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Ex1.xml" ContentType="application/vnd.ms-office.chartex+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frede\Dropbox\"/>
    </mc:Choice>
  </mc:AlternateContent>
  <xr:revisionPtr revIDLastSave="0" documentId="13_ncr:1_{30626AAC-E312-4ED7-9AB2-2C173072DB13}" xr6:coauthVersionLast="47" xr6:coauthVersionMax="47" xr10:uidLastSave="{00000000-0000-0000-0000-000000000000}"/>
  <bookViews>
    <workbookView xWindow="20370" yWindow="-2775" windowWidth="29040" windowHeight="15840" tabRatio="714" activeTab="1" xr2:uid="{00000000-000D-0000-FFFF-FFFF00000000}"/>
  </bookViews>
  <sheets>
    <sheet name="DATA" sheetId="5" r:id="rId1"/>
    <sheet name="DASHBOARD" sheetId="13" r:id="rId2"/>
    <sheet name="PIVOTS &amp; CALCULATIONS" sheetId="16" r:id="rId3"/>
    <sheet name="DATES &amp; GRADES" sheetId="18" r:id="rId4"/>
  </sheets>
  <definedNames>
    <definedName name="_xlchart.v5.0" hidden="1">'PIVOTS &amp; CALCULATIONS'!$K$28</definedName>
    <definedName name="_xlchart.v5.1" hidden="1">'PIVOTS &amp; CALCULATIONS'!$K$29:$K$35</definedName>
    <definedName name="_xlchart.v5.2" hidden="1">'PIVOTS &amp; CALCULATIONS'!$L$28</definedName>
    <definedName name="_xlchart.v5.3" hidden="1">'PIVOTS &amp; CALCULATIONS'!$L$29:$L$35</definedName>
    <definedName name="_xlcn.WorksheetConnection_Sportclimbingdataanddashboard.xlsxGRADES" hidden="1">GRADES[]</definedName>
    <definedName name="_xlcn.WorksheetConnection_Sportclimbingdataanddashboard.xlsxMONTHS" hidden="1">MONTHS[]</definedName>
    <definedName name="_xlcn.WorksheetConnection_Sportclimbingdataanddashboard.xlsxSportClimbing" hidden="1">SportClimbing[]</definedName>
    <definedName name="_xlcn.WorksheetConnection_Sportclimbingdataanddashboard.xlsxYears" hidden="1">YEARS[]</definedName>
    <definedName name="Slicer_Belayer1">#N/A</definedName>
    <definedName name="Slicer_Crag">#N/A</definedName>
    <definedName name="Slicer_Grade">#N/A</definedName>
    <definedName name="Slicer_Height__m">#N/A</definedName>
    <definedName name="Slicer_Height_range__m">#N/A</definedName>
    <definedName name="Slicer_MONTHS_2">#N/A</definedName>
    <definedName name="Slicer_Total_number_of_tries">#N/A</definedName>
    <definedName name="Slicer_YEARS">#N/A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s>
  <extLst>
    <ext xmlns:x14="http://schemas.microsoft.com/office/spreadsheetml/2009/9/main" uri="{876F7934-8845-4945-9796-88D515C7AA90}">
      <x14:pivotCaches>
        <pivotCache cacheId="13" r:id="rId18"/>
      </x14:pivotCaches>
    </ext>
    <ext xmlns:x14="http://schemas.microsoft.com/office/spreadsheetml/2009/9/main" uri="{BBE1A952-AA13-448e-AADC-164F8A28A991}">
      <x14:slicerCaches>
        <x14:slicerCache r:id="rId19"/>
        <x14:slicerCache r:id="rId20"/>
        <x14:slicerCache r:id="rId21"/>
        <x14:slicerCache r:id="rId22"/>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Years" name="Years" connection="WorksheetConnection_Sport climbing data and dashboard.xlsx!Years"/>
          <x15:modelTable id="SportClimbing" name="SportClimbing" connection="WorksheetConnection_Sport climbing data and dashboard.xlsx!SportClimbing"/>
          <x15:modelTable id="MONTHS" name="MONTHS" connection="WorksheetConnection_Sport climbing data and dashboard.xlsx!MONTHS"/>
          <x15:modelTable id="GRADES" name="GRADES" connection="WorksheetConnection_Sport climbing data and dashboard.xlsx!GRADES"/>
        </x15:modelTables>
        <x15:modelRelationships>
          <x15:modelRelationship fromTable="SportClimbing" fromColumn="Year" toTable="Years" toColumn="YEARS"/>
          <x15:modelRelationship fromTable="SportClimbing" fromColumn="Month" toTable="MONTHS" toColumn="MONTHS 2"/>
          <x15:modelRelationship fromTable="SportClimbing" fromColumn="Grade" toTable="GRADES" toColumn="GRADES"/>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7" i="16" l="1"/>
  <c r="U26" i="16"/>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A2" i="5"/>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L5" i="16"/>
  <c r="L6" i="16"/>
  <c r="L7" i="16"/>
  <c r="L8" i="16"/>
  <c r="L9" i="16"/>
  <c r="L10" i="16"/>
  <c r="L11" i="16"/>
  <c r="L12" i="16"/>
  <c r="L13" i="16"/>
  <c r="L14" i="16"/>
  <c r="AA39" i="16"/>
  <c r="Z39" i="16"/>
  <c r="Y39" i="16"/>
  <c r="X39" i="16"/>
  <c r="W39" i="16"/>
  <c r="V39" i="16"/>
  <c r="U39" i="16"/>
  <c r="L16" i="16"/>
  <c r="C72" i="16"/>
  <c r="C71" i="16"/>
  <c r="C70" i="16"/>
  <c r="C69" i="16"/>
  <c r="B67" i="16"/>
  <c r="B70" i="16"/>
  <c r="B69" i="16"/>
  <c r="B68" i="16"/>
  <c r="C68" i="16"/>
  <c r="C67" i="16"/>
  <c r="B72" i="16"/>
  <c r="B71" i="16"/>
  <c r="L2" i="5" l="1"/>
  <c r="L164" i="5"/>
  <c r="L163" i="5"/>
  <c r="L162" i="5"/>
  <c r="L161" i="5"/>
  <c r="L160" i="5"/>
  <c r="L159" i="5"/>
  <c r="L158" i="5"/>
  <c r="L157" i="5"/>
  <c r="L156" i="5"/>
  <c r="L155" i="5"/>
  <c r="L154" i="5"/>
  <c r="L153" i="5"/>
  <c r="L152" i="5"/>
  <c r="L151" i="5"/>
  <c r="L150" i="5"/>
  <c r="L149" i="5"/>
  <c r="L148" i="5"/>
  <c r="L147" i="5"/>
  <c r="L146" i="5"/>
  <c r="L145" i="5"/>
  <c r="L144" i="5"/>
  <c r="L143" i="5"/>
  <c r="L142" i="5"/>
  <c r="L141" i="5"/>
  <c r="L140" i="5"/>
  <c r="L139" i="5"/>
  <c r="L138" i="5"/>
  <c r="L137" i="5"/>
  <c r="L136" i="5"/>
  <c r="L135" i="5"/>
  <c r="L134" i="5"/>
  <c r="L133" i="5"/>
  <c r="L132" i="5"/>
  <c r="L131" i="5"/>
  <c r="L130" i="5"/>
  <c r="L129" i="5"/>
  <c r="L128" i="5"/>
  <c r="L127" i="5"/>
  <c r="L126" i="5"/>
  <c r="L125" i="5"/>
  <c r="L124" i="5"/>
  <c r="L123" i="5"/>
  <c r="L122" i="5"/>
  <c r="L121" i="5"/>
  <c r="L120" i="5"/>
  <c r="L119" i="5"/>
  <c r="L118" i="5"/>
  <c r="L117" i="5"/>
  <c r="L116" i="5"/>
  <c r="L115" i="5"/>
  <c r="L114" i="5"/>
  <c r="L113" i="5"/>
  <c r="L112" i="5"/>
  <c r="L111" i="5"/>
  <c r="L110" i="5"/>
  <c r="L109" i="5"/>
  <c r="L108" i="5"/>
  <c r="L107" i="5"/>
  <c r="L106" i="5"/>
  <c r="L105" i="5"/>
  <c r="L104" i="5"/>
  <c r="L103" i="5"/>
  <c r="L102" i="5"/>
  <c r="L101" i="5"/>
  <c r="L100" i="5"/>
  <c r="L99" i="5"/>
  <c r="L98" i="5"/>
  <c r="L97" i="5"/>
  <c r="L96" i="5"/>
  <c r="L95" i="5"/>
  <c r="L94" i="5"/>
  <c r="L93" i="5"/>
  <c r="L92" i="5"/>
  <c r="L91" i="5"/>
  <c r="L90" i="5"/>
  <c r="L89" i="5"/>
  <c r="L88" i="5"/>
  <c r="L87" i="5"/>
  <c r="L86" i="5"/>
  <c r="L85" i="5"/>
  <c r="L84" i="5"/>
  <c r="L83" i="5"/>
  <c r="L82" i="5"/>
  <c r="L81" i="5"/>
  <c r="L80" i="5"/>
  <c r="L79" i="5"/>
  <c r="L78" i="5"/>
  <c r="L77" i="5"/>
  <c r="L76" i="5"/>
  <c r="L75" i="5"/>
  <c r="L74" i="5"/>
  <c r="L73" i="5"/>
  <c r="L72" i="5"/>
  <c r="L71" i="5"/>
  <c r="L70" i="5"/>
  <c r="L69" i="5"/>
  <c r="L68" i="5"/>
  <c r="L67" i="5"/>
  <c r="L66" i="5"/>
  <c r="L65" i="5"/>
  <c r="L64" i="5"/>
  <c r="L63" i="5"/>
  <c r="L62" i="5"/>
  <c r="L61" i="5"/>
  <c r="L60" i="5"/>
  <c r="L59" i="5"/>
  <c r="L58" i="5"/>
  <c r="L57" i="5"/>
  <c r="L56" i="5"/>
  <c r="L55" i="5"/>
  <c r="L54" i="5"/>
  <c r="L53" i="5"/>
  <c r="L52" i="5"/>
  <c r="L51" i="5"/>
  <c r="L50" i="5"/>
  <c r="L49" i="5"/>
  <c r="L48" i="5"/>
  <c r="L47" i="5"/>
  <c r="L46" i="5"/>
  <c r="L45" i="5"/>
  <c r="L44" i="5"/>
  <c r="L43" i="5"/>
  <c r="L42" i="5"/>
  <c r="L41" i="5"/>
  <c r="L40" i="5"/>
  <c r="L39" i="5"/>
  <c r="L38" i="5"/>
  <c r="L37" i="5"/>
  <c r="L36" i="5"/>
  <c r="L35" i="5"/>
  <c r="L34" i="5"/>
  <c r="L33" i="5"/>
  <c r="L32" i="5"/>
  <c r="L31" i="5"/>
  <c r="L30" i="5"/>
  <c r="L29" i="5"/>
  <c r="L28" i="5"/>
  <c r="L27" i="5"/>
  <c r="L26" i="5"/>
  <c r="L25" i="5"/>
  <c r="L24" i="5"/>
  <c r="L23" i="5"/>
  <c r="L22" i="5"/>
  <c r="L21" i="5"/>
  <c r="L20" i="5"/>
  <c r="L19" i="5"/>
  <c r="L18" i="5"/>
  <c r="L17" i="5"/>
  <c r="L16" i="5"/>
  <c r="L15" i="5"/>
  <c r="L14" i="5"/>
  <c r="L13" i="5"/>
  <c r="L12" i="5"/>
  <c r="L11" i="5"/>
  <c r="L10" i="5"/>
  <c r="L9" i="5"/>
  <c r="L8" i="5"/>
  <c r="L7" i="5"/>
  <c r="L6" i="5"/>
  <c r="L5" i="5"/>
  <c r="L4" i="5"/>
  <c r="L3" i="5"/>
  <c r="P2"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O2" i="5"/>
  <c r="U3" i="16" s="1"/>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U4" i="16" l="1"/>
  <c r="K6" i="16"/>
  <c r="K7" i="16"/>
  <c r="K8" i="16"/>
  <c r="K9" i="16"/>
  <c r="K10" i="16"/>
  <c r="K11" i="16"/>
  <c r="K12" i="16"/>
  <c r="K13" i="16"/>
  <c r="K14" i="16"/>
  <c r="K5" i="16"/>
  <c r="C19" i="16"/>
  <c r="L31" i="16"/>
  <c r="L34" i="16"/>
  <c r="C16" i="16"/>
  <c r="L32" i="16"/>
  <c r="L35" i="16"/>
  <c r="C17" i="16"/>
  <c r="C15" i="16"/>
  <c r="C20" i="16"/>
  <c r="C21" i="16"/>
  <c r="L33" i="16"/>
  <c r="L30" i="16"/>
  <c r="C18" i="16"/>
  <c r="L36" i="16"/>
  <c r="L15" i="16" l="1"/>
  <c r="B16" i="16"/>
  <c r="B17" i="16"/>
  <c r="B18" i="16"/>
  <c r="B15" i="16"/>
  <c r="B19" i="16"/>
  <c r="B20"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Frédéric Malharin</author>
  </authors>
  <commentList>
    <comment ref="I1" authorId="0" shapeId="0" xr:uid="{EDF05FA9-2004-42EF-9473-876A07276875}">
      <text>
        <r>
          <rPr>
            <b/>
            <sz val="9"/>
            <color indexed="81"/>
            <rFont val="Tahoma"/>
            <family val="2"/>
          </rPr>
          <t>Frédéric Malharin:</t>
        </r>
        <r>
          <rPr>
            <sz val="9"/>
            <color indexed="81"/>
            <rFont val="Tahoma"/>
            <family val="2"/>
          </rPr>
          <t xml:space="preserve">
These tables are here to help the data model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DBA5CB-20A4-40B6-AF54-415DA841954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78B3C72-F084-4327-945E-2B0EB8A49FD5}" name="WorksheetConnection_Sport climbing data and dashboard.xlsx!GRADES" type="102" refreshedVersion="8" minRefreshableVersion="5">
    <extLst>
      <ext xmlns:x15="http://schemas.microsoft.com/office/spreadsheetml/2010/11/main" uri="{DE250136-89BD-433C-8126-D09CA5730AF9}">
        <x15:connection id="GRADES">
          <x15:rangePr sourceName="_xlcn.WorksheetConnection_Sportclimbingdataanddashboard.xlsxGRADES"/>
        </x15:connection>
      </ext>
    </extLst>
  </connection>
  <connection id="3" xr16:uid="{9E78F1B0-EA9B-4403-AD98-705DDB5C41E6}" name="WorksheetConnection_Sport climbing data and dashboard.xlsx!MONTHS" type="102" refreshedVersion="8" minRefreshableVersion="5">
    <extLst>
      <ext xmlns:x15="http://schemas.microsoft.com/office/spreadsheetml/2010/11/main" uri="{DE250136-89BD-433C-8126-D09CA5730AF9}">
        <x15:connection id="MONTHS">
          <x15:rangePr sourceName="_xlcn.WorksheetConnection_Sportclimbingdataanddashboard.xlsxMONTHS"/>
        </x15:connection>
      </ext>
    </extLst>
  </connection>
  <connection id="4" xr16:uid="{3CFF11E8-D37B-46D2-8133-BC48A5D533F3}" name="WorksheetConnection_Sport climbing data and dashboard.xlsx!SportClimbing" type="102" refreshedVersion="8" minRefreshableVersion="5">
    <extLst>
      <ext xmlns:x15="http://schemas.microsoft.com/office/spreadsheetml/2010/11/main" uri="{DE250136-89BD-433C-8126-D09CA5730AF9}">
        <x15:connection id="SportClimbing" autoDelete="1">
          <x15:rangePr sourceName="_xlcn.WorksheetConnection_Sportclimbingdataanddashboard.xlsxSportClimbing"/>
        </x15:connection>
      </ext>
    </extLst>
  </connection>
  <connection id="5" xr16:uid="{FC48776C-B6A7-42DB-8CBF-3A8A15BCC05B}" name="WorksheetConnection_Sport climbing data and dashboard.xlsx!Years" type="102" refreshedVersion="8" minRefreshableVersion="5">
    <extLst>
      <ext xmlns:x15="http://schemas.microsoft.com/office/spreadsheetml/2010/11/main" uri="{DE250136-89BD-433C-8126-D09CA5730AF9}">
        <x15:connection id="Years">
          <x15:rangePr sourceName="_xlcn.WorksheetConnection_Sportclimbingdataanddashboard.xlsxYears"/>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SportClimbing].[Date_filter].&amp;[True]}"/>
  </metadataStrings>
  <mdxMetadata count="1">
    <mdx n="0" f="s">
      <ms ns="1" c="0"/>
    </mdx>
  </mdxMetadata>
  <valueMetadata count="1">
    <bk>
      <rc t="1" v="0"/>
    </bk>
  </valueMetadata>
</metadata>
</file>

<file path=xl/sharedStrings.xml><?xml version="1.0" encoding="utf-8"?>
<sst xmlns="http://schemas.openxmlformats.org/spreadsheetml/2006/main" count="1438" uniqueCount="433">
  <si>
    <t>Gauche</t>
  </si>
  <si>
    <t>Roc d'Anglars</t>
  </si>
  <si>
    <t>Mégaboule</t>
  </si>
  <si>
    <t>7a</t>
  </si>
  <si>
    <t>Révélations</t>
  </si>
  <si>
    <t>Clin d'oeil à la Lune</t>
  </si>
  <si>
    <t>Thomas Bur</t>
  </si>
  <si>
    <t>Sex Machine</t>
  </si>
  <si>
    <t>Gorges de la Cesse</t>
  </si>
  <si>
    <t>Cassiopée</t>
  </si>
  <si>
    <t>Guhlm</t>
  </si>
  <si>
    <t>flash</t>
  </si>
  <si>
    <t>Carol</t>
  </si>
  <si>
    <t>Teddy</t>
  </si>
  <si>
    <t>Lola</t>
  </si>
  <si>
    <t>Rodellar</t>
  </si>
  <si>
    <t>Pared de la Virgen</t>
  </si>
  <si>
    <t>Shyamal</t>
  </si>
  <si>
    <t>Roc de la Lluna</t>
  </si>
  <si>
    <t>Sud</t>
  </si>
  <si>
    <t>De socials un 10</t>
  </si>
  <si>
    <t>7a+</t>
  </si>
  <si>
    <t>Gelida</t>
  </si>
  <si>
    <t>Centre</t>
  </si>
  <si>
    <t>David Valls</t>
  </si>
  <si>
    <t>Garraf</t>
  </si>
  <si>
    <t>Mala Dona</t>
  </si>
  <si>
    <t>Pasaba por aquí</t>
  </si>
  <si>
    <t>KA NO</t>
  </si>
  <si>
    <t>7b</t>
  </si>
  <si>
    <t>Amor suprem</t>
  </si>
  <si>
    <t>Neska polita</t>
  </si>
  <si>
    <t>7b+</t>
  </si>
  <si>
    <t>nº28</t>
  </si>
  <si>
    <t>Andres Villarroel</t>
  </si>
  <si>
    <t>nº26</t>
  </si>
  <si>
    <t>Xapes Negres</t>
  </si>
  <si>
    <t>Marc Ros</t>
  </si>
  <si>
    <t>Dave</t>
  </si>
  <si>
    <t>Dos peluts i un destí</t>
  </si>
  <si>
    <t>Merda de la serra</t>
  </si>
  <si>
    <t>Simply Extrem</t>
  </si>
  <si>
    <t>Las Garretes del Garraf</t>
  </si>
  <si>
    <t>Siurana</t>
  </si>
  <si>
    <t>L'aparador</t>
  </si>
  <si>
    <t>Brigadistak</t>
  </si>
  <si>
    <t>Lo dejé to blanco</t>
  </si>
  <si>
    <t>Calma Tensa</t>
  </si>
  <si>
    <t>Imperatriz Esmeralda</t>
  </si>
  <si>
    <t>Font Soleia</t>
  </si>
  <si>
    <t>Paret Gran</t>
  </si>
  <si>
    <t>Súbete a mi piel</t>
  </si>
  <si>
    <t>Daniel Perez</t>
  </si>
  <si>
    <t>Henry</t>
  </si>
  <si>
    <t>Garroma</t>
  </si>
  <si>
    <t>El Callejón</t>
  </si>
  <si>
    <t>Good feeling</t>
  </si>
  <si>
    <t>Cova de l'Arcada</t>
  </si>
  <si>
    <t>Juan y Fran se nos van</t>
  </si>
  <si>
    <t>Las ventanas</t>
  </si>
  <si>
    <t>Viagraman</t>
  </si>
  <si>
    <t>El Pati</t>
  </si>
  <si>
    <t>Sugopy</t>
  </si>
  <si>
    <t>Esperó Primavera</t>
  </si>
  <si>
    <t>Se m'apaga la baldufa</t>
  </si>
  <si>
    <t>Performance</t>
  </si>
  <si>
    <t>El Gruyere</t>
  </si>
  <si>
    <t>Requiem</t>
  </si>
  <si>
    <t>Margalef</t>
  </si>
  <si>
    <t>7c</t>
  </si>
  <si>
    <t>Montserrat norte</t>
  </si>
  <si>
    <t>Montserrat sur</t>
  </si>
  <si>
    <t>Collegats</t>
  </si>
  <si>
    <t>Fleck</t>
  </si>
  <si>
    <t>La Pedrera</t>
  </si>
  <si>
    <t>Crit de Panic</t>
  </si>
  <si>
    <t>Sadernes</t>
  </si>
  <si>
    <t>Mallorca</t>
  </si>
  <si>
    <t>Cala Sa Nau</t>
  </si>
  <si>
    <t>Cala Mitjana</t>
  </si>
  <si>
    <t>Balsa Boys</t>
  </si>
  <si>
    <t>Rich Bitch</t>
  </si>
  <si>
    <t>Attack of the Spindly Killer Fish</t>
  </si>
  <si>
    <t>water solo</t>
  </si>
  <si>
    <t>Brego</t>
  </si>
  <si>
    <t>Cetaci</t>
  </si>
  <si>
    <t>Cova dels Bombers</t>
  </si>
  <si>
    <t>Hervé</t>
  </si>
  <si>
    <t>Josuai Lama</t>
  </si>
  <si>
    <t>Tieme</t>
  </si>
  <si>
    <t>Beso de Cobra</t>
  </si>
  <si>
    <t>Siuranella Este</t>
  </si>
  <si>
    <t>Cova del Bisbe</t>
  </si>
  <si>
    <t>L'Herbolari</t>
  </si>
  <si>
    <t>El Cargol</t>
  </si>
  <si>
    <t>Jeketepeke</t>
  </si>
  <si>
    <t>Cojón prieto</t>
  </si>
  <si>
    <t>La panxa del bou</t>
  </si>
  <si>
    <t>Rauxa</t>
  </si>
  <si>
    <t>Huir para vivir</t>
  </si>
  <si>
    <t>Grau dels matxos</t>
  </si>
  <si>
    <t>Cingles</t>
  </si>
  <si>
    <t>Piano Piano</t>
  </si>
  <si>
    <t>No ho sé</t>
  </si>
  <si>
    <t>Angel</t>
  </si>
  <si>
    <t>Arbolí</t>
  </si>
  <si>
    <t>Can Gans Dionis</t>
  </si>
  <si>
    <t>Prendre la tête</t>
  </si>
  <si>
    <t>No m'enganyis mes</t>
  </si>
  <si>
    <t>Little Ted</t>
  </si>
  <si>
    <t>El Dard</t>
  </si>
  <si>
    <t>Pelu</t>
  </si>
  <si>
    <t>Mystiflower</t>
  </si>
  <si>
    <t>Mr Krek</t>
  </si>
  <si>
    <t>El Falcó</t>
  </si>
  <si>
    <t>El Salt de la Reina Mora</t>
  </si>
  <si>
    <t>Anys Bionics</t>
  </si>
  <si>
    <t>Can Simiro</t>
  </si>
  <si>
    <t>Manara Clic</t>
  </si>
  <si>
    <t>Fotut Futur</t>
  </si>
  <si>
    <t>Lena</t>
  </si>
  <si>
    <t>Megatrix</t>
  </si>
  <si>
    <t>Karla Mexicana</t>
  </si>
  <si>
    <t>Can Paulet</t>
  </si>
  <si>
    <t>Esquerra</t>
  </si>
  <si>
    <t>Qui s'ha mort</t>
  </si>
  <si>
    <t>Chulilla</t>
  </si>
  <si>
    <t>Sex shop</t>
  </si>
  <si>
    <t>Chorreras</t>
  </si>
  <si>
    <t>Oasis</t>
  </si>
  <si>
    <t>onsight</t>
  </si>
  <si>
    <t>Yoel</t>
  </si>
  <si>
    <t>Guy</t>
  </si>
  <si>
    <t>Gustavo</t>
  </si>
  <si>
    <t>Dale duro negro</t>
  </si>
  <si>
    <t>Los caminantes</t>
  </si>
  <si>
    <t>Day</t>
  </si>
  <si>
    <t>Month</t>
  </si>
  <si>
    <t>Year</t>
  </si>
  <si>
    <t>Route name</t>
  </si>
  <si>
    <t>Grade</t>
  </si>
  <si>
    <t>Crag</t>
  </si>
  <si>
    <t>Sector</t>
  </si>
  <si>
    <t>Height (m)</t>
  </si>
  <si>
    <t>Belayer</t>
  </si>
  <si>
    <t>Total number of tries</t>
  </si>
  <si>
    <t>Patrick</t>
  </si>
  <si>
    <t>Byron</t>
  </si>
  <si>
    <t>Juan</t>
  </si>
  <si>
    <t>Will</t>
  </si>
  <si>
    <t>Martyn</t>
  </si>
  <si>
    <t>Jan</t>
  </si>
  <si>
    <t>Feb</t>
  </si>
  <si>
    <t>March</t>
  </si>
  <si>
    <t>April</t>
  </si>
  <si>
    <t>May</t>
  </si>
  <si>
    <t>June</t>
  </si>
  <si>
    <t>July</t>
  </si>
  <si>
    <t>Aug</t>
  </si>
  <si>
    <t>Sep</t>
  </si>
  <si>
    <t>Nov</t>
  </si>
  <si>
    <t>Dec</t>
  </si>
  <si>
    <t>Oct</t>
  </si>
  <si>
    <t>7c+</t>
  </si>
  <si>
    <t>Kathy</t>
  </si>
  <si>
    <t>Curriculo vaginal</t>
  </si>
  <si>
    <t>Masters</t>
  </si>
  <si>
    <t>Zikrutiña mientras puedas</t>
  </si>
  <si>
    <t>Fantasía</t>
  </si>
  <si>
    <t>Ulises</t>
  </si>
  <si>
    <t>Ay Mamita</t>
  </si>
  <si>
    <t>Kat</t>
  </si>
  <si>
    <t>Bindelef</t>
  </si>
  <si>
    <t>La Mainadera</t>
  </si>
  <si>
    <t>Baby sitter</t>
  </si>
  <si>
    <t>Cabernet</t>
  </si>
  <si>
    <t>La forum de les postures</t>
  </si>
  <si>
    <t>Mar de fons</t>
  </si>
  <si>
    <t>La mía</t>
  </si>
  <si>
    <t>El Charlatán</t>
  </si>
  <si>
    <t>Culample 4</t>
  </si>
  <si>
    <t>Calendra</t>
  </si>
  <si>
    <t>Ladilla</t>
  </si>
  <si>
    <t>Castell s'Espasa dret</t>
  </si>
  <si>
    <t>El prohibitivo</t>
  </si>
  <si>
    <t>Esgraons al cel</t>
  </si>
  <si>
    <t>Montserrat Sur</t>
  </si>
  <si>
    <t>La Piula</t>
  </si>
  <si>
    <t>Menganos</t>
  </si>
  <si>
    <t>Bisexual</t>
  </si>
  <si>
    <t>Corral nou</t>
  </si>
  <si>
    <t>Bocadillo de calamares en el km 0</t>
  </si>
  <si>
    <t>Salmoneti a contra corrent</t>
  </si>
  <si>
    <t>Herbolari</t>
  </si>
  <si>
    <t>L'Olla</t>
  </si>
  <si>
    <t>Cargol treu banya</t>
  </si>
  <si>
    <t>Fisuterapia</t>
  </si>
  <si>
    <t>Lo més negre</t>
  </si>
  <si>
    <t>Salmo veintitrés</t>
  </si>
  <si>
    <t>Café del mar</t>
  </si>
  <si>
    <t>El Casot</t>
  </si>
  <si>
    <t>Can Codolar</t>
  </si>
  <si>
    <t>Cova de l'os</t>
  </si>
  <si>
    <t>Antonin</t>
  </si>
  <si>
    <t>Jihad</t>
  </si>
  <si>
    <t>La Siberiana</t>
  </si>
  <si>
    <t>Siuranella Centre</t>
  </si>
  <si>
    <t>Tikis Mikis</t>
  </si>
  <si>
    <t>Inti</t>
  </si>
  <si>
    <t>El ultimo poeta</t>
  </si>
  <si>
    <t>Cop de roc</t>
  </si>
  <si>
    <t>Laila</t>
  </si>
  <si>
    <t>Avui si que no m'enganyes</t>
  </si>
  <si>
    <t>page 4</t>
  </si>
  <si>
    <t>page 5</t>
  </si>
  <si>
    <t>No name num 93</t>
  </si>
  <si>
    <t>El Trapella num 90</t>
  </si>
  <si>
    <t>El Drac</t>
  </si>
  <si>
    <t>Gabo</t>
  </si>
  <si>
    <t>Pota de bou</t>
  </si>
  <si>
    <t>page 6</t>
  </si>
  <si>
    <t>ACDC</t>
  </si>
  <si>
    <t>Ca l'Onassis</t>
  </si>
  <si>
    <t>Ni me n'entero</t>
  </si>
  <si>
    <t>Ca la Isabel</t>
  </si>
  <si>
    <t>Bamboleiro</t>
  </si>
  <si>
    <t>Grau dels Masets Baix</t>
  </si>
  <si>
    <t>No hi ha pa per tant xoriço</t>
  </si>
  <si>
    <t>Can Melafots</t>
  </si>
  <si>
    <t>Ca l'Orro</t>
  </si>
  <si>
    <t>Lydia</t>
  </si>
  <si>
    <t>Bernardo</t>
  </si>
  <si>
    <t>Grand Total</t>
  </si>
  <si>
    <t>Row Labels</t>
  </si>
  <si>
    <t>Remulo y romo</t>
  </si>
  <si>
    <t>La Morena de Montsant</t>
  </si>
  <si>
    <t>Pako pintxo</t>
  </si>
  <si>
    <t>Clone Club</t>
  </si>
  <si>
    <t>Grau dels Masets Esquerra</t>
  </si>
  <si>
    <t>La Transformació</t>
  </si>
  <si>
    <t>Alpha</t>
  </si>
  <si>
    <t>Mainada de plafó</t>
  </si>
  <si>
    <t>page 2</t>
  </si>
  <si>
    <t>page 3</t>
  </si>
  <si>
    <t>?</t>
  </si>
  <si>
    <t>No pasarán</t>
  </si>
  <si>
    <t>Semen up</t>
  </si>
  <si>
    <t>Daniel Taupin</t>
  </si>
  <si>
    <t>Tsunami</t>
  </si>
  <si>
    <t>El Nas</t>
  </si>
  <si>
    <t>El Sunyer</t>
  </si>
  <si>
    <t>Bous i Esquellets</t>
  </si>
  <si>
    <t>Sean</t>
  </si>
  <si>
    <t>Las orelles del llop</t>
  </si>
  <si>
    <t>Emboirats</t>
  </si>
  <si>
    <t>Tiramilles</t>
  </si>
  <si>
    <t>Cala Varques - Metrosexual</t>
  </si>
  <si>
    <t>Sac de Gemecs</t>
  </si>
  <si>
    <t>Desvariant</t>
  </si>
  <si>
    <t>Ventolera Cosmica</t>
  </si>
  <si>
    <t>Country</t>
  </si>
  <si>
    <t>France</t>
  </si>
  <si>
    <t>Spain</t>
  </si>
  <si>
    <t>Donald</t>
  </si>
  <si>
    <t>Muro de lamentaciones</t>
  </si>
  <si>
    <t>Penyes Aragonesas (Castellón)</t>
  </si>
  <si>
    <t>LSD</t>
  </si>
  <si>
    <t>Dumbo love</t>
  </si>
  <si>
    <t>Blue agave</t>
  </si>
  <si>
    <t>El Magnate del tomate</t>
  </si>
  <si>
    <t>Tierra de Nadie</t>
  </si>
  <si>
    <t>La ciudad perdida de Muchapicha</t>
  </si>
  <si>
    <t>SPUF</t>
  </si>
  <si>
    <t>Portugal</t>
  </si>
  <si>
    <t>Fenda de Arrabida</t>
  </si>
  <si>
    <t>Carallon</t>
  </si>
  <si>
    <t>Vittorio</t>
  </si>
  <si>
    <t>Revelhao</t>
  </si>
  <si>
    <t>Atlantida</t>
  </si>
  <si>
    <t>Gaivotas</t>
  </si>
  <si>
    <t>Alexandre Marques</t>
  </si>
  <si>
    <t>Cavallers</t>
  </si>
  <si>
    <t>Kaos</t>
  </si>
  <si>
    <t>L'Obaga del Falcó</t>
  </si>
  <si>
    <t>L'Obaga</t>
  </si>
  <si>
    <t>Arseniac</t>
  </si>
  <si>
    <t>Le Fayet</t>
  </si>
  <si>
    <t>Thermes</t>
  </si>
  <si>
    <t>Kati Golovina</t>
  </si>
  <si>
    <t>Le Coupeau</t>
  </si>
  <si>
    <t>Chris Knight</t>
  </si>
  <si>
    <t>La Haine</t>
  </si>
  <si>
    <t>Left</t>
  </si>
  <si>
    <t>Right</t>
  </si>
  <si>
    <t>Doigts de fée pour un cœur de lion</t>
  </si>
  <si>
    <t>L'âge de cristal</t>
  </si>
  <si>
    <t>Combat des chefs</t>
  </si>
  <si>
    <t>Plan Plan</t>
  </si>
  <si>
    <t>Austria</t>
  </si>
  <si>
    <t>Maracuja</t>
  </si>
  <si>
    <t>Zillertal - Ewige Jagdgründe</t>
  </si>
  <si>
    <t>Wam</t>
  </si>
  <si>
    <t>Wig</t>
  </si>
  <si>
    <t xml:space="preserve">Schuh des Manitou </t>
  </si>
  <si>
    <t>Juman</t>
  </si>
  <si>
    <t>It's Easy</t>
  </si>
  <si>
    <t>Martinswand</t>
  </si>
  <si>
    <t>Dschungelbuch Hauptteil</t>
  </si>
  <si>
    <t>Kotitscha</t>
  </si>
  <si>
    <t>Blitzaktion</t>
  </si>
  <si>
    <t>Engelswand</t>
  </si>
  <si>
    <t>Ötztal</t>
  </si>
  <si>
    <t>Blockparty</t>
  </si>
  <si>
    <t>Italy</t>
  </si>
  <si>
    <t>Jugant amb foc</t>
  </si>
  <si>
    <t>Can Toni Gros</t>
  </si>
  <si>
    <t>L'esquitx</t>
  </si>
  <si>
    <t>Kun</t>
  </si>
  <si>
    <t>Mort de gana</t>
  </si>
  <si>
    <t>Enganyapardals</t>
  </si>
  <si>
    <t>Négociée</t>
  </si>
  <si>
    <t>Fumanchu</t>
  </si>
  <si>
    <t>Permagel</t>
  </si>
  <si>
    <t>Marxuquera</t>
  </si>
  <si>
    <t>Natasha</t>
  </si>
  <si>
    <t>Klaus Charfreitag</t>
  </si>
  <si>
    <t>Mikel</t>
  </si>
  <si>
    <t>Y un cacau más</t>
  </si>
  <si>
    <t>Cherales Grande</t>
  </si>
  <si>
    <t>Hijos de Caín</t>
  </si>
  <si>
    <t>Potente</t>
  </si>
  <si>
    <t xml:space="preserve">Wunderbare Welt der Schwerkraft </t>
  </si>
  <si>
    <t>Tibor</t>
  </si>
  <si>
    <t>Wunderbare Welt</t>
  </si>
  <si>
    <t>Berglsteinersee</t>
  </si>
  <si>
    <t>Secret Garden</t>
  </si>
  <si>
    <t>Bold Man</t>
  </si>
  <si>
    <t>Knappenwand</t>
  </si>
  <si>
    <t>Asier</t>
  </si>
  <si>
    <t>Was nicht passt wird passend gemacht</t>
  </si>
  <si>
    <t>Verschneidung links</t>
  </si>
  <si>
    <t>Gebi Crack</t>
  </si>
  <si>
    <t>Astholz</t>
  </si>
  <si>
    <t>Hundepension</t>
  </si>
  <si>
    <t>Dödl up</t>
  </si>
  <si>
    <t>Unterinn</t>
  </si>
  <si>
    <t>10</t>
  </si>
  <si>
    <t>14</t>
  </si>
  <si>
    <t>2</t>
  </si>
  <si>
    <t>3</t>
  </si>
  <si>
    <t>4</t>
  </si>
  <si>
    <t>5</t>
  </si>
  <si>
    <t>50</t>
  </si>
  <si>
    <t>6</t>
  </si>
  <si>
    <t>7</t>
  </si>
  <si>
    <t>8</t>
  </si>
  <si>
    <t>YEARS</t>
  </si>
  <si>
    <t>August</t>
  </si>
  <si>
    <t>November</t>
  </si>
  <si>
    <t>December</t>
  </si>
  <si>
    <t>January</t>
  </si>
  <si>
    <t>February</t>
  </si>
  <si>
    <t>September</t>
  </si>
  <si>
    <t>October</t>
  </si>
  <si>
    <t>MONTHS 1</t>
  </si>
  <si>
    <t>MONTHS 2</t>
  </si>
  <si>
    <t>Jul</t>
  </si>
  <si>
    <t>Jun</t>
  </si>
  <si>
    <t>Mar</t>
  </si>
  <si>
    <t>Apr</t>
  </si>
  <si>
    <t>MONTHS 3</t>
  </si>
  <si>
    <t>Chris Awe</t>
  </si>
  <si>
    <t>Ötz</t>
  </si>
  <si>
    <t>Starkenbach</t>
  </si>
  <si>
    <t>Herbstwind</t>
  </si>
  <si>
    <t>Betka</t>
  </si>
  <si>
    <t>Hokus Pokus</t>
  </si>
  <si>
    <t>Tiramisu</t>
  </si>
  <si>
    <t>Türkischer Kaffee</t>
  </si>
  <si>
    <t>Height range (m)</t>
  </si>
  <si>
    <t>Perros</t>
  </si>
  <si>
    <t>Zillertal - Astholz</t>
  </si>
  <si>
    <t>35+</t>
  </si>
  <si>
    <t>12</t>
  </si>
  <si>
    <t>Vecchia Roma</t>
  </si>
  <si>
    <t>Mister Inzing</t>
  </si>
  <si>
    <t>Der keusche Josef aus dem Zillertal</t>
  </si>
  <si>
    <t>Viva die Fichte</t>
  </si>
  <si>
    <t>Die Null im Kondom</t>
  </si>
  <si>
    <t>L'os</t>
  </si>
  <si>
    <t>Glasierte Leiste</t>
  </si>
  <si>
    <t>Germany</t>
  </si>
  <si>
    <t>Bichlersee</t>
  </si>
  <si>
    <t>Nadine</t>
  </si>
  <si>
    <t>Count per grade</t>
  </si>
  <si>
    <t>Count per height</t>
  </si>
  <si>
    <t>Count per belayer</t>
  </si>
  <si>
    <t>Count per year</t>
  </si>
  <si>
    <t>Count per month</t>
  </si>
  <si>
    <t>Count per crag</t>
  </si>
  <si>
    <t>Count per number of attempts</t>
  </si>
  <si>
    <t>Count per country</t>
  </si>
  <si>
    <t>Other crags</t>
  </si>
  <si>
    <t>Dummy value</t>
  </si>
  <si>
    <t>onsight/flash/redpoint</t>
  </si>
  <si>
    <t>redpoint</t>
  </si>
  <si>
    <t>GRADES</t>
  </si>
  <si>
    <t>GRADES &amp; ATTEMPTS</t>
  </si>
  <si>
    <t>Tries num. only excl. outliers</t>
  </si>
  <si>
    <t>CORRELATION HEIGHT / NUMBER OF TRIES</t>
  </si>
  <si>
    <t>Pearson coeff</t>
  </si>
  <si>
    <t>R squared</t>
  </si>
  <si>
    <t>0-10</t>
  </si>
  <si>
    <t>11-15</t>
  </si>
  <si>
    <t>16-20</t>
  </si>
  <si>
    <t>21-25</t>
  </si>
  <si>
    <t>26-30</t>
  </si>
  <si>
    <t>31-35</t>
  </si>
  <si>
    <t>COUNTRIES &amp; PLACES</t>
  </si>
  <si>
    <t>HABITS &amp; PREFERENCES</t>
  </si>
  <si>
    <t>Column Labels</t>
  </si>
  <si>
    <t>Count per Belayer</t>
  </si>
  <si>
    <t>Date</t>
  </si>
  <si>
    <t>Date_filter</t>
  </si>
  <si>
    <t>True</t>
  </si>
  <si>
    <t>% of flash, OS, RP</t>
  </si>
  <si>
    <t>Avg Tries num. only excl. outliers</t>
  </si>
  <si>
    <t>% of flash and OS per grade</t>
  </si>
  <si>
    <t>TIME FEATURES</t>
  </si>
  <si>
    <t>Cols</t>
  </si>
  <si>
    <t>Rows</t>
  </si>
  <si>
    <t>Avg num. tries per grade &amp; height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</si>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</sst>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 &quot;*&quot;"/>
    <numFmt numFmtId="165" formatCode="0.0%"/>
    <numFmt numFmtId="166" formatCode="0.00000"/>
    <numFmt numFmtId="167" formatCode="0.0000"/>
    <numFmt numFmtId="168" formatCode="[$-409]d/mmm/yyyy;@"/>
    <numFmt numFmtId="169" formatCode="0.0"/>
  </numFmts>
  <fonts count="10" x14ac:knownFonts="1">
    <font>
      <sz val="10"/>
      <name val="Arial"/>
      <family val="2"/>
    </font>
    <font>
      <sz val="10"/>
      <color theme="1"/>
      <name val="Arial"/>
      <family val="2"/>
    </font>
    <font>
      <sz val="8"/>
      <name val="Arial"/>
      <family val="2"/>
    </font>
    <font>
      <b/>
      <sz val="10"/>
      <color theme="1"/>
      <name val="Arial"/>
      <family val="2"/>
    </font>
    <font>
      <b/>
      <sz val="10"/>
      <name val="Arial"/>
      <family val="2"/>
    </font>
    <font>
      <b/>
      <sz val="10"/>
      <color theme="0"/>
      <name val="Arial"/>
      <family val="2"/>
    </font>
    <font>
      <b/>
      <sz val="12"/>
      <color theme="0"/>
      <name val="Arial"/>
      <family val="2"/>
    </font>
    <font>
      <sz val="12"/>
      <name val="Arial"/>
      <family val="2"/>
    </font>
    <font>
      <sz val="9"/>
      <color indexed="81"/>
      <name val="Tahoma"/>
      <family val="2"/>
    </font>
    <font>
      <b/>
      <sz val="9"/>
      <color indexed="81"/>
      <name val="Tahoma"/>
      <family val="2"/>
    </font>
  </fonts>
  <fills count="10">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rgb="FF0070C0"/>
        <bgColor indexed="64"/>
      </patternFill>
    </fill>
    <fill>
      <patternFill patternType="solid">
        <fgColor theme="9" tint="-0.249977111117893"/>
        <bgColor indexed="64"/>
      </patternFill>
    </fill>
    <fill>
      <patternFill patternType="solid">
        <fgColor rgb="FF7030A0"/>
        <bgColor indexed="64"/>
      </patternFill>
    </fill>
    <fill>
      <patternFill patternType="solid">
        <fgColor rgb="FFC00000"/>
        <bgColor indexed="64"/>
      </patternFill>
    </fill>
    <fill>
      <patternFill patternType="solid">
        <fgColor rgb="FF0066FF"/>
        <bgColor indexed="64"/>
      </patternFill>
    </fill>
    <fill>
      <patternFill patternType="solid">
        <fgColor theme="7"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30">
    <xf numFmtId="0" fontId="0" fillId="0" borderId="0" xfId="0"/>
    <xf numFmtId="0" fontId="0" fillId="0" borderId="0" xfId="0" pivotButton="1"/>
    <xf numFmtId="0" fontId="0" fillId="0" borderId="0" xfId="0" applyAlignment="1">
      <alignment horizontal="left"/>
    </xf>
    <xf numFmtId="0" fontId="0" fillId="2" borderId="0" xfId="0" applyFill="1"/>
    <xf numFmtId="164" fontId="0" fillId="0" borderId="0" xfId="0" applyNumberFormat="1" applyAlignment="1">
      <alignment horizontal="left"/>
    </xf>
    <xf numFmtId="0" fontId="1" fillId="0" borderId="0" xfId="0" applyFont="1"/>
    <xf numFmtId="0" fontId="0" fillId="0" borderId="0" xfId="0" applyAlignment="1">
      <alignment wrapText="1"/>
    </xf>
    <xf numFmtId="0" fontId="3" fillId="3" borderId="0" xfId="0" applyFont="1" applyFill="1"/>
    <xf numFmtId="0" fontId="0" fillId="3" borderId="0" xfId="0" applyFill="1" applyAlignment="1">
      <alignment horizontal="left"/>
    </xf>
    <xf numFmtId="0" fontId="0" fillId="3" borderId="0" xfId="0" applyFill="1"/>
    <xf numFmtId="0" fontId="4" fillId="3" borderId="0" xfId="0" applyFont="1" applyFill="1"/>
    <xf numFmtId="0" fontId="5" fillId="0" borderId="1" xfId="0" applyFont="1" applyBorder="1"/>
    <xf numFmtId="2" fontId="0" fillId="0" borderId="0" xfId="0" applyNumberFormat="1"/>
    <xf numFmtId="165" fontId="0" fillId="0" borderId="0" xfId="0" applyNumberFormat="1"/>
    <xf numFmtId="0" fontId="7" fillId="0" borderId="0" xfId="0" applyFont="1"/>
    <xf numFmtId="166" fontId="0" fillId="0" borderId="0" xfId="0" applyNumberFormat="1"/>
    <xf numFmtId="167" fontId="0" fillId="0" borderId="0" xfId="0" applyNumberFormat="1"/>
    <xf numFmtId="0" fontId="0" fillId="4" borderId="0" xfId="0" applyFill="1"/>
    <xf numFmtId="9" fontId="0" fillId="0" borderId="0" xfId="0" applyNumberFormat="1"/>
    <xf numFmtId="0" fontId="3" fillId="9" borderId="0" xfId="0" applyFont="1" applyFill="1"/>
    <xf numFmtId="9" fontId="0" fillId="3" borderId="0" xfId="0" applyNumberFormat="1" applyFill="1"/>
    <xf numFmtId="14" fontId="0" fillId="0" borderId="0" xfId="0" applyNumberFormat="1"/>
    <xf numFmtId="168" fontId="0" fillId="0" borderId="0" xfId="0" applyNumberFormat="1"/>
    <xf numFmtId="169" fontId="0" fillId="0" borderId="0" xfId="0" applyNumberFormat="1"/>
    <xf numFmtId="1" fontId="0" fillId="3" borderId="0" xfId="0" applyNumberFormat="1" applyFill="1"/>
    <xf numFmtId="0" fontId="6" fillId="8" borderId="0" xfId="0" applyFont="1" applyFill="1" applyAlignment="1">
      <alignment horizontal="center"/>
    </xf>
    <xf numFmtId="0" fontId="6" fillId="5" borderId="0" xfId="0" applyFont="1" applyFill="1" applyAlignment="1">
      <alignment horizontal="center"/>
    </xf>
    <xf numFmtId="0" fontId="6" fillId="6" borderId="0" xfId="0" applyFont="1" applyFill="1" applyAlignment="1">
      <alignment horizontal="center"/>
    </xf>
    <xf numFmtId="0" fontId="6" fillId="4" borderId="0" xfId="0" applyFont="1" applyFill="1" applyAlignment="1">
      <alignment horizontal="center"/>
    </xf>
    <xf numFmtId="0" fontId="6" fillId="7" borderId="0" xfId="0" applyFont="1" applyFill="1" applyAlignment="1">
      <alignment horizontal="center"/>
    </xf>
  </cellXfs>
  <cellStyles count="1">
    <cellStyle name="Normal" xfId="0" builtinId="0"/>
  </cellStyles>
  <dxfs count="30">
    <dxf>
      <numFmt numFmtId="13" formatCode="0%"/>
    </dxf>
    <dxf>
      <numFmt numFmtId="169" formatCode="0.0"/>
    </dxf>
    <dxf>
      <numFmt numFmtId="2" formatCode="0.00"/>
    </dxf>
    <dxf>
      <numFmt numFmtId="165" formatCode="0.0%"/>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68" formatCode="[$-409]d/mmm/yyyy;@"/>
      <fill>
        <patternFill patternType="none">
          <fgColor indexed="64"/>
          <bgColor indexed="65"/>
        </patternFill>
      </fill>
    </dxf>
    <dxf>
      <numFmt numFmtId="168" formatCode="[$-409]d/mmm/yyyy;@"/>
      <fill>
        <patternFill patternType="none">
          <fgColor indexed="64"/>
          <bgColor auto="1"/>
        </patternFill>
      </fill>
    </dxf>
    <dxf>
      <fill>
        <patternFill patternType="none">
          <fgColor indexed="64"/>
          <bgColor auto="1"/>
        </patternFill>
      </fill>
    </dxf>
    <dxf>
      <fill>
        <patternFill patternType="none">
          <fgColor indexed="64"/>
          <bgColor auto="1"/>
        </patternFill>
      </fill>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
      <font>
        <b/>
        <i val="0"/>
      </font>
    </dxf>
    <dxf>
      <border diagonalUp="0" diagonalDown="0">
        <left style="thin">
          <color rgb="FFDCDC00"/>
        </left>
        <right style="thin">
          <color rgb="FFDCDC00"/>
        </right>
        <top style="thin">
          <color rgb="FFDCDC00"/>
        </top>
        <bottom style="thin">
          <color rgb="FFDCDC00"/>
        </bottom>
        <vertical/>
        <horizontal/>
      </border>
    </dxf>
    <dxf>
      <font>
        <b/>
        <i val="0"/>
      </font>
    </dxf>
    <dxf>
      <border diagonalUp="0" diagonalDown="0">
        <left style="thin">
          <color rgb="FF00B0F0"/>
        </left>
        <right style="thin">
          <color rgb="FF00B0F0"/>
        </right>
        <top style="thin">
          <color rgb="FF00B0F0"/>
        </top>
        <bottom style="thin">
          <color rgb="FF00B0F0"/>
        </bottom>
        <vertical/>
        <horizontal/>
      </border>
    </dxf>
    <dxf>
      <font>
        <b/>
        <color theme="1"/>
      </font>
      <fill>
        <patternFill>
          <bgColor rgb="FF7030A0"/>
        </patternFill>
      </fill>
      <border>
        <bottom style="thin">
          <color theme="8"/>
        </bottom>
        <vertical/>
        <horizontal/>
      </border>
    </dxf>
    <dxf>
      <font>
        <color theme="1"/>
      </font>
      <fill>
        <patternFill patternType="none">
          <fgColor indexed="64"/>
          <bgColor auto="1"/>
        </patternFill>
      </fill>
      <border diagonalUp="0" diagonalDown="0">
        <left style="thin">
          <color rgb="FF7030A0"/>
        </left>
        <right style="thin">
          <color rgb="FF7030A0"/>
        </right>
        <top style="thin">
          <color rgb="FF7030A0"/>
        </top>
        <bottom style="thin">
          <color rgb="FF7030A0"/>
        </bottom>
        <vertical/>
        <horizontal/>
      </border>
    </dxf>
  </dxfs>
  <tableStyles count="4" defaultTableStyle="TableStyleMedium2" defaultPivotStyle="PivotStyleLight16">
    <tableStyle name="Belayer" pivot="0" table="0" count="10" xr9:uid="{3B852CD3-873F-4B46-B9AF-0EAC3BA7239A}">
      <tableStyleElement type="wholeTable" dxfId="29"/>
      <tableStyleElement type="headerRow" dxfId="28"/>
    </tableStyle>
    <tableStyle name="Grade" pivot="0" table="0" count="6" xr9:uid="{ED94F21A-451D-464A-A285-04162855CE44}">
      <tableStyleElement type="wholeTable" dxfId="27"/>
      <tableStyleElement type="headerRow" dxfId="26"/>
    </tableStyle>
    <tableStyle name="Month" pivot="0" table="0" count="7" xr9:uid="{F096F372-2D61-41E2-A87F-AB7019E4C738}">
      <tableStyleElement type="wholeTable" dxfId="25"/>
      <tableStyleElement type="headerRow" dxfId="24"/>
    </tableStyle>
    <tableStyle name="SlicerStyleDark2 2" pivot="0" table="0" count="10" xr9:uid="{E4FA39DE-804B-4527-94CC-BAFD02E974DF}">
      <tableStyleElement type="wholeTable" dxfId="23"/>
      <tableStyleElement type="headerRow" dxfId="22"/>
    </tableStyle>
  </tableStyles>
  <colors>
    <mruColors>
      <color rgb="FFA453C9"/>
      <color rgb="FF97DCFF"/>
      <color rgb="FF66CCFF"/>
      <color rgb="FFDCDC00"/>
      <color rgb="FFF8E162"/>
      <color rgb="FFFCF7E0"/>
      <color rgb="FFF8E15C"/>
      <color rgb="FF0066FF"/>
      <color rgb="FFFFC8C8"/>
      <color rgb="FFFF7878"/>
    </mruColors>
  </colors>
  <extLst>
    <ext xmlns:x14="http://schemas.microsoft.com/office/spreadsheetml/2009/9/main" uri="{46F421CA-312F-682f-3DD2-61675219B42D}">
      <x14:dxfs count="25">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rgb="FFC00000"/>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gradientFill degree="90">
              <stop position="0">
                <color rgb="FFF8E162"/>
              </stop>
              <stop position="1">
                <color rgb="FFFCF7E0"/>
              </stop>
            </gradientFill>
          </fill>
        </dxf>
        <dxf>
          <fill>
            <gradientFill degree="90">
              <stop position="0">
                <color rgb="FFF8E162"/>
              </stop>
              <stop position="1">
                <color rgb="FFFCF7E0"/>
              </stop>
            </gradientFill>
          </fill>
        </dxf>
        <dxf>
          <fill>
            <gradientFill degree="90">
              <stop position="0">
                <color rgb="FFF8E162"/>
              </stop>
              <stop position="1">
                <color rgb="FFFCF7E0"/>
              </stop>
            </gradientFill>
          </fill>
        </dxf>
        <dxf>
          <font>
            <color theme="0"/>
          </font>
          <fill>
            <patternFill>
              <bgColor rgb="FFDCDC00"/>
            </patternFill>
          </fill>
        </dxf>
        <dxf>
          <fill>
            <patternFill>
              <bgColor theme="0" tint="-0.24994659260841701"/>
            </patternFill>
          </fill>
        </dxf>
        <dxf>
          <fill>
            <gradientFill degree="90">
              <stop position="0">
                <color rgb="FFF8E162"/>
              </stop>
              <stop position="1">
                <color rgb="FFFCF7E0"/>
              </stop>
            </gradientFill>
          </fill>
        </dxf>
        <dxf>
          <fill>
            <gradientFill degree="90">
              <stop position="0">
                <color rgb="FFF8E162"/>
              </stop>
              <stop position="1">
                <color rgb="FFFCF7E0"/>
              </stop>
            </gradientFill>
          </fill>
        </dxf>
        <dxf>
          <fill>
            <gradientFill degree="90">
              <stop position="0">
                <color rgb="FFF8E162"/>
              </stop>
              <stop position="1">
                <color rgb="FFFCF7E0"/>
              </stop>
            </gradientFill>
          </fill>
        </dxf>
        <dxf>
          <font>
            <color theme="0"/>
          </font>
          <fill>
            <patternFill>
              <bgColor rgb="FF00B0F0"/>
            </patternFill>
          </fill>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rgb="FF7030A0"/>
              <bgColor rgb="FF7030A0"/>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Belayer">
          <x14:slicerStyleElements>
            <x14:slicerStyleElement type="unselectedItemWithData" dxfId="24"/>
            <x14:slicerStyleElement type="unselectedItemWithNoData" dxfId="23"/>
            <x14:slicerStyleElement type="selectedItemWithData" dxfId="22"/>
            <x14:slicerStyleElement type="selectedItemWithNoData" dxfId="21"/>
            <x14:slicerStyleElement type="hoveredUnselectedItemWithData" dxfId="20"/>
            <x14:slicerStyleElement type="hoveredSelectedItemWithData" dxfId="19"/>
            <x14:slicerStyleElement type="hoveredUnselectedItemWithNoData" dxfId="18"/>
            <x14:slicerStyleElement type="hoveredSelectedItemWithNoData" dxfId="17"/>
          </x14:slicerStyleElements>
        </x14:slicerStyle>
        <x14:slicerStyle name="Grade">
          <x14:slicerStyleElements>
            <x14:slicerStyleElement type="selectedItemWithData" dxfId="16"/>
            <x14:slicerStyleElement type="hoveredUnselectedItemWithData" dxfId="15"/>
            <x14:slicerStyleElement type="hoveredSelectedItemWithData" dxfId="14"/>
            <x14:slicerStyleElement type="hoveredSelectedItemWithNoData" dxfId="13"/>
          </x14:slicerStyleElements>
        </x14:slicerStyle>
        <x14:slicerStyle name="Month">
          <x14:slicerStyleElements>
            <x14:slicerStyleElement type="unselectedItemWithData" dxfId="12"/>
            <x14:slicerStyleElement type="selectedItemWithData" dxfId="11"/>
            <x14:slicerStyleElement type="hoveredUnselectedItemWithData" dxfId="10"/>
            <x14:slicerStyleElement type="hoveredSelectedItemWith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microsoft.com/office/2007/relationships/slicerCache" Target="slicerCaches/slicerCache8.xml"/><Relationship Id="rId39" Type="http://schemas.openxmlformats.org/officeDocument/2006/relationships/customXml" Target="../customXml/item6.xml"/><Relationship Id="rId21" Type="http://schemas.microsoft.com/office/2007/relationships/slicerCache" Target="slicerCaches/slicerCache3.xml"/><Relationship Id="rId34" Type="http://schemas.openxmlformats.org/officeDocument/2006/relationships/customXml" Target="../customXml/item1.xml"/><Relationship Id="rId42" Type="http://schemas.openxmlformats.org/officeDocument/2006/relationships/customXml" Target="../customXml/item9.xml"/><Relationship Id="rId47" Type="http://schemas.openxmlformats.org/officeDocument/2006/relationships/customXml" Target="../customXml/item14.xml"/><Relationship Id="rId50" Type="http://schemas.openxmlformats.org/officeDocument/2006/relationships/customXml" Target="../customXml/item17.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styles" Target="styles.xml"/><Relationship Id="rId11" Type="http://schemas.openxmlformats.org/officeDocument/2006/relationships/pivotCacheDefinition" Target="pivotCache/pivotCacheDefinition7.xml"/><Relationship Id="rId24" Type="http://schemas.microsoft.com/office/2007/relationships/slicerCache" Target="slicerCaches/slicerCache6.xml"/><Relationship Id="rId32" Type="http://schemas.openxmlformats.org/officeDocument/2006/relationships/powerPivotData" Target="model/item.data"/><Relationship Id="rId37" Type="http://schemas.openxmlformats.org/officeDocument/2006/relationships/customXml" Target="../customXml/item4.xml"/><Relationship Id="rId40" Type="http://schemas.openxmlformats.org/officeDocument/2006/relationships/customXml" Target="../customXml/item7.xml"/><Relationship Id="rId45" Type="http://schemas.openxmlformats.org/officeDocument/2006/relationships/customXml" Target="../customXml/item12.xml"/><Relationship Id="rId53" Type="http://schemas.openxmlformats.org/officeDocument/2006/relationships/customXml" Target="../customXml/item20.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19" Type="http://schemas.microsoft.com/office/2007/relationships/slicerCache" Target="slicerCaches/slicerCache1.xml"/><Relationship Id="rId31" Type="http://schemas.openxmlformats.org/officeDocument/2006/relationships/sheetMetadata" Target="metadata.xml"/><Relationship Id="rId44" Type="http://schemas.openxmlformats.org/officeDocument/2006/relationships/customXml" Target="../customXml/item11.xml"/><Relationship Id="rId52"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4.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2.xml"/><Relationship Id="rId43" Type="http://schemas.openxmlformats.org/officeDocument/2006/relationships/customXml" Target="../customXml/item10.xml"/><Relationship Id="rId48" Type="http://schemas.openxmlformats.org/officeDocument/2006/relationships/customXml" Target="../customXml/item15.xml"/><Relationship Id="rId8" Type="http://schemas.openxmlformats.org/officeDocument/2006/relationships/pivotCacheDefinition" Target="pivotCache/pivotCacheDefinition4.xml"/><Relationship Id="rId51" Type="http://schemas.openxmlformats.org/officeDocument/2006/relationships/customXml" Target="../customXml/item18.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microsoft.com/office/2007/relationships/slicerCache" Target="slicerCaches/slicerCache7.xml"/><Relationship Id="rId33" Type="http://schemas.openxmlformats.org/officeDocument/2006/relationships/calcChain" Target="calcChain.xml"/><Relationship Id="rId38" Type="http://schemas.openxmlformats.org/officeDocument/2006/relationships/customXml" Target="../customXml/item5.xml"/><Relationship Id="rId46" Type="http://schemas.openxmlformats.org/officeDocument/2006/relationships/customXml" Target="../customXml/item13.xml"/><Relationship Id="rId20" Type="http://schemas.microsoft.com/office/2007/relationships/slicerCache" Target="slicerCaches/slicerCache2.xml"/><Relationship Id="rId41" Type="http://schemas.openxmlformats.org/officeDocument/2006/relationships/customXml" Target="../customXml/item8.xml"/><Relationship Id="rId54"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07/relationships/slicerCache" Target="slicerCaches/slicerCache5.xml"/><Relationship Id="rId28" Type="http://schemas.openxmlformats.org/officeDocument/2006/relationships/connections" Target="connections.xml"/><Relationship Id="rId36" Type="http://schemas.openxmlformats.org/officeDocument/2006/relationships/customXml" Target="../customXml/item3.xml"/><Relationship Id="rId49"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0" i="0" u="none" strike="noStrike" kern="1200" spc="0" baseline="0">
                <a:solidFill>
                  <a:sysClr val="windowText" lastClr="000000">
                    <a:lumMod val="65000"/>
                    <a:lumOff val="35000"/>
                  </a:sysClr>
                </a:solidFill>
              </a:rPr>
              <a:t>% OF FLASH &amp; ONSIGHT</a:t>
            </a:r>
          </a:p>
        </c:rich>
      </c:tx>
      <c:layout>
        <c:manualLayout>
          <c:xMode val="edge"/>
          <c:yMode val="edge"/>
          <c:x val="0.20467592592592593"/>
          <c:y val="2.3148148148148147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4456036745406818E-2"/>
          <c:y val="0.17171296296296296"/>
          <c:w val="0.88498840769903764"/>
          <c:h val="0.7353546952464276"/>
        </c:manualLayout>
      </c:layout>
      <c:areaChart>
        <c:grouping val="stacked"/>
        <c:varyColors val="0"/>
        <c:ser>
          <c:idx val="0"/>
          <c:order val="0"/>
          <c:tx>
            <c:strRef>
              <c:f>'PIVOTS &amp; CALCULATIONS'!$B$66</c:f>
              <c:strCache>
                <c:ptCount val="1"/>
                <c:pt idx="0">
                  <c:v>flash</c:v>
                </c:pt>
              </c:strCache>
            </c:strRef>
          </c:tx>
          <c:spPr>
            <a:solidFill>
              <a:srgbClr val="00B0F0"/>
            </a:solidFill>
            <a:ln>
              <a:noFill/>
            </a:ln>
            <a:effectLst/>
          </c:spPr>
          <c:dLbls>
            <c:dLbl>
              <c:idx val="0"/>
              <c:layout>
                <c:manualLayout>
                  <c:x val="2.7777777777777776E-2"/>
                  <c:y val="-4.62962962962979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CF7-444B-8582-85C6385445B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CALCULATIONS'!$A$67:$A$72</c:f>
              <c:strCache>
                <c:ptCount val="6"/>
                <c:pt idx="0">
                  <c:v>7a</c:v>
                </c:pt>
                <c:pt idx="1">
                  <c:v>7a+</c:v>
                </c:pt>
                <c:pt idx="2">
                  <c:v>7b</c:v>
                </c:pt>
                <c:pt idx="3">
                  <c:v>7b+</c:v>
                </c:pt>
                <c:pt idx="4">
                  <c:v>7c</c:v>
                </c:pt>
                <c:pt idx="5">
                  <c:v>7c+</c:v>
                </c:pt>
              </c:strCache>
            </c:strRef>
          </c:cat>
          <c:val>
            <c:numRef>
              <c:f>'PIVOTS &amp; CALCULATIONS'!$B$67:$B$72</c:f>
              <c:numCache>
                <c:formatCode>0%</c:formatCode>
                <c:ptCount val="6"/>
                <c:pt idx="0">
                  <c:v>0.12222222222222222</c:v>
                </c:pt>
                <c:pt idx="1">
                  <c:v>0.11627906976744186</c:v>
                </c:pt>
                <c:pt idx="2">
                  <c:v>5.8823529411764705E-2</c:v>
                </c:pt>
                <c:pt idx="3">
                  <c:v>0</c:v>
                </c:pt>
                <c:pt idx="4">
                  <c:v>0</c:v>
                </c:pt>
                <c:pt idx="5">
                  <c:v>0</c:v>
                </c:pt>
              </c:numCache>
            </c:numRef>
          </c:val>
          <c:extLst>
            <c:ext xmlns:c16="http://schemas.microsoft.com/office/drawing/2014/chart" uri="{C3380CC4-5D6E-409C-BE32-E72D297353CC}">
              <c16:uniqueId val="{00000001-2CF7-444B-8582-85C6385445BB}"/>
            </c:ext>
          </c:extLst>
        </c:ser>
        <c:ser>
          <c:idx val="1"/>
          <c:order val="1"/>
          <c:tx>
            <c:strRef>
              <c:f>'PIVOTS &amp; CALCULATIONS'!$C$66</c:f>
              <c:strCache>
                <c:ptCount val="1"/>
                <c:pt idx="0">
                  <c:v>onsight</c:v>
                </c:pt>
              </c:strCache>
            </c:strRef>
          </c:tx>
          <c:spPr>
            <a:solidFill>
              <a:srgbClr val="97DCFF"/>
            </a:solidFill>
            <a:ln>
              <a:noFill/>
            </a:ln>
            <a:effectLst/>
          </c:spPr>
          <c:dLbls>
            <c:dLbl>
              <c:idx val="0"/>
              <c:layout>
                <c:manualLayout>
                  <c:x val="3.3333333333333319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CF7-444B-8582-85C6385445B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CALCULATIONS'!$A$67:$A$72</c:f>
              <c:strCache>
                <c:ptCount val="6"/>
                <c:pt idx="0">
                  <c:v>7a</c:v>
                </c:pt>
                <c:pt idx="1">
                  <c:v>7a+</c:v>
                </c:pt>
                <c:pt idx="2">
                  <c:v>7b</c:v>
                </c:pt>
                <c:pt idx="3">
                  <c:v>7b+</c:v>
                </c:pt>
                <c:pt idx="4">
                  <c:v>7c</c:v>
                </c:pt>
                <c:pt idx="5">
                  <c:v>7c+</c:v>
                </c:pt>
              </c:strCache>
            </c:strRef>
          </c:cat>
          <c:val>
            <c:numRef>
              <c:f>'PIVOTS &amp; CALCULATIONS'!$C$67:$C$72</c:f>
              <c:numCache>
                <c:formatCode>0%</c:formatCode>
                <c:ptCount val="6"/>
                <c:pt idx="0">
                  <c:v>0.37777777777777777</c:v>
                </c:pt>
                <c:pt idx="1">
                  <c:v>0.2558139534883721</c:v>
                </c:pt>
                <c:pt idx="2">
                  <c:v>5.8823529411764705E-2</c:v>
                </c:pt>
                <c:pt idx="3">
                  <c:v>0.1</c:v>
                </c:pt>
                <c:pt idx="4">
                  <c:v>0</c:v>
                </c:pt>
                <c:pt idx="5">
                  <c:v>0</c:v>
                </c:pt>
              </c:numCache>
            </c:numRef>
          </c:val>
          <c:extLst>
            <c:ext xmlns:c16="http://schemas.microsoft.com/office/drawing/2014/chart" uri="{C3380CC4-5D6E-409C-BE32-E72D297353CC}">
              <c16:uniqueId val="{00000003-2CF7-444B-8582-85C6385445BB}"/>
            </c:ext>
          </c:extLst>
        </c:ser>
        <c:dLbls>
          <c:showLegendKey val="0"/>
          <c:showVal val="1"/>
          <c:showCatName val="0"/>
          <c:showSerName val="0"/>
          <c:showPercent val="0"/>
          <c:showBubbleSize val="0"/>
        </c:dLbls>
        <c:axId val="1542257343"/>
        <c:axId val="1542274623"/>
      </c:areaChart>
      <c:catAx>
        <c:axId val="154225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274623"/>
        <c:crosses val="autoZero"/>
        <c:auto val="1"/>
        <c:lblAlgn val="ctr"/>
        <c:lblOffset val="100"/>
        <c:noMultiLvlLbl val="0"/>
      </c:catAx>
      <c:valAx>
        <c:axId val="1542274623"/>
        <c:scaling>
          <c:orientation val="minMax"/>
          <c:max val="0.5"/>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257343"/>
        <c:crosses val="autoZero"/>
        <c:crossBetween val="midCat"/>
        <c:majorUnit val="0.1"/>
      </c:valAx>
      <c:spPr>
        <a:noFill/>
        <a:ln>
          <a:noFill/>
        </a:ln>
        <a:effectLst/>
      </c:spPr>
    </c:plotArea>
    <c:legend>
      <c:legendPos val="b"/>
      <c:layout>
        <c:manualLayout>
          <c:xMode val="edge"/>
          <c:yMode val="edge"/>
          <c:x val="0.37653849518810156"/>
          <c:y val="0.19502260134149893"/>
          <c:w val="0.35657370953630796"/>
          <c:h val="0.130209244677748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 of flash, onsight, redpoint</c:name>
    <c:fmtId val="3"/>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 OF FLASH, OS, RP</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6CC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CALCULATIONS'!$B$41</c:f>
              <c:strCache>
                <c:ptCount val="1"/>
                <c:pt idx="0">
                  <c:v>Total</c:v>
                </c:pt>
              </c:strCache>
            </c:strRef>
          </c:tx>
          <c:spPr>
            <a:solidFill>
              <a:srgbClr val="66CC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CALCULATIONS'!$A$42:$A$45</c:f>
              <c:strCache>
                <c:ptCount val="3"/>
                <c:pt idx="0">
                  <c:v>flash</c:v>
                </c:pt>
                <c:pt idx="1">
                  <c:v>onsight</c:v>
                </c:pt>
                <c:pt idx="2">
                  <c:v>redpoint</c:v>
                </c:pt>
              </c:strCache>
            </c:strRef>
          </c:cat>
          <c:val>
            <c:numRef>
              <c:f>'PIVOTS &amp; CALCULATIONS'!$B$42:$B$45</c:f>
              <c:numCache>
                <c:formatCode>0.0%</c:formatCode>
                <c:ptCount val="3"/>
                <c:pt idx="0">
                  <c:v>0.10429447852760736</c:v>
                </c:pt>
                <c:pt idx="1">
                  <c:v>0.28834355828220859</c:v>
                </c:pt>
                <c:pt idx="2">
                  <c:v>0.6073619631901841</c:v>
                </c:pt>
              </c:numCache>
            </c:numRef>
          </c:val>
          <c:extLst>
            <c:ext xmlns:c16="http://schemas.microsoft.com/office/drawing/2014/chart" uri="{C3380CC4-5D6E-409C-BE32-E72D297353CC}">
              <c16:uniqueId val="{00000000-4709-4DE3-BA60-A916B1C4CF40}"/>
            </c:ext>
          </c:extLst>
        </c:ser>
        <c:dLbls>
          <c:showLegendKey val="0"/>
          <c:showVal val="0"/>
          <c:showCatName val="0"/>
          <c:showSerName val="0"/>
          <c:showPercent val="0"/>
          <c:showBubbleSize val="0"/>
        </c:dLbls>
        <c:gapWidth val="75"/>
        <c:overlap val="-50"/>
        <c:axId val="614700943"/>
        <c:axId val="614719663"/>
      </c:barChart>
      <c:catAx>
        <c:axId val="61470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719663"/>
        <c:crosses val="autoZero"/>
        <c:auto val="1"/>
        <c:lblAlgn val="ctr"/>
        <c:lblOffset val="100"/>
        <c:noMultiLvlLbl val="0"/>
      </c:catAx>
      <c:valAx>
        <c:axId val="61471966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4700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CALCULATIONS!Average of Tries num. only excl. outliers</c:name>
    <c:fmtId val="3"/>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AVG TRIES PER</a:t>
            </a:r>
            <a:r>
              <a:rPr lang="en-US" sz="1600" baseline="0"/>
              <a:t> ASCENT</a:t>
            </a:r>
            <a:endParaRPr lang="en-US" sz="1600"/>
          </a:p>
        </c:rich>
      </c:tx>
      <c:layout>
        <c:manualLayout>
          <c:xMode val="edge"/>
          <c:yMode val="edge"/>
          <c:x val="0.17712525517643626"/>
          <c:y val="0"/>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CALCULATIONS'!$B$48</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CALCULATIONS'!$A$49:$A$54</c:f>
              <c:strCache>
                <c:ptCount val="5"/>
                <c:pt idx="0">
                  <c:v>7a</c:v>
                </c:pt>
                <c:pt idx="1">
                  <c:v>7a+</c:v>
                </c:pt>
                <c:pt idx="2">
                  <c:v>7b</c:v>
                </c:pt>
                <c:pt idx="3">
                  <c:v>7b+</c:v>
                </c:pt>
                <c:pt idx="4">
                  <c:v>7c</c:v>
                </c:pt>
              </c:strCache>
            </c:strRef>
          </c:cat>
          <c:val>
            <c:numRef>
              <c:f>'PIVOTS &amp; CALCULATIONS'!$B$49:$B$54</c:f>
              <c:numCache>
                <c:formatCode>0.00</c:formatCode>
                <c:ptCount val="5"/>
                <c:pt idx="0">
                  <c:v>1.9333333333333333</c:v>
                </c:pt>
                <c:pt idx="1">
                  <c:v>1.9534883720930232</c:v>
                </c:pt>
                <c:pt idx="2">
                  <c:v>3.3529411764705883</c:v>
                </c:pt>
                <c:pt idx="3">
                  <c:v>5.7</c:v>
                </c:pt>
                <c:pt idx="4">
                  <c:v>6</c:v>
                </c:pt>
              </c:numCache>
            </c:numRef>
          </c:val>
          <c:extLst>
            <c:ext xmlns:c16="http://schemas.microsoft.com/office/drawing/2014/chart" uri="{C3380CC4-5D6E-409C-BE32-E72D297353CC}">
              <c16:uniqueId val="{00000003-9202-45AC-A3FC-AD960FC026A6}"/>
            </c:ext>
          </c:extLst>
        </c:ser>
        <c:dLbls>
          <c:dLblPos val="outEnd"/>
          <c:showLegendKey val="0"/>
          <c:showVal val="1"/>
          <c:showCatName val="0"/>
          <c:showSerName val="0"/>
          <c:showPercent val="0"/>
          <c:showBubbleSize val="0"/>
        </c:dLbls>
        <c:gapWidth val="75"/>
        <c:overlap val="-50"/>
        <c:axId val="1360983695"/>
        <c:axId val="1360959695"/>
      </c:barChart>
      <c:catAx>
        <c:axId val="1360983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959695"/>
        <c:crosses val="autoZero"/>
        <c:auto val="1"/>
        <c:lblAlgn val="ctr"/>
        <c:lblOffset val="100"/>
        <c:noMultiLvlLbl val="0"/>
      </c:catAx>
      <c:valAx>
        <c:axId val="1360959695"/>
        <c:scaling>
          <c:orientation val="minMax"/>
        </c:scaling>
        <c:delete val="1"/>
        <c:axPos val="l"/>
        <c:numFmt formatCode="0.00" sourceLinked="1"/>
        <c:majorTickMark val="none"/>
        <c:minorTickMark val="none"/>
        <c:tickLblPos val="nextTo"/>
        <c:crossAx val="1360983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GRADES</a:t>
            </a:r>
          </a:p>
        </c:rich>
      </c:tx>
      <c:layout>
        <c:manualLayout>
          <c:xMode val="edge"/>
          <c:yMode val="edge"/>
          <c:x val="0.35439814814814813"/>
          <c:y val="7.326007326007326E-3"/>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351851851851852"/>
          <c:y val="0.18300925925925926"/>
          <c:w val="0.85648148148148151"/>
          <c:h val="0.76606481481481481"/>
        </c:manualLayout>
      </c:layout>
      <c:barChart>
        <c:barDir val="bar"/>
        <c:grouping val="stacked"/>
        <c:varyColors val="0"/>
        <c:ser>
          <c:idx val="0"/>
          <c:order val="0"/>
          <c:spPr>
            <a:noFill/>
            <a:ln>
              <a:noFill/>
            </a:ln>
            <a:effectLst/>
          </c:spPr>
          <c:invertIfNegative val="0"/>
          <c:cat>
            <c:strRef>
              <c:f>'PIVOTS &amp; CALCULATIONS'!$A$15:$A$20</c:f>
              <c:strCache>
                <c:ptCount val="6"/>
                <c:pt idx="0">
                  <c:v>7a</c:v>
                </c:pt>
                <c:pt idx="1">
                  <c:v>7a+</c:v>
                </c:pt>
                <c:pt idx="2">
                  <c:v>7b</c:v>
                </c:pt>
                <c:pt idx="3">
                  <c:v>7b+</c:v>
                </c:pt>
                <c:pt idx="4">
                  <c:v>7c</c:v>
                </c:pt>
                <c:pt idx="5">
                  <c:v>7c+</c:v>
                </c:pt>
              </c:strCache>
            </c:strRef>
          </c:cat>
          <c:val>
            <c:numRef>
              <c:f>'PIVOTS &amp; CALCULATIONS'!$B$15:$B$20</c:f>
              <c:numCache>
                <c:formatCode>General</c:formatCode>
                <c:ptCount val="6"/>
                <c:pt idx="0">
                  <c:v>0</c:v>
                </c:pt>
                <c:pt idx="1">
                  <c:v>23.5</c:v>
                </c:pt>
                <c:pt idx="2">
                  <c:v>36.5</c:v>
                </c:pt>
                <c:pt idx="3">
                  <c:v>40</c:v>
                </c:pt>
                <c:pt idx="4">
                  <c:v>44</c:v>
                </c:pt>
                <c:pt idx="5">
                  <c:v>44.5</c:v>
                </c:pt>
              </c:numCache>
            </c:numRef>
          </c:val>
          <c:extLst>
            <c:ext xmlns:c16="http://schemas.microsoft.com/office/drawing/2014/chart" uri="{C3380CC4-5D6E-409C-BE32-E72D297353CC}">
              <c16:uniqueId val="{00000000-BFFF-4DB4-AE29-79FA336ADEEE}"/>
            </c:ext>
          </c:extLst>
        </c:ser>
        <c:ser>
          <c:idx val="1"/>
          <c:order val="1"/>
          <c:spPr>
            <a:solidFill>
              <a:srgbClr val="00B0F0"/>
            </a:solidFill>
            <a:ln>
              <a:noFill/>
            </a:ln>
            <a:effectLst/>
          </c:spPr>
          <c:invertIfNegative val="0"/>
          <c:dLbls>
            <c:dLbl>
              <c:idx val="0"/>
              <c:layout>
                <c:manualLayout>
                  <c:x val="0.41203703703703687"/>
                  <c:y val="-0.1234567901234567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FFF-4DB4-AE29-79FA336ADEEE}"/>
                </c:ext>
              </c:extLst>
            </c:dLbl>
            <c:dLbl>
              <c:idx val="1"/>
              <c:layout>
                <c:manualLayout>
                  <c:x val="0.28240740740740738"/>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F61-4EBE-9CB6-9CAFB8506D71}"/>
                </c:ext>
              </c:extLst>
            </c:dLbl>
            <c:dLbl>
              <c:idx val="2"/>
              <c:layout>
                <c:manualLayout>
                  <c:x val="0.22222222222222221"/>
                  <c:y val="-3.08641975308641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F61-4EBE-9CB6-9CAFB8506D71}"/>
                </c:ext>
              </c:extLst>
            </c:dLbl>
            <c:dLbl>
              <c:idx val="3"/>
              <c:layout>
                <c:manualLayout>
                  <c:x val="0.17592592592592585"/>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F61-4EBE-9CB6-9CAFB8506D71}"/>
                </c:ext>
              </c:extLst>
            </c:dLbl>
            <c:dLbl>
              <c:idx val="4"/>
              <c:layout>
                <c:manualLayout>
                  <c:x val="0.1388888888888889"/>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F61-4EBE-9CB6-9CAFB8506D71}"/>
                </c:ext>
              </c:extLst>
            </c:dLbl>
            <c:dLbl>
              <c:idx val="5"/>
              <c:layout>
                <c:manualLayout>
                  <c:x val="8.7962962962962965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F61-4EBE-9CB6-9CAFB8506D7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 &amp; CALCULATIONS'!$A$15:$A$20</c:f>
              <c:strCache>
                <c:ptCount val="6"/>
                <c:pt idx="0">
                  <c:v>7a</c:v>
                </c:pt>
                <c:pt idx="1">
                  <c:v>7a+</c:v>
                </c:pt>
                <c:pt idx="2">
                  <c:v>7b</c:v>
                </c:pt>
                <c:pt idx="3">
                  <c:v>7b+</c:v>
                </c:pt>
                <c:pt idx="4">
                  <c:v>7c</c:v>
                </c:pt>
                <c:pt idx="5">
                  <c:v>7c+</c:v>
                </c:pt>
              </c:strCache>
            </c:strRef>
          </c:cat>
          <c:val>
            <c:numRef>
              <c:f>'PIVOTS &amp; CALCULATIONS'!$C$15:$C$20</c:f>
              <c:numCache>
                <c:formatCode>General</c:formatCode>
                <c:ptCount val="6"/>
                <c:pt idx="0">
                  <c:v>90</c:v>
                </c:pt>
                <c:pt idx="1">
                  <c:v>43</c:v>
                </c:pt>
                <c:pt idx="2">
                  <c:v>17</c:v>
                </c:pt>
                <c:pt idx="3">
                  <c:v>10</c:v>
                </c:pt>
                <c:pt idx="4">
                  <c:v>2</c:v>
                </c:pt>
                <c:pt idx="5">
                  <c:v>1</c:v>
                </c:pt>
              </c:numCache>
            </c:numRef>
          </c:val>
          <c:extLst>
            <c:ext xmlns:c16="http://schemas.microsoft.com/office/drawing/2014/chart" uri="{C3380CC4-5D6E-409C-BE32-E72D297353CC}">
              <c16:uniqueId val="{00000002-BFFF-4DB4-AE29-79FA336ADEEE}"/>
            </c:ext>
          </c:extLst>
        </c:ser>
        <c:dLbls>
          <c:showLegendKey val="0"/>
          <c:showVal val="0"/>
          <c:showCatName val="0"/>
          <c:showSerName val="0"/>
          <c:showPercent val="0"/>
          <c:showBubbleSize val="0"/>
        </c:dLbls>
        <c:gapWidth val="10"/>
        <c:overlap val="100"/>
        <c:axId val="1174629312"/>
        <c:axId val="1174631232"/>
      </c:barChart>
      <c:catAx>
        <c:axId val="117462931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4631232"/>
        <c:crosses val="autoZero"/>
        <c:auto val="1"/>
        <c:lblAlgn val="ctr"/>
        <c:lblOffset val="100"/>
        <c:noMultiLvlLbl val="0"/>
      </c:catAx>
      <c:valAx>
        <c:axId val="1174631232"/>
        <c:scaling>
          <c:orientation val="minMax"/>
        </c:scaling>
        <c:delete val="1"/>
        <c:axPos val="b"/>
        <c:numFmt formatCode="General" sourceLinked="1"/>
        <c:majorTickMark val="out"/>
        <c:minorTickMark val="none"/>
        <c:tickLblPos val="nextTo"/>
        <c:crossAx val="117462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[Sport climbing data and dashboard.xlsx]PIVOTS &amp; CALCULATIONS!Count per grade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5"/>
          </a:solidFill>
          <a:ln w="19050">
            <a:solidFill>
              <a:schemeClr val="lt1"/>
            </a:solidFill>
          </a:ln>
          <a:effectLst/>
        </c:spPr>
      </c:pivotFmt>
      <c:pivotFmt>
        <c:idx val="7"/>
        <c:spPr>
          <a:solidFill>
            <a:schemeClr val="accent5"/>
          </a:solidFill>
          <a:ln w="19050">
            <a:solidFill>
              <a:schemeClr val="lt1"/>
            </a:solidFill>
          </a:ln>
          <a:effectLst/>
        </c:spPr>
      </c:pivotFmt>
      <c:pivotFmt>
        <c:idx val="8"/>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50000"/>
            </a:schemeClr>
          </a:solidFill>
          <a:ln w="19050">
            <a:solidFill>
              <a:schemeClr val="lt1"/>
            </a:solidFill>
          </a:ln>
          <a:effectLst/>
        </c:spPr>
        <c:dLbl>
          <c:idx val="0"/>
          <c:layout>
            <c:manualLayout>
              <c:x val="0.13930348258706468"/>
              <c:y val="0.138888888888888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5">
              <a:tint val="70000"/>
            </a:schemeClr>
          </a:solidFill>
          <a:ln w="19050">
            <a:solidFill>
              <a:schemeClr val="lt1"/>
            </a:solidFill>
          </a:ln>
          <a:effectLst/>
        </c:spPr>
        <c:dLbl>
          <c:idx val="0"/>
          <c:layout>
            <c:manualLayout>
              <c:x val="-0.16417910447761194"/>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5">
              <a:tint val="90000"/>
            </a:schemeClr>
          </a:solidFill>
          <a:ln w="19050">
            <a:solidFill>
              <a:schemeClr val="lt1"/>
            </a:solidFill>
          </a:ln>
          <a:effectLst/>
        </c:spPr>
        <c:dLbl>
          <c:idx val="0"/>
          <c:layout>
            <c:manualLayout>
              <c:x val="-0.18407960199004975"/>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5">
              <a:shade val="90000"/>
            </a:schemeClr>
          </a:solidFill>
          <a:ln w="19050">
            <a:solidFill>
              <a:schemeClr val="lt1"/>
            </a:solidFill>
          </a:ln>
          <a:effectLst/>
        </c:spPr>
        <c:dLbl>
          <c:idx val="0"/>
          <c:layout>
            <c:manualLayout>
              <c:x val="-0.20895522388059701"/>
              <c:y val="-0.12962962962962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5">
              <a:shade val="70000"/>
            </a:schemeClr>
          </a:solidFill>
          <a:ln w="19050">
            <a:solidFill>
              <a:schemeClr val="lt1"/>
            </a:solidFill>
          </a:ln>
          <a:effectLst/>
        </c:spPr>
        <c:dLbl>
          <c:idx val="0"/>
          <c:layout>
            <c:manualLayout>
              <c:x val="-5.4726368159204022E-2"/>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5">
              <a:shade val="50000"/>
            </a:schemeClr>
          </a:solidFill>
          <a:ln w="19050">
            <a:solidFill>
              <a:schemeClr val="lt1"/>
            </a:solidFill>
          </a:ln>
          <a:effectLst/>
        </c:spPr>
        <c:dLbl>
          <c:idx val="0"/>
          <c:layout>
            <c:manualLayout>
              <c:x val="0.17910447761194029"/>
              <c:y val="-0.125000000000000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'PIVOTS &amp; CALCULATIONS'!$B$4</c:f>
              <c:strCache>
                <c:ptCount val="1"/>
                <c:pt idx="0">
                  <c:v>Total</c:v>
                </c:pt>
              </c:strCache>
            </c:strRef>
          </c:tx>
          <c:dPt>
            <c:idx val="0"/>
            <c:bubble3D val="0"/>
            <c:spPr>
              <a:solidFill>
                <a:schemeClr val="accent5">
                  <a:tint val="50000"/>
                </a:schemeClr>
              </a:solidFill>
              <a:ln w="19050">
                <a:solidFill>
                  <a:schemeClr val="lt1"/>
                </a:solidFill>
              </a:ln>
              <a:effectLst/>
            </c:spPr>
            <c:extLst>
              <c:ext xmlns:c16="http://schemas.microsoft.com/office/drawing/2014/chart" uri="{C3380CC4-5D6E-409C-BE32-E72D297353CC}">
                <c16:uniqueId val="{00000001-6B33-4F45-873A-00AF5FF30C91}"/>
              </c:ext>
            </c:extLst>
          </c:dPt>
          <c:dPt>
            <c:idx val="1"/>
            <c:bubble3D val="0"/>
            <c:spPr>
              <a:solidFill>
                <a:schemeClr val="accent5">
                  <a:tint val="70000"/>
                </a:schemeClr>
              </a:solidFill>
              <a:ln w="19050">
                <a:solidFill>
                  <a:schemeClr val="lt1"/>
                </a:solidFill>
              </a:ln>
              <a:effectLst/>
            </c:spPr>
            <c:extLst>
              <c:ext xmlns:c16="http://schemas.microsoft.com/office/drawing/2014/chart" uri="{C3380CC4-5D6E-409C-BE32-E72D297353CC}">
                <c16:uniqueId val="{00000003-6B33-4F45-873A-00AF5FF30C91}"/>
              </c:ext>
            </c:extLst>
          </c:dPt>
          <c:dPt>
            <c:idx val="2"/>
            <c:bubble3D val="0"/>
            <c:spPr>
              <a:solidFill>
                <a:schemeClr val="accent5">
                  <a:tint val="90000"/>
                </a:schemeClr>
              </a:solidFill>
              <a:ln w="19050">
                <a:solidFill>
                  <a:schemeClr val="lt1"/>
                </a:solidFill>
              </a:ln>
              <a:effectLst/>
            </c:spPr>
            <c:extLst>
              <c:ext xmlns:c16="http://schemas.microsoft.com/office/drawing/2014/chart" uri="{C3380CC4-5D6E-409C-BE32-E72D297353CC}">
                <c16:uniqueId val="{00000005-6B33-4F45-873A-00AF5FF30C91}"/>
              </c:ext>
            </c:extLst>
          </c:dPt>
          <c:dPt>
            <c:idx val="3"/>
            <c:bubble3D val="0"/>
            <c:spPr>
              <a:solidFill>
                <a:schemeClr val="accent5">
                  <a:shade val="90000"/>
                </a:schemeClr>
              </a:solidFill>
              <a:ln w="19050">
                <a:solidFill>
                  <a:schemeClr val="lt1"/>
                </a:solidFill>
              </a:ln>
              <a:effectLst/>
            </c:spPr>
            <c:extLst>
              <c:ext xmlns:c16="http://schemas.microsoft.com/office/drawing/2014/chart" uri="{C3380CC4-5D6E-409C-BE32-E72D297353CC}">
                <c16:uniqueId val="{00000007-6B33-4F45-873A-00AF5FF30C91}"/>
              </c:ext>
            </c:extLst>
          </c:dPt>
          <c:dPt>
            <c:idx val="4"/>
            <c:bubble3D val="0"/>
            <c:spPr>
              <a:solidFill>
                <a:schemeClr val="accent5">
                  <a:shade val="70000"/>
                </a:schemeClr>
              </a:solidFill>
              <a:ln w="19050">
                <a:solidFill>
                  <a:schemeClr val="lt1"/>
                </a:solidFill>
              </a:ln>
              <a:effectLst/>
            </c:spPr>
            <c:extLst>
              <c:ext xmlns:c16="http://schemas.microsoft.com/office/drawing/2014/chart" uri="{C3380CC4-5D6E-409C-BE32-E72D297353CC}">
                <c16:uniqueId val="{00000009-6B33-4F45-873A-00AF5FF30C91}"/>
              </c:ext>
            </c:extLst>
          </c:dPt>
          <c:dPt>
            <c:idx val="5"/>
            <c:bubble3D val="0"/>
            <c:spPr>
              <a:solidFill>
                <a:schemeClr val="accent5">
                  <a:shade val="50000"/>
                </a:schemeClr>
              </a:solidFill>
              <a:ln w="19050">
                <a:solidFill>
                  <a:schemeClr val="lt1"/>
                </a:solidFill>
              </a:ln>
              <a:effectLst/>
            </c:spPr>
            <c:extLst>
              <c:ext xmlns:c16="http://schemas.microsoft.com/office/drawing/2014/chart" uri="{C3380CC4-5D6E-409C-BE32-E72D297353CC}">
                <c16:uniqueId val="{0000000B-6B33-4F45-873A-00AF5FF30C91}"/>
              </c:ext>
            </c:extLst>
          </c:dPt>
          <c:dLbls>
            <c:dLbl>
              <c:idx val="0"/>
              <c:layout>
                <c:manualLayout>
                  <c:x val="0.13930348258706468"/>
                  <c:y val="0.1388888888888888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B33-4F45-873A-00AF5FF30C91}"/>
                </c:ext>
              </c:extLst>
            </c:dLbl>
            <c:dLbl>
              <c:idx val="1"/>
              <c:layout>
                <c:manualLayout>
                  <c:x val="-0.16417910447761194"/>
                  <c:y val="0.129629629629629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B33-4F45-873A-00AF5FF30C91}"/>
                </c:ext>
              </c:extLst>
            </c:dLbl>
            <c:dLbl>
              <c:idx val="2"/>
              <c:layout>
                <c:manualLayout>
                  <c:x val="-0.18407960199004975"/>
                  <c:y val="-8.333333333333332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B33-4F45-873A-00AF5FF30C91}"/>
                </c:ext>
              </c:extLst>
            </c:dLbl>
            <c:dLbl>
              <c:idx val="3"/>
              <c:layout>
                <c:manualLayout>
                  <c:x val="-0.20895522388059701"/>
                  <c:y val="-0.1296296296296296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B33-4F45-873A-00AF5FF30C91}"/>
                </c:ext>
              </c:extLst>
            </c:dLbl>
            <c:dLbl>
              <c:idx val="4"/>
              <c:layout>
                <c:manualLayout>
                  <c:x val="-5.4726368159204022E-2"/>
                  <c:y val="-0.1527777777777777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B33-4F45-873A-00AF5FF30C91}"/>
                </c:ext>
              </c:extLst>
            </c:dLbl>
            <c:dLbl>
              <c:idx val="5"/>
              <c:layout>
                <c:manualLayout>
                  <c:x val="0.17910447761194029"/>
                  <c:y val="-0.1250000000000000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B33-4F45-873A-00AF5FF30C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 &amp; CALCULATIONS'!$A$5:$A$11</c:f>
              <c:strCache>
                <c:ptCount val="6"/>
                <c:pt idx="0">
                  <c:v>7a</c:v>
                </c:pt>
                <c:pt idx="1">
                  <c:v>7a+</c:v>
                </c:pt>
                <c:pt idx="2">
                  <c:v>7b</c:v>
                </c:pt>
                <c:pt idx="3">
                  <c:v>7b+</c:v>
                </c:pt>
                <c:pt idx="4">
                  <c:v>7c</c:v>
                </c:pt>
                <c:pt idx="5">
                  <c:v>7c+</c:v>
                </c:pt>
              </c:strCache>
            </c:strRef>
          </c:cat>
          <c:val>
            <c:numRef>
              <c:f>'PIVOTS &amp; CALCULATIONS'!$B$5:$B$11</c:f>
              <c:numCache>
                <c:formatCode>General</c:formatCode>
                <c:ptCount val="6"/>
                <c:pt idx="0">
                  <c:v>90</c:v>
                </c:pt>
                <c:pt idx="1">
                  <c:v>43</c:v>
                </c:pt>
                <c:pt idx="2">
                  <c:v>17</c:v>
                </c:pt>
                <c:pt idx="3">
                  <c:v>10</c:v>
                </c:pt>
                <c:pt idx="4">
                  <c:v>2</c:v>
                </c:pt>
                <c:pt idx="5">
                  <c:v>1</c:v>
                </c:pt>
              </c:numCache>
            </c:numRef>
          </c:val>
          <c:extLst>
            <c:ext xmlns:c16="http://schemas.microsoft.com/office/drawing/2014/chart" uri="{C3380CC4-5D6E-409C-BE32-E72D297353CC}">
              <c16:uniqueId val="{0000000C-6B33-4F45-873A-00AF5FF30C91}"/>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0"/>
      <c:rotY val="1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'PIVOTS &amp; CALCULATIONS'!$A$15</c:f>
              <c:strCache>
                <c:ptCount val="1"/>
                <c:pt idx="0">
                  <c:v>7a</c:v>
                </c:pt>
              </c:strCache>
            </c:strRef>
          </c:tx>
          <c:spPr>
            <a:solidFill>
              <a:schemeClr val="accent1"/>
            </a:solidFill>
            <a:ln w="12700">
              <a:solidFill>
                <a:schemeClr val="tx1">
                  <a:lumMod val="75000"/>
                  <a:lumOff val="25000"/>
                </a:schemeClr>
              </a:solidFill>
            </a:ln>
            <a:effectLst/>
            <a:sp3d contourW="12700">
              <a:contourClr>
                <a:schemeClr val="tx1">
                  <a:lumMod val="75000"/>
                  <a:lumOff val="2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CALCULATIONS'!$C$15</c:f>
              <c:numCache>
                <c:formatCode>General</c:formatCode>
                <c:ptCount val="1"/>
                <c:pt idx="0">
                  <c:v>90</c:v>
                </c:pt>
              </c:numCache>
            </c:numRef>
          </c:val>
          <c:shape val="pyramidToMax"/>
          <c:extLst>
            <c:ext xmlns:c16="http://schemas.microsoft.com/office/drawing/2014/chart" uri="{C3380CC4-5D6E-409C-BE32-E72D297353CC}">
              <c16:uniqueId val="{00000000-63E8-4BFF-9399-3213331B5A09}"/>
            </c:ext>
          </c:extLst>
        </c:ser>
        <c:ser>
          <c:idx val="1"/>
          <c:order val="1"/>
          <c:tx>
            <c:strRef>
              <c:f>'PIVOTS &amp; CALCULATIONS'!$A$16</c:f>
              <c:strCache>
                <c:ptCount val="1"/>
                <c:pt idx="0">
                  <c:v>7a+</c:v>
                </c:pt>
              </c:strCache>
            </c:strRef>
          </c:tx>
          <c:spPr>
            <a:solidFill>
              <a:schemeClr val="accent2"/>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2.2662889518413599E-2"/>
                  <c:y val="5.4562874535232508E-17"/>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CALCULATIONS'!$C$16</c:f>
              <c:numCache>
                <c:formatCode>General</c:formatCode>
                <c:ptCount val="1"/>
                <c:pt idx="0">
                  <c:v>43</c:v>
                </c:pt>
              </c:numCache>
            </c:numRef>
          </c:val>
          <c:shape val="pyramidToMax"/>
          <c:extLst>
            <c:ext xmlns:c16="http://schemas.microsoft.com/office/drawing/2014/chart" uri="{C3380CC4-5D6E-409C-BE32-E72D297353CC}">
              <c16:uniqueId val="{00000002-63E8-4BFF-9399-3213331B5A09}"/>
            </c:ext>
          </c:extLst>
        </c:ser>
        <c:ser>
          <c:idx val="2"/>
          <c:order val="2"/>
          <c:tx>
            <c:strRef>
              <c:f>'PIVOTS &amp; CALCULATIONS'!$A$17</c:f>
              <c:strCache>
                <c:ptCount val="1"/>
                <c:pt idx="0">
                  <c:v>7b</c:v>
                </c:pt>
              </c:strCache>
            </c:strRef>
          </c:tx>
          <c:spPr>
            <a:solidFill>
              <a:schemeClr val="accent3"/>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20337301587301587"/>
                  <c:y val="-5.0925925925925923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A-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CALCULATIONS'!$C$17</c:f>
              <c:numCache>
                <c:formatCode>General</c:formatCode>
                <c:ptCount val="1"/>
                <c:pt idx="0">
                  <c:v>17</c:v>
                </c:pt>
              </c:numCache>
            </c:numRef>
          </c:val>
          <c:shape val="pyramidToMax"/>
          <c:extLst>
            <c:ext xmlns:c16="http://schemas.microsoft.com/office/drawing/2014/chart" uri="{C3380CC4-5D6E-409C-BE32-E72D297353CC}">
              <c16:uniqueId val="{00000003-63E8-4BFF-9399-3213331B5A09}"/>
            </c:ext>
          </c:extLst>
        </c:ser>
        <c:ser>
          <c:idx val="3"/>
          <c:order val="3"/>
          <c:tx>
            <c:strRef>
              <c:f>'PIVOTS &amp; CALCULATIONS'!$A$18</c:f>
              <c:strCache>
                <c:ptCount val="1"/>
                <c:pt idx="0">
                  <c:v>7b+</c:v>
                </c:pt>
              </c:strCache>
            </c:strRef>
          </c:tx>
          <c:spPr>
            <a:solidFill>
              <a:schemeClr val="accent4"/>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15"/>
                  <c:y val="-3.703703703703703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CALCULATIONS'!$C$18</c:f>
              <c:numCache>
                <c:formatCode>General</c:formatCode>
                <c:ptCount val="1"/>
                <c:pt idx="0">
                  <c:v>10</c:v>
                </c:pt>
              </c:numCache>
            </c:numRef>
          </c:val>
          <c:shape val="pyramidToMax"/>
          <c:extLst>
            <c:ext xmlns:c16="http://schemas.microsoft.com/office/drawing/2014/chart" uri="{C3380CC4-5D6E-409C-BE32-E72D297353CC}">
              <c16:uniqueId val="{00000005-63E8-4BFF-9399-3213331B5A09}"/>
            </c:ext>
          </c:extLst>
        </c:ser>
        <c:ser>
          <c:idx val="4"/>
          <c:order val="4"/>
          <c:tx>
            <c:strRef>
              <c:f>'PIVOTS &amp; CALCULATIONS'!$A$19</c:f>
              <c:strCache>
                <c:ptCount val="1"/>
                <c:pt idx="0">
                  <c:v>7c</c:v>
                </c:pt>
              </c:strCache>
            </c:strRef>
          </c:tx>
          <c:spPr>
            <a:solidFill>
              <a:schemeClr val="accent5"/>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19722222222222233"/>
                  <c:y val="-9.722222222222226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CALCULATIONS'!$C$19</c:f>
              <c:numCache>
                <c:formatCode>General</c:formatCode>
                <c:ptCount val="1"/>
                <c:pt idx="0">
                  <c:v>2</c:v>
                </c:pt>
              </c:numCache>
            </c:numRef>
          </c:val>
          <c:shape val="pyramidToMax"/>
          <c:extLst>
            <c:ext xmlns:c16="http://schemas.microsoft.com/office/drawing/2014/chart" uri="{C3380CC4-5D6E-409C-BE32-E72D297353CC}">
              <c16:uniqueId val="{00000007-63E8-4BFF-9399-3213331B5A09}"/>
            </c:ext>
          </c:extLst>
        </c:ser>
        <c:ser>
          <c:idx val="5"/>
          <c:order val="5"/>
          <c:tx>
            <c:strRef>
              <c:f>'PIVOTS &amp; CALCULATIONS'!$A$20</c:f>
              <c:strCache>
                <c:ptCount val="1"/>
                <c:pt idx="0">
                  <c:v>7c+</c:v>
                </c:pt>
              </c:strCache>
            </c:strRef>
          </c:tx>
          <c:spPr>
            <a:solidFill>
              <a:schemeClr val="accent6"/>
            </a:solidFill>
            <a:ln>
              <a:noFill/>
            </a:ln>
            <a:effectLst/>
            <a:sp3d/>
          </c:spPr>
          <c:invertIfNegative val="0"/>
          <c:dLbls>
            <c:dLbl>
              <c:idx val="0"/>
              <c:layout>
                <c:manualLayout>
                  <c:x val="-0.1247797283129977"/>
                  <c:y val="-0.13359794094439936"/>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8-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 &amp; CALCULATIONS'!$C$20</c:f>
              <c:numCache>
                <c:formatCode>General</c:formatCode>
                <c:ptCount val="1"/>
                <c:pt idx="0">
                  <c:v>1</c:v>
                </c:pt>
              </c:numCache>
            </c:numRef>
          </c:val>
          <c:shape val="pyramidToMax"/>
          <c:extLst>
            <c:ext xmlns:c16="http://schemas.microsoft.com/office/drawing/2014/chart" uri="{C3380CC4-5D6E-409C-BE32-E72D297353CC}">
              <c16:uniqueId val="{00000009-63E8-4BFF-9399-3213331B5A09}"/>
            </c:ext>
          </c:extLst>
        </c:ser>
        <c:dLbls>
          <c:showLegendKey val="0"/>
          <c:showVal val="1"/>
          <c:showCatName val="0"/>
          <c:showSerName val="0"/>
          <c:showPercent val="0"/>
          <c:showBubbleSize val="0"/>
        </c:dLbls>
        <c:gapWidth val="60"/>
        <c:gapDepth val="50"/>
        <c:shape val="pyramidToMax"/>
        <c:axId val="1174609152"/>
        <c:axId val="1174633152"/>
        <c:axId val="0"/>
      </c:bar3DChart>
      <c:catAx>
        <c:axId val="1174609152"/>
        <c:scaling>
          <c:orientation val="minMax"/>
        </c:scaling>
        <c:delete val="1"/>
        <c:axPos val="b"/>
        <c:numFmt formatCode="General" sourceLinked="1"/>
        <c:majorTickMark val="none"/>
        <c:minorTickMark val="none"/>
        <c:tickLblPos val="nextTo"/>
        <c:crossAx val="1174633152"/>
        <c:crosses val="autoZero"/>
        <c:auto val="1"/>
        <c:lblAlgn val="ctr"/>
        <c:lblOffset val="100"/>
        <c:noMultiLvlLbl val="0"/>
      </c:catAx>
      <c:valAx>
        <c:axId val="1174633152"/>
        <c:scaling>
          <c:orientation val="minMax"/>
        </c:scaling>
        <c:delete val="1"/>
        <c:axPos val="l"/>
        <c:numFmt formatCode="General" sourceLinked="1"/>
        <c:majorTickMark val="none"/>
        <c:minorTickMark val="none"/>
        <c:tickLblPos val="nextTo"/>
        <c:crossAx val="1174609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[Sport climbing data and dashboard.xlsx]PIVOTS &amp; CALCULATIONS!Count per number of attempts</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NUMBER OF TRIES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925925925925923E-2"/>
          <c:y val="0.13004629629629633"/>
          <c:w val="0.89814814814814814"/>
          <c:h val="0.68822506561679786"/>
        </c:manualLayout>
      </c:layout>
      <c:barChart>
        <c:barDir val="col"/>
        <c:grouping val="clustered"/>
        <c:varyColors val="0"/>
        <c:ser>
          <c:idx val="0"/>
          <c:order val="0"/>
          <c:tx>
            <c:strRef>
              <c:f>'PIVOTS &amp; CALCULATIONS'!$B$24</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CALCULATIONS'!$A$25:$A$38</c:f>
              <c:strCache>
                <c:ptCount val="13"/>
                <c:pt idx="0">
                  <c:v>2</c:v>
                </c:pt>
                <c:pt idx="1">
                  <c:v>onsight</c:v>
                </c:pt>
                <c:pt idx="2">
                  <c:v>flash</c:v>
                </c:pt>
                <c:pt idx="3">
                  <c:v>3</c:v>
                </c:pt>
                <c:pt idx="4">
                  <c:v>4</c:v>
                </c:pt>
                <c:pt idx="5">
                  <c:v>6</c:v>
                </c:pt>
                <c:pt idx="6">
                  <c:v>5</c:v>
                </c:pt>
                <c:pt idx="7">
                  <c:v>7</c:v>
                </c:pt>
                <c:pt idx="8">
                  <c:v>10</c:v>
                </c:pt>
                <c:pt idx="9">
                  <c:v>8</c:v>
                </c:pt>
                <c:pt idx="10">
                  <c:v>14</c:v>
                </c:pt>
                <c:pt idx="11">
                  <c:v>50</c:v>
                </c:pt>
                <c:pt idx="12">
                  <c:v>12</c:v>
                </c:pt>
              </c:strCache>
            </c:strRef>
          </c:cat>
          <c:val>
            <c:numRef>
              <c:f>'PIVOTS &amp; CALCULATIONS'!$B$25:$B$38</c:f>
              <c:numCache>
                <c:formatCode>General</c:formatCode>
                <c:ptCount val="13"/>
                <c:pt idx="0">
                  <c:v>58</c:v>
                </c:pt>
                <c:pt idx="1">
                  <c:v>47</c:v>
                </c:pt>
                <c:pt idx="2">
                  <c:v>17</c:v>
                </c:pt>
                <c:pt idx="3">
                  <c:v>15</c:v>
                </c:pt>
                <c:pt idx="4">
                  <c:v>8</c:v>
                </c:pt>
                <c:pt idx="5">
                  <c:v>4</c:v>
                </c:pt>
                <c:pt idx="6">
                  <c:v>4</c:v>
                </c:pt>
                <c:pt idx="7">
                  <c:v>3</c:v>
                </c:pt>
                <c:pt idx="8">
                  <c:v>2</c:v>
                </c:pt>
                <c:pt idx="9">
                  <c:v>2</c:v>
                </c:pt>
                <c:pt idx="10">
                  <c:v>1</c:v>
                </c:pt>
                <c:pt idx="11">
                  <c:v>1</c:v>
                </c:pt>
                <c:pt idx="12">
                  <c:v>1</c:v>
                </c:pt>
              </c:numCache>
            </c:numRef>
          </c:val>
          <c:extLst>
            <c:ext xmlns:c16="http://schemas.microsoft.com/office/drawing/2014/chart" uri="{C3380CC4-5D6E-409C-BE32-E72D297353CC}">
              <c16:uniqueId val="{00000000-D314-47EC-838E-5351AE404291}"/>
            </c:ext>
          </c:extLst>
        </c:ser>
        <c:dLbls>
          <c:showLegendKey val="0"/>
          <c:showVal val="0"/>
          <c:showCatName val="0"/>
          <c:showSerName val="0"/>
          <c:showPercent val="0"/>
          <c:showBubbleSize val="0"/>
        </c:dLbls>
        <c:gapWidth val="75"/>
        <c:axId val="1225433552"/>
        <c:axId val="1220341056"/>
      </c:barChart>
      <c:catAx>
        <c:axId val="122543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341056"/>
        <c:crosses val="autoZero"/>
        <c:auto val="1"/>
        <c:lblAlgn val="ctr"/>
        <c:lblOffset val="100"/>
        <c:noMultiLvlLbl val="0"/>
      </c:catAx>
      <c:valAx>
        <c:axId val="1220341056"/>
        <c:scaling>
          <c:orientation val="minMax"/>
        </c:scaling>
        <c:delete val="1"/>
        <c:axPos val="l"/>
        <c:numFmt formatCode="General" sourceLinked="1"/>
        <c:majorTickMark val="none"/>
        <c:minorTickMark val="none"/>
        <c:tickLblPos val="nextTo"/>
        <c:crossAx val="1225433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month</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FAVORITE MONTHS FOR SENDING</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CDC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CALCULATIONS'!$F$27</c:f>
              <c:strCache>
                <c:ptCount val="1"/>
                <c:pt idx="0">
                  <c:v>Total</c:v>
                </c:pt>
              </c:strCache>
            </c:strRef>
          </c:tx>
          <c:spPr>
            <a:solidFill>
              <a:srgbClr val="DCDC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CALCULATIONS'!$E$28:$E$40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 &amp; CALCULATIONS'!$F$28:$F$40</c:f>
              <c:numCache>
                <c:formatCode>General</c:formatCode>
                <c:ptCount val="12"/>
                <c:pt idx="0">
                  <c:v>5</c:v>
                </c:pt>
                <c:pt idx="1">
                  <c:v>25</c:v>
                </c:pt>
                <c:pt idx="2">
                  <c:v>10</c:v>
                </c:pt>
                <c:pt idx="3">
                  <c:v>27</c:v>
                </c:pt>
                <c:pt idx="4">
                  <c:v>16</c:v>
                </c:pt>
                <c:pt idx="5">
                  <c:v>15</c:v>
                </c:pt>
                <c:pt idx="6">
                  <c:v>9</c:v>
                </c:pt>
                <c:pt idx="7">
                  <c:v>4</c:v>
                </c:pt>
                <c:pt idx="8">
                  <c:v>14</c:v>
                </c:pt>
                <c:pt idx="9">
                  <c:v>14</c:v>
                </c:pt>
                <c:pt idx="10">
                  <c:v>15</c:v>
                </c:pt>
                <c:pt idx="11">
                  <c:v>9</c:v>
                </c:pt>
              </c:numCache>
            </c:numRef>
          </c:val>
          <c:extLst>
            <c:ext xmlns:c16="http://schemas.microsoft.com/office/drawing/2014/chart" uri="{C3380CC4-5D6E-409C-BE32-E72D297353CC}">
              <c16:uniqueId val="{00000000-4D9C-4600-A757-0B302E3EF320}"/>
            </c:ext>
          </c:extLst>
        </c:ser>
        <c:dLbls>
          <c:showLegendKey val="0"/>
          <c:showVal val="0"/>
          <c:showCatName val="0"/>
          <c:showSerName val="0"/>
          <c:showPercent val="0"/>
          <c:showBubbleSize val="0"/>
        </c:dLbls>
        <c:gapWidth val="75"/>
        <c:axId val="226069424"/>
        <c:axId val="773902656"/>
      </c:barChart>
      <c:catAx>
        <c:axId val="226069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902656"/>
        <c:crosses val="autoZero"/>
        <c:auto val="1"/>
        <c:lblAlgn val="ctr"/>
        <c:lblOffset val="100"/>
        <c:noMultiLvlLbl val="0"/>
      </c:catAx>
      <c:valAx>
        <c:axId val="773902656"/>
        <c:scaling>
          <c:orientation val="minMax"/>
        </c:scaling>
        <c:delete val="1"/>
        <c:axPos val="l"/>
        <c:numFmt formatCode="General" sourceLinked="1"/>
        <c:majorTickMark val="none"/>
        <c:minorTickMark val="none"/>
        <c:tickLblPos val="nextTo"/>
        <c:crossAx val="226069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[Sport climbing data and dashboard.xlsx]PIVOTS &amp; CALCULATIONS!Count per year</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ASCENTS OVER THE YEARS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CALCULATIONS'!$F$4</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CALCULATIONS'!$E$5:$E$24</c:f>
              <c:strCache>
                <c:ptCount val="19"/>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pt idx="16">
                  <c:v>2022</c:v>
                </c:pt>
                <c:pt idx="17">
                  <c:v>2023</c:v>
                </c:pt>
                <c:pt idx="18">
                  <c:v>2024</c:v>
                </c:pt>
              </c:strCache>
            </c:strRef>
          </c:cat>
          <c:val>
            <c:numRef>
              <c:f>'PIVOTS &amp; CALCULATIONS'!$F$5:$F$24</c:f>
              <c:numCache>
                <c:formatCode>General</c:formatCode>
                <c:ptCount val="19"/>
                <c:pt idx="0">
                  <c:v>1</c:v>
                </c:pt>
                <c:pt idx="1">
                  <c:v>1</c:v>
                </c:pt>
                <c:pt idx="2">
                  <c:v>2</c:v>
                </c:pt>
                <c:pt idx="3">
                  <c:v>0</c:v>
                </c:pt>
                <c:pt idx="4">
                  <c:v>0</c:v>
                </c:pt>
                <c:pt idx="5">
                  <c:v>1</c:v>
                </c:pt>
                <c:pt idx="6">
                  <c:v>3</c:v>
                </c:pt>
                <c:pt idx="7">
                  <c:v>16</c:v>
                </c:pt>
                <c:pt idx="8">
                  <c:v>0</c:v>
                </c:pt>
                <c:pt idx="9">
                  <c:v>0</c:v>
                </c:pt>
                <c:pt idx="10">
                  <c:v>2</c:v>
                </c:pt>
                <c:pt idx="11">
                  <c:v>31</c:v>
                </c:pt>
                <c:pt idx="12">
                  <c:v>25</c:v>
                </c:pt>
                <c:pt idx="13">
                  <c:v>7</c:v>
                </c:pt>
                <c:pt idx="14">
                  <c:v>10</c:v>
                </c:pt>
                <c:pt idx="15">
                  <c:v>17</c:v>
                </c:pt>
                <c:pt idx="16">
                  <c:v>19</c:v>
                </c:pt>
                <c:pt idx="17">
                  <c:v>22</c:v>
                </c:pt>
                <c:pt idx="18">
                  <c:v>6</c:v>
                </c:pt>
              </c:numCache>
            </c:numRef>
          </c:val>
          <c:extLst>
            <c:ext xmlns:c16="http://schemas.microsoft.com/office/drawing/2014/chart" uri="{C3380CC4-5D6E-409C-BE32-E72D297353CC}">
              <c16:uniqueId val="{00000000-6E00-4D5B-BDDD-F5F25119C631}"/>
            </c:ext>
          </c:extLst>
        </c:ser>
        <c:dLbls>
          <c:showLegendKey val="0"/>
          <c:showVal val="0"/>
          <c:showCatName val="0"/>
          <c:showSerName val="0"/>
          <c:showPercent val="0"/>
          <c:showBubbleSize val="0"/>
        </c:dLbls>
        <c:gapWidth val="75"/>
        <c:axId val="226068464"/>
        <c:axId val="941554400"/>
      </c:barChart>
      <c:catAx>
        <c:axId val="22606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1554400"/>
        <c:crosses val="autoZero"/>
        <c:auto val="1"/>
        <c:lblAlgn val="ctr"/>
        <c:lblOffset val="100"/>
        <c:noMultiLvlLbl val="0"/>
      </c:catAx>
      <c:valAx>
        <c:axId val="941554400"/>
        <c:scaling>
          <c:orientation val="minMax"/>
        </c:scaling>
        <c:delete val="1"/>
        <c:axPos val="l"/>
        <c:numFmt formatCode="General" sourceLinked="1"/>
        <c:majorTickMark val="none"/>
        <c:minorTickMark val="none"/>
        <c:tickLblPos val="nextTo"/>
        <c:crossAx val="2260684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height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t>ASCENTS PER ROUTE HEIGHT</a:t>
            </a:r>
          </a:p>
        </c:rich>
      </c:tx>
      <c:layout>
        <c:manualLayout>
          <c:xMode val="edge"/>
          <c:yMode val="edge"/>
          <c:x val="0.29647351773336023"/>
          <c:y val="3.08641975308641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88382461807659"/>
          <c:y val="0.22785493827160494"/>
          <c:w val="0.80019222356820785"/>
          <c:h val="0.71813271604938267"/>
        </c:manualLayout>
      </c:layout>
      <c:barChart>
        <c:barDir val="bar"/>
        <c:grouping val="clustered"/>
        <c:varyColors val="0"/>
        <c:ser>
          <c:idx val="0"/>
          <c:order val="0"/>
          <c:tx>
            <c:strRef>
              <c:f>'PIVOTS &amp; CALCULATIONS'!$R$4</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CALCULATIONS'!$Q$5:$Q$12</c:f>
              <c:strCache>
                <c:ptCount val="7"/>
                <c:pt idx="0">
                  <c:v>0-10</c:v>
                </c:pt>
                <c:pt idx="1">
                  <c:v>11-15</c:v>
                </c:pt>
                <c:pt idx="2">
                  <c:v>16-20</c:v>
                </c:pt>
                <c:pt idx="3">
                  <c:v>21-25</c:v>
                </c:pt>
                <c:pt idx="4">
                  <c:v>26-30</c:v>
                </c:pt>
                <c:pt idx="5">
                  <c:v>31-35</c:v>
                </c:pt>
                <c:pt idx="6">
                  <c:v>35+</c:v>
                </c:pt>
              </c:strCache>
            </c:strRef>
          </c:cat>
          <c:val>
            <c:numRef>
              <c:f>'PIVOTS &amp; CALCULATIONS'!$R$5:$R$12</c:f>
              <c:numCache>
                <c:formatCode>General</c:formatCode>
                <c:ptCount val="7"/>
                <c:pt idx="0">
                  <c:v>6</c:v>
                </c:pt>
                <c:pt idx="1">
                  <c:v>17</c:v>
                </c:pt>
                <c:pt idx="2">
                  <c:v>55</c:v>
                </c:pt>
                <c:pt idx="3">
                  <c:v>52</c:v>
                </c:pt>
                <c:pt idx="4">
                  <c:v>21</c:v>
                </c:pt>
                <c:pt idx="5">
                  <c:v>10</c:v>
                </c:pt>
                <c:pt idx="6">
                  <c:v>2</c:v>
                </c:pt>
              </c:numCache>
            </c:numRef>
          </c:val>
          <c:extLst>
            <c:ext xmlns:c16="http://schemas.microsoft.com/office/drawing/2014/chart" uri="{C3380CC4-5D6E-409C-BE32-E72D297353CC}">
              <c16:uniqueId val="{00000000-5739-43F3-87B1-E0C0AEB0BE3B}"/>
            </c:ext>
          </c:extLst>
        </c:ser>
        <c:dLbls>
          <c:showLegendKey val="0"/>
          <c:showVal val="0"/>
          <c:showCatName val="0"/>
          <c:showSerName val="0"/>
          <c:showPercent val="0"/>
          <c:showBubbleSize val="0"/>
        </c:dLbls>
        <c:gapWidth val="75"/>
        <c:axId val="1978030256"/>
        <c:axId val="1979940416"/>
      </c:barChart>
      <c:catAx>
        <c:axId val="1978030256"/>
        <c:scaling>
          <c:orientation val="minMax"/>
        </c:scaling>
        <c:delete val="0"/>
        <c:axPos val="l"/>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(m)</a:t>
                </a:r>
              </a:p>
            </c:rich>
          </c:tx>
          <c:layout>
            <c:manualLayout>
              <c:xMode val="edge"/>
              <c:yMode val="edge"/>
              <c:x val="0"/>
              <c:y val="2.6716365315446688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940416"/>
        <c:crosses val="autoZero"/>
        <c:auto val="1"/>
        <c:lblAlgn val="ctr"/>
        <c:lblOffset val="100"/>
        <c:noMultiLvlLbl val="0"/>
      </c:catAx>
      <c:valAx>
        <c:axId val="1979940416"/>
        <c:scaling>
          <c:orientation val="minMax"/>
        </c:scaling>
        <c:delete val="1"/>
        <c:axPos val="b"/>
        <c:numFmt formatCode="General" sourceLinked="1"/>
        <c:majorTickMark val="none"/>
        <c:minorTickMark val="none"/>
        <c:tickLblPos val="nextTo"/>
        <c:crossAx val="1978030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belayer</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TOP 10 FAVORITE PARTNERS</a:t>
            </a:r>
            <a:endParaRPr lang="en-US" sz="1400"/>
          </a:p>
        </c:rich>
      </c:tx>
      <c:layout>
        <c:manualLayout>
          <c:xMode val="edge"/>
          <c:yMode val="edge"/>
          <c:x val="0.20197499726596677"/>
          <c:y val="3.086419753086419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spPr>
          <a:solidFill>
            <a:schemeClr val="accent2"/>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755134281200632E-2"/>
          <c:y val="0.11271806140511506"/>
          <c:w val="0.93048973143759872"/>
          <c:h val="0.5675920161142648"/>
        </c:manualLayout>
      </c:layout>
      <c:barChart>
        <c:barDir val="col"/>
        <c:grouping val="clustered"/>
        <c:varyColors val="0"/>
        <c:ser>
          <c:idx val="0"/>
          <c:order val="0"/>
          <c:tx>
            <c:strRef>
              <c:f>'PIVOTS &amp; CALCULATIONS'!$O$4</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CALCULATIONS'!$N$5:$N$15</c:f>
              <c:strCache>
                <c:ptCount val="10"/>
                <c:pt idx="0">
                  <c:v>Guy</c:v>
                </c:pt>
                <c:pt idx="1">
                  <c:v>Lena</c:v>
                </c:pt>
                <c:pt idx="2">
                  <c:v>Kathy</c:v>
                </c:pt>
                <c:pt idx="3">
                  <c:v>Chris Awe</c:v>
                </c:pt>
                <c:pt idx="4">
                  <c:v>Yoel</c:v>
                </c:pt>
                <c:pt idx="5">
                  <c:v>Gustavo</c:v>
                </c:pt>
                <c:pt idx="6">
                  <c:v>Tibor</c:v>
                </c:pt>
                <c:pt idx="7">
                  <c:v>Bernardo</c:v>
                </c:pt>
                <c:pt idx="8">
                  <c:v>Angel</c:v>
                </c:pt>
                <c:pt idx="9">
                  <c:v>Henry</c:v>
                </c:pt>
              </c:strCache>
            </c:strRef>
          </c:cat>
          <c:val>
            <c:numRef>
              <c:f>'PIVOTS &amp; CALCULATIONS'!$O$5:$O$15</c:f>
              <c:numCache>
                <c:formatCode>General</c:formatCode>
                <c:ptCount val="10"/>
                <c:pt idx="0">
                  <c:v>20</c:v>
                </c:pt>
                <c:pt idx="1">
                  <c:v>11</c:v>
                </c:pt>
                <c:pt idx="2">
                  <c:v>9</c:v>
                </c:pt>
                <c:pt idx="3">
                  <c:v>9</c:v>
                </c:pt>
                <c:pt idx="4">
                  <c:v>9</c:v>
                </c:pt>
                <c:pt idx="5">
                  <c:v>8</c:v>
                </c:pt>
                <c:pt idx="6">
                  <c:v>6</c:v>
                </c:pt>
                <c:pt idx="7">
                  <c:v>5</c:v>
                </c:pt>
                <c:pt idx="8">
                  <c:v>5</c:v>
                </c:pt>
                <c:pt idx="9">
                  <c:v>5</c:v>
                </c:pt>
              </c:numCache>
            </c:numRef>
          </c:val>
          <c:extLst>
            <c:ext xmlns:c16="http://schemas.microsoft.com/office/drawing/2014/chart" uri="{C3380CC4-5D6E-409C-BE32-E72D297353CC}">
              <c16:uniqueId val="{00000002-BF73-4A21-9604-683B3517292D}"/>
            </c:ext>
          </c:extLst>
        </c:ser>
        <c:dLbls>
          <c:dLblPos val="outEnd"/>
          <c:showLegendKey val="0"/>
          <c:showVal val="1"/>
          <c:showCatName val="0"/>
          <c:showSerName val="0"/>
          <c:showPercent val="0"/>
          <c:showBubbleSize val="0"/>
        </c:dLbls>
        <c:gapWidth val="75"/>
        <c:axId val="1225436432"/>
        <c:axId val="760647184"/>
      </c:barChart>
      <c:catAx>
        <c:axId val="1225436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647184"/>
        <c:crosses val="autoZero"/>
        <c:auto val="1"/>
        <c:lblAlgn val="ctr"/>
        <c:lblOffset val="100"/>
        <c:noMultiLvlLbl val="0"/>
      </c:catAx>
      <c:valAx>
        <c:axId val="760647184"/>
        <c:scaling>
          <c:orientation val="minMax"/>
        </c:scaling>
        <c:delete val="1"/>
        <c:axPos val="l"/>
        <c:numFmt formatCode="General" sourceLinked="1"/>
        <c:majorTickMark val="out"/>
        <c:minorTickMark val="none"/>
        <c:tickLblPos val="nextTo"/>
        <c:crossAx val="12254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TOP 10 FAVORITE CRAGS</a:t>
            </a:r>
          </a:p>
        </c:rich>
      </c:tx>
      <c:layout>
        <c:manualLayout>
          <c:xMode val="edge"/>
          <c:yMode val="edge"/>
          <c:x val="0.2498811415020491"/>
          <c:y val="1.290322580645161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rgbClr val="AC0000"/>
              </a:solidFill>
              <a:ln w="19050">
                <a:solidFill>
                  <a:schemeClr val="lt1"/>
                </a:solidFill>
              </a:ln>
              <a:effectLst/>
            </c:spPr>
            <c:extLst>
              <c:ext xmlns:c16="http://schemas.microsoft.com/office/drawing/2014/chart" uri="{C3380CC4-5D6E-409C-BE32-E72D297353CC}">
                <c16:uniqueId val="{00000001-67CB-427A-AF67-DE38FC4BE00E}"/>
              </c:ext>
            </c:extLst>
          </c:dPt>
          <c:dPt>
            <c:idx val="1"/>
            <c:bubble3D val="0"/>
            <c:spPr>
              <a:solidFill>
                <a:srgbClr val="BC0000"/>
              </a:solidFill>
              <a:ln w="19050">
                <a:solidFill>
                  <a:schemeClr val="lt1"/>
                </a:solidFill>
              </a:ln>
              <a:effectLst/>
            </c:spPr>
            <c:extLst>
              <c:ext xmlns:c16="http://schemas.microsoft.com/office/drawing/2014/chart" uri="{C3380CC4-5D6E-409C-BE32-E72D297353CC}">
                <c16:uniqueId val="{00000003-67CB-427A-AF67-DE38FC4BE00E}"/>
              </c:ext>
            </c:extLst>
          </c:dPt>
          <c:dPt>
            <c:idx val="2"/>
            <c:bubble3D val="0"/>
            <c:spPr>
              <a:solidFill>
                <a:srgbClr val="CC0000"/>
              </a:solidFill>
              <a:ln w="19050">
                <a:solidFill>
                  <a:schemeClr val="lt1"/>
                </a:solidFill>
              </a:ln>
              <a:effectLst/>
            </c:spPr>
            <c:extLst>
              <c:ext xmlns:c16="http://schemas.microsoft.com/office/drawing/2014/chart" uri="{C3380CC4-5D6E-409C-BE32-E72D297353CC}">
                <c16:uniqueId val="{00000005-67CB-427A-AF67-DE38FC4BE00E}"/>
              </c:ext>
            </c:extLst>
          </c:dPt>
          <c:dPt>
            <c:idx val="3"/>
            <c:bubble3D val="0"/>
            <c:spPr>
              <a:solidFill>
                <a:srgbClr val="DC0000"/>
              </a:solidFill>
              <a:ln w="19050">
                <a:solidFill>
                  <a:schemeClr val="lt1"/>
                </a:solidFill>
              </a:ln>
              <a:effectLst/>
            </c:spPr>
            <c:extLst>
              <c:ext xmlns:c16="http://schemas.microsoft.com/office/drawing/2014/chart" uri="{C3380CC4-5D6E-409C-BE32-E72D297353CC}">
                <c16:uniqueId val="{00000007-67CB-427A-AF67-DE38FC4BE00E}"/>
              </c:ext>
            </c:extLst>
          </c:dPt>
          <c:dPt>
            <c:idx val="4"/>
            <c:bubble3D val="0"/>
            <c:spPr>
              <a:solidFill>
                <a:srgbClr val="EC0000"/>
              </a:solidFill>
              <a:ln w="19050">
                <a:solidFill>
                  <a:schemeClr val="lt1"/>
                </a:solidFill>
              </a:ln>
              <a:effectLst/>
            </c:spPr>
            <c:extLst>
              <c:ext xmlns:c16="http://schemas.microsoft.com/office/drawing/2014/chart" uri="{C3380CC4-5D6E-409C-BE32-E72D297353CC}">
                <c16:uniqueId val="{00000009-67CB-427A-AF67-DE38FC4BE00E}"/>
              </c:ext>
            </c:extLst>
          </c:dPt>
          <c:dPt>
            <c:idx val="5"/>
            <c:bubble3D val="0"/>
            <c:spPr>
              <a:solidFill>
                <a:srgbClr val="FC0000"/>
              </a:solidFill>
              <a:ln w="19050">
                <a:solidFill>
                  <a:schemeClr val="lt1"/>
                </a:solidFill>
              </a:ln>
              <a:effectLst/>
            </c:spPr>
            <c:extLst>
              <c:ext xmlns:c16="http://schemas.microsoft.com/office/drawing/2014/chart" uri="{C3380CC4-5D6E-409C-BE32-E72D297353CC}">
                <c16:uniqueId val="{0000000B-67CB-427A-AF67-DE38FC4BE00E}"/>
              </c:ext>
            </c:extLst>
          </c:dPt>
          <c:dPt>
            <c:idx val="6"/>
            <c:bubble3D val="0"/>
            <c:spPr>
              <a:solidFill>
                <a:srgbClr val="FF3F3F"/>
              </a:solidFill>
              <a:ln w="19050">
                <a:solidFill>
                  <a:schemeClr val="lt1"/>
                </a:solidFill>
              </a:ln>
              <a:effectLst/>
            </c:spPr>
            <c:extLst>
              <c:ext xmlns:c16="http://schemas.microsoft.com/office/drawing/2014/chart" uri="{C3380CC4-5D6E-409C-BE32-E72D297353CC}">
                <c16:uniqueId val="{0000000D-67CB-427A-AF67-DE38FC4BE00E}"/>
              </c:ext>
            </c:extLst>
          </c:dPt>
          <c:dPt>
            <c:idx val="7"/>
            <c:bubble3D val="0"/>
            <c:spPr>
              <a:solidFill>
                <a:srgbClr val="FF5A5A"/>
              </a:solidFill>
              <a:ln w="19050">
                <a:solidFill>
                  <a:schemeClr val="lt1"/>
                </a:solidFill>
              </a:ln>
              <a:effectLst/>
            </c:spPr>
            <c:extLst>
              <c:ext xmlns:c16="http://schemas.microsoft.com/office/drawing/2014/chart" uri="{C3380CC4-5D6E-409C-BE32-E72D297353CC}">
                <c16:uniqueId val="{0000000F-67CB-427A-AF67-DE38FC4BE00E}"/>
              </c:ext>
            </c:extLst>
          </c:dPt>
          <c:dPt>
            <c:idx val="8"/>
            <c:bubble3D val="0"/>
            <c:spPr>
              <a:solidFill>
                <a:srgbClr val="FF7878"/>
              </a:solidFill>
              <a:ln w="19050">
                <a:solidFill>
                  <a:schemeClr val="lt1"/>
                </a:solidFill>
              </a:ln>
              <a:effectLst/>
            </c:spPr>
            <c:extLst>
              <c:ext xmlns:c16="http://schemas.microsoft.com/office/drawing/2014/chart" uri="{C3380CC4-5D6E-409C-BE32-E72D297353CC}">
                <c16:uniqueId val="{00000011-67CB-427A-AF67-DE38FC4BE00E}"/>
              </c:ext>
            </c:extLst>
          </c:dPt>
          <c:dPt>
            <c:idx val="9"/>
            <c:bubble3D val="0"/>
            <c:spPr>
              <a:solidFill>
                <a:srgbClr val="FF9696"/>
              </a:solidFill>
              <a:ln w="19050">
                <a:solidFill>
                  <a:schemeClr val="lt1"/>
                </a:solidFill>
              </a:ln>
              <a:effectLst/>
            </c:spPr>
            <c:extLst>
              <c:ext xmlns:c16="http://schemas.microsoft.com/office/drawing/2014/chart" uri="{C3380CC4-5D6E-409C-BE32-E72D297353CC}">
                <c16:uniqueId val="{00000013-67CB-427A-AF67-DE38FC4BE00E}"/>
              </c:ext>
            </c:extLst>
          </c:dPt>
          <c:dPt>
            <c:idx val="10"/>
            <c:bubble3D val="0"/>
            <c:spPr>
              <a:solidFill>
                <a:srgbClr val="FFC8C8"/>
              </a:solidFill>
              <a:ln w="19050">
                <a:solidFill>
                  <a:schemeClr val="lt1"/>
                </a:solidFill>
              </a:ln>
              <a:effectLst/>
            </c:spPr>
            <c:extLst>
              <c:ext xmlns:c16="http://schemas.microsoft.com/office/drawing/2014/chart" uri="{C3380CC4-5D6E-409C-BE32-E72D297353CC}">
                <c16:uniqueId val="{00000015-67CB-427A-AF67-DE38FC4BE00E}"/>
              </c:ext>
            </c:extLst>
          </c:dPt>
          <c:dLbls>
            <c:dLbl>
              <c:idx val="0"/>
              <c:layout>
                <c:manualLayout>
                  <c:x val="0"/>
                  <c:y val="-2.77777777777777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7CB-427A-AF67-DE38FC4BE00E}"/>
                </c:ext>
              </c:extLst>
            </c:dLbl>
            <c:dLbl>
              <c:idx val="1"/>
              <c:layout>
                <c:manualLayout>
                  <c:x val="7.575757575757576E-2"/>
                  <c:y val="-6.944444444444444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CB-427A-AF67-DE38FC4BE00E}"/>
                </c:ext>
              </c:extLst>
            </c:dLbl>
            <c:dLbl>
              <c:idx val="2"/>
              <c:layout>
                <c:manualLayout>
                  <c:x val="0.10101010101010101"/>
                  <c:y val="-4.166666666666666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CB-427A-AF67-DE38FC4BE00E}"/>
                </c:ext>
              </c:extLst>
            </c:dLbl>
            <c:dLbl>
              <c:idx val="3"/>
              <c:layout>
                <c:manualLayout>
                  <c:x val="0.13347763347763347"/>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CB-427A-AF67-DE38FC4BE00E}"/>
                </c:ext>
              </c:extLst>
            </c:dLbl>
            <c:dLbl>
              <c:idx val="4"/>
              <c:layout>
                <c:manualLayout>
                  <c:x val="7.9365079365079361E-2"/>
                  <c:y val="-1.6975112544026657E-16"/>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CB-427A-AF67-DE38FC4BE00E}"/>
                </c:ext>
              </c:extLst>
            </c:dLbl>
            <c:dLbl>
              <c:idx val="5"/>
              <c:layout>
                <c:manualLayout>
                  <c:x val="-8.2972582972582976E-2"/>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7CB-427A-AF67-DE38FC4BE00E}"/>
                </c:ext>
              </c:extLst>
            </c:dLbl>
            <c:dLbl>
              <c:idx val="6"/>
              <c:layout>
                <c:manualLayout>
                  <c:x val="-0.15151515151515152"/>
                  <c:y val="1.851851851851834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7CB-427A-AF67-DE38FC4BE00E}"/>
                </c:ext>
              </c:extLst>
            </c:dLbl>
            <c:dLbl>
              <c:idx val="7"/>
              <c:layout>
                <c:manualLayout>
                  <c:x val="-9.7402597402597407E-2"/>
                  <c:y val="-1.851851851851860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7CB-427A-AF67-DE38FC4BE00E}"/>
                </c:ext>
              </c:extLst>
            </c:dLbl>
            <c:dLbl>
              <c:idx val="8"/>
              <c:layout>
                <c:manualLayout>
                  <c:x val="-6.4935064935064929E-2"/>
                  <c:y val="-6.944444444444444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7CB-427A-AF67-DE38FC4BE00E}"/>
                </c:ext>
              </c:extLst>
            </c:dLbl>
            <c:dLbl>
              <c:idx val="9"/>
              <c:layout>
                <c:manualLayout>
                  <c:x val="-5.772005772005772E-2"/>
                  <c:y val="-0.1435185185185185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7CB-427A-AF67-DE38FC4BE00E}"/>
                </c:ext>
              </c:extLst>
            </c:dLbl>
            <c:dLbl>
              <c:idx val="10"/>
              <c:layout>
                <c:manualLayout>
                  <c:x val="-3.6075036075036075E-3"/>
                  <c:y val="-5.55555555555555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7CB-427A-AF67-DE38FC4BE00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 &amp; CALCULATIONS'!$K$5:$K$15</c:f>
              <c:strCache>
                <c:ptCount val="11"/>
                <c:pt idx="0">
                  <c:v>Siurana</c:v>
                </c:pt>
                <c:pt idx="1">
                  <c:v>Grau dels matxos</c:v>
                </c:pt>
                <c:pt idx="2">
                  <c:v>Chulilla</c:v>
                </c:pt>
                <c:pt idx="3">
                  <c:v>Gelida</c:v>
                </c:pt>
                <c:pt idx="4">
                  <c:v>Martinswand</c:v>
                </c:pt>
                <c:pt idx="5">
                  <c:v>Garraf</c:v>
                </c:pt>
                <c:pt idx="6">
                  <c:v>Arbolí</c:v>
                </c:pt>
                <c:pt idx="7">
                  <c:v>Margalef</c:v>
                </c:pt>
                <c:pt idx="8">
                  <c:v>Font Soleia</c:v>
                </c:pt>
                <c:pt idx="9">
                  <c:v>Mallorca</c:v>
                </c:pt>
                <c:pt idx="10">
                  <c:v>Other crags</c:v>
                </c:pt>
              </c:strCache>
            </c:strRef>
          </c:cat>
          <c:val>
            <c:numRef>
              <c:f>'PIVOTS &amp; CALCULATIONS'!$L$5:$L$15</c:f>
              <c:numCache>
                <c:formatCode>General</c:formatCode>
                <c:ptCount val="11"/>
                <c:pt idx="0">
                  <c:v>44</c:v>
                </c:pt>
                <c:pt idx="1">
                  <c:v>16</c:v>
                </c:pt>
                <c:pt idx="2">
                  <c:v>13</c:v>
                </c:pt>
                <c:pt idx="3">
                  <c:v>12</c:v>
                </c:pt>
                <c:pt idx="4">
                  <c:v>8</c:v>
                </c:pt>
                <c:pt idx="5">
                  <c:v>7</c:v>
                </c:pt>
                <c:pt idx="6">
                  <c:v>7</c:v>
                </c:pt>
                <c:pt idx="7">
                  <c:v>6</c:v>
                </c:pt>
                <c:pt idx="8">
                  <c:v>5</c:v>
                </c:pt>
                <c:pt idx="9">
                  <c:v>4</c:v>
                </c:pt>
                <c:pt idx="10">
                  <c:v>41</c:v>
                </c:pt>
              </c:numCache>
            </c:numRef>
          </c:val>
          <c:extLst>
            <c:ext xmlns:c16="http://schemas.microsoft.com/office/drawing/2014/chart" uri="{C3380CC4-5D6E-409C-BE32-E72D297353CC}">
              <c16:uniqueId val="{00000016-67CB-427A-AF67-DE38FC4BE00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crag</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FAVORITE CRAGS</a:t>
            </a:r>
          </a:p>
        </c:rich>
      </c:tx>
      <c:layout>
        <c:manualLayout>
          <c:xMode val="edge"/>
          <c:yMode val="edge"/>
          <c:x val="0.308216216216216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C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&amp; CALCULATIONS'!$I$4</c:f>
              <c:strCache>
                <c:ptCount val="1"/>
                <c:pt idx="0">
                  <c:v>Total</c:v>
                </c:pt>
              </c:strCache>
            </c:strRef>
          </c:tx>
          <c:spPr>
            <a:solidFill>
              <a:srgbClr val="BC0000"/>
            </a:solidFill>
            <a:ln>
              <a:noFill/>
            </a:ln>
            <a:effectLst/>
          </c:spPr>
          <c:invertIfNegative val="0"/>
          <c:cat>
            <c:strRef>
              <c:f>'PIVOTS &amp; CALCULATIONS'!$H$5:$H$15</c:f>
              <c:strCache>
                <c:ptCount val="10"/>
                <c:pt idx="0">
                  <c:v>Siurana</c:v>
                </c:pt>
                <c:pt idx="1">
                  <c:v>Grau dels matxos</c:v>
                </c:pt>
                <c:pt idx="2">
                  <c:v>Chulilla</c:v>
                </c:pt>
                <c:pt idx="3">
                  <c:v>Gelida</c:v>
                </c:pt>
                <c:pt idx="4">
                  <c:v>Martinswand</c:v>
                </c:pt>
                <c:pt idx="5">
                  <c:v>Garraf</c:v>
                </c:pt>
                <c:pt idx="6">
                  <c:v>Arbolí</c:v>
                </c:pt>
                <c:pt idx="7">
                  <c:v>Margalef</c:v>
                </c:pt>
                <c:pt idx="8">
                  <c:v>Font Soleia</c:v>
                </c:pt>
                <c:pt idx="9">
                  <c:v>Mallorca</c:v>
                </c:pt>
              </c:strCache>
            </c:strRef>
          </c:cat>
          <c:val>
            <c:numRef>
              <c:f>'PIVOTS &amp; CALCULATIONS'!$I$5:$I$15</c:f>
              <c:numCache>
                <c:formatCode>General</c:formatCode>
                <c:ptCount val="10"/>
                <c:pt idx="0">
                  <c:v>44</c:v>
                </c:pt>
                <c:pt idx="1">
                  <c:v>16</c:v>
                </c:pt>
                <c:pt idx="2">
                  <c:v>13</c:v>
                </c:pt>
                <c:pt idx="3">
                  <c:v>12</c:v>
                </c:pt>
                <c:pt idx="4">
                  <c:v>8</c:v>
                </c:pt>
                <c:pt idx="5">
                  <c:v>7</c:v>
                </c:pt>
                <c:pt idx="6">
                  <c:v>7</c:v>
                </c:pt>
                <c:pt idx="7">
                  <c:v>6</c:v>
                </c:pt>
                <c:pt idx="8">
                  <c:v>5</c:v>
                </c:pt>
                <c:pt idx="9">
                  <c:v>4</c:v>
                </c:pt>
              </c:numCache>
            </c:numRef>
          </c:val>
          <c:extLst>
            <c:ext xmlns:c16="http://schemas.microsoft.com/office/drawing/2014/chart" uri="{C3380CC4-5D6E-409C-BE32-E72D297353CC}">
              <c16:uniqueId val="{00000000-8FAB-4B51-9372-04972A5DF2EA}"/>
            </c:ext>
          </c:extLst>
        </c:ser>
        <c:dLbls>
          <c:showLegendKey val="0"/>
          <c:showVal val="0"/>
          <c:showCatName val="0"/>
          <c:showSerName val="0"/>
          <c:showPercent val="0"/>
          <c:showBubbleSize val="0"/>
        </c:dLbls>
        <c:gapWidth val="75"/>
        <c:axId val="1232114992"/>
        <c:axId val="628608288"/>
      </c:barChart>
      <c:catAx>
        <c:axId val="123211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608288"/>
        <c:crosses val="autoZero"/>
        <c:auto val="1"/>
        <c:lblAlgn val="ctr"/>
        <c:lblOffset val="100"/>
        <c:noMultiLvlLbl val="0"/>
      </c:catAx>
      <c:valAx>
        <c:axId val="628608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21149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country</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3791821561338289"/>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5774473358116479"/>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85254027261462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3.9653035935563859E-2"/>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s>
    <c:plotArea>
      <c:layout/>
      <c:doughnutChart>
        <c:varyColors val="1"/>
        <c:ser>
          <c:idx val="0"/>
          <c:order val="0"/>
          <c:tx>
            <c:strRef>
              <c:f>'PIVOTS &amp; CALCULATIONS'!$L$19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55-45FC-BFD2-DDA1D048966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55-45FC-BFD2-DDA1D048966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55-45FC-BFD2-DDA1D048966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55-45FC-BFD2-DDA1D048966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55-45FC-BFD2-DDA1D048966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31A-4AEE-93A8-65A97D2187E0}"/>
              </c:ext>
            </c:extLst>
          </c:dPt>
          <c:dLbls>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FD55-45FC-BFD2-DDA1D0489660}"/>
                </c:ext>
              </c:extLst>
            </c:dLbl>
            <c:dLbl>
              <c:idx val="1"/>
              <c:layout>
                <c:manualLayout>
                  <c:x val="-0.23791821561338289"/>
                  <c:y val="-5.0925925925925923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FD55-45FC-BFD2-DDA1D0489660}"/>
                </c:ext>
              </c:extLst>
            </c:dLbl>
            <c:dLbl>
              <c:idx val="2"/>
              <c:layout>
                <c:manualLayout>
                  <c:x val="-0.25774473358116479"/>
                  <c:y val="-0.1157407407407407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FD55-45FC-BFD2-DDA1D0489660}"/>
                </c:ext>
              </c:extLst>
            </c:dLbl>
            <c:dLbl>
              <c:idx val="3"/>
              <c:layout>
                <c:manualLayout>
                  <c:x val="-3.9653035935563859E-2"/>
                  <c:y val="-0.1481481481481481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FD55-45FC-BFD2-DDA1D0489660}"/>
                </c:ext>
              </c:extLst>
            </c:dLbl>
            <c:dLbl>
              <c:idx val="4"/>
              <c:layout>
                <c:manualLayout>
                  <c:x val="0.16852540272614622"/>
                  <c:y val="-0.13425925925925927"/>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FD55-45FC-BFD2-DDA1D04896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 &amp; CALCULATIONS'!$K$20:$K$26</c:f>
              <c:strCache>
                <c:ptCount val="6"/>
                <c:pt idx="0">
                  <c:v>Spain</c:v>
                </c:pt>
                <c:pt idx="1">
                  <c:v>Austria</c:v>
                </c:pt>
                <c:pt idx="2">
                  <c:v>France</c:v>
                </c:pt>
                <c:pt idx="3">
                  <c:v>Portugal</c:v>
                </c:pt>
                <c:pt idx="4">
                  <c:v>Italy</c:v>
                </c:pt>
                <c:pt idx="5">
                  <c:v>Germany</c:v>
                </c:pt>
              </c:strCache>
            </c:strRef>
          </c:cat>
          <c:val>
            <c:numRef>
              <c:f>'PIVOTS &amp; CALCULATIONS'!$L$20:$L$26</c:f>
              <c:numCache>
                <c:formatCode>General</c:formatCode>
                <c:ptCount val="6"/>
                <c:pt idx="0">
                  <c:v>131</c:v>
                </c:pt>
                <c:pt idx="1">
                  <c:v>20</c:v>
                </c:pt>
                <c:pt idx="2">
                  <c:v>8</c:v>
                </c:pt>
                <c:pt idx="3">
                  <c:v>2</c:v>
                </c:pt>
                <c:pt idx="4">
                  <c:v>1</c:v>
                </c:pt>
                <c:pt idx="5">
                  <c:v>1</c:v>
                </c:pt>
              </c:numCache>
            </c:numRef>
          </c:val>
          <c:extLst>
            <c:ext xmlns:c16="http://schemas.microsoft.com/office/drawing/2014/chart" uri="{C3380CC4-5D6E-409C-BE32-E72D297353CC}">
              <c16:uniqueId val="{0000000A-FD55-45FC-BFD2-DDA1D0489660}"/>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 &amp; CALCULATIONS!Count per Belayer last 12 months</c:name>
    <c:fmtId val="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FAVORITE PARTNERS LAST 12 MONTHS</a:t>
            </a:r>
            <a:endParaRPr lang="en-US" sz="1400"/>
          </a:p>
        </c:rich>
      </c:tx>
      <c:layout>
        <c:manualLayout>
          <c:xMode val="edge"/>
          <c:yMode val="edge"/>
          <c:x val="0.28194444444444444"/>
          <c:y val="7.716049382716049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spPr>
          <a:solidFill>
            <a:schemeClr val="accent2"/>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755134281200632E-2"/>
          <c:y val="0.16442840478273549"/>
          <c:w val="0.93048973143759872"/>
          <c:h val="0.51357963935063677"/>
        </c:manualLayout>
      </c:layout>
      <c:barChart>
        <c:barDir val="col"/>
        <c:grouping val="clustered"/>
        <c:varyColors val="0"/>
        <c:ser>
          <c:idx val="0"/>
          <c:order val="0"/>
          <c:tx>
            <c:strRef>
              <c:f>'PIVOTS &amp; CALCULATIONS'!$R$24</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 &amp; CALCULATIONS'!$Q$25:$Q$29</c:f>
              <c:strCache>
                <c:ptCount val="5"/>
                <c:pt idx="0">
                  <c:v>Tibor</c:v>
                </c:pt>
                <c:pt idx="1">
                  <c:v>Asier</c:v>
                </c:pt>
                <c:pt idx="2">
                  <c:v>Betka</c:v>
                </c:pt>
                <c:pt idx="3">
                  <c:v>Chris Awe</c:v>
                </c:pt>
                <c:pt idx="4">
                  <c:v>Nadine</c:v>
                </c:pt>
              </c:strCache>
            </c:strRef>
          </c:cat>
          <c:val>
            <c:numRef>
              <c:f>'PIVOTS &amp; CALCULATIONS'!$R$25:$R$29</c:f>
              <c:numCache>
                <c:formatCode>General</c:formatCode>
                <c:ptCount val="5"/>
                <c:pt idx="0">
                  <c:v>5</c:v>
                </c:pt>
                <c:pt idx="1">
                  <c:v>3</c:v>
                </c:pt>
                <c:pt idx="2">
                  <c:v>3</c:v>
                </c:pt>
                <c:pt idx="3">
                  <c:v>2</c:v>
                </c:pt>
                <c:pt idx="4">
                  <c:v>1</c:v>
                </c:pt>
              </c:numCache>
            </c:numRef>
          </c:val>
          <c:extLst>
            <c:ext xmlns:c16="http://schemas.microsoft.com/office/drawing/2014/chart" uri="{C3380CC4-5D6E-409C-BE32-E72D297353CC}">
              <c16:uniqueId val="{00000000-285A-4E21-BCC3-1BBDCEE1CE06}"/>
            </c:ext>
          </c:extLst>
        </c:ser>
        <c:dLbls>
          <c:dLblPos val="outEnd"/>
          <c:showLegendKey val="0"/>
          <c:showVal val="1"/>
          <c:showCatName val="0"/>
          <c:showSerName val="0"/>
          <c:showPercent val="0"/>
          <c:showBubbleSize val="0"/>
        </c:dLbls>
        <c:gapWidth val="75"/>
        <c:axId val="1225436432"/>
        <c:axId val="760647184"/>
      </c:barChart>
      <c:catAx>
        <c:axId val="1225436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647184"/>
        <c:crosses val="autoZero"/>
        <c:auto val="1"/>
        <c:lblAlgn val="ctr"/>
        <c:lblOffset val="100"/>
        <c:noMultiLvlLbl val="0"/>
      </c:catAx>
      <c:valAx>
        <c:axId val="760647184"/>
        <c:scaling>
          <c:orientation val="minMax"/>
        </c:scaling>
        <c:delete val="1"/>
        <c:axPos val="l"/>
        <c:numFmt formatCode="General" sourceLinked="1"/>
        <c:majorTickMark val="out"/>
        <c:minorTickMark val="none"/>
        <c:tickLblPos val="nextTo"/>
        <c:crossAx val="12254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Number of tries vs height of the route</a:t>
            </a:r>
          </a:p>
        </c:rich>
      </c:tx>
      <c:layout>
        <c:manualLayout>
          <c:xMode val="edge"/>
          <c:yMode val="edge"/>
          <c:x val="0.21228455818022748"/>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427537182852142E-2"/>
          <c:y val="0.17171296296296296"/>
          <c:w val="0.87250240594925632"/>
          <c:h val="0.7060495042286381"/>
        </c:manualLayout>
      </c:layout>
      <c:scatterChart>
        <c:scatterStyle val="lineMarker"/>
        <c:varyColors val="0"/>
        <c:ser>
          <c:idx val="0"/>
          <c:order val="0"/>
          <c:tx>
            <c:strRef>
              <c:f>DATA!$O$1</c:f>
              <c:strCache>
                <c:ptCount val="1"/>
                <c:pt idx="0">
                  <c:v>Tries num. only excl. outliers</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25400" cap="rnd">
                <a:solidFill>
                  <a:srgbClr val="C00000"/>
                </a:solidFill>
                <a:prstDash val="solid"/>
              </a:ln>
              <a:effectLst/>
            </c:spPr>
            <c:trendlineType val="linear"/>
            <c:dispRSqr val="1"/>
            <c:dispEq val="0"/>
            <c:trendlineLbl>
              <c:layout>
                <c:manualLayout>
                  <c:x val="9.5222440944881886E-2"/>
                  <c:y val="-6.3823636628754746E-2"/>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rgbClr val="0070C0"/>
                      </a:solidFill>
                      <a:latin typeface="+mn-lt"/>
                      <a:ea typeface="+mn-ea"/>
                      <a:cs typeface="+mn-cs"/>
                    </a:defRPr>
                  </a:pPr>
                  <a:endParaRPr lang="en-US"/>
                </a:p>
              </c:txPr>
            </c:trendlineLbl>
          </c:trendline>
          <c:xVal>
            <c:numRef>
              <c:f>DATA!$K$2:$K$164</c:f>
              <c:numCache>
                <c:formatCode>General</c:formatCode>
                <c:ptCount val="163"/>
                <c:pt idx="0">
                  <c:v>15</c:v>
                </c:pt>
                <c:pt idx="1">
                  <c:v>25</c:v>
                </c:pt>
                <c:pt idx="2">
                  <c:v>25</c:v>
                </c:pt>
                <c:pt idx="3">
                  <c:v>18</c:v>
                </c:pt>
                <c:pt idx="4">
                  <c:v>20</c:v>
                </c:pt>
                <c:pt idx="5">
                  <c:v>20</c:v>
                </c:pt>
                <c:pt idx="6">
                  <c:v>25</c:v>
                </c:pt>
                <c:pt idx="7">
                  <c:v>25</c:v>
                </c:pt>
                <c:pt idx="8">
                  <c:v>25</c:v>
                </c:pt>
                <c:pt idx="9">
                  <c:v>18</c:v>
                </c:pt>
                <c:pt idx="10">
                  <c:v>12</c:v>
                </c:pt>
                <c:pt idx="11">
                  <c:v>25</c:v>
                </c:pt>
                <c:pt idx="12">
                  <c:v>20</c:v>
                </c:pt>
                <c:pt idx="13">
                  <c:v>20</c:v>
                </c:pt>
                <c:pt idx="14">
                  <c:v>20</c:v>
                </c:pt>
                <c:pt idx="15">
                  <c:v>20</c:v>
                </c:pt>
                <c:pt idx="16">
                  <c:v>18</c:v>
                </c:pt>
                <c:pt idx="17">
                  <c:v>25</c:v>
                </c:pt>
                <c:pt idx="18">
                  <c:v>30</c:v>
                </c:pt>
                <c:pt idx="19">
                  <c:v>30</c:v>
                </c:pt>
                <c:pt idx="20">
                  <c:v>25</c:v>
                </c:pt>
                <c:pt idx="21">
                  <c:v>20</c:v>
                </c:pt>
                <c:pt idx="22">
                  <c:v>22</c:v>
                </c:pt>
                <c:pt idx="23">
                  <c:v>18</c:v>
                </c:pt>
                <c:pt idx="24">
                  <c:v>15</c:v>
                </c:pt>
                <c:pt idx="25">
                  <c:v>25</c:v>
                </c:pt>
                <c:pt idx="26">
                  <c:v>20</c:v>
                </c:pt>
                <c:pt idx="27">
                  <c:v>20</c:v>
                </c:pt>
                <c:pt idx="28">
                  <c:v>25</c:v>
                </c:pt>
                <c:pt idx="29">
                  <c:v>32</c:v>
                </c:pt>
                <c:pt idx="30">
                  <c:v>25</c:v>
                </c:pt>
                <c:pt idx="31">
                  <c:v>25</c:v>
                </c:pt>
                <c:pt idx="32">
                  <c:v>25</c:v>
                </c:pt>
                <c:pt idx="33">
                  <c:v>35</c:v>
                </c:pt>
                <c:pt idx="34">
                  <c:v>30</c:v>
                </c:pt>
                <c:pt idx="35">
                  <c:v>25</c:v>
                </c:pt>
                <c:pt idx="36">
                  <c:v>10</c:v>
                </c:pt>
                <c:pt idx="37">
                  <c:v>10</c:v>
                </c:pt>
                <c:pt idx="38">
                  <c:v>12</c:v>
                </c:pt>
                <c:pt idx="39">
                  <c:v>25</c:v>
                </c:pt>
                <c:pt idx="40">
                  <c:v>20</c:v>
                </c:pt>
                <c:pt idx="41">
                  <c:v>30</c:v>
                </c:pt>
                <c:pt idx="42">
                  <c:v>25</c:v>
                </c:pt>
                <c:pt idx="43">
                  <c:v>25</c:v>
                </c:pt>
                <c:pt idx="44">
                  <c:v>28</c:v>
                </c:pt>
                <c:pt idx="45">
                  <c:v>30</c:v>
                </c:pt>
                <c:pt idx="46">
                  <c:v>25</c:v>
                </c:pt>
                <c:pt idx="47">
                  <c:v>25</c:v>
                </c:pt>
                <c:pt idx="48">
                  <c:v>25</c:v>
                </c:pt>
                <c:pt idx="49">
                  <c:v>25</c:v>
                </c:pt>
                <c:pt idx="50">
                  <c:v>20</c:v>
                </c:pt>
                <c:pt idx="51">
                  <c:v>20</c:v>
                </c:pt>
                <c:pt idx="52">
                  <c:v>30</c:v>
                </c:pt>
                <c:pt idx="53">
                  <c:v>30</c:v>
                </c:pt>
                <c:pt idx="54">
                  <c:v>38</c:v>
                </c:pt>
                <c:pt idx="55">
                  <c:v>20</c:v>
                </c:pt>
                <c:pt idx="56">
                  <c:v>25</c:v>
                </c:pt>
                <c:pt idx="57">
                  <c:v>20</c:v>
                </c:pt>
                <c:pt idx="58">
                  <c:v>25</c:v>
                </c:pt>
                <c:pt idx="59">
                  <c:v>12</c:v>
                </c:pt>
                <c:pt idx="60">
                  <c:v>32</c:v>
                </c:pt>
                <c:pt idx="61">
                  <c:v>32</c:v>
                </c:pt>
                <c:pt idx="62">
                  <c:v>32</c:v>
                </c:pt>
                <c:pt idx="63">
                  <c:v>18</c:v>
                </c:pt>
                <c:pt idx="64">
                  <c:v>20</c:v>
                </c:pt>
                <c:pt idx="65">
                  <c:v>18</c:v>
                </c:pt>
                <c:pt idx="66">
                  <c:v>30</c:v>
                </c:pt>
                <c:pt idx="67">
                  <c:v>30</c:v>
                </c:pt>
                <c:pt idx="68">
                  <c:v>25</c:v>
                </c:pt>
                <c:pt idx="69">
                  <c:v>35</c:v>
                </c:pt>
                <c:pt idx="70">
                  <c:v>35</c:v>
                </c:pt>
                <c:pt idx="71">
                  <c:v>25</c:v>
                </c:pt>
                <c:pt idx="72">
                  <c:v>25</c:v>
                </c:pt>
                <c:pt idx="73">
                  <c:v>30</c:v>
                </c:pt>
                <c:pt idx="74">
                  <c:v>10</c:v>
                </c:pt>
                <c:pt idx="75">
                  <c:v>25</c:v>
                </c:pt>
                <c:pt idx="76">
                  <c:v>25</c:v>
                </c:pt>
                <c:pt idx="77">
                  <c:v>12</c:v>
                </c:pt>
                <c:pt idx="78">
                  <c:v>25</c:v>
                </c:pt>
                <c:pt idx="79">
                  <c:v>12</c:v>
                </c:pt>
                <c:pt idx="80">
                  <c:v>22</c:v>
                </c:pt>
                <c:pt idx="81">
                  <c:v>25</c:v>
                </c:pt>
                <c:pt idx="82">
                  <c:v>30</c:v>
                </c:pt>
                <c:pt idx="83">
                  <c:v>13</c:v>
                </c:pt>
                <c:pt idx="84">
                  <c:v>25</c:v>
                </c:pt>
                <c:pt idx="85">
                  <c:v>20</c:v>
                </c:pt>
                <c:pt idx="86">
                  <c:v>30</c:v>
                </c:pt>
                <c:pt idx="87">
                  <c:v>30</c:v>
                </c:pt>
                <c:pt idx="88">
                  <c:v>20</c:v>
                </c:pt>
                <c:pt idx="89">
                  <c:v>35</c:v>
                </c:pt>
                <c:pt idx="90">
                  <c:v>22</c:v>
                </c:pt>
                <c:pt idx="91">
                  <c:v>25</c:v>
                </c:pt>
                <c:pt idx="92">
                  <c:v>25</c:v>
                </c:pt>
                <c:pt idx="93">
                  <c:v>25</c:v>
                </c:pt>
                <c:pt idx="94">
                  <c:v>25</c:v>
                </c:pt>
                <c:pt idx="95">
                  <c:v>20</c:v>
                </c:pt>
                <c:pt idx="96">
                  <c:v>28</c:v>
                </c:pt>
                <c:pt idx="97">
                  <c:v>30</c:v>
                </c:pt>
                <c:pt idx="98">
                  <c:v>30</c:v>
                </c:pt>
                <c:pt idx="99">
                  <c:v>18</c:v>
                </c:pt>
                <c:pt idx="100">
                  <c:v>40</c:v>
                </c:pt>
                <c:pt idx="101">
                  <c:v>15</c:v>
                </c:pt>
                <c:pt idx="102">
                  <c:v>20</c:v>
                </c:pt>
                <c:pt idx="103">
                  <c:v>25</c:v>
                </c:pt>
                <c:pt idx="104">
                  <c:v>20</c:v>
                </c:pt>
                <c:pt idx="105">
                  <c:v>20</c:v>
                </c:pt>
                <c:pt idx="106">
                  <c:v>16</c:v>
                </c:pt>
                <c:pt idx="107">
                  <c:v>20</c:v>
                </c:pt>
                <c:pt idx="108">
                  <c:v>25</c:v>
                </c:pt>
                <c:pt idx="109">
                  <c:v>18</c:v>
                </c:pt>
                <c:pt idx="110">
                  <c:v>18</c:v>
                </c:pt>
                <c:pt idx="111">
                  <c:v>22</c:v>
                </c:pt>
                <c:pt idx="112">
                  <c:v>18</c:v>
                </c:pt>
                <c:pt idx="113">
                  <c:v>18</c:v>
                </c:pt>
                <c:pt idx="114">
                  <c:v>18</c:v>
                </c:pt>
                <c:pt idx="115">
                  <c:v>25</c:v>
                </c:pt>
                <c:pt idx="116">
                  <c:v>20</c:v>
                </c:pt>
                <c:pt idx="117">
                  <c:v>15</c:v>
                </c:pt>
                <c:pt idx="118">
                  <c:v>35</c:v>
                </c:pt>
                <c:pt idx="119">
                  <c:v>20</c:v>
                </c:pt>
                <c:pt idx="120">
                  <c:v>35</c:v>
                </c:pt>
                <c:pt idx="121">
                  <c:v>20</c:v>
                </c:pt>
                <c:pt idx="122">
                  <c:v>23</c:v>
                </c:pt>
                <c:pt idx="123">
                  <c:v>23</c:v>
                </c:pt>
                <c:pt idx="124">
                  <c:v>15</c:v>
                </c:pt>
                <c:pt idx="125">
                  <c:v>16</c:v>
                </c:pt>
                <c:pt idx="126">
                  <c:v>16</c:v>
                </c:pt>
                <c:pt idx="127">
                  <c:v>16</c:v>
                </c:pt>
                <c:pt idx="128">
                  <c:v>27</c:v>
                </c:pt>
                <c:pt idx="129">
                  <c:v>20</c:v>
                </c:pt>
                <c:pt idx="130">
                  <c:v>18</c:v>
                </c:pt>
                <c:pt idx="131">
                  <c:v>15</c:v>
                </c:pt>
                <c:pt idx="132">
                  <c:v>20</c:v>
                </c:pt>
                <c:pt idx="133">
                  <c:v>12</c:v>
                </c:pt>
                <c:pt idx="134">
                  <c:v>10</c:v>
                </c:pt>
                <c:pt idx="135">
                  <c:v>15</c:v>
                </c:pt>
                <c:pt idx="136">
                  <c:v>18</c:v>
                </c:pt>
                <c:pt idx="137">
                  <c:v>25</c:v>
                </c:pt>
                <c:pt idx="138">
                  <c:v>28</c:v>
                </c:pt>
                <c:pt idx="139">
                  <c:v>20</c:v>
                </c:pt>
                <c:pt idx="140">
                  <c:v>28</c:v>
                </c:pt>
                <c:pt idx="141">
                  <c:v>18</c:v>
                </c:pt>
                <c:pt idx="142">
                  <c:v>25</c:v>
                </c:pt>
                <c:pt idx="143">
                  <c:v>18</c:v>
                </c:pt>
                <c:pt idx="144">
                  <c:v>30</c:v>
                </c:pt>
                <c:pt idx="145">
                  <c:v>25</c:v>
                </c:pt>
                <c:pt idx="146">
                  <c:v>16</c:v>
                </c:pt>
                <c:pt idx="147">
                  <c:v>22</c:v>
                </c:pt>
                <c:pt idx="148">
                  <c:v>15</c:v>
                </c:pt>
                <c:pt idx="149">
                  <c:v>18</c:v>
                </c:pt>
                <c:pt idx="150">
                  <c:v>20</c:v>
                </c:pt>
                <c:pt idx="151">
                  <c:v>10</c:v>
                </c:pt>
                <c:pt idx="152">
                  <c:v>20</c:v>
                </c:pt>
                <c:pt idx="153">
                  <c:v>12</c:v>
                </c:pt>
                <c:pt idx="154">
                  <c:v>18</c:v>
                </c:pt>
                <c:pt idx="155">
                  <c:v>15</c:v>
                </c:pt>
                <c:pt idx="156">
                  <c:v>10</c:v>
                </c:pt>
                <c:pt idx="157">
                  <c:v>22</c:v>
                </c:pt>
                <c:pt idx="158">
                  <c:v>22</c:v>
                </c:pt>
                <c:pt idx="159">
                  <c:v>24</c:v>
                </c:pt>
                <c:pt idx="160">
                  <c:v>18</c:v>
                </c:pt>
                <c:pt idx="161">
                  <c:v>20</c:v>
                </c:pt>
                <c:pt idx="162">
                  <c:v>22</c:v>
                </c:pt>
              </c:numCache>
            </c:numRef>
          </c:xVal>
          <c:yVal>
            <c:numRef>
              <c:f>DATA!$O$2:$O$164</c:f>
              <c:numCache>
                <c:formatCode>General</c:formatCode>
                <c:ptCount val="163"/>
                <c:pt idx="0">
                  <c:v>7</c:v>
                </c:pt>
                <c:pt idx="1">
                  <c:v>4</c:v>
                </c:pt>
                <c:pt idx="2">
                  <c:v>1</c:v>
                </c:pt>
                <c:pt idx="3">
                  <c:v>2</c:v>
                </c:pt>
                <c:pt idx="4">
                  <c:v>2</c:v>
                </c:pt>
                <c:pt idx="5">
                  <c:v>2</c:v>
                </c:pt>
                <c:pt idx="6">
                  <c:v>4</c:v>
                </c:pt>
                <c:pt idx="7">
                  <c:v>1</c:v>
                </c:pt>
                <c:pt idx="8">
                  <c:v>7</c:v>
                </c:pt>
                <c:pt idx="9">
                  <c:v>1</c:v>
                </c:pt>
                <c:pt idx="10">
                  <c:v>12</c:v>
                </c:pt>
                <c:pt idx="11">
                  <c:v>2</c:v>
                </c:pt>
                <c:pt idx="12">
                  <c:v>1</c:v>
                </c:pt>
                <c:pt idx="13">
                  <c:v>1</c:v>
                </c:pt>
                <c:pt idx="14">
                  <c:v>2</c:v>
                </c:pt>
                <c:pt idx="15">
                  <c:v>2</c:v>
                </c:pt>
                <c:pt idx="16">
                  <c:v>8</c:v>
                </c:pt>
                <c:pt idx="17">
                  <c:v>14</c:v>
                </c:pt>
                <c:pt idx="18">
                  <c:v>1</c:v>
                </c:pt>
                <c:pt idx="19">
                  <c:v>1</c:v>
                </c:pt>
                <c:pt idx="20">
                  <c:v>2</c:v>
                </c:pt>
                <c:pt idx="21">
                  <c:v>2</c:v>
                </c:pt>
                <c:pt idx="22">
                  <c:v>10</c:v>
                </c:pt>
                <c:pt idx="23">
                  <c:v>2</c:v>
                </c:pt>
                <c:pt idx="24">
                  <c:v>2</c:v>
                </c:pt>
                <c:pt idx="25">
                  <c:v>1</c:v>
                </c:pt>
                <c:pt idx="26">
                  <c:v>2</c:v>
                </c:pt>
                <c:pt idx="27">
                  <c:v>3</c:v>
                </c:pt>
                <c:pt idx="28">
                  <c:v>8</c:v>
                </c:pt>
                <c:pt idx="29">
                  <c:v>1</c:v>
                </c:pt>
                <c:pt idx="30">
                  <c:v>3</c:v>
                </c:pt>
                <c:pt idx="31">
                  <c:v>1</c:v>
                </c:pt>
                <c:pt idx="32">
                  <c:v>1</c:v>
                </c:pt>
                <c:pt idx="33">
                  <c:v>2</c:v>
                </c:pt>
                <c:pt idx="34">
                  <c:v>1</c:v>
                </c:pt>
                <c:pt idx="35">
                  <c:v>3</c:v>
                </c:pt>
                <c:pt idx="36">
                  <c:v>1</c:v>
                </c:pt>
                <c:pt idx="37">
                  <c:v>1</c:v>
                </c:pt>
                <c:pt idx="38">
                  <c:v>2</c:v>
                </c:pt>
                <c:pt idx="39">
                  <c:v>1</c:v>
                </c:pt>
                <c:pt idx="40">
                  <c:v>5</c:v>
                </c:pt>
                <c:pt idx="41">
                  <c:v>3</c:v>
                </c:pt>
                <c:pt idx="42">
                  <c:v>2</c:v>
                </c:pt>
                <c:pt idx="43">
                  <c:v>1</c:v>
                </c:pt>
                <c:pt idx="44">
                  <c:v>3</c:v>
                </c:pt>
                <c:pt idx="45">
                  <c:v>1</c:v>
                </c:pt>
                <c:pt idx="46">
                  <c:v>2</c:v>
                </c:pt>
                <c:pt idx="47">
                  <c:v>4</c:v>
                </c:pt>
                <c:pt idx="48">
                  <c:v>6</c:v>
                </c:pt>
                <c:pt idx="49">
                  <c:v>2</c:v>
                </c:pt>
                <c:pt idx="50">
                  <c:v>1</c:v>
                </c:pt>
                <c:pt idx="51">
                  <c:v>3</c:v>
                </c:pt>
                <c:pt idx="52">
                  <c:v>1</c:v>
                </c:pt>
                <c:pt idx="53">
                  <c:v>2</c:v>
                </c:pt>
                <c:pt idx="54">
                  <c:v>1</c:v>
                </c:pt>
                <c:pt idx="55">
                  <c:v>1</c:v>
                </c:pt>
                <c:pt idx="56">
                  <c:v>2</c:v>
                </c:pt>
                <c:pt idx="57">
                  <c:v>2</c:v>
                </c:pt>
                <c:pt idx="58">
                  <c:v>10</c:v>
                </c:pt>
                <c:pt idx="59">
                  <c:v>3</c:v>
                </c:pt>
                <c:pt idx="60">
                  <c:v>1</c:v>
                </c:pt>
                <c:pt idx="61">
                  <c:v>2</c:v>
                </c:pt>
                <c:pt idx="62">
                  <c:v>1</c:v>
                </c:pt>
                <c:pt idx="63">
                  <c:v>2</c:v>
                </c:pt>
                <c:pt idx="64">
                  <c:v>5</c:v>
                </c:pt>
                <c:pt idx="65">
                  <c:v>2</c:v>
                </c:pt>
                <c:pt idx="66">
                  <c:v>2</c:v>
                </c:pt>
                <c:pt idx="67">
                  <c:v>4</c:v>
                </c:pt>
                <c:pt idx="68">
                  <c:v>2</c:v>
                </c:pt>
                <c:pt idx="69">
                  <c:v>1</c:v>
                </c:pt>
                <c:pt idx="70">
                  <c:v>1</c:v>
                </c:pt>
                <c:pt idx="71">
                  <c:v>1</c:v>
                </c:pt>
                <c:pt idx="72">
                  <c:v>2</c:v>
                </c:pt>
                <c:pt idx="73">
                  <c:v>1</c:v>
                </c:pt>
                <c:pt idx="74">
                  <c:v>3</c:v>
                </c:pt>
                <c:pt idx="75">
                  <c:v>1</c:v>
                </c:pt>
                <c:pt idx="76">
                  <c:v>1</c:v>
                </c:pt>
                <c:pt idx="77">
                  <c:v>1</c:v>
                </c:pt>
                <c:pt idx="78">
                  <c:v>2</c:v>
                </c:pt>
                <c:pt idx="79">
                  <c:v>2</c:v>
                </c:pt>
                <c:pt idx="80">
                  <c:v>1</c:v>
                </c:pt>
                <c:pt idx="81">
                  <c:v>2</c:v>
                </c:pt>
                <c:pt idx="82">
                  <c:v>2</c:v>
                </c:pt>
                <c:pt idx="83">
                  <c:v>2</c:v>
                </c:pt>
                <c:pt idx="84">
                  <c:v>1</c:v>
                </c:pt>
                <c:pt idx="85">
                  <c:v>2</c:v>
                </c:pt>
                <c:pt idx="86">
                  <c:v>3</c:v>
                </c:pt>
                <c:pt idx="87">
                  <c:v>2</c:v>
                </c:pt>
                <c:pt idx="88">
                  <c:v>2</c:v>
                </c:pt>
                <c:pt idx="89">
                  <c:v>2</c:v>
                </c:pt>
                <c:pt idx="90">
                  <c:v>6</c:v>
                </c:pt>
                <c:pt idx="91">
                  <c:v>1</c:v>
                </c:pt>
                <c:pt idx="92">
                  <c:v>4</c:v>
                </c:pt>
                <c:pt idx="93">
                  <c:v>1</c:v>
                </c:pt>
                <c:pt idx="94">
                  <c:v>1</c:v>
                </c:pt>
                <c:pt idx="95">
                  <c:v>1</c:v>
                </c:pt>
                <c:pt idx="96">
                  <c:v>4</c:v>
                </c:pt>
                <c:pt idx="97">
                  <c:v>2</c:v>
                </c:pt>
                <c:pt idx="98">
                  <c:v>1</c:v>
                </c:pt>
                <c:pt idx="99">
                  <c:v>1</c:v>
                </c:pt>
                <c:pt idx="100">
                  <c:v>1</c:v>
                </c:pt>
                <c:pt idx="101">
                  <c:v>2</c:v>
                </c:pt>
                <c:pt idx="102">
                  <c:v>1</c:v>
                </c:pt>
                <c:pt idx="103">
                  <c:v>4</c:v>
                </c:pt>
                <c:pt idx="104">
                  <c:v>1</c:v>
                </c:pt>
                <c:pt idx="105">
                  <c:v>5</c:v>
                </c:pt>
                <c:pt idx="106">
                  <c:v>6</c:v>
                </c:pt>
                <c:pt idx="107">
                  <c:v>1</c:v>
                </c:pt>
                <c:pt idx="108">
                  <c:v>2</c:v>
                </c:pt>
                <c:pt idx="109">
                  <c:v>1</c:v>
                </c:pt>
                <c:pt idx="110">
                  <c:v>2</c:v>
                </c:pt>
                <c:pt idx="111">
                  <c:v>7</c:v>
                </c:pt>
                <c:pt idx="112">
                  <c:v>1</c:v>
                </c:pt>
                <c:pt idx="113">
                  <c:v>1</c:v>
                </c:pt>
                <c:pt idx="114">
                  <c:v>2</c:v>
                </c:pt>
                <c:pt idx="115">
                  <c:v>1</c:v>
                </c:pt>
                <c:pt idx="117">
                  <c:v>1</c:v>
                </c:pt>
                <c:pt idx="118">
                  <c:v>1</c:v>
                </c:pt>
                <c:pt idx="119">
                  <c:v>1</c:v>
                </c:pt>
                <c:pt idx="120">
                  <c:v>1</c:v>
                </c:pt>
                <c:pt idx="121">
                  <c:v>1</c:v>
                </c:pt>
                <c:pt idx="122">
                  <c:v>3</c:v>
                </c:pt>
                <c:pt idx="123">
                  <c:v>1</c:v>
                </c:pt>
                <c:pt idx="124">
                  <c:v>3</c:v>
                </c:pt>
                <c:pt idx="125">
                  <c:v>2</c:v>
                </c:pt>
                <c:pt idx="126">
                  <c:v>2</c:v>
                </c:pt>
                <c:pt idx="127">
                  <c:v>2</c:v>
                </c:pt>
                <c:pt idx="128">
                  <c:v>5</c:v>
                </c:pt>
                <c:pt idx="129">
                  <c:v>1</c:v>
                </c:pt>
                <c:pt idx="130">
                  <c:v>1</c:v>
                </c:pt>
                <c:pt idx="131">
                  <c:v>3</c:v>
                </c:pt>
                <c:pt idx="132">
                  <c:v>1</c:v>
                </c:pt>
                <c:pt idx="133">
                  <c:v>2</c:v>
                </c:pt>
                <c:pt idx="134">
                  <c:v>4</c:v>
                </c:pt>
                <c:pt idx="135">
                  <c:v>2</c:v>
                </c:pt>
                <c:pt idx="136">
                  <c:v>1</c:v>
                </c:pt>
                <c:pt idx="137">
                  <c:v>2</c:v>
                </c:pt>
                <c:pt idx="138">
                  <c:v>1</c:v>
                </c:pt>
                <c:pt idx="139">
                  <c:v>2</c:v>
                </c:pt>
                <c:pt idx="140">
                  <c:v>1</c:v>
                </c:pt>
                <c:pt idx="141">
                  <c:v>2</c:v>
                </c:pt>
                <c:pt idx="142">
                  <c:v>2</c:v>
                </c:pt>
                <c:pt idx="143">
                  <c:v>1</c:v>
                </c:pt>
                <c:pt idx="144">
                  <c:v>1</c:v>
                </c:pt>
                <c:pt idx="145">
                  <c:v>1</c:v>
                </c:pt>
                <c:pt idx="146">
                  <c:v>1</c:v>
                </c:pt>
                <c:pt idx="147">
                  <c:v>1</c:v>
                </c:pt>
                <c:pt idx="148">
                  <c:v>2</c:v>
                </c:pt>
                <c:pt idx="149">
                  <c:v>2</c:v>
                </c:pt>
                <c:pt idx="150">
                  <c:v>2</c:v>
                </c:pt>
                <c:pt idx="151">
                  <c:v>2</c:v>
                </c:pt>
                <c:pt idx="152">
                  <c:v>2</c:v>
                </c:pt>
                <c:pt idx="153">
                  <c:v>3</c:v>
                </c:pt>
                <c:pt idx="154">
                  <c:v>2</c:v>
                </c:pt>
                <c:pt idx="155">
                  <c:v>2</c:v>
                </c:pt>
                <c:pt idx="156">
                  <c:v>3</c:v>
                </c:pt>
                <c:pt idx="157">
                  <c:v>6</c:v>
                </c:pt>
                <c:pt idx="158">
                  <c:v>2</c:v>
                </c:pt>
                <c:pt idx="159">
                  <c:v>1</c:v>
                </c:pt>
                <c:pt idx="160">
                  <c:v>3</c:v>
                </c:pt>
                <c:pt idx="161">
                  <c:v>2</c:v>
                </c:pt>
                <c:pt idx="162">
                  <c:v>2</c:v>
                </c:pt>
              </c:numCache>
            </c:numRef>
          </c:yVal>
          <c:smooth val="0"/>
          <c:extLst>
            <c:ext xmlns:c16="http://schemas.microsoft.com/office/drawing/2014/chart" uri="{C3380CC4-5D6E-409C-BE32-E72D297353CC}">
              <c16:uniqueId val="{00000000-C054-485E-B0BB-85D1FEDD616C}"/>
            </c:ext>
          </c:extLst>
        </c:ser>
        <c:dLbls>
          <c:showLegendKey val="0"/>
          <c:showVal val="0"/>
          <c:showCatName val="0"/>
          <c:showSerName val="0"/>
          <c:showPercent val="0"/>
          <c:showBubbleSize val="0"/>
        </c:dLbls>
        <c:axId val="476432623"/>
        <c:axId val="476429743"/>
      </c:scatterChart>
      <c:valAx>
        <c:axId val="4764326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(m)</a:t>
                </a:r>
              </a:p>
            </c:rich>
          </c:tx>
          <c:layout>
            <c:manualLayout>
              <c:xMode val="edge"/>
              <c:yMode val="edge"/>
              <c:x val="0.85450568678915129"/>
              <c:y val="0.9296062992125984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429743"/>
        <c:crosses val="autoZero"/>
        <c:crossBetween val="midCat"/>
      </c:valAx>
      <c:valAx>
        <c:axId val="4764297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tries</a:t>
                </a:r>
              </a:p>
            </c:rich>
          </c:tx>
          <c:layout>
            <c:manualLayout>
              <c:xMode val="edge"/>
              <c:yMode val="edge"/>
              <c:x val="0"/>
              <c:y val="3.3140492855059787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4326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Number of tries vs height</a:t>
            </a:r>
          </a:p>
        </c:rich>
      </c:tx>
      <c:layout>
        <c:manualLayout>
          <c:xMode val="edge"/>
          <c:yMode val="edge"/>
          <c:x val="0.32985298681352204"/>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427537182852142E-2"/>
          <c:y val="0.17171296296296296"/>
          <c:w val="0.87250240594925632"/>
          <c:h val="0.7060495042286381"/>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5400" cap="rnd">
                <a:solidFill>
                  <a:srgbClr val="C00000"/>
                </a:solidFill>
                <a:prstDash val="solid"/>
              </a:ln>
              <a:effectLst/>
            </c:spPr>
            <c:trendlineType val="linear"/>
            <c:dispRSqr val="1"/>
            <c:dispEq val="0"/>
            <c:trendlineLbl>
              <c:layout>
                <c:manualLayout>
                  <c:x val="5.541076904465108E-2"/>
                  <c:y val="-0.18700422863808691"/>
                </c:manualLayout>
              </c:layout>
              <c:numFmt formatCode="General" sourceLinked="0"/>
              <c:spPr>
                <a:noFill/>
                <a:ln>
                  <a:noFill/>
                </a:ln>
                <a:effectLst/>
              </c:spPr>
              <c:txPr>
                <a:bodyPr rot="0" spcFirstLastPara="1" vertOverflow="ellipsis" vert="horz" wrap="square" anchor="ctr" anchorCtr="1"/>
                <a:lstStyle/>
                <a:p>
                  <a:pPr>
                    <a:defRPr sz="1200" b="1" i="0" u="none" strike="noStrike" kern="1200" baseline="0">
                      <a:solidFill>
                        <a:srgbClr val="0070C0"/>
                      </a:solidFill>
                      <a:latin typeface="+mn-lt"/>
                      <a:ea typeface="+mn-ea"/>
                      <a:cs typeface="+mn-cs"/>
                    </a:defRPr>
                  </a:pPr>
                  <a:endParaRPr lang="en-US"/>
                </a:p>
              </c:txPr>
            </c:trendlineLbl>
          </c:trendline>
          <c:xVal>
            <c:numRef>
              <c:f>'PIVOTS &amp; CALCULATIONS'!$U$38:$AA$38</c:f>
              <c:numCache>
                <c:formatCode>0</c:formatCode>
                <c:ptCount val="7"/>
                <c:pt idx="0">
                  <c:v>10</c:v>
                </c:pt>
                <c:pt idx="1">
                  <c:v>15</c:v>
                </c:pt>
                <c:pt idx="2">
                  <c:v>20</c:v>
                </c:pt>
                <c:pt idx="3">
                  <c:v>25</c:v>
                </c:pt>
                <c:pt idx="4">
                  <c:v>30</c:v>
                </c:pt>
                <c:pt idx="5">
                  <c:v>35</c:v>
                </c:pt>
                <c:pt idx="6">
                  <c:v>40</c:v>
                </c:pt>
              </c:numCache>
            </c:numRef>
          </c:xVal>
          <c:yVal>
            <c:numRef>
              <c:f>'PIVOTS &amp; CALCULATIONS'!$U$39:$AA$39</c:f>
              <c:numCache>
                <c:formatCode>General</c:formatCode>
                <c:ptCount val="7"/>
                <c:pt idx="0">
                  <c:v>2.3333333333333335</c:v>
                </c:pt>
                <c:pt idx="1">
                  <c:v>3</c:v>
                </c:pt>
                <c:pt idx="2">
                  <c:v>2.0185185185185186</c:v>
                </c:pt>
                <c:pt idx="3">
                  <c:v>2.9423076923076925</c:v>
                </c:pt>
                <c:pt idx="4">
                  <c:v>2</c:v>
                </c:pt>
                <c:pt idx="5">
                  <c:v>1.3</c:v>
                </c:pt>
                <c:pt idx="6">
                  <c:v>1</c:v>
                </c:pt>
              </c:numCache>
            </c:numRef>
          </c:yVal>
          <c:smooth val="0"/>
          <c:extLst>
            <c:ext xmlns:c16="http://schemas.microsoft.com/office/drawing/2014/chart" uri="{C3380CC4-5D6E-409C-BE32-E72D297353CC}">
              <c16:uniqueId val="{00000002-6171-479D-AD29-456BEA44DE45}"/>
            </c:ext>
          </c:extLst>
        </c:ser>
        <c:dLbls>
          <c:showLegendKey val="0"/>
          <c:showVal val="0"/>
          <c:showCatName val="0"/>
          <c:showSerName val="0"/>
          <c:showPercent val="0"/>
          <c:showBubbleSize val="0"/>
        </c:dLbls>
        <c:axId val="476432623"/>
        <c:axId val="476429743"/>
      </c:scatterChart>
      <c:valAx>
        <c:axId val="47643262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Height (m)</a:t>
                </a:r>
              </a:p>
            </c:rich>
          </c:tx>
          <c:layout>
            <c:manualLayout>
              <c:xMode val="edge"/>
              <c:yMode val="edge"/>
              <c:x val="0.85450568678915129"/>
              <c:y val="0.9296062992125984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429743"/>
        <c:crosses val="autoZero"/>
        <c:crossBetween val="midCat"/>
      </c:valAx>
      <c:valAx>
        <c:axId val="4764297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tries</a:t>
                </a:r>
              </a:p>
            </c:rich>
          </c:tx>
          <c:layout>
            <c:manualLayout>
              <c:xMode val="edge"/>
              <c:yMode val="edge"/>
              <c:x val="0"/>
              <c:y val="3.3140492855059787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64326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225AD160-6F02-404C-8289-8DB4921FE5EA}">
          <cx:dataLabels>
            <cx:visibility seriesName="0" categoryName="0" value="1"/>
          </cx:dataLabels>
          <cx:dataId val="0"/>
          <cx:layoutPr>
            <cx:geography cultureLanguage="en-US" cultureRegion="ES" attribution="Powered by Bing">
              <cx:geoCache provider="{E9337A44-BEBE-4D9F-B70C-5C5E7DAFC167}">
                <cx:binary>zHprr9w2su1fCfL5yiElkSIHkwEOJXX3fj/sHT++CDv2NkU9SIoiJUq//ta2Eyf2ZJI5wFzMNQwb
LTVbVFWx1qpV9ff38W/vh6dH910cBz3/7X388fvWe/u3H36Y37dP4+P8YlTvnZnNR//ivRl/MB8/
qvdPP3xwj6vS8ocU4fyH9+2j80/x+3/8HX5NPplL8/7RK6PvwpPb7p/mMPj5T+794a3v3pug/fNy
Cb/04/fHJzc+6u377560V357tdmnH7//6jvff/fDt7/0T0/9boCN+fAB1hL8AnHMWUER//Sn+P67
wWj5y22MXmQMMVQwhj79wb8++vpxhOX/xn4+7ebxwwf3NM/f/fL/7xZ+tfnfXVezKT+/e2meN1rV
n97sh69t+4+/f3MB3vWbK78z/7eG+atb/2R99/jh6VcD/Cvb/797/Jl/HP6Drs+zFyQlhCCWf/Ht
712fvsD0+cYvnkffuP4vd/PHjv9l2Tdu/+Xqt04/e/Xfd/r/hNk79fhXbv86Lv/syOXFC8IKVKD8
m7OWv8A54oxl5Is/Ph/zz2ft39jIH5v8y8JvjP7l+rdm/5//D8z+0j4q/R80OiQyjjCi+HOa4+yr
PJfAWSB5RinGn23/bbT/5Xb+2PS/LPvG8L9c/dbs9cv/frQf3KN+/5c57n8R7PQFTXOGePp1sKcv
csKyIufFL/7gv/r6c7D/9T7+2OC/rvvG4r9e/tbkh/v/vslvjfNBPg6/GuBfAcu/b/SMv6Asxbwg
Xxs9KV5wuMEKnv1idbj/+xTz72zlj+3+28pvLP/bjW9tf/sfyTL/Gm6/5ODq0T/Wn/jS7wD/z+9+
ekngcN8s/TPa9dmOZx9+/D5F6FNUfXbY8098ZeR7AxTuN0D5suLpcfawmL8oUIYzQAGc5yjPvv9u
ffp0A71IKec544QDQhBGv/9OQ+i0P36fM7gF+QtQhSKSUwbJbTbh060Mzl+RMsYw/CLPCvKFn96a
YZNGfzHEL5+/02G8NUr7+cfvMcHwKvbzF583WqR5mucEFTSnJIe7GPZn3z/eAwt+/v7/aee4ps2C
0jJu09y86wMtqjzpplTI3qX9IFxrp/u0GYvp0OUm/ynQdr4IukVOkL2zssx5N69X3qZT3bO9eZmg
2Fy2rlC7MMWU3Ia9w13dpnm47KQpzDnLWEra2vBlaz+w1Ud9t3SJOuvooPMqx0NvxKxZYY7NMrut
yoJKpnoLutkqumyDf68nGqWwSe5dzU2BD3FI5Fa2rgv8bE72EZWka7o76cZQN7PBr5ItGQ+zM7R/
m2WRz7d+S+ExpLdoTks5+O7kh83WjFF2NdKkXwQlBYlinuaCn0I7LQ9jYPGNLPrmNKSSw/MJwWVn
+uERe+/0QU7bOIiiWfVlR1EbxKqy9dqv6XrXY7JMImTz/m7e+/lBFgqLEPWCqpgZ34s1yyZdITWl
zlYUp11zkj60/N3mSWhLp3vnjm5ROjPCdEW61+3a8Ce8JOv5uu6mr6xj3cW0T9t+PiDb6LMGmdye
fFbIOz+bzpWqy+yta11zkXNGXy4QXi9Xx/cg2KQLJTKdy6Oy7XTKsmI8ppneKi+ZrXLdLG+G1O+b
GHWfjoKqYj6RNBa4ok1alEWK+1IX8PZ0z6YIlglLqXx26u04DcK3XVZN/docG6ySY5Hx12aZ30Mw
TEIZNZNy8aM8S9SUJWJwZGtF1k3gbDX0NWmkuy3U0IZylcVSOs9SsRi2nm1dv0dBMRu3ctvkeMA+
DAenY1PazrF7Z/1Q54XF9ITW7R1vghGF3vXHleQNeKtHEGezOyV0Yq9T5x4H04WtlEnbH1LPhjrL
Q3saaFw/sI0u1eYx6ko77/yUJurWjI2TAslEnsdgNi2WNbcPmSzauZq6OeZnnXU6qYkuhjr2eTbW
mjWBlt005acEy+l8CbH4mE/O99Vm4iq2mNjrxnp7WIYkrx2KUch57EoyulQEQ2M54dgI5okuGzkJ
Gm1e4aITdpmDoAscV8yvxz5YobG+53uzCUK86Av2ODeal8VYEIHZNoikTe8iGrAoePEhW8a7BG2q
VHgBJ9OpIk20VYab953BN7aLNc5tWcDXEc0v8L5xsUp2kReFEyFHrYj5FC+GoTOXMqRdhVd2xi1u
DvPQlpAXZeWce6+tVsc4ayuKpD/2cb7MII30mW1EqtqfOtZcdBq/cn6d61Q17Ih40op92u+6gfYX
uO+u553cRLyVrCetaJMFl37X1zpbf04IPhuRPHPwYkblFhYXr9I+y0XjNjGbJiv3fTrwPGTVTGiF
9Qy/zTclVEDZodEbrhI+3uvQ3VBZNMIRo2rfD8lz3oJoUpA09MWgtrLJmLkoGA8HDxWA6J15l0kr
8oXbQ2QsObg4KEG3/CbnVJVI0Uur161CekNCFeqc2AaJZdleYscvNtxmV7HQJUnGcBqsLkfSXwDH
mMXQ56eI3SGNc+mj/2CS5mh9N3sxLYUYmvYoiVyXcvL7G+0yJEjHDwNpZjEi1VdFaG8G1b5myZzU
y5QwCMzVHBfZjlWXx+m1pfo4F/QEeftBDnwuM4QP6xT252SRHFPNXC0xUpdE2vNsNu8QkkdLIEbS
FEFCw/Zpm5EVk2esGvxwnCz7ye3sadwjEn6WpoqXsQVT6lsXyBmL5nbSbaladk1XP5Qm2+/aFd6d
sh2JqV0v8724UC65pyh/Sfy8XU524NVioxajl82hLVQUYUzuN08feeGFwQkR1sszRXQrwrwlZYq2
j8ZlS+0TYkXo/NFR2gvajA+TDXd8SSexdMqX6Sr7Kk3T2krE71O+DCXtpzKszZWfYsnm/gFnRXgZ
8jGUm2y3cjWKCYvDHR7UQ5H17BKPVIErlCpJq41gq5S1Uv3LZmkfpiUbROzxG46VEmOzpEeToF50
HZ/ElPRZCYlK8FH/5Ed3BRh+o+NYKdNeMumQQGE701lblA1Kz7dIahWUvCu4qsgupZibfizxysvB
dZPYk0aKvaFHtDZEaDblZeBrJ7TC5/meiJ31b9fWEDh7Syoiyu9otpao8FZgAokmnei7kb+FFzz6
hbMydR9k13ZlaOZrgp4Agqpc9XNJu/4nm08Xue5P2xgfFdqffHTX1qlj0tFaY/SWTA5AS5mPai7K
wBol9OxjrUPydupiW/p2FSnzD9nUe5GM/t1M1pfSS18tz7Bs9/V8TiHvTaM5c3ybysQPZ6y1AAyS
AQ74N2a8bQNaTsT1SrTzVGVtzI/B4lhtQU11Eval2tkOJtGa3rCYXiZ9ToTH9z4qLwIZ349mObHN
v52K4tBYCGOMligWtSalQkVX7jNqyiyxH9ckD2W7mV0sEV1PHAsVzQfSxlRkah0AvfUp7zGr89a9
QmysHeOJwHZ/1+L9OudtL8yYHXVG72M+DmVHbHLnVPPOMMBIQsYabe2j8aR0LuhjWAwcGdn3wpv5
sPV8KnvKh9KH3IgxGbLTyi2DcLaLKGz+qhtcrDfiHgmlru4bCU4DyBadHki1TzIc1yleGpee+7nP
Kk/50RbhptnlIpqI5utZzY8dD69nRyqcJvBCdgaAwOe7U6j0OuRH2gJ6TkACtdcPQE0FYctHRrZH
FZvXeMK5wMN4ynN90lI+ZbYtNQag9jhXBzI2D4HIii/t6z6TN2NIL+bWXM5xLHUGyURN+WWPIGqV
GusJ0EIgj3Hp1vyYFIMX0sEx8gVYhRPrywKy1oaZuVmG0ArZ2lKt63yBN/ayawgW27SPAku1XGzD
UpsV0C6QrdQ8JsKQoN8UeH+DV9weZFhetcSd+mmTglF13N0lxfJGzuhpVXa+5R3YMd3GN13W3dml
G6thymvrOnSlt1ULu6lQdhzedLNbSdL87WaBRBXFG43chxRAPOnMKGY32NKx+TFdh8dmxOgi7YZy
d744mxd67/auki2+7Fd867wxZzLH94QlH3Xu32WqeLP19IJ0Rd1OGTBhjnKR5jaUOe6PmNjssKzL
QbZE1iSmp3YwkP+BsV4AfOQfuNXX2xy0WMflnqW0xpGpY8vaCphlTdkYxZos9yjR1w2ead1s7d2c
dLjEGy4T7Mcj0ysSMQ7t0eg+Py881YNITbuJRiJ5saW6hfOjcJk1cBDlwn05G6qqdYZUN6WhnNsu
OWbGAYVDyV1milcGDeOx6fHrfMvPXbOthwZzcPTIShvRVHfeoHIY+4duBebDVaTViNyTxN1SBsc+
kBynYlhHfGBw3M84icPB2saezw0F3jjnQkKRIdZleNOHzFSGb7tQmU9L3QIz39OhL/HsO4jJwt2M
C/aHFk6R2Ad5GvIIKWXStm59fpEv43RtkL5iEa8v9wkHsYHjTtOgg4g7nFmWLvrQrP6Om4GVhkRX
O9fmdZskPeCa/DnIXuQQXbW18s0eyXbojKWv+yJdRc9IcUC055VD3IkupYAxAOdwMAktrV+GOsg1
VI2Kul408MEeZ9WS+7slxZPoTfNxGbZ4pFY/Mr0sYkDZcdejqXgKZIxHyGjNmo5XDtEW0IssFc3z
rUx2oOjDmpMD6lZ+8HLZhV3ZUq9uBVrk1XojSXyVDsXPaooHVeC8gh2ZMi7YXvVNupZQzjx6R3rh
LHD+iTkj+gR3xyxh9qBXl71Eg6/VPLxaR7eUhYyVseMp0qaodj5MFdRjl2mLajQl4dwgk33ES+jr
tUf3yk1XOaEciWIukBi60AGRDWfOZGALOGL9RGLdpFYd3byM51JqICENPtttsZ41Wj1Dju/T+06F
4rDjbjwsCBw2ca9vuwRq2X3Q58xOV/1k+vO9S0g9dioBeqYh0ICBTIc+VTkXJkZ87Bi5tcG/H2MA
3tprdqk61d0QRQ7pMr5lWz+UG+D5qW334bUqEguZr6i3OQOOTuJyiGs+1GqN5rzp7I1C4wPsUZ9R
B++ZBr+eFR73NdNAW5fCdI++CeiVs9hBKUl7VU6d3e9V1/O381gsWuBkcCKfxm0W0+aqaWyhFJWb
fA3IK6SazFXYubsmMuIT00lXmr1YjjFDZZd3zZlkECSxcBXaQ4rOcVzOwsjaa9Jp92rJm6GK3h8J
x3m9btiJZtzbC1rkuh59Vukch/Oc4UFYl7T3ftvTw75h/R71kGpnSJxv8Dw8Jo6l9c4DIO80y9tp
lANAUrucZMJzKEmWuRonjo7YkES4yML1rvu+Hlp6bYfkEWHelvuE7FL1Xdxq0AierNTTHfyjICz4
ee4sZDMLrAFrFkHB2B7WtbiZe0lPKvF7lRbEHXPUqTofDeA/gItRj5AoX8V1mAexqUUdprTAb5fN
62ox222j86fY2PEY8sWLVHZno1VFLfdVnxAgDXCPomrlcEv9nAgu8UUxR3qzKwpMhfFdkFmeS0t3
kSwLP2sANsbdAXRsRaVZqADckJByv0O5ezSjMgczw4VO3sWJvSLPSDJp/3pP/Fw1EpBfDvoiDf1F
n2+3ZE5jRS3Lqzb3r8w4bGeUb0NZrBSgESev0Nh9BHp3Wtahe9WtyxVu99ekb++3SPdS9x4AH2lc
AXE8qZTr0syJqrKmG0Wb41UELW9zPo+ik/ZpNXoSEvDrZtygU7oTjQBWGz+NwnVKnrcbYRMoMotV
ZUjX7pwlaQMZFTN+HxjqNshOfUdvaRhluS3ddbCth4w3L+4DiuNyMUsFwpCcDOT06KYSF2gTWxh/
6p8TIB1HC/ECBvQjhzq/peYnR/vsQN06N4Ln/Xifky6U2I2An6OJ8yHjSufnBLl4RviawbtQCKKt
K+T97FYJNH1HR75J9zpdDAb4D8NPJPD5vGv1+ga189EBha1CB2V6wiFeUznkeVmgJF5RNt+A4tHX
wGv9WfS8qIaGD2/a3s8l9surtWgaUBrSeDUvnB4HJKcPq0sYFTHstZ2dfprHyNPTPPP8AD0ldmHt
GGWZjMX1EvOuynxIrrS175eFvBlxDODUPX9pc5Md1GiSp9Cq7XYuAqC5ipJ8DJKA4tH6rS58sFWM
rnsL0kEsAbSgFDFsuGJjf9pXlS7Cdq0/1zu3x1b2MxeTS0AQkTsvtdzu+8ZUC2SwMXPjmyboTaxp
2iohOcsOPdDnXvJQKc8fijXHV4GwXhRQkiwDXUGkQN1Bd5geoCzirdBj06ViD64vu44ul3yyT2xl
l002fmgyDgssQ8DjyAhywNQdo+z2c0SjzkXhs/mQb3oWlE9hFWoNUGF7drUpguquSfsyc/n1SGR7
6+J2Imh765tOnYHSM52GhL0NgbiXdh7pleJ9RRgYj2zbWeK0vGrHPD0zzEfRPrtXA0EQDm2ggox0
PVerXwvRzBpeRnFcpkv4uG32SGLrqmJpUpEWBZOiDXgoyaybU5dm7gjmA20H6QIMXayHlU9FzTJz
TpIhLVebvt6AboBE0xcXS7PY4whhc+Xw9rC1zQg3sJ1ZXZjFHHV045XEqvIDpNg+dFJ0yXgPusXW
AznC3aWRuJZoLMqIF/sGqQXqAAWqypptgEceyBaaupdMjvtYEk1usU/e2TYbzhCjCaiNYzKWKwvy
YmCrPYyte69Yvlb7bIszum0txJn7MGT8huuooYCa2wPYNB45WtExmC69MJ0dytg7UlIJVVnb0NmX
oGLWfIqqnm2330WePawdlCiN33zVZNt0KHZ5RnG+nU/JpM8b1Z9AdCE1CGXA/EJ/HhKa3YKgYS56
JT+42GGxQPkt4pb4quusvesnpy4HEtRLli3NXqPGyPO1zyHV+rzrzliy5zUlDtTqlbufaGvDIpge
9wNne3LXkixuQk9r+oG5/VkCGgaI+Eb2pySBYmN2I9C+QQUKRwsoUdkGn35Eg4HwI5K1r6ZpbWoq
2/3K9FlyuWFyjDa0d8s0rrPgW29PNJBsvN5kTCqTQGZaF9+WzBB+zpt+yarY7qMXeAe6I23RX/tp
7m8YbmdBQCmAqtPu/uOcpKF2RSvfNKhfT6BKvzZ9HsaqSQZcT5zhBRQ1lWDRjSO+yUev6l26cJbg
SW6Cg/FB17R2ranN1Qkkkp9nr4cHP2SQoto0O1gmp7djkd4iNO3tGfFuuukSxo4c6n7oBBTP53Ye
iD9sJrU/W7Mtr4Bw4DfNSNpUkGQGMkPd5JzAqcEnBEpqLFU/HbtpvaVzAlVZwVl7CYcQFO5xUuHO
qz0DaW5syiJk+Aan1Argcv7DhgIFyhKNrTDP9euWZ/vN5Oj4QKdGWcDo6EtEntNZovfmtLZU3RQx
dlDfbnK+I1PTZeXqpgEC3usE+CBUpxZBg6Pcmt1sZRhHUEcWnd8GO5g7RAJugaUkmyvHDdT6cuUM
+AUD7QrW2V3gnDyxDbhP1/C4l0M/4yobpTpNHoPsEv3A+wPVLn9PM6ZLvtO1xMsgj6Ghe9UaPb7s
EdLgsRGll3DE++x85HTrqpX4BuRIBdKO5R+Xruuqdsi2D3rqAz+f5sz8vNhtum97C2y9hTRatT7N
Tp7QiV6SdVQaNJE1gL24mU6oACEezska2gqOjFnFTLO8F23XAlTbguJwYFOaSYHx2pUyz3Nbd5bX
mDYGiguMPg4dST4mHAoWYfathZDcGrF2Otq68SjdDrZ3q8AFyMWCmiJq8MW8+RoGUaCq6Q2d3iEf
cS+ywFGV+GIuWz9n/bHb0q20Jt3dVREtUGc5kspOUp+B1lPzgYB8zTwcCOH3GQqviejHlHOpqoIP
YT7NHEHN7pEcb9kcvLDUoYcNOVoSR6MrG67tKV/TpYKauCNlA7qTFMpTYg+8WAtw7thRsfg5gkeb
ogcmtW3HfBrwbVjR8DGLQP0PzbYsH33eLE2t5wBVAzXDOWccdKSBFsN5QRd1w/ftuVrqXFcue2iB
ebdNhqBUogs9X3ajG1AnCkj2rhhTVymN0PZA5qSld3HGOxb5Poe5VDHauwRv2tUA7qAbTWDi98oR
T4WOeXgwax4aMQzFJC9cWDQTHpTb5bC0sD0avIlXCqHhFoH0YIR3xu2v1jWdcLnFgEnFWoNBtU+z
5E0jKapnrvlDmHxMz80I9HBa5Pg4AuquIraIQr4xzXlWcF2v6TA+OIfpkS6jv9t7ykzdug1d7FSN
jRhHtCbnXd5qfOZbGTKo/qDkP0w7aMQz5HnodB4iJRLSQxNABdBZv9qz2DYaOgcNuWz9kOp6aqek
3hEHx0DMmhxMsCQdWUS2Lgzdzkg6B02tLNG3FqjaCZp+wB7FsCegA4kCNT4+thNR083ap3oujRyU
fLdCiAIbick4tNUeMdqPjvVB1XiO4UwX7Fl5zrfJPvx+euCrfup7YzenJITup1byl4//AJYNfz8N
qf128Xli8LdPV7+OGv7pt45P5nlUYv72S88N8S+/BU//pUH+3Ib+6sM/dcT/Rc/78+Tiv7j57zXE
MYcu8ZexxH9qiP82IvBbD/3Tks8d8YS+AOWPMk4pVIwM5RRmRT73xJMMv4BqK3tuimdpDkNVv/XE
YXwNCn5oeGNoLTy31L/0xDP0AmUwkcIJ9LBTmIhg/5ueODz8dw1xeAKG3SGWQq7JOIXxoa8b4lD0
DDuUjEUp5764brtd3S1zMx3YItX5qJWBqjfPG6jSenUF2NV+ngL6PDzwBz359OuOPGwgx8/TmZwS
GNNM02878quVSrcZpiXsNHlIZp8IH9Icnqrj2eIAywCQ8SJyP6trMiaFhch3vN7ZwpQwSbJfgFBj
fxo3+hYAdIbuTMzWV1DKLvsxsQNZoEda1DrS+fg7N//B1r8ZJnjeOsN5BvUdxQXJMYaRht8PE0x0
MwVJAXIp3eJ42pCCimBWNofW5paCjAli4HAAGRbDOzV7qs5MBthxscV0bsq/2AzEyteOzFnKEc9o
zlOSZs+zM19tZtvmUbbQ4jB9XPeaLwESVb6FHh0ibrufO+iiHkDW6thzObybg56XpTk5PnoEzG5U
7bkhZtkOaUKarRwS1A31sMqJH3MFivlFitZ1qv581zDZ8fWmYbojS2nBcEp4UdBvLJj0fB6mNIKY
QaAbKKQO0L0GSKKgiwILBIVNy7QrQdzma9W3yJq/Mlv+TzvIUphKQRnMhTzvA47678227F1Pse/W
ciJQnYh22bUsoWyN0KcdlkSKyfCuPUdNviS3Y75xSOJLMFFCT8XQ5r5PB+je+nxIaJ3hAfIyTJMo
/9Of2wn/wTYh3GgKdoI9wvzK19tkXFGFmh3KHcT7CO0lFl4iZ/qDDdCjLFEKXK10aTDpqduTtL22
e2yfC01QiUWK9inW8+5ASqV6Yl6oOVvTiz/fY/ZPJ5kWMMdTEBjIhbkRmLn+eo8Q5unmTGpKboh0
N8OUWVdCEW64CNsKVJHYzRzGheeqLraRTaAWD8shT1hanHSwC/C8tWPnu2nCz3O7Tofcxn69mMjw
czd1UL1TqMPuDfETK2lGlqTSU5LklUvWBtWb4zKvA+3G5catpCFHl6a0eYhhXh+KhgwEGozFPFcA
sUz+RSDj9Ns4KnBRwGxTkcI4T5GibxxU7ID3WyiGcpGd7Uo4rDJAVxo1MOyCRtkJ00zP5fGad6Ax
puh1y5bs0nknGxDi6P+l5tyaK8W9LP+FRhUgcZFe5gE4d/v4bqfzhbDTTi4CBAIkwafvdbKqu7Oy
+18ZHRMxMfOSFY4s5+GAkPZe67d2l6cDrWn8m8uK2a/bQoydlTEPiycMqcCO9feHAgHYzigGoMhr
1cQHX9nhYKfFQbiyaujea9rqHBRP1c2npp0OXYWud1NblifLxG9F56FI9I2DZNs3EFoM2Y611s+z
N9vHhYkvogvZAX6wrZKwRauRTm0fb0at3RXEZwgaEPF5TLubyg/mMano1B01b6cdWIh6A83Ge1Sm
++i6vEtZ3Dw1xRqdF62rMvGWpd6QXEF88Gyb5oPdLF6cKj+YHvqY2a1ulu9miODM991X5+kF7nar
+pMlesw3bR94e6rLBsKobk+aw/DgxPO2HfQ2mWK5lB9SkxU254DrxVKN+Wb0XFkmYHPCa0iNsCPX
pUgpJCgY0u4etVy4K5gX7Nfe9Q9+VDyMa+8nBVbEvnH1eh24ZkCln3dy2xZDv+tdxN8IqnDo1ay8
ztvKz6jOo6/Yy48jpB3U/5HYL8or9mFHu6MbYGcZcFeXzsuP/RStg4EPV9DwZYgKl8qYPKz1IJKx
nrpD4y/Fzp+8dttWELiHpZnTeLL2Hr3Ik8gHeUN7cEd+pWEUkmFJdat3pOquloLEXyACkK/aBEWJ
tVoPXeLV0+odQxvZ8CgiOX+6eRg+2gnNphuh8oxyNzauuSXQlDYDz9sHiJxfoa26rTd3n8zRYbwo
IwXPnLx0posXrWgCdP3uaTjEKSwkE6a9zevv4zTGH0PAwltAKtGLdjn/7PXaof+NLIC0qSTnoIZL
2Y/XqDsooIRDFK/dvlRo/UKvO6E3E4fepx3sFjyHTRBQlq0eiKsMtnsMsqeo7uwEv6FYdX5gqm3V
ztZKn42pOdq8SAdgYgy6AKsObORRRpa+21ETlc9syXdFt7JTXeTo4IQNjoUsCYex2MB6N2V3mEzR
7NcFUldCQqOe+sF8MxLiBB5ap9+4H+p3ahnwi9kG65ZXtAPkIepsok2IngCVjUxXpco3AVFtN5fA
f6qpqhM+9tMLiWN6gWTQPl8SPE3CKfFUaqLa3gLG8abU9xlPhrnpwahBM6nxJsluhHwZxfoA1rHa
zXUQAB+pvhQkZA980vmGmGV4x8Yq9zagw9fSquZ2MNam3MuhcCy1yXDTB/AbVZRKbLCPQ40+xy1x
JDclD0q4KLTWCaGSPoWVsUmpC+zlkcMrK6SfH9phlleLHNbrQkN7mENPptBWr5uQQOItA7Hvwsg7
MQMQpgKZsRvs/N7Dm3nyKVYs5FXqjraK9BaaWI3GNmiOTW5vW2teAQXAXvK4PoiFl2Eao0rerNS3
r2qVFViXPE+Flf4dt0F5X4yGHKixXbZES7fTLeDG0YJacEPowY+JARyhqrrFT9Vz7XX1Hj4N+rPO
kPhQVKx4bOLYvRsS1V+mpcnhp4JPS9q4V+fF+OvelxP+gF4KXTVf9Iev5Ai3pq6710kuZr8Q2iS4
Scs+106DcGjyKAB6qJsn0Hx3rKnbG0ei5V2sxZQOy/TeQo0REN8glDJSnpj2modWD/IMzsx8d9Xg
ofZl8DpJUIhdXpNyP/I12tOV4fGhDeU2yx1knhzn3FM7rh+6quYvAZnUfeujFQ4axo8V0S4t18tN
cLiP39raroe4bctUemhXsrjz242rlyktgFddTo9g2RV+WaC9FWwPagJY0gp2ZNiMw9Q9U8nZDRg1
GEJx666YGqO975XySPMevGhu7rrJ1cdw7N1u7GW8jUIiz9qha++thmjV6fE57/r8qoEDflh4vTy7
3Ey3QwPNcJzwaRb/d7ExrEpkawCMGIhYcd40u2KEPI0KzL5UspvOUrcm3EWF0uE2b8ZoBVKCDhos
VpNU2k46gZhefHoV3GYIYNj3ZVudIeOtJxtNYkNQQ+G/YuvW5lPQyFy3vOs2VRvp27k2bVoaztMx
qusECOxzD0IkCxWELgVn7EsAdn0bQK0pEjkATJvz3KoUfgFYT7mEMPCNAahL5XVoyvLet1QfapWD
AvLbBn5zIEx1gNHgPQ9ozK5yRaIrNeDUK/OSVhC/ON01FThfHVbx3leOfNOx+ayEooe8ovyI2nmB
fWTwR5xjR0ty3+pMdFW9HxdU1Hro1UYiNLR1MCwfe+eTNQHy8kFGJq542ULNDKbZ3FQz3S5QJGvS
z09j2/m70HjRY69Cup0gBR9WqejXWAA05nGP2zKt/mfYCyx/IBK3eVBomK6le3Vzv557yN7nKoRi
2xTVeIh6C+Vx6KWXdk3vTqxalxskCYe9mYYg68AEgyeO2KlqTfFkXP9iViGOhBXwmm28qKs+D7w5
KRsZJ7ySp6pB1wUf3+10bbtjANBm3zo4PGneKI2yg372UWAfCLzCbXDZW7gBccUHBxvSZ1GRalg7
O+uov215oB7wZjenFbDqCEpJFilHBZ4EEPcBskF5X+DiPk/h4p0rJeNXx9p4XwwAfjcszwWkWBdA
0pfoxAbf8Eeo9/p5KDz2hViHXT5mtf300ZjeRt3K62Rs52ITuEkVKd7mN2qCh5ZXY9rjEHLxJB5y
6fTXGarrg6E0+H5hoD8L0Zd3VZVDnZ0IqMYxb+BBjBDsZM8NTf21cocoAvEGzPljiiB+SxlqXKFX
gz0SfaZ0KcGy45nRoCBLYjqcVbLqq30dxXEia7wibPGGB1WpEZ1FgOrCBXDTa7eCfzHO7xNmAOlR
qtWEF0tWHz60ixOlI9zUviPht96r1oecmSnYTDZfnq0BDVb2KPAzoOvWT3qxhF9WC1GzXVr5YFg4
vMC4XkLcFf5R0tDjGWcBdoCgBPbrOg/WsOpHtNptz44La/gNqSS++9SV8BfxYjWZgENRbWe3lFet
kep+JtLzM+EtH7MKYag7mLx0C2ktfqWFreLE8xX+RPnHnwLopyAjGGioDIt1Tlio62krSOvcsbR1
zZ9D1XUw/2YwLNAGQrztNhCBwKat28Bu0djCy86HBX+hnRrEnan6ZWFYoVFf7ofC4DjPB9pH+zxq
YMMrLLErUS2F3dZDFInMeosBbVFBn0wLytV+HuFF+uXcflA29XuDZu97MUQoVmfbTtfwXIvbdoUy
zc08D7CsIeJi3xFznpZxpGqY3d11Gc+qS0tffHTexGEpMIOSp4iHV5y8MDBi39t7VS2KtHZVYHaz
FyCF4I0Tzg0kK6JdTqoepxiAt6ta+ANJkUEIUjmhvslw8qjXdihi0NNxlz9FIMDmrcfXtU872iib
mdWPsfZBoNNtAfr0Y7KMPzXDSM7OavzDsxoiMO+1Im+wDaomRYmpwI/yuHiULsjfvJXHLlkYaXc6
b5xKGz7wJ1tJC45wbOJXJAcAbTrCAHT4YhGQp1GWa0DJZfwm6klnbfOIijD6GlXE9DjKJ69MPTXK
M3wcWAcLgY8IfZqWfBtZre4dim3UJJxFbeKR0usyOyDKkvQVLa8aZcjZqLBs0stxDSzGAs47yrzj
T/7AXLhbpQj9E5nnnqRylqL+2rG5vMKr3JGj55F52qE8mFc4CKGimwgfMwMY1bo52XKdAIVay0tQ
YLn3XE2yp2ArPRCtTUGwXinkXobafQhV6nshgVbfwUtJGOqW6sTgnD6HMfSNjDg80Q3v59Bu44Gj
OO4s7NA0V5NAVe418V3Q+9V5sRZml4C5kjWNV4uklyGgejp012R2/LXUjrgsnznbdFEX3avVHQvA
CreDl9NjT2vyRku/HWFSrrhhdVOPBKZwBBSxtCVYbOkewhzpjrUFeZj4OhAv/VyHcO+jod0ot+jT
PBfszWHzPqumN98FtMgArxFRewoQBFteqYPxYgei55w1tf1ORtM8pUsJsAng77xcMC9IZVsXGPDl
MBU6kvVl2I5/xrT/pXp5kWH/JmDFIVKAlMVQPUJol8FFXv0pTzTI0owGHGESD70g6Vqi+6kKjQhC
DfBAtLXjFzlfMByxdfRm6hVM0mQbIPqRoSAHwXsW043KV7CTPg+LNmH+Gk4bG1JAw2s1za8zdQ34
DGnbk7fASMXqMLBgFZZ/kESEgvIz3tAcbdMEZIetRcDdY3MDrLRcQRkO0zTkl3pBhmnVNmOd/LPw
81/EqTiC3IPsQ0QBGUY0utykn29CV8XKQw+drKouviEi0HapQQ7pc7FI4+BSwF2z3r8ryhkFPw50
OGnR6k/pFEr/uoFTeAOOIsCqrQJ3/s3F/apK4eI4TGKo6dwXSJf9cnHegMhVP6DqG9uhfipyH42f
9lZRYwUOrblCrqPegYH0EH5Y61Dt4mYwY0oCMAi/ERsvauZ/hs8u8qJHKXISQYzLgWz8i9ZY9CBM
amNAFYGyyAajT62Y3aaI2LRdZR3+ZnGG/83HMY6vTNklknfJBP/8WIJOgE0De5fkS/A2Edc/T9G4
pmqKxNs/3+T/9pOEoJd8MsdCuIhjPy2AtoD9r0CFQDcBf1SB2D0C0bPpJExw+PFRf9k8t3/erl9c
p19+/D8yof5f9JdiLJR/7S+dP6fyUzdv3cf473HXS5YR4gR+/BG6jP/AsrrYNx72csqFh7/502Fi
f7CIYkaCRz3qY+WFeHJ/pS7DS2Ycf4NfDMKLwYSH9lfqMvT+wL4GhwnywY/cZfA/cZjo36XRGIo0
KgMOAoJGHv4575c90ucwvBepIVj1A3lcxpDOyTR50CRtPoxZLAFYJzIYp80Yl+Wuhh3VbkgMtS60
lEH7cPOmrC098igXr2vtupcBeLYF/0B4s127UkYgrET+GLAZukDvmbRb4mX7013/a+H9nB79u1P2
42uEIP0h8XIoqnDl/r7IvWDhA+PIr3Bs4tseBe2MOBwOIlZMeTY27XCvXFDuLRHy4K2e95vd4xd9
/a8LwBaCrCxlSOn+IjEvwaBabReOIExTX4HJR+mOHgnl2DDVSZ6jrEjGwuTHXnKyj2e5gNwkD01U
jIeuB1G66jhlYt3jKseb1cjhBrrduANMgoQEH/UBJgkwEAUgLCm7njwJ70LpwNF8redxDa4D7ddR
usRy3YZ2yo9/3up2Nb/5qv7fVesfXzUSOE3gfwYMmd3LhvPThtIVsWdi9M/JXMn+Xo61OI8Oat8W
taSItiWqjrPlF19dIoAGnrJ3kCgl2jMUhKJ8Eejy3mLIrDrxHLsQnrKwDUK+4RySDBU8Vtw/rw4U
U7im/9zdL9eMY1D4kQhxCsZ+iJfw52u2LDCNP3UM9uXQnH3ffaJaWzcEX3AjqDSnVtn8OAn3QF2w
7uPWIjJWTOH70pr2xjDXNZnqVJtBThp2uY6b/lxJMZ8QtbFPa1nxb8XYg0VRiKkgAgpr9ClYO0RI
a2GPS8XmLYs675bDZKnB9e7wGIct0kZR1vUj2zkQS+/STfoa7rV+kZQhNcYEuR+gPBzjCvG+PO/p
uUe5lCL6TDaxcYgNoJ4+9W6Mb/jS8Y2abfcQh0Z8oGZ50ohAP6t56F5U2XXPoBZAk/oM2bOiGU5V
MYpNPg9gOMuuWdIKQ4JGqDfuCIIV1PMCYVchr3Sj6YD8VG7YC9M0vwr91aVCyPvYrOM5B5wvMxW3
/Vbqxj4wRmqZlSQ/DC5su2TFP5bEZrHXcUyuOA2mQzGu1dnVIxIzkHF0uKYiKBJIpq+0H0D21JyD
skMhWyQd6qdN0Ajvzq8uCReElKOdc4jvtI7X10VZIKBsEAvKhcK7HQGcAEmKnoTL/oUvRGxNdJGp
4lFupDcfBzn4W+1atfnN+vp1+/E9vA2wcXgA11kE0S/bTw8p26kQZsTIjdWwwnqRhmo0w472vf4+
OzgQiOySjNTVcmM9qa+XKH6ZCCVtpqVBxekGEvmZH5g6i1iBUItQFRpJvP00bsdsEbF/9ZurvtQY
P78UuGp0LIjaRxFMS++HPfXziwyTKwbqWaZtDxyz7qFXC4sYM/UWsXdYQXFbmU8/N3bXFD7beMUy
ZqKp8td/vpBfN5TLdQQhqiEMUIl8hCn//nI6RlS5xrRMjTPDo4AQldXxUGXlvPhbqofoEd3P9Ltn
9l8/FYdFHAcB5Hk/Btzw90/14A9RMluStAstzQZl+/AliHXxbZaMIcDcFp3dhfXaPUmpIOZ6YSuB
N8xz/mqGJUCSXASvwzyOVwQRdgjCPj9Fg8uk10Jp/ec7hGExvz4rH6cbjrcopJimhSEJf79abWPe
QRcGECoM0rlzfIOLfy+XnrFE0jjfiZJnvh4gY/QVCuXJRCdT0gIhmQYd6jgiEkU6+gZeRN2GVaPP
ki7xJtIUScmw8TMb5Pq9YwRpBVUdjZn0xSd5AS/rpYEPrKvqxvwhimh7QC/ooRIPnjQprA8wN192
RiPKXAqIYTovRaZs4SejbzsIGlM8n7mHH1IAMzTxRxLsADwji0sRuAzaGPYFX0DdGaT+KJKyeVCK
2/CC0Ok59/KkyCO+Xb21/FqJeDkqNBW7GlMEwJQhhCsxHGJNC6CtW2KH6GGEXbcnQ5nvZDsW0PeR
QxQe+LVxKIPXsLQhohwA4hPMgoi+OEVWkF8KgjGMWHvVwbMmaRyNRw319zYMh/FuIp35CIrK32I7
k2evp/CFwRysx7acQfTVPbxhlNkui93ArssQoe+xtruesv5LlA8qLfIiPIfjXN2SmtFjkXf5pkbx
d3B1k2+cAvntFJUJlW15HCO9HnUTmV3LBBKKyNNjz/YKGEmQqz0wP3Go9lHMgvdxiPzNVEQrTwj6
8k0IzUhtZ4YoUtczm2jOWLoEZNy7kaPxrGSVZ12nIfsXgFwnNsFYWpErKar5vFQ2yniVu6t64gdk
xKZtm4dfqJezExvK56hAA0+1oMloqmu+oFIcWromnu3Gc0NChbz0OO1kuIp3oEDNrsMwA5WYRk3I
8BS9ypiZ8ZxDxa8nrp9WeDbXo5r4DYd+nMIda66RJ4Io7PchouDerTeSr+VYuftFrwrsxpjbpDeG
ZuXQRJsxrzWWPN3V/tpnY51/KSRTd9ZG/AZ96wApWq5P0Pn8Z4wvAWpf1OzkFfLA2Mp3/lJOacnl
8oixEARAZt8jPeTkyXUcsGgdvXTEIoJNAnuro365NYJUR9Jx2MstytlG8V3eGJsii8XjzIBjx7XN
rQ9MBSDuigR7VledzYrRTV/xDO0DKOaved9URwEK8taYKryC6qGOOObiL4MMg0vkTm2jCKhti7AL
po00nwvGhexahekMqXBw5S5JWnpcBzGCmMd4iagGA6CH8lMFE+0gvMTV1klMC+mN/4hBApijUKzD
9eyhOt1qqsjdhBfmzvqrfO9Uce3zwG00AIRvqMW8KjXisoIweuTIgpbeB4ikpivX83M30AfMWAmO
LR2Rt29Yi1BCiIW8VgoSEYXXnLXItu4bPIBzR8rgzcem/0Kiqd0r7D1PvFn7m36k6gtK1fJilC1X
I4Nvm4ySxPUuqh2itbaxHfjXqrTbcIiROphqn0I1F2X+hUxRtJV1XX3qWLM2m8q2u64At2J2R2AP
8OHpDmtseCdu+BYPHU+5pjwl8QJoqkQQxpfFcoqLYoInUa03I9XhKQ4xH4DH6wurou8Kb/y2Bo6G
o1FsC48i1V7Xt7SZ2xTRH5HlDcDUWcTBm6mivRLgRrze6T2qGRk/x6KEOWvAuqJAWyv7HNN5AGwv
wiYLg8YfthWR040dVPFtkWrGXA9EVPrRwmNaO0BxczEYjCgAISH6Kd+LekHuBaXAuSwjD2+etORs
B9M9lHVHsC30Y7VrUDugvgakAAgJGhUom8T4U9UlcJvelxnDMeArQSOsMGMm5Q2vN5NxzUcV9WDr
9dq+8K64eHhR8D7ny/xQzgQb/xJgXg3hb9AJ7HUdDXqPF9o/SwFo28YCT8aEkIuzkfcd0GMEZtJC
xjPY7ouDnEAu0vkutg1gCZz/6nUZFpwRC3Tbo499rE69gBK8AZd3v++R8qZN5fZe7rU3GLZC600f
+rnYmJzRZYPIKXVPVRSiuwPOPiEAOnsunaCsfNh5xWAQU4Pu+/OTaltH1wVjUCaRS/cfF86LYzss
XpjMoGD6BMeIpUi9R5H6mEWO2Q+4YkjFyASlKgBblgBZXq9QqC/ZjHdtM44Th7UO3BvzEgyoh252
t7ZbRp4OEaYUXCyXc8x7nq3aY4c6xOY7t4iNpdb57raLFcVGnOsyvARvdb8dtQvY1ppqsJnXoEY5
qWpGZJcjYLZBgYgUzSVK41rOr3COi2d8eDPce7Ks6/fcdQUCZVDqkbtGMSJRBft9s62gQ49p4UNJ
hqLbTh+m9ywqmdE/93Wl9z8uVYLEOvR6qnYLtf5j77UacEvjn1sE3/a+Lvyz5+HXhI/DGM2b5pg2
g6MKeYLLgIlujBJ1+faVs2LTBnK5x1QEgP6cKvWk1pXAryqg9iZMGXc7hbhbQPEjcw8m2j+Xq0Km
H+Vk8FYj7QqRGexCkQTgGv1tjYZyTKy01W6E6FolXtfo/ei0uAqRZcxWxprXPhe4DiMx0yn2dP8q
Zj0NqVa8v6e9iBHda4qJp8LUWLCqDA4zzFKWjt2Kp4FIUDxllMSISSCXApq8rhWGdHA8pEajI5ob
YovNUlq91yMNbxTqxC5tfNGWODiFOjUOEa0sDol4FrCx96GTNeLKmo4fgYrFM5ikckhhhfgRKgoX
vjW57734wowLxoOAut/2KjC3SD7k31dO6utAKL4NaREnqhdYoKXLOG2Pvc4Hnc5lKG47sZJNB7gv
s3FgYRBHE8jVipSb0SzLFq7HnafX4K0Br3wdLvpgSecDKRy7O9A+5bEgqz2Xc2n8bITLkzYuzh9Z
IzGpIajDb6qcfIYROmVxZE2z7IVu5A080P5ubmhwvQpvylTT4fcmpiFkw0a1Qlw6tVEIzMgq1JbH
efzuj8i9JKy3aj+MTX/yMdcqA7zWfIwxqo6B7gCJivqKLfAnwn5u9z6sqO8dxg1dt0gfPPaIw0uA
DxFD4nLSfgUYrJ9f16m5lCo9aBWLTMFNn8sK4xnaATb0isFQOz1gcgUnARZejGhj2qm1ASVQwh1j
M6tOFAQNuCvlH+omEB02TV/jbvs5In195CMo6br4JEfiPgNej1nQUP+gmeeOiPj793WgaZSO6Pz3
KliL60DizU4bszznNHhBjfmAgNQdRv1UKRl6fRoXz98183QfsNgkIVu2EH/0e6GYSjE4IkxKrPib
HunLZAEzfUfsgiqdV3q3XLJh1hOpKNFLkihcNiPLASwZHPQTDd1NMZn5pBRysCPG2uyhIvCvrOzo
bTsJlXpWspu64N0m0K2/8UMMgrGLLq7HRubnCLDlXVdCaDeEvfQKoBwbuTqzbn4jJkeiNexBFZGy
Fwki5VXWLBMyW/n4XMD5e50dEekIcADMSlBlK/J4WAfIayVrZDkKQx7sKOm3K68CnJnTdDeVnTcm
eDMhEYKb3Smg43j67KPqwidBl+t1KjFCrNGb/1WpQgEvxVCUcORnNC/FBgGUBrMX+FOHsrNavBtP
Yn5A59CxMV+/j9F0jzDFN4rBDZ3Bno509r3O5wdJ6scS8yAKWcHt8p5+dGL/1yTunxMU//v/p5wF
mvJ/LYP/x7jXn1IW+IU/FXA/xrRfYLfAcQC7htGFj/5TARd/hKi8L/ECChQWEjl0lX+fOyj+wM4K
aRpEE7hNaOD/oYAH0R8Mbg0ECyyaH/mL/4kC7jN20Rd+1kFgwQjAmtCNwQjjpcRH/SwO1phYXfLV
IVClqvbkV3wXCf5N5S2miCGFimpd7nMymNRQeH2N35WPIlzQyoDtQ7/B13dWLSWkxYpnDIFEULaj
TQ2DnlPA7s96tKHTEL34GA92xZhlGP0Ql8jVivmqjH2RtBqyeRCjaPKrVm7MHIK2xsBGmJFoOTCx
BJzPeqMq/26UNd1gPicUsnkKDjAfuzvmECaQQootiearBhF+fjGPKwr1GQRneZRjEyJ4bvmnJB0y
5yKExITBF0tp4gMYWNFAUTbrA04571n1fHhsi95ej9L5h07JfsdLvuyx6ax7067BDmMg/J2HXuAF
x4XBRbeAW6MBexzx7ISsvjitC3kNV2pOfhMOiYsNcqAzvyDydLXPbu6eFkQZE95M3R4FDMJbUEWT
CYGyJA/yCsHb9jvMSHxxjM9ACUOC25x544kIoW8kX/QurjnJBnepLsXYoSyXeeLER7TO7gpTYXDI
e8jHoxCrNt0QimuA6/kJG8+6WwpfbaZAm0cMdnQ50u8tkm4G5xBYRaMw3G6u8pMCuXoesHyhD/Hy
qWSl/i7XJXxuYmt9lFeV0WCI2gWRa6IxqmsCRNxNGwdDfNs145wS5DY3A+3EKQJonw2XwqdmkfrS
gIF95WwCMIcM74fNrQPF4hMK96KHU1sArN2t0ANXTKYgEHja1ftat3N8tUBXT8sOebhqnKZNLD0B
JbmPDoAeZgxco82mxPuUYWAMNFUwLCtE+glqiSDjhgyr980MnCED0ASpq73wykV9n9YRYQcagsEs
FNydeok2PTQg0Zoq7VdvCVIzIIMBlRMjGJTO8npqjgz6zGXMWDWcYid3ZjV9iLsCAjDvBwwfqTCu
kObRRpE5vuZFFe98XNqZWPbd63IMGYTNCsJLm3teavukxrBK+cXBWQipTgqM9jkI2yVb0NDeuCps
rnufYRCM52MGxzDkGcZFnCGkFCB5SsTYEZHhQ3hjlrE7kKHurmBtIc/Ji9dpRcg4s0BqooTmBK0a
uq1NPYdin5vgFlz7M2YptBmmT8lDIK08UxtOaaeXG9ItRRbMDKBea/krMvQbgC71y0IxebIMwdx3
4fA61ZqCyqc8AddQP5c0lttZjkAzIlapo8vZd+dFxTUGpsmkKlAkxYgwoowrLJpCxr431DsJZDT3
HSmumgXrZOrNBxyUBbJ5gZ1CkjUtS8HBFBKxWySLNsaiUKxzYh/QBRhM8Fy6T3BqJpVj8d7Wzbhk
EE3aXTiwqxCj2BDwdC+gtBGLH9vwfgHrcZyauoAjbM4xoJuHamiqQxmP3/kYqlPA5zVZZUuySFQP
NYQNmkCpjgC1TyFGeRbVmZrVe8AUomGzEvbZ/ht7Z7YbOXJu6yfiBsngeJvzoJSUKpWk0g1RKkmc
yWCQQQb59PvLNjbs9sHxxrk/gNGw4a7SkGTEP6z1rcFxN3aXWxtGCPVFZ/1bF5XNClNruO5urpFG
5ddm0d9NFiEfyysWJyY/Aqey73TrcVDehIf8TAgF17GFTLgaHGw/qO+Lxxzt+zqykveYd7D96iJN
xRYE0TPG2OLn5JTVmbem/1kXfbAxQNse2GH1mxHnxbD2mvRlLOS0z0LwPyv0Epg98lA/j6PxeZB8
c6aRLVdNEffHEKfEIVjkchen02c5cUiPJq6h+ViNoAqj403TOv92ZD08RItn7qrGsKawFvMDLXa8
9gpZbywunS11Xl2v/KBS2HZ5PjFbrQwW1Oc88jmWyi6LtkLW3pMsu6neRDbAV/a+zatNz/IN9qY/
Jm4t7otEZ8Hancvy5KuquoydqpqVYtyxRcd7Q272jvNHT6I7qgDoFIQi2GtKLhsLMRD6YOXeQYkF
OYE1/VJ7uKgDllM77BW/1Nilh7rsXkVnbg5/FW4RP2VrdHdY1Jqx2Q65VSOxF3JHv5heQ9hIQxBC
0BWD2WUd+zsONLrbTolHvNv3djLeBj6y23R+EdkQ8abxkPZS3+Ud5Nva7g81VAQGZRSJr2Wf6Ltg
mt4pFTgQMjTl9si0lJ0RGyCBBPaYiTm/Z+Kw0GRiCfkT3hgJeZeaUyED8+bPBtSPWnKOEhHA3agz
8eYznmX8Ketx1YKHXLfBBE2rojGOcNncp0Jacu17akZ1ErDCUikkuE1Xo3jfqgkDDcQQ3CBoUz5n
3916yeScWjNIpHaN56PG7ha+/zrbevaIbMNDV4hor2Gpy4vnFWF5xP6u1q6CHsOn6Zz9McnuJ49D
z/WiZa3k7O3Yd4Y3khWHqwfkpJqy+hW5PENTo0T4VXOKb/An2seBJnfEtMERy1pieYR7UyH+buyT
ZVXMwPE6BPd5kZavKfvNVSMdVKtD9MXVZh2GaH7xmHhbq7nO598uu8ZvfCwNPZUf7eyJD3tBxc/3
lZlzCul+VdX8/OFsum2VjtAWIw1eU/2JZ2OtvC4MKMMHHWymgBuBPSFNMkaDYZwukBnSkxz0uwqW
aZd7wKsg8R6CKq02tgkK7i617F2O/rMKYmzjafetfHhXEDGGS6Bz9N/AOlZjbd2JYYw4F8SBS09v
pmrMfi/93K/7wm+2rdt3K6D7f7SrY8qD6KtI0qdKVdl2iC3IqNJJWfsH0SsCUI2F0v+Mh+KX0v28
RZSGIb+Mnxhj490peCZNwHorlKmziZxFPE14cjdWpvC5RDvEkRQvSxJzh/jJ8Ib8FBGeZ8FUWWZ+
AcONLzlO9cVYYb53W3c4jRJMlgr87sjW0afrrBg/xO+6d9CeMcXzomFAVVV3e+nMJUVOL28FWz9y
NXjS7x+0Xn4lS/7oe739HBs0Wsw75AMqEwSjRZl9jbUtn/MCwayZvUvuK83epUDmiXbEX9+05GsH
bt5qNANG3MIk6eYGbFo3AVbEAvnKNndz/6jmEewZI81V1RrnZOCZlpjmg2ErlZ1sHFfLN2/iiVB9
EJ8TiGg7BTwDl03MAqKhK16G9hADEL4UYaNfC4STJ7Qr0AydUl6yfEnWKh3n/Zx56r4OwhbVdDjQ
W3qDr+70zGsDrICzTPTBPRhytABt9Ch9pLum8n/QB7CXqWa2k3Ne75LskDKpfAlrJ+LbFCBKE1Wy
Nw6SnVYz8J3Qg8CSRv2OaguuSqLP8xIEycr3bihP0YKwhfPTJoAZtNUOzqpc0ul7qMLqakr7d+Qy
LezF+CeM01MFAQupcmH/HnwU3P2io1PA+RYumEH83zMtAOQn4Ax97TAwHIP6GMbzpddwEZ0wZbOf
4Ahzoqy7Mt16ojB1jtrP6HxTsW6jVmIbkPYmZYJwKGpHXCEIJrHIthQ8022MPFvThNFH/I6zJUdA
iT5foGJ56BpaiGiYp0Proidcp3aevDYQv/5MKEjOhZMO+2iKLUaekBi2AXf9LvQYoniM+mRoXlPj
0y9PDP499YqC9WBl/m/I8LuSNfEKzcdLai8veeuCTAaS5S4PwdgBgqx2adTtVJ8dpWvfDbF9H2ZQ
/gqLkSBG4VMBN1fqOLvDCmpvkFbSbLATfAyD+ey0KXygCiLnsSkhRdkynHnReTdeecowXrpY5PZ9
77l4mNwi1BzGwrXWfpA+50CkXTBrGcdSmfF1eRyK/RRU216KAeOBH2yh44iz9viZ+qoAohQNJW6j
JAKLh3Ki3fd28+QLt3misLdB5CThg0zdbi+aYqAUy92fYQ9McKrFlvuqXS8hi3xHUucxRDUgvRDE
Lpk9/ECxKbaZ7JzHqbKzFNRbMBzEUrFG1Kbm5QjcfL52Y5fg1XBgGEsO1gM0/mhVC+dHmcg/OtJO
ed8kroCXy1zo11SH3feYJ5gVXfakcnKtTQVk6HvJwVbG6aK/kjDnRkNH9LC03NGiVPl2rovyHEur
u9T8OWfVzFjEw8Xir0jZ1IygVmKWO9HCIBg6X5VVLrus8GWEQsRBAzIqw5+A8FP8CtF1s2eQ+kG7
TBsZSEPPa9ju2tKudv6Sx2zXmEqtqmF6x+fylTWdN7ARmPy7rp/Eb5W27TnVXvklm2KqAZ+Op5AW
bJVNFkOkATFITE9z8qG33nklTsHJ9pq7wPpSzN0PfBY4nwvjn5pOfQ2Msx/8mAq3o1fZF4Ltl3QW
cFepNXoHhTznmFkupuF+0vdOhUdhbGIWrQ48s287BwG18mxr3LsVVhq21OCKixbJFfTwvcws5awT
KpcQ5Xik6pWu5upLeWH5Qw+JfAJt2V8dbPibfFreh6Spd3Z98xsVba42Pdz2eWuPUuDLzJvi2mtm
tzAsIa85Ie3ijSkmxqhcV23truNucn85jXYfbiLsX/BpuiOy7friTgvyEOW79zXK4S3newkfYKY2
3YiCAmcoO2/Fuhq/v10lXcB77bR3f9Ga/SmL9oAuYQlGDahLkDlml8Dp2Tf2he7YwtNovOhT+mO9
HTPLpj2fS/fBbpv4o1IWEMnFCrejVP4lCX17Z8/o3fMRGnbGCf6AMc+8hni4qF/c4LF35n4XVCPM
ykD6wVkpEd9HpWDrKYflRKWL0SSmEkHEAoWAZmP8AE4A7zCnl1sXSWWvlVBUK6qPvLvZTZ0nZ0BN
HUsRttskRipu1dRNLdoD9vQ4FlapGPqLMKmnVm07p48M+d2t9pzxsQwMP98QWd0bF9m0iwmruKBK
4tkQ8Jd5ldkklS6LaJH6TFGl/RolyaJ2Xc16CeRx9D6WMEbXNqSFbjPaufXklnG9QaH0aTP0yYA5
JZ+18lwiBqAW+8Jx4GUWLVOGMYnv49T37xTDm81QwM0rHC5Sp/cfTdKxl9IN8/FEMpZoYB5x6ZAJ
8epViQD12XOt9YFk1xKUpbZWRUJ7E3TSWZeppbeWFXFlO3Cs7tLJflQjNJpN6MHSYW27AaoWXalR
5r1JpuKMQfvGE2YJm4ZBeIiI83jCdJFf2S99d2iG7gsHOTqQseQ7l2qeGAek0YXG/tHEct5nZbN2
GmXvdCgqaFGLe5il667zETDsVIbeqZj81xt38cEbGvPokrnAce1SJ938XylOqkPk6eHclYnzdjsK
d9zaN0dzA/rSHvkQbvq1tHT9/UwrQimS8xR5yj4iQZmfA43+rzSMqSP0P5sc9ydbDFfjDe0kPaRC
jrCKbOiFG1w9zOsLy/MlYPf6ZxYuuwQL6aqu6umclPNwiqaeYqpLrY1BNfvl5exkCj8adliRQM0m
0JZIOuDxYN09fxZTNl8o+z9aTWYA+8t9vEAaXQ1s11jwAPEPgfSyTO9LsE9l7R0zVdqHABkXshCx
BzSxW/o4OiKfavjzLJ1auzt101xfZePpS2cV3s7pzHwRMxUnxHDesUI1G2hOwZNJmuDiRpN+wEZk
DnXblS9RW2BUlrHraUYJRt8LOIPdKgEsAXJuLB/NYPJdBsx9NbjZ01wr8TDz2aLW9S2xtVIwDVVm
XvIiqq7AamlavTB5ba3Z3vpO+eZYyl7XFvSwxZj2oNp6d9vr7pyRkA8KvuVn7Os3VOTRVk63Tqud
K/0STQIzStullPxdMOAhXkL8TQpx35rFl3spwDCBEG1tlHb1uMXzb+0jDyPzEnDeANBx9tyJNZ6f
6QwuQtyjWFFrVS7vYav9576dzAfiWCRGlXnvzRRgIQtcZ2vwmo8gx6Gk3d5GoPikK2LuA4Jeqxqz
6EhKyJblcrOhYAAl2VGINGUvd7Mej3VpBcxQ0J1Rt7+7aYlw1h4DiI6xNNjG2rj87TR8dImbDidR
x76Nsa7i1KQHlugjkXDSYiVfDbvUu3kUx45xG+tHa5t2Ba0MQS/APib7xANaHmJ3Cj9oKPq9je3o
QfPZ8IVUuK+WDP7BhCH33nap8JEmHpJBKwlR3QRHexoXhqPEdKyXeUiAxc5453PWaKfFJPkTQS41
JWY0Mq2Sbn4YqD9WfNmIuavqD8xU6hl/5cjHkkZOOG763s1QiGHyfXBLPdioqyr3nn7FeVQTxJ4C
Jmqwjuku1l7YF6/SRgnKEC53N/RL5nsCj/fgVUtAuwzwA1irgac1xeZkhzdWbMbfhxrBX0bnLopk
9wgINvnoDa6MVRto+2GurO5zHtrlu4RoeIoZHpbbMEVmy43oSj7F9N2NjP9gcZKTJOFUJxcdTAv2
zs+u1oyVd0md4TxpmvGJveRhMWP/a0iXdJMC1l47opJPse7yi5ridltPLlU0NtYqrTPeRIhDBQ2Z
Gz3rxCzfVVnUlzhJxl1bLXG9cnFGr3qWDWsN9mOztOCx57msn6D2ZCX10bwwNOv6fMO0Tz2YFBkk
BmRyVsrhGESNc3JDbvhyMs2l62WzoQObH0yr7nqVh0+JB/7csDn9ha6oAw5Hd3TWlm4xeAVb8MTL
O0M4+YxZkIltwaS5Cs3wYvc8VCuT2+qC7C48B3APkdRf8b2+NV7vbSN7VvdVV4j90Lj6wdgJw6K8
DOOfKtDy0AbVtB9rxnBWq/srClwuBgOsO5Eh47txWKBoqAgwXL/MEWBjVtm8M9YdZCfvAzxAfsmE
C0wwTTvnnDRqJHrIOADVl+m6FAUi+hE1BCr+oGjWJuSIKP3CeeUw+dBt1x1bE8Urj7HXdoJkCK7U
FJdkLnhHwP/zLkz+Mv1uqoGcgb6s7y2CBT5lDgyK4aYPTc9OnMc6q+VGC79IN1myGF7cSKQK5lwS
Higy/D+OV5fv85IIbGq6or2ebPsP0UzZq64bZs0IrfEeFgJ7qSjoRZYg9futTaLNOsDDPFrjm6t5
K9ZIsWisi/SC/EzRUjrNGYFBdtf5TD3TW4s0RPHX/98a/t9TYv+5BIz+49bwf5Lz/v7v/2NpyGrQ
g9MXIwz+azEoYOP8Y2lo+f/F3i9yUe9iqYmYzLCv+x/fDJGz8MrYKfrkiwmYR//cGjr/xTgrDCIP
rJpgmRb8v2wNb3Lbf64MfQ/ZMDZS/Ds0xPyvf8cplR02yUQ2Nijoju2gcYrlxSuBqzaq7u8o7v5X
h8n/8RXZBGBi9F2XPSC/mpuc+V/E2nZtSaKzetrtRgHjyfyQoRSbKHvNKYagyHfz5fovO9zHf/w4
/2qq+XfvoIfBw48w5/FR3P7z74vRFrphC/j1dicvzM2LcUYw0xsgp6QWLHB/MTxu0ZYnxbbKq/SN
TBDLW82p922Eqj7ADdNIo8Myr/Egpmj3n7+9vwu4+a3DfGcjabu+d1vaRv8m4BatDpIhFVSR7byA
5UGZNG+SpQ8efNYkOfkJU7Rp/HbWm//8hf/ijv3t0w9cj2fI8QCjkdx0W2j/62cBlzcsshuxmvrN
ImvYxnSfVmJRVPuZto95a99oSoGrHnQqlXOGOovlvPJ6CxAYxvCS9ljn1ROVGUi9/+W78//92cRV
xtzJCzxekttW++/fnWe8tsYLQeuRtBykgA6DR+XBNcXHXty0ojVwCgsYOGiMQM3B3g2z9ruNGFas
2ff079of8mutm9K6oL6lpp4DK5b/67cZ//2RZnUf4JRigR+EmGcF+YJ//0ZhKAQx028s5ADBjnma
QD8QbnEuy8o+oO36bKtiuTFN1EuWTt5H1xRcCV4VDg9cZ9XdXKT+L3Q+CH+cZuyvFnfvumCxzAo3
Uh13LIuEN5EjBt/IPHNm5E++81ujV2NZC257HZdzme27NAbWaSIw/Y/THFfm6sW587EkbeAdpJvo
BM21JnTocSlcoAFW3ApxLeJ6cbdCDQKhZd1GQMYJDmsJUxpSRcxC5ThL8ZgFE9iLNGywbcF39nqm
7mC7fWCwQTj8CNHcAFlITPQRWtquNoodSX9EhTbsRtRBzX4YZYEkerBCH0leKHHWQVsjM2No1VFp
5LR0EcQRHpcgJCjMbgeLSY/ykTME4WipbTNM5ncaZhi+lybmZQgygnDuQJgvzCkWUg44cPgbFznb
w2q0R0+ywq2RR/YsP6uBWcW6CPv8QhqWRzBU3rc35pHhn5YhfRDzM4vMddqWhATZyuNXSQGYdIQd
THTBHV02U/2R2c5+BvD1kQY+iuXYXfgXU3Zta7YyimITmuFJJggDd8gksup5BEF1jhgtWSgCs2J+
uEG6i5XTdtWLE3o9s1l48J/VzKRu5SuBjcXR0ArreAk/qJjIVAgl3RDr9Mo8Bt5NxbHg4jhb42DY
WUERZn4U9RxpEtDZnwjcRrkzOD7eAMal64xj5bNORxxiUAeiTd/ixaeTZBhgoMVtMgr+l7lwtb2e
yI1kNlfo7ErZEn3mLYUQtOiArVTfBLibHefqx+6giNwoJ7DbhR+bZ+2NLR4H0WYxWu6ITj5uukdy
MhpFVM3QvFocLOMhEVnwQ/qyNUffGiN8+3U6XaPSy2GCGJqblaMwzWwp3Npj50u5R2LsoOWLftcg
1uHNWG35exk8y/3DpFztiMIpPufCR5nB1pOTSonZOFvSiDpIOrDmmJmfJ6quTyAaJKHpod+L3B3/
8BNH2RFzKsuqcTHDYZiUuB8Svz6mge5fWUOIjRjI/qpyFuo3x+U664d257McGogUBMNcVVG6TfuM
5IbSasddXGZAmxrf44H15EB+Zj0wOe0jWJjN1Dt/ljRS+WrIE/cV5Q3BTE7J/Hvd3vSdiuWOXiVc
DjvHDr+CIS2eab3jb8juN2Izfx7NGvbP51YiJ1qJiMA7B1rBei4R7QOikVt/6eWPwrPYIQJLKl7L
1i43uULGsZ2Yo3C28CG7KzmXKfEwdCGruu85tJaJeMtw1v4PD2v6R25mvHKGHUuAOmGV6iY8wpps
79o2ALAgbapL6bNroZ0OxIjTG4DLjoraV7tKezSunWN9tVGsLl1olq12pGRf0ybZia1hxsC/1eV3
i3luTRFcFuwDrPHWi1jMBlQaxaBoWn/T52pBJUwMBl5671ym7FMx21nZZR4sHZ8rkmFugHA2Fnow
LHBcW9Hx5z3JCzbXlW0vD2WMwZcYu2F6uw3oEJIEqbi4fRbuet2ljzRCKJ7LktG0lQz9dvQH91qm
C/r/vheHkCHf2tOt/9LFjJsQGOQwbDKMNrtYsWC58X6wGHRFxPwZlt5aT15+mnU37yEl+AO5ApV3
FJBk9kXWusRHWnj+MzKOfnDdVx84U8SlcNS4q2uTJNfBWaZsI+KIfR0M6O6ptkVMlOai9XUWQWbD
F0nIrGLqXZ5HMDTbcTbLo9UYcnzsCR1xZGNYTkluW/MUL+Qn9p5eNa0X7JY4vF05aetF11K3qDVr
nnR5zJmRxAduYZyOI69CvZl6k+3YzKD1UqV334eEQ8RTMG1H156AtmWojMtCb6ze70/sth5BpR9Z
Cjy3SUSgxU3IO1nDnsnlvgudP3W1PEk7/uod+eS08ZZxysecpg+KvarHZpBMGe/oq57pnLhx3Cqg
o3DP4Vr6mfOjksGF8UcOhQcFKnbsk6k7/luJvr0LscHe9tloB2r8MbT3u871g10j4+KAfgYST+SK
I9dbCH4mL74SpLfoG9JuzzMYsiyZho/R62iq+BLAeXjCWTLwe/Qi0b1gzErszWBbB9ppclBsFTGM
Yb/b5Cd1k82tmZ3Ksy7QcK8AqBFG1oLiXSGrRRK+7BwYQvklIDh02jggXXZhPqkKiIdLmtxvy8eB
t46SyPoh8zTdcSpnxC0WgaC+EnXlHxKCwKILEG4/2jJV6Mn34ih1C1atu4nYHcbuOnlqOrFsPKaY
04qHUK5RCCZ4BJoej4UZ/DvWN8uOTSUWbOqLaR0rg29MEJt0X054eldA/iaFmlWabT7aUHQCYUPn
i1n80Hbi4zw4kfLvu6CjZp+Fxyy2bWtI+rMJZ8Y4dOVPaN7Q2pbQ/5y1l9U+dsIwi7dunf2VNgSs
vUDjMe5CiqefvLPdXTHDW1831g20o8YGqcdcy8eFA2gHxGwmlqtPq88oHcTtd0Tqk4JJsBFyxlwE
tql4DinoY0w2NTLFWdSBy6bQ8q6hlSdA5ePym0GQ9bPTMtfbsiIWqs9SQiQXr1TALSHqx0x0f5pA
RG/EKNd4altC3dbFkHvtccihV606pBv7zCYT4CYf2ZgxjTdN3qkHCI906i1xcw+RFRvYKbV8QoGu
TnNtR9eR//uCDu51RIR9gv7nXlpRpS/uzDpJZ+7gvPv0fucYBNMhZWn9XfQi/Jlq1W8VWNo//Gb9
X0iG7DMfHE8MP14CUki51rDOK1+9Bl3LQiowi9jOlq420O8/jNua7UIDty4Fw5TeLTHjkhVsyAXD
YrcF2yKmg04r512WQ44CpYxPTteCuo6wnJwYakKbKm8JTaqE37S02Y2BxAQiqHsgTcACN7AkcTVO
Mn8tQsq9ReKuYgDVOetQGj5JHSMSxwKhqagcTIjjja2WFuOJWF+kZ2ywiUpixkg+BVQ0yeumE33L
c0r3aElmf8vZNd23jjiTLwhOq/KnhYhQMR4nY9JtZ8noEUmb81xmfnNGqNXdzyGWthnt0UCf1MS7
kkn/NnECmkrbHK15LN/pRzGOxpO5EpDGWNdGfrUNa295yEQzrGxZTKvOZ3jPjeZ3n43rJXdswh32
Q1b/U9CgHwq4CKc6ZkHjTi2xW3Z5TnF+h0vS3MlZ2+6Gqv+UhtaxKVSJV7KdfsPsb38S04TpuAqu
NycMldsMLqft956F8ywKx+pOaR8pgQ3LKEN8zKzd0ZeF8CLSSG/OIUxkzPxqf1epeNgWtkWX2NXy
WTA1YvfOxmNublKcCEQXM3VnP83yDlO/s43TQd/HJfTLKaizsxtWillwBJBUmP5BlGVyZEoNDkdP
83kGBXqS42Q9U2g5G6JlrTPCvAXWJh83n3unik2XZWhtWSe9zGlX7SMhgRk2OAMb7X+QI1pTh+gO
LT0D9LrMx32ZiK8OR16MinCptzmK2DNcO7gPGVFJTTa7D1Y9t8+EtTSXurEZzuNODbcmE5TQswX8
UZcTpoxsOM8yDJi+zzPwTIvQC0vP59pr+udsKb/jKeo/0WKVBCUS4rHCLxytwtxlCE3s7F6mRbWv
7MGixs+aGDx1e8ec7nNO2mRHwd2cCbwhtsklNHwQnXgvBctKqNYYaFTf30NKhCx1S4BcbKKHM1Gg
vWuoPP7y9txQqdASYdayDb7qaHCfQy8rDgZ3266akBODqOviiy76GwMRj29fdDwHQhU7m3P3D1TO
6CtUFRrX0eGeSRL3WPeJdSHfsNzPvRf9jL2EhmkYqulsof3C5F29kMPKmev7uGmr5uZ3dNWr0w7k
hSTFCR52NK4mEdBPOSNXf9XZNd3KlN5ZavRvtbC9zTuDN0wGxBMP6Q8+ExKcRC42SZb0O3JuX6KE
TOx5NtXRzPZj7znLVlhc0k7bzLuqDvfZnDdbkUNjRlbLIzIGLKehxHC81PNIYGHOcVTSuzjcLc95
nouDRSl1JP2SX2bTiD9VcKMK6+kJ3hxCUzXG2SubzEcAjsvOcqMveDTuiU+b/RpXyzHO830sNeqn
brifKzOdOQvo1yar/kG9thxKjwjkzHW5S01+52LkJKGo9iLQznGowQZXmLwtNi92zPWe8nqTFhsn
O4rjX3UIPQxSsnitcTVfOgLWVn7LKsJH7rkLiddY92X8wcbshzuy7ZQ4d9dSOuSlORWGV3c+WLxA
UM88gXYkKj6bCmLohPmNnXJqzDGawKfOS/NYFdXNVBeW4Y9kloSTDyE7kqC2KWqAxB/8ZXnLQZ3u
engztGC+xgmCXnPbjURFLSIKNMnPgWF5qAkxIc1r5CMkegjBAHsT5G20CKsopfiwq+YjGdrXypjo
E/prceYP1g9hjxjzmHTav3ipLBoIu8p7S1GwnoKxHe+tiiRawifV4+SA5mB/AjjT9v3fnrSDAay6
kpcRk8RvXH/yMSjs4tR5lndRboOnr689gHe0F5OT23iZLf+UoKK9GQ4lmmsPEzih8OjyVaVvbuTp
MuTKXFsSQ+87QPyXoZ6Q2mtL/BhqYzHP8KZ35Y3ORz0N9ca2WD/t/YYF76pk33SIy6YUKwJu4iOM
rJ5/0An0App3R1n3U4aL/ZlYHpkFOpo/BU/4fvIjs1Nhiwq+z5zqXCekn/iWlntT0QRtyZciIYkJ
Ki4FOwjxt1oGNC4aslr8BNE+6W3S+hSdyxC/YtVy8jV6aP9rtMjWIeK56669rIoXsfCVwFKM+pqE
1nwyCjtVVZbqT9KZ+FA6jngDNt2e8Jt+WjnKMxIAgIMFInymbP9RjX5+R1gle2scZdcJ+tFrFlDK
ZtLog23b2UfpRehVkMAzDAgos9Swbyu7P2FziO9Yv1EjwYl5jlDNX+1QNajG9YAp17bh1DDcMJIM
2EYPRGmD7H5yp+ZqZpltPF9fdes6f6oe5qUALnMpx+kX9M1KcGHZrOaAw8oP0nNHe8+JpEiGaAmP
pEvyYasTZHyotSXf4KN0m6ktrXNK1vVw+4UTIm6nl9rpw01QWYA8c4g5J4ExSgDOrJneUMV6LMhR
HS6D0ekayFR0GGY1J0+yQkR8GEU8WLtFGcQw7hx8hQQAbDtimS4ybX/UIjHtn2yAz8eeFYs3cDiC
PrEvMsx4GEsy3beT303O2ijbOTla4VkI9eJG7H/N5JHSXprspWPkRFpTIO0PJ5bBDO930u8xhVe5
G29cEzahFk9huLisvBzvOpJdj3cFkSqTIs+z8MelaKeQWIZzUeYHodDCY5mtqI7rGW3nmaSyBKqE
KufoEDdJDCF/YcxyB6CB+RkB9SO4ic53i40iv2RToISdd85EOhY330xACeLuR47TpvzdYbVhto16
pFjdHlr/DY0AvtmshDz7zditlIrvYxyQlqFF5/BcWRUJSTtRU3KjOlHSefACdB4cLGNf7Aqqls/R
EfXzX9R1P670E3Awk5zxcFa3jPXqhe4JtS6GZ+99UWWg93kT+cu9jQkl3+e+zLa+P3n3mreM9rxg
SbnBz0kuNSBL+N3tbPpjzQAR6s2Q9I/geZLmFJLh2mHRdfON5TX1HQhf4LFxlN3KTbiEzZ6lWU6p
OaYE0SVkGXEkIELts9zAAm1k9R0T9gdawQHf/dOJw6HaI3ziTM8ct6q2qSsZF2KZHeBLT9OEboIF
b3vvYKOs+DwVLN6FaWR5EF3A2kCxdm3XzQLwdt/XhBaslr4zjzhGeL2DNPDGp4zkAffB4Ezgl0zZ
2axL5nfPieTxRKJgz7dA4H5C1L4MoAmXNPOgyieK2V02Kmb9Q8KAGnB95+1aZEDFunBvMZlFH4IG
cUL9ypZjOoxlVvlPAR4K0jd9q1sLtK6Ke4PX6offiOhCVZ5dUkTQ9lqg5suQJLFvWvc8EPaaSN4u
xOWDRWQdag+JiRNhaUW3XTA6HyErJisgr4veVGbI5XqgAtvg3Z/C6yJyL8SPn+TBESavYKgBn+MR
gZLFb6bpwPMGC4qcoBiwTBqKNiZOJJ89F5kXUiUvAX6eYJy5QEaPBOrj0kwJcYYuiqOMvLpP9LVO
vYap6v8c7LL80QvRfA4hGo7AnWIG38i0ERM7yHLakCW+j8IAc1Vtpj3pWb538ANImcesCkx0bAGc
ZhtAnsgRxsnv75AkINenrEIGJGZ/TR5Y9VL1FsG/JK/WWNw6CUazHFr/p2/PdkWAg8GRRKEc/l46
Qp0tRuPc0MA1glUkw7F+zYcmoZiv+zD/xjHCjN7J4KId+glPOWJPwo93jGD6+C7lrt3/N3vnsSS3
smXZf6lxo80hHGJQk0Do1JrMCSyTTEJrh3B8fS3krba6JF9d2pv39AkiI8LhfvycvdcOZIfJM4U1
M+/5q+23cQwYHttGhEym1vgpQGSw8uzcms7dvKRfLISSjz5CsmswWfGBHgPLRUDL9LdgVeP4qJRc
cqxquUB4R9SRv63tuCy2qVPyGmcL+tMDhgCKKlIZrVvZeqVNjDue9I3C0licDItkjtAYW49DG7Fv
tPVov+swMcsAjghyDLhcBpuawoIXYqeVZ+xYdnkWLhUiXnPJwp4yav2tC87gNZVryQkVcnoApYrb
JKkRk2wEl3bet6E0Trof2eanwqOc0Jh6/DpNwMBy/YaHkrjg7YNo7srj0pX5de+rwLqxmZhaNCNM
yqpGuxgHDM/hI3S8kSOzcYMroPW51oUfJx/Y2S1353DFuwZ2R2RDMzLW9Hv0u+E8dPUrkXk2Sc/T
Km6LelU80Mv139JWMZ4HFTYfAEkVzxYFZ8OLmtvPCzpPek8BcsaR0L9sg7WH5zOvNJ95N4wLNPD9
tO0DGisnkUKTwbG4Li2vtHJ3l9SFkoQAr8HAlh2La6er5Hs00nQuVcvLOcSKny4xZ5GAm5AohtKR
khumcoD8wXZI49tJjX0l92sq1wwTyiVDSyifgeM41w660TgcCiEOk+qQRboRcUHCs2N7myJFA+87
kjR8EmCzp0NlEhN1EHIpOC26hHHKWMGLRolX4E0oR9zvO5yNCLfZtApvN5RWe1MFAfsdB/CwpceB
5ZDLTVldDtk0XfYOiPFt6ylv+eI6Zf1Ne57stxzhlr6Q3I3muz6pYkpTxC5tqNFwTNvOr9unSZF0
ELaEDedHbWT+eP85ttIECZQwDlNENxVTr/e6n4JrIjU6ve9nyydHhPORMW3QxA95BrH8OBqmu3N5
2dCxJkPwjKwHdVWZ++o+SOmZnHzkQ3gOg/ijD7C523VMPVenTnBKRlpFkLN99Swlwo1tN3TY9+u8
lPS4W445ck6d6RIvYgD6ABvEQRo+DX5Fhx/vZ29xKiQYRGoCpqrLCNdldJH7Qel+Jw8o0bdZoNr4
ugMig4q/nBd1KWb8T9hNmC5e9LmXLcd6VMwOuTuTLSsD0ry25Ak3PT9Q2f3oaoP0BmMx8ufGboW+
mBCuRV+txQXssbHmqCBcxOzUm0BrvTxb0VoZ+CbArZ3Mx4D4XPoT7QO2Pzy+CZ7SxsSOE7q1nzhb
uj8pQPyens+I/DPhyo9K7gSOFev9ODUDttDS45R4d4AEosMBpV0Ot3Tks/4OtZX1tAAvIZKnDWxS
Wuo+luixACHeDKuetqzIoPRHcZFXpnU/xATXgMc1X7wiX77FaAOv5EJ2tIikvCAycHlxZI36tO77
e8KU62OjcdrJeMXZKNc/5pRKN62FiNlqTNFgUFi8Swo5nmQ1YtgyhvUecNWob3npxSyfANumSJL2
lsF18WE23fijX+KZmG52n+1SjO19SqJSgGCrhH7WIO7bwkKeICGQaRdOcaRfPDGnxx5xkLIClRIU
tnivsxNEX3uBgsmg7N16iqXg5Um7zYxYfpRp6SPVsz3ratSZOgGFEjcJWTTeMUGsYJ3XKRwQkboB
IF5nChunlEeuVAjraJPU703SuGzgw2TMey1siA9Dm7zZi5MdjWLm9o874sKFWn+WyDVC1zSCs04Q
GMbzmrMXNKC+tQIignYRq6ozS8dgCBKZB1Idl4ckNYjGiPtKOBtw0snV6gI8FnQH3yyF3BQVeH7D
G4SM1UsKCkov6YfVm1HQM2QMxZR7zC6VY7kW2B6WIXPotAoQ8U2kqgRtkO8gKiY3C71WYkQbpK0t
4QwVdoJmBKbTkuwDDSb5wfCazc7EnbtLSgFRh3ZyY5MilKAgGxNF1J2TE0ScZtV5Uo3db9scsWBb
DDU/q0kgNp6Dkw6I/8x8f/gK97nYDu3QXVoLGclmXTAYM6MX+NoVZ4+MjCz0zLom1CWbuhc9mT+A
PWTXpBs/ofXUHIV1vtN0sy6ZmKKMa5J8htbcpfe1muTW6/wBb5vHqK+LenlWM6oI1zaGx0Q7/psu
pvrSRFNxSyOVhb9MbbUXEivJLFvWBoGseFAjDo6QPw0/VlBb0anw8FaE0WhgJXIbt94GENeT99Lu
QbhDXvdRuHYh4MXukCxTD3KOB24dH0bQZuJmHOazfCBZoLxEOgJlTAjfw3qTET7Dd8Z4mkv+rTNo
FNSNnOqrJWqCE5fj4plpAwiqfCCm2KggKkvcJnboAEe5yKqhfp3TkVNs0kn9NDW+d50umf4aNK21
A9Q8oGvtQFeYxkQ3V3GkpnVHs8LOoeHvh4km1qYriwtpcJLrynLjlUbVbSej+WF41gizp4GrtmqC
wv+TTFCrnTzKNuDM6YkOsMDw9qSeDmVKOvYQR/U5S2lI9RaWX/K2qz/gFH8W46Dl8IkK5C6ABMGS
NljJn7UcHfulqJqEPTdDOLuBOycvlmgYv8FKZ9YG6/4GhzRV5T+LXX6TkAD9RUCC1gt6sUue0M+P
rYZ0xoWnGGFXhofBptBOtC3od7Ollj4XA68a/T880/wEUv6P/ocPG6xWXAuoug2jmUzHn5+6muFU
WTB5VqPDM8YMi/IpFWxeGyRDpLck8zQ8ziTEhpVJPY36wc+OjPm57Y3Q1dUu0a54J8IsQORspIKL
q9eToyIt1NwnsPHkPqGAnMrlbZZEUH1rpJP9KPNCZwy+fWQpJGxRH+jMVHjV4K/hJYV/y8kcVOVR
FnV1l9HSMEKCauzr0WyGJ58b7hSWirL2ru5cKGaWGBp1TIZyHHakLGq9y6fIa7cYvBnNZVyK2nfQ
TqtkxGhwcpP9SJPYwSEKpHNgetpmyjiJSOdEaJI/2cBNHJeTtIkemO2s4NXinvA+zRNnXTKvGBhK
q71tUFyGbezYzjaDTSQ29P5I41kBGO62S4QpT34qxmSLl1+fXJyrwWaWks4Hqp7mbOZgNteer/2C
RrGtto2sDcyyEHTAw8yed2BalX51iwrrQZqNPubsyNTfCh+NbWh0pKZtQMn0YpeNM6KAFuLQVjV0
oblB1jNbAJ0xIyQVaGhPxO4BSeuCnKZx4HXdBdp4jhmfSBSghn6nkM16JIVtmybouIuR3nbA0YdC
roaGAkzBVQMW5CkpaAmYecD2jU6G6LVi6M6OWYhgj01gOZGzIubD58vx/1k1j7r5+M//+FYPler0
/UcMmvjv9PUAPd7/zqo5fHTlW6V//T/8N6tGkt8bwEOHiE40gcl+8pfqVP5f35UugFJmrcIx5bon
/D/RKf8fVKguelAnMC2aeP8jOoX+7iFS9Wxst7RLLPnviE5/2WPFysmlEcZD2OlQzPEn/F12uHgR
kToKAUikoxhoWu9WE/5jh8Qg7qyz7K7gX8/fGKD3p799Q/9CCfpzFKy3PhlAj4XgVkqXwuiXDc+b
4M4YcZKipSnZ3b0EHRd+kMjbYaRnf0DoQPONGU7+QVhSWf9JK/hzTsT6fE4XEMFIizwXsPkvSkHl
9E3fuBnppThu6B/B8WLA7fb1gVyv4ImmXPHBfanCtZ0DOEtVY4LA7YXz1xv1v0aK/HLcrH8Hgl+H
UFoXOa77SdP/mwgXPMW00KZmOFNGzvhIM8LfSo5d40rZ1noXpK99+89f/c9qzs+P7mH5d0kt5VxF
Pfbzjz6KmsxKypEwyxZ5Iew8+cJkYzrDiePo+edn/b7AqKmR0+IyEkiNvV8WGP6bWQ0CuaFCO5tu
mn6W+alQdLbQXxmkd7GBNvife/H+zw/+Vx/ScV2+X06pgNrg5w+JRs7TXElyEMVMvCGVZczi7Hlt
AhhkX//7H5P3mPcHmSCPk798pQBbbR+GCkz62ZUXYzbnuxgpCzGe2feyM4MTRD/5hwDe9av7W8mw
rhz2FMtElMv36ni/rOB5EYNb2C1eEiHF+18C5Yz94g+P+f1FdZBAALIi5JfhwW+rBZf8gPm6CPHf
yIu+7L9nePSG/TJXuDjMfG9o1JgZiNXqD1vE7z+hQ0/EQ5Lv8mcj6f35J6zsnsiAZi7CSbI9cIZS
C0bVsHxHzEkT4J/Xyy+JvutbwQ/HY5Cms/cyufn5aRBAcoCCxBmPmZM9004kI640xXAwzXTosY+5
Tg5gK8HVkw0IYzaTWu9z2psNBlsVfi/8QlP7hz/r9+/AowtEO83k54bC9cv7k/siJmsQmt+QtLa+
wEyqw0rR17pKadP9YS/6Vw/DyYAljxPBQ+/981ewaAGvIy7YE5tJXtAJSw+SFFukk87UfP3n7/v3
1bsebibZ0ewMXLQ54f5+8gAkdnD6Dfi0ELIf7Gxi6ymZ8zd/yJb4ffmSzWDbVKomv6qQv3wmFZlz
nVZAy+k3jVcZJKQDHgcJSqDl4ujKIP4mjLl8LCNjzP7w7N/3ds9k+RKgydHKYfPLHqSqPl6TE+sw
4QLwjjx/0RuaRGkculZm5VcgCDh6/u3v1SOazSJG2PN/f2la049Jl3bJZ7SW+RYSefH86Vr456f8
tq1jGKGk4dRib4Aus/73fzu1BlpkGQMEgtM607j1nSy6ilrfOecp+XOz45OVzMt7888P/cUkwSvK
BuStcSzri8pTf7ma1Z0BZnKcEesVQQI8xI590Dxzw9w5WUBOFAvhyCMih2lX1QMLipFeDBqyrI49
TJ3glAkvB+yJUHD5w0/9i7GFv40f2sW4YXNrxQ/0az1j13mg9EinfkFWffAtlHtQ7SRJy6YFpcKr
vOwCTXdyG5UxeZGEAJz6bIx5jZf8I/UQ+YWSnkS9Rnmlf3qvf3sJcNAxVLIta93jYCD+/HPhk6Yj
bJdLqJDwvnRqLF8XQrTo0OoixZBXGeIqLQwWJnUiZaDJINfa6cUiNo4C8UV6U3W0Bm/0UMiP1hlb
wDTRDRi8FYnTzXrbLA1bci4tFzpENowYX4PJQbPBlzVvCVnOv9cdiykcrXwkonXm7rifqtJqQsYF
FIAOOIl+I+JZXE0MjMDRmBU00ojc1T2JioivGsvnf2dpbFw7S+TFOdbBkO7j9d3qREbmepPM/BG4
9+/nzkxvhR1Ve6tMoYGLaS6+eVAdAJpOzCt8BnExWC2bf5FcwPm2zheDeNHZ9i/oZJOMPTYj1RdX
Wz//moERv06FDZPrDyv6r0Psb6c4PiMTtoVHGR4gcCHt4+efJmMAooIugXbqpG7yZlgGjn5z1vRg
LJGOiOe6PsGJBAJgAZAIpVHZt1HaIaGGikVzRHX2pTuDt3KrGP9o7AbJ7dIv+yJPLsnnBq9kuav4
Y8qckLMGaswnpMDmhUC3UEKewb5ZHKyphIfySTWYVPq6WKNBjgWdqbAndGhXo3+DmN2It6kH3Di3
2RfBCKxj/phPD6kzYmKhBCItiYWItBqf1qbX2FWgOLZ361YFkLGOHLS0XnOLptofL1HJZWFDEGB3
YEYZzRvlJ+zJ8RDZaDVhQSSVQypU5IHHCJF1TQLFo+/dTStkIi8S1M+GcPfEaEOjiAKD+HVjJVaA
ap33eL3AWJiDubwAljs1GGmXNy5VyGJ7hlBI6OaiP4BCJDC750To9kZRjo+85wFiMsgba2wxgnad
3ZmfYA71CekwWxdwTwBmGbklOI9MFv1dJHRz366wDxLfyg+nHyCYgW2HBgKssseFsUJCoiG+GejV
2YeuQLGzEStYhBl/V/MKGPJLBCREh/UnkyS1wZPQwUNw1HnzcIvcvL0z5Vic8JGll1UbybOh7L3b
Bf6+s2fiFHyyaSvtoIJyjOyQ+kNvh4ZJ62gXf3JV6IF8wC9+NbIE5ooapuBLx4q6TwzIPTVQUQz6
KUKfYjLtr0q05nFamS5VET0j7oHysk56x8X6bgKl3GWp76NY/gTD1CsjBsRzIDDGeNaVLt3soiyl
vG8CwoiRDsYuNqCMnCAe1v0Az137IRlySIUJOYBbU0CwQdvxkGa9vxk6a0IY9gm+ATIGBMe3zWfk
ElV8iGLL2jdZI+6sjPF1JuSMoLyxN2jUvnUrZGfAhxuC4aLzgvr2HgGmYnoWkLCE+jzfcsepD06d
+aHLQlRbdpNeEtTJN5gZDOl6w1BnUu9UuQMpCe4nTTvv0cQEklhYA89cJopTDpA92Zb4lg6MoGS2
WwgLf0HkvfBNriQihiwx2zvedrJS6uG2XLlFCFkEaUkOMovBnc9cf11e7vTriOxxg8Sd0NxCkRiO
BHaw9wm4pC6Tzxm3R/pYGIs6ozrpOZp3NHIJRTYDc2MlSEJd2rn7oh3gMi0MsL9bGVScsARFVWx7
RDw3DR5PZAQr7GnO7TSM0fLuUhD/wBixq49O7NwlbeI+AWWtQwAGdjgClaroj52gVj00rWrviEBI
vycgGeC3FsR59DTsSNVxS4slKt+aeXlDp1Eg+qjy8TXusv4wG+O7mw7tUyXMF9RdFf6cxj5UVpei
dZrULsjGiBRfn3FOiEryU9JP84y+1R1JBu3GErHjhpWNW2mTAmXc1aObXyXIasIyJUxTqoFtxplN
5q51cIe39BzpghAO15heoKYwltFoACFjfs9Q+B68mCTyyQMtjR8k3Ut3lY80hLZ6rXmKRo+kxtr4
thjJq+zRcyHkWC6tSfjh4Lp6w2zC3y05OMZ5TM8kBnxhg3vNdec+5p51SZ40QrY2aDk16ga9iT+k
p8Iell2JRmuXdWV2HkbcZEW1BDUZXZVzLTwAEtkoaHrIPNi26Vye0jZqHrEfBZtEtWhqEjuHxwLX
qLXUR9R5SB5cn43Hd6sbGDTtVkjEwIk3T/tVnoBsitiQglAvAEhuvmvJujwFosHH5Vf+fV37aMJj
gbbZnU3z2lJuT1B4BCJs8Ii5TgUukgU5Q5RYWx0EPsihROUhV1+EGZzJ29robT5E3qywgnbl+0wD
o9u5y/1vljbdl6ir4z0j8CCsodNAIVqmQ9kb4ozyIL+EidtcIngnpjkbv5hp7oYqc5zz3JfWqeqZ
gTPh7LdLrLd575aPFcNnXtga94yFfDkTq8tgjVep6+XFL9B5NjrI2JgqzD55k9hf50L5X3IO070V
AcHaA4gvbxHJFx8ZUOZLXiOmWmlSPeNx7He5mmAtRUOZ7ahUxvGQmGoAfsxVfHWcIMZjGNRjKALL
rA38iJBAyuiUqwrmA6B/dSV0Wr8vLeYcO0AN4Ns5RMe+nK8Ctycjs9Ne8JLGif+lq5Lk0vSi5Yb0
z5Opuh6wl8dMBvjk3eTFGm5wXlynnbDOpjXzvNiNtzblw3dPWc114cpWbTuyZvZCay/sfcYSG/J+
zK9t7qAuH5z4OPjGTDev/kLgQBpii3knfALavrPUL/5sxYdl8KurIihr8r0N4ti1To6UV+mIOn3a
6jHp3wux9IesAoizsbvgMWkV3AXHZY07QxLvyqjOHuZ6su4miRVjS4vwjpRRsZkVsgBFPNYQSoYk
+8bDNMDIv0TGCjk09eVFY0elJKN9Elc04PLnejSAVtqNs6k0uvowgRWm2X5646SW0X0hSWM+uiV4
lZDYOefbUJbZthht44Xu4eKEaPuYt42+L0/o6mvqj9p7NpidNoM3X6WI/k4NGQlXzjDaJAkMiB70
gLrIahEWKIrg+yhFxdZLWiws7cQmMhGExGmo4gtbdyNSVP+ravwcz17tXXhd2XKmUx5Q2jO/DCag
ka2cGD7AOX0wiEpowxzZ2iX6+GhXkQMdtsP8WplArtnWqQjQgHKsUhuDnIRrweXFSAg+SVlqAoUn
rkSGdB0Kbo/VLbDWIo3bN4upXurSdt7AgiPYTvt5RF/ONJQQ1iwjAgiCvViuGwSQ1n2mRkScTEJr
0uTRxBKdM8XPmJYrzicjxrFNsrlBgWFF3D/NFB/nOZopjLHcSus75a58VvZoHGvgsxe+OSykRGLn
wcG6oNvcOuSuQA5qUuEjVpStccJVU+yUtHIfUmlmSwBD1rxrKjIjudOcHXtkEu+ip4elsiztY7k0
zdWCOOu8ZMC1fKj+fK+JHZw64e5iI/XOMaN9EmRIf3nuKvtOACImAATQU4kNHvuOXzHyYew9bb1i
uXPtaWLEifK00sZ4I/Plx4IvboFX4+GdLI0AVDN3ieyGmTowxVoCRTfIGyinKD5oE5cAihhSAVxY
MbMh1/CuGWkepfnJwl96U7Yt2JRAUI9OwaMCsLTPA/sWKzzHg6ZARb2PYMxFGEHmWkRIC9zLrAde
FlTLMzPybBszfd+jnAz4MtvoQlmayXIcPKISPBL6U50tWG14Z4LnpJLl9xSD9sFDe7Kh4bh6VIZk
BxSw3iET4Wyc/XE7IvzbmziaEfTGl/mU4KyUOH24gVf11pK58xJkXXOBKPFH7Fovi68QH8QTFsq+
+BQ2Lg8gefROWtrbJ3bR4kE2sQwKbBZ54lGZVtrdUOOwcDoSN5g9wQjsszMVMCpaSNNYGUdzulXa
r95drbvbFjpMwyRaR3sKBGoQkxtpyCopr8kFj8azGTXqhjij3t3YVapxSoEwAFX+Sm+P6SJbDLrd
wb5ufHmre9HyPQsODmGO+iqbxHKFZ8V/JIOoQ4Fn281NHhH1WQUTllrb6qJ6UzLsPCjODCigLaTg
MrH555YgYbA5k5aOfb3aV4oDxx6CNESslV/IRldXNTOHMFcZkWaEatkPJCSZTzRvgn1t+/ABiUUb
76NkTro9fgrTOTBTRHU3xaxAtSChYZw4eldysDPwMbHHECUe9JnWknGKwDmfZlnN6SY2J6omE3/w
bilVNt76dt09mW6mL1TppDdpoO2LqLbQ9y3+G8ovzL7sN5BxwRogSg1ktUnbZZAbtzeRSxvOePAa
v7utnLbZFNItThZOyS2Jl8sbwTqvZWVGB+WZ6uy62KhJR43HS9gNyU2T1TlWiOzNL8wJtpehXvM4
q8jhc34MER37QNbuscvwQkTMwM9A8coQgUb/bg1Zdmm6TJrB0nnFNQqjp3LG09OS6sYFI7W5SS3l
RP54T1k6HuagK5cNIpPi3mlt51uX45AbkVKHZmogaRkmMeww3Q0u6D4i4MOZ+GyiSTTQ1I2GyQYX
DCm8S1zTMiCE2vqeYqbdz47h3dUiJUtnMzhpKY8aeCGpI9y2D8Y8ySGMVRa8LQKxK9ejJQnGc+/H
TXQ2k7SrT2OEMpLbNXfSs6nM1PnApzyOl3S5uwgjyFJ1rygruukLJuDUvoawYcfvWNbT+VIsyk1P
Uzn08Q5/YvHcl+qzy0FC8m6AEAqSz/IbhsQjCQgE5+UNXv2BOBcs3TaUPxSm9Q1cvzh9QLTtvse4
gW/bFrHM0ftsT3Qtebhk5xmajEN0+MdBpI1/V6CzGc9OMHr2Hsd0DrlVlZwRbmEmYZW7/Aczs+hs
9cgzr9h2rWdk58SadReiMaSmxqg9o1eaOl2U13brEFekoXwTLSPsYzKObhB2Mom8EAZLxj28K7V4
J0Md6BveyvoDbnnvQIpAYkgoQulIWm9SxNs2nhBJdXM9tKSHdeUYzgSNGTuaoSXqOJ+iauONTZCv
9PLe5zpD6dsZFgz0dJdF5bMb00wHC/teMni3c+wOcRVFD3XGnTkwvxlTxu2mv+lyvDoIJ1hrzXTL
VbM9YrGVdwt3xG1T2+5NzS5WTMsjisIPX4lll1OQfO0LWMGwxjYeBq7NMmq6XO4YWwl884yiAGTc
FpfPY+VEdRIaUR/5TMp0uasTSZsm7kkQHRmcbkZQFyHhNXG0Xu7n7wwXxHViKAtRarOPx7i9Ea7h
PJA8QbyH6fjPbj/7V64YrIdGjGoMC2gAZzQK1b0TcJHa9Z29RrChEQwKYBeqdu8m6AYeQqWxQUrW
uRpv2+gnaL31zItAbqZ9OaCTeY8daBchNJbROUNPLW3y9NYmLeYEK5uOJJnpKHRkTvZWlagCdItn
UwI4ozMMO8cqggNXA+0AVM9IrWjZfImF6JrVVEYEpndBVCj4CzwAaKhZFvCQ7XGc8cVS2ssbZDme
e7SgbXrYuhlMRNgm8iv8bmLlPgi7PgWYVZejiTh02Uaz4u/2vJZhMzMuerfMgGL8la2y8rXuneNH
BUHVvsxnwQvvjlhw9hodpA+trg4U/uN+zdusImpSULB7Np4+2ScSR9QW+zumQ7a32sY9umj7Ibcn
kDmBkn1xFGmxTEe/JLiu3fy1GeAOHspXHFRteuv0NoS3vKXptBXTQLoXxHgChjcBjjCDmn7F5vEv
oy4he60gkgo9pLK79iZGL19vSGrQZ1mXyTffyfsbFuui9t1oK2NnM96Ynoc1yc/uZjSugZEArjca
NvpiaKLbXDRrNhlWcDpSz63qYVJHTc/bMdHzxIHtXi9xlZ7oFP4ISBf015hBZRE4CChf3/ifIYSO
e0HtXXDoBWvkB+Z4cC0Rt2ipDqVVLzu8pHXYGx2RSm1gHYyKmMOkJ/CwW1v2eqbrBiJ5sL8Pfmbs
6bRHX6LK6s2NbJzkS/kZo9jjhq12haBOPfZIHOlQdkpfEgOa7Co3ZS1IHF8XUPwHtcEBEFyXs56P
VupztRsCwh2XNecxqnOdcRVGKQkCAwvp2vTB7xi42JRybF6URtU3+BJ6N3TyMo7y/H2OTX1nUFTc
jX06EWrn4yP3DMSFixAPg4UZxJBwChjqcCVpC7x3VtFHXBrJtzTiwTqn7AXtGQercUDB/1GsuZh5
ELUPFr4SHC1IuPkkGpYNHL5XNM0TjkwSN1FUrhY+UjhVxXULxTwWBlEbfKc6xaFa6Sl6JKyPOM/e
Ts+cufOtt4Z9Bl5Rht3YvHSfI345xvA1PsAbWu/cVT26e9zvQAc4+imnG/yc5HZ9l5veF4xtWH7N
0t+V8xjdIafGvG2JfnwEyXtrrKGmeFexjlhVc+V35L13tfKhbeC13SCB58+DXUReaBYMJ42y6IDh
InifhkId8BgjjVyDVnHYw+anY7stTWnBHzNos5POaq4xrV4zvHc5KTAIE07eGuUKxJ/Ub4EJIlCe
fWZA2dALIwDW+8yCNVuyFXPuuui6PrNj6XvaOzJ7onQLD8x5r9es2YC4xgLsUdUSK5eXLLl8cvVb
6+VYwMkgsc6KMuw2oM/4RYN0YiPmn7myzcW9gek3wWRPLPPM7MAKCHQhQ3dqPLHvP3N1ZUsq2ZL0
t0Y3nDOTZD3mGpN3VAEqhBXsY4FgySQombxe7K9JS9gtBWy7s2tdXRNIJo4gMF8SEADArSZnLLdD
n5LWmcHpNwfj3DAweYNrkrwmETx/I6nJFFZ04aG3EzQsrHnc6XYcXog8YS5Mi2kzQRtghG1dLGjD
DmaAG8dPKFTDqZECI1njONxHk+BhWIk3Gh3IAX2bHe+Mygv5SQgZ4vZ6StbI5AyU7EU8Vct+cUR7
BcC6e8fQRqpHPn4Ujttemz3VIMoTIui6Z7oQmCdrQlC2dkn0Q4W+/9S6GptSHkjSqdYY4EXIg9NO
Kbq7JXLuZsubvqKQ4duNSFO6suDj3VfxRA3SNZStS+VfwwTwIaVFx1Eu0BMW2CBigDgr5numTcaj
dit11+FE3ZZWWu95Rxi8BCLbkwpjv/RkyTGYiaR9iiUfawNEFuBlSlsJcm1xCjAgH5tsiI4DDmAa
iQE9L0H2Teme8ipZvjKnxwQdr2yMzO3uDCfqSfGtJ3fDeoe7bU9AhElBvJY44DmsreQJWoZ1Y83Y
EUg+ZTJHM+EwSDPdiprpCIP+BN003OYy7q0jjSv7ECU5fr5mKKg5ioj3Igk+7CnC455XH0VWTWHX
DsMbFGPvuq2dtqd9hbYFRy/Paasd7foZ9y3zRn8CQx+hMzprr99Tbo8b2vN7pzUIRq9GbLIx8ZPQ
yi1rwkaG1ptQJf0VdW22Y0T1VJb5N6kYYNW0NE1Nx4Swjst6NcHsRtwSNG7pBglIcBCtMHHtjXIt
dtD8bytdNeFs9vNlXsPd2ixzQgm+UipFcT9SQ4OASl1Sa0g7NQaz3doIesgmEaxbqQVRK6Whk4u+
a1MQv2N8QXNN8UOwbwZTwCFdpn1YEPe1iKne5my0u5G07rCYeoa0ItjFg/Poiey9hJ9Hk4sgDeVM
Owox80mZObkPaQbTQb82vdlDCi3MD6PmzErtieA/19ZPi9/gDW7SCTFCiV+FHsDsJ2djKYOXqIxK
cj09TVs4NTM20hG15NZfcQnDJzmhXSEKxYpTqFewwrwiFqwVtgAfjmOPiEhMyzgtmPD1N/0nmWFl
NNDsTi78lduQIAG59leWAxfrS4Tl4kAIA9eRlfhQreyHJRhpB648iPSTDLEyIqqVFoGLZ8XrQJCg
Fe1tm64brmITvkS9kiaq1ITx3nvBhao6TkoZy3sRefpy0fTN5QqvKFeMheHSbNLGGfIghAvUwfUl
DJJQqO41HWR5OxA9RSZYmZ6tFZKBV6V/isDvXXSt8KEfte33ucD0QQ8ovjBB24H9Xw2bcSZumB1D
4fBXIEe3ojkm8mBorWclnVXaQ4G/1pX1kvKC2kjxV7QH9kuMctAp1e3gVsa1n6aATlEAPzZcEm+J
J2XHN0sO/HiZl3BcESLCat58u68u+4Ijc9+TE3LEbURsiIMEWc1avQeKOQUIVZcIGJedu8TGO3MJ
u9J9NN/HU0Kjd/mEnIxlFpyhrplwFGCgjJ80lNbMt5Hw5gOAX/MMydnYJGuDq+oY7WZ/QVWKvj+7
M7hy+rLaP9crf2WkbnvV7DSAs/OKuPk6B9ZG5NJMW70nZJWmWn2EZ8YekBZqpxmEH0tPqx3TFd42
slI6ut6UoSS0QNvaQrwjiS4ZTAEH1nDOcWxnVoj213tyYkv8IPsuOKqOum0kxUQ8NdLt7yb8yU9V
OlhXXeV150UtL1nrkwGzgmzsDKRNGbn1PZiOknjnuLRPrtcO3bZADQ++YEXi2CscR4lZXzWFLHbk
5EZiM/bCqk+FW7HLc80xkysRdyMpQDAFQ9dVNGtr2VTftF0lQBmsJXqi4Zv/sPMoCL2V5DP7flqA
vBAsG+TlGUseHCUewZX+Y32CgJi3AwVK6xaioGv2F6rv8wMbGnVdIRem2NwgJ8REnvlf7J3JbuzY
eqVfpeBxMcFNbnaAy4MIBqOVQlKonxA6atg3mz359P7ipNNwFnBt16RGvoMELk6mMhVB7uZfa30r
aBmUjAS/sYjY1bTO5r66oywkdh+LkdWPlAy/TqiZ7lnV1yIquYhGPMvJwdQxp3Z0cMsyXHM3t82d
UY7gO+oi6VZTXFGILafBAjoyEGBeC9lH3zrjlVVmOAjNJEcoFijFL5Op3IG8JuuDdZUyQnM51Z7G
nZNCgptq1MIXwiq/YpKla8uaOSVYrGNjkkBhdaZbc9IpP6m1sV7F9vW+LKsvsh/7Tq9DxKv0pnL6
t4SH3AJGn4C/rwCJVwnsKDXhCPeJIMObQDcuzxaaLz0NEbghlxP5TtAJCcssQdrrzVStIwa0WxGR
6lrZbOL8Tjb59lgjyzTYzmfNYTxoVLllfE1epy/bmzwdgILnmb7m9gCWjX6flS6YNqWN5QXx3BR7
g4vF2pzcT4gGILGxaWwpvu0YqIto71Vh1IJoVM2uNwzFCwTJOx4b2INqiu74vFFCcRQcsymdcLWM
8PYWLL4BU0SoDAtfkhZ3tQ+IIdGOnr4Uj0PF/RShcHQFf1jeLCQp71xSRflagThYDqyrDtOO2I1N
CsCVnVJBTdCFdKIm3c2UdOm+jYCzX/9M37Qs0itdFkpf531MZNJwox3JPbPxLX0cNmDQifQrSgLX
wD8eqBHIoJqA+IIfgYw8We+DaTEYEJyC1lQJOFTVtN3rUibjTph1zsEBJsqqbGElmL1lAeqspPNK
pxRuB6eZixvohOlx1Cf+O/B9hRSzcaeOen3wtUG/49NmcW6rlO+Q2uB9cm1k+M9tI8bV+fh308jV
33WNDaED4iv/v4xlTDY7OTTVvxn1FnKY03osbDsFhlMGjGU4IrBmXW+mnUMca3S7j4p+GsTirqWd
pPO4Ke/GMERuUzR/p9fVcLojkuByGkunEhZhZwJMr/MuJgjRzYXrX2F145/OpP/JE/wXeQIDu+M/
zhOsvvOPpm//Y57g+g/8mScwjT8chxyjw9gZWzXuob8CBYb5h3Cwn2EldxxuUler7l+BAps/En8F
DUyoEP8eKLDEHwymsBIb0oH2giX8/yVQYPA4//3h1HHWmK5FGBPLpSlwePLn/8EbqFhY44R/D6+8
rT5bkRjTKukQNkmoF85uEHK+AcnPKdkSOKqwRdo3IRvAjY7j9ISnS6yx4tQ+DTLtvTssSCumN+y1
YRz8KA6ZLdcqDwnZJ+1rqaUaZNOlse/1pYFr6RB548LVyPvrzIIVBp1tNVB7t2mIOmzQSsKdnGP3
hhNzfZcxePhuC+Y/MPTM5mwPXvoxpSo5MUx17uJq1j+arklPjDheBaPwwEwcZnxhimV1NLW7FDoN
qYl2JprbM+OcIrwN02BENUeY7tT3ICtiHLCKOUHDNpAuFdDcKp7nL3oi7tzcbcG0gHbK4gwbSlOX
oO0r4+S0zUMfzmddpHtERAoMozw7htzjuQtUjEpHy9vU1qKOBORLZLIsrY+svtmdS7HJhZEudUSj
RQFTry9DfDdnCzfUWbK+ndgTkmdHq1ES5onugwi6MyPLNmWzZtkcnvKG+m0O22jHMW1M7UXHn5T7
rprTl7AFOoG3NEq3NC+E86a8thMaTPs+y3CMd8h55TGKKGfJaUt9SD2PpaghMHipuaVfImmpY99o
+SkylnvVtxWbSGXEW8JjAK+hHYHokrEVlFAYXsssMr7ICqRfmt7PO84585GzI0YRHiKkcfri8h3d
dUQ+aaviQhc7+Xg7tRZdhZO3HMaIDhgq4s1KYBfg8uFbSsb9ussTNjSzs8qXpDSnJ6PQbGqTB7E1
AGofRhpYPwCB4P0u24TvK4/LhBER0yp+bjUbVOdxLqU7iAEdsxej2prxgvTPZaz5laq4PzLyGhzE
y9kyA8YrNHNCvljRa++eiWZEihJOMm34JcOMwhP7Tass7jeWXvduILs6/66Xxvw2y3zZaUwUlk2U
9x4B5mEgST7aZuTrTZcfdSpm7sIoHoMo9uSNA6V1S8oQlG3ShKcE3ek7nroBlicdWexeGEdei8Kz
SW9aNJlgdbhoTVU/LbZdcHGfBhVUnaljoKHNkZq2osWRhGoa7srWXA6VzGKXPdPQGh/7Caoj/VNo
YIx72+h67rDi61zM0j4Nu1LX6l8SfeXoQiPQwjoOeLH0b9nU1Qeq+rFkdz0aeHvWcTQ5+B+L7DmF
NblDa7OvY+4eYxVIGYYNprxlr29RmMvpZ9LN3CcxrPyMZ3tdt4nYsPZdpaBKGUziQ86b+I7oLTOn
7CwhzT/JxHLOo8c12+1jeEZZKpN1N0IFyRaPQxAz6w8MYdFTY7QMySLP852JCi1Jrv+u1NP5tq8d
vIlJltmPFsWgN8obMftrsdbcAaZo9oWq+zswoAbMEeFc0txuNzG4J1py3bwIFg5NCNwAXoxQ8hLb
lr6Fs9cGjpzzmdtYiyqCmw3cCAAivCagovfyCrvPYU36vazFQ2YDxdf7BUhIOD4xfI5wYYT50XCw
CGmU1NRFaeW4UFC8WN3KtTHPN4nU1hP83BVpp1sDUy5nK8qiYttc6213JYgjARfjOXfSuxqqzqoV
YUYXE9ppCJDU9/CrP6V2j9KRRO85+tJaemX6YAO8PS5JUvq54+CeUtxaVqqTFuPmhI7BIr+raPFm
3DbLZznGYTB0XnUsI2M+5MxBiYwoqOMri/n599gU7ttVxUJhAPJxH/Udw6q2pbzIR1k6zY5E5wfv
iobcLrifgET+MioSGjQHYKZQmrvj4/CinSgUHdLANKED5qOZOhDOjWbTlzFs217r7mEubsZEwXIp
lYtNsjQPmmdCleoSZEavKn7C9DoQs1RELC4aUnEJjRFOn6Vi9b7ojJ4ghy7iyUQb2IOeSku/KXi4
edmBsEJ4h57C4ZiyrBqp2Vpo9FotFUQ05ohyW3l4vk2sHoRuFzpQI6VXm7Eao5/ERQ9dsTBxIJUR
4Laeqetritb9mntZxwdpN0VAB+aInUou5gWTTlSu+pbRzGrGxURILb5CDCppKj+BiUUR4VTsZum5
26VwxJeFQLA1jZyBYpWbWJ8IH37WiCltOUAEclnIVvqS5Z9jLi+Tw82EAKnbcAuJ8YG6mtgU0nE2
Gkn0Ry3xlrcUgsu7WbvcvlJ499y7pP04ZpzK1+zGTbTmny9fLFg3vyZXfEAGhKxoW0j2ECWtTU7p
Zrc2x8EIZELjOPIhjiNyzlDcxw4wu1W51KfG0rt14CID9kpqg8R/bx76car3Tg+H2y+1QQRQ68Lv
asySW7OI8nMdw/sFBE3bHC2A4zpfymhfY/raLZxJbsemX7a5OwissdU24eYN1diLHmaaW7B3pCJo
WBvAMpUfVpFLPOQpsV8wcaCxOuOldCXXTh6Y+j0rxmyPMdTF4dX0VysGSflisIMhnFHa9LlggCqt
edBXDktqSlR3IiUGXf0lqkBk7xkVmCctxOkiVGm/5EvXHNlobCLIQ4inI6wGY5erBMkPu2J1g0Fu
Bg6hxnXs0ZGBtOO9jRWkI71tpq3NDHrtuDTLYe0co1vyz+SF0C6IoGAsfWMSwrIQhyYmBBVl3CVr
TBInR039D7UXfXlwvdT7oeiT+nWRmi+j4YavTRfLe2zJCTc9yicCK8awikdsrV19hJAwyrdizoZ1
fzVzbRyTpPgMiZCGPq1HLR4HOydBqjeBa5bsOqHGhXgzyTnCwBr2dnypZTfeZyEpoTXDv2Cmg2TD
QsNIPabiKitMdA4rNrx3o5X1vlNLxnI1T7XfdML8HAeziXhbWE7WA+prh8taaRiOUeuzldPZzlvh
9b9b7iMBttKel40WAt/iZpVQ6wCRikF1kMf1tix50aFydoe8p8ZK0loLORoizjjxofc3Isou2RJe
Fm7YaxwnWMoMvcx2iQsaRs0NTEMcUrtGL85u4TLfimj4c8dZ+SVHZUYZ1rbgEzCzyKeH62HRqntm
2vdwvldaa2DoK92VmaTEcWX2mVnTvINJ8WiMMaQM873BIywJk9vt+Ogg42fMJ4YRfgszMRCO6clp
8A1X+kumQMi4RvyrHKI90+aXjh96NZEGIGHoPihkcV/084BFYgyPzKsvdUcdVZIYJzrjnLsG4NNq
cjHoCLCC2QjWmu5JUu5sFzMHZlG/61kL38v2s2X8HlsNzYYDqWOVn9IeD0u4XBodDbLKP2dukWxa
VGG53aOtvSVadkza7kIANRBanaqbNqnqIOSr7fEOK/w4Of/LGMYSH8EDhucLL9yU+a1DH17uKp83
l+9qNmmngT0I0mqsGDcSFThU8Bk3TkqABq7NiO9g8e7dLjPgsTQP9G/hA9NvCBV4R97MMGA05THo
80p7h45whsVl3QjpcLQziBXdOLWV4V4aLPzENBM29q7T853KOOIzY2MMa2mPGdbe2Rp6ns8hfC49
5jARjn04PxQDa1RgIkIWR43HVqe5E+/fAT/4E019D8Ogm/cgUd0zTlDD73tyNaxqY1AUrr4BzfVJ
Qyqnh6qJuNfgZftl2yOb7zBF9CBYQIFWM0DZmg8tplprSk1mQVRirUXkgCGegLVROMiJlx4Jg4qt
TZgzgHHzkgsR2FDXL1j6X2jodFejWb+BhTqLKBx9/MYbdbU5xhZ1mBFid+FkPiPLF9iyxEsWZCon
ICB+p0r2n6vvYguGcWMVlL/yaOJ3mR5Myr2SKD8QKF0zF9s7Vt37hpWUJ0vN03ezZAtkfjc5cGqC
UoPkAcrATC8Cc/iGgRk5IUmfOITkMdmYipk3h6h6PVI2EjgU073g68Gi6lrzXTRHzmZO5UMnRrG1
saQYM4+d8h7qiGORh0Tu2TH2InO8mYTpC4sRnuUg6OPZQOiev+vUCLKeN7pJEaT68EzxwCYxCc0U
rAfQV+J9KhE5k0LLn/nLTRZVX9RMneMiBrSzYOot0qD04k3a5W+WJNQ1RwSNiDw5kz9G3Q20rp/w
2tBQ6b+ymfqOcaz3Ndjq1Jpu8HzctvjilWNtmsjYJQ3L9+RpQdfCsLcl1s5kfpNF8ZaE3iUu3U/Z
U3XhjM7WRr9yHe27VTwH7qS1voHCaE5Ff860q9V3Ymse9DMMwqMiz0CDAxpGDp7fi2rESg9DuwJS
Icy4v2nVTN+vaO6zWaFRdefU0dAWK+hqjvcwuCZGLoVV3cFzbcbDBWz8jWqAeNRCXatJu2e+wfo4
NtLuoUfPZBTq9Jar1uOQmaea6duGDAjygwd0DO4tGR+yIZzwckxr7Rg+qXbunpfGG26dkSD+quCC
cKsRoeMYNu+haFfbItJPSa0GUl/5c59C66Wnpt3JVt0TLAKz7IG/q9zxQ2C4ZlSYV6tyYY9qcatf
jKoon6FWNQcLJ981VZLuMDmafsQa/m43aBQKCAo7o1H5yAoThFVaHNLRURtydbdRQpu9Ccljvajh
wR2Xs8g+68ZIDpPuJf5ceU8WvZzRKvbM4aEYUPjAuYtnR9EyyXrquE9VN+g+CHYiXn2Oexmn1LrQ
hwPLyLgJrTDfKqou1wzdPlxcizuk+HSDPPhld4xLm9TBgwhjmVs6wK22dXdsmv5Uy086lHlbZiyy
WlgcnNpj5pKZy8ZW2vDMNDy905zZx8Krrw1TAOMKSY0lcNGyRJ2ipJxfe0ozV1VbaBtHddUrlQLZ
Jk0zE0Nf2L05WulrllX55rQMB1B157BMOAovneFCYUL69yOJQSidgXYN5j2ofRrIo2xl0twumkkC
JWxuY5f7YcHyWLjlo7nEwLiaSxy6oNNdGMrR9+BVX7UbP7b28CSlXCPOwrJNwEB6fmZAmkyZCxE3
L0vSPy5xOETQLt/kGrRZo2otNKny0cZjzirkGRfKH6xdKkGkMM38WEDkcfPr+o0xh+Vl4rzOsWmU
fmM4PwJDzhYTfgZGphccAsjIxAQg6IIEpC1F+f77Hit60lcQ4vAoasl+KawvnRTBlRaqHTsnuuss
xVyAEk0y7c8hFPI0daeVh22Oy5E6mKzGT407/FzvuPdNnnNBznoN1LhpZJ/C0OSN3lLAG07GBSHv
h6vziS6OhzjVT+3gUvvQIuXKnqbuSZTlmhkcQPFCs3a6Xgbp9QzOo1aRRJny+S0UMv7RxqmBIzVz
wpHVckucnKCdqXPGGJZo4znqAoXzKkLq2n21WKHvTbX+0EaNdtQ8/cfh0r8qXIvvwkAOliNnlT7x
wNXL61jLMfLkMauH7Kx53IWxkUDi6mb6e22rf7LnEXdLI7mmk643D1PlLgdMCrRQZLgGmcH1xzDq
nQPAazShuj9U7QtC9wF3fnuDA6SjQWJE6Q7rE04i/c2iEg3Sbn87j+0OwYfTJ03Q+MWfMsy01iTH
WwSbd0qFHvFKPtlDFz+a0P85nAkfm8cz4Ot9aecVuHE7aGuHbY4ZDw1gIL+pQ662NbdbheUL5ge9
w70P9Ps2cRfTLzJiczY5GoFrz4+yqV2nzmQfbWsQBzWPGpcWpHNdM8MgpqDIzuYbspKfbTo9taJ4
xq9BDTRZ9LVWFNSVW3de5WxLbFR2zTnS090RCHE4zKC/bNTDrrjFL7/NjWnfcPZeo1QIHAHVISkH
pZBlLcKXvffg2Vn8MuvY5kIjMGnLeViiDjhmhMevTmDVUyqkBciiv6p4ocZMn2Dxk69+z0FGEqow
36M+e+0b+0ua3jeQcTIH7jKtrJa33dPmbaS6jzrJ2e47ZKuUz3sig1OJZHmwxICFUBgSiVcYbPA/
4JSGg0nSZ91T/gMukb+VONQLVotbzKh+KvNdTzNM3Cw0bJtGYHttczPAzJ5Nh7DAeHEg6q87j8ip
YbO3sLXhe1Z5FAxF1/t4kgbCBYSsYlqHmBMbzFJcLhk5U5W0Ly9YdK79XNZjWFqPEKovRm3rhyjJ
ru+69QRi+76xhldgksTlLPPWIp2SG3km/FxQOhA7kNE7gejXuMttUbNcrD1+OXRnlW4MZGpfcOkL
ks548kqZBIXC957RN9VLUG9um00X0+q/yHmCLBsM0lpzvE25hq5xDOA4HJnF/LrmdqBhU8kiqycu
TMaDlDEEypaKZBiuBF0jS+0jY3pn4E+B2rXrIy/jfY8V5pdLnVcAzD491o3qgASm88ql1H41DEx/
RLwwW7A5b076C8iL2q+Yjl+vKf1Bhk9OHQ9rt0BIdrkTM8lutZsJcvUxz53ndJE8eax/ExlBSWCH
y9RBt6NhtYxLv04mGFZEdLk+pahr4dLdFQ39utwJ5mOs0v6QLG18wNfDYAyCOfoXo0TwVQ6Gkqw4
TfBoQ34knvLs2ZlYdyf5NWfTY542EbPE8dmk4YVQhgsuXherCMdSkLfWtWYOwuotaZfIx3ZO8tCl
L7y/8qgH0+U0TCzBp0Dtcaqr+gchjiev1Azoi21VjrscmLl3NWAQUCEB7zyQt2pPIINBCzmg3DHP
PeQpbTrudXxW8u77cDCwLTTak8t5qBHRB6rwrfCyPdW7wxkKObTQwjJAOlvN3onFxxSRJx9xQKzn
qq5O5NC6dGsuYfPljMbsF1IjbkK8N8/j9hCawjr2yVyfcFE6G2WKk3O9PnGuFSUuZ8cI9YeMHhe2
dYp4jR5DLGEdYGS5p1nbptDxYehDe9+GytnNIJvWGCDsdS6MH4oXnEPX2BULNGcNV6TEEbuJ/aFC
DcgmSx5iKqaMVSanLOhtjrzx4DWfkVlmF4DazYmPawoGcjf9CjuYw1h3Ls4wb60HqTJtNTH9Whsl
IDq5hBShV+o605zR7MmJA8DBlkaaPzFYLcNxsu1Tz0A5OhhFqeVHc5CQpYZlzs+djheMFQwmdMBg
fB4wHjqwFEVjjwGFEGQG4w08gIvoTJz0L5HVbwvG8KQB4GkwO8OXuTPa5nG+MtmpzOCSGN1hAP/S
dTJ1pHoLtuE84ZGlYzg05r1JEx8asmQwWPlo50CftNViz5tKpmfyLArhKN6Xpngul+RXgrmz7GWQ
iYdrrNLIaFyh1sRFzcJKxYBnAtwcPkpPW5WpuxPReEgNC+pztgUGQ6lR/jLAbdEiPBnKAtMDcBe8
fR1opfAnoyVCbW6GUl4qopp5ne4jUe1GTTtxJrwXzXiwvfQ19cJXR/M2npf6+CaJ8cntYg6bnE1G
9XjnQcqSmlpludobCeU6SVSy2uisk8bKmZ3bMrY2NidGHN+MGVvehRHsr8KYQssliM4ObsdL1+RH
KUgCT9fJ6g8V0rtqkIGGpV/TgdHqBVBK1t2JsnFFdyNXVxoI2i3u9Z3nhlstkuAsK+qJrrYZpB+N
PvHawiwHzxlTKkXmB43DgTb1OPhdP+SybWERGgHcrpo6/QyZRTR2QeYLA96SPnVYH5mNMqKW030u
FW8yCHKEJG8ghZpb7qNRSK7zo2qa11IHShoSCywiE1HRpq30JmME9tSG5La3VsG0HFEpcgLoDFiF
qfeKiRu3sbHNZMORBhcLRl8WvkndxjrOGNwBqWOfuGccpaYCdt6tSdxOhYRVl4j8Tj9+hqW3y22o
o2CJgpiS023jNpKZl0l6/OB4JGFXqVBcwIThxVsG+9FjzAmMO4pqVfx43c79Akz8Hh0hfjZovC99
7DYxN4UcyWtDAM+64w07twwvOJ5pj0Pjcrco8o/qOhQsKXs5xo6bQnGY7PTLhHThy1EGppnkx3yp
9ZMOfjgA6yvU/EYHxTppB2c7ucpcJYXpe3X604bhtyVYqpZ+vGU7LmlVGad1nQDw8LT2O3GTbiNC
dl+ZLM956z50OQMcpLH+OBV1eM4bR93R3bSrK9ZEeqv2CGdnKEm3uSxOc8d/uhvyLedGhRkhrmj0
oFOq1LyjyjKOFsnsW2OxbzPrwKTWn/Fxr2ybpi3NNZjVkw/I8vJdSvqNCoelgDI1dqYblpqv2Zs/
B5fEW5poUJ8xHc8tPWRWEm7EqKt1LBQrmCH0G9iiu0wDDemke5KH3XruhzPTldAPwccHszOo4xRD
rsnZh/KunjnFcXGn33YYDZvFWzHsQ9kAVkWcmVudllNb1YtDV0d7A3TFyvHydt9PI6VNnBXcXt7y
gGo76tNYHWKkQrhZK+br2XpCe1j3rXYfcWrlTjMeU72c+LZh2zc4gr9TwOL+YKC8VKT3Cg6FXpe/
1ELb2gM1zW0VJ5eo7Hclz05Q9eG2qMtNbPdekE/SW2ENqA6duPq7QFRNivF9TlKCTjXrMFhYVsYE
6UkHe80Vhf8UDNBIfMI858PEfmnbr80cX676DDb8iDkSPl8StEGG3wWxoTrJSu3juv0KoQIhM0mk
E8bTjLe7t3EBQ9mGzacnkUQtTCkls585Tn66OH3LaTxFF3lPNUP4WILSU1/rpA5FZDAu0FP6Cjw/
ctwHs1zSddhMBDYMzc8SGKNhg4y8uCr3PVqFVkNSnjva1vLco8BkJkw1lbuo5VxG2hNfEEp8KPWL
UzXBxK6JlnjGV4DVNzICx+oVN5RawAVoSIABUNXZzjagFY5zBsZXORdDONtqQRMxUMyR5aILqes3
u0R7rZMH03U/0Jx/Qle/SbXp3LXOixkzfgzHYpun8lbX5E6PKZWh2MSP51wPsryo2PZHZyXNcFMn
VNFY8cNsFA/4HpmrTNEu4UK5pbaFi5nmvZRyeeFsEJ8LMhfL4D6IebQ2sWXhhqBwmGg89WlU/0H3
fiw4l/RkpLkQU3wTIw5wTcyMZzBn8911yvctEVgRfUGlPqRaaWyX2Q5vWqiDAQtIQ7s0OtbDiM3s
vrVV9KwtXveG5XO8c/upQYUtJYcmu0q2LFhRS69lEh6WsWD7BFYu1DohD5yg2iQzK7VcRhFvG0v1
9XXXTOOt1QBlsjmP1PU91H89AVk6ZMZdpwYdDS5D/6BJqlZqC5hMa395stcY844jwOSIZcZPmdvm
28Qr6c3TscCgRCuCyVEHxcCi7nFpvThFwU+6NeGq9COMwG93bmtA6U+nz7AdkOYqM9edW4y1Ze3D
MHACRCXrgYZHjLxdWUJ4cHnDTlNiKUSzSI9OXZVw7CXcmLEZLn3JCga0OODnaM06JcH1EYKn22Jw
a/u1CZh2CXqkhtBnJ9CI2EZJW7wUWae2pZyHdhuGDYV0xPjXAiP6YdCinHYvyMLrmN9s67YOqS/O
etMrWqPF5NtgoLryZu5X/Uzwkpc7bZCEaLY6xF4ZyQ0f7HzBz8bEmttISfyg4nwSN16/iyDr+iNN
UwFWR+BS3D44ho/nmQiMt1FM1h+1xR78Vh/zx8WOkG7k2O0YL+m7xamWo6Em4+zVMrz2EMdxAL7k
Gt9mkHfjoZ/7Q+4Ml3Iyxh0JrojxUEcPkNYI1QaL284Pdpq7+BaVag4jtuDmpiWXwc68eBhITa2h
VylNG3bMgvJA+Oy0h0QZsZJ7SZriULhi/mW6fP8+aWTzVl9k/kEDkSNxsWpyD9vYxL866ctdD1xo
X7oezb9JXPCAABFY1ZbgtN/UCjQ+ZLKz1o715GNvpbeukaP2US8D4fwBFY8LkT1xpWbQ1x7TzGlo
F45q4hGF51XbsjAF/ZgRSWxfU3L5YrzIDTrMh4EhYR99FCIR4FWy2jUCq+Cwu8KhFR08AfJjpYoo
uqMBtbrht2LryOgfJc4/WO4HVyr6bcvGhfGblvMvvhdaQ2ytK+6p7IqBUhguPpx0HLOPumkbK6jh
xZ2VnhNAQV68EYv3ncxzsu/raCDBhM0XsjILCAm+tMLwFLYvFKL3BU7gxrvwURXHDprjWcCC5hI3
VKL1B1XD4JJyNm4SogMfKoFgkNoLJmPa14jYT6wL1sqc+uZXq3sekWvXWBuObZFMmeTRqGNthV+t
v3AbpVU5QQTaAc4JT/9b1/uEyiUcHE5roKxWUy3e61x5H7/Ncf/fTITXf9FnxRcKhaNr/+Wf/+1f
7H90H3/7P6ipSTff999XQjCz9+5f/vlPzOv17/zv/uH/+v79U/4rf6CAqPePDYKX+iP5G5+YDekv
f6D8wzSEADno6qYjdO/qAvwTOKwJFxfglTSOyQ/kL3/bvxsEpYmr0JTiaiwUoIMkf9RiI43/zz8Z
zh/Q/lCEYKFj3LcgGP/1i9/9aUrlM/uHvFuwmn+n0cEkxJooHIilwjAc0Jbm3w2C9ay3SZYPP70l
3OE+xtsBZMwbO6D8nYeA5BQLzYbABHhGBWdwhr8ENkdDfoeekUdvYRn25hY3hIl1nbLS7CVy1CL8
lmxq7GczqVwxmAx8sUx5nKqUsNF2zLmy11btNNN6yK3eDhhgGc2l1kJvxVTKxIXuRMLcTkRhhk0/
SavdLsPVITstSh9Whs2bR7NSwSXXyzXEmtQuBkQhjiXkTmp1pxEO4m5qcAT0dZXSHR3rKReAJQ17
ye2h1p5ie1YlN8EkbLYYX8ofs2wZFcCBSVkDRaLeXApqBKTAGVMVZwpAIyOlM8jYeZWvhzCtGb8C
kuw3ScvslZyzphsbfsgpbCJpbHIc2g8jlviQV7ae3zQDkLw/tUOvXRYVVVmQWoNnH2ZwHzNgrDR5
TIRdbyI7T6jYLaMZEcCl7oFENlYXv+0mNb3zT0NT7DGIjY+xV9navaemug8aZPRkTY+q/pDiIbdu
hiQq5sDsWipqAS5Cr1fMKMCJYUEnAt9SZxXPQ/NFr0nooGWVTD4hRNfLjqDcMKG1TOObVSZ5HqA4
CuYaDFZY4U0Bb8MlCDriwxGQEJZEoBTLTsQHaxw6nDRACG4j3VTmg4M8k/jYePgtOkZvbyTRYxC8
DEjvYThR4FCxEBxqSCQ4vIYhptLDo02Vyf/AFbCLCeoyu2jl7OMEU8XGtAYdbrttV9XKBPt2cAyV
0Mqm5+5rT6uO5w8Y8XK21z5+iUsndFa5rKnJsELylXt4w8xcB6qx1NuYFOkPeChUogoNQ3xVVkNK
tIs58vZDpWHMMEr5IZTLl+Qa6PMBjUiFy0l7hpXRtn2q/IZ3itlIhTRGdiQbsUKlbHmVoXe8Sfmi
M7rLoGww9g9747wAILYP0ST4YTKpOC9j98a3uVGJRnXMSvGL8ekOix0eIfu1Oq7Z0cVUc+0YKj2l
Mzp3xkG75JLz/h4jEC9bh72TWEMBPyWgEpQaBlSe6W6CzDjL9Z+vYtc1Axm/FLuTAKlfttM7hjWc
5zHMYAgrVWxOFCV1ZkUFrMxMgtlY0/vpOirIkgrlsbZiz3sm22EzLkyoWRb+gj7xxpyVdrc8K4Yw
+PNxpaU9tF570fOlFxroN3Tn60PXjHHhBW6N0QbFjGa+U0zDDm+HTbvKGt7chyOjwfIl0Sge+iGy
Xg26kOw9seiUusDZMdcg3tp7PhOT7S2e5Ru9rtnJypFIbTGS2MipVPs1aSM3kzKsvtIs13cGh7dj
TMBsM7QGPKFrqQYZHPo1Ite4JurKH+asjb/87uGwYbjdOvk1pyJ/t3Wkv5s7IFPQ4kE0k1hFGuov
04CWaeWZsSHaP79NHB1vr+mKJ48JOjNPhgjvBB68Y8553FzPvztE+mudSF+GhU9igIbA32UjFrUj
Vn9tIAFLkd6Zv3tJ5tQ1d5HQXQfQhhM/5ZN1cWOyPXxTCXBQyZG3u3eNsed2yk9gzAbjxODzabFa
9VRniLVtaXzQv7tU2t+9KhQU0LEy/yt557Fct5Jt21958fqogE0kGq+zvaF3ItlBUEcUvM2E/fo7
QJ24JfFUSHFv93XqKFgStwGQuXKtOcf0iFvB5zHdZWBc4429ZLIIPBgXlqy5Bg6JLR3EorVaUlym
Jc9FfkS71BpYb+S1yR0pmES/iCUFZi7JgwFjk23lkhET5PoxI/HnarKn72Y6tF/kj0iZj3gZwTpr
HPuiCr/g1rrv5jZCQ0QiDZ8+3wAg7F6w3C8RXyTXZAHCr3pJs6mXXJte10TcYE8sT7PLA530MRE4
Bmo2Gn1YWNY0e3hyUSYSmDMv2TnmkqLTVVNxz4qNLqcOA8YYKXOMvfkRvlMvOTxDsETyDNTGlJok
GLJeLKE9MXuCvcZGmF7M1JAx3XZifuRH4s/8kf4DJzZ8q+bAQelY2q9kuS2NXsNvviYfEUIhLMr7
BmLDnlNWA/4CoX62wauGQTRwU3tbRQKKAAKbI4NGuWcl6S4Qsflr4sHo0rqyOSAQnF/7qdRrStKu
IFqsJvuIE3r1la2RxOWs0ckhXWKSiiUwCZsXskMtSxdvvbtkKuUcDZlHdFwxoGBZ/82oRvddxP33
kOntJYhpHKCUIo/Tktokzcx/NeQ40L9S9VfNTGwBCGHnbM1Qkk6LMpvRtfJ4qSzwz+lHPpS5REVR
t3Lasojh2OBdrN8nU6vvMlXNDSs8JT1HQO8KNrP+y7K0f99BAgGmsKRTVSFBVR3HbFRkzH/WDtX2
bQ0G6a1op+Y2NURyx4JZbNUSgpVZCxBbxharTR1eyiUsS5mz9aUjj27HJF7feqS6rOtJE6dtAnYq
BEX5iw4TMvdqP2jVVYGM8mEGp4sXLZMsDFhx6v6Q4UYKXioqMk7FOXTObZpZGHCshIbiCozwdBlX
oXjJspmH3QbxuJodiJxbg8FbS5+5y78D0wVjmg61ekKmxN7PciBz2JU09GnOk6gdJ9regU3vu7Wt
XdbFdOAmWpWi5CAMy4hjIrtB9iUTpKDtdDbT+oThhmHVBEWitJLxuvGBHa2rptLwGSupDpoZyHuR
RtVpZorKyNBxxmUKIfIZjJ4PiGa2wcdvOUd0qLvgDWr52AfWtBC/kAamq9yvCCiKUk8+2w1vej2a
XuptCoTQ7iG03SjnqA6SbksRlNH95uEiRLSsAyAfpfFu+11s7gYZAWyK8ingmGvYzaYPRr0bRqTN
gGj7JGC7q1m7LXQsPQIfu4ALoYLugpSXjh5c2CrmvA3ZNneDjyEXlzDWuK1k31Q0pazceiWYznrt
HESHN10wQcABLFfvvYRSiD2AgRMy976Jt+3c192NoFJKLsA/WIjqw4khGsMLFBkIRZ3sAoWleoZM
V9+yI4MccqGu4sel6kBpgzO+W09tXX/rGFfle7OCwr3PRtrrO3902D7ywHIOTopLd5/2yPOwB6D3
6mcyuZEVecJYMTyjaiVdTli3UL6YYyQYB268wUfVlcVWve+cLDgXSK/kMtJs1KYrB/MwEesYsJgk
4jyFNTOMBB3zwQmj9M7+SHN0a9f7TnF0he7Ignun7MY/WY7i5O6LGXdoUAdq5JZMjGJnhCMuOUgp
50LJ2t0jrEJEnpO94J6rYuT+N0xJKFBgDBwbCYNvXvw6ggdK/6i5ythDvTUDiVs3jOntm50ZxIzl
TYqOsXdGgkoNSjHGfO5EbgeSJbZhzj1brPsU6zNlwFtbRvoeCA7b8qza7LK1OvEeWbjvJyOe6KNR
bW3HVBhXtOfq18CKAlTpcc6/D5tO4C126wGnue5TmDxkkEFb5hiJgnVO6BbFTCbdQwlpnJ4+AayS
MMGBOL3CnOlk2ZgrnVU3e8YFrU5Ui+C6DOvEwUeLde10yRNOWoZUUVDK56Gg8Zx4Lj0HvFPyqXFM
zDizYu1Za2a4x7SPnZNdQy1aB4W/lDWi5G3ibLGfJKmuF0E58v1PeFqWINnUvxBkbIL+NTv30dFZ
9eLmdb/nJJW+uolDMU9KOsQibTW3soHCwieOQ/fYGcI5ljYO2aOZo4pae90ytMWVQeP44xAQ59Zo
XxD5/JRGjgy3LbDZedfPQ0UgtBxA8ZI8HqPEDfEfQakNv9N0Ss6MIsYj+788Wo7UF4Eqq3TdGGBv
GII4yCs6DLjlUv0Bj55tZ/4SW+381FlT524t0c33ft/6WCqCwjnnEB2+2U5YaWY2o7wZGBkTf5u7
1pqMJ7X1LBAf68rt1aG1o/ae8nuBLSB3ltOQHOpwORDCykuRwnJfBLasjgr1yrb2/ZjmdvzNE5q+
L/HCRx66AZKBZAgO9rfgImsA0DRACb6QdXyLsyR9b90CXBp60LsCL8hrMMLxiEjU2QLcdja2T8MO
IiYM9pWJTeJG8Pi+MxyFuVNzZHnWxDDWa+QZsbPBhpoTzgc19AUytNNvhDInxEZcMjlY9OtEhRHr
umeotGa+pncLoABnUM6MMh97RBFO6fSH3nbLE8CkJTs1pR/MmZLema/x0kWID4Q53tDWRkIZtF8S
H+MLAD5xtluXxQItEjr5hdYzT9cMwOxnrx4Y6xXNEJ+tSs3OluKk3YvJLm9sw0HNxt1OHi44se44
TjQ1MSL0j2NOG93HS/PUmM6uKrz+Wmkb5VConOCCKNNv1WgZ8yoLY5pmc0B7SmK0OmhwFmKNLgg8
eJDY8pRUo31k93mPhyj6JoymPyDVdxDJBmPJnAT3lpkift4ExPVWa6wD5JZprKv0tKP8spC0wGjc
BywRwLFd9nqapyuHmIEdfmbxXCH+ZyYTpRuntihtTUeuCw5+6wY39U2ByYUh69BfDnP+7mn+VT+R
UtYKh7Ep04xDH4o1sb2Fu20so3hHl+ZsE18110GuxEyFV9G8oxvYe/s4K/UV0lYANWGY7cHSGqfW
iKJ8qwLGlEbn0/jjFGLCe9YNGs08gIgEu4L6OlQwz1PgKCeTaeytrcq3OarHE+WFPmSw7S7yzmek
7tDutLFuPfVF3DdbLBzYC8ii9r8M+BX3JHSTf2PZGlyBDJKBfnbCvcT9eQxr+HaHsRyCry4e/7tS
mZqL74T9qsZvpM8knYc0/ZMGqIe20/57Dp7uyreoalgnAzhQbZ1k+8EQ01d/cPNrVdeoujxEUjfK
Zxa+IpaC5Z5MzfabCUeRgjnTYMEK7ZBLsFA3284q95mPXilE4I5SjKqDp3eKKnj0BgcUbuOZmryl
Rc+AK+nuXUmMMcU4IUqx6YVreF3VwI5oetsaqIG7VZ3b75rQfnGbxjqXiLDWEBH1zmuGVOxGw3hF
LOPvobqVKGTT8UyoXHQcOX8gPDTqLTUKe2sLVnWFSSc8Noy0oMfoklay71iPo/YXQILBoH0rNO95
FJb1pZYlRAgCKUfaUUF2ExFj8OpFqM84navqgYHTQwsU7zofhd8e8djz4PiZi8ClLfvCY6jYmXqN
RGO4AbBvhNcIzVH8w8V5Ks283UphDvtJRdm8G6MBpxnlwLRpAALfUQ8u5DcHB79vee1XLKbtWwdo
gI5Z0/81DjprNx360CkhEKXH5LKn8jTA54IDOOEDrLeq6I0rNsDma2cZ2Q1okoaIzR7TvJgH+xIx
bVHtjakNjyDqhmPFIem26Psd4xI5b6AZ51/nhFnqmq03OFpxcc4ciW2mDeOD5RYsFN0cH7Dtsf1R
rOPWF518bweT0GMPp6K30f7UUQMIo9V7MHDzrU/L/rnx6OBXna30zdRm0w489SvbcXGfSuaoMsN4
VkyLVIoFqTPg+DLWybp3F7qxB21Wz6jBfJCp26YYjdeZOdWzLPQVInAIfzQ/1yPsnWd0FOYddDMU
byC/aaCZyUuQqfoAQYx+oW/cE2YwIqCAinigZg4m2hgG1TbnZOL+BlFc9N2cQb1DT+a0oXg1isTa
ZMTpXKZcJY1eB2UOPFTGNbDQjvR6NCNnZCoYFI07lbITUfN4PArOneV3i7iqA8DLNrVrDXSioQtw
rUp8I97as0azGDDTwrfP3IQSwOuSK7MNrJewo7IbFPTWbZcZ1TmoerwUfV2++jGMQLDF3wG1DLsG
IeeTDa+cwgpSlw689DQGcYvYfcY46OePs0H1D2Hkm19J88FTiieIsXZ5nQOsc4dRPWm3jJMLQ5b6
SbmecWpKqV9kaULR8pyssm9S6ghgyBjRaML6nQliO0RntOE8JGh3DUlEyHbN5Jw0BoREzU2C5Zdh
cc7Os4nNRj34hNr3K6BnEMDggtUvoZuYzT52ehqXjRPR/Ql0ZQLyzQ3zcYImu2lwiyAJxJx2NpCy
0CFOYnEzuUPxwI7b9jvmutRSFQhdD+lsRHug5zBSbAgnbuqz1lUYb6qYomoVyww/gjdaY02qLBy7
TaNblpnR9Tl0cU0lzae4yPo/AB/+U8fcIz+IgpIkKF/Q7P/FUl+54WCjzpTCn06y6EwYp7MbZ4jN
CKJ2UQFA+w3b6crPoFb8NFn4u4H/f9icbpCeavX//u8SxPRv1sTSrYdZYzvCCyzBbJXu/y+vzUxU
NVY1v0n8GJdJ4HT7aEJUNtN03TD77bDr5t2dESLoXaedYe5+//LWP15f+PQMlqMHggLIB5+mBYPs
MMA0SUnfqy+WHpcxzAfk6BhYu7oAcRhldCyDYUIJ7aOx6zYjkaEdrYJpOWN3IYlvKVxB/CfhUhIj
9aX12RWJxGkCOh8pK4sYMknTZ9K8CC7k3f/0IyDtB9SBWGDZe4X76fLFvhcbo6AZPptWHG8Ls/Tp
gQZJMv0Vwk3tH2pQTSabV8BdNBIX/BVQtat2rU+DdjvgVoSRSz2RbiYPEeYx7EAHn7sqwn2NL45I
elCTDSE2M6l/uACAr1384SP8GtfFXUDpBNiBqVLg8R/301UwACHTj8eLYmMPJmKljWnlG2WJBLKH
1mxvdWZZHwkLXCM8Kny5UW4tX70xDk8uiL9iP7fG2G+sj6tgNIbI/5BraP2HNyktQHQUbjwmvM9f
b1XHYb/wQwQdom7Tfh86aBbORR/xvqg9bjVE/HestIybUngIX3/cFSRHcJ/YmD7EFhB7QsfKb2Oi
MibcYX94jp3lHfz8MKFL5bvzeJxsj9BH8xMbo0498N4xUSu2yyT74KBal6951NT91ph4wt+Khm9t
gwzMzS6xRWGRZN2M06toQtF59nwn8iBL11h5WjtO8h2zMIV21lMuaOUWn26dLmMhWgKxtx70ZD95
XigIRWpzgUUIMJ67ayigx00BFGNp6eCCNmRVEJDGjfSdo1OKe8uh6Zo0DE/W4yyZlceDHG4HFYuH
YHRA4jhao3L9wz22PAa/fjkLVw6/CN+SKwis/vXyMbiI65A4cXhbedDf/VhUlY2Afm8t+etX7Aue
2omEecwGbc8kjtGo5vwqwAGHeKlBbkb3Y8woD/Om5FlSo8NjFDajNZ2LpFnkZHrQQl7+/p3byxr4
6zvHSWtJ18Qyyp+8Tw84+fVY3ZlLkdMEHPzKSCSns04nM0Q6yr5qW3qV61yqVnMmbPFZTuc5EFF2
+pG57HLuvGaAoZDBlIxo16UFyPbAPpClZ1NM0t1hI0SVyGTXXhLXO6ZPEuTFdEafVSG39kszGJCd
dKl8q2E5zEcaR+kzMwpzevj9h/11PSZMS9g0VIW73MYmy9Knq/TvXPBiifzmEBCts4QY8MIs6pNY
osEjsxKUQ0tg+GQs2eG/fwP2r48574AvWXg8QMCrPBF8zJd/AszM8ehNZYqZeo4ThdEislzq4FnS
FvkxleJr9t1jECKdgpaC3yWPUSXSf4zsv7zYwwKNOjVxNzb95XBt57Rbd4UzdK9lyj7OAToMF9xM
2Gy9IHD3Xpfl9QYPMGfw0puNAjSVHRpbz6XXuv/Dh/v89TJhd2D6WBZMHl8Kx/71IfBiEZmh0KT4
9A0hV7rM10Bqefc0OYJLDsIdiWUW3NXQz+K32izpiPp+m4VbU8oQTW1QQsWrUP5fw99ESTil6b09
jhoROrzJ+6Cb0jOWbR4b2JtEoTCAKtuNaQ7WJUxFH+e+RedfTk5KAnVZdkDLeeq2RVC3dyA26z8F
NC6ig58eHnAnHKdNFkTf5c8esoVfP3FuVH7uVfk37SyjQQeyB8egSi3tP1QJ5OjQPQMylnvprU34
hbmDrmymHCs4menGicc/hLJ90icsb0jawWI+QaEgbMf/VPEUrptQB6Ff1wPb+bHqauM+xSXsI/y1
wmYzOmJ67JveYhit8zDZDh681osgKJOEhhm2zdXArB0MZ+QF38tYpnqbFqa4gtPhWAi+suJ7m3hM
W726KS47wjrye3OQI0fEZUbLQlO/2LXyHryOkcNqMgnQXX381Oi9mnmD2YPunqI+gYhkyCzfqZBQ
mlWlMWLiC+AE6qkFOeFBmiPzvLAU3lkm8RGmDSdBxlfBwKQwJnMFhfzcEZVjDu60LlhF9HNQVvwy
dL60opGxOtGh9GG5k3Bp7STKBc7CHpSVLbzw5awDrmDcks3eEGrkF4F7BNO3qAUMO7uYYLs9KuIM
SISpOL5hv2thgvRFcJmbNW6J0rZycNgaEyQFXo6FpubbhTZndUzMPp6t/591Qgh9flpfFh3S3/qi
q7eCPPOjfsunnzFiH3//71xy+S9CXpcAT+Ese5ZgpfmhExL/Eqw+VHzsZyZH7UVb9DdHzPX/xZmT
FZgkWuZS7NL/LRNyvH+5ErIYXLpFGEaN+D+RCS075r93VOI0hcNhhxqJ9+exNCyLxk9rfOUVzawD
ibEj0UikffNNBEsfVtvOAZgqTWIPkuVP383Nj9/+80nn112cfWUp0aUrbXLJBWX6p50tHSIox4lD
Z992mutyRNqKy6cX+DdNv012DuICvf79a34qHXhR/m1g24L1xueL/byZIctHheXhoREguV7iqMBb
EaJceMfLz5GFAcLJndQyyuwNehl5VxrGbmLXZXXKmtscFS4zgZ5DaGqXhGSNZrGbnMZ7bYD+AbyK
F2RuM9eEo0waff7B7xnCucLo76lY4h32fXTsFb6/TQDN8k+owl9Prh8fL5CsDEvso+1wOX+9jrNh
15YeWr7TOYrPpRXrYxRnzUY5xJqD1h4uHbJFCdKKmofff7P/uJrMwShU8dG67C7cTb++MpgGC5k4
dvA+tfUFeaFUiwTOv7P/x1BKuYn+FPf7OZ+Wa+nygAW+tzxTVEafzh8tgYAdZFpFVEYeXs2EYjYr
DyXySPh3vWrCQF4UWeNfG15fn0rZBjQyRgUqoIP+uTN0BQMsjh3qmN9/Fb+eOpaLIJmq8F+eaZ6Z
zxta2bR21oxA3vPQHm9kUYw36UdF9CM29fcv9o/qjBdzaRQsOlCbp+nTFQ8mKLWVQqfS48BF7pUz
7FoHY+Qef/86nz+UZaMqtdEQLndWwNf+6/XF6p6CjPArHk4lna05GUm+RQ2xTLiLilPo71/u843M
y9lLleKwyAFKDJYF66cFqZyspLRc4LK1NfHLkzERzBGnKIbAEC5SkVxNPGkYPe14p2at/M3v34Dl
/uMtcE+xLtuux6oofvz/P72FZLA5/DsMpqoZ/cqXmAOTsU1dl2EJmpro2lcYHbaGimpa27HKXkLS
ohg8RQ0zl85vkYV10PrxyGDmuVIRsgLy1H1JGYXocMlvTcHEMKN2KyBhIUPtTLN+IIsb6Orp2Z4P
BMrgYSAnDWdbiNItpzhBdkbUYI2oh9rHGqlLCr4aD2X1tOk71C6Li6Kqrm1NSsCqTNwWjrIxqlcZ
TW5yLrssscm18ASy/BzV56HNtalv8uEjzFeNVvU4kwaZbeuaO2HVpCMFou6XTh69Rb551YWEkowm
FgRw0CH/C4gIbRBoepIxMO3cRsHETxs6BoxVBgerjcuKZ+0H0zNxVqYxkTI2icMjX6RO9toBPITD
2onemK/UBFmlljwVrQJ47mq/u0hlFnwnA5TEcL7jRO2GMACa0dHPDb+UZNa1UMXjGJiFpmttTFrA
bHN5C14eCmdrl7izL5K2xp6GiD7JLzSpffMhprXdvXuwk+YDLjUkm1BdQn2c8HtBxOs8vIY8Tikc
cxzhxQ6IAL+Hgo4sOXtuymnlBtVYULDHnApot/NFmayCewPfTcuI1+MX0y8w9FEXIxbaAk10utcI
BiChNFkAyaJyCe9JHD0Na1WOo3nQmKmKM/jlQhDq1CRUdsFUN9v+4zd0CTpZXA8C4jrIwAblWJQk
wUHOS/OnxZIRr3yyE1puGkI3L2aBghFWLWPaG0YjcGdoyaNCqMfwZYyHYJd4gf/FdlrumtR0i9Nk
oAYItS6LbVhnpEOGhnwLs/FSpSUOJ1HC5rOEy2kwV6S7n2wv5SXHIQWdB/vZXdHsKOAXjSAeqsy+
naLMckkX8gGUhgXHoNPU1CST/v5h/VS+2JQvgtOxj/raB4P0wUj96VHFk5/VDjAbgvrAn66jJbaY
z8g6Jd2Q1EWria9Som/tP7zu58XXolnKNsu5xbEpJz5XE/aARjlEKr3CGUUNHxk2N0LlIlv5/ef7
vLnCOqXOoxcYOLwkfdlfV0O803Fg+yF6R1em5yWVY+bhLdPHIi/blz5KUGz9/hWX5fyngtBGokqx
ijTdk6ja7c+vGNEo7TWqSAxUhv8UBxZOOdNpm0OcBh4YrtLnzIH01ZTncLaqZ81j+P33b+EfOw6H
fVO4MIsogW1LfqpJ8eXSMcwIb6TvEFyP0xIwEI3OO9phHurfv9Y/biBeC90XYy7OdRi/P/VbYxQB
butCKRphB36lh0eTx43zBVvUVzjEWzl+C5PZ/9+8ruAsLoA9UCp8lDg/3bgzZiOjZMay+jiPVh8n
uaTybzETaPIzvelbEYHO+sNtywP56fLaJi0/klik61ARu86nG4q9qBT4dYdVa+r82jTB9E+uSYI3
HVLgvbZbiW+Jn43f0VxBMjQ0kAg7leoN+TwWVUNOzTdU0K29nUPTwzKQpITSh0F+6xe981hzMr2g
dbnIG9w+fUKDlb4VCYLpJS1KLmCOmQM/UyRRI5urh40d9f1bDndv2qRJMJ48HgaGLEMwvdF+VA3m
JaNJL1g0SdxrRPV1AAHT7GcLXgeoklLejJbPLjIR1Z48k25cMG+PXXTdzgqIe+HsfTIjEH2zXxvr
2g5TlPB9Aa1bN6Q8vAdoc2zMlHKuT0M1u/5GiZJITgBZLKaxC8Zm1XZGQsqO27DiBW3NzwE+si0a
DuX+ZWGls7xx+4nfEOUkeV0RKBbeZbgcBuQW+C2KUyfCFE6S1HWwLzomutcG0bX8TuJ7bPazYL6J
IL8CvVh6EuZc80p51veXTQ+yc5dgyoo35ZAa16pPsRjF5fLmonbxgEfzt1SXYNBhK5rXyis0H6RD
chvnRBhsAsA4ey/D3U3DzXZAf6EmyFE2rkTWR+zHk8SyrBYO+oVCFEiyJdbPTd3WnXuoyKUM8Ep5
4ReSfEt/NxVdcBjnyHlWpIQ8eajlKQ+YyNcno3K8c4k7Ah5lnEpYvIFU+zZdmhSac+4B3bFEwEH0
IBjo1NVwmRAMtWeF4hKXNMrPH0u1F/p8OnMIjewCOhPreuompXqhO75cKpzw+lgjdp4PP/4+Cd8y
Qvnk+fIi0a10L/xQZM+jVzmEu4qxPuiJNvAmy5XxYqhWPIDXzEjlcM1wfkWDlXFgMiqC5mqDlBvY
qtXemwIP0QptGpK5xrCgXdd14WVa2mG+awutGlQxbVFcJrBnCJhDR2ltvMpUxpoDPTczSk4WjbmF
1wJFSUcAgwvpU1dM7Ggr3wGdCa/Z7QtkWMvFTVGEzOsaOlZAFOM47n+/ztHsW/p7P6/sPPo89i5n
YJY7Gmv2r3uJDfcX2RFKxjrUan6sB3gNR5QeNV8+oO0Oc4VKxUUVTigPwSlV9MqH0CJdwXXL5pyW
BtkYyHdzohiwyDvbUPlUcj3yrfnI4BRZFweJbzR/rXAD/6XNqfJwsYBL8ifzReaV6RzqgFnvCWNS
UREKkWKp9pchSZZlZGDRsIMRlGKU+xKR5/nNgGPWYDqFjYBjEVlR6Kv+uc/SuN8N1Nb44wIyE27S
yazvwSdn4aZHQCVObHKsoqTQhc4xR+H97BkIiJm/iGWZyUCfgjxkP3BQAzl8hjJNuExNhup6jTHL
cHjOp4xidcxwg2wspDT+eYlqbJmkE1nDXKnF3HjUYTEWdypIwBFXUc+zbXXdbRpb1jWgAaS8bHPm
S1Smt7k/tO0G1/1wWSeq3MWtWIJycSo/F2WhQC9Vyq1uwsGvCqAz1WjcK+ZszpbeaJcTfxlSkkuR
juke7nH2MlhQTEeTQBkWKkGQXF3g1iCb9NqE0foVt0yiVp6H/nnzY/uCgoofFGOAXXw1wY8NW7fx
+NC5EwPtk3jF8b4YhW0dzMzg560TB5vOKMBLoELKYOtOEfyTkBWkDzPf2wHNdup1KCK9jQCLbmeW
HIQORkYy+w12yb6/R/jOa4YCP47pkfEommkiS1g5oK5wSoOoSnR1lSlFdgujseTBd8Ed7dJIMfEg
iyb9yyx0I1d4+eFNZkZOdY42t27X5Ha6Jlz1osza/dzbjLTWM/So8LpNmSh8kxz4LecUBE0KltGN
ZrM+TWZXVDvtqgWa1CSpuinMisW2T/kj2AKufe82zLF0kttYp3sY99U1Lz01KQ6ssMy2CJvD9iZT
lpPdNOw+2R4gy7gQoMeSA6rWDveX5RWmuoUIYECnr6aq7AB427Yz3JhNt5RutR3n8Bn7hfMpsuVv
M0dQ4FtWf/+Qoj7pDyMsHYCQ6HHTfTiPLFmbFv2GcpiqRHKGJjiEXo8FCZFdd/Sy0BevLq2XafPj
ZFj7xJl9aZuYb22Oe+5mSJ71C81sqiijQZK5moaOT12yBIIt5dh3Wy7w3lXHvqteJjBf5SZE6bfh
Sam8DcW1HrdAcoJFn+Ly742u1eYe+qKVPfZ5y6Ni1iMpQ6io8/QJt1Wb3QzCrYsHnVSF2raoAbil
P5bGNGAwvyEDWz0khHMlqL1SaolmotT/izUs9XE65a0J85yaRCsjQQRnBXfarmrvhdH3vEq7alGX
WdYpyyykLBHgMS65tg8qMYZ3WO04J2ISbgNuWXp6rQ0DYA6C7Nw1drPvROZf4L/Ab26a1oCvcDLu
6MzHHC0NGw0Qc5xq22e5Md5jm0OkPgyz+SgRMKx8TqbQI0U0HAVBqG+ccEFAW4N7TeJLv8M2Ne8G
LGPPXjfTEOLxRDA6OfkT6DvvqKus3pSW8ACONMVwRhfCGL2sqGPymJAwao2wuyw5MRF97p9ES5f4
OTMaHIyN3U5veT0Yr1SzEtKD75380ch3mrzHCc+ihZObA96tZ7b+G6DnYYUGH5BWjLVxT0wS0HCs
PqW1wjcgb+akJ/OvD3qgJsmg/Qxl7+RcRJ3jHSvk/Y8TSvD9FDOqGuPEfIh86oFYLjpOrwHk68bF
tatj/NUNIt7Ead1LQc2LLdvIPLpyi58Bg2NyNOrga9ovBj2XmrGErypgl5o8eyuu23AbyNFikCPn
rTfkcHlmegCRNuHWaEWC6yin8m3ASQh4sfZRYuCRzLcJHD1YiA3qy1pAcOqt0jsMpUh520AiNt0Y
SeIA2oHTNEEGz1ArgZxBz2LzhzBYb2K7y05geOuHUvvWG1rU6DUw6lqskQriHCL/7YK7crpuFXl5
FUScZ1+W1smds/INqFdr7YolAbor0gy0RW2s8JpF0DW87BCJDD5imzp1uuV+kw+q7oDPx+kQY3uc
IVWpIai2IWsRDO0MpmAXzQQOjL3iiK4t8Max/1oLu9niJ0tuiUEHGWtQFe7EOBHPaAVvptfkWwlT
AFFWUuXZ3gLxJL6SN6itCwRaOWrmLkLAWbARwcaWfb2vRc/gTHdiHc1GfM04ffweNImNwLfKGlQ6
RvLFk/VMAAHWhnVDTFe06SxP0acKGzvZuqGz8AxEyO1qmzkdDC6j/GKmub4qkmhAYmjHRNaXZmbe
RgVBvxs053xom5JuE6XKuCrmWLCd162/ZyznkFzdguAwLNgN9uB/Dcw+O8zmYJ4kUVAApCNn2yqt
Nzl9wHwtRmS6NqdEjgRJjrjOFA27V+Dd+ljkytXUIXQXysiaS3QigI7jHgBhhaxw57VZc98003zg
xI4RVoaVdTSTkQgeS2XsKCR2/4V3ddojc7Wem9oiBKHDxzWvS3ckD55pQXwgccF9Vh3+5azoMPxE
vRFgYSF24ckfgn2DqA/0T6PBhrYFRGIT/GRrUNtUKvRoFA7upZXi6YjooN7TMvmSsNBtlOrxdzFX
PGRdXV4lLrw9XdKQCpRFphfI2U3rGBZi1tDesnyX6yZEWzI347BfMmJuk9xNDlBhq4Nu7JSnsUK4
4rNAdHPirWqW2rPfGO2+7JyAjTTvj7olf8BJMnELa2pGKx23K3uu6wvted/JJcyPde7X46qRfUhb
u2srJqw+rc2giqzLNOvME42m+Sq2k7zYGEGagNQLi+KvRipFXLXqUVwGfXk1j8GuQxy5B0aL3SGe
GTtSY+jMv9NGy+4diTTco1LXSyql8RVxe/xstooQbS+o86NvOUHITMUKNmOdS9wsRb4GuFedlQ/7
HJ5z/A4bXQEF0nrY+8PYnqaYghXBYwD7HrhlMXnDLUtPl6xUnCARNxePiYzb7gDfGXUu6BG5xFy0
G+348EJVAmomz4xdivDzUTuO0RP8bEyHVJnpWUep3hEs6rwEFNHVu4t5DOgrNpLu3ItZX2csu0+1
aUG9Rz+HNih3jRrvCO2ce9k38tJpIU26Xd7fMSE0Ybwa/rCHu8jQDUYrCRF5R7bZ5M7VgoFX48NA
kxFpNMPq76IwuaXTYrJfI5THTOmRuazNKXAwFbfQrTsjB1LTD4SG1GWEwloQL7fpG/ahhuP313qw
63SHkrwHwSjs8VoMiL5PJFMlLUJbLychAMeZf1azd5uTmOqtxiyo2n2LPwS0nVM8wD5w13FeqFOX
OeOpLHIIO5UkPMNP/6obPC/Ek1n9hVcFhkHgZ9zcguYD30YkMedoJ9/aiSacxcwizkXRYBGzqlBc
OdAAaGOihlzZyZQuinxi6rd9Q2badczlj8ADCckZkk7WyrMxPzpuUyR7uwMlBM3fOjADfFN9Nd0l
QufZbhiwAG1w8iPiJPXlcsDUdtSs1Bdd3KEg6pOnUMTJmVUd/0Yxe1d9ghu3ZdXcB7Kxd33nhZfg
oO1rbyEJ2jIxQKlHyaM3/Bd557EcOZNm2RcalEGLzSxCCwaDWm1gZDIJwKEdcMCBp5+DzJrurhFt
1pvZzCat6s+kiAAC/ol7z4UzABUh3ZJXk14GVqabTjjur1DNzavnm92NlsVwb8QmvLo6fBYOCDlz
wp/meZBTJa6w3YyNbdub2EQMt6rx49ky2fEMajY5BtwCAzyaMrAn4wU3NokEU0SYBQEeFJEzd7MK
4Ka4rX6YB+3vvQrDySojq0AyAYg7dfZoVmDstsOGuYzVrDIVe3ttt8ORpEGHnR0y/N2yvSbyz+9z
KC2+caAsIYVJknkUOvx4fmgGxR8vLqJ+R9Xei9+F7jqu6OlEwqdWeb3NIT7TP48OfryYPDh8UFZy
F2vf35X0pRfEYsELYUbzj4iMALQj0b5X6FDXJaIhWpM21W2jYnCpQZbY1hwOwVr3horOsWAGavgo
js9hiJjGFKHL1Wqytczk/NBLzIw9Du9oX4yI6P0AayH9fYKzxewbHmAoRBKHthuOAdxPxPXA40EZ
t2BHx7jIvlvmUttSkSeP58CVu7EkXm9Xtf5CE/do+inRvfo8BiM9fEPbwqKmCo5Tx4yu9QvicVgW
XVEiul8+6sjHCRrsqeg64Oam6jCKZsqdWJ4J9sMJxStOPBlCbBG1mUMpdJJXJ8lbuLsJs17pIkV3
FLKoKYmPdhgQct2YDjdkV5RPauwsZjJAYaY1C5vox+NR9GSawe8y0Zy6A8hd6Bjd4Ky58hGkMNrT
1ynBnrJwnZ1fjP4gheJ4x5fVF/Q2OsUGPvR5c8YSlh87mQ07Q6awlHMMWdu2NZO1kQkqx6SDuMtP
Jqsxs8qNjc5ucZI4sPxU98rhBmJulM6tmnV/kAYTthUuzDA9Fphfnkp/ym8ZkrerASgE73l4DrgY
p5jo1V3rkPy5ZXCD/c/nyc7xYObiu+hwawwFSjwiDpz8EwhzyeWcgi8YMnhyvKbZC8yBR1T4mbfF
AbxMwsBtT5zAyXjfS6ZJVNVBqY9qsLxHUjHhAjR2X732A5d6XfP0uhlzkzEV/VlGW0EJdcbpaBao
ofrI3LA5y/ckdYNxm/o8uxc2lfk2zm3/o7BIjFozBVjWb3ODt2k1Qac/BHY+W7uC9eTX2IRje5OT
pQ35dJq1Qwp8Wn0WlPefplHOz2yMZ9SwtYFqmh1+rFcmsB95Gd1qSsjAyksXfvhEYoEI4V74oH1W
nJzsmCR15g8lGUDwOkiJlTEyI7vYnZmoDVpvedVOab0z74BM13tjcg4yJ35ty+CJU9vkvMCw8D1i
ZkrXDcZQj/tp6j5zxKOn8c+IMf4zMfmrCC9N0ks5DQZQioYR3MN1HzB1l758znKFcspOHbG4l936
MJP1LdcL8+lkhHO7TS1zfMp6g1QbQlEhV8deEsGlC4uTIMDWwvHiJZ9oXelVPQPfIEDLgdCnV43T
sTgqJ6xeB98m5zedLQY2Bk6gCQRNqpMtiu0O1i3g9nSjs5A/W57ldL4p2pN1DzbqQ7vFouRVNc0t
QC/GG3/nirb0rIanXo7npq0844uvptb3BioMCzHiew8Y/lx1TTzSMYi8ybdRJPkmjcfJtDGS1hx2
BaQuCvqpK7YuQKnn0OrmNQcS/4yPosPdG2HbJOqpZPT897+LP6MMb2nHbRCRxzBMCK8FCrOKhG8X
ZFl6JoS3fJQc0is/xonQrMtaWfOh6GydgxNMyOK9longzbAZQONdJO8cZx+K3jEAyzWNTDKcoDHm
XVDWuQEVCj3+nf9nGP7H0VH9cXk3TsS3GMOYPy1R2uUZ6ZFZP8OoJPFzlbhO8Sz/rOJlTwLRoU8V
h48hmC0XrP9aJ4c3RtLAVwkYxtmWZKExUfgzHWAkwptEz810AYAC69eUWbBHqxjE9RaD6SgO5miw
E/U9JfS9jtvm3fAcvsHf7eLfcQE2M34rg+xa9r+dyTXA8s+L80nXYU5Xj6ysOy+x/D1Kchy9OMgi
3iiFMIWd85+da891YphHOAGDdwvVz4rZjVWeW9mW3XsRWPyXpMG//2wiAtX3PCVZGXfoUPKL4Upu
ypSOOL+Uk3aFt55CofJbi2fP4j7K1Sv1fte/VD5u62cLXkGzG2uA7pxjsJX3igUmni7M2XyHbuYX
lSNM9dvoz0vFCaBYWweRAf2SBNA1J3lX3QrZ8UgZ+B30OQTMQiq77ywiCKj77nokXwg0kV/zEjV+
XBvopYI4OzYy2WcK+QRA8PIGe2C/klK7L0hObZrTUBxKD8gk5InyyY2H0V/9N9NGYKDRXKBrjL1g
wSqAooOd2DVXd6ys+oglxXv/z+fR//seykNlYTErcS1Mev+raqhiChz1JECukogLseKhloPF75u5
+vrzg/6/FiNGbET/79AyFHif1fe/qBGXL/irRrTdf3AlA59+EPEdBRHL179qRIu/se0I3hEOKPTm
iwHpf6aauv8IHa4XYl12hnb0H9SIbvQP07RNa1ExEsKLb++/okbkOy4L1/+wpTARMqF7R9rluSjK
cPP865YisKjaMEpFa09LvaqGZty79vAhBu82c7T+TaxNtgXQu3aNiAhnZkydSDB1mPmKqCcErRCy
qYocxjw20hmwVRZk5eqxjqyXGXi7xd0W25bG1eZzDGVE/HQnkjnXST7eqthkkzEfMUeekqYtDhmt
cLAM1GqiVGT7A7v+R3eIzAw7+DDt8mIx0bFS776cig0AtIMzUUT1yafRqH3TjTe2Sh6qMjq7Tndj
1Bg/sbl9QSv+nXnTTwoEoK+aVxMjRYW3hzytdeArHJPOgaXTts/C7wjQ38b21WMVDm8prKlB5nvY
O3SAzIWyfOcYyUeLG4AV2QmW9nMxu8dBgguLovEUyfkoZo5i3ZQInNPxDtbiuY5I4kkd73aO+3Hr
VVGxIIxeHDET8QBuW1XPWJd3jFFKWoiZqK4p+wH2yBlDAA+ClgsxqDdBv7iKE33sjPRIrPOtYYRr
f0oBKYVMsHznSwrySJBPnLow845lV74VFUUnmhSOYTwU2Bb8cDXr6hLAqFvXXVDtEhqBOXfrp1FT
lLpWIuG01vNrqDrzh9bB/Ya7VJDuWZpXy8ooiglzavbk2M03gT2E7lLF64fWRdoUimF46ocSdcpo
iOYlHiTeEYvHzs4m99HelMgCGdENQp2d2u1eoAwRGY73TmxZeUakfcGNQ5gO08oDn7mZ0smON2zD
LEKp0pFRST2vfTVSBY9E8N0RdyL0hrA7PHtV3sDlcCx0h2mh2CjJblz4yHmfPNQqjd6isSz2jYdb
eTWQpFS6kd7gmF+Xnb6RzNVWBGo9ZvnIMzKgl/NTYhNITAR3lyf4EwHxoIpnY9himmggr/Srhln7
vJ68Pv8oc9BlrLpc5lIhaDcItig7gAkBScKaI67SJdukwQtwa8mGmLuK36u4MYx5vncDyc7VLkfn
CahH+Bk1XZo+4spZ3qux+OrHAOkSIl9CJFO1awwTVpU1X23FkdfmA8DzygveIm1+wXV+A8ye3euc
n+H5lnEbtcVdIczymdkl0QujvJfevNFhEm7jilV13DBUqkA2rew+gAWN+W3P8uJkp/O5QVjKDMO7
aUfrJo+tlx5S36rs+msfOkdIBpQw2ZEEYrGBjkOPFQ/vqhXMOGeav6K8a1ySCcxXYlqYafmw74f2
NVHyOM9GvUalfzGKaTu76mYQydUPGANq2b8NjqsBRuRbDf53pyySHG1n65XuKe6NXy1x9KQfi60/
EYOEjYwMv1rw7+VusFsyIIHJbtDMPamuZ6vUEHO6RaD7e9lDMZTu1/XoEXPqvI199hsjxCfzpPWo
PEIuEUPD0g0Y45SYDHBUgp4wf9G/v/vNdGLxMGBm9JmjKPciF5Wix41zGgMvZFkT7UQ8MwowiU2v
58bZhNBRIojMO2S8co+jGlAIqXFa2BpUtnCiOzfPSZCtt6aOtuhT5lVaOwfPczaxyVwgbiPW4GTQ
mb5+U467qZ2RoEyuEX01c5fsMPI4Zid1R1bPtpDpTWum3b5mK7bO5GdqksQLAXJLijP26OZgL+NS
mUMc7yvgDcZNLol0Mcn4mFiirNqmv7bE9bB/DphCDOY7jOmH2Uzvrbradmnyq+2xuI9IfN2sYeRn
XWZHPeQjWR1jenHz57mJyXkG1Oq0+rBs/Ngt+4+U3S8VIpFCxD9gan9nRDTh8bj14vZCpusJ3MZz
VsI0UDlhXiyMjG7rJDS/URCcQjlFq7JfgoCJWPIHZ0dzlJ/qAW59movb0bNWxTj9smV6ASD7WMI/
C3qfOGXiCE2fOfr44LOiS5yOBUFBZ9tv9UyTD+KySKabUTA99wgdFHV6NPuIZJaMdLyp55Un5ADl
pMYDhO3oBSuyxyruJH0pABAN/DdJ8Nuql/DiFDGRRoDFxU9f52C6hrh3dNcDLeTdRdv/zBR0U4X5
l2ArHSFlVz5n0NT85B0sNQWIfJWHmgi6Gha3qL0fFTD3T+b96JS/YiLBVzLt/Qso5kvuk8kY9/rG
IczGcPMvAx75DOj4gmNmT47vxhkHsWor9AAog46VlX/BFlzmBt332FfDuieMuR+qazw3e3ds+YAx
Z2f38TyY5i+wKrd5JeW51ahhgnDCGjOevAUBMIcxOOhS3jmZ4j0hLDPuon2kc0YwgF0F9a+rHy3D
uPXEtI3C6tyR2DC38TMgzbVTyEMpNKnlC7xrsqJgi3L3o2O1Tae7Hp3m4FviG3XYKpv6Ry+U606Y
tyiIri7PcTPBkGSYwaGu3cd4Gh9T1b8FoOfWBCYiPYr0Q0zWsxkzoqzjWMMRzY1NN7lYFTPnsbUE
5gAC2lAJPPZL4RLEzG4Lybwp8OBfytLGO9pGezh63mYu649ocH+W38BMpxc/IHsZ4X2HiRYMf1be
uQGhBcKlD8z8lh5osnLgTnScRVwVx0gwDO5hFqwCsIH4op9AuSHdcHw2UewCDVjn2QI9txf8uTU3
sO/EnV7A6DK3Xw1I6QbcvvWS/7DvoaiT8fQtXPWCf+jJ13BDQDp7INfZdgLlXCjsU5YTnoBSZh3a
YOFAtevYuzVAt/O81yfVBQS8zteYagJGyg/Ohk+iwR4wmq2M0n83o+wRvi0bHmd81RWLEQyYB6cN
HlvcWFOZ3Fh/aPIeFPaS++o8LNB5ppb7ztLXApN6CJUecSZ6PoXXI12o9RnnS5u4iJUTsE+ue6AR
veKo71dONIBAk9DvO12S5dQ4kkd1adA9wZFz4/ihgJrvLPj8ZAHpA1wPdkOmxU22YPajuf4o4e6n
Y/Hu+/kPd9CROFoNR6LdS0j9DFooo7zhHaJpSB8Gzt/Ah7/OIPx7kP5xzd4UC/rf08DvePxRixKf
YROXgd79sff9t0ZTExC0doX6wpAwUuQvL/ECgNTNvcxZTzdL+ABcrWSll0ACwSxLm95mGvLmVGpC
CzKf+AJ2/NvRNfb1EmyQknCQN332mMFVX4OEAagfvvCBWySn4yFJm8tIRkK+hCU4vS5/p4XBKMRE
CFCQqVCDFt8olT5EeGVRepDZNywRDAGfyGQmlMFZ4hkichqqJbChdKenEFjP0VnCHMBpExNunYgr
5rgA2o1GHv8jARBUBfBAXFS8EepCV+GpZKs6LdERM07qM+cU0Z26u1FG/JLgzSXslic6+65jQf4E
5tiD3ZRcY0RO0baYyKuInOlVLSkW7cALqBVoHrsn5YJ685GkC3KZqg80GrADAvM+8OFwlY4wIZDU
t1ZcHZn9UXERpSHb8Nz75jHv83bfDEThRUvuBh4rfmXGwlDub1uiOWwiOiJNhJ6c1aFc0jusOo6u
hqmW1Ho7P+vaf1iOImbLya7iPNhW7vCbmxsLkslMhKo0WWeT+dtHyhCg2+ThHf6OCROxeGfWBK/2
+9Q33wsIiSRq7QjcMG/cJZNERV2y1c38oK25+5X9iS7JQzmcGbXEN4DLmfPp+YEHDptbgk+UM3h3
DNyJQDSiOTNXlk2s6gasGwJnEr1tsAdTlz71MxxFPtxD8oTgI9vnFo3Myq5j22eHSHNzcqICnB3h
ysae2T0oe52vIwJcRjH/Mgl0aW026zZHpS2ivYF9oorHsx0MqyQrbmk0Nj78xoLdIL6B4qnTA2Sz
hrydvZFhQID95Eu+OzJErPzUIZ1atDEAlcVzsKTRxGbNxn1eyr+asBo+A/JNUbVgI1mybLpokCtI
RfD92frwp+nLXUwMjltPVyIbN6g53vAU7GzyVrNGPFuOu1V5faUtWCQVG5iDAe5/4zWH0jXxqGcM
c6IQuIsJ55GE9Mi43Y88bKa0XNNO71UeruxI6w26LeCq3r711NbM2u1CnJpNFAVcdkUqUJgTtedT
OKvYOnszJ+lQdwCipm1Gk1UTLjSo6BawHUWERQKk2ggnfKiIFAXlclewUspIJ0pIMJKkFaHdX0x0
24YUo4r2kdUlXbK+Z8n+7rcle9XxpEk/WiA5KWlIHkP/0UuOVWY/lqQlwR+mFoc9zGFsFDhNyJcm
jIKAJYUfpemqV0lsX0MCkzGyamAMX8/BXRDiQhLBdXLZxY+8s+henSXNaSGmWQ+VP25TwjVrMp8Y
pborM2TG3xAJhfN+26b5DnD/GswcdEboPEQAr5mJrXPAvHQ764HjjSHxN5tRpLIRxRYQ2M74kxp3
D0L6kAVkVUE7QOwDfpGt0iVyzVWPCsxagoaXtCuYX0yKsQ8FzW0FmYkbe1hysixTevoobCUbyHyc
flunSgg9yyOLjBfmoBSUS9pW38bFc9758oknDHoM+NgF+lR4k+HKdIZHLLtkwZPYxWNhH6rmcwxe
C7TWU5WtjVpSvUHG3zKTCYiE/WhEdmdY41NY+PvA0THWc+zjO4IBk0eXB0CX4OJeuZ7Kl6qwfR5C
NpqQsmH/MIEkfYz8YkX16JbOxWbHdaxGcp0JjxI8CPqokCBKhtmFoZkb136u69/JDK1nnfUx5zSk
M/z6iQcAcE6SeQPyoniQtiOOS4mPvCBq6ROASK2qPL1jN2wTX7/sjVrb8NcoN8sefOh4yNt2eEXK
TqUaE69wSbImbW98a8zzSzDEmOzYP5WODy858dNlNTNo8Tgh99yWbkbju9WT7u5sA+l1sp2ZZpB0
O82zYrqNhh3rcsBOClkDiwb9ZOOy6d6ZSCXdj4k9QPtErfVNv8En2FbvJKGGW2r37pFFqoX4mgb3
nS3UN1tgcU9MdN/uQtNKtrjalvF87joAidi3bqCulAflZCFS0RGBNOaPjTsV+hZDnTgwx3iJyiH8
zXWKzqKQuGAG2MkrNOXBAUUWA1iHeel7qxvrtiSO79kXfnfsusoBJgNW9DSUCGdX9eCk7qkvwFNy
NAZoNMlQhQuN9iTb+YPJnjGoZtqkRI8ftkFa3kqXqcg/Uy7zxGMWmcer0ko5zAz8+GvMFklbaSLx
YeADZ8Bb5zBqYrCdVGa89bmhP0O3tJs9gegTZThCkxH9UNOgd279UdkfpZWS4i76zE+RPeEIZkjE
S5QPeQhPrQa6POEzXPtkehwXARb40QSFzFvOr9HtmzQL5F2Ga80o1iPa2JtyCrGUt9XwB7NhhDfz
KNU+J59Hv1e93+gPniTNO7kdhrzj8HbEJS8147uq4IgIwOowRLBQK7as0ZFGFw9jJMuZMU3kDfuq
M3j3u8wJolXjJ/hzyxilalQ4z2UQAFvwMyCHlhLiZopN+WWS50Jzm4YnpKDQPLzaP/RE6CHksX9E
IqpnjL79R8Dn9DUYxSeJHvkRAG5yFUiBbjyfPecKoTNR9ZVFCJTSHxhU5k9girRHcLOOxFYBekR6
e2ciIt23cwd+NIx6Umxcm5Rjr4ypYtlZ8AAbRwOnxcxMpbbXqJadswc88qrpqM+mEbTPRHqmwx0a
/gJqdYS706L+zVbl4MxHe0S1gMprOuUFPPBNj6/h0FVFcEnntsjZNhXzfWoCD94OOOmQLgBJkbuE
LPHhoXJC85gEdkTn6lvPKMOcR9ELgL6VHyGLaKbq0tRJfrYViqmyL202uYR2ge332bLALvhVpI5z
27bjcEhH1qeLUKjez7PHVDUwAj4CIi4oGNK+uWoF3mufpOTDsseeLwhspoug0cxvQLy10J29OxYn
zq2PKfDelo2xNg37Y9IGcbAVAH6AG51P98QMYGigt53UmBDUykwbFlcO0AyFcbybqoD4a9x88i71
++qLZ+x4lyhiKZu+w2nZhulp9rwOdIREOJTZDfQ2xfd1bXyVJhQbC8vbPkGTsXFhUu9cbtNtlcyP
EqDvjuSW5VELhZ79tv0qjQDmtWzOFg6J19ENq3rD+3RG0EddOc7x2YR3t6FKynYWKlAabBpZ4dGl
h0WTbhsLTOBgMC7yDSfYR1FTfk9F9GLVE8TUwq5Osg0ORCE8xRqGHYV2TYE9RUy3o2SH3U5gxJxf
Mux/m4HSagV3gAxr3+9IdfJRkEzVvBYTyhgROXcdVs6dco2nIDJ50rctfFe2+ddQkr0YlfDxp4Yr
y83QnwX70tWU+xkHXUyeeUpZQuwBwdQ4EbcZWvtrYUQI1mM2WfFqMjoPg1Q7/pSTMVxjL/N/t6KF
cJmzO1PtuAkqEm18nKiroIZygZQJldgKSRLDxVS8JMJPGRbEWXCqNJMWpKtH00+RhA1ejLtGTuoU
Y8m46KJqn3jGMeVzEaBzupVZTdo9rFKmVuixM3Eq4Luyvq4J9u4IHSkowM4YmsnaEz1pBqF0kdDg
8jLvYvRL667JKzpm6R0tMTn1MhRnyOLE7OAU01P2f/m9p0veGsJwvfcuavLLBN/nGeuToryCs02q
Bpm/jIYPkBNTpKyDd1POAYu6eXgVRLnv5zY/aAVoG5G2t+TRu4A5YgiB/uTZn3zsFj62YgVomNYW
tgnR2j3J8PUAXLhjBrhnwkv1nxrpOYp7vPXoFL/zEkelBsB6GlD1QR5Cf49Gi3wRv5wqeO7o0TVR
2TvWBe/4IsqvKLOMHVPXdu1Z2vkI/d49lQkyNtVa7Us3jdbPMPbpE+aqYWtr/60vWkVRLqZjy4OX
RLeyHl6dphrEDg/wPjaarzSPBoP3Jo9hf8Yar23YEFAAyHqjsMWuysIm54vs5gtRjPGjMNmQGEDs
f3h8omxoof1UrgqowzI45H5XjIjOWusjpo09u5EiuwWBOefi7N/YmFi35JaNh643x4dyiLqTgL54
7EP96Ub9M9tmY0uPmz3BAscVZFJ1ULPUBwmV/JAWDNfXdaHEoQgbG9CzG21MHAPw1JC95E2x8/ol
fS7zOqoRgnURmvZ7MpTtpyH05mNTtVhbZEE6KTr4k8Cb90L+C88vVqxPWAzyuwCZ4AWFMV4uTppl
Gui8tgV9g7eYavsy1xvDZxJHDbOPkertSQ6KT1Sd80bOZbzH9THiIrcn8lXpuZyOPCro+0c9t8Sx
j6O3m+UoiLissXLF/iXwGdAYbv3doVynUwuwMzfGc2daOY+OAmYm+soLHeirbum/NTnEx8WfwQ6p
5OmQaovmr1gOTMkbGhoGjxECA77DYDHmebH5k0U5wGdQFcWxC+bg0SVB8nHGHIQmBi66B/ONQ8xR
vwaW/Y/KH/UlYe63Bdrc7TjDXyoFNBXtCioL0t03acRY18xyrqQxjy/oxJ+Q7b9Z+VDN225ujG7j
CFKiEYZ1aP3I+NiWotW7hEbuTIhrS+5DyRpw1PBqZpqkTWDO+QEj3jWqS7wXqZUeZle8sdqy6Dqm
YJu4CEuGuJu+wwFRIxOx6KwyE32Fa8fpZ9rM6d1gzek+6NhtgMlJYqB0RhIOx3qQ2WtjEQQ+okZh
jF7rlyZsinfI257FQjAaH9tkyh1M+6VxayDDOKVlT6ILUH7iyRBurzzYUlSIni9PQT9br2xdBYBo
ozWPXUTNnMzd+MvMkE0VdnwqUA1RxRM8mZiT+UXNQKKoLWu4ZHF6z+6dK5QYhEuYcouXJ32iGJju
Jy2ik2fj+EuGBN940iZH2Bv9EVdfTxlUKxcKfDZxmDtGXNxDYppWdpDOGfGkIRnLyuVG6xMkmtlX
KwQ7QjSDA2abqUiOThCMMDTUeKaCvs2ylmRWRx5t8sk/4arVahVqIgcJrNM8OOJCvSwUcMqr3thF
k5pug0qe7VRh8XEYd+P5SbP7nvTRLYqUJ6pvftpgXGLQAYdyRsfNS8IT1NEWWp5HX1wzbsTFbylv
A7utggdsj7+xwhNNMWStJHnU80DiY5nLx7k7pGSnffJQ7AEnVma6Y41sM857LUnyu6mQ52aroUgr
eqhEn1XnGxsP7AE6iJbhBPPYOyMt/C1xqd3L3MIdSwzzLvI16xzLfzBgB5B826orpwxvn9TzLiU+
Z9VUHgJEAkLp+DLRn227k6RQ8elaUM47hr3paewlcudU98cAIeka9GR7HQZKhVrOhyEf4N6zK64f
oi4QqGdwRk1amR+Kpu3QkLz4BHagPGJFb38l8TyCtx78I4RRtHxzcMQjbNFI14hYBj18oZssvb3V
j9VdP8CFwxTgEa/YugwfuyloNpl2zZdBuDMJCm50j9w2eettHD7NktCg8a842EBEvgX4IDYj2F32
JH76JvlI78Hbc3MLHEmSYLqFBIiWJjgXcTutAB/7X0mMJlCTv3VTTPN3MfvO3huwzKXF6BzRDuAg
wI75YFZu/uQzHK3IzFup0rnJgondchyBUQioHNHi1PPBpN28pKGsNjCISkrqOblrWsmDUtD2QvVm
vBtk+YH5WXwKvf4Xh7Z5HAkqCSROGIe78jC1GAiphSeCuQOlfwXCKb+dKeDFDO1E/i6054RpKxFH
pJJtq3nZXfaqLA5VHgw2diaoDkRRRy+JO3EbA5xfNfYg77NkIkwEYPVPNhXs3ZaZfzKa3jOO6iRA
wGi8Uc+EzzqoJ7IPlvxUxpDdS+fm1DKEhdkdDmlQXdCABo0JkovOO9/53xU6UDCfZb5IU4mJeaQ/
4eniSmtmX6tDhAoOcG03cqKNBPK5y3RDFzSNOv1mrBruyo5TPfTMDc6xByxC4sioxEbrqsSOHAML
iIZv0n2SU5mYzUvjtSQKSGGyeovFa95NybGV1n2Re/U3YTfsLpOw2swxVDKGTHdmMuY3me2E28RD
AhbosTv7sSV/KXJsmbnZ7soNsPkFBvFcvmnfdFhBcZEQWBD545rtlEYsJ2I+qMN0qrX+AK9R3vSx
c18B9NynTKp+QfyzX2vyrNN10dXOTcS6CV1C5t/EIEPWslUaSnDdf/iiTc+9OxOKqhIXIbG6nxM/
2gpHMmavY+OW8tN5GogeWKHjYtHGmAjLhF+zklV0ZC06haKw50XwZ8bv81BwAzHCJx+v0dTTbTpM
PbkQrCAd8uXWXjiySgbDDx6vwy8SB+nOLfxCoyxJWU5XSpyMCIdzLGz5isq2WKS02bXiYX4MClE+
RXH63eA3f62R9vNeRIV1dTqXkI1G947LuaLHAN5JxUjXbO/x+0h/bVr9g3JT7ySxZz2w4Z5eEYjH
X0SciZ1ZWs66VCJ+M/PlW0ai64LtIB3qwUq3vxqDUBckdszbuB/ojsh9iNotUviAFMBefzGWzMgq
JYaVN25EasP7HR2s2mUzRoIEipsJB91ax1Z0F2GePTeFY7BXGSkZGIg7r6aW9Zq0on6fz413Qs23
xzVlXfCxpR/zPKVftdLhq6yT6OxwQyAYSVVy5NalkSCdYutg2d6IFJ2LHILkyvmT3HKE1bvOMxX2
V2tr5QrXWCTfepUwRpKyu48nfEEZxlaAyGgVO9Kk110bwVp0ORvHNDjKSiVnxAjmMTbYoztZc+2K
9lkU7oORzj+wEj6CzrtF+mBcbaxaZ8+dHkfSHlG9tyxjiKhwc33rKaNiecFrlOzq9k1mfos5fo6T
7oypw/lLafh/Jln7jzGb/33/u14Ydd2ftM1/S9/8m7f5b//3/3EYJ6dTRTznv0jU0Hv9p6o2xuB1
8/v/8CV/dW2+/w/uCQwn+NpNywoWvPVfXZuB5A2FoRlFtgtEBbIIxvd/CtsCi6BOTPEUhlBATEzx
/47Zc/8BWYV4T74AQAf2hP+SsO0PE/nfdW2QpGySpVxE164JsQyF3b/q2jijatLarGDTW3UgrVst
TWBO10Lhr1s8w0qZ6DJTvE9kKztBCLveRb9BMEGFzrpnW4akPHKOQSJh9pr0xczbuiWp5MGcsKy8
9OTozS/1NBbix2TSO794dS7Ji/jn1zPYCoYHq5OVfzsNYzEirMiyPv/MgMigtkHHzd9n5PLwXQrC
UM6IBUz+Qg40Ky+elGBwyY1v888ACMBYn9HWWvo8F9haUBdUWvq3MWkG/Mi//ycofZFMfHCZiDjs
pinNz6rJJuaCqnEI71nxtcvLUDWJuD9/8cEEazb86xG3a07kr5onlr447X6mecRrkZpUl/XR6mfU
wIkdZ7wMm0cN36y38WKrJVaFgc0yFrGZev15UWboFfyYWfm8K3LoIj3seXG+yyPOKPLPCRqB+FEd
mV63M7ZBfmnQKd7wECsPHHIBo6uz1wUOS65Rayh2cEyalzeNY4V/1mHoFj82RFImaabH5rZCLOFr
vkgIL9X15u9ri5RHKiXlHn/SI/AKZlBW3U60DijdlVsUfLMoHrgCgqCZ/NNLu0r8uJFArfZPVzcQ
DrraTWOoFFE5CpflvR0NzIacqBneclyezhyw+q2Es/zaZM5q/o7V2xh+zxxIcbjloOcN/3uXKObu
y73w90UKegIVbZOQ8Df7WCWmUVwTs4frPPkgGJ5QthXNvmAKk3+GloUMm0S9iv+dWmK5jyNAUT+2
by0XxMsHg+ApO+4afoEOJbPawMKNKmMd5HyW+/Xc0xyMq9SwTX7Tv98PQzQr5LUi3Sol3g3ynH/7
z39Qjc7y2r0gKkS4yw3D7JxN8/cudVN/5GNlJX3NP/l7RYVGLU6ZDkIBxLjUFRcu/XOD9yUsMmxj
pcOvGwyAJ3CgNe2cvzDYaJMLXMGJCp5MleWj9/fC/A/CzmM5bmRt0/cy60EEvFnMpiyNKIqiDMkN
Qmy1YBIuAWQigaufJ1n6J1rqGHWciNaRyCoAiTSfec1YKEBSJDQSKd1DGdMt7G8x7ap5D72/2tfR
va2+0Ke4SvkrL4BdEDhKV30H4cFzDJQc6h8LfBoufnm0y3e7bu4wEIEmMnn/c/hgKHeDf6CYMJbf
MVNhdYLx4OdDQkQBPdApqkiTs+thZV5ugPTYO3hy6NS7Aa1mOZxmwgMsiP4BJwY9jJps90/9zt/1
30MsvVHdIoT0rYRRlP2mJIwnRL7USEPtywEJgidGCjXdi1Wo2SIDs8vlZsxnZrKm61+vyBbcBP4y
8BMqBWxZ3piN/r2SOa2Tn/+U1fh/1Zej9P/rgvyrvBNAZu40tGs14EgIUQj7ddftO6TMWklR+XKP
coD+SvEvQGpgJ8sWQXrZBAE6Nwru9fIfF/9VvMuiqFERBGeN5BJ2DjSLf714Z7Zh27oW8V2Lqb7Z
lmXmaSeN89sOzbLCfF4jEr7/UFf9VT3r7aool3CcJS42Agg2/npVjGDzPAoAOOU2qe8Qtnp7Iymk
Z4bfTBTLu/94UAsN/wdom2tGcYrlAnChGOVLztFfrwnIK21wZJ32dOmD+LGJcS7yz17hseAyP0/y
2zjLZjUdtQ6T7mugqxRNub7GFaV9V3kGLxnEFFN2Uq9C2HhEh4bJXkh7qyNwlwJibRsOaflfN+7/
68atz0KIameKuCWaZ7/eOP5y1Dhc4HaZFg4trb5FLVqVBXecDuPk3ycKt4ARJ+l6wLoXBAd9wSIq
hA8pYhm6T1HcbVjrDltNR+zPy4wI47dRjeH0kRQxcwN02d4kbf/69rHCMvj//C/vf2v6XUtcd/2+
pb3D7GxFMdO1JI8NwbTTJ+X+wtplqPCIhfu9W7DadR6rqEVN23MKVL6pfzDNNs46/ZGWESdeVg7u
9N5RMQ9K03id3ssEgHgHQKZnlVI8pBgtpi5a5jPFJsNPyOZY339+ODv3/xkOwXxNogB5T1YnLF1E
jH+R+cTf1YPKD+QIS0yMxel119WDy/7+n5JnhHC/XcnyTBBZ85BKTf71ihtnblvR+JwoOmUUmgbm
vbcXfuU4wIXRV5WvRTozSiYx2fJ5BUTND9IQWaivmRDUrXB6Gs3Ln5//XysGBgZqSClrNESN+PcV
U02hcmuEuPfB7HXe5yGTzvyjzAg1rodKF8NdgsZWfP/ni/7u8QLxg+0ITwM/8IMYBWl7V/+YUVG/
LUUyOtbzlxX73ncySIRLvxKJmAUh+scB+6foLEK8Fa9gG0EYK9wOcRoydqu9h5ATVoR1lYbrj+1C
tRPxFEe0o3x7DFZBXTmPeZmuzXsRVeny1BNvlv/xGL9KFLLbJKGPl2zqM3CwVVK7bv7xFFhWcn2K
2CBPhmajDF/2oFhh7A7bFSBJLeM91NrJfY+x9BI962QpgIbAR4ef9h8D+vvkilOPoURGL8AmgZv6
bRq7CdWCttqaPUrEfhRT0kHX6eNiYjRF44BSII6BVc7WUNO7HY8rPID4ieoP88nxW8wTVkhh5eHP
d/X73LI3FQd2wiOr/+9NrejXVPWJbPYmpae/waQE5oy4CviMJdtRQWNmg/SwPMY/XxiZ3N8WG8wc
NHMzP4qQNYj/NR5KJJBLcXvbu7IPi+g+zlzEo7AuigUKuUKhf0E8prWZ5RVQ0CXLMIfAcvtmRCVl
6o5V5Q3UgHU0EoS2yaRxlMoorYKKbgVZ+LoXDlrdH7ymJprYx4MOvE8ehAwFWxIzEPdhqRJ4C5WD
/x3+VUAX1vOQlSJ6Fv5Gw/XQkiam58il+YlSzND6n5Mox0kQoqjrZtdx4pv2VTUhAiur9IvQA4Dd
rQgWBJFIqvngyNbiP3NvQ05u77llXffXoDNCNo1CxMZ9l8t88qBhlBAcjso1xZwCjoe/yK5SOWnW
3vQ9OBcQ+HMt4SVkS7CMd2h7lfkpiWWXgxqu47z6NIKjK//2LaozO7RuSXuNhmwvklv0pAGvHeIO
0dVbojQhf3AYoNFyVSii8cNmzOj/FYsyzl4Tg4nyHfg/GVaIxhbD9tcYrg6YRY4z+IBBbvs5aZ1Y
NJnoPTW/BKGuiidk4rrg3skWnSnsVYJ4WRCcwG8U2TVQPPn3TrTrnO5IXefo7NvaaYPrEComlPOH
dnLPw5y1fXWuqf7Hn6xcXgU6j/5/iiGlnyqwhLM9a3cjAovJ18mB9Xzdovoc3eaqcTdg5A6D/5ot
SRc+Ky1kHZ3JtRCe3Eel40bjTvYTSQ/lVrO5/QG3ezBCEqAdMxDnKrirZw7LYW13q4+qc3Rq/DnK
IVFOoSX6uOwI438cbEHwq85eROyFJRLSpfDoXJ+487c9gQEqCzjuZMH4R0VPgxOSt5qyjmHKotAY
n+sULguyTIPDsVpDg+M0BzcZy/mQJEPKubzB8f0qRNEOGH7VQ3a1LU0a0BqYXRE8uOhDtGrnIpxC
8dEbcgVDbRy7AFGbpUv7z3BQmuWvtsraud8F6YAPVzQDdYdyMAXrep17K+d+RhxjPgPzR8kBaCPp
9a2u29DFxAnP0PLkKKc0dCOhA2LnrDb4yz8Wmg4wpt3VQHSPW2BxFPp6/IU/Rv6szUfob1U3nhBZ
abvp3IJ6Ie/uXXrJ2CZldATeo1qwEHwjZgMbb9+Z2fM+sCv0CVpplRrWkIXjd+Etipmr+rHBpFnw
ZgzrXt95EvLiDfVpWARmpgJfnP2mT9b8Rk4lgY+qW/LnckV09RrfSWXzEAkM69xFyLuZXduhmVyg
j+LlGV73Hk69NxG4u5LFj6j1kMK1T6r8yxDUsRcjgN1XkFzoELJPD4VCnBsmd44OKWABj7iojRIb
Q2g3sSPYqxHbs31unNm8tBrzbZCsQW9uJ0VeBlGBbYq3jp5oqD/OKeoPH5HQ1vbVNU0ZPeE/Sbp+
rsqRCHhYU2leMmTE/HsHBBjDMsz1isZOH1kKDx3B3KTNFexthqQvA0MQigdvwwafI+iUn8yGqzFy
Yl6J6U6WFxbJlchJ8E1xO5NL+hS+5OskfWg4p6AwKITCpwzTmc5mv5VOuOviYRmaT+yLY/K5AsxU
Itui/SGhnW7qleMOPEkWPTVrKesfm9PZE5ANGevBek0Nf1HToM1LIuUoq78pwqBi5dNDE2CQBm4h
2GLSH2Sx7HSriO/1eH+JT4ut55CaazE5j2zDuBgAc69wjzOoZYZXyI6zdGINwfwBUQkCWpSQY0TV
sxql7RKZkmQWXyVIAiD2Xt8zczfaEfEN1QemCJTubXqf64zRxfzckkiHZsqHa13PvDYtSt44fg6B
fMWDilugWr4yfjJBwIIOCcjz91HDrD50yBHI10sy55utqh4ukbUcB6Jvv2KPuDJt5zTfS9dqOhZw
w+sfBSUc1ny7rETc2sefsYVhNfETMU/Qw9Ns6cS6T+B2kG5ElJtZMQlu7NFThPkA9ZPuzdibfMzG
svPbDEUDXZWfQPMMKdwL9gYUejdRB5Dr0TK/CUrFzrK8LZG2KbT4mgZTzzaCRI0NEjx6R/EZXQJm
X0Euoj/2YyO6T2VZtTOy5O4EAJeTTYI6QLuVDAN/BptGX1IjPFq5/W4qeCLOKPInUEpEOWPX80CK
kwwdH/SWmIygRomOxMAJdiaItPeAzXvCk5IhBtxKsIUM6uAjR3YCFsr7Xqn6yleEACnTBW41Oo9N
X098EO7FxrbZhQFfGSDDX/8wMuTl9n3JdasuYoIV2udxQZswT9a+2TxgzA3lCVBsEdOvQZHpFjYq
LBq4O/1Y323oDJIK0W6y+VK+yVeMXTTbSRdOoEnp1nVl+72d/K598OqwaOReI8KwXl8mGU7pzuAD
PxIIB/iLG/bvofrMHv14UKAYccdqwh+EQEfc9W+ng+AkUi+BSzH4gRyTpZEHAzvaYrZGP1c+KguP
TRTNQb3rhlE7H7tVdBl6bOA//RnMEpJi2Y6MwoWJ43d2aU4ooNbvKDL2HpwaNPe/VKlcAW+NKOaU
B7rvMv1A6jkhbcK2W3uPoaulOAc0EpOzGEIqZDuv9lpxmkCCsXBzBvOKCNIGtUgfMcjbiCPJlYI3
WR5H4BvL+0T5pfwKYkRGp34dmCWg1mZ6o10y92rb9/42MY7+KGqPqdPRN3pCKDZjG/1ZF5nXFoGV
yaM0oxNHOo/0OQ0wLlxkF1mA0kmHgD72tGJkCsGaJRo4xlk+j2uZ5RSj4yJ+km/+pGCER/VN4BPY
gg6UcYGm+dqz5H22N+g0Od1M5MX6UYmvuP5xwagM7NCpBcTxXYA3MEXpjTrh12FqBpXe1QmKZ/Vu
SHqVn6QCYtvhGC5Ju3dY+Nl1OUcF4TEbKATfE2ThBbUK4LUi+RChmDsBjGfXhpfL/2cYWicpGcxh
CUFT0jwOkus/B+S/h+OEIalr3Xb4H14av1cQImhOQzoLqIsZRg3fLrqgXRlQsL1U0P98uX8lHhk+
63Eap4T/Ab3a36opRYs0TV+EFXGbYfUZM6GzBa3bHs6uB/g83MVVxSr882V/L/IlLpF5ip+hrfXF
1J9+zQeLsd4cIkgOp6XEvXo/06LlzUaYo+QnbVB/vwmLIueMrjCT5aD88+VtPPfPUgZ+alQJ2J/Q
j6de8BYP/jMdrU3mZHCjdpduzKVnQCUpp/b95yv9Pr5JiGEa+XsSUK+iwf9bZFnBvHcTAvKd0+ce
z9ECWWLdUzWxzytbX/fPAKwH/z8Lvu6vsgzUMUlyqXRRLcOgNoB48OsY94uGbG+GH37QEFjAtHK3
iHxfTgOBW2kCtTonNXYT+pxh5mwQS5DyW1FljFIR47jcBEj5TndTBzf6OagDh2YwdDG0R5NOa7+5
nYIlVfPBbZo5W8+4NwyBvkkWy5AKzerrbK8lnpASTESBQkvspvxXkPcRUzkz4dJ03MxYo8INPGkK
9SFPAucOTpFO8lPW5ba8K9JIGjhpaJqE4KCrxNtStPbcYCs+IweW+BOUgAqtYZTSs5E2laugX4Ad
MqWeqXKgbEhKc9f5CVZ9hzEMDA/f5DXlVsCsAi05MPhTnUI0HNj8kr1AOXpSB+wrRI5TYy+QZjlC
2CZGvAdWzWDu26Rs128JIAPvMeXnGGZfluZIiwWog7NZp4YXR1BP+7opRFhDi7Rj571NdWyc4oaK
b41sAG2ech53NLyU/lHP9DkiVM9yL+xvN7QJgPT1JdIAePp62RQ/gvpZeKS1YG+7H3DsGJD0LzyK
QwdEzbKs3Q8pCF90n6lkIcdkOALpwjtR1cLKCbclAgtk/NCKEcHSK7las8hoWU9Mxjx7wAEnAXxJ
OirX6HZjIJmic5hW/GIsvRRN5aGImllc1QosEogiEXHGZ6s7xg2C3HXQOUBSi276lFleHqynTsJy
BFBMgSzdVS2SvvUp1/CwawvtbrDthSzWoMZcTa5LMgtNCgoHiiAeJzEihzDmPsitLstPpguy/snp
JCYhwHdh2BHUgJsv3WMJ56VFbxGEaleeOD00zjwcERESfAjD4hR5WoexXdF/z1c7+UqlEkoA1PhX
dn4HqQwR77OVAwyHPpIdNLFRtLWPHYSOYTJZobf5o6fJZmnq5Yj4FHsvbqZkuolkjTHark15oQiT
iTbzXtmyFvNEoaNGKbAp0kmFRxK0brvXxJXR+kC1zMzmql+XcssPYw7JmVgVJVzMKa9SpASzF6oB
wN9Qjmw5yICVJVPjnY1eVvTx+rJbnfW8UpMIcPlQU10D3euDWeHE1qrSBWLnUDyoP3LAzXwORQp8
jI5UedblUCFjikhZTkgXw+l1Le0hmyDwFminB0n3XpagjMUr4blhul1e8sqGOl+PBdjAHuM58pAX
Rrmcvy8WO9/jbMQxieZvFjJv9mrrlW1zjaZiuCfUpqAITyEk+OqcbI67XPfICTavOeLa25e4HHp+
gMp3jpc5hmDGaY8hN0GDUQPaigCFkFTyTXHVET1EanKW4XkBXzUEEDLLhG8XRdiw/UQpPBlkrtnV
FuYrB0FvtrOXhVK77zFmTjEyl8mALpMVl8gJRLNC289vBLesi6RPUm4CiKgw5YGMhwm+5LRdl92Y
bi1XqBAr5cYmAjD2NGHTIQgfCd9k4rLjFzxvs194uVdMBmyfNAZzq8idI5TFn+Ck8RTIQthFuvGK
+O3cgHoFmB2JgqHYpGPDXEQb9We3d4rsg9cS2ouriJbu9kWPK+iBqivtAt0aBYS/jzad381u4Rlk
7mIsIucPJoFMRrHKz2yjsowd+gvUVEuXy46kRebhMv49ELnCv8qajHhwV6msxVQ7RZoM3ZLLt7vY
p9p7DfnXniJCi00S+09o//L2SrBzsM8M2jF1v8LJLq7mrqsYwaXPEeFK6KhHCzh/ty3Gc0XjlxsP
6ObL1xHGBQsNUkLfoimigBmA1yOwZeo5eDdwiWRDKvP1Ejle4qH2sm2JNxsnR7u8JFwjqnE+FBOM
Grq66WzfyIigOn/UOYCGL2QUgh9dxrbSlvigG9/226lZ21ch2LtC3sFbm58S/8AuqFJtfyRBsPPZ
NYw2JsnP359DU5mHadw41ijGAQGQl4dJyphpTTvHYSoRNkqeReR6tR9tKSe5nHugsdrjeNlcpzd/
jKyU9osuG7OsG7sYEM63nwpQRXnb+VugB0IhKIY2zeVasODo6EcistPDEFCKu8sTrpgj8zrxWObG
GgfB9tefqwjxWZBWBwhL9nrOaA+V+bI4m6CP7OO+PRNesobDoSKYEnfAzoFonjn67CkV46FkyalV
VLdohOYyTNG79Rfnb9jpOIS8Q/zR4wHxt/W51OV4LAsbme+IqV34EdhF1JG+ioMCfPhdHHaF/Iya
nTe0O0IJ3a7o2HswyaifmQ0F3CGkVXaKMHykLkQwNal+12fQDfw7p1Oc/deRO83N10CkE1HBZVa0
uqawkiVEwDe1iSURPCqnJGsKKvUM3rcbbC9wjh0O37OLs2b/jLlxvnymEJCVDlK1oACefcekhMVD
s5KtrplOx+8tXsDFdw2HgvWP6bqor6d+zmBYTDOT+AV1YMDMRVa0zJtLGWwQHqkMuzNpNzzdbBaf
AInY+lm6gR9CIhM6IVTnngoZV2OvSAf3o3AKXM332lAju8LHR5Hu+DA4yeOjUNuVjSCJ3TREX5MQ
mWazDfqfxUmMTlJGBp4jZU1tSNxR9N80zO99JwP+7dLbzwwcnqOvKFthijGMZvwWjlEHK8ZT1mCZ
Xri9UCs92xPAWJlbGeb0rS4DTfPHsI1E7OgY2ruaQvTTn6K1ivNHEfvQ+qjHa/p0ixiVnfvE5DzD
IHRJxQTESGozriCH67k3SIbwPoS/gi1AriBo+uNlu1wyxSp3QkA6TyGK1H59s3Ga2UddvCJ7NplK
gqu4C0T3kKdUZsQxLTsQC3LTK5W/S9mHjMTCitDMo35hWe8Vf3j94nJRK1hKdY1Uk1+n+GHvTib4
Svygz+wC2k+3ua/e0YxHsZSMRdgTaQCCSt/DdTZbXtRQKP17r6x8Lh/6Ma8bXrl1GgwmPx7qbw2c
dxjhOrP+j54PmdbbXQZfJQCDnwzwyPKvGdfjgppG62AvFwNT46sLKuWM5CYmW5+CyYiQ0Oa3GfbF
PSDwFK0HTEtgXqc59lvpfouatan29SQpuykcbNgHARazC6TOnIXfhVt08H8Khc9Oux+j2kW2chqJ
qz6vKz2qcZ+A5wEynK0JrOdLotRXrsbyD6ZyEe/N2g8SnmGxjQit9CxcJsJbGm8mVK2uLtWBPnK4
5kRZUrwQrSscBGQ8FWzVBLqMN8Lm4DxvfKQ4mKgjchPVctvKvin7D0Q0UY9sPDpanbUrcDBWqEBx
juXHPPLtmYwIFNzH89yqODs1AgUYiuyIyqFdJidfrxLuu+MVRXPllIEbaPQ/aEwkR5BYAIABAawr
OJJvOB4G9g9Nll8gVp+HeYrWdcVeDGQAWivEP1R1wE2VAL5Pkr8v2V80iwQU4t2s06FP/2r6CO4N
Fdl4q9b8R6iT2S4avJxcgzuflklHo+WkJq+J2/FOweBqytctSB0VvFpUVQwAy1lHJHCzXWjGzbD/
LMZjTxhR9Y1Lb5j20vVCA2sDImaSUJwglMFRiT0jrjK/SA7D4pVLW/L5sI294VD7Wm/F+21WbrJ8
D/tsrqEgDLi8aIQJvHQYvG/dNIexgccLjIGwfgevqCsTVmg1iNrfd9OYeH+jybPm2TVAJs/T9x71
I+4yEghZZ8jxRPXIhBkNwdQ1PprwiXeYT0EX3kNmitHQcuUMev2qoukf33pipcd2IH2b8/notTB0
u3YvxAj1f2+geIf6utpShDGu8V/KFgjxhJmJc4/+wDbNN/SZxFTSeSzRQzkuYwqO74TiAl93dlZN
I3o/+6QqPj7pyBm69X0hQaIWGM1Ww5bHf7ubn/T9cQE4R/ZbSWqd4bU09ObIyYswW60biVxxvopM
kX8ddCRi7wsyL4jqFJA06uAM8K+YuRUdkwze0cdLEIF3Yx7oTrlqTV+a3if5fBbQJt0FP4Qmo60R
IUaP/gpqLF3bcq6jeU2FJVEyDpE4x7/Oq+8JQTs+Uc5osxHCtKmAD4VvHz3iXafgGgTnGRiWtxxk
RzXutYCfOaJ7h1vT2h3iPKYKe0wnDhb0jSMT8EpkjKBC9lGKlolwnmvqm0jiw1Aps7teyaxIb5QL
An7DN5OIvH5XO7U2FeZe+K31p0xxtKSnQQmi2B0zVjvqHVApFZUFyoyzKfNjtjkbnygR0VbZvdqm
xl1x26x15V9ppI+4eeEz/IQLwNtGcaR5o211EL0zFnK0OhSQqafnsTy1ji4SeQqn0iUuzSP4ymww
Szyt2FVSiGUi1YAfs6/hFvWQLoNNBHmyl2m00rs0g1REIPjTLM4jvRfBezRQ6QWEom6BMLTD4sCr
3PuWIIbCLp6xGnf4Y4dJFdvSNHguJInOTQqVnGHYlpHVwtIpDH624UlXWfrX4rrRBsYizOOtkTdt
TmkY7Rrj63xGcz2NKM2MR1XVNBuvao2FNIIaCBGaj4YqqvB3QsfAVPOx9dOXSKViDm8XSbmt/TKW
HkJUQ6XoXHHH8ehNeld2Va6W+yUAGVEF+ynCPXX6Ark0ip8lW6+pv0lNX44QNW2XMnqQKvNxa8vq
RLBAwULYrSghw6fE0bum5x+nrJcA4YtBFbH/OPhBq6tjbOYmdQ6zg5ASPHmmSqJuKegjwd/t3YLu
oHsDnd8UFI2aEv7ETicuBy09S5np7Kpdtee3x9SvNsdK7CAZ0GGjJrIGRek0ytr6JlR5BUOokOxM
3WlCKA9CrRP3rgt3ryHz0lSOPZhEp2hSE/zCON3SNQJ/N4RqPA3I9zbeDgWMYfWO5GYtrBqcOHvX
Oagh6aAl4f498/Gcak9YfizGaVLFafI3+ovvF/bBwN0VKFrm/nVc4MrXHebctTmnrqKBn80iFu27
PBVgQndJNC2Nc0A+JlXxDj0j4r4DaDn8JnZgWIj89hmCevHLgJE0H5YVXB3JWsHpAMZcA3muPQ4V
lVCHRJgs6QgUZuYXawwv+DdvKXOieZdEAxHmcrT/NvW+/XWs1gP+yIpcd59DHAgXJIl7pFjZnsq8
dW8FR9uMeE8dqYUMduMwb05FjuAUbF/QsHzvpNjbERsd7BLSJZsqbwypIG7Ab3x6HlbTrehSnAkH
D53kQM12CNDwxJr9uk2HjuEJZ2TVUCByehprklYcvwEk2m2dK0L1OH7J2znjobNgsZdG3cp+B+qn
wvRXbrjw0JdHVxEBRnsEFzJP4ZEtgswNtn3hYfwzlk7WlYcYsK6DWPaIAAk8MIpndB1oZ0Ne3qvS
Zkf/k39GPeu7hN3PHRIje3aoFD1MB6Pw1D5g9nZv/+9pcVfoDj+HG7dH+97ZImxlopJm40YK6xPX
HaQJa3YfOSwRP6vJq/hb5yvaVRmlCr4YJDd+hiMbAGqBdM6a9xh/BXxD4wUclT2CK/6GUGQOIQy6
EdCPaA/rdLTjiykS+tJmgmlH4wfbhYw3B36CT/9cA51AqGQ8mRJjdsY53lJMmddQ+u4nnAgRfrki
VLDJ1eyPasz2IJB7DwXdDkFNuseXaYWM/4qaZpFMhgZSoht7ez/fiAPTkr+tccnUqAd0LCmfkFMy
Q1rjo52I3B3ZS7DvI1M5mrpdBbUZUM8i8xLt/c2JviIHgsjJwWDlkWaIP0aVwFjxUsJEdL1HlbdI
iEox0YkjwK3vPBOPCLRRN0QxYpfhCxE/IzkRIPpUx7KgVIDLpeapBFro2AC7cw695KGeOWTMKV1k
ibkFFHhiEDy5Wn0fjqYs4JpBq9PlYVwBoZldOHQ+Cb1TkAfcmbfag0pZkvpdv/gLh8nPekbSi6Xb
FxPyGZhdVCPCfWPpTvrOXZSgs9Pj9upsu7lYxrmDKbot+mYBgrHBk6fVyI68dMtiTnQydfDiY0xV
I66hAYaSG4Mi2x6ntglRBnBrwDHg3/stmr9UPir/1/qtGl6mkySfbkvP5uKOmcf2r3XAxvZd7rTT
QkXNVSNcrdWtiig+uBNY9uu1CmwZQi6TrRmlUg08rN97dqUzvShyUFZYyLEuJZpGL7ZcwebT8G8M
Sh1Hu7ZtTPgX9cOyUPc10oocDCkaVpE5bE684iAZDOn8VQY91C5CXwj15n6riY+3k9Mu3vgxrJVV
MkauY0FV0idZQ9S2vFSj5pIWv/c09dEIDQTeJTmq2C2+uxHS+MIUKFJteINSQ+g3MHH9joA+m6+l
zmydrEsTS8Eo3wZqDEkXU0T0a0ADmHYRLkOlHKWJ/sZcJnA+q8Hxe9gKBLM5QkRrRx3xTkeZjOd9
Ho7aoC/Rt4UYj8nkxtPTUtF6IypxiMG/4teKghulCRMFzkmEQKIeEp0RIu1i36Pgel23whue85U+
5oOiAYJK1JaG0Vr+z8PSKJClOqzIBKXxaSwVHbPjAEPJ1UcYRbZQgpGUXZUp9rVIZgY+vUvaInO0
DOUDFhhmLU95h7P7Sz+pxX8h8Yjm7GHE5nV4yAbHlk+Ltmdsf246Jfg21im+V3YioJZgJ4LdKxlJ
CJe2fqXQzaa8WGDKXp219ixwaYm9pAkO1Et6RIe1AOtDic/3+wJ1xSm3mzJ+uZQykKl+q7x1GJdR
rVp8WzP8WVTD7IsAZ7/Q2Xc+J4gPqQL0OEv/bimzRdTvRh4MHQi3DgPrn0K3JMZks0SVj4n0Vu2b
B8MkzfFWYtIXK6ziO6rIrZfjqJ66w5eGfgpCgrNQuY/jxyaxw4U1bcEFlwobLV5m0RF4mbSkUE5K
A6TP+BNmTZc6oRLoZoe7pim24IGitKKKlxt08lEMnUTamkNTK7vXQS6xQ4P4B8JXVx5xDOsxWhUA
7OMWtrJo6C4PanWP3uqFtr7Ldu7AoSSfk3jAtpP9eDJJ22ci2rflR0A7tg4KS9rOcHMZzAB3pzm5
n0JvxkctVY6tOUoENPhc7bjsVFkX26UA4NBW+xSuvPat+knBlyjAsdt0rvlAi+KBAa5bHpHdjjvE
TBGm2B4cHGo8xJZL075HUAoi9lnUa01OAIpmVgMuZcuyvoSz8tYPAjIb7ksDbLLtBedVGiTXhPqy
TK5jbYSJ9wnAEZ8k+K3KWwhB4LzPIUEXYodOUCxHdm9TIjtMh8E+7GWxyqJOKNSrTi78PmdLZx5+
luZNjeR4eYhWyjmPc0Af+pNyKMa9lpdCcFt5tsyLeObGwJAvpVbQcMQ6BTFOd0lXF1HFrVniRzSY
cbq/vVTd0TxPKU9uYYD5wXfYfI09RFqzDtsjUOIq7Z6ihZATSjNE6vXvBB++kMwognxCiD4L+BX3
cYXRPc32aAFbR021t+8Gs63Kh/5k4jRwjt0c+HyJQQwSyQu4172E9hNmLXT73F894rbaWYuJTZJ4
/9qZaXPcE0T0VfF5DgAcyGMA9CX3dyDRHOZREE0J0x9LbowlwQRKgoqPjRmxJX32ylrZ2XGZm+Kt
JPWzqty1ia04dUnv287GW435ZzH7bbv0+5CoZJCaxXJ5eVUwvfVf3hZdcxnl3gPy1dPwwVEYtf2l
WO0fl50ma3xEIvc+HbeN4qoKOKp2wSjg3hz6S0UdL9NenZEwqJLsfvu5PVS4XfXoN62GP1Czirk/
F+inrUinfrSFJ47jqez3cMZY/uHiDjB+kfQCIPZu7hpEDk8lYVKAWmGdt0F+AwsnxqnGHbZWuHtw
y8247pzCKNRMAgCC7bM/rpRrT4UcEE2564MEAPK3OZS90x+JDBRklSkMidTu0KxTHdpAuo2r+WUC
2UeXcMlEpKNDGIz2+IWPFqJ6uyCQ0c4nNReVr67GHvHU+VQ0QDcpLzRt2j43k5TULhdaXhjPbYiO
5Q9kOlFAhWMzYfZx2UovMPuoATT8nLdssa/oUqlU3adzXKImgWzMNn8RQbAkHwxQZIjiRFW2x3Bp
bfQZ5OzSStPRQgCBBgSVONbuNMOl4SKLxU6inENBXV+q3Dgl2+1GI4DI79VJYk+Dn01gKukEH3jA
pEJ/peQfbrRXW9S+w8OQhes0HqYNR2Wi6nqhaELtvQiS78SxWAcfNjKgIDmICtZdjrloGxTopYzQ
QIoHmu5OLN6TVQ1Oelo8WCvm5PpTKc2RjrNvgj1to0oIytQqqrtbhOAb/BT9cgipXY5+VTfPDUK/
/H6cq9m3pnHR4pS7/g0j5IYOjYvMCUv+20R2hGjpCy8iu0Zt0jZgmZmfjOjH6sW0I9XhqtByRIuY
slxFJQRlMiZilzc2rCwGM4XDYSuLma+gozT55jVAuIRNmGoKlUiDiDezv62it6J60an8i0knDwEq
xATtd4hLlwuGgs3tFkox5iG0XjM9RrUu92ka1F6+GA/djk8aj+dpfVegRdSNd0ah7vzgIIvJnZsG
hj6tM8+Zugxg1pi772WIfJr7DmvN2oP7JrMt8s/CYZ/uaE9gZonz6oxjDHr+PpDu6Sg5zVTL9EQx
vbmCWiRGbA9X5FFIKoH1oHdVDwBlN0hIZvEQhEalQT9mfTjhqAqXpfWeOKB1+pFaCq0bbHky0wM7
XkdqG/uUfRRo2loDtfheDQ09DhSj/WgSx61Ceu/JC4qZL+p6G/zbzd1+LUiwYG5PXUzzOjnrhVtF
YKhS2zDsXBjMKA5vCnQqGqDjoMrnOaVjKTAcSqOyuYpSKIbrvl+1a8Jj/tbXa9H6ZnzdWtiuq+gH
vBiPXDjFBgNDOq/7u8/on8VXIUf15qLM3hXlcqOX7m1DbzBYIzvQrX2nnuXXsYP65LygC4aKlxWn
xv5b20WjfRfbjE8r6Dxtms+RzNAf+nBpXv1cTlil2uabM9Lbds+EiZwC2JSS189IR4FqYpbkji22
G9NVABCKrKEecOyHIPDnY6KgvafnNF06tK2TQbGWcVOEyZjceBM1t5UKGn6FIIT8pdqSK7DFRP6f
JqSuqvGxQUg8Xa7+L3Vnths3tmbpV2nUPbM5bxKoKqCDjEERmqxZuiEsW+Y8z3z6/rbk0ymFqyQk
+qb7IA+cg2wygpt7+P+1vrXkidrBvaZPIO92AlEJIJo9t2K0ewjXPNlA60c18FQcBsGzXYFdiDaW
mmgWmXxZBYViQllS3WhRaFY3DnvqkqwRxN98thSqC7+QQEeDu6J+x9f/1iskFrF3FaozYWPJAOwS
VDSwidcG7hA1sqmLLrqnJfi7jf7WDmgbAIu69/urs4pBHjl+r/bOuMj9wu8NEC+gbNv+XqMKam88
GtyR8n6sxJEdW5XWNmcelH7Ttwa/FNdEbGF3MYEald0SjCw7yJJV9Kpe+N0BtkKUzmB1aGn0ASNr
zkt9o8Cooo8h1QTmSUI2oA4sbmJPXwP8DSYXRl+hKsoXyizJSHgnPgMVq7KTpOOoCdw2IHSOtG+i
dREmk+7qu2w5BZ0phcketh9odfo8Y2GiA+6WLrXMjShpzqprisZQgvzRFPTiqIxIDS/l45mmVcAM
ipH3X7oWWrt0B7E3yV9e/apWxFE+Y0HSZBfMiQEHnynpJCew0BpGGqJvtsO3duCcKzT1OOphMzBj
+CT07soROS9Wc/pI6CaIODQxHpgvAWUye489FnEkonn5TDsxsqFvJngGKkfxMobwEc9I2HdVYpAt
5ZM3XhBpmI+ARmOK4Hq3VF8I7j5K+/h20U1y2rF1x0ZYKI69tILkia6mJLmu21EvN+oCT0/HWD+0
HLw+1/b9V5cyHVWV3hHkfbYUOb5TEUI8a1G56c7aqEXJuQus7SrX0+zu88t89M69faL3lznS8f19
GRpHMAZRKJlyTqO3mYJO7qPKVVWfJk1n5/sGuoCCcs8MpnAVD22nHT6/Ge2jqlDeDV+t4yLgNKQX
9NjJB90rtelXjGyLeW9u57yWY4idH8cY4KOyARw4gtTVWgsYarRWaAW+jZVyKBt+dkkoLgKMemto
juQmc079/C4/qi4xNFNY1qVNk3xtKag9shuaohkiQ+BQsIJcYg2AqmKocQw4BsTvGClUC5zdoCM+
v+zrq/u3rlReF2SJIzDagwwxXrEl70cEevEFWmRfbXSUtkxkrYtT61eVtmxOspHSHWKoMKLtvjRU
z32WXfnKm8yuKGVeG9yf35AcGh/uR+iaTm6YYzqWriEI/ThCzcrqpbo3WFeI7rGaUdMC0TFUVk4q
J9Xq+bAYaiFpFK8okFTQIr36/Bb+GDAOjirBO2LxfxV3/9HwrTEW2OhspKzXlB3sPheT9YQPfoF8
XXcj/XyHGarON2/Th6gWC+PA24kE1cV42baTZJe0HCHo1r+11T+/yY+iax6aNNfKb4rLMqitoykZ
+geSO6VzPNXAh0aYzZvlPmeklnjd6oTx88U8dTxEuSQZfxrWS43nw998fDSYzZqobh3XU5yRMs8N
jv8i32W11pbVIVTtUc7WdUK7/fOPejRGeW+pXhku7B6suCS3HVNt0EbM8TR1qt+4JX865S+kG2TA
x9PtG2vhbQ0ISSuUb+mkMlypnCb4cYAJV/oXr+oRiEDeD5sjyuKOkEQfMk8+fhHUZdLIBCrg0zeU
Cvs3rYysEVJP6ZVUrnJvAh6HGjPoD3WUqok57FMT/hpnAXQ8/FYFbGJhtck4bUkt6dKzHksCL581
j/wJSQTG8eHzr1KXw+Lv14tbFyjIbcKUNLyzcM2PnmFQNUpHyYCvsrV6/WKCdsYbrvYzeqmYXl5+
Py4LGnQvc6FLspRaWGpkvun0KhZJdHRGorJIWNsWk5CyHWFGKJUw80gVjADQyO+KX8U7WolCjvVe
xxK/h7Mpv4O3RfnzD/XH89B4IKap2TY7eqFax4ZzgMSiibIYbJquvgl0kNuc9U2NvyhlIkcVE0kj
xUjwQYmCFK9ADriNmdWJ6TQStmnuRtpUIHhfURl6+KqexOEmW1AO8cb8YkI9+2qmMT6+xcwxeF+I
pwS7YDLfUTP6OJL0hdoP4ofJy9VUNjjaVEHVVJschW6diXYStMPZARkBv40zgd3z6VfwzThi9wKZ
0EubgB54pm9jmciJ03ouD3E+WsO5ShtyOoWaOKU4imZoZiQEuRrg4VXNFiDAu0OfQv32+4nlesAC
mGi0vzjvlrpJlJPjtsixEZwUC/G+FRr3X2RD5FbgpXVWK4VP4oCcHiOErCl5wLYTERJiREa8Nmjz
2Q+zwBN2/8XD/rgXlV8ZckOHGYG8V5ptkrP1fsFC15zjC6tGD28tNGfU569bwpTSIy/X24YTjUdS
WogA0ix5pi3LbpBkFqk4Cwk84cfSvCF56Is7+7jP4M7Yo1GnYFeos5bbztGUrBmFYTIJLp766gIE
HCiPabGWYpYtHAx2bCMDY47nFbsJ3KIYCE0tuaxHOiW3KAymviWdKw2LvRaEWt17EfIB5tTPb1Nu
8d7PAKypoFNM1QAKYWH1OPr+OGIFlD1ay3NMfIAkkVChIMkJa6KBy7QctOq7S6c4wrNXjGb9FTZA
++P5saZzuNV1LB7CcZyjIU/zUecJxKFPD7Bj8tQFSV80x0HMExA0M4MBynk1HtpSh8WpNDAC5suk
j6QWsiHQRb/I9VxOS59/M3/cmkEhUXUYWIKqgIss6ePQauDFGFEam/5SJKww1HqRxuEly5hASCtm
vjRQZXAvs6UG6sNsIWvKN9GYSWUe/meQg7CNs+TnF/d1PGlDLoGxwBRnsF/T2M5+vC+9K0vsVf20
x18CXXqt2gqeVmQsUjDTkMUAjmA5WCUB1OdUVpw2PIMYITtszlt7W6PmSKfg89uSV303kDABuaZN
dCq2KBw7/N3Hu+Jtd0gCRYI322gvHjPXhK2z+i3mjEmzYaK1sYN/tVPWj0awjg1LzgDkyxpsRf7Y
Io4OKuCMrifVKBVR+ULUpuxcUKtB3lJTMCEuifC8TiMeEfpShwaioMvarlLs0skFuCgasCvklBqs
AoOzuRuAyWplTwRvDwXprG+n/qUYB7SMS8FI3qY5qAGEUQ2zMB+6LR90HIzWjwI6Z7rukEEPp92s
Qs1cmQ1ABPoILt33NZUXpsZ/9r1rqkF7kLWO7YfKu3Q0SoGVuFx1+Pnmle+GmUH6e/f1+x1BQc7s
+/lVjzbF7MpVbGHS+CagFbp/fOu0rMelpLoEUIlAMuRFYc/+q2UUyDUyrOVMxeokd2AtnSnk17Em
N0dKSC9uIeANU6+2ArSr8oORAtz+FkN7RK3g8xs9IiNwo0zAlmm7HKnlflEcTcOp3U0aIUwYxt5a
jWT7QS7Gt1YwPMZ0lnoiGMou9F6iJLDRz27bFb9MrO+tdEgLxpRDhluQU++36eF4cV3b8Y9KC6S+
fVGbij/IZg1wJIqaY4hzIHZMqiwAIesJxepMWPXiqxOqggtq1VJTD4lA7rTKEn4rHRRnJm0cHycG
RgABkhraNNHcv1SAJhwwqqy/RfDF/Hb83mioCKkwWLrg2PCnT7OelzCibI+EFM2SeR+N5KT7Q417
KfdxbsmH2mMb638QnUkJ/ot152irw3ptuDbrtcsjYaE8Xnfws3S0CcbQI/uLFRz/1ysjrI/bTh6k
Xus3n4+E4wkK/yDTg4mAQZ4c2B5+nKAo4sAvmFN631ko62ulmcrNaRnXcpD+FpDrEwfdz69ryCX0
/cyoA+lhLwehw7RcnL9HIxBmSx+w/NL/CA0tPxQIeSXD+LX9Zabssb4h/GQ+IQaX2abX1JGxo2QG
KfKUZDJaDtuGljVTEOoZKS5sCPG0/KjSDPI4NIUgEH3XFFMkCq/MO8RL62lkU75+O47Ck1iCSyjl
yUTFbM5RATnzFKpXiLeLaPRHdDkUSNHydvU1MScQxlZw6+1MPdenOmxIlM8VR2svR3VgKtmU3Zzo
2f7zL0nOUh+/o1dWlspRX8gZ5ejh1FZmsBVzupU7Jy7ALIXdysObCObzCx2PeiYuzo4uXVMLPZCh
Hu13gnowZ/Ln+tWb037RkRRdIb3nsb9tFiPFkHMXZxkm98+vfbyj0Pkf5UuOiTTGhSmOV+5+NOZa
QKajj5rKF94YZEuAJhBP/21l4SyCb1kr4Nm/BK/j4a2pFlgqP2MUjewifX5Xf3z11BtBgtlswKRh
+7jEkvdFB5MAUSkgljBAmaFHNJrWNgYr9IyfX+v47A4N12HXyy7BkntjVKQfX8Kuq5KKcPTOc14n
VlijdXlRtS0+nmJgC3pmv74WutEi5QiFLSfpwl1YczvqLflXtcDjOYHZQKeATfw7YfJ/7n5LJ0SW
phlQeQRdi3OHt3i8qRNHbh1SR5UKcQPLMHlitNkztTo1UAmxYAC8YcDMqoF11xOQVLABMM0Oil9V
NOaSLeo9KX0YdXjlyi59/Wj/9KukOOxQq2MjKCwDzu/Hr7KKm7jTRqDni85429KLHuMJtJ0UI7mR
WxOOsaTyEwQhh+Vtqzi19Yv2U5UbvjtJ4u4/viH2pSyyspagEy9x9GohUsWHNYGGaBSXeS7X0B9D
dZ+kxGKxbZI1PPhytUIxPWXD3dD/DAvuj+PFwoRIrGjM1/75Tcld5/t5hYUfozM7P8OA3Ubn4uOX
lMbqCHswqL2ZQiuvTiSFMM+9yTlYhtWjzmEmnifGV0igBoSQsZYa2M9v4o9RJouYnAR56eXCc7wF
wbZBhFJs596bfE7YDVfKJ8qw9b+Um720hF5/ftnX6eTDh+dARXEGgwDXZxAcbcnbUkxi1EwgPRNo
oAbTQDjhW1MRB4f3RgQKbo+imy698Sq86CN6dQW5KAnDpYgt9C8RBGnUR9Aw+Yhrx1aIFvbMUfqd
qkFd+hc3jNBD4CSWepAetiLBld0C2i+KSfg6eRuNxKtA21ypAGj4pUmw6glsXvjmp7O3N/3zD/6x
3yB0yKe8qUzzgjAOcJZHDx2OkhUnrlZ5WSRhK5z15Xr/W4WmEFzNfY9MiPHKLrOuxQ8fUuTDpvlq
gXy9l3/EVT+LfzRlW/7q/l/ioTOtN/PVSxiXxXvAOWP3f/7nv7+xbv3v3ff/8QI4vZslzv0//u1/
Zc/fi/j70c+/wdB17S9Zd7PQgRO7xgzPn/QGQ9fcv+TuB4udbDFRJmUv+JuFbup/se7YGv0YWco1
5H9qy76L/uPfDPcv/pUBd4LdKavlP2Oh6/KZv38XNIhmPESbFZ8zImzOjxPBnGHqRMeL1SKLDroZ
v5D0cWrqMaWGPt5bXXCvlVbtYSk5l6OK2mFMWpD2vZ2Tq3qq2Mwr5bxJku5GkJadmHa1URX9opuW
LyCd4rXr9uFWiRLjvQXPA3QZKZecTt515ZZ0mkgvyiLE9PkjaiDC4TBTPPDS4mhyc/dpFhysRxWM
njsPdOxEVT6amYoeMrcSguZGyz1H4SfOuqx7QhpBhpbVka2cBOm6JYr4ulhINRvaqvGH3ol2NYI1
Hwv+T0LN6gvLJeOFWCKYgewYAFtZDd9BlY5z7o1LxgucLv12DPGj+ATZRrCm2gQtSDqkLJqL6SNH
Dm8masM1+eLRr1qk+ppy5u2AKNS3FvLBiH0LOWQYGTFD+ISLbZD3+e2gWkCKC3ciaD6YtEcWuPgU
u5j9I7Cb6AAC5tqEy4UaYyCwD5Javep7Ax+HRUN53dcFrrIQDPZLgw57jdNReIrmEusX1ARv9Gqw
4xjb7WK7vZsT2b7ta45FMorTujXq1t5YLNYHMPXW92ggQm4VqkKsxkatrwDo9JeRafaXWj/MNKZn
d6WZC2RBHJrUrAqCHzWCJGdIVo9NR0Jowoh+HuL8Gb5c+iPNa1I14VK2VynIBHIAU3c6Heq4PstE
b+8Scno4eI58oVN811LRTHyFXgVJwPr8CN9AHFLsFTlWA2v2glJ9RFBDtndVpwDR9Ab2PIxMcleb
xdL2le3iX4+dKji34slyNjSwenLgKQA+irAITtq6StVtSAjqirRzg69xcQgXtmr9TCUq/ED8U7dW
8sIIfMM0kadCcDs1hqTA5rHQVWcIOMW2gZ0NSSXspfk/SX9iNatCrxx0Y53GKN+DRHXxJBDDlnLQ
JUpZlZJFypiBQoIHXXlK10551tjC7FYjh+XrmcTlq5bEDyQ0NpdYjUAikDTf5mgavEkxtRN7qVsP
KidVnBEZHAUmbO6ruumc80pVM6I6y/g7iTThTnSReIkno34qa916AnxFOHGgDigr2Nounm037bgy
laQ6pE3OjTUuByhrcpSNbGcaeKKUzvYQXhh3odGTMofKJHyMChF/A6avr1rJcCvq7bC0fGzcXUSA
as10qO1ef1TacLonstDwi2rQyacSrR/NSMipEdUnoT6z1UGFOm1wKohT7McwnpgnE85uYdk+R7lp
7wJzHtYx2YWa5yj9cJVoSP5Nbe4O6ADbc9spxm8wxbAvDGiHSPutzrOyPYuNKgOni8hWI6cKSai2
3NEpUE7QRm5LnHQDMJQSqsmQEXvgTf0gzmM2UdAJKy/k5LcHagGXsFBSpNJGSw8N8+NJXiJRESK2
Hx30t+coYm+q0HW2JomOu8Zs97Oa9afg25zEp4WS30+wzu6Xco6vdDdq1rlTO3fwtHqfikS/A0WT
VqDWiJgb1Aqoh57XNmKjEGKSSQlOQE59Kdmm3kR6rZwppdIcMoBWDvGDU7tFFYQOKjSGZ9TMwwma
YeIwuYKNZEhYgwfvnBRBZ1mcdkUxZsw97pPdBxoDAXFt6g6GSoIEAbPiBsfugk4pzR8UfOkbdLj9
BsbgiOkhzK8KCFxXao8eCwds8lNvRoTaWWVecdRPiH5xrpMI5sBKLeMHIhHBoOSm22Jcom/KaLF3
rSDSVFVrJFEKiX2socQTKP0JcbdMlhLTiF71JAl7THVE2mXI3JPMOU+L4oCFkkmXsreHiBDJjOOm
FFh5WbcFArANOlXidVVM5Fs7Mw6NaeJumVPTT7O52qGuIzzTsWvJce1QIUEVQYGdQSlN40uNEEGK
H616GAiFpLft7lzOxA8c0EDvYTPAkTu0qyqYcAWSX8CZdb7FKjR6VL4mr7c7XzNlNnOiEhiLwpbO
UHkf4NZZRVXcbVyZ8KXYenRo2XTu3HHs2Y/1894wqxCEDlVpS7WSfVFllN4G0xy9zq2bfc3+zpvH
+rIT+uWY17vRPun1JPezCjXZEvQ3GZXxdWOlP5Gol6vOfSKQ63QOl9M2rMC4AGghFCJuxpcSbT0m
77lb0bI7z7UUaVg/7oa27bzBdL6FcbHt7cVvMeWuupbpFWqj6wFcEn5Ci4zG1rKZa+LlJuHEuLHy
wc+RcUtKabXuEG2t8GMkoGriDqJQR3pcTafqpFjmZg13NNmT/qscMPQ15BGBJCE/r99y9rpMUvee
xvpVWTrpBo5C7rs9kxHSn5jA7+reqbPSs8v2V9W46gmmnRcX5dsqkcRNOFb9ReoSHZ0Y44jmwMgu
eJuNbRNoyQn+RO3QcuL1WqdwNzUKxlUXmLXvggG+IT1cW4OYw+4i4iYVaykXv8Q5F57WqQAzA1Aa
/XMyHoxENGf4musfmoFfJJ4C8bPTl3IftCLexEjZTmo9/8FAcw+cM30NqihowCg+5LoRGhje0iQE
q7rUl1ozX3BUBm4/XbuiObcIkvHGNsQukEU1AsywVk8Vw/ECu4qli+7bYqfuxWBGF0ZN1uJsQiSg
jc1OhEz2henND7OIl5CZe9aR5wJZVGmZRutwVO+SXMVjWw4pArr4Jqnin4ZZr2FXqatoEcS/NDyx
UDUATSjGtTVrOpInDWJDjGlPxeW0agGjbxp8qqdD6dwbhXmqtM2NoNbdI+xfcTCKVsTCPJWF+9NZ
vi+BcbtoMlSL3GCwHpyv3HUbDmtStg+W0Yz7oKt7MpNhLA/dRKoATvitbU/3rWr8FGPqx8o0bEA5
sH1BSHeSxepp4UBzjhGeQ+Jku9DW2g0Kw7Nk9u0+Wtdd4iGVB0y4PBWLyWrRnzAsLm05z1kDAcA4
AHMPaPRLWyrWuZlhYVIKF9TZkG6VKGj9INcvhc1pMG2rtRbgTKtIHNXVvmNbJJfxRNJzOamtJtVi
FolvoTiFCNkbJlj1jiqWj22clMigfGqAefIheKAcJp+6Vn0SToHmoY0fbddMthypB691ex5Ai2Y0
Fyy+bWdtJgiBJ1J1s7KnmoDRMWPUzma+aXFUYukqMhTwilR7K8GGlnZ5AGbwDQnZaVhlg9T8/wSJ
Iv/Y4o4T/UNqKXfwDmiJQwmZqZ3m98i/SXeMnWeFKHW/Jbwb9qb93Wzdwsfjj0agNnRk8OyUKvtO
OOSdmhHJpkJhkg4fXaV60vToibpnsRGK482i2jikJ3kmuyWIWxD4UqNfqxFFU84xXupEODMw3u6A
8CS+LhuWhX2HFoY5LixJVi/a855kUY/zZwNTx7m0Fkddi3p+TiqBjrwQ6EjmA0HJ3YoCJlsnJa3R
DFV7Yt2dy8QJhrPBKGNy3d2k3/SxuTFi5EgV8ys90W9x3z5Jbz4m2Wn28zrmBeoqwtSsPn7JC+DM
bHbuM5WkbJMRxPqEuxWNhq2np021nCpB4TfNEmD8IqqOiqWGiRC3EPhJJhL0clF4G8VUVIwsAW0z
bKiS/Wpg5Bn1cE6WEDuI6TpwidcEvfyw5A4wWJnjNjRqKWE0T5PmnM2xcqbF2gH7vS+M+aXWzWvY
zM9pfKM6OM3B9rxoDXk2taX+KOr0JcbBvCwp76y9pRnGSBsJ9Alab0hSKAKQBHr2KXGq3kQhUfMB
dcyULN2pm68SJT9Vm/YmMeabqlMxxE7amoABnxazAw50CP1RBQm4zFeOumyNXnnAUbUHuXFa87mV
YLrE+redjdqfjU42t2zVj7roqbNS3esi7K+A9tdQAzfZQB0d/hgS+DXO02+GykZlaTacFLbsWnx4
PF6CSw1GMfNsG8/6dTAMd/QtawwzsbqmDbanu3RF/DIrUr58L5zwvO/sk8odSOItoUE4O4cI80EN
Lzsk1Z4ahQeTOGsUsdNOb/juAGBAvZlaMNv0/Rieg/bc6xpxfnYPmgjZCqbMkHy9t3LTP6p0/HfB
b9QTfpQVGOQw6v7zvy2HfPipmzLnr/8PKiYkQnxWM7kevlM1aX6+L5q8/pa3solh/EW5lLweWxhU
c5Ec/J+yifoX/SL+QqLlqK5FJ+N31cRR/+JHUfqpOoQy1ZW99t9VE2H+RQWfCgzJOAS2ySrMv6o5
l281BmL33qo7v//5feiSLCH/XYmgN0exRBfkLlGIwMpqHhXSopFcK9I75m0QONvKzrbz8uPdd/Ff
XOFjafTPK0h5yLtax9xXZeQmjcRyrRPxGFyY96byVa/6Y+3nz4scFaZTozUto6pm2mjsgCkNkEcd
9euuSPdt3Hrz8BKy2Sc2+ou678de0+/rIqdFAESDxXpNRnn34ZCoK0noRFzX4jzz0IZ7l2Cd9CHr
/M+/xaNu/NuVZKWTbZBKt+64mxqVGn0MIyF2omsWzPLjbWeOF1ayCYsUGlJQMGvNbGc4PBBWPhrR
93qcV1P6xX18rLa/3oZOMduU9SvUM45s+r77wLAQMqEPfGCsYXSqVnTC8G0Vp4iIV1rGiusmX8CG
EVP9OUY/XPOoWoaQ3KW4PqrbcQDu4yjngBSgTIkXUTXg5JuxXSPntk9IvFa+uV1br0YzMDfAD/3I
nHw77k96HpI/mIW4Yhys1MYALBRGt5ETviwmrtt8jujBi+pbFbg0xaHSepS0WdZU6xJztnLZ6CQY
L6q6IdnvGkuo18ZZdUJhad2Bjr6J+pLNZ5YsnmaROBrprXJmQIslxfQK1JzmgV6/xDcWUEeZv1dj
q3nsmYvtCF1+C1AdaE4WXcwLofZO07M0KdN5REXzBpg0PtclGcZfQ0TK/GSfhK3zo8d8vzgN++tU
35GJYqyUWN/b5bxsYLw3e/AGHZ2QsFwbSA6wEXUvLdWri1jRDcMfOqLBFb05B27PMbj/xhG5Zxmh
TQChwZdwqF07WQV+lpa986Lui1ZcG1pwa/YU2iD2Omehag4bO+oPFghrP66HywJE2XpOFX5LV3U3
SzCNezuPt1Ecc4REo1xXPUyimlrYROfKSp8/f0XEx7lMmBptKUR5tLoYoC5F4I9js8k1/O+qUmGJ
cfWdYK+5njQwVQnVEZbbVuDj17qNXZgFhbVyFpdV7oZrpLAcCUoX513DQWVVkXyxwTK1rEetD9ll
1bp9OREwsmnbGuHcLEx5xqA2SYiWZviWUtexF7qiv7B7nM9e3JtEiydtOrkesnpxB9qYaHO1MqPv
VjCU66FWfuAQZf/vWMN8adjTchINgXONM3T4DrNp0lY6nwQ/kt4SGdA2QEZdTQEYOyFcJYYlWxmk
X2MlZv5Zob5Ydto4NReToGrpuhMUUnAd96E2qt7Qmlq3CmqNPWxab5swczbOpFP1zcFeqRvGQbEf
0nzfT9UPC/Bvii/I07Af+dABM6z90QGLOfXifaZL9rBaeDTOiVEHNufjrmVTlvePnz/Lj9OMfJTI
el9bBhZJTKxMHx+lgv8q5OBabReq875lRdaLQhiFDxBnofosgtuuaw/Uf3Xviwv/MYhwPbivSnvd
wCPhHg2iUcZNz3lgbzSHDGFhLh7BRvVNWeTFmvrErZWX6tYhcG4FmO+EPOcnqJB3GAhCGLnxGq1i
Dy3Zmc91ykkcJsKTPppLL0rybDvpDhWZkZKI02GQWpXduDHKTr3kDLxBR48hJQvvcmkR7Ir+tI4h
o9r6bHjKGIS/KFwFT6Nrn1kLyws5oo/E4egLxpVkfJCwFa+z6p4gdW6AdJH2As3jTTUArwSFKXoO
cjCDoFiRGP0Tx1W4ijRmPmfGKs450mV/vyyQjQC+RE90dovHKCy0Q2w54/eR2LDvpWI03wrCbikG
01i4cWq13bvWZL80VvZkhCbxCGEU+4mkP+WIHALC5IZTEQ7LOoNbdRUqcXJpiEyA9+2XC5GC/88i
UaHVnntQfpqkoAab3FCGu8Q2qlMHilswmWcKzUTTpWXyxep91EWkYQVQnpIrTSldwwpztPmx7AUM
LNFRm+wk3LXbbkdM+E7dtbvPx9THTQKD+egyRzugjuOAFiPk3Ax1p27MsNsaEYZxNYw3ALQfiar9
wuPz1eeSC+q7RbruTKQ2KhfMjCvlhxNdqi9JfDNfG/j/bz//bNrHxfnPD3f0pmp4AciCYN2JTvo1
SUibdKteT56ybbakS32l5vjqavLtfffJ9Dh1LKbrZdOujQ2u9G3u6T+zFdWGTbXtxRfjQ25m/t4c
//nZjjY7rcWBdcCduim0F/c+116qLzqBf15AsLlHvEjzHomHdXQBjR6KnpLgvGHDAM8KhFJoPlRz
9kWy3au26uMHETg/mM4AueiowY8eEtQWIHdmaUKtc9pt1buHOkqWb3S6MlThzbCbUnY6BMXTeMDr
mtN208o1lb3kJtb6awVsox/mTrHP61pfQ/nYmFFeUexq3cxLQrS1IqY2Z9nFOhLpM1SZK1WPD8oo
OkCK1bRG08SOi/WUOm3krFRwkqAcu3k9L0Hsp0U4g01ni1AoyeiRSim2tugq2jgF/H2tvm9qdNes
1toqAFTfznQPiCgyTsNZuLcGa/4X29xjHdfxOyuPZu8HmoX+F6KfO20Iz1pRP17F+2ontuTCb76a
Hj4ekP4YZccZCKhVXSPumYXC/rZ1T0n8WPXmHQzQ/7vRbMlZ4927kxSCXi2pJhsFdIkaxV6GxsOq
6+3nM4Kl/7F4H813R/t1UUehCvVE26j5QDEwnq2LyHJqZQ8ls/4lxrYzLgY9NHaTPbmXnZGM37rS
rfpVp+qy+ppp4RnAEesqa8uFBJj20l2i9s4Nm2g7CZtoOZSNKcQ4k+wbBCseLtD8JCF0bp7Y4aSB
1W+iJs52KVSL2OOQUN4LO+990FCeEmnzSSPG63rUtsgmDYNR7OwqVWGrF4TziYA8DMOObtm5Hli/
TEKabiYHidG3BrVAvSrDbr7VyqEGkJZ2D6yWAxQmyK4EW2p0SIIQmy0lUUsbuzuJWdvQgvNp6Tln
PXXlcKW0rrLHxc4GACqw8YMOT3flGMU10uifbhVea2bO6c6YTu1mbrGtTtYDUBI+eNbb/SPdQj/P
zXuwXsbOVcEWEaF0npRlv7cT/TD12nM4IjuyIr07tzpnndn2M9DodRIuiJEG+w7N58XcDlu+nOea
/9CNKcoYkZVnQUDWVZ3CXQxTlUhyZbyblTHf1FZxmwLDzDY9bBAv1vhUYeVo3yF/eVm+bAKBhIEE
zTWv7V0ClJk0ImWfgwZhY2xEHptXAsKMalfo2drJ4tNlEWeisu8F+nvguVm3sg2RrHCY0aVu58cq
7yl4E7BxqUMQ84HSg3Hq3DUpRjec8KDtlDPPUNTlN9NOn/DWBZcw15ZNM0JK86zYys4XaGmPqBSV
s4agSFoXOf1bSm36yTCAaLG64UELxxenHq1DY+lltLWsSttRXq63gV6Zyp6d21xt0gjIoS/sPkMn
q4VPzLRsf3tanKS/NvTKqLDHHSy/pozMzRjk8GUlO8oYSuUA25MIOsiAO8BpEzv8atrBdR/WQ+dW
7Gwt854qt7qlV+P6gJGmZ2xOTMXFNJBPXticb7NMx6I+lz8Wu1luIT0mylpBaX+RkmeIBtjsQZRy
Ps1Sl5r2GJLIRN+d3BMaTY4x+0lX/yLKnZJqzsi65A3gbEgfe4uvUbvCF1Nf53Z9Qus+PrgLtBU3
c6ZVlOBNrgiSS2hT2Tvs9GgJ7FyzUzjFUbYmriyL1wA8FcUvY3u0VgjIcusHBE3nduzG5EYb9CDd
OZC7/N4AIZt31Xgg3M9q/ILQDRhtlaptORqltB9oL2tsQFFhbHQm3zUKsPDKHgiqoutiJvdgGWOv
qYv8Jmg6miNlPTQ/g0WvbuhnG0AeB9eE5D+zXgzumXAp2wPC2hpm5vhVbFao2UpjQ8Z4SlEg7Lda
CkY3kdiOyR2K0Rt0e7hW+8yZqR8VRnQG8IRQ0SQMwnDVBmErXxHOvTA+BH+EXrIJWXISsnxce8Po
h1F5U3duR2YDktS1mjCdQC39FsVVdJYnU/aC7p1mBBPhKnH1aTVDIkMTMeNSjwXEC2OIfg6oK/cz
Ugvbt+JqurTgF16opJV6C0zVtYAjQ1vTcDZu0vJpWb83HUC5y8rsaJ/0zfOQqPmJwKbE+w8n3gt5
DvtMG9tdllvpTQnLkRa1MO84zuhehYDiV9Zq7RqWdk08s5IeqlpftmNhhQOEsAFALNVD96xlVN/B
kc98eLfFqq1DsYlgYW4WXKxynGnsa5e7inriyVyIs6UA7IsiYfBIWDhxTCVcI3PfG2g5vIT8OG/E
UuPz7efnKaPED2h5AZI4iYoFKngEkXEYDl3gnMR6cqnm4Y6QWV8ta3WNmHvnBsr4yHH1AczectXA
odvWs2qujGZZp0ZRnZq4BH4UDZQZE0bACr/QM1FlrjcvpQBJEoX3KD9IkIQSeBeZ+b5bqmnLcSjf
9GZ+mdjMdpqFItjpQMHT7LKn8LEgDGDfO0q8193O3gxJ+ASuldmXJuPFZAz8ZGzG1xwqOl4LLQsy
f1S0YpcVKucfWtTNdqad2ZPetVcyqkerfsnXcYp+0wP4m1q7nk6l6tftAh/IClp78ESIhubHjB8M
2RQ7ifpicjoacXF3nzdq5hH1cNKq432XxRRrRrh2KHg27bBge0wLf6RT6qWFXp12aqCrKysOx+o2
sGP92v7fpJ3HjuPKskW/iAC9mcqQUqm8r54Qbem959e/xR7cK1GCiL5vcIADFNCpZPqIHWtT9ItE
O5YiIhVYCdtZldQqMhC/fwi8RNp5VtV8hIgMpvSGiYSWerStUMIAX8doTW8kSYL1SF9XHCF/qD3r
7CRqh62Hqd5KCDMBeUepcwpV6mEwmU1Ml/cYb50VlnY/G8lgWYJJxqovk7nLYQKrjKVA1kJ7rFQ/
vO+VikIEj5Rw1DPXoSyinaDQHiqgujJ993utAdSmqjeNEM/lyLiI4WXJSsn9UYZV6ZUNjmvlQKYR
dQRwWSQYCTBQmPwDhYdPhahJiCP8bSwFwoFZDcUUaY6optg1TmIN9Ajh0OMrQNnMe5z7jq+Fxk6A
j/wt7yLO8Rzk2i0Qo+qgVdUPclzilux970JiamQPIV0o+eswLWQispgpyHVo60ZobVrPl1ck9sV1
5yrf1cYQvqnB+NDlXkZZmk5KHxot6SrqZ4Jth7L/0eM7k72uvGEDrbTfSEUgfjRVozxEYkmGLsWv
BFh2kKbCngJjNBWlbmO5TV41T+/iJnY3vTS8JlZgS1Gs7boEM990yKyHbgi3alW9SJ5AjWP/lXaG
u9PzEbad1hRc/LPym0t1ebTC19xa654hbdg+fgh1/iEKCJ6QiunbalTTbe673iqEE5OsEs8rgHvF
SvIJnzLhf6GGIwBJAfdZoUN5Zb4KShHnCqGIH6E4DQ993/aU9pad9IIFZrF0nZ8eOPMHEHFBi9Oe
gOkZ4EEeXZDpSghPZ5feanbl+Lb4OL0bWZo3gR0uRJEuveuOm5tdtZUCw90wlCXbtbZsZnoAiHTh
Nn/+ajB0PCrRkGoyJUfzB0rRoK/EwFSysya80d3C1rrqphJ5kwnSQm8uNYXk10Q+P0l5xVn8QuIN
XGD5J9uR+FW+ChT6WQ/1Qo3jedgN0tBRG9PD/+hxIgoJqB5KZuzKdBEt9abuUE4dLMyD83E5DfjM
XnWdVoggM3nQN7GDpGU/RLHddbcLD6CzuXbayPQ8OupK42X4v4U0Ygy3RgVaXXHUZlyoppqX2cwf
qPpsirn4aHSeIiFvMrRuBy73EV68tFX6nCB8bm71UPpAOvaQS/Km1DzLvt7Jv5mt0xV10st5xUPZ
ocu14rB0otx4raQpse29FQiz1wBQHJ0weGQp7ipQhp8y73yk1xCLUR2uMPG4q9qmuKlzTvJKMewu
lD/JvwNDiENj4XfOgQvz72TMJq8PXY637ug5yAIfY/Al+vg5IEmqrJegsG7L7Cfgwlsw/r8auFo8
D1uSWuqa+sFvnWd7uAAgce5XRVTu23Ijad62x52PiqOnVv+EGeek4k2gUYZcI+jobrRkYxKN0OW2
sUfyO4IH/wN2DBBVKV7YAuTpt18bg9miEbxSLFXXyhy9TIlLhOJt6bHpF3kFTaj43kmtsPddAwuA
iRer5DrbOnqjsh/bjTgk3S4gN/WYCdxA6oxaVa9KyJG4FobenPaTasTbtSCiF1bhpXgoWDFMH2GS
QqWarULdxLND5pZrJ5jHSa+yx3OkeuZEFbuf12fp+c4Fc/GopdlS9EIU0xhCYAdjKNq9qCLI4jn5
fZKLqWIbL0Q+LoVdj1ubLUlN5+KYkb61tZ8UH63Kn+ZvCs9WoWrDeSA/eL1vl6IsR63NM/eITeH/
tVbqSPLv8gF9477LwZ48D5oD+HYhonwxHqbrhBApNDIRms+WUYf9LzAkgkdIW9TvFpfd4rO/BdAp
jE+l8Ji91NVC0PLiLDlqcTa5cR+ra1djllg/ZbwusSuAs0F4QlzYIf7WSM1X0XHXprvD0X5N3Xen
d9KABVeMu2NUYfulNOVtQhz01iCPgaVUOG5k6qscFK+GnSOUtEEou3etxGNLTAG8m6ZMtQD3x1RD
Q6tDzEe2kzxeH/HFQZgO0aNfihGXkSii5dpeFaWOJYjBpkC7H7ZKdVA7lORDNRZTKKOEiEfOb2yj
HXIBaeGLLY3MLGodoyH2qRYTuQ88oWZtsRRP9rBC3aUpvtTQtLyP+usVLgzegYboyLp9zF1c34Jb
4UZIF244F0+z4zkw/ZKjlooqrLK6qLEBsQC4jFupdvJXIkp1g7gvXg/ujkJ6Bx8AsXwogTMeovqP
mzwKLvdyLNdDGADXx/riXnI0+2c7F9BHV04rFALFe/UW6PFN5qqO95n2juih7zT6hTG9PLdgsE06
JWzI1dnmBTmhpSiK5UYoZIM9xTq4EfeirWxTx3f+h779t6l5xWZSNH6JwYhrh1LvbbNOndxOy+0Q
1/K+UKMNCcPXSiEj6vLBrzd9cUYdNT3bxkQsJCRVY0YJP4vwUZV/ESYoVvhsLLRzcfiO2plvXnjV
g/blAkAGLpUwIHrv9NusfUmxua/fEOhc79b5WUAeiZ2ZAryJfjhPWpvS4JcR/AE7jeyAQFyz6t5c
Hu3NqxYsnARLTc0mZkUx1zjkFUxzMsjBIFCrAPgWodFNKDSb4PN6xy5cc097NpuWSBGGBBsM2a5N
8U7pZOOQG8lHLqton3tsaRUzoTgLgHBLRslrxnQh43j+YjjN0M0Oh0qmek4QCW6YeUBZSmX38o3g
//M15bSR2b4uG60eIVwbbDXeyL+t8lb9yLWFLW76N05PudMU4KyNNhYtdina0AosQYxo6zYLY3Vp
ZhwnGWfHAk7pVhZMTzjf0G0DJM+AyqqMqYXBous2abZqMewXpsf0+c96Bd9KREQJ6H4uR8tLrGrM
Uu5sSvGfRjl+G6cUhiRNL/0AwxQ3AYcPeLaxCx22ajqUdqp07zw7Jt3zwo3l4gc4+jGz44o8iy/n
OZ/Y7DaVvtbl+8S9UT9K9VFeetZcSLsznEdtTb/l6MDqyZe1Zcm6GOv2TQglLHGNNUVQ+UpV+7Uh
ZNZWb6JmDxh5nZnNbedru1Hm3XN9AC4tD5WqW6p+JwN5Y3ZuVn6QGdBkZJskiGDcUzokdQunxfmW
TaDjKHQzW4GDkskSdjySnZvuRzNp/JGAEU1qRVSQ+UZI+2ThLLzcqf8Gi2ZLxXXVpEp8TbJrEqWu
KuyKclhX8bi7/u0uXDpOezZbMEaEjYBam5Ld4xNrm2nwW/ILUPRurWxEY4DhIJKOzNWMelgMHinp
XUe59RU2wpve5z/gE9/WuMCsaokrqAKg/7Y2hWyX60O9cPNcGoP5zC7LMMVjSrbD6nXoxB3VX6tR
e0nZSeLnha8yHY3zJX083rMpFY+Igyb+jE01N1fbG23wbkXC3Hp5E6Qy5bKvTb1P5QAKIcYtbbkw
3c5P7tNA1Gy6jX6twfRmRqtOuY9urG1nq3bphAvNTF9s3svjeNdsjpmFq0/VL6zfciv8qJO98l3L
FxbnpVHTJh6WNok/zt7ZRI79UpY9vmR1wK+iC6rtIPIklVaUkmwXhu3STnzc2GxDMpSq7fUwkG1Q
DA+Ufjl5TB1RocfFzhgibaO1xnMkFMqhMRW7IbytKa63g6012mqBw/3CzzkPjTCM5oTFIDQqg2U6
3R/zmrKUIpckOw7rzzF8CIb+oyzzX/Xo1N6vod5GurlJjYL3q7m+3val7QNUpWQBq0OGas7umNgK
Gj7CS8keXxsEVxXeYQsRxgsHDbs/tdzEsxGuzdWRqHbDSBiiwfaGbwVflQ1q19+zJrN/D5gaJy3N
pilF/BHA0VGyo2RrUWKPX0a18LkuzFK2QYWwsgJVEM3n6Uj1ESKBuho7mwr8lSiGm1J9ToL2Hscc
uxrdH9cH58LyPm7Nmkn+WqWkrLYQO7sqg21sPRHUqLY1eU0FgWTnCbdip2A7B4D/eruXLrInDc9m
Rd2KLR643kBx3FCso0b8o0nZZiADvak88aeYyuamyclR9qYL48tYuCldmJQ0DxvbUAwZP5tpFI7u
C14SRn7WDp1t8ZSWxb2Vme9CLS9MzAu72kkrs03AzUIVL22ps4f8nbLnfTxuWwkfhdpdWN8XV4AG
+YZSmAmkP1vehtW5eCPTHThpm+r74BkrLZ5SpJsQf4elgMfFj3fU2uz4y8Ef1k3uKrZYmS+Cavk2
6ebXAKPShVly8fsdNTQbJbRGQljADLDzyE5fEDVp7/7v6xNxqYnZEOm4ntUhshCbskF87tXmJ3bd
OXfk8YB11LCwuJdamy1upB0hWXXChtpn9jvADkS6g8a3MBku7iD//Wpz+p4IHAMmCCGRiPRCm5KY
3WOnswqbTWG8Xv96l+7dHCz/mXjKbBljXl7XHtXxtpuBDxl9imkNved0c9ud1lJRMdZfmE+CMBiM
XQw0Fn0lYEjTzf+nL6sAukOmrqJ1PF3Qw2BgwzVNFV18tT7rAEXdTfVyvbfT7j67pADG1cUJ4CiJ
yHdO28gUTCmthDawXnyGC+5Q0v8/zPjjJuTTJkwwhzhrq72tvje9I8O5eFOa3fVuXBy040Zm36qO
UBtJ+kgjCfTNFEwHSBm5fQIVtiqMhiT+E9SY3Ix2hfogZl/Xm7+0Bo5bn52hhW5gujPQResz0dcY
46ZUPqsL+cBLWxT4OW2iJavQhWYLDZ6pDNYk6e2CMt1q2LeYX7tLH/JiT1A1KH8ZT2c5ZyUXtUD2
JRrJS/DHyQoVEUqemop9f2FNX5x6Cpo/+KEyt5ypv0fnFWZhjVnXumKT4FlRQFm/lbDNFlbzpVOE
2kcuHZpCXluZzQuUOiaMJfozCnb76hmU9A6E5yzx4GVLEcFLFwCIh2RseC/L6tkJDImu0zLgP7Yb
/y4phRw3QmG35poze8X9N/wmZv3CR7zQv5MmZ3s90CZFj+EWcNnBs3DAtIzDMn3IXlI8uJck0xd2
4ZPGZjMQCBAkCrze7UHW3zRhTb0VnnXVS6O321B5ur6mLkz348bmlRutVwhey6jaRdq0hzLoAE6N
4HDMMtn8e0tUIzFwoPZQ7s3mSBNYkd+GUHyy8pnUEBhI8eN6CxdC7xTNHDUx2yDyTOi7EL9tO01F
/U8uYIDZY6dGjdlobmAwh9+KyQs9VcV+Sw3dDUU2rY8xsLDkc3FpCI9/yGzRRYQPQl2vWd/fGxUn
O/xzv8kTbjxe+KiXdmRTUuF5WdokX5nH7bI0xUdbrKZsQ7cFCbHud9yDN5aT2Z4t2Nc/8IVtC8Y7
0XHaIkiozYcQ5hiugJJiG6N+COCLWCPqzo+qWdLkXPx+Rw3NBrKIWhyIfdZbEW+ab2ivVhSEyh9W
/3m9Q9NSmp3LJx2ajRMqhizTEtrBmwrCytpDdfyew1ZyP4MKn5SF0Vr6ftPfj/biXPbA9lJ1SL4G
x/l1cmf6b0vZ3qUuTZ/2qA38ZnOPlNcUGmjE98HKpRd8nqFt9A01ahWoF0vMPzEoDXYUoiwlGi/1
kAoc6rgtw6C2eXbR4UYMZ2dk7wKb5Eie4WCy6IT5sxUuaR8uLHY2LhW4P9FShYfLrKNCZCHBr7AL
h5EBTUS86/UbQuTVU6atJx0+dmSWuhC+O+/eaZuzc6DuMsvw03qwZTCftusOgM/MHfyy6lDF6cLk
/BtaOZ2dp63NDgJDgDNNKYBiJymqP9SxW1FO07WO4wTZaBT6AqoITC5h/6TUSQqxd2j19ksdC2ll
Ud6z1tyg/mwM318XZpNtSQDvYyHYFq2MvDN1n/pa+5Ksam8M6huW8I8FCK6vogu+FQFmkxg1O3Lf
8jVHQtOrRGwzEgKqvJL7nAo/Mcx+FSrjGreDaVHLnO58Lcgmr/R6DYPOfxgHlMEZMqAgr72N6Y3S
kzGUwvb6Gp4V9E9lP7CRqVQG8atN3PDZoPRWkGURtSm26GXNOo3FbF0Y/V7sAV4VhXTvm+J93ycG
FhRj/DkQxKeIPPowlR9Z0pT/vMRPf8xszOq4s6S4JYHYU+OkrKunlGLkpQKkS3P/uMvzU7szNM6w
ziAHJf0edjEFzciaraa0xeZJ7e+bV6u78cqFDN6Fi9dJ3/TZ4m6aMAoxZhzsuvvInk3jobrLgw/M
2P1vabMfl/IV5zvZaXOzF00dYjkKYV22JynB8O4NK+l2NF7TCH3ug/rvO9dpa7OzLTXGSsWkTLZz
+Y8iebY5VpQEbGARLqSYLxzZ01RVJAJ1YI7Yvk536EAWghaYqsJFCPgMXqmyvzNKDA78X7kcV6sy
wAqru7f0dK0EvyJVW3jhnB+uJtek6S0Kd5pKxvkwDgE1zRVXhtZTV4jbx48+/ZX0B7deuDVL+rT0
TnYwRTZ0yr/JLuOAYc5BAkniZaHuucEOFTkSm1Dufsd5Zq3yKqTqPZGdAsry1uisFyXv2rUEN0mp
PeWmldt6LwAX2yaearq7DM+HWx2gUJ2mVbNCpC/uqWaMS6T/OKlS8ixbxDzVrnMS0SupufEVWb5R
qLH/42qji0g5J/OFvZCg4cFGeHDtSpFoHATyf9hZEfnf+BSV/WkMq4G3TAmLnSVC9JAh+b6VKWyh
GmXAmn0du5L1aFXlyscYYNW3eGPALRi1tY/F26qSBcxiPLFS/+DeSXkUxRH7Mi4xFx3zYu2GBRS+
gBRCrU7cxarRNyGWnek6lin8jeo42/eCYLPDPxgmQrekBC6pFOZe6tXXRhJaMJX+e1eF+wGrZ2BK
Y/GVdN2m1onWJYC+3jzKTWWAWFR8Fkm1MjPAtaoUuFP9zVMXU5lgYNk7VGoOJRA38GJXlW1210Tg
ZSO90u46ynm4bWbf86J5tFI1WZG00746SGuvitELz4wYiJamcfNwU7D1Iz5HlRsDo8O5b+fpBWbc
6ij3zUaHtEfDQSRDS3OHoAFfJ9UK2dXY+m6k2PytGi9vXWy1DMBmGVr3u5YU6cqVxvwHlO6fSWhI
X54BkS2IgrcoF58lOYf5TynhBCMeOPRcuclXo2f160iMykPvI8b30zhAQl8nOKgmmHTidix0OZ9a
VvtVM2iJDKUNpiruc5TchC0FgmOhxFu5opyt9gxz7xFftqLusyz1V3Sv1K3ixwnTa6htoSxR62ug
HZpc+EiSrtrgcnsvaqMGFEzGwDkWpFUIgICgYO3j3wvw0GhGXL6VLRcwaWMGtbzzc2HVZekjNOy3
PCc75w/RV6zF7rvUu+Gn25rwQcpfRNMpdEjdOvjrO3+oNBdt3fUT9GxDwDUTgxOASpIxmW/MNtpU
qAHPhErvGJ6wjZqMkoX6ofG+J3KMMKXeXW/tbE+YWiNNYcKmMC2MOU+3PxTdZayrWe9I6F4E+Rc7
e/1g1ca6eGz++cSatTW7GsRNp1HtgdarJV/WCVvyhFsdnzfNAoBhbkL1Wzhkd1296Ic1nRYnG9+s
4dk1wIysmjIuOjmVqgWgTKmsoVj7WavVbSqjhPT7XaVs8+oHUOjGhPWcNv86qlyMFE3kXQhF3yDY
dPqdKZ8VilQPBkfpKAcSqfirb0fde8p01a7xp/IPUlkazvXBnTtMYa1w0uo8hEwZn6RErq46RVBF
OwVjjxsJgIWDsQH7X5+73xpTHb7CGP7IFg4iBBjcuot9nKYofbGoD+8FMYMYBBpH7Ddings/AyWM
a6eWRuK/Q7bTa7N/qEVUpIoO4k6MqGyMmiJ50aOhbdZjoYLqpiarlJFoX+/e+RUI0ijZSBJsXDQx
oplN3iGNUjeXDZr+xPgEQGD+UoqvgA+bXfOgKQtDOD1zT2bRrLXZ9G1zsqNlqw9OLcIE7mTc3fT1
9R6dvWhmTcxmCQw6QarUqUMvIfV93S3GXvqSqu78ynPayvy+qrliDYvaHJxyM9rwn7bJeviimsMW
d/E6+rjepbMNZmpMw3dbJ6NlSvNr6hjIeddjnOXgmr1q2NX9n4NkUqcAU5d6bTXfX2/vLIQ2tadL
iGUUEyqEPgsiKF2vNHWeDU6V27o0vAhhZEuZt7CypKVmZsEDOciNVoPG7eBz9IrK1hbEPF5hdd3f
1H5gPBtFIjhRKH7kbv3aCunWjSiMN33K8AT4Vib2PfcR2fSF3k8z/myOHvV+tiISUXEp89OgKpf6
Jtccs+/X7vCZl+3B6P/15jp9aQs9wBS0md79p1saXDZrKJV4cMaSGjfMt9cjdGb4owC9vZ9mQMnG
/zC0RLUZXFHUzvQBAEeoNU4Z2kKHlkBVJBgq3tWFKPsLn/HipD1qadoKjsI2rZxaWgwW0hklD+yt
FD6NPSmBSPTeoj4EbRu7qxJzloUN7dKkUpG18BDA0of012mzuW8FqokJo2NmYE9rIMI6dNqFY/jS
FDlqZC5TBuaLSAfCqiNQ/qhCg/eoqUnU8osyubcGyOD1QbvYHFaUpoWfHxfH2ULpjU5RqU4feFvd
lQ8J16Vcfh0+FHztrjd08ePJOiphE/vXswgUPCd2mZyGrP5llMPbwOShky08F5camZ0BRlSSHwpp
pE+whkjuM8lwAnV3vScXNxf1qCuzeWBUPFX1iUZYRMneEt0nvaQiI1GFfV4V5VpuwGmsjD63nl1X
9jcAXe7qqN+qKjriyFAyrAsK69kT8WO+/ssWuj8/OQp23AS5LYMZCQ8NiisvS6FjL0yZS6fgUffn
R4bZ9rlmTB9Zib+a72AnovQBLP31rlyclwrvftwNUefME81FRwTWD6rB0dqD2K87bR2G+/w5WtIB
nUeH2CapBvtPQ7O9RLA404uMm5+gVIRBt76cbBoeWDhPG7J7pzf3cB7WIxTxiILa6528+CVV7nUk
eqjQmgvoFZcl2WBL6ySI/b6G9jB+z5dqDy62oYFsZd/C/3kewJATkINJOwBC5WZvRK+q0QNqH0mg
LnGrLg7ZUUvy6fZIXDfPlVamJWtsV2IgPlIHN7xrYaCsarWijD8uFjZLSZn+0ZMT1VAJluDqSAmC
zIE3i0R1lts2dai2jl8hBvaUWnjmItgdYvKBh8pUyjukyv1a8vum3pg4UqLXzxXM8XoBVwB0w5mp
byXQ8w2CKDl1+kwzntShy//kTSF/R4dWwxwJ/ZVe6cEaPn/6gBKDLJkO26Vo29xOPUIEaq4+Yc+G
TQAHx0s0SfF4hQv6Qc0bXSBahdRsrSa1sScdm2K/6JXl3hWKcCWMvrEBmiFnm8Ywuxzw3ygfODPh
zyXKr0RKddvEiswZBSHatKH/xJu0XcdIPup1iOfUpqitaoOT910CfHobtAMQdRM6zjg0ZbHvlAz6
X+N1g+XgT1mvwpwLjiQM36xAL9Y6BXaPgudKD1kZyg+lH0S/8b6CyAFEEysSv86GNYkfz7gRKPL3
b7DYUtzboK/dfCVg33jH6zS/MTtcY1Rs/lYRVNidXADyXsm5ogwspKTepmHCWYnIQWhCYiDQfwnt
+G4Xr3rPSgjNdvDCqd8H8BJ20i1IYyCWslD8kYkAJjiOC1VIKF4XrB3AiUPryyIQqaE6QMDfFpBp
sswKHs2AEI3eJsLWq4YXjClDblfDt0TN770+0kzqRYxUgjQKEm8N8DB6bKxIKNeTqhF6uQHPqNqq
rjlsASoEH6OYYO3iYbAL86LxJYBD1LttFKWub9PBjHeSPmSvfdLdRhI0eRnfVnfD8wBMrOBXSbEH
YyMJK2adv7IUTMwp8zOEhY3ybM+fHs8aFGAEM7p+xqwc09yPUjHsHavxvuomuO8Cc0/s6/pOda4a
n5rRUdzzmvsb+zhd3CExdBc4fu9gyV5vRqv83YrAGAee5YL00nXeVk0UnpZ+RrY6rYqVDsu+NKQn
Lff2ZtWbN2MJIl2K1F3pZuBxJyOKTikXXmiXvoYOVFrl5yJ4EGdHM7ZSWFYPQe/kKamuZoNpigQK
/vrHmP6R2Z4DulHFeZ37NaKX2Z4jFJKPny/06iRyVxYMlCHs7LH/0zbus+G9cIEyloTb549CbD3J
Ixt4FvEfL6jT759geZO5UyGN7Ei2vA1tYV3jn7I2VzDnd5gsXe/ieZH3rL3ZZi5WTT4AX4FZgGXV
pnXjcZ3XocbyJpRAQcv4pmhVd8s1vL8RwygAziM8mbr/GnjFARbT+BAGhrkjmTquqtRUV7Vpflfc
whGDnlBwFu5ls/3nKM7sR88Gpms8YwB7TOUm1+anVDPWagscBGfecGEKnF8bZk3Nrg0YOalCnyJR
du/6DUZWh/aAYSekvuhlaezPXjuzpqY5f/TayfSYS5JrEh77Lvm2pj7oAwTPX+KHZtULy+fssjCt
clCNPHEMjUvsbPnIkQfKGzsVRxqitWJF26ROt5ZyE8BCuj7BLnSKMCoRLU3E2M+a/PmOO4UAP/e6
lmtXV+abscLoAQIW0gWN2K80PuTdv76Gp54dtTf1/OgjAq8dE6N34S1RLBB5imMVd6R01kkygkNb
mB0XP+NRjHi2WPFf8Gpd5TMS/V8NmOaF5qZPhg0Io4UBO4+x0a+jDe/v34/6NVZSkAwB2z/g622j
fHFgw4ijOntwfyY+F75ohZfItguXah0u77SUAiCFVs/DC1FuYgk3+r2DLzWQo0cERFs521+fJeeN
YKmNBAr4PLNSnsugDDUkhgG33GmFHKZU5adkS2KwBuniOXo+ZjRFmm+K6xMOm58cclIaVgaH3FF6
Id1IfVtvdAywgXMXwkZ3pe31np3Hfg1N5ZRirU2OzWeqxiIK9di3vN7p4KfIzXM23ER1tNIp1c2z
CX5X78nJPGejdVtL7S5llymS9zTmnK0I1iVYqIS4zLW4rXG/EwgUqOpdW5EnjbaekYA8ku5gXGyg
JC3MufOle/rLp78fTbkW493C1/nl8vBQPvq1tyLLlwRb/6lYjCldGpXjrzTbkAJ38AdQih1GEcrO
F+48VdioKvdZcWHJnj/qp/GYBHGmhiaHsNlpr/paTd3QtTqntMp81XFzb5pD1u1SQgh1KG0MTcQE
snk0iye/eFM1cMNUpPndvTk+X58alyb98S+ZHS0uyowqBg/hRKWyLcb+MAovIBoXOnx+iaG/1qSG
w9XMOiveTmBTCWNudg469k2i4KHQPXXhuCe2t8mKTaHfuEGxMHPOXojTNz5qczZzvEgXMyyrO8eq
tJ0VPchEmQzzNhTTjbgUR5u+0ukl7bSt2cyxsCkoPFnvnMbXDnIoHvxv14fp4tT8T2coBj6dMDVv
Ed1VaaAdDYeMim3iEofqHin+9YYufzUUhCbXzXO9sNVWqu5xTiGEE9ZiAZmOe8ZbrNxH/yx2+Ds+
/21pNvOwf60a2S+wm1A/m++asTKS+zhYyz+ud+jyl/tvM9MCONpA0jQ1Ay3gmuYLtvheCfvyOziE
/18b0284aqPFUMNAcibZw7Ab652geltT2yKTWVhGF/cNrMRweceGm1jS7Ky3YF/2+H5auHhJ+LyD
WQQtmd/ppVcifCsCJxdLb9cHIEsSZUBXJgbDA4Rv4bcWZT/iRMkoPcuD54xnxcI3uLSRHP80+fQb
DG7ZBpZbSzaQYjzmFPdVjGXonC42i//+tY9bmm2eVLclqhQzonB6xgnUuckekyXR0YU7N3nEo089
m57oEjCojLhzTxj29sV/8W7je23dOt1Oe73eIenSHD1uazZHm1Yz+lJiq3Klp364lRP3LiiKOy94
74XXSv+so6fELR49gLum+YU+adC0g172PI2jhY+7NIyzqdwbaZklKj+FikVbEdSNRaV/Hbxf7/FS
K9MudLRgcC+F4VZz/lUpjHtu4nrirU1/e70VaRqj+bbMlZ9QBQkiohWzI8CK/UEPPbVzVLf4hmMl
1rzVnSjdNfEPQ9xgoD5ksQSgdivG3jp35S/PtUksLfyMS1cYYmYc9aTgp8DoaWdBPSd1rYDbEbJW
dUYxvE+i4Dc06x9mr6y5qqP3scp/foJoqMj+2+hsOZpKVuVdotVO1qe4Ngnim2Teq7fVj+uf+NIX
Pm5mthZTJRVALhi1A0+5IPlASFCss4U5+VcqPx/H41Zma7EnzdDVoVw7oVbfDfBVa7d4j6mGq0qS
LwmgYbgssD+e1fxnNHxardMq3ZrKXhKCiPvl2rsZ+/daeW6Nnyhkb0QsdFP5j+fjJ9m+ZKJhD4o/
eRjzgK+sHz0unJuhzp6b5rmXQCOJ+6R90qP7JjTtJgp0zIrEQ5l8tp0HgEYDou4Tng12oZDeGIm5
A9lvU++zr7qtGb3kLRnCWBltw9qPeg7n6zMtNl6nf1XKn6JKt8bYr1GrOamJyC75lgSjbVaBrbXC
s0WMT0zv5FLbyVFra+imbnOr/tEHdzmY3s7cN6Hh5NLd2DWHEJNbU23WivlCxtcS5JVs3XuZ8Nm2
SzvWNK7XRmRa4EcLGF+PoIFp2jgwq8VVLWriJsL3dO270OiVQiXsrwE+kkcxshVrRPOR1OanqfTN
nWtJv9OUoMn1mbi0ymYbF5w9Ym8pQ9+MxhYF/FpQ1uGLUhe3fvEz0PbXW5MvbdnHU3K2g0WFhWkV
N3IyHd4auGJ0EORgo3prbYJmK/5q2jtrr6NSMwHREq9l7bN/DZvfTRFuO1xhV6qGq9WnptwneklU
TcaCPU1+AFTYDKO68HH+yjnn42VSOEfWAusf2NCn46VWru4LUVQ7SBFa/B4lXdgZ5gDzw+wNSOmW
vOuyPN4Wghw7+piW71YsDb+jEFvuMjAfB6HEeSB5jwa9dWS/+tNHlLJf/6YXj9zjHznbricD3wQT
s8bJzES0xVr5KhTX2kkIKg/EI39nbX8T58LB6sJ0pVRd/DAa+dLBf2keTcSByVsDx8C/A380s5FA
YXLsKliIxNkthTblDsOKSq6CG83gqqFRBtjk+G5e7/v5A4l3OalqyTINwN1zoV+WZayR0Ac1WtrC
pwr8Xf5JCYgZO90H6qL/X2OzTbvqZQElpVk4VH6tB+FR8v0PcN0rNbBT7JJa6QkDvIUFc/6umDpI
8YlEYpD5N5uAbuxFSSDkgx38aV/F0AnC7fBSGgvF+Rem0GkzsykkuH4huYRv7NpWb/BG26W7bC+v
xFW6dhdOpcW2pjE9mil64+pDMsLfKP3ogNf8nqwf7s8IGCX1O/ftX01dbET3tfazg1Yv+eqcz9OT
npqzF2EGsBpXbN4cxbCr3Rsd13n+H2/e0ltjfnt9xiyM3vwKAyKsHwQc7B3DuIlMHElEeZUiMhDa
VRwu3e8vbFYgrCUofVQ3Yhs6T7Oqde8XgsZcGYb9iJsUtgruLiSo2GcwVaDuSoe+Aglkezl/2XgE
heKC38ODYOHZrZ53/PSnzG4emqyVrS9mvDWKH4n0VAuqY1TkDe/b6ib8bHhwVc+u+e7XGC0czP4x
H39UBnPNv1OLALW6YFfYVca43PU3DUAfNq4REof1XhW4AWjdNvg0eSBJ3i5QfmUv/riO6nVWb4Et
diiktZ3xJ8ShAYHzN+QfbfUcfquXSp7PL+OnfZyd5Rg8iG3QNKJdRuEmap5LYhgafsDXp9CFpNJp
M7MDWshTwePKAM2bTHj7Ynxo4joD3x6t0gFZ6G3Uvii/o2qB5Xd+Tp+2Ott3IuxTxEDrC0dr/MyO
0/oOWk6wijux2eCXtoBHu9hJgshUqSMRINg6ay6zYjwbJH+0c2nCquKJ8mcU/o+061qOW8e2X8Qq
EkzAK0NntYKVX1CWZRMMYABJEOTX39XnVs1ILZW7ZublPJyyjSYIbuywAuOHoG9r9JSV/wtA9Acb
Tsw98LSVW9hp7g8dtIkxmL+w4ae64vOdT4FX+PdvOYuFPYEQpOkqfEBrukNXe+Nd08iNVVzH7FLc
PUWbv611FgvnwioW6fX2CvaJoPUSmBBJqMPF3btBuiPS+QIW42v0+/Rs59GPy97WMzOwLesR5avr
rjP3nlvFTr4V+W5w+v9xM88joFsbeN2PQbbu1Wp8cMoSZIIrVTwjBPnjpvlhaBdfFEH6qtsb0hCd
OGBmATlxMHj/fMX4vAimcEYkRIkau6s+7k4s4hgo3XUej0l9xAjwuljPm0vq/t+Mej6vfPa1NqLQ
HW1xeEbk6uvJTAklcFlsMyXvCIMw3WhzGY2MAG5Cr4YJQmb/xfH9+Oxnn5KubZ6LDG6CjELnlz0q
+pbX7LoBFKRSC8a+MrE8+8ahCVV88/fFT2H9/Dh/XPvs0xl6uAO5PZo/mqM/zzFiS0a3/fX3Rb67
Wz4ucvbNsBoGX5hb40jd+eTauiVPfbjKL4oykC/PwjDPIqeZFmb5AH59PkM8zHuad8W8cq6H5OQB
yZPiCRCC1Ntkq0vDyG8C4KfVzkeEfR3MimEOj7YZX/e3eZqvp19BFKyqW5ZMt3/fwa9R4PNiZ52V
wNFeC8MUqBiSdJZrVlxzHcTCTis9Jt58IQb84z/9+VR8Xu600x8Svs6bKjRU/Ww90h9owG60FT7k
MiWDjHN3SBer22Ccsp+5lcAFaBMavYUVTtLigh+bKkYHMAU/IrfCX1ZDV52v1nCd6rZ+bS4OmL7d
GXS9gBtxHfpF1iYM3GCeRY7A0TUvEl7OnaO7qGk1SwpwpsJcXXeeKmEbRcG7qci0cRbbu/aq+qBy
149xT4NtVmUinoPhYIgL1eIi/fvb+wb2gf388CPP9nOE2yKTI84KOMgOCAEjPjKGnkXktGvexVPz
oMV9+JT37HFx1vAYRlUGe2lQMVeWTiiD9UjS9hepSV/zoc8/66w8goDO0kwNTlUAk1l7XebxAO+q
KoH/uL7Ji4T/YfWvZlnhe4W8grpELfmHlfDlmH3YllNw+nDMBIY9fpXZGRB0NZiX+apxmwewQSXj
6wDUQuhBwjQook7xox5sNBDD6xzuYB6wT21YrTIOoxr9RHrINrkbxz2Uln0HPM+LH+5HkAb1Agya
9hIu1C4z/h+DGSS82Jy46oqrsoXOqiWnrZk8tCz6GAj7RoiboloT9DfybG0CuCs92wputvwaRpq3
mb3xVaWuLQpnNhIYJ9GAqhubr1S9RIt1k9XPjJfw3/WGuD1ZnMNyYaD10S83xGU3RBQbmA1tYWJW
NOb+72fs23gEzK2NQTswJqg/P28mLQcyM1bNoHBCMVrVHqgmc9xotP7afIYdopgAraT4OoUdRp5Q
cCAEoU9fbJR+vVJOkNF//ZDzwIjGcNFrVjgr5s1wbxfVfWBznQT1/CIBW9LB4kR2x65hwr0WZtpI
0ohoaP1tUGXorUFsUnvH3oHx8eSOB25jOmfjP9M8JZ42TwEAIF0N7oUU4V57PVyroSzeFGaXZ4iF
Zf+m7eatC0RshILjYgVXt1IZZPqUosPDmxS2XzQCnjLRzKSUZg/G6l9aV90sfrMTHQZ0F17N6Ts6
P+cfd+QseqO11OdNjZyx9k5I6IfF/1UDvGjAuCzhpBqoZ9zDcPFEScuP7QAjE2iS/f03fK0OPr+U
swhkefUAdAc+9ZbtwDb2wMZz7/zsQi/+u2D88UHPA0ox23MIEAOapSuVBWlIf46shqPA7/JkVm2T
/+KpQgZNUPKPps85fE+zxvVnT8yrSaawkoNlhv+nuvRQ30XJj4ucbZ3j9kEHhOiyGo9uvYNhmW1f
uB++5keMfFzhbNuacmDwpji9nPwwN9CR2s7QdB00zLdQP/39IHwbJz4udhZ0mwFYQyHdbG1t0Khf
dWsdQaNo66TliiWX1Hq+HAgK5WXgmOzABSYH8q2fg9KUY/bFWxCZO8qqBHEzBGceIzc04ZJBTxs3
mEqQUsc6v/TNfYlCYDeApmWHaK4ASXVOArBKC/MJBzo3Ni0eJ9bfgMf9B1QRFblj6ub+3oQHi9g3
3fxWQae5ntfleBsWF6q3r9XF2c84bdCHK27ueFn7E/QqCg+65W6IekLNRZVO3fQ2BmFMKpLHiNqJ
HtwDBERfLrztr9vw+QWcVTdOVkEZ4OSx3Xkrq0+zW0x5ujtYjOTyZ3+PvF8WcAoCpDjBHObC2l/K
8rOXf1bXGN4vNfzocayNl45QUGf5rCMZWvsMg5N0AFExRvVhpTl0k0Hde87dLLjQp/jy8Z79hrP9
l4EHLiYn2RqWeuR3CevT339/yq8LQE2RoNELNYsgCM/1qFpdzrbwIYoJLyIRTT05VKR7nsMg+fs6
XwI42uUf1zn7bN1ynvgy1QDLV+vORNO4DdFSulQNX1rl7HsF6nFhojm5wfA5DcG914v+zcfg2TgX
4tApHfl0J549z/nBDCxw7yuYathtf5yPPoTzrL5Ju1OZDVPP2Dz8ff++NrGxICQV0SaCRftXzj+8
8JwhVDABhxOqHc3kVIv6fRTiWvZOWMSxS60uSxkG1BzS9yW0Oy78gtNFcf7IH3/B2VlUNkDfHgPi
iFyNqBnH9bAJDn0yJ01iJZeaYt+dy4+LnaWDTkNwMbrAjljPZNyao7EuvMDvjsqHBc4bU3SeqCw8
Va8hijO+dnWcv4Oh8fct+2aNEyrfRxFns8A+RwG5PSq+qT7ZRsH1S0ZifvO7uL8oKvQ1UP0D/v/X
Mmc3/DIITguwt4A6h/Vt2qztbX0ETgL9w0sf2HfH8NMjnd310KOvJYRg6jU8MIp16/5kEF9ZuSb/
VWY+vGsLf+PBZwwezGClt93Oqar/lM1J8bQ+hm8wmsTY77xQGFQjpjmgUNgV8XBjtetlvBCrvsph
fV7ivATwSY0RWQUDb7fR8QCzerivBjukCJGvnTdw4ofNXMIAHkKuN6oOzC2TsOudvQDjDXZJwv2b
SPPxef95Ix+uYD+bhdUq2EHNP3vYNRe3FBRg56FrksluIte98PDfnVlQ56DbiplpCI/Nzze+D/cX
WQMLtoKCyVWR96+yhQKNEOzWHuEj+PcP5Nvj9HG106/58HDZ0E+jOZm2Q+P0FFLEyrnTO0hLrvLV
pZDyNZkLg49rnd3nGSr1cbJhYzU+tuYIObbsNjTAmFIQsP5ceK4vJRP0qSCweiIyYIr6ZTI2llII
fSqDUBv908sTSZCQH+bk8Zpmq0suVt+8tE/Lnd2uHQwpbG3KZZUHUeN1ifmJ7q/sLzmssG/O4qd1
zg5H5lgNGD2yhprGEqsWzgoQoqE3JRoTU10o0J5E0s0A1ITTuzcJK9LmTZFhL2aFMT1Do6O2fgZM
wV5xnh5yMBKkQ7cl0BgUeHeolewdwGVnGIxDHgiiUpm8Ue4dcA1NUnvtHqq4sem8LRUEsMkJRoPB
A2sknKtnSbd1DYmGTu07CzwzwjXYXvqNluGDgcARTOjtB6KqJMdoK3KVR+MJ8kK203iJLIvs0LbL
Y533MWSX6pUog+ragp/MFg6tPsBANrqDZNyXisFlfHz16zlifRsXfb+f53o1L22qC0iYGzRzOjSb
4H/6o6EwFKug4QTraWJjlhNgJDCxhErLujWUvLUAfgKMs3Vb702StkshtpNmUxkLKH1NbIaddfFK
mQ1VlvpqRnrWQF8s7F8Cu039Cv22sWX3NS0GGrWjh0ZJzSvuRqzUoAxMM9KRv5/q704ZgN6oVSnU
kL+QISQL4U8NRCDu5FJfKZnakO8vLoT3C4t8ib111oYLKolVd6dA5+jfTfsayM3/9CTnMZVJ5mFE
jXPcPULavkr1Qz1ciKPflE7QKwecEZImsKr8wlUv0F+HDiR2y6vWSiWyjsgcj17SlOkUwBgHX8yF
dOMUwM4StE8rnkUBZdUTrcVp62ATqK9lsaZY0q3Txb0wrP1ahSO+fXy4s0AAdRFIpXVMritaAjWV
4ktuMXF/G7wwFmgG9e95tZqfpvkSxPD0D395Rh+ZMAsgVfmFuL5QZo38tKtBAYH0CN368JJS9fdv
7sMaZ/kUZD1pUJzOeUGXB587P8op7d0uNY6z9nsOsboNWrE26v73vx/Lb1/gh4XPkisXcHAogOMF
Wirt7xbrWb6DD1tc6ud///Y+rHN2UEKox3lKYx1vbRI3KVbh3XI3r4JVu3ZvyN3/9lBnR4UY6MIx
e5HrLICbtnLzMup146RWZYGxY7VvXlCUFz6+r7qvp/P54QlPUeZDXmEcMgmIG548NN230SOpRoug
6EF5y7tr0Vhxtsy/FtomgpxoUoUTT6doXDkkmpkLXNfPaiKQrMuBYwn8d3niH1ajfM/snL8a7agx
cSmsFAtgSEMKGcDxRETLny1m7nplDgpMrJZ56WS9QjuRb4axABskB/F9mbxrMAPiVtIWdwjj+7DX
9s9hFHChbnr7JiQYVbstvuDyEiv8PAMCU9tFcx2Sv/AhDoGZ/7wrHTQRHEN8vGf6VtSbGeM+stwW
5D5rvW3BLqWS59/q+XJnBWMolFOBpR6sRA6EHIRHmqmLLyvLny+DIuqkzA/LHh+ieLZ31p4u80w2
eQZniGnZLk81T/WliHC+b+crnAWEDry6wcfxXZUjxAXQxRgjzEig8oM7sBDZc9kpTFQW9uPvX853
V+HHBzsLB7UL4YEqKOp1+1KSJ/livff9BTXm7xI6F4xDOPUCweCc21/3RW50ZtBV0KtsMwJ64q7F
Rq76C/ftdxv4cZmzk1DbssNE5QSXNpENFPj8DEflWC8b5EzDxbb6KXyd3xEfVzvrHcwhxjNub8l1
CaL3IuVhMmz991fzXaQG3f5E9PcgXXQOHwpLCGUtp25MZ6+t56C/buDa8JDV278v822k/rjO2cZB
ZLAwXYeNG1awdt90a5os63llJxgNJpeK+0sPdbZvNSRSRrq4ch0G23m56m4HoiN4eV1S1/nmg0VK
BMFxCBeAJ3zuD+JMwGOBcYnedhkZOwUOUl0S5fpu4z6uce6tJUNaLV2LjWtSnfw/IMeKzS1mWDAR
/s/HBCAj//uB2FkEGrTP/SAfqvUsyp+zgn5Jaxy2IpAnWcuwepGncoNlwrnQnv9uI2FXBuQYwOIw
8jhbN2tNwLvCR5VpjqAAgnBbXMBVfpcLYf7w7yXOQl/WmLAqFrwrn0UQN0gwEm2HPvJlE/ckUg9w
F5hkdOHUfxMuPi16FviATeYsbFHOutM+K27n+t2XBwAKjLstpte8gQsEi8Yru59T/VNA9nMIblh2
nb9k+lIm8V2H4tNvOcuVSuPo0NUcqJw+7bMNxT7b4EEJ+8WFP0RxOzpAj8LHYYr/vgmX9uD07j9k
MBMogG7T9dUaWjtVbAPYAaXip4FyJ8ZQQKyCkSVytt0LR+rSsmeJk6+KzjLDXK5nhpw+ayCBkwdw
POY1TSx/+V0tYCrJS3OebyLPadABhYl/wJhfBqGzdomscZBHZ9fcusELqENuAd2Y1d839Zsb9dM6
Z6fZGhq/sRjGWVJVUGuygP8kBb/1ZrbSZLnw7Xxzt35a7OwUC9RjpetCxAsiRIce1tTNrq2XjZnd
x1OBznudLv6lJ/wuJGBQgMrIP5We5xf6YOlOOgMuptE6DPBHxZIXcuvv3tXHFc6uJNXZxdJwNq9a
FwSyJUQDpfGcF4x/6Es+Fa9hX3YXUKtIQU+bdXannwYg/3qus7tpKB05DsEArA0EiJ9yDyKWyahr
OBchX/fseOZVCBp03f8RRiCZCRdrpwKT+tzje3gUTFtc18G2YtDlGgvUqk4REBj3ZsHNNHnLD9j+
5jtPE/qo3VlOAEz202PQez58U9xiLiA5DMfE66rxwbuRZmFvgjacRE7eDHzTk8kroi7rWijvtD4c
pums0I/xxm7nO7WzXXim1lycbKrG3F3iYionwFxGL2vQfWy6d8aZCwiTEQugLrRrnIgMTmvuO5FD
/qpbLGXStu2VnVr2wkkSZmp4tKc+PDkxsKJKnNZB18g2Iz1mU0huMJkNt3PZ+QWkuyFadFxsnul4
hKtFkWaVo/NI9b6dx5NZCkyVZFX+LB0zPPhBgwGTl5HJTqEBb2WxDD3xdpKf3LWhxaHbbmhwPdFM
VFC71RpV3Ejm54Iv/GlqTVlEeRjoaQ9JcuT8pgrc+yY8AewtkB5m7WTQiQd0R3lQCm/cDv2yQETw
uU2tMVw3zUne3QrJATp7w/Moa+DHhqe6CdkmKJgEc7CE02Io/F1VlPgBXbEFjLtMRFWEV6JHc4Wj
XIfo6En6H5K/kMCYRDlEJYU+WyXBpqra/LblE7kBDQbwFWZd+e2otsi1yt+Z3YEcVjkJJPOjTHsA
tzkQIXcJMA2W/wrGEQKTD7n4zhpXlmdRNOLAAkCptvWsDk6udauThlS3XknJgYcisVz3Faxv2aD3
GTyhT/tj8NljwUr2StoJvb/5qikrAIXnoU3QTXnuvf52EeWyofPTWPAuFbVXphDHpGmjp3EX2OW4
VgMEqR2IZkreltfoGsT4+biVdBbrAZhFSsObcWj3YgqbFdceuDVDtaWtt+npNMaiplcdtiXuBe1S
L4dJBKBUajoqu0Ocsuw5EbIaN8bX+dr1jMkiDd8AJO5OM0RzBr/aGcJ4N4EZrN8MmXYYtO6V1ffr
jk/XYYbe6wxWFDHuwbTShSgVGtO1dKASL2j7ToPST8OyIFccqtNuvIweQ/9IQzddhwS9Tl65mx46
cmkLWORGQ8D9EPIcumDDzOmOtnL6zf08G9bomEBdpFjaEG+r0xGzy6yKa6dsf0HCjmEG5df8gUiX
3bWNra980Xb3TJEWQEu8wj8t3E0jBwp8V/mgS8ylFwFEAUSrvRnXbNH/8gY1lHunNNJb227esTSj
DUESVJfhumoDeLdby3Wez36SIVupPV0eCztz7nHcpAs3A5vHtriCa/huhhlbE4EyViS59MF0Cmh9
GPGn9lXYWtelb9iCoh+grxF2Q2B56aX7XdrtXaud8drFpPcGEpvZvg8ryPeY3Dn0OG5NbCB5dzdY
KjuowHtx7XrcLf5sQF627geV43vjjkFYqWdLXkP3f4SROCyG3v3WCh9lLsZt1Xdw6hDTuLHN7ACR
uPT7Rs19JHsB8Kbd5lcNG5zNEMIv0+4zGg9APq4LVdzLagk3GUwMbhR3A4QK96caYLW6KK1evZr2
UQN1jyjPCLny2ETjgmX9swrxRsDErWAWXrojPpC8WUGYMIE4tP+DVoDAeqCIoWNa7BZRwFdSHgjj
RyWrVT0UbKtVuVFEtbu8JwYd77JMuetuhSR52hZL/rseyBar86dgdH4tnrvORU2uCkMmqK7CCsip
i4NH+h8asS2CWs22duUPJ5AqXRx9D/e1Lh25LaPFIPGOeweYlwU6ljvEZMBtIJkt34ZKhz8w8VAb
kVe8SgqoS7cRhYXku5UNLuKO7cBe1+sKsW2Yy/DuoeNWRQJhcU2XsLtZZoguCo5/0CA/uPLmjB0o
eMsp8yoakW6s78LKbTfc1Dzyh8GKcz65Sac5v3H4pB5135qEjSWNcw92DQMuCAgCcbS1LK4fLMi6
3+R4Q+hNFBoakI4djwaqlaTB96cs4aRQc5OPULl5c+fCjyugfE9IFwtEKGvYwXm+2pWt58WZ1sC/
BYFY9U59D7+Jcj0JuDtKnk94+9V43allXBeZeTp9pwlsJlQCy+8rGurDuAyPWoI+PTj2YxgO1jqE
BGbIMIwhU8XTruyv5QQbQq8qJRw0wnkvskop5Nl6S7jkMT4c96qCKHjKfTW+CqofyxwOu2HNDjN6
6z1wObBHsW8rLst9pfF3xzELHgn+BuxHqgjnZzuoMt9n1lBHpT/2sYYscDQL17vqe7CezVizjZCI
5YtvmidZmnnFa2muqMYkcu63c4jJoYOjuTOZ/dP08KRrIbEkCmKji9G7DyXpG7TC3Q6Td3fY6Aa+
zlUFzFRI1n43oNYVA9C1WdbXW9mC4D60lf8HyMm4yfykhmNclOGyuVuQSaXAgD6OTFtQ9MwPbaiC
m8apdnnAauCvNMinub+DqECIm1XxtBp0fV3w0d7jjEztyuH5owCSfT2HZopp0MmbtiGpjbTeQIEx
6jDHuqmRLmB3X+0JBbiXAzbC/L1S0/LqW2TRsQzaZdtN/XRlSIdJ2UnSD5MtV2g/GpVO9cI2Qy2j
CQMr4NrDMJ1GGwZDmNu5hvpRF5DfmEfpreyXLPJNcAXaTH0L+ZUHmO9e2fayawL2h4JgFynkT+lc
ei2qSajRrys/eJ78CvMS7tzbTUVXC3P5TQ1UXB2BnndCwQxsF1ZsvuY2xvHGbpdd0Dll1JQBAX0b
w5XlBIu1vDn1YQXUNQOuRr8Jd2LwPKRmaIZO+8F3IJ4n7NlP+wlmMYtTAzrT8SIesa/A61r9wzgL
fNbaGdSqNsXbIDHnVO1JmG5hzZ12eN2map7VfsmIeKTIyuHGI48cpIenltUjxEyn1k5LPrrXbGma
o73MYQJK9xhxYpM1jGQwqPEygKw77T1JR4JJLVv16uAjhXEXrnbS4d1XLkanOstXiEMd1AzCIohZ
WZUrDvT5zhkhuZyF81aawto6p54zBEaLgyYmO3pTCHbrYujRLzK9IaxRkFaa573nF/YjbRGluB00
SMDc1OJFuYUNc3Moy97e2J5RSYVa5dcwLGLbw+d3Z2Vw9Cn7uq4giT9BqAcXyW/Eim6dUY9j4JQL
kNGFq2PcTxSnuvQwcvVHUNoGq7wh0iIPQs3eI4hUtI2thhSwFhgAmG+VSAptz29Na9zHJigL2KDV
Le4zcW1UWGMqyt1jsxgMuDOuX+plGfYVIk7ELYFhqpzBiICA1YrkQ7MJ65Zs2GxlyEQ8rSNvyoEW
rHS9Dh1sg4W3k4RTx9bQ3Pbvtd2SZ7trLXgoBeOdYfO+o3CbJBqxeFlmeZAeyPdSgskuWp3dBR7r
RVw4GZiRaO27MamlDwydAF4vlY3D8bh0TkpOihiWzDZOrmPVbw7aKLtC+5g71wByu9nY3o52UPw2
AWT5uNNdl56xI2fOfSALp+zdouHvuoSGFLFG8U6EqbfC6G5bC5/GWRtwWB+VJfyBxsL1Yp33pyZ7
YW6lB81di6AHH9U2ogcEWIOYM4rRBA7LFVngsBkxo+XaKA5nTQoaANAu7h5sSXYaIzthDH1OFfcT
VQCWtc0YYcxJl5iPS7FzkAgcMsYghIaZOvTplk7futjTGHHRJKMM5HXW5bOHr6okN71yu33QsCVp
XRNeswzO7NyzzbKrJwijZmVIotajbtJYyrrLx3A59qL8MyJzXM3wV9rPTAF+D4n/tj5gDtB3kCEG
yycqgNdPPDWAvttSivm3crqsj0XXcJh5EotvXKU7cNFGpD8tASjC6pfpKAd0MrIBzALFWZAS7nt7
rGXFEpdqZAa27F3KUVdg8vDsDHZ3nDXpY9eyWASiC78PHV4eHGg835IM1nHAgf1xvH9yFYe/WHwQ
uGezqXjJavx7GGb+gGcgS6HCka96aj+1pWw2WUXFTumBxCScrsgktQKHGBP+0lSv3tyEGwUE7o1v
1zpPR2RCd5Pjip91G9zUi++v3TYkx6ILm10XBmKtcxJeTRadNBAOHbmdwLVYN11D3isaWGnva/1a
8KrrwMnuiztXu/QqK7qxhKNTPhz7Xv0yNlTO/U5B2g7qcqsmzCceUzmZbYbMEcXw2ARHiCH6mzy3
6tsGnlzPufSae/i1VoeSOH1UOnW968qmfUULuD+ycFAwCRsawBkyne9Up+u06mysCl/yfm3sk4WX
L5x1B7mXNUhZYj81UL82mBRaKnwo8qqYUELwu9aBuUIkuoClo1ryvVsaSEuXdv1GWP7KFdxiR1+G
KyXNMCZAS+BPsGAdgOMybUlvIFRLKUBxvVff98IKDnD0hPR1HvIjLUfnDd9Rc+15GoM9A/NFyU66
KTJ8HyYG/aaB+Ldz0EKn1vEfUHf2EShm8Js21kPBNdsVkyd2uULtCvgH0BogtPzMhBfEYQP+CLZz
pYcFhuIZqsEkcJpxx1QnYo6zHjXh9FQOMAjw8tmKfSjHrAu7aldDZcoN4j0idKhn+celQjyGEyTf
pgqVOdzEm3SpAXRdevo0jbBBc0mWTJa8QyvCjSSKWwh+z7EIxLVynREp6HjrghEqo6aXDmaWFTwf
yzHC2Q6OhFHQV2T5qwZyMWo6f9iKngy7ppLQoMwyeXWqrNAbGXycCRveIa7vpxBSco4AqJkddN5B
WSv77GcdqPxW+S1GowqquNBQmcw7L7Va5UC1X3XOTLf21Aa/QlkCewnQgjgMwzDejgpMC92K/E31
XrUvJqAYdINJ6tAS+muAuHeehJZ1Og+YzMAjTOGYT1Cejnml6WYSLVBIJ+0TJxwwtKUUyjpFkz8Y
Q/O4rnP8YRHs8HffLaP9lZ27xxG3Uuzac5taDs3var/lz52EtnEET7tNVk81rFFggBeF3CGpC+w/
srKmXld9yfeOLIDuaclwPQ3+Kws1XDpztznyHO604MyojWPc4QU8JitulBVsujKbdtrPkDTQ2d7P
xFwFbkkS5Pkqpo5qDkHjv8xW9TLl6CnRItwXBIw2wgN+IwkODQ/R5zavHOyzyF6K6qrqizduRvKj
Kcl0yDxDNuXgkV9LOzkyKYKhuOtn2j+CvjNu7cUd/jhF6aUV44+sMVPkVgOy+7mHWvmk3NsQivdR
bXU5qAbGifO8ubdQ08U5BbOwbCsHX29HUzoZ+ly17h9SjPyxdGFYn0PdHI8Bie8WcjSTroOtDY9T
qP4vz8uEaxRM2gG8LhYAxpUXVyBAqEhO/pyWYhTJFGgr0ZY9rPpcikSNAwa68Fh4zAXySSco/KfC
pmLDPaEhgMOveVbStAqaEZnPgjEVrRek06Y8eRhq+0YKom/7yZNHYdn+O7X9F8ncctuE8IBiVRfE
qoBpGiyYj1AZsBNW2j+lDFUIK9DeQT0nbIzZ1Dxs8D9puiyUxxoF36NpkdIXbZC4Y4gfls2YPTSe
vamnlh3cCa2sPIO1ByNI5QYv6H7PXRncurUq4oXCqq03XrCCq57zbFu6gi8tg3dMPOTCpG5hQFQv
Nbx4IVL/BE3t6wG59T7v/V3Yc3+fL+FjV+sKyNecw7ynY0c06N113ar2x0SUd3JCnPJfLn5UOxb3
td0V1+PgN+t5YQM0sEsL/m3aRjjT3bU9kDsUPMPTsvTdSlEzgtYVsmOdWYAsA6cAnYCwgdUt0wCb
94EcoSEL6QkocPnxGLjTHxQMzi38Y4Mp0Y1GoRAo+CCOuerTwS3EoZbLsiNdy9Y90fTWUYvjbZC8
hi/wC62OJcnLNhb54HY7dFbEwUGBBDQhMocDXB4xYOVo55aqzqAXYETiTHZ/ZxaqrEQGtD9Se6QQ
pAyKBNjOwFlVpdvJpPPlvOuyEs3KUrjNSy3GX4O2LUgDiSF1q5JtyiZv13om1UYHYnwaiFuttNtB
EwRWlfBlrM2AnoOc1ZFNTvEL6FF0lbsZSvpOyRDbwxB9/SzAJz+Kp36BPVeiwg7pg73Uu3EAIyin
3FvVVTBEU3uyCWiqql+jSyqOgjs1WRdUNsdw4uZYTe18T1rW3NRT5f1QvjlFmyXoN7aUxYZnSOSB
OJIPUFPExcLdk0lF26EtmgfmMStmNLpGNx9XyFMqxOem6qG1MNzOU/3qi7w5ziIof3SN1cICzemv
6BQOt7WwitSRyDyjhefvsKi4gRAmoMUe5KnhvXgF7oT33J+kh5n1WAvq/OhtuHI6sLzYe1b109Lu
kv4faee1XCmyresnIgJI7C0wncyUV0l1Q0hl8JAknqc/3+xzsapmK6S99u6r6qhupYA0I8fvoE5Q
gkn/zhyVdlxHpwlsj5/WDg/+Yln7smCn1GcImFr9S0/WzYgLNsEQZBOQRLqM/QY2dXzb91NxZY/D
3rCkeK/7jn5pzcTofFdd1lNeGYEl+/Kq0zBt75hgOv37oFjdMnT42Xrtsp2RpeFgkuxLisCqNxMK
xGGLqd8cnTTVqqMlQ895PK50Ru+ydioe86bObrup4x34RGWmMwt0mPwLkv9m41Rf9oECTlkPkrTK
b0QG08nLhRmRa9q9WZ5GAER+k052vh9WbzNSGuW6c12sXoO4XdOYmMMjuAHjy33VadtmUUs0aGZo
5IQZNqrqQtOqD8JQRwdpvDlQrCbyktI6ct30uDRY0Ogyv5xFciez7klM77Hgpjh5GMyqmq4/H9eI
bcS9ZfHgSfPgeMm216f7ySEUJ6m8jZHH787iP9gJ3u3KnXbkZ9JdszEE70fEyT45vcp7TMf+xizM
u0QtVxOtSyol3PyXmWXWIH+sKE1i015Dr+2+y3p+9CVO2EZ9YZFSvh/8lCuVz/4n3mbu/0vZoBFO
FDEmbAjaQkdSp0H0VJTzcjDy7KZGu4L7nclkmZJdUjkogSBV6U+e5jgPtmbnv2QGF4uUkr3s+v52
0muNFEh6+xd57GQFdn1AdiShtINbvQ+26mOKiC6DT0yWB0iJwVUtkRfKTN7TMu13tNi3hp7XBwcS
DJGcTn5Iljl9pT6st1rBMZB04jtVSn+qewS9n7oP8Inczq3IiJ10QzUruZ379JJrsQiHLI9hdi63
bRlju+GO/TMcpIonhlCWiOrSkbEelKt88dIl0pq2jfC11LgSYMc20mFzzLa6jrOx3MCJ9t5m07+f
zaycg2SdkEYB9lvhkOBnFrrLkn8z1eznASofakV2kxeQTDvs3PmRIjW9n3yTgMwuaczIxBtxwOSW
ZpZlPNX1Eh+GkTXUmRsvQbFhp4h1Fj/CofA60QQ7lN11wepWu75otl3Kn3s6eGVed1dYxt8jxY7K
wR8O9INvRuCevdY641U143voWXvCFdcAIsx6xQaAyFnP7laorrDf9eux8HRSsGK5pwi4Nfuhf9Og
WEO8j/2iDmvfJ0fFLX5ZKY5QfrbXKt7SOGFnYFk/xWQFHm5Hl3T0uxfDx4CnrOzvsl/8oMt02KVk
4Bxdt6VFUC8Niqj+ziuMt8x33pui2BE/cTmk85Hu161bF9eGdL5LUuCWuM4v22bFABBBIZI1uZFT
qyFnpvG4n13N3FUdccFm2ZPi6Bq7eM3DySNoRhfwfHoHxErOAyIrl11G6917mkQHJlX3uhBgGxjm
8J3uwmGu2uJGS4qfIqYJWHb01geON72dQxLAk03dpd+aU46pqZobPWHbsulkjqtzO9OCiYzEfbL1
aktwRY0q3HQiW8DPGqiEc74ph1atdhYiBrWmv6VIwia36Jl7u4E5UK8jPEZ8NRCPl0Fr4hmwZPpT
XbCz+4kkAC27awkDDZ0hCdustUJ9cdIDssZjXogrgmOKUPrlsdf7y5oS71hL9Pi+MW6NPNmK/nsm
/e2UaMORLsWBcteKSP96SHwRutOKSHGp+4Pr1/XBHf2jRrogOOlywTYelLHeXmd1syPwg3BmUV3P
nfabK95Wcpy8sP3EP3IEglKYwBReQ8dxmYdLALosMNJiMyemipK6P5YqP1Qt8O9ot3sOknu5Wmbo
rP7OEMPPcfhemDaLKbNpwBQHlcdLpBINcYHCVjHR3AQ2IqHNfRusI9BalZVRwZ1mM7l4fMYx6QWS
ZiYroafjbnAfXhuvvPAlC1DmzU97Ka96d7zQ6aIkQaL37ka4wyFdB2fjy4LPoLMuKgwzIBd0QeyM
pyTC9Lcph+W6Bk/cj/SaUDjQeAKW7TuVbAe9C2lhNazG8gJW+ZsgPG7ASzjuffiyC767ZZr4m9wE
AUxpQ2q6ujs9jp31yCvWcC7ryE+SQ1UDPfXxsJ+m/tiQc8nVWOx9qperWJYXOm3pJRYFoIH3U/cW
oBQJFy9uDLFJvXhHn+gmXdcRPLz4Pnt8YrCHImR2X/W6fM/Zwqjouj0fpbxw0uKq8c3LmjtY4CUN
GT5ME2i2kWvF90QAOU+psdDIkAPQyno03HZrKo2YKEA9Q5VEB/Mveupqke0W1r7p6N6TWk+TJd3o
w9I8FCu3zoByN78VWKvWfWyzpXUS3yqjVQd/dMPR8bnA5BD+jJ302ADjfjx0xL5sk4xo86pww1n9
GioxRLr1Q0rIr86yPg8T7Ufqc5fdmJvO6BDENaUvRaNhcj7XBNX4lH9Zsl16o9xAbqAf7yYtTrL6
phFTeU2/qWZxu5CDTnDnYkUrjZaomDs8n/xUBGmTP9NX/9bV3XeWIEQ36wajn6CffTOKqX2ZTMYG
9SCttcS4k24SEnBOslyl8H9wh41lr5sKyqQwEdbXWTSWhKt7RhoyB7qN3bsUz2Z+59g48CVVhBn0
LY8Jws6JVuC77YBFYwoVJIvxq0viUCaoXtihsYz2XnKlwpw8HmuxX1f4L3VchWOaPyfCIC1T3vid
96o44Da2ZYdxte4zKNt2LAV+FSlu0wVYqSPqu0VlIVlntPfiKzVgULIoWuLQBfIUuzht3K5GexdT
swNQA6y1GrHl0vDMAPe6B7/6XYh02dBTm1kx7fNKt6SvCKaXEtfCuL8VWnOzLlp7gbxGDw16OL+1
wbxKnOlQ6+N+qF15o+ppN3MNAZdeafjURJi1z3OzELDuLf5+9Gpo3iUYHLh0g9pMy+JIafR3Mnet
nbDmV865ijrYeNjG1jBJkzBxMLjMLIP7GBTvNhtuZil7MxisKd5iig/jW1ORIE9lMLWfjUY1OBYX
zJsnuxpq0peygzPGESlXZSAybig2OyK9zMwZolxzPcq7xQh6fPy3tgC17jVTbWVb3ftGj7+wM1iv
hkZrTM7VvaGY9FpxSh7hWn3ZIb8y6wLqOOssJqs9mIrYIjWn3mUZxy9X3YgEB7lpluRHPCj9JTH6
FzDCAVV0GmRAJi8cJf3ejtsO99s0zcN0qowLOXfHPhsvTMdhv3WznbXae2eeSG3VJydYc5LiSY2g
O5ypPkjB3/TBvUZf3nNGVsaVZM/1G9t5ghYUZlyuGtUt3x1aB3tRL0Y0L/1uMqv7lCYR9AA7vvHh
JOR5u+FimP02QESDzDdoI3jDjSXxjJTLLDbz+lvD5jWckqrn9NUKzE/0/qK1ml0z67sh941Q04e7
WMMjxUyeUzqvgZM1l0AnoVx7EXLUBqsyT6d46e36Sr8rtByPuCJcWhb6qQ/oac0G5PuhFTSkhLwy
pxGnkWwU5N/p+vWgey2KEKAS1b+YmUGEHZIrK9Mvqnrww7qyindREcW6Gl67T+il4X+RQ5kcCuyl
Urne1ThJPXStan76s3sxFv0r4MqNRsL4DfvCHdsqpYbqFKBC0RFinyQvJXNl1Jz62sXKlnok1d80
M35UBRq1hVLCzcvkGikc6UVLfUOY6rKflLczi8qKjKYxbjJ7Md9B0Yox0Brlw+PQSeHSBFHLrbO+
694w35E2CTiiYdrrrFqzH4ycUtui4CoSaBumFNmPKcZyQifLMVAWp3k3WmtY5la8w0OsvWKTulRO
akdeO4Z8HC10Jo8IFI4yynEV6jQhIn0sLVY9ZvVdae+ofObfMAbuCHlPcA6WdN/s7neRjQeABE7o
0h+ewQnLoBmL8shjPmYz6KeQxk2l/Cfe3sQOadiUyqNrRwNMyLaWr76ZfgckuvZKnW0S90Z6mLqi
3elWsRUgnR/CxBq63WJyR6s50iOpYVDXtnpzIPBxDHOZfQObrqFz6S7YRw3hhXZNR3tmcF6dtr7K
xj7bYaKUhHULTSQv2Nem2t2Kxfmh95wDi8SDePLZpx3gDD8F2MUxnGq+gZJOkNa296r7eVQr80Mc
NdG+MVlCN9GfGllEHExvjuIQdE13S6v4nujvO9MTF3qVPzpdk+DiVN+nrryMBSHuFuq/xtd2Czti
AVl8T3PM5yDkyIWshbZdsukL7gPr5O0ybM82ExervMUNezJqD5PkfsEbNsGRaJCq3DamQfRWM/iX
lqzMy0VZD0ttN5Fdc6Eek3Rk2c6oYtLpmW2kvis7ioqSPqeYjYth4NWUyXphaLbaUm69605vXUP7
JEo8b80NAYk/beps+tb9NiXdSBbjvFE2aY64GRzXirnTZvYzvk45YPYIyN3dD47OBgdkPgeFfuJY
5LX9iIuWMWzGgbdH+Wv/mt3xGet5evflAPSiafrJJ6u/cpS0A642mLOaXERsXVDipbd0T+Ua4JuG
k7LKj309HbUio6Ndru+pizdWyeS/EasQ7703USmrmf88BX3MLeOFVumIvicDxrLLizkHOtaU+FXr
un9hZV5xX5jucJkaehXKsX2V6XqvzbO26eMf9Gmtb2qe532/9P1bpqCkKVWJTV/Y5X2p+eX3WnGH
Nk5veZoLSBWtDiLT3PqES140Zn1RSc4Ncx6ubDN3dsu0mpvEMH7BQDcCt8f/yZPGiVohA+lyVpsr
55XWAtWPdYH2OI81kiiVuzFraIYChtgVol97Z2orLiPQ1LvbQlhx8Whyj4HCNGtpFgGWJhwCRpq/
ZsPa/WiUQV6jNA2u5VYj1hs83dPHGWrcg1/36OSamoaELqw0HNZ2uWzagV9lUSbJcYbq9ka+Yvs+
FPhZ1RTpOZA6DBi3dx3g6XqVUWf0hIeaTuNd+mviDjTIJ3Ffl56+WU6vJp2SV5HTB+tG7cp1Vf9z
GUrzN18MQqKvcFB39ZaYXlN3Yak6Vvy8jHp5q7fLFCL4zTm83PfYMvvQyQdkKX1WDO7WahIt3Rgp
Be+FQ8bUMUlYP+6YP3nOMlyVmKVp1gD7kppBxcs3Q58tyl5VjM+NhtuXY/M7GzVXlBV3VTHR6aac
y8O2UkeBajKaR9jcjdF3ET8ZaNTvHzRJKqrWG2GHJtUBvaD6NMgdjrwJh421bA9tBa6y6PN3pS+/
Ysf08mDw+jF0xjyCBwGE1djxfUkQ5JM9y5VEgQXQI/Ev9bTiOrnS3sqwdwl73g5mum38o9ZLsHyF
GVTleY9rnsdRv6j0RcrZC0Vsn7KVa7g/hTWFacKxsymXbNUIIXO6p7g144NJ82pTj8u80WmCWaAI
lQVekWWlZ0drUWeHIRkHLYD0pXvhWrfVeqMXrUNZ53VQy6SaQE0BqksnNERZZ9+63Eku8pqmG1Ua
kqHLRraXk+ExETOBWM7AQ+ZBOKk8WEYMO3NZuRv4DuYn2Vy/rBaMVoKKlo2HteVzuvbVFE1qBiaO
7X08dM1LbmiJiDoahqBxlgfSWkEy9znG6HYZyYU9ZNpWtB3sLGwQ9lk1L+GU1ss2Ncv7VAISkmC5
heFqRjYBJUE9Os+2DsOhgje0Ba6xj2O/rA8QwdzLGWcAJqI9gdJ241EoZrNtL/syJ/FhrfR9NkJZ
5f3H4zN1dhfOItvLuM5CLyEXYfQwC+y1DnTFFiGkA1wFKxm0c74f6V6Uoa9GmLbtYmmvBdwregwC
n1d6keUTLy9GseoVpYy8kR8VZMJYf3hrb0wnqeKKnzOgXTRnjryxZ6COTGYazri17Dmq6ikyJMdp
7I/ps1j8AYQwu0nolZL4qeS3RIGTRrPd5R09AYhsDBXnYlMmQ2sHyrPRNFrWANBqucRhzC7XzpzS
ZCMT/g8CJWSQmVVjBXEMh3Jq2+miS2z91fPW5oUjf2es9OL1rLSjMkt1Uv7i5sIjEPmb0KjNtWrB
1VP5zExas+5d4eXfSzlyt5DGHGjx2m3c2KkiRnSCrknFVQvLIPBBjQLXaLNvIMxXIkEdFElYBkRz
LRacrX5ox2dlpB1RvvaJl2haZqZvpUz98aAnOMMFRN02XCNsWHFj1qcPXkxb1UDbmJa2FwkwDPip
LfyAdqm9Xb542i9HA8kLZmUsKwlLosVFGqBqJB656frtUE7OetXFme6DACcGnZkStkeAYTw3ADC7
tN4mAo62ge6DCeDlV6zI5amhPhiDprZ4Vm4yOuz0SWrjIdUlN9xqEeCFqrDFq+NUHXiimR9TW9jf
Utfplm0PA7QLRmrl61EH1AqU1nd9aM1L96NzdO0X1AhND5x4cm6zfzglvezdS6a85LIeu1yAXIoF
08g3pbBvyrkxoVJygYFgtLxZPZkZ23rSWgxUa4t7ICIyMcV2QOGaXVYnVnfhQkcVsDTz2aoju1jS
UNWYrmtyvPY7k6Z9bs7IA/0bfdXe0kFax9HVrQgCIxC+Ob472QQlWZGtvCsMg8t642SAPpoH0zSH
7B5ZvvQjvTXxiJn60ri0T/jrSTERcrHhzBwL+31kqv6sm+KedntzN3pZCg1JAJZOY6Pg9ro8nzLX
Q+wk0xpkFj/R9rhKe9BdQt2VqXv0WqI24DRxAn8uVPlHivsvvYPlOLp3UrTC8vpb/oP/Y1r5tTFv
2Sban2vWw+2vxc4BJNZHLJfMxL/z2mlfgE4bMHqtpn4ckgRdM+7pM3w2DYF6W2RPhT29fP67fSgA
+eNXOxPR2OSVImVDAKI/l3AACALW32WGAeRXfhMfaZHcPwY6E9D4rDzfT7iEzq3+WhvLsV+T32tv
NU+1vYBYzAkeqrb9heby3xoh/P501Egm4kSXf/5+84OZ0EevTHwbhB4IkPD2nVyI1vhC32X8W9Hy
9zhnOpqeSCirl6fXuITqgJA4akJAGdjrwXRVbsovVYr/lgb9PeCZhEZrfYjrnhJbPRcdzV6Z73Ns
V6mGuCx/PkU+kF+iibXwsTYcF132P0FRf6jXypH40UTyEjvkl+joQxhxYXb1P5Nf/vuL/T3Y6e//
GAxglMgShdYzdQ/01mI7zJBzfCUC/0AK+fcwZxND0oWtK80T25N0x3/xwAzq1LqK1bJRz4MWdU1x
0bZfWST9exGcRiWCEbKU4Yh/vJn/eLiSoFuAAwHjdaLuIDJYLs4tkSZLWBS0J4R6W7P/2oLl7yHP
FvgCd9xfzWTdzh1Y2SkeoY77665Xyc5YtNf/1VT5zwOerfLFT6sknlwgt766sBoauA+EyoOjaEeh
n4KysMU1i3v5ZK3DvVjEFwr4D96vx/7qC+aqaxvn4dZJhk3EYjBTpyXzAznq44tZ1N7GRFTy7dTv
7PikjvNVtM+/N1HERf8Z1j1LhTEtuEV0jxc+q4BRTuKpf3RFJLigGcsXzn0frI+/xjo7S/LBmWA/
D2KbTKAoFktenZoPy2wZB33Q3j7/oB882V/OpWfbzAQlJYFHLbZe9c2iL1+1VR6W2rNXx3tLq75y
Sj3f1TghDe/krWeTmeVjWfb34p+1dq28guHEipxpHYc2rG3PODTVMP3+/MnO3+P5UGc7NkqvtKLm
m3iynCUBQeHFbY7WFwpccW5fcBrGt5gBPqYMgIpnL9DncMJMl8iMNZupYLmOaKCUAeqIBa5iZYcE
lZCng8ICMpF2knBBy+zFnd/AzeuMcidqsRwNZRs/LZlCKK2aHxoU7hA9KpllkJqDijsY2Jjl3qL4
eEwSVI7eqL1icv+zz+QFUYeovWcPFpXEeMqrLlE93tB6y6MVmdt/mwj3zwNjKOVbvqXrsIv//oRm
TDRggzBwW7v99eyqCBrtU1fkdEPwf2znH5M2fvGSP5o1/h9Dnn1KOQ6TMvHg2q5JfutJOUB26oaL
KU6Wl88njXm+wZw/3dnndBOQQD0V0IWAht/RFsT0r6iWS2WvkZZb+lUsNKvZ6HjN7kG9HdoDhb4x
E3j44MdpaLBYo7oFSnQkNIyucB+4iZQ0Hr0U+MGWuxFKx3E2y3mDrd8AhSvzICSXpfdSUC4FeKFx
cqw9pKaCtt/nz3e+3P95PJ/NysRExCU68++PZ0Ff5xdxJ0C9QD3Qn065OEba+sUHO72lP+vh82HO
ziTfUrpYZoZx5iBLV7plvhlOue6GnkyvMvu6tWmxZYfPH844/fafDXt2OKXA4XkyjWLrcr0PPbjb
1KDeJveMLoy1Dq7p1D+LNHsFqy82pDXsPMP+4oT6V+Hx/5/dtWz0YR5BQWfrQze8pRLu5G3xmQhE
f4yn7LKoB9qm6lDDsvEUJqYAMKbxxcgfrBKTn65zFkF1wTXo729rQE7ThqSct3R51G0DGvT+379f
E4NrLFR8zkPPPBuhz6d8hDY9b0sotIHuFQkHYZ98Uwo64mDR/yWT0w+clYhmgkv1w9TM112Njurz
X+SDRfqXM9LZ9FpTPvNgt6RpT+Nz3ZPRNlr6rXJlfuWq1D9yT01DMfvF9vNx/3XP49v+NfDZBKtr
cEQ7xmtsLm2CrhJ10i9CbG6q8SI3FESIZn3tnfzeKCwTv6lseTA6hK/j4njByMU9IQl1NJ6TQYvD
vodfXNtrv/n8t/xgjeNgJxyHc4la/tyeIS5pjvqw47bVEp5CD19j/RmN1Mil7/OBPvgMfw109hls
qytHp2Mg8YJzHPSToFN7XAak0cIU++Kbf/RU2F57FkmHNoEPZztXJYc0meDcbpP1enwsCX2xBJ61
kQf75fPH+mgbMf8c6uy5/EKT3uAnFJnwDS4AhXbZroIhHUFV2+W7z0f76rnOppSVSz1JPQZD4Dio
K3WbdqGdP+jfPh/mX3c8pu5fD3XmjJK66FD1lPdnB9PmdMeLD2o/h+2hxGLH+GIn/mD//2uws41i
MbS+tHQeai1fRXyj8hPCv+vKbOfm7x4eonX1hc/Fh89ncYelqNSFcM3Tr/THzQuBq+lrKubIeZug
BcMirvBxuJzVfQds4l1nyz0ZK/r44/P3enqSsyPH/GNYcXYz8EQLd86jytS0CKNN8l+Gr6bjabp9
NsTZzM8MQo6V5GWmV8PG3na7KjQPYrduzOBr292Pn8e1T2a4BvFoZ1+uqRpIoKAA2wrmSaKsy2So
N5pYvzirPpogtimQl+KWDBv37Jl8ZcRDTbNrC2rZhN7S3KtJR3fquCklAqhGWsPzwS7p1hy/8vn+
auyz5W17WMGjO0Lwq2SkQbCQryuRCG6E3Bj+yW58+nyKfLTC/3zWsxWOcle24Prmtu2L362mmZHG
9HfUsO6G+GYY/o+v9myh19Retjd407bN4zmCBnbHgXWDu7EBzx8TKDVJlBClHnponb+4u364df75
rGfTpyqc2Jss3m27waxnU24njC92a2hsFLyPL1bGVx/ydAP8Y8k3Rl71vm5N2+ZtmR/xJGjy7+P3
Ob21PGwQNp9/xY8Ouz+f7PSV/xhMGThrORReWwssFXb1fFircfztD2m5a5xSXZU9tAU69F/5r31w
jzVtIeis4qLq/8vi25yKdkp0MWGEkw5QEK1ln2qg1wh3ygHw7fPHPH2gs81GnMzaTZ8yz/Sss22U
mCPCb7PM3Nq+ayHH7R90bc1eewOo6/ORID18MJZp2/rpqMA58R9b0D9e6YQVJORwUiZmvxuDJNXu
XTUJpBIwuq2pcqOU/LffrTTKYz3Yzs6Nu7bcYXdOOKEpbffedOFRXvhArG9I1LjuGr6MssnVJgBi
NV658KHerURHsTyZzXq3+rlziUcaCmTWvxDbFKs2IM7StRBvNGN82aSd34VTh0s1sJwXtD3Zsaq3
QeOx37kpJ+EFnQ22RcMfInU6bMzW6i8zw0el6fgxLgigU7WZV/vJgL9TW/BNcWk2gtXsl70cx5sO
UuduhOGK051rVyF/KHYt0k00MdX0mI+eeWHOWf+99Jo53dql/a1E2EuMbAmJU1lI5txmltHct084
qFXHZKiKNICzfAoVr06upU3SHHOt245OkSF6TcpfGaEDkKmMdpOPFrQ235Ebw9ZerXpY7xKyseCD
N2gxoEaki3gTSVeEfq/rY0TUqRc6rqrDAa0/cnuk2c7sjtFIe/pKsyQEa4BbZFFV7YfGbJ/sKNYS
gE3kWFnk8H07a0JlUHi3KVrbqoOKVuRivUIoagIrNnN3hRKE3n0zxyoi8flNUxDp+3x8X+cYk8sJ
cX85To9DP6/ExXVwN08gU9FqOxuMZ280cjOUzXTl1BBeEgSWxqbVx/Sb6uGcBTImgS8uNdhI/XoS
tJLVB4VhagZovmsioF1CMA9Cz68fV4ibmV8dXFM/xL4JfJRWbdRKtKKyQFWqkdSxF+htQPJPSqUC
b/oC2PolXxZ9tyxN+WgRrzlsTW+8bWVubq3F+w2Jaws+gsjIqAmnkv5mxBcISwKjP309kM4FcRF/
0f+KDSVwyOvMEpZTduHImkjmqf2Fu4nYVfb0Y/DxJpNukR59BROhLWawbSNz242wlp3CbuEwrEQp
y/Kng95mEOb427ZNiE5YHxTyBkIJfkCok+NjmuhQzfFGMYdkXyw59IkqiWbHnC+HqWy+D3Mj73Pf
N1Hp9fh+mmqFDp84OGY5oyTOMIXfVwvgtrLvv3VpNpBznGJdlSd0r6zpGYkeS8KRztvIT74xV12/
0hLte+pUF5NuvfpSobPEaGtLGI/ckUhv3Pt2Pl01Zq9FrWjybdcnybZwUe7KGlnrJOe3dhglD+qA
vfPHyFjKxwnWwmtfmdarp+b8myOSt77yUcD3TleFtm+1x1XAz4cqbnxfsMP+6QJG63hNtFVgsbjA
kEnOs8wfI54ETteb+2ZAjG0XV7rX2NsT7S1wva6K0pkfjc7GSxJri5weJHuOxZAH1pqjCltTaNwW
IiwH86rA6kRy0tl9b2ocAJzMLX+vZDNCix/uLMF/lZYLWYCjTzVXOTur0q9R6TzGhdfc0U309jWo
LmZp+hOZEhqG8xDLC6ERjauw8YCip437Vtqxj+i/mDF8GodXGH/IUx1JiyrRMWHsEDPllsnR4Rqj
9kWfx/jouPjTo/is2DAIusyHFSVflhgIgKArwGFW2sHOmZD4fxRy4/bOdWO4kDowg2q0HgGdsVbX
FQi4nGETouE4VJQMXx1kH5TN2A/953Q5qw4cx0OY4lvQgz06P2pEm2ADzWA/Vdw49gDdc1j0m6mc
b9N8wYXBH9toKvt8P49yKy0kgFp9EvYNcO36dSQqwTY89N8nRx5jDFSZXKqJnryfzpce5O2jSNVx
zsjZdJknOmJT6HwpVg0wfrH8V7BFC52eSMXYySnqvcdmZbGftNEHEkdjc0EMKjQvO1tIQkUFURUj
zc6eOhy/HQQCsx8YLjmZo/XbQvqIIsu4cXvLxwxp3uECJjYVO8V2VNYXsVYfFLB/vcmz0kf0cKG4
EZtbN4Vh2p0M1aAfhHaitqsfh4YyvzCs/6Dk+WvAUy32R2GglSguxlYYW7IY2RGGDJazO74n0BXh
tX0VQPvVaGclD6Yv8yJg2Gx5zvIh1nF0kMuI8ZCT/0Ch/vp52UPL4qOyxzEAsXT4i/zgv58ucxA/
0Vx2t61hw4MoCmSoTQbP26eTlbkaSeK5bx04Wvxn3Viba+kO40VJB2RLd24+drmvfUvB8hcuMt/y
qrvRCoPwjsK+avp0uTHkMCVwspS4nOZ62cA0ZFUiHuhTjmlpQRtptvBXfWwnhHvVD/4c2HlzIleL
MqhKWTzWfpZfwvBfnvpl4L3o1yc+6eJqt+Lk/rKQ/8JGtTaB7zrq0KrpFpqqzQmDSV2hfiy2RGRh
Oxfuqqxd39lR1XLXGtMKiejUHNo6nYMG7mpQzfIRoph2TEtOdc7nwKttK416XKsusOYqlvaV/xfJ
DmHunbuRJtzkAjLdVHbIJnyu9iWUVHSrK4SKQcBU88Yq6uwG1ixGrwtSIOT7InLtfpvA2qt7dzvL
5OTmskut+s4nhavNFAt9jKUXlkLUl3btjkFBub/r8Th5ELBWLw2UmwmVC15tmASvj74Oaj01MTZa
5HkHlnpxlIkS37Sp9yTSk1w22pMgG7RGFeetlf/FGvloUf65857dtGrFLjKshB3OZnKj179h6RwU
1pijuG6s6vD5pP1qsLO9FMDDKeIab3jojd1bcldph/F5/PX5IB+uwz/Wxdm9XMl88rkUr9sk7b3d
lMlnV/ZHUWrr01zCqPp8tI8aRsL8Y7iza3kzQIxsewK8K83G6bxCzkLFgFGUbLOD2w6PeE0iCSIj
9mDbtn9duWz/luqwbzbdL+5CHz46G4J36m/qznljvWzUhPtGaW67tTd3yUzup0RLAeVNRYb7v2i+
CNSeHhjF/yPtvHYcR7J1/UQEyKC/lURKSqW3VXlDlKX3nk9/PtbFPilKkNB7o6cxBRRmQhEMs8xv
kESnE3R8ASXYONWZxNaJu1GFJJF4YKV1dVOAyljJiX3fd+ld3DafNjHn5VU/u5Es3ANkHZ9MZFqP
h7ZEADEug0MT6ZaDkVAgDw+a+YrwhW5kVxb1bGzyZazFfgraBLKhhG8G1UjAz2hC5MBMXUWLv12e
1LWBFutpl5mRJ4L1NNPozo/3jWVsW1Tq/m+jLEKtcgRU6XecQcCGcX8zwWa59nWuTWT++y/vLsos
8tgFDFHXxaYKVoBSNwg2XJ7H2YP35eZaWsK1NfpdsiobkGBwEUO1aB2vlU9wlw62TdtrPmLnjtaX
0f61677MyUgTGWvC2nCz7qP+EbzU3Yf8enlGc4CwrJl8HWKxqQMpzTnbfP9WNe7SEXQI/J0wJ7lt
xnxDz/illeyPriFXuDzw2QrK15EXoYs+SqouS3wwWVjlquulbznUYBdqyEGS9OLeGN94rIL7Ia2M
vd8HFmQDaKslnZSN2vjiWa+6eh9Lf4ABy8/oWTX3kZJBmgrytWIYSMcEyC5Dykwp36PjBm1Th8yA
ObvcQOOYg2PA/TJUzBcDqYs0K1589DaiKv+FHEn6nsc5ZK3ixRwg6Anps+6nZC9JyqMZSPYaxpEM
Nt4UaxPRISTlou9SN8mHjKz/jwCE646dByG6cVoBh234jEIwjLoDlWkjB2/26KOQZ7nwQqHr9GX0
xyiDG3R+VskoepQm/iRtndylvPzIZeZ3YZtMfysg8Xf1ZP0FjX+HQiBIeKTIlEH6ribK1uZ6cnKA
/fGqA9yP7AX0gsx8F0GxLRXjIBvFlWqtMh/b5eahN2MLQ5NNlEoXn7ClVBvRzOvdyctWWtNSli03
CmQZNHG2qvfW4N2dTNI2Hn8Loe20wSDwF/taHZ4ubyZFnu+pCz9FX/Qy/CqPTKS6JzcVPTy5hLJL
3hUIh9KkRFUGid6HHGUqLOscFRbjsPfCIvsrjyLYAw6Xn6rBwGRNQfLP8Ap87JtHMqxsXIcpnq4K
spR7dRr0D+LB/j0a03eqmi51iA8qhx51iMG607Kyp6IQpxBF4n74rPF1VFdDEKIIMkAN/Tal5ntn
quWzauXNY1O197oyhK9BLGt722qlR0lBlFWimDbGg0zTqZGdIYSDKSUFKsKSFGjgaUyE/YzOTp8S
nEvXih2u28L03DbU6hu8IZAK0hpkc+2EwBka265Et1tFOvSD5MB/tEtjh2OmtAl4YlAb0OR7L7ct
Z8BcoIoS8S63M4lJQvip6n7KNKWQyJrx6N1DV3N5TzYlOimtbxCn2xuNFd1YDVDoBL3XqIGb3ed9
/Byk9abolG9k04hSx+quHy0DapqJJAkSMu0b5kM/pWHcKA3BgomxZqBE3c4IkHybWYnyvRXEiZNr
eb/qo8nahHL8WwvBl/Stam/sBsYxFILqyo10Dv2Afer/bGd9cRdm45TmomA7awiFhhTn9Eb/ORjg
39EH7bzWjbWHyEZPNrpykMS5i/7ryIvnnksg6OEJ0okrZnWNUXsQZvJA+ehXbEvOaNu/zWx6CgaZ
+ksa7o1c3uNaQVkk8IafuQ7H3JC++6Xl/wlllJTok9yhOrcPNOsVFtJ7KgFhydU0XJdG+uTnaC81
Kfjyy4fw3FPydRKLUGLSvCzOWwJSAGPxmjqPtxl9uqdyEcDZNl4C7+9UG89yjVbV5ZHPZaVfR16E
F3KSUso1UgM3M4ROKTloh6qpbIQVqGmOxtjvi6xE1lnOnMsDi7M3oDIbslCxMMXS5wqsVANqIzNc
TZE0bpls1WnoBcsTYrJjHqzszgvJu8InT0HooQgyFOfVb0bWHSy1rfe9+b22tLU2IbqA6/o0IoRv
a4+oNK2o2G58u7mNhgFx0yG7grw91+3C7uf///J5Tb/EFsS4vjwlhuZSd7k3v+WoCoc3CcBi1dCe
wnYnPYrY3AvNuzLw2a3+ZdzFm1GjZG5rBd3TANNXW0GUMYalWq78dLji5XAuXv8yQ7F4EmJ8OFOv
ZFeksrgrqUiOQf9Zo9bsmuqwT8fRvrIbrkxtCVCz0HjO4hqnD0TPUVL5KIzYAdyzqsJfl7fd2Zlh
QzbbQdnYEy4uKsQoZTOYfBkMEehaFL1v7QEl0yFud1aZdKgBXqtqnYuusXEzGFBW8KFaRNd+OFOs
zXEg2bQedQUvRDN/VGkSXZ7Y2V0JOkunGKQoNvz+412pD52E7CH1pX70kKFFPa3wdW2fT+ZHG9rm
nQ5yjap08iR7ev9zFNPWylTfvfwrzl0nX3/E4mhwijWD4hkczagULkj5dYvB1LZtkRQII0Tah8rg
cSUTvbJjz0+fjqktTBqmYEGOp69VQeChN266XTsOz1KDwDKmaZ9llN+OimLBXqPjZSHeg28WJaiJ
W7YJr+zis7P/8hsWl+lg9PCc5IKSoqfdVpgQqUq9H7oONcy0PoQoW9Iuw2P88pqLc3saVN7/TH2x
w6AhwQmc8Y9ShUiOmIga0k7da37n7wdgxjUpYyI9l0hfP2Zw4iBfoGHqwwYsasO+88EkvPU1inwK
RxwaneZAdlspVvQkSbj0jt6q0rtvemy84jPV7DJC6ErSbKcCe0SbLVfXlyd0bj4AqO0Z9AXia4np
KQUbeAJy79qhld0rWo6egq+beyIt+niQ0SxTzXeXx/wHQV9GwV8GXSJ6vJGQFFa+BTzESLaJHaIq
15Txs2pKcYkPkHhVp9Y/tHgWbMupIoQaKR8jkph4H7inwIhADn+TF1P/WbWt9Np3Nvw04UHKFwW2
WE3XTesiH811nmcmIjNTZd9Inta/KBXm5LGSijse6ulX4ncJOZUuRQ84bHXYSsE+v6nQlF2rnTLs
JKVPHmIP+5uwasdDP9qzY19TX9nL53aVNhPbbNlEK8RYHigVHQuz8QF8WxGe8eZ0E9fK+xxtOeiH
QTdNEv8TpP+j2XS6k8fm/SC3zxaKLVknDVs5hq08lDGiD63sloNARDuxb3Cl+VEiIb8J6zB+qkkB
HicFp4wsDsJ5K32Ha/VSCnqLlz/vfAQWX3f2HzBlg3wLVabFtT+YVmhMJrl6mKUIDAZQQWGs3vsR
LKHLI53rjWkCUhU8Y65Ua/nCZIqGuIeKKF0ygSTI9Smk4iEsl8bjTSf1kavGdHilrJq25OjIgLRj
8itIY5TrJw2GYzRtO11Id7Um4v3/5rcRpWu24Jo0/9HdvkQukaUmpdX3gysoT8PmLynHaz+zyKhv
6zwvXKto54zLhEKEUlmidX8h7SJJ1BxwQhWfGSpOZpdJm8s/68x512DZ/M+vWlybtYVJcZ55dN7w
PghUYzXkeynM1nFg7dX2++XBztWhNHY1adMMmbaXocaEBZEBxJ427oCavlHa6zxNgntJwlAJgR4i
kPQXYr71nUIp5ANt6q1mhfdD14grX+NMAHz0Q8TxizXQ9rPguU5unOjaG0Yw5veutZ8vT1fM/y/L
na/OBD+iD0sYS1x6Dys44AHkjojyxqaSLf+u/cxF5Xrbe2qx6Rt1W2SwsHUz+eYXtVtCG73pUQ5y
U9+SPkn6VBjtuMvUtI6MJJHvNHRl5E6q4LForoKf+X3UJPaVYNeaY8zFD7cImDkpim0RPy2OLGSW
PBlQYnV1H7Ek2ajpJlFdVTzjZ0ypZjUghJfR+k9RMe2QCc66/g06kdvL5k3rezdlLbZqU7fbzKZ4
lcX0yNXG0e0BLH7d7zGzCfB+grgjVDjzRYsei21hMBX15ibEZrhUazuCfg+tx+1xT0HhYpicRK+D
pyBpPypjyl5GjwZRgPbor7QW0+3U2DbGR8hrU8DYjabmxnqMZJoQ5Y2SB/IGpIq3HtB9Q4k0Gkh4
ij+TOpXcAZaByxAybJOBg1OliciNbVKZPsz/piZipmqIgYESloBywvKnNynVOi+EdWeIrrjH6quO
NzgbKMXOGPXqRlF15VGVe/0QFUP3nI6YU9G/QGFHlsd6mNXZ37sEAWZKhwjAbGOSAfT0fWKDBPk9
SK//m/DUUjl1ME15TE5uYCMpJx0RL3zPG7xgzMbapH7nIGP9A1gEsgsT7hdFEbbP4xjs5VK7Tdq8
vfLIn23CHv2KxZmTitlszYLP20yRvMkaJCLr7pvSt8ZaxxNE9Pa+88r7VK9hUkjbzlIpS0rJXeVr
nlu2qr6LQtHt1dkQSraJfPQovjWp6nB3wepeUYLd9rJSbqG7PTUYmO0QgP6I8mKHaau8UVpBHGxT
00uNV8PMflmK9kC4gEyFgi5MPUw/FF9d2xIGkggoraU6bMnJ0wxbc9X+nmtktqPdVQ/kECj1F8Uh
05NvkRYeBGoGD1A0g7us9NFo8wtkDw3RvFd+26zznokl7aDuJKuGkh6WrhxoqeM3mbWOENdYTWoJ
QiaeVq2scBIIh1wVmzcA/SCAAppmd7FuHSTR4oaV4zYwSnWwUjpvX9gIP4RJcxgQbt11GBHdC5P6
LYyQrVBQ+q1C9QmZgpLMHjE0EGa/41Z7TvGD2/h53+yHBp1FO4h+FWlIWoLvgWKnyEwP5SagiP5W
5dXPDrDcQwTnAMEDb1Pyv8DctL9HxPhmwN5sE1DQ3vW++mfQ82GtJCjoKsrAfS6lw0MZJ1ceLONM
oG9ppsZ1StULn41FroUvVT+IAJa2XoHqyqzStNZ5aCI7Oxf5hK//yCMJSVo9s5OfBmL0m6yiVOh7
8orYcASWgg5/XOgILBoaUjUoX657tWpQ1DI9p69i1IO1akOy9FxF0MZUC/G+zge1xBeG7AqIJMyC
GzGKP1JBlcP2lJtR5QoTIsl+TRSRVmMTQA02dv4wIU9ntr/x+rDvuiRsHH/UHKv7a9TZa1gbCFQq
zYNRiOKuTuMQ9VzPc/MelSL65H2FKmGBjoUe+86E0rfWletcjOBSeq4j6RDQkF5HxrjLsR6q/AQf
O1QhmnHoNnpX31adl5JqR2AUPVlstfaa9etJ7EBLEUIw+H8aIhCv5y/1JaIRDbJhVtDywyTtpm/6
TSrSO9NAtFPC+SrrrkTFJ8PJ1Oq/fPjFcAnCITGvJSz2DBWy7u9s6MaWdYXRrgezvoLAOZfU0rBV
EKZVaRFzdx7PLurGvvYSwtYeHsxK1ruD33nPXq0Ne6GCcQx1Bd+4DDsV2aBrbN/y6MnbyxHEmdD5
6DcsojMVP8MJJN3o6lOJQPjsHDAV75ZWXCkd/Evrlg8+ejumDj9AOQ2cZVm1e3RFSfuKnr7MhPaN
8mYE9aGNUxpUtJ42qOHVe69Ahi/0fgegfiuUhUcvJbnwftu19xzSfRBGIrZF9Vs2EIZFfHGtNula
s34ig4NHhFjlXvFWpt8NizTFkP0GZaBr9Opz98PXqSyemdH20J8OitFFbXdXzQZJjQrZ96VPm0+r
6nkQrtU/zm3MryMudgp23UGFjiIOyKXyC5uDBw3Qf4ygli/w65SHv5c3xbmCP0cObLpJsQkVjPn3
fDl3+eQ1UVHJAFyz6Ckje3VKUANx6Ld7IYvbvE1JkCvd2/QRMuO4x1ybsJhntNguwOINUiwBxekk
P5WxHg1CNH9cIPGAN/U2m3CBRTw01Cck9VC3jbaI2TzEqa5uzbrykFrVnpSeRiUucagQtW2mxyu9
qDu0s8mf8YqVXjSwenOMiQ+UjTJiEzc/fBL5qLZ/Fkb6+/IqnvloR1NYHC1hZrqf09KbtWDQzUPB
0wafWOGrrKByZwVRsKHbaf3n8oqtGLrQNUXRbQvS1PGnMwpNjkOk8tzGeFO9jZIMW0nfA7W7l62n
yxOcK9LH38hWTGNO7FQB6GaZb/pB5SsVonvkWsBeE3mizwmzaBPOUpJ9FP2T7upXiYUVgpw0H5dH
P1le3gY2p6loIO5Qf5hvti97tJcGBXYYbwPoXvkbFhDYiRr44eKcekhodHgQIa6s7emuXLxHi8UF
3J6CeYa2ITwfagKEQv0V8D6NTRQim41VhLe933zHB2Q7mDjX6qba7DHvpDndDzeerN8pNsxhFbeZ
Jz3khppiuQWJbuQP+SCle8kc3iLLeC/SJAMVaZary2t28sVmiA7FCzjMlN60JUpDb1VVj5CWoxiR
Te/hCGY8wblIqrWg3nDInmodl0bg3oE5Rv+Z2UNzQ0VeAIdNMEInqTnXvyZHBIauoeOENyK73B+G
rH3rsHzwAtxWfGPX9O2VaO7kgWNU+vCkmtS7LNual+TLNpE8X9I65AzdUO+dNN5UoeKE0pWNcboX
GYRdiGIR3HB92e/3MIce8EmeCQGYz7xo+Ro5v1X9iDHcf/2A80Azk08xVe0E5SWlXtOKKmE2fvl3
aNVPUdy2avdYtbkzqpvZ/tDzrsQpZ1aQWxgncwGLTqVye7yCllqFA+QTgBvFs4FYW4QHg51f+Uwn
LSL0nLEWNw0kN84IUOS0aCRb42SVya6XAfGH1k08PaPO8Xx5BbUzI+nU6WFBcnnQm1yc4drTbDtV
2hE4eILoY71rwvEWuu5Gl5R9F3yXY9Pxsr8wDR4RwAPBlMag+ZUHw9+VXflLDQALqg3sU1B2cvmK
C8pmMojRmvYdsqrAa1G5VcIb4EPPBDy3SRrcAAM3NAQ8u/pZS1GvHT5g44NetTdevqvTeitjapXf
Tz43qFn8Ac3jTCjNR3bwRze7bp3o1ZXG+kkIA3IXuougMTsvxvKBH8DxxkjSdq4qYNJKvrlFIAMT
mmx2+OhxMpCcsi6LK9fPacSroOgFh52QU1VlDDSOtxKdubTw0qR3M9GZK78BzGGQghP8GvJTRdXD
K9VPKUgd1JMjFCGvBKGn1UHGN5F0sZg4f1iOT/6FERnFFlfz0SUurEPnI/X1ngKdjpVdbQSbWrMc
Rbxa6Z0dvF/eeadR1WL0RdxoC9xfdRglLrSzTYxpBxku7rX9ahr6LSXbtZpjU4B8Lh3nK/fGv57u
0VutqIpNJ2zWcoOZa6vHK1/LA2j0AENcBPpekKn/MLL+00RSZNcoijtqOAOYDaKhOMGVymAgN59t
sgId+kT7m9vKU+eLQxRR7DZxZ23RWO+N5xoNzMtLdHrV8Cv5NrCHhUlraHE2kwpHxboIezgCTzP5
qa9vqlzdXR7k9BGkSUA6wFWmapSqFoNoVO3GRpM9hxZNgadpuQp8ylXPIMKxXF/1lOIuD3h62I4H
nP/+yxPkaelUayqmX1WDUF+Cq3MWu3phoPs8HKg9boCAXuHsni4kUdG/YhyI3NO3NtJr2wLD4Dmd
lOB6oZOlZzucD6+Ucc8cKN5zNJ+gmpnCIL07nppW16YoW9ayX3cbbR2s8ULfaZvoXkWAIL9GTJoP
yPEmPh5tsZBA5JC5x0nS0bajU7gB1fyNBsQUi7FN9oZrzeXvNv/4S8MtHj6p6UQStYrnIEIc5zZ6
r9KzALeTTpXTJfH/cS2XsAxYJS2eXgw3PTQb1W233gaEZOtKWwj7G/v18uRQ2Lg8vWWrRKMPNUwF
46UJ8JxCVxwUk8OnBB3QTdCJYt3W464pgHypaWuvJkx7dJuWcdp0W4RzoctRNjp4QVkhHSr/0uk0
u0OYo4vOYzpodA8AmFobSyQxULz6DpQWEXOztSQloQpYoZQ1zBVtNN8ysx4dLfXg5KU/ulTvcKlQ
4fBrSOGPSbpOwhrKoRi+ExMf4in5CCJzixPeR5CY1R4JaewLUbJ3qhaPc6HmW18rFDgbuTY9el7p
1ob3OdXYKMuxwnHPMKLWU7vZqyLGjzfxN74i/upwUwGpOrWXbfEdfNbVWmw0STp0sa1hizPdEkx+
9J4H4jAjVG2gjOMcAaeo0b8HGtKzRm1iLBf9GhKMENV+3Fjq+KM38vduUgZHx//J1PobY4BOGdEI
601kYgwtGXYZ5ZBuam5QwOHRzeL+s7W6bdRYN60daz9EYHj7phe3ZoyjUTI1ayxkYe/UbmZb6Im1
zcH3RfedLrM693UcIZlPYIiwXi7Dvllp3sx3gxeANCs+xatBL3aorE9rNvh9iHT8bVsZ6Mok6q2c
Uho2E6x+Y+A6tJxWUxd/+Mit3Ut1d1BqiD5T9VyWktua8bAaMZa5M02qsaYVpY6Ck/tNk6FoWyrT
dGgt8UCz/UVrgj8SAuJKOxDiRAJyjQ8Jbvb5ui91/ZCYuTPDq7JI/ptpqBhI+WwlLfybQStu81Dg
pBxswhxT29J8mCYZGrkeCOjdgWtp6bb3bYCJWMA71qSsA0lZTyI80IvAxjCp3ktvQgIzw598yoMc
gfb+M5KVnx36Katc7l6xPZBv2iDHoNYy9nqpbvOmxqEto1tSNNjJ2Zl04PR/zvjV/eVzeBKO0nnQ
qW8QG2DUdxJdp5XeDthC0LP7PWC79YxvsnkFPXPy4AEegZfGP3Owd6LwFFL/KE17SNxoH+6Une2A
MdtdF705eXMo1iDRYqkCsUzKNosQw+BABIZf4OUmb+R3BdLi2+WlOtFrnctBgBXm4J3y1Mlaofbf
h90wZW7mbyfzR/3kqx/146iucdw09NvpjS3V3JXRlTrH6SdCNYXAREUJ4l/kevzIDfDN/cZg/Yru
hd5HRh+NSBGJtcvTO/1MhD1sBBuC6xkhrjDxQ9xHqsjFQcKuNnr7WKP7qXYba2epITLo28vjnTxv
MybMQlSKvIoe8jJpHaGaRTpwGLrF+LmRb+ADCOlUpO5VBdXTwB82lazQTBHk/RpgueMlpMRrTUOJ
FnUhyl9oyW99adhVBqK0eCQW/h8qxoho9Rufl6iV/yurTgeFSmSgYICoAtlYDF6F1jjIQc9D1ySz
SHi5qbQo2EYDNEoD+qIZDdd6SKcTprryJTD617j/EvNZXlfJkkKogt8mGPlW2o931CONQ2d9qIDv
0YuWqiuJ+tlojNqATKpuEEMvS2IGPGYl6xhU3k4uVNSttMZudO+vq7W/+e+lCLgNXwabT82XGUYY
DpohLE9n0JjhGqA7CG3VuAlwVB3QlbgmTHaaPul8Q42Cn0KgaRnLSo7AYqUq5C5xs/Fel/8GtTP+
yZHell+H6mf56j1fPh6nq8l4/MdQUMU0YXEswr9WrunN0AJ0m03vKJtybe39bb2Rtqnru+m12Ha+
HY+CTSSubMJoKkhc1lS+j5dTshpAKF2TuUqt/JRazdExfffFTZSGW3lywhEPSAm/LOnGgFllyzNb
tr2SNZzeCDxDOhUYnRKhgdDB8W+IvFg0UVTzG5Lv1rjC7Lb+Uz9eZfGfucepXZF+zVpRNFmXheMx
sojFpiF2Pe8ex+TIgZid+07/Kgcu8ga2vG3wfNuKazix04v8eFzteH4Doq2j4TNuwfV6kPX18M4V
dHnbnCR7vOfUOWcWJg+uYS2SfD3Ny1Bp2swNoafcZdFL8azg/NPtbPnKe3HmazES52DW9BIUw49n
IzVoydIBjyk6rvp7JXC12EUrKdxentC5YXQVGL8FMGQGOh8PQ1jfTAGOG2jNj9EhGFf9AzjUSP/P
62bSRKCMzytrg0pcRA8YlQf2OBYkW/Cy3C7uf2HbI9Zl8z7pSrVVLDrefm1dib5OJ3c86mJHlAQy
o6LV5Mle8mcIdLxcCzylimckYjBljo0rpYDTGInxuLsMao88hUu4OOItBnL3uu3EWv09GILbBPLU
Mzozw5X75LTgQ31Pt21eAbRcZE7z8WfDZ0URodbbzpiJt1IBm50KPH+mYNOpkn+wgU3UMvR+LfDx
xe06hEhIPYY0eqyU9CB7Q3UXUhECxiNeosz+rYj4W9FI74AunMsb7NyamAAh2FrQRYhFjn9pFWmp
3Ray7Ug2Fq+TQu+oAWNuTtaV9/H0aOLXhQA/yE0CEXoQxwNpeSLHg2htXqwBszXSwrzftiXYs5Li
py7Q3QrM+s/l2Z1GdceDLu6DqQcaOaa17YSVSDHE63bxlN6YjeFTm7Ed24i/TRiz+FwWlwc+vewY
2FbmbgE6XJS6j2fb+hhkTz2M7GJMvqdyfeh03Lxtke3Qb0qvnN4zjyX7lgbLzBOj7rTc2HS0pBCs
GbmFGK2dkDCbq6O9UbcvZvNqW8FbOBXiPmiJRjQI6QHt2BXmZ1eBaPOBPX5GIX7YMg1JE0XRk/Zn
X4I5a6UE+55ghbPnP1MHXCFfla3s5pvA+c9MZHoiHGOL+Jlw72TejT9pnA7G6/yN/MdHseM9e7v8
Ic8EPqQDcxteCAGqa9mAEUWdibgcbIcA4rWK4FUKmG0FNZo1hlvbNiDwQrEpcc1WilfCrJsrCaR6
uokprSGFQLIALOok9KoKvIDZToChejm+TaRolWRGDFwIiWC/xGYPPbtwXWCs42hKsMv1LlxPlAsa
/FXdkVtUGwv7u9p/UwI1x+quwrSp0p/7HLvLGfOVxant1E1Xvo6F9NQn1j0uvqW8anCcqTqzejSg
gK78nG55Yf0p4vymskI6llOMKbCW3Rfdp630D14bv6WQ/Z6KFibk5a9wZgl4BM1ZRw/9OBDGx8dJ
nQq7FaltOIFpI2eJngwuXqi+52bygRqUv0YHK3MrKAZtCFP08uCnZ5l+CfVwIlGFJHRZvQ+xobHb
CO52Wz3XP1qhrDg+dnblM5+JyyyVAWwLV0SO0PIm1mI1E0Gdmk6D+xNlXfySfByeLNS2ZnFro7rp
BiU8TNZobusyyDZtBd4CmS9UZCb7ypxPngWD5GJmcam0ihBJXMQdbWYkmYIMlWN0G/Hu94CSr4xw
8h4YCGbwOBLU8PyckIqKCZ59wMl2QA3vFD2rwUwrrasx2VdN67dRJILbrkv2lz/mSczxb1jCKYsK
3OnLXINmLMNRGE5nxi9tjjrPoDta0n6TECRzGklOnMsDnmxdw6J/iw7JnJCamrZ4gvSsrbrQ9kan
Nwc41sNTHZTfpKj9nkMDR9fv3vDJ1qYq6tzLA//LrI9uY64KmbY4/8I0Oen3NaE0xZzUyYnH4pZC
KGaC5Va/tcfiztT+5J9lbrvWN20C7SrFN8GutzDkVPt18znU1/LV02Xn8PA6GQqVRFj1i9ffGnul
1UJbOFGc7FGPjB38XPcxgq16JW6bPH++PPnT/YtqMcLibC0eB5qOxxdGCIIqSo1G5dNu7W+lt1N+
XB7g9M2ddZGB/pMOE1MqS6lNLdUAL4M9c9SXZuPv6q3kZLv0dtykGzhpV7KN04oGFAODCqJGeQGp
l+UrVJAHGMEs/xzs0Ut1KFrvckoLkHE3/xkpMrMZ6NCxY2jwn3yqSCp0G9tyYJ/beVrNDua5C6P+
yrk42REMA2qDgtScdTPU8Rcy4PVr3TxMNhzszuUKetJs/usGbt3r5W91shn+DaXCSkEUlT04//2X
YsmI01OEqAd6rxqWjVL3R8LfCnRaOl35TCd3GnYlQA/wYlE0Hgp9EUzLel5FvVbLaOWGvytr2voi
/Z3qw70unkCG8Yb+Z+zL3EeXqWGz0wmrl49GntlD68va6CZig683Vo40JNYtvtH2NTeyM6sIcIjq
L14FkAyWQ+GyopQ2AaYrkoQaWtR63BZIhSpdvb38vZSTO5NZ0Yj+x7q0VESVjj9YVcbYymomQJtq
qAqnnKIbIyc1mXJhQKgwWgefTrgcQe6/p4NcrmQzo5QoZOxJdV98Wk0DJLHokRupkw1/pb5Ko4dV
gEFZCe0NeCCXf/GZD48/FUWHfw8mX+P4B+e8NDHN3tGV4n7ciRJtQ6Hp5grZthGarn/bd/pOlZNr
klsnATcLpaEkY1D1n6WuFtdqiDBDaMiAYbFVsd24NvuDXgS/L0/u3NdAW4rIi10tUyZfTM4OVJE2
oEFNNFQ/27AtHslmfkL1FnvJKtKV3iDMU/aTtCr1/j/bjs0dh6/Dz+HZl9Mb1XKfqXUO/DZKvH3K
ZwRTatSfoSlcz27U2gG7TvFc6Z2CB+/GrCRjd3kFzm19gjIQX7wn87V//BPK1oekMkpw+1CZXQVW
Ef2xjFY5yHiWXos2z9yL2tex5q32ZbrwUEReY8PjhpYNLcDD7hTT8TI9AJ2/ww7wys49OzWuYIti
4JxFLXZQkxa+HLWAcqB3gBadQ0pF8Z5bTX2/vIan5E2+I+hD4gAcHelTLUbiUWkr2CtYnfh6t6Gt
U+OKi9e7jS7rRqnMByhS1srG8f1e1rB6MyttXVrW+EfRgwO4SeJhRMg7xbhy25xZAZzGCHItZca+
LCvNmA93iZWAFG65adcR5DMnamHoBSCULi/BmZFmoy6SOY4RyfriltDTQMezrhtQVbfGm0zS1Keo
F29dnV3DXZ45shRzFG5Obk/thOatx51aF1090HRs9srB3/au6sRufeVcnOYsJimxMb87wJ7pMC02
a1eTO1O6Glxph/a2Gzv5Ol2Pj7Bmts1W2lzFoJwQFxmPssLsTTkT2JdvEHJTkegRaHbH2dPUmPK1
R9F8lVWN8rcpfirqhCjXhMK1V/bZBgnca0Xs03IAv4C6JG5P3PJzQ/L4eA41otMp+jZu08zuCtB3
xmKA2RN7WzNPXBhZryrCR+mkpXThYUde3kJnPiyFJeq01JVmnNZiC9mSIgVo/gwutcyX2dIcZdxo
XUx+Xa2SrvQ3bTSBAUehGsnq4EoJ79zkKZySQc2ViFlx8HjyVdGljR5DBNUmSX3rg9ipk7Ha4xTv
oAVt3fVWAHzRhgWuxt8Tu7gmm3tmvyn4MGF0B7wKa81l17SqlUKuRrSQlJce01BQOo/wT1b6E46w
/xulO3qWbG5YaP/6wsv5qk2PNzrNZzcaZ6dd3X9ScUm6TRGxloL4SpR6UmbgViBmFPBHBY2ZZZcW
mLSdBDW65n3U+2DAkekSRRTcIqC+5R0Yr+ykMx8TCCrxN1Rtkyz/31p/eWgyFeXuLiyw/0HR71Al
0PUVDUFwOUP7vVZ7JKRRKuwtsY2K6SeVr/I/X4czBpbdLCBNzO39493UYk9fdZEFRSPEkbuOAn+b
1tG9l07+lfLR6cUrAGCAtgVIQG9oWR9NMdGQyHRY2iraV/Cr4S3Vt17f/rp8Os+tKZydGbDAR4Q6
tzggRaoZ5ITcu4ibT+pezz96/JvelHZvq5u4XKvGlarRmZnpc0qIvQTlQW6l4zX0ohiDMg/SXFwg
g9ZAh1JEoK0Izq+5Ks0X21E1Yb51IIsrZBr8YflM9nlUApvCGiRDYTDyvyvmG32NtPNfxuTBb+2P
y0t5bjieFNCytEM1+sDHE2uJgBKfWpcbNv3tZKWrUdLf0WWEU3MzyRjBe9d0A08DL4qrvP8zNB0m
4hKoIDq5VMOZRqCnD+a3Ib+Rvc/s07p2iZ4ZhveLjQ9oc6bjLXJEo+8hVdZZ79oy2tTSvQ/9CSxZ
Zfj5GkjUlYz0TOGAUiLAo5l7QkdpuY5lJGGE3Yy9G9bZSmF/yFQYO3Agul++JWH2Ienib1c1xgrF
xnTdypK1vfwlz/2EuWTBi4V12izecfwps7gRaV/2HTDYv2rZ7LF4M+zs/3H2Zc1x6my3v4gqZsEt
Qw/ubs9TckM5iS0EEggBQvDrv0XOzU7b5a737MtdFdMISc+0hmtk88cO1MsiRABnVUKol0TFpar1
83JjHLy2jn0PEy7v/FYtjWPaRWK5A7i5d0LtbT5DzDpvo7up33//pl8/C+QQYL2gRnReKIF3uUw9
6fUGpOW0dNp0XPbMjQDZnhIXQMvvn/b56KPBhXka9iyGmajJ/11Wz2Uu7bTSG2sJb0Mfj8LBL5rd
90/53EXEqkHKAy00cNpA4znLOEBIrosaE+GNNTmpL37PLVQfbaAZm8mHObsV7FD63kC7kt4EYnhq
XLmbWprakE0EOtC5I6WArl/jZ71d/+9lt4csGt034Bkgc3J+ZOshLjy3wYKjpdq/WfWrGt6GJ1Xs
2ofvV+GLtUbhtzLt0EACLv9sC7sxF1Vg+LrWv8Csz10Tp95yqfT7nNzBcB1TWMxjbXzQ86vB7UFF
JjVeZy5fMIGBcHSft80T6x5ROaAyyiZ14b0+37IA4UM1AnTTdb50vofkZEQQzY3eLOAsEi3ZVUvE
NbQi0qlH7grR16tSxP2FnYtbHHvz32Di+VAewWdDEgtq2NntLhxHmNKHsqSt4vq5JZMPBxxgUyEi
Vna6QqnX9TfDpOiOQATh4AYql5G9U8p/9Ys4QjulsZLYAyfXxPCrB6i1rd6c3mphXhhupCsslJXd
QVdDnM32oB4scNiPlJjhJVhw+iHfow5RS18rYbVpuIAz5sN5Ww3+lpTTvdvAHUVP8a9pJPt5DijU
Kqo6gybxh5mnh0H7iZqa96lwE2cUxyUsi1cnCFJM+8W9Wu1frbLc+TTKsL7+3sPMalbGkRAtA6h8
iWpYFM8fRWzaTVQCfav68cX4/fCo9ZS6sd65zHmy2hruGUDtmZ7qE4Sddus/5NJBWVzb79D100c4
HxWQATYUIv8wv3C9Z3h/WJvGgjWax0zezRwJgaUxMot+M+OrHJXFkFjTit/i7qkGQR4mQTBj6iBF
Y3PC7jEHMRkZ5tQTMd8FvIRUJgSxTBfEsBr06j3UM6/USGC55mQR4n9a6vG9Rd3RJaPb52KUERDi
NNVL36daVhEMiQpo3fIl1whSJ+Bxq+u5Ce1XdAuGdAmLjTd0TuoVbXfUpWKPdVwpSMU2G5g2w5iY
FwToaHlTqGUvumUHvSn4TAGsMvr+/DtqCOjD8DCAs1WKMdKT6VmugmAfcxdSswDm9MEPUcgyoYVU
iTMreWUtILInHaRG0qVzOOS+Bs3zxYBVVhaeufZGCDHNUs1wuRaBTMMiRF1Td2NKScNuYegHeHwL
QdjGeWnVuj3Ux4UL5/MJQQbiAY+DZHKFTLj/3u4N/udY98O00QxbdQixWYHS4oeIFm8R3JODmc93
3qj6bSN4yhjz9g2BuL6wadb3BZxLGMv8EfYTdbjcoU94Nwn2jvblgu3uQJk+ltd09eAJOHMhZVtd
gYETsXw2hm7CqHkLG5nNnsMAiIfVciiDo1t08a3bemPmDfDWjjABDyOsLwyyclMs8wsa1D/ivtzO
U/cC0eLdKHqxZUXxAEsyvteqOPmAeaTwtIAus8v4Gwug0ktJWCc17TOnruuNcZb6ttaDD5DOJQXF
L9LzNRXCCADZEJo558S7HmqmFnDgehMvxW3J6QmiHEcDRq7DuUz7FfIklP0sUME6I2wfvv+mX6QH
/zx9vYz/U3AVnWL9zBFEBucZjjRxd4I5dabfZ2jUfP+kz21hlFPQSPMxbsTFfp6ry8bXUVjPemOg
ECIaHNfxQu32tzg7u8HRhFnlo2BZjsRyfdn/vExLbQcXDFoB5LV88MGwj/mJQ5ZFkSphHVyy1LAt
ltN0msr5Sg4PQBbdTRgzVmDziBGs+CZT0ED0c7t3Nt+//RdBDakmdCpXniFAMWeJUdUBf2DXyDcl
rJ5skSnjI0CoDN6XOQ3SKY4uIDc/zwJxUtGWWNGjAOF/arcNZVvbA8d6x3B2K+BxFiqWiOLFWl1j
iH3CLZuWYFaU1Hsw4gN6Run3r/zVzsaEGV2RAHx8fPizBEUwCyr5U41fAB85DstPu/tZlcsprDbQ
F4+aG1/fquWSg+MX/Zh16gBKJ0B1BJzBszgOa51ROh2y66Yrj2GnoMLF2kQ7XSZ953a2+LvF/XSk
wWNfz29uAQtxMuxg23VJt/+L6/JvdxlFFfIn/Pfvdhx6WAi6SKA2XtPUYNZ49gZEeHo7N3OTchHb
F+ruL/b/P/fzeS83ouEErvgMMqtXt9lsRScZPkexBXFlMqTouaTCi/ZoByuI8osrB/yYpBNOupq/
hiK11yWY4kcePtpMvDPyS/QP6AM/fb8vPl8E//xKciY23Et4njS0wFwKfZ4qANLNv7QQ62n69yL4
9xFnW4DETdOXk8YjtIau5wJ7eusZF22XUpdmgwcnLitwjgjeEezLPAjFzg9sAvG7cfcV8gLE0lTM
HQHjiOcQZmuT0XEqzO3h1Bhb7dGl0k1t/1Ij9/Nl/O/PPrskOrQ5JDol80ZZoFB54YGbtkiL4Hcx
OZuFXvQ5X5fhu2Vav9R/7kurXAI496H33/ipRZIJL+elCnyuoUpZvG8f0KGDYlX+/ff/7IVA8JqY
pbqgmYOHcd7BdIDvhLi+ozeqN3zXDbZMYTx6wCHZQzim3obL6CSck0cKze2JjXEKK8AkCOdr0VqQ
IoTW6IXY9OXCA8mFa2rF35zXbPMSkXEoApQcNexd8RGScUTKwfrondJxJfbNly7Hr04BIPV4ffTl
UC+fBV7Iw85qhPjgBroacLJHGUq9BiaknsmMjJ79YoH0X0euNLiXneO8lnCdEtKDCpWlnicNccHv
v8rnOm+dboPfEPiA9SFg/LsXoMUOddLB0pte3S/72Tl41V1UXtePfp/a0//Hgv9VdwAMFRH708hg
8rvAW1o8zS1fqh8RzMb4veEYKV74sGuIOdvhqFvB6UbOihL2vKYjHixQMbNHo8D+4POCHg/4U9Ul
7dwv1g6kagIzG4iaRsF517qKSRMCqqc3BatJAi/ZO1N2dq4hKQn0Q/2yiHpKBYuAkazYhe/2RZQF
+gGdJJTnwHR9esVoBtpuGCisvCcf2lfc+JkAJh8GFxBqa9krqfzfgRKpcZus0mP4Pyc2GH38hegD
z4URyFmQ6zX0rYABnDbGKp+6oj02Wm1VsbbN76gvt324/P5+p34RVv954tnJWbq6KzEK1lD+hihH
x5NgAZkTzrcgxNoXpkv+FzdDBAQ68gnw1TDyPzsWDthoTueushhIKUB95fDlHGGIkkK7UeXd0DWv
cd0ayD2Pr9R1T641JjIkZt/OECEHmRgaGiJ0d5D/zEUzyavQa9lBjOqhDMd7eLQmYdQ1G1HHc9Jb
q9ie7E7zSD9mu8101MAmWewD4kD/0Itvi6X4wUKS1aW/IY2LfkA1QmepoldFQ05TbHIiljCpG4Wz
BOJyW8HtkkIeflCw7It8bAuopG1sZ7ok5PFpnTCoBqqNYBRnQyTxHDlVDkb0MGAdN52E96ZOIa5b
wdqd3l6k03xObCGSiTwJqqIYZqzzqX9vqlk7/uSIUm/47SwO8aujoJsgT+GLK7cNT8bb4Ec1Xcim
P70eMAIunglqpAN893mAKGB/inIWZRI0lDee94cGbh6M1VUzwQmsuxQbPu3wv7UgakIMwICBOA+Q
ZeDQYIIb5EaRJWln2PHGhu7GEc5Sc+gnYxMfR7+4b331JkyRUFp4Ca/REgMX9kStqE17wa8af/n5
/cn7dM/hdyGfx0FA1AJX5WzlAcJzhC4QszwXkuUlwBKRw/aAsUE9PuRjPq1wDVDEncwteHXhovvL
XvrnLsfTYw+HEZh3sNHOIxS3IKK60BhbTLT2o2oijJSq4QS5/QCXj/EfYzqNVi5EU516+LNODTpu
qyeOA2W0xPOwJbtlAVWODo+8tBa0rmBz6i7BHXPbX3JUN71r+LOxAZ7v1KqTT7JphPJm2Ac4UvEp
8HXuDtAktjFM62Hkk0zzlFoTDps1qzB1tL91dFDmfgGMu6XzIrbn/RyM8hCgqs4lL7ocsI40ml0c
dxJJaA1Atmk/cAeW7+sIe6I7NmqzNzXO6vcf7zP/Z10/EIAwPsa08dMcUK+QamkpZBwcaqQFhGaX
NvexKpDGhRbwgcBrrqB23jvp0PPErREyHHhZm4d++sM6K5uiEKacr/VwaAt64et+teVXtg+kgtcz
do5mGhzUYRKCACvRUFAYFcZJ+8dcwrN/SgfWJQCjcvVFxDk+p5T5MLzrQ6eDaDSJtgzysgXk4Sbb
3X2/1J+KfdTONoIh8js8CE36f28olLrNEMpo3Ih7T+Zt+2TBBeAGvB6QOb9/0ufo//dRa9ca5hqf
pw2ONlB26IXeoCMX761gvK8DuOd0IqXGL7eunk4zqV6tOHzitXPhVvyMiVyfDt0cZM7o0X4ScCsU
h3KOj1Y9QIgfpkD7O/ZTNXKRSFXdMsv9gyTPJFZMD4GJnmFRe/SDakxqGJdsghgCRy1dxVRNtnTm
9xjDUBmA7wtr9MVHB54AfVsM/AAXPM9QBl1WbcOxtRS975atsMdtCLvI7z/EVw9ZSZdrpoCp1Pnl
FIyxtAc7RGdYK4z11FZ7SPfGS1zSr1Z8pQuuWC0MY8hfPcL/lGxQYmqtykFPJYw1GLETJFIpzaL4
VVqRt3WahqcgZ5J0iBt/X0JW2yWs+WXMmMF8ezvx+qZtzAewkQfI3l3ZjN31fT9e8gf7IlCg8/R3
yOtgxnl+mlF9CzXZVG86BkDuvUUeo37rfPjm2j+Si2fAP0/ykRCgpYZDAPbEZ2mjWNZUdxCs2riW
BTu1BgZupHstx0rmQ1fuFapJe4KHl+z7KUEqfc38tSsAedgZfJMMSpTt6/e74ascJcDRCMiaMqww
iH9vACj/9RzzfFBHyLX1CsV35mfysXro6e/guX1ZnspLRkdfbECUkevsCncoRBzOYjNyTiY5YOqb
2pkzKIhRWACMwwXdhC8uthVnhd4aJpvuJ33P3gZgmUV4iPsxIPpFNInvuEnQUbTDH98v4RdbCKg6
6HGtKAEUcGcr6Ee21WBpYUvdZfrPNO7NLzFd9cfhaZp/ff+oL2LPfx91bojo1q6joh6PMioHox7W
0Zj8i4tH1/20TYH1xu8GtAmRFqj/f/dEMRgf/gHeuEE64T4zchR3vrWNeS7vJcnpK2H5RX27z6vo
2kC3Qn4FjT/0Q9dd85/rwq8Xi0xa49VoZhEUBWOy9B++/c5el3F3aSE/t17RPkHEQxcFXEsoM5w1
sLjlFYFTDatbTKZvgclpXtF+798Z6g3/tb2xwVEbIMP/P+8VsCD9VSMBciw4bmdv2UlMXSu4OG4c
p95HTfwrKm4tg54/rBFqFEkeRkpy2n+/az6VBHhXaNqsjH6ggT5VhhBFgGm6g1lg6cJFob+Laivx
/SoJnVuc0gvJ2xcXCrJeAB08dMzATDn/kLNgIxNmUH+lJ/y0zmlep+7N/5OecC682he7BlcpAFyI
MUi3z4s5AUHR0KKIzHwPts1p2DlXK9vmEtbui+RlJVQAwg4WI87G+XYZgoAvrYzkph7drJ1zt3qd
TVYsUxJ89CD5xXfdw/cf7a+t079FBB6JLsWa/AEkfJ4MEF85LSh9IMHzot4OIQaHLJjGK4+SILFr
18sGU/Xv9QA3hMxiQmaLQ/pNyYWz6Zn2Eqf3RAIzFG/LebgNnOKp7iIX6ofgWOhR/p4Ktm/0UD7Z
FezlqDXex6GCeYNtIKQOevMdB8UwgQwa5KnKLmAJcef+6fu3/AxrBzkXGT6CD6Zh6HutH/i/x17H
btdxWuQxRqLAEsQPQUx3gYDG4BXrgh/Ngq5JhxjYQATsemxV0mqo2WHhL/yQL+68lQuNhcb9g0bc
2Q+xMevuyirqQBFb9WeqDRAORxge5U4ut4t34XGQRfgcBjHv8oGnRL4Hf4DzBzKiPUHrusi9oR51
EhdQv0msphxgE2mpJa3Dpspd0XroA5YBSrF67FKXzFvayCZZZvXs+RXCGlH6Hp7SxVMFl5asIPWd
XFS3H4Oaw8I1xrCYwolrR2Law/ahrz10XuzyKKZW5SPlzV7yidZZ2QTq2hekzRwrfKMC9gu1sWSX
smomv2HJou5Xb7su6cY5vuHwmEgA1X8qOl9+VDFrrsM66BKw7IFFlYFGZwjwDDOYIbcavSSddsWD
H5Rw1Ao7virVwhxiZmUEX11IixfttKOu1JldeZBzCGFjW7TN8lK6QbeDe16ZSjRoE2bL4TkiwQFY
K3ZdMn/86IijUO/V7CogfvFWVoUa8pbTZ9iVBB/zol/9AQ4ynb86RHH2NqjR2lKGCO2PlvUWmXJJ
TaWw01UguxxCTv0xtkx5YGG8rwfWJ31JjuhrVpnP+34TB1h05NY9xLpbtu9xfjNd2NPb0NIYrUTC
UzSeIispTGk9N0HYPbuwDrsRpBGv9ipT1wq4FPmWC8FYZ34rxVy9eLS7biEol1F0m58K3s844WPw
x516+3WclP06oe1ekqYZc+g9kHv4MXt860hoQhW6u7LcSsOSVKsRyI+oqBK3b5asdvtrnJ2DOwAX
lbIg3MahVaUVmcA8r+xgTljMgoOS6A3MrN2FAW/91AkZg35Orfn9WEbPgAC+eQAp7P0Avr5sGNyc
je2QBQDcZF7H2w1tqg3shdhmsBv/yEDhO8wtlLlhO3JkfglPHdF1t7HlB20SBXN8RAJzg+kFS8au
hGxHT6sQXbj2BJAQ34CeBr0/q3LBzofv3bVGBVHG6qMubeegagE+rplklLeWukMCqBPbbZ/ihegt
JBl4BGeBsanRWgEUUgD6wT3OMzei9FY2VQODbaaeySjH96BRLDONTxLgC7cAxcsrGHBVuwFZv2/T
d43zAbVFk0hAHj/I5Ce+o8N7VpvMp24hd46IbDS5GMD7AewcWrjo5QBLwoCDRde97OpT4OGj6ba1
E2/woELLHACCamCKQHuqE2am4pqwon+xtWveiQagKxk4RnbeeIOOKeT/5PQQWfPvqZXPS6P/wF6C
J5XrjwmFgOCQhHMgtsPQoxGz9OlcWTSTjnUXyGXJJ/jApm7TRbfRONd5tfRLCh2mB1LHoMYTG5bq
VtglA9TnhG6aFCqIp7kcgODoY2hWSmsnFvZAveG3FTGDqz+8KRv4M7GyyBTifqJVee/MK+VngNC0
lF77CHwThCREkPdNaFKqp2BVU5A3cUSfbQO3nmgZILzbOqe5q5YbiQC1o3MHYzWAqqKpPQzDAINM
O35mPaxfEopjAD4eQ+/D5BpJwAHVcHhFJ1U8o56vdp0AmBKDEyRNRKxDe3YLSyKScaHDK+Tr1KRL
MZHfPiWvowP8ETy2pidYd9m7zvHEbm7bIrcQXftxsRb0tSKawapaZg4ENjd8jn8XUbHAh5mngqo/
YKlkAyr01G15HydG8gNGQ+G1hunO0ZGMN1eWbYajgEpIk44jf6566E7MLCiOQQ1J7rist2Zstv48
3M/S284DzFkwmOebCXAQoI/mBwfCl7aFIWJHzEG0bMqpbEEtYNWjCw3IKbD3KJ3jfKwB6i4wR8k8
Uo75UNMScJyKZIoU8NdonDlKqZTjnWj824UqWG/YMIvzLdM9DbF5thy4gKPKNFds6fBHADi4Cmen
yTwzsK1fzTSp6oJkLhSNSRoOkXtkHbzMpJzvws5u7jw0eld/eAJVVR+nw1LwUNIR/VNVDWaxDIBp
J6mmuspNzdCMiwqAg4YWwtF9MF457uI9ecKYH7M39D8HAwN2YX4KHusU1XqYQufyd+WPNO2UjbE/
AZ6TyTLcEY8NWcyc55Lgi+FiOVIXF87SDvXdjBzpqOns7pXi9Q/my2pHJ00yz551YnkEAG2yBHvU
Pu1p4gMu8qhwb7kNTaFygS1IjFbupoPTQTj2B2LCuwguG8fa5uyxmEQtE1EC6GSPetnV0+DcWLVo
c1idHxdjjyLx+/JQcIsnGqGDTsMEryjXPfrLvKswXCRpwIDFa8s4xFB/cE60C3+yvj1AC8vdiLmG
TIhXMfrc+sK5tmr/CExfOCVwt1uHNXGYzgvkgwGWSMehFUfLn9bohLCZIjf2N7aEAm4Hy4AlAfVp
vMZq86P2VTLO/LB0LcBFvrO3MRua41nhAo12jCp3Q0c/SuEbemBxK3DA0VyNdPALtUSXA0H4ugwR
7CkaJGcY8Box7YNIv8fce11i+uSWAr3C4XfpdhDzUvaTYoTm89DrR+r2zxXRb65vh/vQqYJDYUVj
NgSwh/IHlJWYQDrKE7Amhd12Ok+6BR3fJW/LAMtgzIrGsErHNgaRcWr4O21gMj+yJc6pjuNtFbLm
jUQKLloYPitoMpR6b1SwbarB341s4EB0esraAbNnUttpYZY4VBlFlnWjjMSjoyX6I4CPBTnCtT40
jfo95l8aGY6YJrz64rh33C7R+Rsq2LKLodFZXet92Fc2FqR9q2xyEy19ganwWk4hTefbheHeVcL3
HxekSzcFpIL7TVGHkJu1lsbey6ESd0ukuwOzOukA86naR+nS9hFM7u42KGDNGpNFAOWwEKjE9Cp4
jeLmnS98OvQdrpOx4rdR1+XujH9pyYjgmq+bLC66Y6jjO1jM7LzGK/chxe2SoO9jHZuh4D8HTHD8
ZMKRp5DSVdeR26M26wAN9kSUM1/0+zKIkOEUI+TKHK1yQfzbuCjYtnTRGq1g+QS8rdcgfDWHGIit
Q8NhVddq6f9RVEyHUlsPqmsxVZvdTb+o4iHsjdg74KLAstMCwbkPe/sPNCCtH6qao3uvrzlNTFPC
VGwWE+4eVw4IPkrdRJbQD+3Q2JtBjl2xmZYIvl6NTRBsxFiZ6zLif7RVv0Pu5ccMsZNng5HBkMDY
rUyi0MrnGZF5tqu9LMf5hAgLYVcpX6zYQqYVJtxYJxtqQ4mpnHmvRHyYPVrexxbMbafKOUSF1R06
v4u3haHbTo1vvOS52xuUQU3b7Gdu2bmz6GG7WOXVOEAEF/DEpA3dHAlY0heAfjJiWwd7CRQcNWrE
YIBHW2CdE1IhS0+qqORZHcxBAl+TDPcBUJMBXdKCwKXdWhG99iJW553wKpiRSBRseRhafEK4A4l9
AWO7Jp2MdGDEA+8B6mkvnQiAya6GV1636H0tybiNin6jF/8APmh1PZVhs7OW+DkkdZAKA73hOJjg
sWcBiRxvpWrISyGUnvbAMwNPUxg4YmNK9+7XKA2T2YOjMKC/Nq4UIZtfTAGokohKtdeOC9CioA54
DZCHyabObGNQOVCADBNNo2h4cQcSPQWQi0lIqHbKM6hrZjGrrc2s8a5x480UuOp2MA4/hhVkc0rr
wDrIVAfAxflS/jaAAF1ZhJI7/KUhQ+x/8eP50ZNtuPFHeL0xp44+RpdZu64uEPTclVSqRLSv4+FG
LT74ObWAt6/uwPH0BhVv4i4AxkoUj84yVPnAzUZFsdxXDvTz2sCB9SwhqLA0/w1S927qWw2Dh7YW
Sc0kvg303OsZZE1ZvaL3sod/0w1qWZkGut75EtsdEh0FgrwvD26Fmg2SdlcR9f8Kcw8rXN/9HcZz
/WEaq6EpEP0GaGTHSpiYgZgvI6h9w2PtV0EAPUcKaawJiy0xBMS/zIexcjdLFd/jwunSKbJ56o9m
FTBuqxBFWqnQXvfDnLoty+aA2w8sXK3rO8oSt1XyYbGRo0/F7D6Vs4BzjwdDG8nzwLTbsdE3wiWv
bmCaE1QrHqBPHv/CMg45lK28E2kLlOWWbyCDrkI/F1OD+VtrAZxXleWhE5WTamdFdkPiooJRd6Si
Y7PQ6coV2j20lb0NefhmE6d40FHMrxsjxWskIpMhyN+VWpzmXpITh7LjTWEgikBRtN/Yy7y6Z4Uv
YKHB6xkH6AS6cZ/NrXc0ECNMImcq00LYZBdUptPAXqNzIL2QZro3VxwB54fDSpV7RLdQgQzwuL7z
QFWgb7Y7apG4JQh57dS5S+60DCanyj6EYfUwRl6Bgw87VhiWpqPV9odmcNCpXNBdzAX4Ez9cB5re
QkXNoY3Gu8Vx5seuw2biNe7UrIRcX86q8uRhrrsbNZzCZXVEW5rnUMy6qhHEt17l7gqKW6tTDUBk
o5xeddjhD4/0VFPzPNTil5o8/YwcA4QL2I0866Cxt5MwcZXoSMrHWUAd1BCENGHm98Zlv8tudPJQ
T/ouNEXwCrupx2lg95BcU5heIkum3nNnheMDLgs7rQfIGYFsKpLWi/sX1wNgwQxhk8lCvo0BbntU
tgsuTxO8Iwepfjrh1OBoVwFM1kY356UpptQjFEqU8KzFBBtyEolDqXcFaGuQdhOhN3HYoldFBv7D
5X33JBXU9iF44G8XPtpyEzfdEwDI9IpYyIiyLnKgrAZt5dsxgHkmj2qJ69gNNlAoMtlUlxS1CyDg
zMGQqPBKaE1r+9CpOlCJ3QVQqu+qnz2d2dVoquEI+Q12vSB2ovZtyjQo/CBdJDzWGp/dALBv1irp
fhjx/CYMWVr36nc4qQaNlZll0L6i2OLOzh4jdoSEx4JxIFoHuI23Hli/T0XsbrQh0WnoFv+tmooy
sxuUITDX0UBtx/R1HKz+oytm52QPPuIxVLOTilm/OqbJO3PGdxtqcKCkx5AisSCfG3g/xlBMN5Om
0Kwbl1yWZtjD2tg7+RAVB+jCXh69wIiraMHfi60pDSXezFUAGziyP4hYBb8mf4kGFDgckbjjjQDp
m5Hotgm76iaYZvfZTPUe+WK7hRgLPMAHtuyDkJT4Eg3qdNOxLXgGxbZq4KXENOx9Z5Bo5paB0OYP
G09yfuOVVpGVNsqsVrsIIUWBdkGFq0/dlk4AfxKKq6cCRVrKKEwxYxAplLWXzCpG98cCAb688Vh/
LRbhoAoz7b09emgpAZBubdANseo04FF1BZjaLy6DBg6KXTASoJWteIPrNbTROe/iPwEZi6dFCXJV
89BJXWu+G9HbVKKK/ubJCLVB/xTAX8HKULPFAnKLDEhWOM72Epp4TZ9aK79pJkhCJ9uUKW0JSmxD
cs9ptjPkwhJga2DIVYob3y3vi9o2GRBR6NuxVmxaT0a4pRa0q9SE40Trle3mWf0bcjEHVzNcAP07
e5DDVRzqx35Bd4y3Mc0JFR+OaO5AZPcTSSt+xRS0lLmsg+Pgz3Ao0CENb2vmtBtnRPO+jAv7R0vQ
JtQgB95INgMR2luPwsANxkEbCC1+sXgZUKInTuBkRyz9q0T0Ax9I9xtmK3cLG+c/LbAyW9AQYe/b
DCLjqB4eq9gtM/D2f6BheAq4C2WKGO1JWo47oWVmQeyMlugvC6vMcAnn4VLuFtffKMD2ULqgTdG9
wDDpMfKHIAkNmfb9YDs5BIa9zSLHk/FhhCHVvdvpQ6/n3KB7l1guTBF5fDNTkWE+s1pp0+nN74XI
nIrwHOKY+8Ut510UF8+8VSAULZgXo+LI9Ojvo9p9K4P5AXS/rfFAXZjCSWzgDDw/eG57HBBpwO1C
O7tDRTqWMHrwafOHtd3PAkDbPSnUseMkTiO7Qd3MuhcEYfx43u/n0P1tUXAumrpI7FUhB77Ffe4r
hmOPaWnYnnzDTou9vElTlUC+Aj/TwRQlB3/hti0FDhxChbfRrntDCtsClKX2g9fYF8GYMN4jRSxC
jsrGPRWxVb34vtXu0LdLvLrix4BxlXh8MqfYkSfDxo4ilY7NhyIdQVvI6UkmrX6+KaVzT2LoWDCY
IwUljdPaRMiYB987yghwPq9x7mXVXMF3M0yUansnWRxMv1oM5LKRlRuztL/GTsMeNIjvDEMrjc1w
Dm8GnQCRc1uh4Yjy7DV0AaEosQ6hpXIF2RAWyUNBnOtQCAA83ANGETsL/Wh//D+Kzms5UiQLw09E
BD7hFihf8l43RKt7ROJJfPL089XdxuysVqqCzHN+q5IJ0WXk0wWWWuJf0Qzn0Rt/1NyscWmVRE3n
fPYGwy2dLOe+zMynugIImfP56vAJrKoUx2VMLx4Nsz3zJaW26dh+jqagfd1hqisWsz31+stVtr3j
t6OxpTDcSJQS+8ZiHC0XH8dc+9m1EkA2eeMhguzVwZJ6PIqZkybQw4/pzWf0kUO8AlysvdJfkHEb
NSnzXO+CLtwiPXUfjVVSc4yg/kFO0r65/LDn9P1hMI2zqZFpiQX/YlEBJGtuv+18WxJRSxpnV6TP
WxuejYIBtSZlTDCcBDfZpWcgPEgp3RP2QBO35+7AUcxdvvDnkdN5bEK72PVZc2/MbJG195K75tHo
q3M9iRd3yJ7MwqVHvir5QEPCNZvWo7jRgh/mS7bq7gsiAtCEpoC4bTyQdZ4muaoPPxAEHmTuXqkx
AYXKgDg7ipdLQlrDtjr0loW5jQNDPAdjd61Hs+R/C4uwUDX8UqqiS5TNp0r0tfEw2vyNAy8W14Di
kZgOOcqmnb/C8RN+yu/doWCaQrK9aqdKVNm1X21rF38Iz14eZFENJTqz/t9o+I85NTM0FkkRzXkw
vM56vRdj0JzIGJW/U9VzCHqDGXlm9yNrgG+2CXvfVuObcNXzUClKZJiev5Tqmt3MfnKPfmeJXB//
etlWb8wnP4Qp0uOydkOEQnBMjHYp+L0CfMKNEJjqlRdbeq0Os2XJWAyevrOLwjj4Tb1bkCntmnxm
sp+YI2QgANIZLckpvtXg8baRtGpokXK4ZqdABDNI5uQ+k8WWonZZCnZj3ycCv33vrDCN1sq4k2QX
5klQyf47cJcZlW1gXAke2R48GgPSplBYLQf3WDte8+rXq33s84WgmExgG0UVACORyudGjHyHJshE
Gk7g73nz28wsJAj3d4FaxpdK5RnSdTNisw7P5rCE3FkaR2tgPwbSPImw7uvduNIqwdzUa8wN/vS+
wBxIK3/mgnkJ87z7Br0Sj3krD50KaRCve5oBD1g/i0MZiIwJo15Y3FwZngZLTCXwoaMvrTftYJEi
2+mYCYH1690WrizzlNmWyuzWBPArWk3zc6imS6D7LM5Ir5MGZjA16OFl8XX5UXt6Y78PPtGZs/4u
22M5+U/pTG3OuuSCcm29IS4y7k0NGYCv/32CkI6kSU1Grstzl+NPGcv7kcLzzvTsSzYaD6p1m4sI
RVKMW/ndp34yzM3YRKvBL9R6/yl7eFrcbr3qcIkcdxMvoTRW7gnvWfehpsQpfV945D9clsn/gLR/
h8A7rVtxhO/f1QFN0BIv4daXGLRlWH+onPZy1+ONI2+Pp3x0Ynp1UaVSV5Tl2etSzFmLCmhSpyUd
dVKNLfyrqhY6y3lm3UM4b/1TMYWUdQ5kCC8+YIQIdmntnMot36tp9g9tKB+DXD+kqruSNvxmj/J+
ssydZrvV9bQzycVftLnbHCOmPhzCJnN2fiPeTLKBddid21KiKwVAPcp66JOC6eZY+bX7rdY0fBJa
G33keyk8kUsk4Nwtr+VYipNJMXG//g1hmTiGvThElxn0JfXLE3SOZc7Xhayn27Ozt+vKYz1Qb7Rd
JwEs1t7vyqiGMwtqzkXL/q2nIK7M6qOq1YvZz1xHsjuwej2UVn7XzIURGzfyNJ/6+6HlvVT4jSn8
FHd26T6nRQV+HtB61ZPFQ/DVn7lhHpo6jwOIo/Cu7Kztg2gbq4Z5HYLzUhWvZUU9VGbdVa5Nyrn5
vQ2Yflxv5O4rH1PRr9FcQVaVFRY0S8ivklJk0YPtiGDrk04HT0Or730TEzZS2wHRVvOuihwP+K0H
LABsB/NLSlH99CT1aPdvF6wRFxOqe4Mg9Q41fLSWnE7eakReoOSh4gLk9zbiTG/6nFcYxy3sSEXG
34KGgOwfE7t7XkeySu9HireIJUpGII1k3YbyEDi8gZL/f0OfU5tOvWxrdiFaun0RkIRaTA8VgbW2
XIO4BfuV7CpQnRY9L+kzKCvvibM88hSApy4m10hXJmM54MqsrfOUjmBB01dn20m2yYOLGXn1nIn8
ACh6pvi/1oapvWOD72ZIWPxQVGPrY9oMn5Ps4nrpvrYbE5wtEaHMUcGesIj6bhZVcOVT3W1TdfI0
qFvqkEZGZMV+88uJeg0vOAcaxBf6tlnE+2D5Pz41XrEsEQ8G9l1Tq2RVVpe0ldteqtDK46YP/vqp
oC8I0D81cSs5TjQOije5pEKsqt0kXO13y8+aA5quu0oVdyt8H7v/Ox/4eFSGe+jNImn5q0VaXkKL
JIMcqRB9zrs6BZfNuqPdU/vOqrLQKza7U71ry4FLY1lQMKyoqn692g+JOh/G4M2ivuFjHA2HEOU8
tH5FbjplBL6QX/mPBkCtmpoX+3aqF0Q2BGglIrs3HqaBBS9rNaS1H5zyDKb9ZptlZmTn2fkqZXHd
7Pk423QTGTzYtTFeFxfqcubsbb0qaro8Gbgo3ck+TDycI3b0kSd5DkvwpUkfugHRseWW/cPGAGkO
zjkL19hb5s/VKj8ptbuU0v/XWZUfUUJ3acKPJUCL3boD9IeLXpEnCXwsGmvvYt++9yxgM5Vcj6ZZ
kEvxHcqONvE0b+Ow5muwxePqrydRFlTGMS23xKd7Nf9K0Js5MGa+K0zn4KTuzq9uRJNK4y3TB7qs
T3MIk7H10UBmDMQ+rQFYSAix6BG7+y2eUaQjMJt5Z4DfA0KPgiH+9rBhWutCdUtY6PFCWYfV+IvP
OELQRybAxII5hv8tq4KMo0PQhdZt/ZSgH/kP1f8Sq9l5m+os7kQGlFN+pZhgyFoywmgWQ8y89lWY
2z0vO8FEuBXTWhiJ6r3hUA0tfHFXWTve3t1NW8wIrPdlb68csiPadkmiRkbDb2ebScZD6s06Uiay
nIaYjLpsYuwLNR9tHYGj3k/O+OSqzyLLYxbkeKMhT6frLiyYGrw6eIIR+pPby8sc6rMwh+c15Nzx
xyeRD6dOVOdxQIvQwsqABGsnTxrVxkHrXucGcbDfd/fztgV7jr8EwP17GO2Svbgydps9xal23tzV
s3B/EC75XqNOPJCBMV6KqT+RRBuBFd6TQfpB97BDCytiMJk17+m0jHje/SQDwPtBFWueSPfd17X6
tXwy9S0SLGG60OI5bvqoxv5hGeAC15am7VonxiriwVbntivuu2mcT8bg3/kk7O7gW1ryteSBwExU
DI39L+D12xsABYVVFIe+tBGozB20A3IK2lOt55E2dHPIeThsFY9e8dERX+JItRszgO6Ax0jWvyNx
H6oIoha2oBUAWB1w4kOZOUxnysMAVQc38gwZCqfRyyxBXjdgJn7G7EdzUSWrUQYR/zzC4P61GnQo
V0F7N5FfclbOmPgjRF8+BbtBFfsy73dN+9ds25H8EfS4WdrsWrafs1PZFwZmgluW9bVctyPiBGjC
hj9pup/SCiqb4wtJ7XBib0ujYHIP/uL+5mH3VvfDg7xVJdbjUU41R3mYxq3DuupJH/62eA9SUlqK
8SLBgPVWXGpzjcrqpv8yBSYEmIpuQnxw6yjMRYcyQDA15mdO+bqz/6hOJpsDzQn33BPwwSsPSOMR
w1/66OznXL5uc/ZtWsG7niZSFdoZynQ9FKX/i8vEwx0kdu14mzert5LeHN0XiVjk0aB3PgbejNqa
gUwaI70Na9L29m7w1EdVZQQHrD5eFcJeJmOMwTMuQ4jBh8AqojW8vYk+AzYb0RSMWG67rCf8hj2R
QHoZXtDOJa1vQuI6+yAzrkGKCgXk1uXrnlz1wXpOQ8Ls0rRCS6ypHsBMo4a8nSUlyATEZqL67R+Y
ZBuPLY9UY3Foebwkvt+dtLPuLDqx+3y7ltZ2aODU/bx/WprWjluaKP3V+gyr2ThueXpnZg5FytaO
yJvpiZvT4Ub5Wd3UiNcp8En6c/jiwZ+KYLMeXGcbHpUZRuGKGGs1l34H966J4aniNFRXqx/LQ6Od
e10M+83kY5D2I58Lh/RoR52C2cZ7j5twb3A8TW35d6q8jxJAnPChgaXQ/KhM4M7K0OyD9aun02TK
arhimkjfhcVdC9ESB1t6qHurTtJ8OApYwri3KWsctXFVqY21QA3zz0xQ0EvpiAQDJE01W/qzECkd
W1VxgNEPH4SfnklwPIyhfe8P26mblp3Zy2Pt5XEtfG5L9CvSmX59+dwOuZWsocmh661R26/f+LdR
GJjjjikzBqpg94BLDyjG3JYQQ2K1VA+r9PML0+vf0rB+0s04cZmT+A0vm3rdePG4hxA+XrGifN5Q
eX7sH8fMHtNueWdPRmUi3qE1mp3X5WJH6s5zFniPo0N/BL/P03hjcJbSoJHaDQ6wXk2MQoCpxxf7
SnGeVIXY+5mIAP+8I30oEQmk97SantdxiDZUrEenwEfJ3aqjoE7lnniQx3UYgRkYXKgZ2mWtWb2y
FR0JJFhOmTLyhD+5SKQFFlbne0qOuCMDQPaarIDCrz/qYdxQc9bnjiyhaPK4IgsOEpy9u6Bk26lD
tnWvCUJUMlXDvRE8IuF62yYtLuTchW+S8Rp/QmfrQ952e3KAT0pv9WtFCF7neWfsCGe82PzYumYZ
1SrfFxuZOZ5ai/tpkul9RU0DMon2SxZj6kZZ0dwHjqGP28KxCLaMnsT8Wy6oobh/Y28TNKeZNtuQ
MK+roe7TsO0gmsT2ZbkhyVYNNWjR5IdH8pYtVIjpQL/uHGuLFrZ+Kq4TXQ1FnTIr2PscRJGSIU4v
u9wp7kn+iydPGX9Nh14MwR+/DpAjPBMHMyQtymH8yT3lv04BlkTuAllO1zLPmrdC+CgHnCm8kQ7M
qrzl9epuoJnTwzhCl+pw+mzq7X0Zg0QXPtfRSg2veitqFZVSPg16Kl+8Ik8fee3g39zpYyWOeV4X
ESFGa5h9/b01pA9TkKLKFANCxNKFGspuW1m3JIKZK82Yl93pZ+10/+Rq1Or58M4WbiZVWH3mc/hC
f9QQdZUdGz25EZb9MFbeISu7B4D6iEntX67TH8g4xgLtJWml78LN+FMqzsxKkrZFuEKo1B2qT64y
FwPiRoPwYk+nPuius74JHy3jTzM6xWmz5NmZlTr7uVseHYGGHYSBVDv5otspA1uAqisLlq3JOWyh
kvR0efzGZH+FSCwC01QRmPhMd0dJq20q/MTrJrjTrXRiEwnRoRGNOCKHid3BdaJMcyGj95zWiLnR
PM2znSaL7aVjXCr61hrSWYJpAcLOGxPDK+fH6Hsb7+1wn0nyMrx+jt3A4u1or6J27nqKq0q2zzYj
BnhAzO2u7QPTZByGGCDDaSuu6ars8zyV9+ni76xUApOO2bTL6vpVe+o+DNejCvpj1pHfPsMWK65P
HVgnhs2ZJXFBA4bqcaeVraItFBFJkkczL8lpXHHLktqx6+fp3fbgN7GmHwwzvenY1vuy4uAvnH9G
RxHU4BQPuioe4T1N5vktPS9l5+1F0T/MDCtRAH/EmMyNnGb9oaSdOPCAE4qhEYkbjv+QeiRZ7wFH
o2b4DMY0CfK/i+4rLADW1+r7Z2TDl340XzuNYTXNlkuf9p9Nji9PI8hpZyL/Bd8fZSgNVIh7dNxS
nxqdMqLqcEczW8cwtmTDJbAoKM4994U0memOqKiro8DdpPSca8ALHiE3PjbECRmZg4jMiP26wAAU
kvyG/DRBgQ4YsDWHDaiQBBMMqzCHD7m3Dm0ExejslhkYg55l6m3ctfiYZhUcuL9AJM2KFavCgBMg
A3nt0xQtZl0PkQ1Q8wHKMHzz9RWA9ZwkhCJGCoz/KbSq/ug25rVcNpRNI/Ki7BcWJmLVPNlp+WuO
xu/QaP8vV1/2GQRwG7JFoxAWzsFPV26n8Ii2DLZHJoMvj1M/dUkocK5M4EkoaNQcVBH6jAWkG1tX
ViyUm7io9EevCfeopAA7DEfuGaueRLiyjddAOmvF7qHCgeZMX2kk/GP2nQUVpF4fpGuMqAlWcamI
0p8DI/a4ZsqeXtatQnhipdyJLiT/yrY+eJd6GchLgbOyuMiLoz3n+9nhOWPu34vOf50dQL6OileV
UeEMWzQiRwOyKxbmKIRyyUDdZewW2wxZx+iA9M+PDe3pBBDo2yslT0s47mz0twHqvX1Ph1ZMUgtV
WUKXLXFpPU1bqBcK41QKfVnpsnmf2+JxCET9rW4pP0L8p9AvPndVAzCZ0XJTdZ39YubZLl1K+6Zq
QpHaZwNiJvvcBKhG89uuI6vA/K8OPH1yt6moIzTp46EIv3s3ddEiYakekNd7NwGlf3HdVYh4sQEg
ZS2KBXELcUubSqu4s9tO3i0Uez+Glv+gMp7iLq0iphtiKWR74Ql8AZmFCLU9vSAHbT7l1kwRWrto
srp7MotVUprILrvaR2yhWvFszwCAlUPs/mJvZLZ2b6s3h5xJzqNUtX2UofuvKpujd5sS8pUqoaYm
+6mrg+wD/A1ZAOl0F+26d80yoJTiAthV1uDCqfJWH2SgvRMzUfW8cS4cllvKnC5rHfVGiurQVy8q
QPDrpMTWlq1gOqvsZh3Q4zT1vhN+cLYsDkRB4F/qT1viNlvz3o6q+K+ocv9+xfAdN8ja91Q6HRy6
2eMeAdFrvmTjKzGNUQp+mLlm0lDkw1SFbGkOc6rDvMEqcbEj+l7k7agc3P7Iy7DdIX9/rZc1OGer
+Cfc2vhnYlB4LPv1iMROXAfK71BDE3flKnTawxSgFNK4Q3Ctu81b43Q2hELpJZxQL8NMBcJ8o41m
Bnq5OOqP9njimOjXvSfki9d6l2bIXT7QakBvB51Dz7Yq/3NHa/7LHJ6ejZ490mm8HcMsmVKdYewA
pq7rrL3XNZdG3Kce0NZsXcjVE3cF1hOU0oa+Dr5rv2ar1b9zuIR0uY/yKoiXhLQiBLFP8duzCVTB
h/INJCVM5M4Oiz2cLvG29U52y10PncL9rNIXKWey353hNFTiMSydU85UeqpS4xQO3ZXMMOeADtNO
dG08qQrYKjPLF2na+tVPAcLbMUcZbtNJ6OTzRyCW9j6oeqjgoW6SpWcH6TJ7pMNlZBKAea5fhm0L
466UKu4rIihau68v6dq5yUIY9rs/VnfOWD93i/NcVNx+4xLulWa4mrbwv7myeYI77+CL+u/suVh6
+2A9uGIp6XvIL4Ft+BccF+bFaKWMIIydXVhvv71BATAcMHI3kao35RgMm1tKEmc4mapK3HGQu62G
4yJTad8Mgx/XcphjNPnjy8zR8pCjNrzDacE+yHgA1F5cszYPbsPNROKImtqCeGZosFOQ+swUZlcZ
AGVtc5+hNjkbaDqOENGcKdK8r73ZjnoCFnNgXYKxi6PJvgyNYr0U0gB1Gm2wpBKUBQGGde02Gwy7
CsMXg/jBQ8dtPaKCP1VWe2xDxpgxJBxBVvNP0+GxcpwcvUfHW4/qRyJZFYYTsBuDky12PnM1oGyX
a8E2OVv7EWaXmyLv0YyC5K7rjAmgXm+nW014fhxMtk4YeJCetFz0I7TJZaFbA1c1FoSUlIhYDiQ0
8SaDRdauhzrDoABPmmXnxPniWluiyH6QD4UuUBR0xRSc2o6GI5Va9q4cZDAknl+hN1Y9gNdaNoJB
nn6YCbv+n2zcavbIGZ3kBHSdVF7wV+u6eaQjfDpkplP9M2R4sWr30Zid7dg25sai76ZAac16Xhfr
0ZEzzhlqb+K8Es0X4f1Ex0+VnSc89mkXpUabnX0JiJqttASkm0m8vArfTEeOezECNVD5xyjAMbDv
HZZmNIRXvxztZ6sm1xZ/Ey4Ul/ew8pZkdEtyhThR9eheMoC1VRXLfXqjJ1LLA/mEyOd3z4DfrBIR
JfyRc9zWVBTgHOGBkFn0Q1PKJ8fzWxTz+lT46kcxkF2y0iJPuPT8/g8qy+Y0dkV4nofUflY6NB9x
pl+bXotrmVIBnM48PG4LxIWmw5PoWdVUOl82ZMuoIj6yyGmsk87Nkwzqe6NH3imWKo1Us63cHwWz
zA3B5EmZemUnrNhnayzu5GI/hJ29azp/nwXoeEsd/OlHgWUrJR2/nT7HOmgiHHv7cM0fzNufUxsd
gMN0bppFPdT+4v1pU01mRk/GdthEYSf7l7poHw2P76Gf6CFZ/OmxUf3fze0x4qQ2NLUZ9JRiZiVP
qXj30gbhm63VlfaiPEHiHJ5JnmNlWKHq2hyz3Dyb5t/akwM53vb0UKAX/CzRUO7MUQ7PIWLMiCM6
45i3vwrCCni60ILUrk0D3OJZR80hDgnfUFIUT75yEsK6nbtQE1IyGpPJjgVjw5+Il01oJ6kt9OM0
w7oXH75zt7ASxwOyLAMH5SsQbZJV3rkC4k6ahpG203jps/LmU8ma02Ay/6eMk46ZX9ZMpB91k1tZ
Ym/oirQ9OcORIzYHrdRzHOqqi8gsmT5MDq07p6Rby5sryksy+dha4mzNVhqVw7SzA50EogwuhtSx
8uYRGEGh92pEdqzcDSp35UieGuK24PnOtcAbYhqu/lrzZSTaRXh3S+p3eGzUCL+s7fpQ1ubVEC46
CqdDUhTyneSUpayug8/F6amPQpxl9f3Rd6cXa3Q3QE4POiDnmfCMNeml/SLM4rJiFvAY55M0mNFa
YCwgjN38lCW71upsKIiXnbsCLUz+1zq5yG8xeBy9Te68METpgp4SiG986nwipIK63I6MBcd0A3ou
qyLH+UK2sbepvRn2UBjBeDB9XcSgwq+BN9w3TWo95JhPcZtdp3R9DqW0oYBnqljT9ALw8O+m41z8
G32AOVH9rmYanNFz8wND+eSnvXuqWeqiznMVKcLuc9lMOEla8dRlVf28VQb5e0vfonbVw2HZ5DXb
wjAa/fJJBI71sXQFKcf+hhYhgCc4TQMPaVZkwPaegZwKMXq6bxvxPXFPh35Rn4bOaB4GyiLupBM2
O8eQD2nZOC/ZYKBbk3K6ItsBftQNuttVD9wTrQm9t0lrTAquihPK8ONalcBnNEbbZ5VLuuOx8yDd
d9vgad7a/Gz5fOjVUPzkorAY6HKuYV+YPHz8A55r7Wzfc5ghrchdC55oHia0GJpcLU+/MAKM706Y
NY/ypqJfpu0zCwuAebIJML6kZjw5aLRY7n+CtXv2DFheh4ggXBE6DoZgiuatMEBRQIhm8e0Z016v
9rUORhxtVfUU4mPjkL/jW0PfXctjhbj6QGBxmQgUtBEg1fqWFm2QCL7OzmxQsLtmDYBUlOhOqr23
2lhDQTHL4ssyjA9/qp5t5g/+XSwYYnqQRE4PXp6EzZZGo+H9M6Z8XwdwvqX/QSUQLHp+rnidzRqC
S236gk7zK+x1x1zrf1buuAuC5iC8zjhMKf2BJnHm6KbS2A/4pJoJ82Olb4ETTbbHgM8I6Z04Hh6F
2CwudYbKm4uLnunWiSuMDxR6N+5nSdA6O/KC/ufmIdXLebb6a1eOd+0yyJSkbpZiHEbtwV6DB3/1
HjxpktRrrAcZQvdqi/gpyf1O7FL6xsq0xRVK/ykytW3po6O2lRtxXsjEAuuj1/Gl7bnnELk/jz5O
qnES57Vq75FFJLCCF0O79wZX0C61W4LyFglqJ+9SYeIInF2fM4vqaBnek+TUxUjq5M63w4My06c1
8xBUrOEV591+qtHhRGkPv+G52aH3qxdCm+NwGPfoLqu3WS0ofTZ2j3T2HpEC7R0sf8HKwIqU6AlU
fLuvu6WPB/RPNz7tVM6YjDYUKWLEhzosFah7Y2cHEJ6a2OLBfR1ZMgnYLiTeeaV3JHgAVCJeQ2mz
I2KMCdCscYjp8ZBJtTf0zdPurid7Nqa4w2zCs1wlAb7Z+1aA2ab6Fge1wvNYxf0wLZyMYfW11iLa
DLZvu0JDU3onQuTpXEnt6eBsgO6Gy/NiLzunHSgALZWOqVqKC92RrT0Gx9JszfPqIk2R4dbA7cv5
R22klFWYOy9Wvzlfi9IHu0kRfrTrhKR/2aMkS8Gz1FGN3sRoGH6MTjnjEvLvO/L+ziZAn+kRimCB
n0Z8on+0q3cWNUUPxBKiQB4aFMnkuMYGi+VmK/gu9R8X7Z2BXoK942+mCCyqsmyvVX3fDhmfxYpB
ywR+wFSRuCi18QHBe7Dc17WJoQt3USpY1FvEXCdEH9uPJjzWLOtPO/Xe5BaerDnrjyaWkrzw9EEq
sIeeMmvhjheAugtKlD2ThQ/v7HE1VO3ErYqnzoKBtovATba2KU6Ln9OaaUBM6Z7I9zpMn5Ewq/20
1nQQyBruGD+xzpWVSCqvp8L9KcmktZgRIkfhHVlz5vNoxN2BoHBFDGRU39gM7wQ1BidAofLkMZ+6
VfNjrPnZJOXiWlmzJjKq2+7WVotYAx0yBHh3jo1BXQTpaJIyxySg1sU8e4WXWHn+EXQIDexbwoaW
9UvgozXN2rs88K9phxOmRKrIQtSG7cEIypGBCyVXq/94DL9jZV5a07ubWk3sbD7usfdcJg/+1GJF
AOapd/5IQ/DaYj031XZDVML9ZNcQiIal0ZiBVop0OqnNRrNdbPZlnimISK1XOy+aHUdX7Frp62yP
31ZjdXthZyCm9pbMwZTtWqnfspU6eqt+81u7fXKXdk18gb4UKDE4zEqc5q0rX1nskACbWmLqb+RB
eZq7yZoey2rEcRVA9E0HeglidK1XpmI0NvYa+q9eXrTxMjjZxbodeCInnjMbwjAxwcQCZb3kDh+o
Wv6jCrnbuWXAmDdK9BFiRpLB/V/gbiRPYnXOFIp4CIcH3uzVy8OdyfRjMjXum8x1doPs1uMMq2mL
7b+sN5wT8TN8IX62mrHwq5MLfAeosPr7VIRLss7OripAfiUCJogUXMW6OMp8PssNe4bZUUbhoGJJ
PIrkITC8vRYgnFMIJ1Fq2V1wFp9Qrw8xE5y1w7L+PVeZ82iaKGPT7Q3LRRUNBkx7WcmOT4NkQrIW
JsyHaVIaHhC9IFDXnDmMNuBtpCkXbVjHJffekWH9l1r9B/yz/BxH1BKQ37/Vlq+HwO9UYqbmNbDS
jr3HI9M0N57mzqwu6U0vz+78RpQ9P96X4b+iBGFb6wMW8KS3eI4cDraTgS0oGXV7h2omHlQOfDUp
i12KtVcXsPJBZfsQl8XBM63/arpzE1GhEhtkC2PErAMJVl0bVPgOKPkjSsMttnNgo7YpI6smsYEq
2DrmHBiNXdc0+Hj7oAofYdD3gVGGkV017z6LQOzdiPWhGVFZhzL9dgYIOxv70R+C4+42tTafhi3C
nU2yE4ZCakcSSdxM0s03yRYnWEH+wgRJ5qZ0F6lhIdXcBhF1OpDTWr6VmRivc5iKI4tRdxotP0z6
evmdwvUzlcB7puWk31i6YIIkHsyl8xKjxMYxdf2OhNU91vK/euE+r1EIfvsW7SeJsUE3BcXEb4Fc
n0VVJNLV7ru1MJsifq0eG1E1V7tDB4wfAiGJGpCkUf43m3nSmUbwp0qnZNNANpkjI7dusSt0RIZW
TXBuBCoPTHwFj4tebkQoI/ZECsGunrc92nDAi9ZkafXltXSgiGCpftey3P7rvXD7dfNvQ3gfpjc0
/0bRHRkQHyu/OcytXx08VCMjAov6yV+3V0bjLbIkz6XdwA3XEpmquyB8n82z64jPbms5Z/qPxRnW
uNo4803kdN7kWg9QzJwGpVPVD8HUoD1bg9//OTqP5chxLIp+ESPozTYt00jKlJc2jCqpi54gAVp8
/RzObqKjWyOlAR+uOW9GgkXLpXSH2TgMJSZ5SImYoS96LOYMfBUmD9yEbrsME32zaErzOBmK/CKw
9zCKcybyftxHo9N8IlMR0hvMg1D8NPaBFDFbQz4Cw5Dbkvg9kCXrI0/tB+1ZZGlMJ64ovvKPEexr
w3/D9FpzD1fsi6tZkLfo7D9VRy+CrU15PCq6jWhbBDKnIlyQZJecPezZ3Rq8hGZWHu6aelyDQyxe
daW+VeXEaxzN2JMNcp+uwcgkvxhFDBptFRsUmR4d4YzPaa27C7Ptn6qoiA0nJalc37hlMlmvgkVP
ZCrX/q4qcz5IZmUG+7DX3ntW8pfYaUUWzWMpaGiX7c5Zka6iq69eRaWlGEFkcANlyXLOvSwS/6y0
5rmIPnqZkxHCHcUG2WCxgMdttnnPeGEVSIBVYVTecxKlrJkXvdzp1sj2OI8+WT0rfxLC4O2bzOaQ
zjYm5bJ08EzlO/nHIzGqg526DQHGJdroLGGIIl/Mu5iND01UaDJkgpaM67wBXwyHrbbUdHVpdhGN
pCQWseh+LUGGQ+zL4Fm4o7HLpp7BaSm4/Zv/yhXB4wpIYCaV2Xb+pCOy7CxLfchwuM7+yMIcQl7v
5eQ86cQERNqd3CXbO23OURaYHjVZ0Tz0efSbhZPDrpLsvZ/09D2a2FcRBsXVSFCwFq3q71TpozGy
ahrb7WbM/s3N1JeSxn8z2Sr2VWx13R11b6+Fn1dIRtDP+veuQhQ00H+5kdxbs/t0B2smEF8TugY8
eJaF+W/mboGgQyjRnc3xkeYdQ6A2n6a1PdQn7d1c1sjR5B+EmS6bSMwngpBOeGjFAkFF/boWpYuJ
y7dHQfZ1qiaqT4i1W6foMUX821oWK3zNMzriO+yO93aFU1ilx3YthmTUvXJretm7T3GiNtmfQ7+Q
pHW6xBysWJONOrp99WcgVtFFiFZTiX5eGQZtaovkoJM1ByXzT9jasWLljuvCtRWwfq8BhsWRl4Ch
nkcVVBN6cFGXnGf1HxtOXxOb6CdskSqO4CREEr53ZtGiCqI/w5yec4vCQ22PO3zkBwqg3WY0iztc
gLeJ0iOGbXA3p+5jlN65kPIBrNmW/Rnx1ObFFq3JPdkNEl1LeXoDRaq7dXn0WWfOF9XwvyJai2wN
K+uy4E3qZiF7AVGppAJWp8vO5/K7Ibd4LUIy/EPHygOMsgBKTJrZ3JjmBsm5q/StydQZlsONB9J6
cGTGHlAJkl5QUbovKb0lUdldKnK2s1JcAe1iy0DxnIBdOqYTZcbKyV7mgpEkxBlVo4Ril+0jzeCB
ebUhxCH2PAobTGtZnbij7ASqdAJ2jpbCMfH7y7I01AHXe3LG6QCeaReV1j6jjrKwfDA1kPVF8bdH
qAmS/tVCnJoX8rgyd7c4rNj7pnWtO+J9YCC4sP7xmvnV7JKjQR0p7qJcIcc2y1YRqoPe3T2A79mW
S6Bjw1/ct8pgviXLyE+0lvzFxpr/zsitq03aOebLpMzwOFjha0uw4eB2cCdcHAUCAZuhNwVHsdzT
X/VeZQsq2C0Qi9oCcJEtKclHr8XE4QKpU+wp2Tz1aX3EmGB/k/hufWo4A9t4C2SI1osj8tWyhfw/
8D+SqNmGnZx248xDMVIOU3W2kII1r5WR3xbN9RdX/2KoookXxzhMFOQKFCdi7QybWr0kKjnKSm+U
m/PHUZdBqL4WsvZ+k5BAGl8kfHEn2tWwysRC99ugObEYW0hOvxQcsLGW31SWv+lcAHnIH03Y8hv+
LNhC46lxyoMfzNiM+qxz9tpFZVz67TtfACa+vD9V1fA0e+ZLahUPC1D6bWjDTGiMk3LVC+26K5qd
vXHwlTa2XV5VZPt3inHfNPt63AEqRHot3vA+yfSRjVEWV1brj+VkjzqojsosvFtg286Pr+swbuh5
E7p3S8vbVAwXBVY4gYHMU/LTKbSQuyZgTqnQPm9zalf2PmDbFo/7PymC3S7wmpxQxEJ8VUZ/FQnR
wp4OtCNgVYSzcWSHX7kPxnBfy+jH9VF8J2zSbdCWguA8rCGvGpPzOGnvr9mP70ZX/AMv4W1b+voT
xf2I2LcKivZP0uc72CdsFaPooCivDs6yi4bkZJsdD30XbYvPe+Y6u9T3jh7xpX5CMfbKk6P9Q5nI
ryDhkzCss7LqEVC8Gk5OIsFUt6TivKC6a9G1O7YBvgz5vDPC9t1K+v3str/I/HvHdx50ybkDKZJi
lBGQvcUyHY+jS9PG4yD4gldKuNMFa2KIWjyKkDBwSfE0ScfYb52T6YkOhmS6tZJ6lWwK8lV1kGNt
kXBuAgsCCJL3Sr4fzx4Lobc8ocnbGyir8wIgwKEn794onk0bLcM4xUrCGITBLPVHOaQn4qfn3IWn
Pq6fNs30bfM8ldZkvdQNeUkF2DxpvHzvZqG5r10uztIjLkD0Qbb9Hoez3VUQBHPb5Gqikc2DzEWK
SydCx8kasRHBqYoGB7EtuE8yc9Eo3OLaBlP321ZoXaCy9vM6JI95pU8daTUQ3ut0rIqg7gnaU+/q
5gzznFCNUdrcqKkDncZsmj54wQkkDcZvlMpvTbtWk0KOwmzHTYbw/bJ1TWenw6Z96Ox8OuFispnu
6FgMpHbxklTWy9hT9lo6fTIZRV4Hpol3pK5LGaYgpcQ4EyR0wPVhKzlDHtuaGX/sYp3Zy7Yu8Mwl
T5CJTSXYJNscRABp8fazmjim2oxUPaaANhI2AHV/VgjcBE36yUvaT2NFUWCD5OhkRsPznPCmrRIQ
CT05U8N4nFrSfM1wyqhwKwcVVtGCN+blYPXRc0Pec+8lYvhZiHNctIeKRx+CQDy/F0OTGRdBe0hL
VGyLsIFkZzV3Sxs/xn61/PkGFg+jSn/XS7Cp8/lUpOORVl7yak5UHMl5QmrAOAtyyUDiEIpJSFBl
gfyv7zkYQOR1OG9SXk3Po6QzlO1/beHYGzOf/pU130SoO7TuDl7Tpvu2naxHHj7YDkkX5/UkDx2L
bfuuHFa4U4gr7gEQtpy3Lld/Alm+SnLCx5wycOzlqzIarmGIWduvgpJYuqUEFe5MTWYlr8TLkhq4
MASLEtuJKD54G4Mv6THEO6fc0BX9CUc03/pBEoEI09MW3t2zMFk817AG+oAM02IcjeuhSrqxNJq9
ObCouVK2gQSDa6E7v3mtNBFwwaj3muEes/0vNfNfY7J7e6fLNHrIcjx/j5H2wPL5t1A7aNGseJpD
n80VYSlODVCK96I1bGaGmT4Fr1eXsE9wKFCGfXUg7NA/wqhg8FvyZ6KLNdnciBeGz6h4igjRbjyZ
qJcm6XZ+Mv4Iaz5kmuRZbdIyEzp09qEKjlbBbVXUGU/4ZbpGlHe6xmsuYGa43kEhSTGgFO9ZTbWA
vuML++MJkCyB8dYSY3+LGlo+ovfKS+/mwwr+4UqfF2zmo7iHMZ0R12eBjIfubRVxMqXucZwT9yC8
Vl4G5YcxCbg256LKbJZWBFcphe6D1bdjz/bVSOFFOZHo35sgtEDBI/qjH6c7or9YeLXzmToliC77
l0pPdZhHI7s6S35xF1GiOHPwdzA/TmkvAWgU0YmOZhwteb9n5wsd4Yqe5Io2i4abI5P67KX9pmgn
rnPduWjTA4QoRZG6ynZpxsPbcyv7rSbPDY0sko+CydnfUpiFKNhE/nGupf9ksIBo3pF1cmKIne3J
cyViQ1six5A82dqaNKBkt97Fma1obxn0awMMAsSOlIpT+K+Dk7OkQTwgYl0tn4hDUvai3FRmMdxC
JeLJLRxMfWplJIre1z14Y5JGh4BIxQ5LkSS4u7COE9uLvcUe+zqJDdUJ4fpZAtcGQZDdameVehtL
mfRR1NO6MJ1XlY0IdYeY2uG3xHJGEfC7tPpvXrovrv3JJ/ehnEQU05PtQpColmfkXncfKD/2kvFf
NbPJa1s2Rhn3i/pCN3gkjEwQuQ5+Wd4Xu7WJa+TwER+VtaN96JPDIgKya9o++jMH6pYwZekF/LCv
qz1ZKzwRP6k410wwBHYSwyxVW3CitzkA61Gln6OYn4rBinM64ZHt3kdO5QtX2lhGmCAc9IRJf8qh
uFt1B3JMWEDPQIFvu55hIJuYJrF1bqlHFrkrL11BRbks38fQOnIRPXOePXqGd5Fk7tHnjeyBq96B
EktKtrA+Zayr2POs43HDoqLZK8qDlyNBcx8Gc8ZggrzlPPDhPtWm+ZtP9TsfIfbXdSbgS4cA1ldQ
BN5TmbSXoSGesp3q6EssBklXgnKTmHQsS0SVOcR+LmZ1rcLlXBQTgovrHMg1PYWoBT2AjY3V8Jxp
yuvAmbJJzYBXjqsQYGyoj9DtOJxDJBvHwcjk7YFZNw7OU2T3tNTMnkufbCvxrX3rk2rpl+vU58ie
uT8TY8AP7G07uo6yv9RuZPx6U3KC04r9SeyVca07ewrz3+ogmBeLeNMgIjdNj8kOh4pWjZOY4Uqh
MQ8ZVdOxZaPrergzcx2QLQm1rv17ryac6U3VdraCrQ7V09AoBjsjg5DZC4L4zfRddOPrsMyEevLl
a0llIHc1K4ymoz26YwLdrdFUUoamO5rjKtFqHPSNqaEqMKsCXQtBgt3dllTX4tYlropiryMzYzaQ
wGholNfOAM+IXHOf7Pm+TkwJWGJt+1ij80duxsGzDP2BiHzCMd/9R3qLt1ctwVn6etgwzK0r69gv
S5EEztkebYp1LzyCpQM6ZNT+pvYC09joxmt/h9oVe4OiebMJo8Jll5vVvXaJH32Wo5n+6/00vJad
jYrTBJ48pHmt3qwMsYkn3bEw2PJbKnbMsdYF+IPmLCgKx39VY8gkN4f9OzdXa9yAIhrixjC7u5sK
knFq4m+mv9I7IRA/NceTuaI0J5IsvptXMRXztWQWbEM81AB3n7xKs52jgW9iB3GnbtPsd6zTU2R4
QNeyKDtbrnbunu1wqV5qr+rOibL0vyIpecIJJ/9xK/4jOH998exM/Eu6ki4FtLJmff0QfEhvbukh
tPXDHPhaH4Ef/PD7PjRJbz0FUdkjz5JRgfoEbhbNftklCIqpZZbXDmH24CYjF5m1QtekxqMNmWf5
fxuVJyW5K/eR38veL01wX2w5chyEEQSPqjumzDPVxpKWt1PS3w8OnABazw/pMnwNTcj/LXOz/yI0
a4p7jyp8G+ocLEq3BlalWHmbxAH1DznlMR54YBobvzfybDdnnt4FfmD4xymhm10BWfqgp0pfXtHf
wSpodtR9lz1hECLEgPmSGe0mNfq4DObpCpvBeFBtvdyLGUsEIcjftFZOH9tEpQn8lmhQSZRM9IdC
OKdQ0mvvwTObGEjmgG1XaIRPhmMWEo2RlDBsTkGbtXRWKvJQKWn+U9eVgv65cOrnbqBvgFBrcpdC
tbMHzjMbPDA0O5REcAWFH2K6yaklzkGYhdR6c7YCrmtFMrF8UHg7qEDlXfqBd3Tsof4sfTxVWjz5
zW9VzzbstLmmocXD0x6qnXBzUpNl9Nw2YjwX1pzdpgnVLozSEQQCclU3+fR05urHtqvp4Plko5mJ
rOM0Mdr0fEHPrk9wXZWFjwNZJRU2w1qpnDgvk1H+tGUxfQLT4IraVDQrU7S9tGNonM32o0oAKlo8
B06O6DWoDRZJwvdmXTcB+La6181SftltIRgQ+Y9tb073YyjeHTOIbj6OG1xRE9sFg9lJ95XjW2of
pVnw18MzgaMbED0uwUJRWxz8/cS9/kGEjX4mZEUMYajS4k2Xxn9dkCUDWXzTf4+cyfixMhl9GZqf
yNoh+AA+R8wwNa+DoU691nRS4XtBOlAHIeub6VCM8FlwtRmCoI77LP3m2tHuaxESHqBRKCvrHqwK
hmGIm1802Zm3fpORLZtXeTcIIi7iZIY63n9JQW+ZfwvK37Cr4VTcZ8lLnifs/G61uQ0Nz3tD3Y7B
AkFsIO/rg959tXDN97US4mRK55+Z1J9BkD9CVPVOTYrltBnn4NsZBn+1ddRJz1OuYB8E875AMUFI
LfDFVu+MFP++gliCQNe9lPbArKTSzwQu1gYcwR5oT7KLQv0n8Nmg3XOz5/Lgz/B4mBtk9Sdw3Zc2
wTmuFepo43wqmra7vqmPXau/zAJNF4RNea/4lF1Hm4tu2oMgYJnTKZXyLwXv/GT0gjRaZl6tYCSl
Pr04dSc31cIZSU3V2JjC2ENnI0o3Lruh5aQwRg78XK49sjC6hSjDAyy2fctrsUGvIzATRIeKYi0r
TMlZOUgAVhMFp7SR51ZGMO7WCKpy73lO/r+XfLo7y36sJ9KAhmGVZ2pRcVDZZyIqO+KUL1knqH54
t5TXbWgxrsjZvYqUS6nZ+xdqvWzpnpAGzYEvcYeO4W0wsqLjJMiA4X39H0Dx0wvTeDdteQdz9SL8
ns2Doh+7p8IT/p4ex17ChvshsVJ9au5G3ckZIZkcEVy9aVv1YUgq2hnfFjMjqu8hq0fUI7bOIGa0
59D9MICKaU6MBmOtsRX1XBdOrBBgvVrKje0MYyUY40n6b4HSFzJoe8trL7Pdn3gYjby2xTsGGMhd
6X62Ax/prJTZLsspGUpZP5h2Oz1jUQ9vVdqfUkbFh66hhGipx6l2YRNhHJB7LIn0V5+K6J5PcJjO
4TJ8Kswhbg+Cyk2n3rvB7p8ztnnvImU/0BIdyeoOkKgKNta7xKr/lna58DDgGuh0NqGr+tdyjQPf
+g9qx/bWLt0btHg4SnBadwO3S6ghZM0EHdq+dN9H03wj0XnPwSPsIp9DgU4OWU6YyaPjdzCJAiaU
5MAV7mgsfJ1NzTGtcg/Q5QrdHA8eCYgV69KH/yrEoxnT5Uln2NUppfg/pqbj71St/mwr87vzgyWu
yJT9M4hQYp8VT3Nv0L5cjIG4k3u1zOqbsu9feBzOEWTIyPXc2pc9bDgoHwevbXJaLkZzoPlzYGXr
GWG427ldSQmP5ghi9ZLvaw8qWUVQj/Oj3i+AokcJElOQxU+n8iOHzlVbIZyqDNGoDo03p6a1wYmz
PGETbNu5AQ4tAxtZADbhiYpLtJdL8arFAK3Orqd4jry4krW11apBloNM6SGxbF1XPDfhYh4F90o3
yJ+mAdnCsEN5k9H4Hvbh05D7VHOhB2Ik6GMV6EsI4nQf0Xsct2wGmU6rCXik1ow+nbduHIXjs8zq
j6AxBJWRabW08JyRTFDzmoFo0RI5H8MEpaORjX7PeHjvE8r0QJhTQGVOCwBXdPZ7mdjq1MCc40Rm
06TI6StEZcVlXmhKmqnW2XPUePqYCbf6w1gHbAAm2onZH0dQpd2TAqgeUWfn6SySjraMLah6gZ3p
5o8yCeWHP5ENd2yPqLwx0v9XC1WeMHxwfEZ/xRrinRpJF7XkziDNscVz5SsuCXSeofuErjJsgxKp
oivViWDwBytRnxBbfpCwKRjQJgSA0oLu3/lT/uG0c/W+dJjgU2v8ThWZL6K/ZwmIDh2XOM+ShU9h
bmCfku2r0aDBvjUY5YRjl2C8JGby4nKkM1dCEhPpkSDUts+85tov5L/JCGcYWGEJxMoh5pvsijV5
5NLlJf+Ag+dbqKD2P7/oYSIMj6k3hD8t96994nu0sHEn5DOEUYT3lXHfFja1iwr7ts7lsRZUhayZ
Tlpe4VSyC3pZtq0zBp9eB1PU7lpWFAeh+I8eJuyEPHOz5Nw7Napz4p+V7uejVbYNASUK1jS32xXU
17nDncsPB3s64yURV/pKKo/UeqAfaGYuTIOu+WozMUyM57hSWaYDXibTgz+xyBOP8V1tUzAtJv9j
yKnmL56wryj1Zce9Q5mbfmofLMHP5Pjn6mymCfgsw5YDZLguZntUurdRjhMWUvDFEGlcRujhaaNi
oFPZpQRVQPXuNNbmOfdTfqi9WHEbADahtDfjJuHuTvQ/wyKgs+o3p7xMX3tzzfvr8MbH8ObNzK2L
BFOlo51n1QCk2qdKjO8ri3UPY49jQhMNVDbBPX7nc+XhQ+YeyZHWxgAcC0cexrpUW9J1H7BrKqQX
GfcUww5ubt0Hl4koz/3yyeSz/C37JPibTo78HTXxU0CXhzSZvxybyCPgjit+dnGORA6ZzNTuzrAs
/wraGj4nvhRp0cNiERhSNDbo+17z9XEAGgT9iYltTgr6qJDWXQKEX8Sd2hPa1ym3ZQR2fLlnVRYg
g5oM1Q2QM0s7h36dd3yLh5Fopz+Md3vPkl9OyMINC4YcUMpTEZo3fl9mCpQj2HrhNqzRzXPJqjzh
hqjC5SnJpuBzxIm3C0LuuQTe3DOkxTArbomM+vdoVLR8C6IUO3SecgP+gt45gMNH1+caEA3ecWIR
hlmP/3HI/TcCE7Vs/y0bifCpEq5TXQIx8qY9jL3wAEnr0W17vFE7/StZVBUGeqSdUO4Kyzj0c/8f
R1+Kr1H9zJLAHe7arhxzmIUIszug5MaBscs+tXaxvqisGAh7m8i/UbTsm6Sd7aI/biIKxcEUfHh6
Sm+6ZbsHjyete2s/Z3mw65bl0VtIXBSe+u0SMh6N+ZrlrOUeu4IF9jX8lk6YKKiSGyMQCP3hsb3h
MzLCj4gK3EYArzmZtWw2E9Xba1nNWFIo4ZLUDx5dm/xNFfUPk9ihZpkBKxJI2qQ408LjlW7kcBYF
BWiy1VTuSOLrLiD91VUesYnw1LqCcuACZUbP4LrMDjnQJx47pO2lLefHZvCHRy9VO6tiB6NhjfUF
S5A2lUWnpPdew5CtMUjucdZSfgfDV5uP/ew9+rL55ZEJZ6pM7oakAiIS+6F12i4mAYzxQ1DefCvk
Mr7UARGfToDnqNrxqFeCEFS3bSDz+nNwSR1kDcJcTpbRYYMFxVWwuJmZPix5coJ6CWMWHl4u2RjC
PhwHvCNFEnJeNjk7hg8IVWHVv/LpQmGIhmq/MtD4wuAUAdAYdvOKChvYDk+24b8iyE4LyhzYj8E7
+EV1s2ZXvMwGYmif2TCm0h9WL+5k1L5Pi/+QZ6316Ube8xJOV1B/ABv79NHyWG/TKOuBfSF4YVPX
PKFXldsUB/s59e1HI+oxVeVDEFZ/5yT/cEsXv31yyFTOHyphQusbxJ9qiKx36pnn0sPMgaPyFlbK
O7iDegSPf52DdnxgBqU/nj+yKOK5GtO7MRUfNlRxZWPbuEl2N8V8SQ16+S15ODtk4yujVqTV33bR
L+lK+QonCLJN6Dza2s3uJDuYsDs8uCIf/ub1yg93W+/RI5R+8pJA76qFDiMbUyfgGsPRCroBOCuf
CWFFb1UpeAenW0v63/acB0IEXyO3iSNARoRRKNSbBvZHwG5xshV83SZBtNREWpVuzEBV0oWxHAAd
wUtXyteAO/8mjVKg5xACSdeb+yZhIS01AAYM0+XznbCgBuVo3k5TgEsOj3QNyVTlv8jQHo4S+JzE
u2kfrCWL7M65SIy/rFz5g2Kd0rOS0U1Rs92MoxzjRA0qPdLjJ2ybA0H4QCLAbIoQKyx1LF3/R9jJ
X7jxB8XBfah894H6ntopeP1UYAPJt8x76Yi2KHN4b5P5lCSifNUB+yp8Oo9nHm7/hnBCLaAeSVk8
zd7CHPV0IfxLO9feGG3FJ8xo7u3kMJt4khyzycMpzbu32ffKOPcxR5JeodWDpNqYdhhzsSWC4bG8
Ig/KH2J8r8wLMdpXfgHznz9yydK3Ng/HtUqt38K65k7kWvypa1JFfMkJqXlsjOloWYh3nArss1ns
iMWfqpy9Ty0CMFBSojdQ9ikeHM/quAv5LefPot3kM6vdfT4n+of1kwxlw2CibvIkdkA2HX0i3bhi
ZHvxoPcinPszZXFSMmWgC2jXBhQjOHKDzUfYHDBdSiqpC3VyJVi5ssxw4isUJihM5Z51wiq2K3Z1
eLTLZGJfXFU5jzW10QMq9b3zbTMuC7x7vzBw1FpFwssrvjJloRaX6wALN3FD6WU818kgD/5aQ5pV
lpPKGYzgbC4GcJ/OfCobkw02owNaaFQX0l3jDur+m22UH8QCeXbpJICaMkLRxXlLBvcFAmB2bwez
hH4ZDcbTCLn4B5AUSzmI3PeReBaDuAJl/KSQdi3tXm2tZVX5mpObFDkhEkKBsde5EDmbogAjwMWb
b3ydv+FgwnHxi0vbyG+DkhNZ+WLc5uNIxJGNbijTJEJyEJApvxublkhD2FQOon74DFa9mc0ItSOi
BRRiT/+8sZqfrPDcdz/L5gdDWXEN7eqqUcXO1poPG+DsQ7cvtyDCJriFxHyyju9giIPOjyARogoJ
JZDDo/fn18mY7U3YWh/BYh0j6iSxG1Fcs8DBXCaLkkxa4PaRySn3ZjK/zJX1WSFKHLqORM8sBAvM
jLJnMfXsymvWW+nZqvsYKTRG+/tTdzlLq9iO0jbRrw2wuS6K8JDxGWU5lH1y/Lb/nlNwjk4dbGv8
BOoIFFc7u7s3PHhIuBEwqlAyWL0SRsOPz366WDXUkAJrPNke27XzsfHjvCHeHFaMixBf6QakCRvB
8UgW0xy3w8Tk7QoaOwP8PkVf14xOtoHA5TjBKio4Sb3r2M9B66v8L8ox9FWn2z0DwiWjlP7iuUY+
HJwlzcO4NRN32SRDs+s6J9g2erm7IrlmU1a9Vq5xEtKLbRZawcra6jmVd78wwXM6I2FdIlEhNme1
W8MN+yEy+11WY8VCksjNL6n1GFut8dJxCB+sSBAEdgn2o/i242n4v/M5j+XTWOFYbCzPzq59K98n
bgTedkx0+BY06R6yQPhXVS58vfJfSMp4iycZC1eLX7+THY/ncr5kdun8m/rp11BAt6nMLezzUkG4
tfuFyk0aDpeEyNQN8/MHKtFIDM2qYiFLWn1ZL1yWa/SFRZxAddHXEDnNOTED/7PJ4NmGE0+dEbTH
AfOCTR7O4H4HHaGADX2C7STc6MP3x/6ltazxPiivsDb2NM9PTYXkzh646iJZMnZBVAifVCj0Hke9
ORrcCgnJz5cyZyNQ3HCNpoLZ5c/9YDWxHfgUHn27CUOICU31kfrtdzHZw85SS/bTM5H/JxKn2Xdt
hpSUQ+DAqzJuyZDav4swL6U78hRH9G8f2Pfuxh1PlFc/ys2nHHgOmG8mm2tnjs1/8zhXD/WA/My8
m/2zxEzzJLFrD4tb5ifCBazqYN9ElIhHqRLzKegadTAGtqgRTgRkCaC1fk1VYuBcKtqC65YUhNxl
n3Q8HdJB4tFPAG8aqf9Wwvw1WOx7chL615OK6Hm2+tstrH0wsWZhXsr+MMkKMdEJCTrzJWFhWU+Y
MNPDLhvLgoqphlWu1x0KZFf3Bjm3eeMHVfo4lCklgHb2MB04+cY4SvV0I78/HU1Vcb1OqNsxzEzW
ETCup3jx6DhfCD9iDhBbfKtTuircN4GhNS4Zru6j5ppHXn2YOcOKiSEig2pE4pssmaSgnBAGQG+X
D2k9aKpm1vQQjsMf/gUy16z9EhEG7uIZ4Mpc5V8GTWkFQ1cyAPmt0M5rwxFxdHkWuIA2/GI6JpNb
5jzleUf3oqii94bhWliG/920nsOdsrB3hjSI8oK3cdyemMJAdd+YzPw+QGTZdUSiaVXzedr4Qt+y
NULU9XqXLPKfa8Mjt7v6IbV+E0em99x0r9yLmn0f8Nv77Sc98nMUTG9jgO5spvVHWrGz1w2H974e
mTwWXgM4TFQoe/ZZNTmQ50Ba1Pab5HHJ07PjkyAgDZYe0eyhjrOBqU9JR9pm+YynZ8SKGsssU6Ic
k/5j0QbtRueDb8bFWhuWsEHSK3nB6VZQuoAMpB+KpV6BUgwJdUfmx/DpKiyUcwGvM+ThTT3pzqDq
0XdWBBMdvus24ZF3ZKzQbJsEpQT7jZWuPqe7hbldZj2XulqT483ZE4bYiebb1fQcvUNFYWwmaRXb
mWvTDgQRMQGAOPjE6sF+ThgmLnGMvjb5QnH1AbcRZscIr2dKF565+XSk7Fk8zrVL98ZumQzYRGSb
VK99qCN9Vp/gMuzCNjxh5SraOISBEhZnhG3f07nL1KHwOrzjCplGtpj3TSB+uf7x7KuGB5oSVz+Y
29fATU+zv9ZpyNcR/Ek2geIrwtqJHfydAuRK9KiU+924kc0WN1XEuhcOy5Dn5sTqwnnLxGZtK+Es
y8ZHoNgUy3SPGFm0cs3tWHK+F0DE4qK0nxAgFXRuJ6OYlP0N+vmn8rBZ6Q6/cN51e8v1Ps0CdLwH
CnbrO9G5Z5Jua13eLa3VKbVq9eyK3HsoqjY8qsLPXmo21FHW8e9FlrZncpE0BUT6N+zC50A6J3ea
XuX/SDuz3saRbM9/lYt+HmKCO3kxdx60UJLl3bKd9guRaae57zs//fxYF3PbpgUJWdVAo4Gq7DyK
YMSJiHP+i8TlyQsaXl7FGFx6grdJQy5ATrt+StBEgT5pDqsJPNZl2Q8Zvw/uUdj29MEGBpy9Luhl
rNBG2MiADUcw0JLc9GsAO5w0IW3ZCgZJk3pbIXsmHEQAIO1UlYq9m6HS3ZukLwFfJsrBaqiQdl0w
iSzlGw8STB9knWOiFPMmm4n1otD4p6pdPjadhizK9Nqiki5d50WS3GHTDtq4BsmQhxsLTYmNS29D
H0y6ohXYudzYDcp0CQy7t0QLAxuINT7mUdxQYKfGGI0NOVExfwztWKHGJJEGYWYrzZup2YAGNNrH
sZVe9b0e3+v0FydK/ch93NfkHOI+CbaqsMspwGEEFdgEKq2xI/vB7y7z7yH0avx+juDKZEpGH/5z
FqcPg6+qu9BXWu7k4BchrdU4liXXA+zvxEWa2Mp8b1NRaUNwl+KEZ2n6pZ8HLqIIYGlTbDRuhQFz
vIEBeE8PGI55EvorAXduB7BsQTVDRyu+feeE07dmqj34cBOplAfdj7YvVkWLZr8cys22jixIUoWv
6qj9dNVNPta2/4KmdXY/jLV0mcWoukRdsbU0hCoiBGNuBwVmnN14GZwZpJJr3wZGxYtiV4ty6vZZ
Wmmta3xXwNoB9NUcQ5IK9Z5+pPVT063hXpMsec/+yofHkMPZsfLBpw1vmO+0HMpLteW6n8AERnGg
Cu8gwNJnUFNMmvIabkdXcdoAAx50I0AJwKrRfuwQeSh5jSP3V5RefQE9OwICrivF5IsJNUQ3JVxm
yWN7EVn9DrXAjhpvLoZxWVRAMVtdpRQ4NOMGef9nTy+lXVLFwToIwpsRTcWLgBoyJZlsqeqdfmMk
OUUIBF9B2HIG42L8O03M37InH+KgQxPLHhqD+4SHKKcBqIMav79SJ2Bnq1XRsPTbOobFa7UryUJA
ysVoLxk7uFhZ8FJGfgSWE/dlj+ZG6Lm/ITwtAxb4awKwcSOkgs6IO1D3VoD4oZqBcOtoLd0KLyVV
V/dqzk0dhBjmrWCYF0aCP00KU/sJV8fiYPrGB1wYXn6Fz4XTgOEW6EP8oPp2wEUn83dqrL0BYnjl
GldQIqwR40OxAdcxVM/rBFSXiVXpbwUGOYa2qV4/hrDJDzZmFbwQA/RnC7+HsCuHj2mEGnWcQ1OY
enzIdoPmlcoPOAsloomDAY1KzvsH1wMnsNRlFxgJV/J7wTihFdWQtDzDqpdkyJqXSHSPXBf6TBO8
B9dqXJyKUkbJSQVx1Q7hjj+1RoLUeNOqtF3KSPNTTqOhMPJ9jOEVAVNzF4Qt7XEBaRJiGD0st0KV
EAwxIj++115pmhS/cwJwzDcG0hdQvOlKWfbWy3uLFnAPuUSDa30lB7n27FksQeDopvuouNlwsFtN
ugOtGCLS2+HKbfcQ/W3sQe5QU5YvB0F1UYUMWK7iouTJN+kEXMa1D1aoOAjhGY9JiSHnYtI+qFaW
FrWHoNCR3qQS6HC3LJFCQyi6WlY218NVN7QVFVmIjKPEyhK6Ujp4PVXwh0xa+Ykd2vYi7Gzt11Dx
D7nZ2JB2YC1dQrJAayYr/QvwV+p2BKZEVVCCQpL6tFJr8JeqExWa+trhoYMlk2bv9FpcusjlhBES
lyCprr1WRQ/MNmoKrCMkX3iqORS05DFpk6tM7g6o1TxpKu6U2hDeIs1zaG3NdvzI1wBSTW25sGny
28ECHmUA1FjkFipBUEc3nWq7WJOkAyAva913FZqsFStKCe0NkBhzgr7hpkbOfTYiBYvAqaoPwSu+
lHQEfpWIRhEcRnd4FEh+rWkxZchI9PToYlB/S9VQfLRXrVXQI04ZA1broILG4V1jmgiAlI2ivWRe
iBx3TgczYhHs4c4UvItMGsgVrGU6mnZwJYwwenJZUBfumPf5Igc0ORVqrEcUwuR9weG61vukSflZ
vX4w/PItiFVKzZ5H1dsNzQPKeQfNZKvhNAsVoHTjjaVoG6qt0iLXAi4fAcZHj3ZXP0sGOjpUlRX9
ygtGa+9GPmQlhDqnnvO1FsCilmMIV7pMwbvDfWEvB12z0HB+e23S7Lk3pP6urFQujFmWBr+6rO6u
ckunIYR3VIOkRB7/VHpVWkcTaznuC1BRvh/lqJTzHEe+BLEZFPfy+DdylM1F7RY8jBVyAJ4GBciL
XGDrrbfGWkfbHIAKRbAK0sJUR8NxMmyuzRSVSy3y9G2fADXL4ggBoQosoOReKyZFzCjQwD8a9Fxb
97KiV7qNM3jai3LwXGTeozS9MiqMIahl2R+0bUAWwg7ZKjoiRIAHcZtQ0mqnS/YIeDGGdlzS3G7z
5ldidtvRk/ahnV2HVTjiZOAFhxqJMnsVlZP4JuqV4aqzkFg3MkxTO7Qy2kKGtCzL8ZPsQwLwylC7
BJ0DclifGraizXJ2i/uiRuAClYY6ClR9BVVxjDiuYrrdYW7kW+C5/tQdBDkzOUjQXsaICW8CcwJA
hNq+UqkNYCE1PqDBIW1wVwedl9EvvDB0SXnv40BHf6SSoV6MzSBtVUwZNhCixYOhFt2DmcPbtXQP
phPagA+84t1Xl1fQC9AxbqFq3x5gV3JhUtsakWRexP7EoBkpKm/Mhh2+YkJ5rUEm4BWYXXAEHORB
A1AZoAePpN+NlyXxTW4KPFrDWF3QlWZTBRsbIaOda49wnqY2vDxq1C8Hj5O57248KOLc7mXue62G
LjUgExnhVDocKVUQDKtcCsphu20nl092GY/mMUXLN/SzfoENzt2EFUKcIr4oqnJAbjXd06+fioW8
i+KAwiUeU776QdN7bTa+74xJVIO5bhoeMUr4WvrmRyuFa6OKHiWXbjvK4hc+Zwh85ydui/QH6Lju
ak6XDSC/d0VD76JUYN2poFhQhd2rrVgKjVS3iEZDLMs82XtofIiOYqDvYw2ep68ZPb61mTQHV5vE
DqgCrOPSpeCeRrhe1qgaCDejcFOtTOUvgT3vKmqMca3WIGjGgucs1C5/L0VtiYGAcZVr6AJn1AQu
YSS+K52V8DPqXWQNEt8lV27cCZxgeyiMcUe85DiAbQlKkjaY4E/JxW2T5muU+lhQXsGEB/mha3rt
Ikxy0GhDcxA9JqWVCoulKRNwHJp30CzrI+nMFXz1R7R1Ugehi/VQyj0yYOm+lH3V8RNAKilqVaO6
d3HJWpqt191wnYwu7Mr+Ydc4XLhB4F1j8YQokYUasRy0SKslcLJ1vDs2pWaPg9NRyfvNVL2C3qXQ
Wo7QybiZKH4AppX2+6M5sLTBMJJym63UKDdF1w88NtIdpXcFJZRRWXBAynSO2rcg9/pLuQfJD0Lz
2crHd8UW8Y1shtZFUoUJXQpv6G8arV0hcR0thOWuLRMJUEpOvDdq46FRU4i3GR4sfjpWj7ap3cid
RNsvbjRUwtqBDtnS09BWbQbDgS5Y3fqm/dCWwnfamrXdw2cJ62zSRbe8+ifEcm+XFYYG0QI1xFyr
7DvEGJH9C4V8MYzs+ByJpEUtUzZPIwVSqyxd5J5FuVYp0I8OqEt7ihs/KVYXbCIdHeKowo8XyQik
MIBH0LZovZUNSDYAwKcDAZe6qxaozlKtaLGYaa/ejjpSRHWZN1R5KKtbfRnv9QRVlgwRBTsaTRSp
1NeMCh8akvYucuOroC4v3azObnPkRzwALxuNNwEO45lDzSCHgc6dRDdpb4F0Q8o/psXzYFQdVdd8
EkZqXfVaeKgMSCKxl3aomE8eRueHQKpTpywC7Zbkznstgn6BF2Me2dIirFvVsflNFA2g5W0Z8rqi
vrhEcQcEPpdSBdj4jRkO+QbZK7TOI/MOAHNJ6Ua/FkE8OKINwEjkY/hRB9lbVKIoioYd3EM/fdEg
XPUlyJEaDZ1lWDYvdhVdc6zuQcxyViEiowgqDWWCHk2UwKTMmnhYhgmFDqSouxdNjtXHUTECZyxN
dTfwNn+TEeNe9GpovGcV/FXbNC4UBd0FMU1CLi0GubAXZlPD10KLfU1NEoqqkgmgRxS5GpeiK4+E
OyNXIqgUcQDOTeoffN2O134bh9RM6+AHu+QAjhYcgQ3HhzfiQqoB20aS7T+JTNlKaStjnspvuUAK
rduid8ClFn5dCxaJm9Jdkvk/zNi/Mcf6WqHJslIy+7ZV8mZYxJST9qMU/dKKZFdzRIKRA4b8KNL6
KiXxhAvh2g8+NaK1UmIgq6uj5KB3gweMW9zXFORuUxU6m5ahShvgGJV3PK21lCpFL1vvaNQ9gutN
sLgauaer3D7TEhuX3EdCuL4bZPVHiDDWKGvshCb0sdUaoPQaxgtKUIirj+C4uR+hdANZN8qNnyW2
x7yQ5ckHtxug42ZyQnE6ajmetHYrTeWgUr9SVJWyrdI/xg0OQ0bx2ha0Dz3UYQGcIDASROWDq7Fz
zeIRdVcakwbGEDEgLD2nrzLa2A+nsB7RtZgOdnQELPWtcs3iqSlrbhY2YLqC9hkagKhrutjycW9a
5Bh7J/SqLqdbcDBm+YRuvuPW6U8qcZsEHb+sbR8MuzJ3uODm0EY9SCWpibq8lpuXZLIPWeTg/Xza
4KgkUxwPeIG5WfDbEqSOSBJQK1zWc6juayWepFux4iRz0ByIn2DJDjeWLm79UMvu8DF8kUIqTSTh
e9yKrtNSvAE/yiFFSfJKrfRDBFT9JpIqH1MFVQI13abDWopwD4cqBwqiK67glfUrfDDCnd6JYuGZ
5g06xQwdZsha9SZgnxcll1U9YLeAbHsEvLxfIWZ5QxfbXWd6qyORapV3gwaatgLmfxkKQ7oRcYFM
dF+B7MuGCeS0U3plajFhhIsbG3oP5BKZzG6k4apt0+pQ9YO2wI7znr4Kj0lQyMpjHXNo+12NP0Gu
XhYTwyfhXRqqvERAUhj6G0/vaq2X8ZWlyHhZ6TXteOk2gKHncNXglK1+ebaJkaGg1jDlrUuU9qmi
JOETf3hjQL1wUp79l4HZxjdKELA+JS4t91mrhfcKUOIVLsO0YPMXC/u0TphsPigJK1HpHq4GjbLz
qqjZKpBDl3WpvauFXS+5MAimKr4EvvHcZ8ZTZanGksRP/qGz+YRkkQu6oq+WBXjRFUqNw5vw8xQd
SCyAgEkva37ZHsPID6WnyLeMTLX4UVfGz8Es2l1emrRB8dBcp72Bp0FSwPiv9V3Y6S8yqsGUqW24
Qbh8IwkWXA2w9n3OkXUwESxK/GekcDRxOgsf5FhGBymhiJtgWUf/cDCrhSxlT1gJPJgV1qEYA8rP
NFVfNHoIy6TIQOzLRnhllbkBm57vHesq+u8gL5YCi4yNblo7y0LyqI80dO/HpFZeIfNCAGsV4F59
jYJbHI7vLtf3UOP/FXDT9VzYoj2GR5vUEMWDW9YfMs+1FvsTmJgGjIam+UA773cvVzw1olHkqwFl
Q65HplSv+jS+L1XpN8ZC2W0XUV8ywDqxBCMgJSGiccWu7Jo9e3rZIl+79a0gd7BZ0x+irioctPZ4
mhu89AUS6+NYtsES/Ll+X7tx8DDgILCREk97tGnekqwiCSu0qdfcWhAg0Zve6xh8VygbLOs00y50
Ya/bIQU/g5DrnYR34ZWP4cBERZW2jcjzPVxR7r1pUtKqGHrjgVvkK0QkOj9y0HAcihAAB/XUqXou
aVw8LADmtdR1Ml88BQUtj/FGqyr/d4EW+m7Q0H6uDWsBteMgKZiQRWW5Bwv5OyugwIZaolGI70fe
r7n+0Cmp4VCs01BPC8N11nuXWqpepFJzsPv6Og3zbD20lDnMWncIx6hw36IxBLfA15+oZqp3NqUk
eykSg65oPOj9heGO9VoLtXDjG326jSTY+HKvvg+Qzx2wj9gIlX6+pgqZcQHPbkBW3aRSLW6ERZ89
wKnMSH1lHzWV+oIqfTjljhT9OlThYhDRY6PbeOFUPe7fen4LH7h71z18fX1T5o2sZeamL3ufRhLb
+1rDJQY5MBanM1jNm6e194mEygRUaEpwITwOGT8tN0VWr8mtK3YyYkvWsNY8i1e41+IMGsdDY8F4
yprtv/7jf//f//PW/6f3O7vN4sn24T/SJrnNgrSu/utf+r/+I//vf7p7/69/mZphKaos21CPNGEK
IZv8+7ef90Hq8Yfl/8VfGMq1NOZQaNfSDwnqQrT4GxF0rki6bMq6qthfI6gmjPMYaeI1nqiVfWX9
4m795xF4nwtZU2AqK2IWQY6iwCwSJXcksVLp3Yu1+fR3ImjojUKsA6E+myUKWe0oSwIFYwpU3Ir4
WKvTEaa/Yf4dFFsXhiFMxTCt6Tt9+g5BwdnPZctdNzg5kYEA0dIQC8to7b+ejiQbR0JpAvktU1F1
TTfkr6GQcOn1BmSUA3JhjfrAKt/lTr/N1/odUNIFosOr7tk8M75jUfk2pmpapi00VtrXqLQTRFbW
Y4PQJnyXPiwOtanizSoP67iGBzbIJQJfubkA75LcJCkiyol9p9vmLbaei0EAeMUzedFQ3Lw6PSHf
t4Aq2AaaAMUsmwAmvv6yHNZkQKZpHBqHNG2WrSGcIDycDvJ90uEjEYE7Od5Y9nwXeKqHQIrZNA7v
p+YazaT6Wn85HeL7EiKECe/KFJatgF/+Og69imOrFKJxbAmaB3JNIY+vW1HurOd/FMgWXwN1NKro
M3eNQ1M9sj1iOeI5w3jn3Jex+Iu+boovI7Lna8YohwDUcsvb9xIYUgvvMHlVLP2OEs1L6n+0vbg5
PbRzEZWvQ8s7qWgkqW0ckLTDUziuIv1Xx318i2bY6UjHVh2aRIqwAPcb6nzVxWhjZHXNgqjdmpY+
ROX0QzUuTweZPvlsAmVhID5p2BpsH2O2tEvJEwpP9sZJyntqiYi5eKiI6NTgF/qHe306mDx9ju/R
yCqc62B55ls8zrtSh8fPw3+J0ucqXbk73OQ3meM5knMm1rTG5rFkyHiKAeRQVrXZyLoGLBTd6cbB
Qs/8wVMOzTjRUiq+gOA4YpvkBn98jqnkS/K/ypRqlqp+XRpjgvyCEsD3o0gP3L0QV7XQoSxw2Xo/
PbgjG/lLJO1rJDnMbNUrcUI1J5EcxKUeQVsu7KciO5OUjwXCrQGDIZsmvjlPSgi7NUDyOQmgaWwj
BYbQqn0eCv+yODMiedo3s8+lWIawpjNH4w4w/ZJPx5s8iNYosgFhu59lBDMN9gN+grcq2CzUJR9t
iNAonYgzn+z78tdkwzR1FoltczWYLZJCo6Ap2X3stLg5ie7Aa3rqSyITG11pMG/i2qkhx5+J+n1n
a2i+WZYpVE68b9cRxTLzusqIaoi77jGxr/TH0+vjWACFm8J0VxDceeaTiXKE6k7DCo1fkIOoLCIa
jS/w6SjfF4dGhYt2rSXYaLY9W+/4qtpWrhFlpLmBwsWKx3oNYuzMbH3PuISxFd3Q+Vbs49lgLDdL
+QVTmPxKPBkYmPZUM/Bz+EXh7fSIvp/BX0NNP+XTIlT9DoIyWDgnBVDdbStrU99T8DsdRJ7m5etS
1zjgrSkNknDp2n+NAqgHerZgqZcrICcreeG9plsuLxtlFa3ijbQ/He/YoAwm0OYgmbLG7Iy0QH3m
ORxDxyud+qBgQoVd1+50DPl7ttUUQ7NtFp3NiOaJwiut0dJ8Zq7A2GXRK5f5bSJfivG2uVV8J6/P
5KXv+5Y3KZcyDi4OSDbv1ykcBkXH4oUxQRdfFsmFQTNaM7A+V0hVsXnfTc0FFKlPj/JIVCDCJEPD
wjsR6PbXqG7vwUNVGaScYDwJ1Pkvhq22CYzqIKN7lvTJPYXoPz/JYGZpMoUyRTGUbzd/248bRO9Z
L/jMmfu2ey+Ay93wetbdd+sZLYE/HyVfUZ22tWF/+5T4eU72VYxS2VgX1cbYdQ4WJpvwzF77nqN0
2dJkrjbcRi3m9etk1tCVym4kjG48dq84c7pn1v2xAIivWRZJVoXaPEtPnMV5iRUKT7IsvCrb1Ck8
9DfRfDg9Xd/TE1tq+v2WLFvGt8eSXgYc8CFHJO0pxEGHX571M6R7cTlYZxbClBc+5w3OYVvAm9Nk
W/CskWenfmdIaUe7lAGh6dA9Ne0ayc5OexOHPxvRPM40sZ+yIL7zIDREEzsueNkE0d4CPi6l7yto
FqBu4Y5vTwc8N7Apg30KKLoWKxmTgKpvLUZg846kwHwy/SUw8GglZfBcT0ecf7T/HuJ0sbZ0Uog2
W3yt29c9KYRzv3fQ3dOngvlF+HNCAmtnQs3T7yyUPksaA6SbMIP2AgqIMCkcb/hjKGZFbbVCd1Y6
c7ocn8v/GZk+y/aTNpkZxz3FlFFeZWopLbNcVLswS3YUPxVAljiFnNkC08L7vjD/HVP5+v0a0mKp
oTsPe0Wm4uzfcMT9w1mcbWY58s0BWrGFHIVK3rWMHU2G3oH/21HPDd0zs/jXXjo1pGnIn5akjZa1
ORY4/8iBd5WbAqVBkcE/pEtGtRVDbPTco0hs0lAG6J7fj5qYRBSq99FGJafoi5+nF+y5VTTbkzhp
IR4R8lm9FhHXWr3H+/iANNg9bNOXfxZqthvBso4SEG53rYNPrCQEa22MgAED3eX6uaLPmX04v9uh
qKJLFsx1h24V78J1jxZbV0GuxNy0qR/8oHo8PbhzAad///m7YvXk1iHYYEtzl3oDUCGNr8eyn/A2
dHQhIeDA6dMa+WdhZ/lGwfrN8+ixcgHzzFV9a9Fubh9NCT2yMxvl2xt7lm+MWb4BHxXjN+Nhe7xo
V6gALsa9vh4c/FW2xvr0qI7lGs48rkKIAvLineWasPUhXzd01fQ+WxkNTj1pdFUDZ6MJjoGkeaZW
8e2NOA3tc7xZnumTDjAsaBiHlqCGN08L7RZhbkhrLkoPS9rrr7xyXioz32Aht6zG6qbv1eDMDCvT
XpvnBo5gFc83Tdes+eGRCi/1k9jInMi6dj+o0HePmEqbQDm9e+nZ9p2huZPNQ/cI23jSLMjBcNwl
NGuk+l15y9BJ23nQWlLM5dXUOf1J/ro2ff9xqqmRjm2VcuXXBe4muNEJJItwnQiv0FO7idV3OV9F
lbHBusWxTZWUBtLQPSDHdmFrwz2e9H77kamHrlVxV7ZIpmNfrUlkxQoUz67Vk52GBhDiyRES9Eic
/wyRnYPODMWjblBhbjp/c3oYR1eW/e9RzLYp/itGJoHmcmDCLGlv7JCcecMs9Nr2qmuq3z9OhzuW
XZmt/5m02fZsotausJ3kiwLvu+Xtb3948t9IATK3NovbhgrhepbB1cmyEFRl6GQjrbgq+YUP8xIr
L22RI8oRFFd5E5/bMNOpOF8MynSVt6numepfL9FP2c6kUQr0oc6cSqfNWCHqEWDXFG8r49ZPLBye
CwcheZyon2X7Wu62ue3/jauBYiqUWGzZ1I15isBN2oKsBcimji2IshHyGO3fyEKfQ8yyQqhYDQL6
IIFiGD+vpdigzT2gY3FmJN/6E1P2+RxnmuxPk2kbac5DD9XinhpEUlaXbYJABvdGTQPhUBhO0eYr
P0WyOI/EYyWRmiwDosSALgwyYQI0ozAXSouk1OnVeywfff5hs7uKElR2lHY8cLBR1eF5NP6qGLMz
y/dckNnybbymaup4TFEnX7bvtr0E8nJ6GMeOZsW0DY0Oha5o88ylYtqAmgDDcO/ym654bcxN8tbk
z2erPPLxsfw70iy7WA1mr2ZKJLHBSHUtr8JVj/jZAh1najDyEjzExXj756MzFFXRGBrNl/noasoV
UVZWoM3kVakglrrMrA/F3MZ3cn8mmx0bHiYEpooDr23I8/adVZUIDeYloSafdT1Fmh3+ha2cOQeP
fa/PYWb7DoMtIEEBORqviOQubZ5Kc6U+KQLRnIvTc3d8QFT/eP5SAJyXCiS5butWYu5iyRl+YwvA
jjod4ftYKLHwhNeZMKZsHiGsPXBCBvWkAK8t/IuGPrno0OGK5S0y/c4Ixut0wO8HHO0Prk6UAC2q
ZuYsmSh+yd85BTR/5C3InmgRvUjNrsTo43Sg6ej6egRQ9GPBCQpIJveV2X2Amn4JdpuigVn8SIrb
Qep2Idur75EUBCrGTPayfibmkcGp3AhplRJTE/MLEqxdlABxene09Lo9UMX38jvlOW4Pp4d2LAwd
A1CvTCE1wNnQlBbPs8zuM0f9Eb0GkrFUPbS0f2vdmWP0yOLQgA5QdqHM872A6rq87Ya8j0D+YxF3
7SF9fz8hQrJD//v0iL7fQ3Smy0KLTWf/fuuPyUXttrHKzvU9ZdfW3Bz7y8DbwzA8HedbuRachUaX
WaXhbFIEmTfH/DjEwwfvdMdv8rX9I8Oe7cp4g6WNmeoClGr0fDrgkU+lydT79OmtQCd99lJQrAKm
H9RHB3O9+BYvV1RmF82Dkp7JFMfjWCZdYUZlz2EYWpJnUZmAEa+MlfKkIAHcr8s7HEBPD+dbCf+v
+WMw/z/OtGQ+3QWCxm6CVjAebYO017rfg17axgsgGWuxLZ7tMyvw2LogK3E6KljV0jL4Gq4wAPzz
Sk6dERO+fJVU6x4N9zNPhyOZQvscZHaNKDl73bFDqQv88KK4tqGaoj+PesMF+wo9pdNTeC7alPM/
zWAdgi0rhpAz+EJ3EAPf4HiwLjfW+nSY70eH/mVQ08x+CpPJVtCn2J04idjwyM/FRj6zZ89FmGeh
JsMjA4yZkw/7wNKfDG2box5wehhH1rXOflVUG3Xa71gAwxo0lTMpBUB/YIfGwSEcd8pzeK5YeSwO
z4QJ5UKvwfjr6ftpuuoKY6FCY7qqp+B1RAHjJn719DOb9Min13k109Sj/q+IeZ+c2lldtG7p4ZX4
gG/tQr1su7esR8PmHTla1X86PXdHNs80Y9ONkqo5afzrEtBRSKiRDgoBsC2G9BKr2+cgOzOkI48D
/UsQ5WuQTolrAKUmx2yHqONjKH8M3Bnqrl6J3BGVu5Tw2BuuR39rdLgPexFEqwRHX9D6tn9mzZ8b
8CxbxLnEA0Q1KJP8yNNtdeieYcb/szmd5Qoz7/zeRRzSyd9yeBggLhFpq85l2elvmd1daHbwtJmO
Q+Ap09b7tBpjTviuaQrsk9be1l8C2Oe/7grWdLOYkoWJV8Dy9MCObICpH6UAyBeA0OZrMxjQVJ5E
7acOMDKRqXEXPxnw0s51v46dIAZPYvAOdOi1b7UzgF6Nr0sqHcy17DAux3fspXk1Lg0H766lOAO9
OTIuDCC4LBGU2VRm6xPhDrWHGkihFTeXJ9ypQnfd3nfPp2fvyM7+EmW28jxPSYQ8DUr94eorC/vl
CQK2GYEOa89mszsd7dyYZovQL31JNB17jrZGPknEbIxn80AZ8nSYY5+KUZmIrFkG3lfzKzSeGB69
dUY1bJq16nBpWpn35ho5iQ2Q2NvizMl4pIKrc7HgZqtwsxVijskaYFtQWxuQtuyGjYj1V7ushWN7
ugpJAm8kUcloyaCtYkjJZqiKZ62IuzM55Egd8euPmB2ccheBWzZpW+V+/1PDZHCR2v5PKoSoNo/x
ThXSi8CzZmv7Go2PoNnDvdAumtjfjKOKKK5NZwtLpWKPskN4Sc4HCdggMeuWB6T4rnLRwW82XodK
+tHK6S+B5u4CrAk6HFZ9BQYekqWJF+zpT3kkM36Z2WlFfUooBYDSTPItyHGAH90VtwF3pPh5Zu7U
c2Fmt0PEQovCLFtzTSc9vtQ6X7mAkRe/5LzupDL2l03Vtj8aO7pF28x4EUKg6Gxom9yyDiXuOmjB
qDw1/Ba5Q9PIn7uow9wDmh3+LjgwhsXQPUWYE+CbkwOAxeFK1UtETTyl20Yt7hSVXF9Atb7oIxxw
8w7hVb7izWibb6Oa3cuVZu8bBfZsNobE/htzzB3lv6EgvNm/znGcFFTnpzlOrm132VDtgAt27vyZ
Mv/sZJh67WA/QNDwjJ4FobBplApvGKflDeG0r0Kc+YZHeg1c77lwTY8+0vQ8Qi6pnYk+FIVLx9po
62xjXRoL5EmWeK+vzrWHjmSyz8HmeNleIGOauVzvPHtZ95el6Vg/MLnwwofT3+bYtH0a1BwuW/Sw
rdSBu2oh7lAsk+7QaD8d4Viy/DKU2UETd2NOtiREfwNWetNsUC3cil2wg28GzHPYnI53ZKt9CTc7
cXpMmrUGbRInhNzuwfa7bK8b3zkd5NhzmSicnNMVUvt2LXYbaVB1n6dRjJYUGJ9HWV3W1iLpoqWK
ad2NCM6gjI8viH8HnIb9KVGJ2DRj2eUerv6Qn0d7H14rv6LyDwEyPGK/jGqWDSnN1xhas+pC5DYP
lrFWf5+et6OjMGwLmTxB1VOdHdBhiWONMk2bRCEyC59UXBbk/DId12799M9CTSv/04R1WlwYmAiw
XWExGtaqqfYGsp2mep00yZk1d3yNfxrX7OtoFS4YWJWxHLDfqG8y9bowl7WLfOZOvmrlPVoUeEqP
T+65StS5CZ19sVxTBh8hcfbvk4o3vLmAB2f90s4mv2nXzNOrRcVrAsbiVDgvVguMk8bGCBDtvhuW
5Y6S/Mpe9pA/FAelJ+dcH/lIWrLBNQF6pIzHf2YvtM4yW73B2Z3tRdWmtFfd+x+vji8BZkmpFFGZ
QuFPnci+HbGkRmKVHlyD18Q5BOmRG7BN5Wm6aitUP+ePTZyIPeh2qAll4XZ48hCvwcPlXnqpQoQw
zuTac7Fmo5ICtQ0wFk+dRr4TMjamkN91i/JuCHcdL6TirkDm5/RMHv1Un8Y3y7d4D2pK00wrAyup
J9Tngx+nAxzbXGDNJ4LKdOPW5yW8WFSDVQ+MajpAprWH4N9SvYKkvQL265xF+kyzNFvrxCOWZtKc
+dYjjdoGDsEE2hGbYcntflUsk6X5KBx6o2cRE8euFV+izVLiaEKAjpEQJRqqD2ukRrbiVlsoTubA
cv3zsuGXYLOkaGtK2BqJRKM32Q9PAm9bc5ffnfle0+Y8NX+zZKhkqtkahgS0xRkd1EGARC2NBRqR
KwAnZ0sC56LNMmCN+rkfa3Xo9OKJZR+j54MacrCxfPsRyYfhORcfupv++Un5ZSJnF/oa70oj0Xhp
1sFlcSfavfXrzCyeW4WzC63aB2OUj9TEhothybog44oX7FJZFxh9nok2fZITn2yOY84btICi2g2d
vHfKW8QvzA/tzwF7dPz/va3mqHNUKY0i6ig4FMEOl1QP3duDdS7IsYvZlyjTtH469m1f6EEWVPD6
f/biPRn8h7gHWjNCPnf3LiYrWkE9IOjtMxfpczM4S4OJ0cYSmJHQmYRhUqS60IqmytH/IfGQG9qX
4c2yhTFqWdwOVui0yiQttLDER3Pmpnl2CmdJQo1UhOIEQ1FxEYOAqxwqwwmQ8YcxVa/d4bp9PL3W
px99avXNEgZo0RzXBCN0JhokOwqv4ypxTsc4931maQIPI56/QRM6EQLOEvbytio9mSJaK2bT7f5Z
rFlyQGB/xJchDx17b4Tr/gNxdVEuT8c4cvH7shBm6UH3AznBfCF06kZXnRHrdZzxYh/dEDlZt5W4
zFF8X/yjmOoMSOiptZCkGN6hP0mnZWjN5wi7NcEGNRgEbbOzvJjpL/y2MGhzUPKCbv4NK5T5RqWG
kxLjJMwW65sie7KUfY3Qrquv89JeZ8i8xN7fuRuiyAqpWjPoks+WiuGKyKSYBj0GjTSBqPKHjzhO
dROor6fn8+jV6VOg2TpR63Is9ZaLRv4SYYX4oJ8DJh69XEyVa0gItMS5TX/NhpraSDLi0aDaHQxn
VvzvNt5j88bL+/+Rdh47cmPBtv0iAvRmSibTlS+VkTQhZEr03vPr76Luw+0sZiKJ7jfoUaEVyWPi
hNmxd7KTVo79RcdxYu3v3098bzF66EqVebTVHqqDsjcJY3RbvG129f7fL9ypoUV6gEpibykTzQZR
PHYvAlo2Kztz6XadGli8Ir0F2YEi8LyH4SGNDvJHb/wo7oE4Xv+ONTOLRwOBUitDxJmT9sN6r0yO
OTVre/XlvRhBz6VjSwNxdz5JXgytHnQ9wtq9g8DZW+nAunvQbRCbm3Qj3qxN2l7ytSfmln4CRbwm
k2SSUpHWwl0JSpTy77frS7dmY3EEFDFF5BvO3W3bTHb5owzfWuN1dYB3zcriHGgw+lNv5Eui+mgB
B2NwTYMdbMWvXvIDTHEpikQtmknXxS2VrCA38zm5Fr4m+lP8VVRWooZLnwFYEbIOGDsYkVucM6nU
8nSco9Uy2UixEzY76W11ivHSYTZlE7YTDcEGuliffU1IQV+VO4yo3304FGkCek6Uo3DiXt/5S3Yo
uzGXaVJTNpZIlWTUiyFX6QGazW3zBVqEOKDNM2Qrd/N8UyhRAc+bU0A+aIkl0gDH9jkkNdsKYmH0
yFNUQay1SGHNyOIFaJBflUsRkhBhmjaldt/1sJJFb/92wT5/yeJ49VOVtZZH4D2Uh+5F1W+FwW1f
+mzFKV94bE7taOIiPKhFYNi9Ffl/vQxgeyd34jvARPTExn25koCdn4LPxhb3v6jUPi/ngeahQsDW
RlXUvBteaatfX7t5bT5HIJih8Qs0FL4bXtLPhxr5FqWMQiPYVjokJwaTID9mev462EnpXpv2LdS9
1y1ePBK82DMwFOThsvRVwu6EVvgIJW2r0PsyrPuyG1rIWrvD/5+hhW+rxUQ2h0FEJklAhsvwo03h
t46mj/rKF13cqpMvWqwh7FY5VLW64Rojkql1qDBJDdIwKZFeRPZJirpuBXxxedf+WcNFluS1dQ+F
oiW40oRUwFd4xVod7QSqwOMXiEhsv12DSs0X9fyc/GNx3tWT0EdNMgjTVDq0qfqSo0ihAK6txy/N
axWL8M+tsTCcO/T5WP5jbv77ibnJyyGsiyK0qRm8cMaAqXHBQh24bEcUxrO1hvfaDs5/PzGXQhOF
fJFquEphfkwZsox6dieUYXyjqdk+g1r9P9xuTaRYCiqFvuGyaNoqWtarDQgdkf6A8qC6MsRmqiOG
L9fvwIWQVYfW6B9Di0swigISYSUz4nply+GheUFJ2dZ21XdA++0DJMkr9s5TXexxtXUmhHmKl7kF
FH1lNKVEfGUEy6LvNC8e7KMIxd30zV3cPUmV7MBbJsbbJL7P1d1185eODfgSfBkeDcKJhdOU5G7w
UY4irMWHjR/V8OxXgMauG7l0+U6NLJYU8lW19DvNcGVYoOsfgVochmFyhlkn8osqqJsYKffrJi/d
vlOTCw/TMW499COPwQg64QGhn0K4Tb7D64gy0HVLF0JpYBgnS7hwLTDZZ6BJebEVaFOVTf/WKczw
Gnb61KSH6imenq0/pvlNXatzXrqCcE2BKiETFs8Q7xAk5mWRk/Y2ldBvEV7fqQWiIgRiAwIMisMY
uOb+l2/9x+YyjkeWd9T8TjLcoI4ZjdT2IoI0cpH9rGH5bZLoJS5Ll7jyUYdEdg8ryn3b8hZn0Nau
HNxLj+LJ1yuLgxvEEYp6CXXrbuhgTEVdRBiKjadA7r3yzZcu6KmlxenNy8nrqrIOt9Afarhx1YTN
maI5zJOjuA/TWn7Po046WrGm3zEK2N6KWU8dHZ3ZGcaI2kaUPatj8nT9d61s/zIOaREwpv9GHIJS
kHXjz0+YE9wk+srxvuggTnZ8cbqZ59EZDbA0V9Rv9GJrtnbS3a5l7xfgTH+hTKDOYOygyrJ4LCFM
D4tE5w6JgVN9kfsjOttm0dvxb7G6CYsv1R04juvrd/kAzSj6/zW5eDClQTR89CWRa4/kZyExdkVX
6A4M5ebaAZqP4jISAKf1f5bmnTx5K9vMU4d0aHS0P4tda9zkg3Cjd7ddA0unJen7ZnrqC+N7BW3v
pAlfrn/mxffs1PoioRgnJFMDAQ/f99+FX4OIuCz6NBs072ChTr434QqK8KKzP/na+e8nX9vnXW+k
c2wHej/oHosJjkprpxS3HkOkkaBs9EZa2crLZ/T/FthYpBl5UcDlOpGY0Ruun9v2kD+G9co9uJjL
AE9gKU2DLvQyCkfMwDMkeTLcOBy53OZB7Kt7tKaPcaPZwKynYi/CKg61vFMJ+WZIkxWPd3knT37B
0hEhWJwyI+65TZO3kMBK5Xsoq499n2yCyr/z1UJ/8qLYRG8IxEkRB9nKLzhfZ1P/WyxiOFU9J5nR
xQiBrLww3HFAGn6aZgZrOOedCj0CJBE+rp/cC9ZAUlrWDKxiQPWseoDSYawrieW2UwPnuwJ34xhQ
2hmKyYH4dKW+t2ZtcU3awUpIVksKyEL4jSHcg+yjvqPFI0ro+Z/rX3bhLMHsdPJpizsSjFkBotm3
3AhdARuZXMdQkY4LzaixM81HcFV/qSq/v5HHsYAuP34u0sQRIsThrv+Scyc412bwt7IGM81Zgp4p
iGLC7W64kae2x6L2zI03Dd3BaA1l5QJdMGVKoGOl2eHCBLD45tLUtFZodN01UQN2DXQAdkZNY0z8
t8RmPB8KU/eKAk4EfKq6cLdTK0NWP3SKizcwGlsuN2sjWOch37xipgkH3UxHezaD1TEByMkcNbcr
7pgI3ljGzipNW/4hwW1AD6780E3cgEqrLNig7nV90+YP+PSeYJ3pcOb1eCuB4MwrfeJhwyzI0Dhs
FbeKbtMnK/oq1bfye9F8+w9moGAE2kjN62wey5zScBR11rEfD8aN1m5rBNcelbWWzlmkztdwJECZ
qTN51XLKERLOumhGzKjltg32gQJ6LnuuRoT6hm9wpa+8xpcWT2OYcqZpBbu0nBcYqraK0ZxQ3O4h
Ch+MXTXYgG5QKr++eJe+CoIsE0o6aZ4SWJx26uv/z0xr1Y7ae1DsTP5Bi+Ac05IYKpPpV9RG48rJ
uGiV3eKSAXhlmvPzyUDTU7RQIVVcOet5AYhCy9x/FGBrCLykdbO6dnuER1eW9Mx1soNzgEzSrEsX
BvfSIGlEs1Hcib0T0eUROSQRZNC9tfJ9lzZvfoBNqtaIbC2fBFOLmFu2+D7CxO7RDG6KH8l3NM2v
7925FUOEswO8/jwWpi+bVmOEmEAtY0X4lb429WP3BjZLXuupn0WF8mcriwSm07NWiiWstD5grD5o
ZKdLqn1FUuOYYLKqqgIWrcLejMCz3B1guJJWDumZS55/gkE5BbTqPPGhfD4u2SiWnRzMP0G3m/GQ
flOV3fWlPH/pZhOMRMxNUwUc9rzWJ76qqIrMlwpMoFrECAvomL12h8wFkznrAywXrekYwTsas2Ne
rGlpFpmMAgK+5K7ZIA2zFdzgZws13QwrVg7Xv+3C6oF8BP6NRW6buQjHhlwaMrOvFFcfyb0LIUg2
eiIi5dh0a/XS8xvGo3ZiarFRaI/HPtP6SCM03bcxmhjI9mAi8gIJ+R7fXxsOOyc/IPrQYXRn+lzU
z7GdSiQ3mlbjJOM8cbIR2Rz03rp62AhK9SHLASOf0K21s2w54pp2oWWvOoUVeGFu1SpDZwr9qeuL
fZ4hzj/JwqHSTlKYSF4cpNKKmkDwOEgZ2hqI7Tlh4t0ORecGfn0jyTurHvcWEnbNnxKhtuvGZ2f9
+cGFnUTkEIvzi8vU8OdDDAVUyuxgzU7HgT0mKKzvS7TvyuAVJR1L2npr9FrnfvyzwUXSPc76enJS
Kq7ifbe+NiF64A/KH0haWfDrn3ZOYsa6MkWOkAlB9hwDfv62vJkyQxYKxTX1ZjuY35Xs29ik204c
DoZy1IdbzdgK2R85uE/173k3om2zkjBeukcwugMiJoNTxOU8qT+qFUEcv6CQNt2LwYTbj5VvPHe1
pqlBR8ZMG6gH5vQ/f+Mgx5JXeIHi/i/dVeCER/Ewbpl42a0NZkFdcHZYPhtbuAVYGfsCmV7R7ZX6
CdVKJIKFHVTM9Tbzyy0S1gSE4104TAzUS2FuT1blbQaj/B0gFuFkVuQ0jRY5WaD89kJPOlCMRhTV
kzOnUMUXhLU8t8+0aN+WuduXxnsfijHC67DbR9Q6gzGlYC3d1gjTQeQU7OqwvDUjrTmIVtFuMk3o
CVoj8200kXTRymDv1XHldiQduSduQApUTuirvuMLCK8XlmQn1nTs0lB3QlWv931PzQsRrq9TgUJq
5ufSsY4KiPfV7COvkqcgjHd+1X2fVN1D5SRGa5HGsN1JooCWNVPcWQyFUC4i7lZPm8lvECpLA81k
Tq26j4aycaDU8x56BursuOm/90ri7xJPbN8RmtFR/EhbUFStUCMiDQEfwiYV4t9hKCXvYZCN71nd
3AVNE/tOqeq53dTKxs8L9T7O0MTRZ4IttYqfGyu8rwyLWe++ekyhWcZllfFORPPbrmP5RVDCpth7
erzL2kFioieOvE3Nnb8fFXO4raXwMGaj+RDkUmVLaX8AbfWQ5QjJ5hm6H7bloTZg+uFGH/RNmwmZ
A6O+mydT/K3TanETlOK+L5OHTJWqXQsl0GSIP9o63hoNk3Jhluj8VtG7y3LtJSAF2ZhSl24adMjf
va5AWg4lkp0RdPspGJ1uQJFLoDu0Ry14U/d+Y1dRuotFeCtbE5mmuPZeKQC5Si5rW6OtbqvMMtyq
mCXlVcq2kx9s/Li51YrS2oyNcJ9qZf1gIQ2aRupeM+inG8JjHAocgVFB4Wim+1OjvSEaIzoZwl1f
lSguMDDWZKV8r7F1AeAFu5D8I1O0+BSvZz4qTtAG1DaSYr2bVv4alqO3t/jfHeS5bHMM7yAwfIXN
wtimvolOoxK5BNbIJ5nZ196vvw0cZTtRhtjxRQtzXrdnah8FNEnYiaKQbbTYQlRUOEg+H9tQJ9EL
wZNsL2m0+3CW8NXjpkR+C0FtIaWSiyqrowXTYzwFvWuWs2523dxXY/M9yqdvesLSAOp9CQ2NN93S
jnEBZV04JptYij6KTu92eqIxU5pLr6ngZ85QGsUmiVKIEIixzcxHCaWPn6O0ctg6g0huQpBN1tEj
1d0pp3Jbe4i1xRU0X0l3lFoRFTlNCFBEVisEtMr9mOWZTZhxk6TpgKKfqj0iaW18UyBs+ZZxjZGP
VvK9VKJiJBXI84ElEbaDhOJeICXO2MYoB7ZOK+abEcWOvTJOYYt6kCwfetiCEReL1Ec1g1ZBK76J
Yy0dgJ81jkj75ItIUyp026hFaE6Pgv4oV33uFJ3BBJUUOpD2bn3Bf5jkxLdTA3qyWqqH3kZvzPyq
eDXSNSIuT/a/pCVJXKciZEX7x8Z/vIdq9eIL1aPmVdYR4QzKHwj19g08HGNg7rx8+pLptGlTNd4g
0HgcG/FY9cZwQ0ZqewN65r7cCXZXmX9a0Nb4pA/oGfdNKdYQEniG0yqmkzahg5A3fjH8Y9TGQzaE
dy3joq7VNts207+kXQYQAfbhbS9kN1qQgM2VEYJLZZm83aCbg26jOxjTRhv8P/it8nen5MaNL0eH
MFB2eU1LR0OuvPGrt7Q0xm3bld/0uN4agsrUXOqKHTUdowPw6QkICdGQOkSSWd0NgRW9CZpAGBFY
4pvcZ942iMLbVkiPMExKL6nXfuSmOR6tqn7oM+T+sqh+QzCx+DYlqj20MhqnyJhFyRi9Z21/I5RD
8accS/N9zIxqH5QJ+fPAwwC/sfgbp1mWttF7tQPLsuA7SplFdxIzunYRdsIDzQ1b9QQRRbxWvMlh
5tn1eEoC+uB+rtiKI3FXVSHSYQ7pTiqCZ8lshT1QaqdohD+TmTqlzEjpAK1jIzJdlQ3DsOGqthul
1fptlgawntV56AiFdbCaCnk49JZMVJ7ilkFgpRlQLVdRdg85QZWAJGsq1M6IfCOVxlcDJTZjNGyF
kMiZVP79ekpfoab5AnfzBhfI9R/uCp/PNaJ0Q6TD5NNcJ+RGt+KgOWWi/mkU7ZgKA6rePp4hlaAj
sDQmNQkpbYMpcS72KNmGkek3dZe4IdO1jhwnR1lJnpIMZWVNDanooOhdoqQEtlvaJpkwvlaph/Im
0qiOVJX7kjOsVT6PbdA6NOATW6v6hDc025DqoeiLeI2Oaub4u1MpoXaZFz2qjaehKiwPdiGqRzMR
XUtQRrtEVC9VtXI3qWnuirGG4PHsxCVW1QrMR8gQNkqnIbbQmwJdmSjSuJkWJIyplDmlEal2k6Zf
/VZ/QCZvHyC8zbplTE0HgrnLzHpXDOE2Gsf+LkvHN8Pk0/wUIquhN5ygRZsZJKpNiKI7jSTfGbny
04OIMDWhXjaRRm7ThlBFREVaace7SS9u84JWn1Rz5SqxbH4FmpjeCTgOA1DeJsPdO9UoO6PBRJDa
9wc9aB/h57WJS9yxVWPUHKLA8T0ERoeqGSC+gBKgawy+u3yNat+dEvGPapW/aXy9+CAN6oD5SqPy
3SgXoIO1mmcpbt4yQB5JYWWoGlobI9Rppmsd5IlRWLtWL7xKozjZWdu6gSl2t4hf+67YRPeWCV66
CmDKRlpijKfQlcfsYA4ItkrSo26QT1rDFzkZvit8RGVqt3or4m/RQuyaRvmSBqJtRpOEOCi3qdcR
EY9HIqq+NbkYon9rBUXieIU2bRGfDxAoirViM1hehJi50XBT426rtt2mbuY+kCm3N1XNFU/rwi2s
hutraX+UTnamOSjTxM4WMuUW1sSNKKbVVhOSD0T4lJ3a6YjAT9KecTkEP/vh1pqQ30uTNwFO/zxR
Cspr3U+IRdXNlBvougY1fl9CknuXj7H5VDGJ7hm67zLvtJEbyCj9QDyOhXyg2bGXm+Rb3McWMpCt
3XR1y09Nt7WVaXtflz9yGb+BtDuRofKr9IM9pSBEcA10zCNU5jJl3DVkF34k7AkRpidJnYavillW
rS2gzYi0NsFc2peP5ZQgMWuM9Yde9AdmvcQdPLJ2kZhPXa/vxAG+1JRiGmxcu6YLUxxZecz0Sbzp
48B7RZb4V9XWDCYOg3HfGtaLNBSx0/XRsQsQjQ39mFCJkSQOR32Uy/AO0m1bHIsnovG7EPVep+2V
h2DUoeGLxbe8F55VD/naLvgxdCZT197XPMqPhpbtPMgILEvqiSWYJUi7wgXnsdNbKbrpBO0mr4Tn
hFM8BEQgva4AtySgl5LO36cQQ5pJ8CggX3pTFUG+9TL/Jpj5bgx2MFJSNDaFXnQGCAH9uHooksFt
6mJTeOgIChoQNzW5Rd7jSQuUG3oV6M4qApSSFP7gClC3etRvZwJjxcd55b7oCEyxuZArzh0cnSuj
vUNNdNsVuK+qNWzfHx1GpY++KiROHqBCOzTqTTiEv7o4RFKRPZl0wbWyHvnkQnYzLdmDNP9laMNe
nckJKmLTDpwSjczycVTZJEmG0MbS4MGNvtSmbNetH+yaVN8UIIJXktnzwt3n1GuRy1ooFCeqj4Kk
8hXZTxh+gbG17+Ia9uk8YUWWhbK+iLAJ9ALyXK05qWkZeaMjWhhRHcH1w7ax9zplQxizX0lbL2WS
p3YWJY+EOBvWzkB1S+lF+BqHv+BO2ej6wAa+5uoDotmbBvGZ61YvftyM1WW8cp61XeTKI4NzejQ0
stumf5iL2gn+3eivDfNeKNSxhCdWFkmyrzXZ4Bul7FKQdpVN6AqOdI/zQkOCsuDz9U/6SyfxuX7z
2dqifiNVRQGHhihTzupo8EV19hYEVb5rC3PnZ1699yTB1ZLAcFSF3MqqyJ8R0ntggJt4QciHbdIF
dqVq3kbqp2OEl4PJ61c5aYFrtqppK+grhRrT3UEsDredOkkI5/Yoq44ADcumwt1TC4/K0NtXkzru
W1Bmj6Wltw+ogXM30nbaCLrs889X8Wbqi99U4ABDGCUpaq7dyFWQ7tRGvQ+FBKipVbwNbbHptBKV
lr7YlKI3wYCM68zKwkYxw57gt02Q2pXR19wGEtqXpA697KGMTP0q9ke3DCU7Skhtre4j8Kv8tq0Q
xk6nenByrfxVxf7Gr62tCMHRym6c1Ucs6mhI5TH8PGtULDajHioVnfpadlPtxvpaZq/d0yqP8oVq
4WcjywIagr5eLGNk8F05d9LI36AUIZBGvBb9UZRcS3eD9uX6l527n89GF+7Hy4Ki1IWcQ23or030
PBr1e1TDdB6hPK3/+y7gZ2e3WMexrbqYiVPFNQZAn7QQ0GDadtLwoE73SC2sFOkurOhnc4sVBQld
RB58xW50O221bXj0bq0nxYnczPnXTCe0Vk+dw8IUSTdyx5Enu5JKYyRsZUZgYCozqa2Qjoj7sffc
6zu35vQWO5fUiZh4vqEiG78Zw5i6y87L1oAx50Xdz5+1eDYmY8zEAXyJ63vv6qxdoIy/hJRBmEjL
79rSxHj7+/p3rZlcvCCKhEr2MD/UY6nc6mrxiIljH3TTHkz5IRjUbRFQBrxudN6ehbdFoRLGfwrl
OrJ6C6N5GpQDiTcIXWkgXBl1yR2m/3D68R6wsc+sWrSuFmcE6p0mKTtFdRvLukEW3Nb00BUR79Hl
P2q/ptp33gCYCXj/sbY4H22Fp+zqXnX7Jn6npAEFI5jV0u4nDy6xdjd0DyK/4fo6nruTz0YX56VO
uXBVp6quWpMDoWTtkHl+1XLje5NVBGJKO6xcg/lfXO4crfEZCAKnAuSLnwMbUtXWaBUsejGvlY5m
u6RtrQlSwmYltrloSWL3EPEDfres+Rtq3LSyJKluNDaOWY22qUy7lJohQ5Yrx/Hi3p2YWixjnxe5
ZCS66g5xvZNDCoCd7qiTC7cy4qb+NiR55rw+Xd+8ix8Iee4MlwK7tAyjAoNaDpNiEkVXypjD3i+N
Y2Bugn4Nl3bxlJwYWuwZ7Id+0WqJ6mriRxWSwdoJ5ZXkXvx5/YPO2SvRgrVODC3emzjNwBZQfXKV
oNuiCbqhJiUQ2ETFN0Vo7LzzPwYDgqW+F7eykAzbqZPCwC6C6LaemHuHG2mWhy+jQ1x18gqO6UIb
i183j+Pgd8g0lrNZpSi34HHCCRCy7Jbp8BqQT9u1Pu6qLDP3jWd+Gcf2bWgUW/YUd/RmddsxzPYe
uZIv12vg7PP9JxaQROaF6a7hDRdhtOYlBbkintfParLWaStOFbz+x9BbQ5qcv11Y0khHNEszLWXZ
GAVNW4aNOIJWqPZqJd/GxYvumyvP//lDQrYzC6UhFglF8xKkM3ltWcVJDMSj2YlvvXAoYJ64Db5r
/1bQFh5PatS6Yihwt1GMXDweSYPqueUpiusrcLnkDcQWdbv387TYXD/Plzbo1ND8xSdJ3NRNpdqI
JHHimxnupLf2nYHy6yYu7QwgNDj2mRmHp2DxLVlSUhLPWTQxzX+KfbAfc/FIE+66lXMH8PdlgkYD
aUUN7s7PHyJQehk9rSfp/aX9LI3Blm/rfOPVH//BzKyRa0H5NIM6PpvxkC3xYx0zbUwhMRuYfTM9
yqJZfpiVkRpxDZr4d6s/v0a8RToDMajU0PlfgjnCKC6sCPSK23c5rYqR2lc9TOqPJlFrbrHad1tP
0ak3FYofJHaj9PdGXTi1b7hSIRyRA9h7YnhXVsaDF2h2360xmV5Yea6dyuZaqLRy9T4vSdLSeS0y
Gtf9H7jloVr8ITz6a+OGF1JlWB1OrCwOauTD79GUWGnpmUIsCrftwXhFynKr7v1t+n59m/+u6mLV
pXkc6W+KBixvsc+CD708fyNmKyAbkhKGGykUFRM9Sj8jg07K74mm7a2SwHUYzHwT6vmrmFDwtJUw
ybem2KMmp0NQQ5VLDdHpEIKbLu3iQ6PFvUOfOF7x/ecPPEhI0Gf8p0KFstyGzrMiSUS3zpUMRm60
WNjkofBSG+NRtYTqQYHcpYjblxgHtr2+WBe8IsA3tp8BaqanliA/2gmWUs5AMUnX3jU5cYJJvkuy
P31O0zX1Ha9emxa7cOTmqXACivlGIGvw+ci16FjVgQzAaaxsY1/3jpS9CX988cf1D7t06D7ZWRw6
QZURO6Ks7Yo7cye70967zeBr8p3KETZrE1QXXDEoZKCSIKno/v59209ccSZB76JUvGA8yDacpZtC
n25DyzyG7eRe/7Dz3ASg6YmpxenuI1Ew63EAG4zasZClz526BpK/sEWkPjP+GDAL0hkLf6w0DZF5
gQngrtuUeY408R/9WD1q6nsw5v9l8fgkPCX5FhW7RfzXo7AijlD/Mxwc7aWEBKgbXS0N6c6viSxf
+rJTU4sIUNdDeiSqRN1TjRx+0c7ITJcuMe1h0CF5ur++VxfuNQnzP1+2SPH0kVjJn2T2KukcufSZ
7he++dZRjUunivVnVf/V6GvP3HwAFu6PKEdiiMsAEXnmTKTc86a05NHxx9LfDGF2HyipfhjCfOWK
/SXQWlqyQLEqukacyATh56scU75XJ4HVNKM+u/H98Is4l6Ys9TGTtdQZEu0tqKsHFEe6LQMfvwTI
bbq8Ew9eXMDd5ymOKNNPDjJxL3vlDTFTaZuBAGc8NED29a24sCrEFoypzkDfC6DpPIOnU8HRDfIP
tSgPjalt8tUR5nOvo8yADoYEKD0zYLLkpkkaKR+7Apyd1+oHL4ApplIeRB1oQ3OIaag1ZvQWtYaj
hcD60wjluej39Q89c0X8Al1BBBtmHBnK9cXlNXxRKLUIv5d8mwTh2PSb8b2r2pUXa8XKUu5VNjpP
a4EmuUMfP6hV6shB9CIOzxITWf/he4Aw6IDC5zLJ4so2lpgBK8ISKIoiA9oQ2sqH0vxbMpF51eZA
jbmOC8muNkRxbirAU815SuUXzcyJYHr8cv1bztzPXyukBUwkXEjxkOkAa5JihV7kayVnu7BR7ruB
AJCaduCwCiuPxdmpXxhcPIKtVqZpboLCbKz4qKNTXmQfQpmuZAnnldWFmcWZi0cAFWrFd1Uzdqfg
cjNCa+T7uAbpUGmtY/T9Tsh/J9QuUHVdUzO49JVwWcAGBX4OeOT895PXV+iVzpi4aG7hpx95/xQG
8o9xrQVz9u7yjadG5htxYiTyRsFoMzowcNb/NPL4J62f66fj0p06tbCIjKI+DyvD56T7mfGmBsda
MO5g0QSLI6/cqfPpn8XHLM5FrIyRLjecC1Mc+9fObyTHh5fxTvZac1+REEJML1vFYYYvxYn+o4sS
/w+IGZeiELiNVI7XhnQv7OF8J2TqoNTtKH98Xt4kBxzJzILiouHIUwIdG/wgube5vsQXNhErszqE
Sg1AXObmyKqCsaGC4iZ1+jqJ/ZM3bq9buPQdMjwIKipuwIGXZzH1ezItqEFcv4TbshHtSk82XvNx
3cq8P59eXkWkUCQjb2XKClNci9UCXwowRufEi+j7Cr+8CNnt70b5c3yxmpUlO09isUVZhlXjkbfO
JhLUQpKmSswUN1dDc+9ZSCXVfbz36GPceap5kxR1dIx1JvVrvQifcTcIrzaVdJMK0waljPZ5Uph0
kf19zri/YfdVvhbsX7g50l+Nr7mwA7HeIhApet2qpZKuedYnoELjY52azxGDj1Ev/7q+8memyFjI
0HhiAWFDmTv//cQNQJLQ09NUR3e8zzVro1Rb4ZturlXEzvb3rxXKgcj2UKo6q72lVuulsjS6TQiW
CnjJU1BqD919nN5V47/nwV5YWwTgoGQ0uSUUo0tf3JbNd6klK6P1Wn5pu9q2ppoGXfE0iIcKbI58
Y3hrl/+89mkyFkHMwszLHEoui3N+ATvBnNa4ZS8e6mez690BnhJ11A/jD1M4mEF8E4LH6GsDONJg
h+LkqFXzbxl25l/BnaKAR46Fu/+8t30OGLHTxRHUbbjNMsWJb6SxPgRSty+e0Y2NrHLl5TyvVXw2
uRzU6tK0U3t099zUKHfij0RJbJ1a1GSYIINB9N2YTW4L6rSPCxDyyj5WTTeMajcITbs8Kg30MbF8
UOXKTb7XcOFdP+zLY4hjmUnJUICe68DW0pnR6O7iWspFIHtgoRtHkN44sVvdhMgF4Oi0NmC7jI9m
e4wbUjVVDZ6BZSF4bEeh9JVYdGXa+qP+3qudWwsPqfhM2X7tDZxP9akPnY3hzuZAGVrsM/0ZBFJ6
yy8z0e0a1a3aP7HgHXzkXq1Usqsh2ofaeJ+ArJD974U6vCeSebi+upe+9vQHLFwJXcY6NFVWN4X2
gwGSyGmjwW56udsITdo7Qy+v9RzPBvDpi83CrDPhCqMkDAR9PuKKZpXaRC3KrUPvq5/G235g2hEU
nOQEpXfLPPye5OFWy2XufbYSZP+dW/605FjXZAqeGrMsRLPKZ+tCa3pJqChU5proO+6V9qPXyOhc
5U4md+WjjGBNheTgZMtlfpPngRjZgy4dcjkHeJ9/IUqwBESlLWq3tIx+8ZpT2PPll6TWKmaIjZT8
sfrV52lnm6FqwTwEAjmZQN6L0+DosTm6KOICrO2SDcJwqdO0vmXnebQRgOHrlTru8qpghB2kM7zR
YWweyyxN3TrvXnLPEiSbevszUms+yu+hEm+FwlQip2awbBtFoINbfUhXwsKzSzgvmjlPNs0B7tnj
lg5dTm4USa5ahDAVS8E9cyuP9SgDu5RN/ELJLMEAWH5//XguX7r5qJBIzhSLFLaoqH7eLAPwapqW
kOL0KnQUiCN2U/I+FB+TLDxet7SMmf7XEkk53yGSOy/8rtLAhquGjeQWcbSJsoZure7MWKTrZs5e
GezAvEVMRvo1Z3mLw59aUgvKWRfdshlvcKqb/q6WszttVN99qXGkVzkJju0E7NyEWK3Ud9k9DGsr
P0K5sJ+KQXN6Lg/wzmjz308iiLabvCGsQsnVJsv6iHzza+X7vwN0ioBlDrmdhUYaOImeNbsBcHis
RbeejhS3FOyyLuTndgB6y2IrmHGyY7oCVGNSOXUjwac3Rpo7MIThBGbjpEwg2PUMI5cBhTYAz9uy
24qD/8UvgPYaVeamAYo1WX1fmUxh/g9737UkqZJl+ytt550aNPi16TYbIFSKSK3qBctK4Tg4OLgE
vv6uOKd6pqqmxW2z+zAP009dJzMylIu9114CTloljJ/2JndR4VQwFiKq7/mQf2BMWngs2M3BGwM/
sopEfKsxNc3T9iay8bi1BNooQyQ4wXxnDYMbp32OIIUi4/Iqw4ht4W0bfdOznaowad4dR8oQXbaj
v5QwoJwLaTroyOYGk0xYPVOtt0T657m3Qn2VDuFd6AXXuPh3CXjuBeJrdtDzkHeKgqKQkYQjjGL8
U0RNu9EOIHa+8AeVm/bVjZyWMIIf96HMh4OPRmcgtqnAnI5KSjkMLBKPfMVxyY6OD3CqIKxiPZh1
aZi1Z7Ih014rEh/7rrYH44b7OqATJu/d+rDkdNjBpi4tkDR1Pc15cJYNSjxGg+HbBCV1udDM3nTe
+IDpbJUG0JV66XBkIVLcE39+H1L2TgRGCpZG25YPlVhrsO6a/ILXAyLRKFjPVqYbMSXjwevjetvP
TRV37R6mAod+lIUHPGOTTKi9/fzWwcPrmhiIrQoqmy2+5JeUWbbvORje/3gV/42zIQLzDc02hqkg
yvxScFM5DV6sVzj4r8G7P1SdnL/Zxzn9JzPbv/E0v2+SU5sDmt2vQDRyxYyCXB71gG3msmfkcrEQ
iCEOCeoA8+0fv6f/dh0jfDGEG0UIGBrjzl8NnJTUclobi3obUez2Lsjv9SR28kbKf+LT8jcOACg4
IzwNCITRf/MBBHWQUShE/E2nxM6/TJrmCdaYF6F/Qe94nf3xtv7tbf4/9ENc/3G9qr/8O/79JsYF
j230L//8y9X4Mdxp+fGhL1/Hfz899D9/9S8//xOP/P6Xq1f9+tM/TtR1vdyYD7ncfijD9e/Piddw
+s3/1x/+6eP3v3K/jB9//u1NmEGf/hplYvjt+48O73/+DZ/Yv/3417//6Pja41H/MbwLKYFV//Gn
vv/+x6vSf/4t+JJh455IRxhoYoedkCr38cdPQHP2UfHFYAURZHPjOhuE1M2ff4vDLyg5M8zeMoJv
Pgrx9EqY7z+KowQpLbh88d9RCP/219f10yf/X9/EnwbTXwsG88g//0Z+KTlRb4WQ9COPGh6oqKjj
Ezzxw9EfksHTEG8C7quF/43ZNruOZ0zalnQV5eqbvlCSiwOkl/kDrOH0HqQF76Ge0JVFPt0RDuK6
xomJ32n7xV5lscuL2M7sEZRU6MmxjzZ0nfItuvmhbGf71vvy60q5rRBLfVOf9JJZ1HPcEaQp11B0
B56upvTVIApLY/lVBuwrTrKX0WGINYjofJnrBz9tMLaFggHWUPI8yHuvnObhYUwDc1xd+1FDJDSJ
tS8EjSs0yP3TtFhU7tOSncHJRu+iUC+boIfpXuspiCKCWb/Fnn+Ll9JfIsmvdMJJSFtmqC5iqATl
uIRXdM3ZFiqnthjUupaY2U/l4lJb1Z5Iq87pc4AMiC+F7+lmzVOIUhyENKOI3gXMuivmcgz4k35n
8sbeI7ngNqLje915T7GtQ3zSLPn05uAsn1lzX3cy3neZ2xMR8r3XodEb+3E9W23+PWTlX9qP9wIS
5v7nnffzDv7L7kOclrv6h790yd6kUOJT//pbP23x/xl7OjzNSv7+rkbtbj8G9tO2/v0h3zd2+gXJ
RSk8KpCPi7LpVLt939jRlygHFEYwO0QNEZxoHX/d2OmXU8g8YBokLYHJmeEV/HVjJ1/gIpnmmLdD
ZYbONvpXNjYmBdi5P3Q2gPpCaClQn2PEBLuvXynhZE4CcPITFD5922xqAV2hkQ3EhamuL2flGxDa
wFl46Vurdy6IogObG1n2XYvQcQFW/hCT+qEBRa0t8q5J9s4aWY5zW7cFR6LTVWt5hD/OsspaELaK
hHTyKfIas0sW8LMihH8jmG1OKm8JYe7mMMCFfKQbobTgvHAcsihvWa96qyLol6CjsTmnNzirZNmF
gpw5cAuhsSKQquetrNgQMlbUUWtuJ38aSwz4Vr+gPTx5ao4PuvKhWJqRz0ryDURsIO/7seJnzpNb
COpWuFYJuuFGJfvEKqQZgEfGyjlo8Fq6FWhFmozpVExRD4m/c+Otw6F+7oe23YOh3V+zjEHkZ5/r
0X1yoT5YHIKsHSRhYZmBFtc3IG4UTE2qkq3sikWuUDW69nWaZ1m6GbmcLORyN2Rg+wlphpIuqFyh
t4Vs3+bJzRD8rjfI2gqFuivisBd3TTaAyWkITMthKlZZzqdLM3SgPCZQS9RL/lbn07zNIyVua7lA
lDwt6XYeJrTqFpolZZa6gEY8vI4jOOA0XQpfuUyt77DbfO81h5R8HdI9VfMEnfuaVP1J6p1MqPab
uEkeQRNWMHlN11vbZxnUcQwqN4Q1hhvXT3jd+eD8Fyf1ArMDTbJzyKjry2gI25JPmmxVh6K7pCrP
Ct7MYdVl/bCBHQEB3bFlb0B4xQYCieEqFX39STCSuaODvYKwdTjACGbaSz9ZS/Tn6QVPIZm0GbSJ
ULGeixphFLhA6aWmbL7wY4pcNAkbwWGK67VIYmkvHGbd+0gkwSEyKN5BkuggK19HU6KH+MYiGex9
tNN3GJume17X/r7jpzOyvlknnVVKdnAjb5i/WweUuTBpPa0e8r4SSEiBDIgiS7UUsCjPsq2kzUmN
PZqLVPDb2RtZQdwQQ/WyRJAjUtcX3YjF46VujqppbkfMmZuxQIA9qdBj5FUCUSVuUagOwPVMz7rk
lGPYQ0oHU2j2xD3p730RItguQ48SxmNzY7CHz8bZzgABKYbpY+5XpDdw+qgNQcu2YnkOdbRTakLY
KLrcO2on5MkMEZR+sO7Y5KHyy2xOuoNCLMIzlGkfa4z4U0jwtsQ42L4MSVYlLTsgNsHByQLxnmnY
EwhVzVSd9Dq7mXmXCCNOtvMKlT6cZHjZ2flb6GhQzEon51mvw8859WF0I/I2x0KH8cEQY72Ei2ov
vZnVGCqRj5V49bYGFLefa/Re2TLTd59hw47RSF4s0+JZCg9IZJ5hQYYDgY5WBZueK1MS4C1bRtGk
61iVmZ/Kcs3reTc0zEqYyTsXFL7C5J9FjfyEw0TzsMC5qRiDcDiiM6xPuxzokhsWsUnz3tT4an1X
bw2W0f3Crdi0Q7LufNAYztH4kMuBnUT8ue02Qx/oaqJ8vljIu8e7uqgVguwgZKOFZ0KvwgQX6itC
JCBDqc6BJV572hAEBvYK5yjrP9EdsfMRrsowmKjBB5oWtiVcD/sJk7cCfIrXBc3ng81RFYGqGIqi
IcFUBEbbc3/xXmYBo9rA6Y9lXqZvMw1l1QM09ougHelTh4tjh+DoeIcWJd0Lf7B7yQlSdRMRHAY6
uksBs+z7Bgzjx4C26x1pRxRPaDsyeNXUWdX6zS7HlHE7xQqIgAdxLyTbUXPWhoiJXpucwd4iafZh
l79CH9lWSZ8o0BdTJJA70+6CHj5wa8s5xJAIDhlpc0a9GFT4JjQFxFbdBlSlIkuipxTuXC+azKQI
A6cuIMBiVTgix7HtYcY3rtmjrxlwpUxUeLKoggmyK9naxiWCEfOq7aEni/xxC0+V8KGJar0UIz7E
+7Wm8KD1Jlvmeu72o0F0QkzcOYh6b2goscETfm5y8tHEPbzCEoz7FkmaC68JhvN0xUBFK2wm27Br
uDx0pmz18pyS5TyIJ1ki2DpSmxZ+J2drG8GvKuEATQrIs5u9HvLmCcHT/pujhrNyXbEhw7jvvk56
Td6MV2d7b+JUFgwOkbhKogSiqqEBMRfvPri2gNM1FLsCNyfN9btSXX8Ec9G7mZPVvdb+ezA7jdQU
KJXqwYMma2LzIe7z0yUU8avOy+uCaHzQWcYIBqgfzrO2xLF+E2JWtJHUH84mdLEQhrd1vu0bwW5D
si4ltmy4o3iz130Th02FMSnENUOHSYcMXH0NcIOPxZLYFxJJBoMX0dJjjHMYb7eHm8US4YLSGtYv
2mFbwe/FvxsdV9veJOKwdnV06RoV3sxORVsbShxRq+jE0WUJCCI1f11dSHZ55vRzPmfNM2Tfn7lu
stcOpAxd4F1nsA2paXyTzQoeCg4L+z7Fq7qlKrUw9fDVgUXCXtI6BiudurhpijBas53mSm9ctGJa
oMauMhLwXwGJma5ycG8PFNTGx3js4fKfCawNx+yNzwAoxEj9fO5Mv25FYOcq86JdmvD4al3bYIfJ
q/vmvCQ6RAyBAdA+4HvrZORXA5uTHQnwpCcwjReWjw3fLTSEApl6QSI2PfFCWmaZI/chtuxpCEy2
aTf3+5An6ZGIJb6qWYZ2vLfTbiB+d+44696naLhJ7aoAf3ZT1dt52Q3MQyTMMH+FbTe8nmejNobH
AlelkEVikCWvHHuFr8s9QNaDGeKx9PBhl4NTbwLqA3Sk+B6YtwIKA1x3cuyp5saXe2XmrU2AXOP4
83BSRqKSWATt+NXrkIGmLzKRHwnH7o+z9XrybAfwDoDimKGaHBfuoF0GU4bWY0XHut8wHaoi9u1j
GrJlFw5dWvSth7PD9eUQtHrrBs1xh6Z3tUoWaD34ORMIAm9gIhF9i4m8oJG7FYAYofiaPw2OIwcc
LUKAGMyhoNQ/jxyC74nNuisSpbA7wi0T3S7oCS9MyLtHj5x8JFCZvjkZtBshZnuUnQ5BeVYaBlKZ
Z7Gbej+6ibIpgHDNeJCUBV0Haxl3lZnebkJq7D0X8MjxxsG/DGU/PgLBH7MSGz6E94BSYrt68VbF
jfcKw77+rs6oOZsnP6tMJGlbkM5rH4G7Ncm2VkJsfT20x1xg9FkaIe3BV5G7XDMHhXJMRYk79LIJ
wSuBarx3RQsTniPVLIYHJaSp8XTaoysNGa2aUAWFbnVwz4YoKJ3LhnObRe5rAxOHc2Zg9xaZTN+H
CV2edUARwbaMzJx7qD0vk2DNYa5j2Bmj2m7S1G+Q7Bj3L22r3lsPRgBtZo7RQLot5iEAcdG0TkXd
pfnD5MJgn2Pg/uFYWG9Y3iOOhMKFt0XqbLXYHJCqh7ut9TRcSX3loRCKBnfZSFgWhIMdtxBlINKx
Ies27hmvtMfItRUYwEWAUHHfxDO68SWZvT9mGv+/m+C/29/+hGD9vVb5f2QT/I964OKDU2b6H5Gt
08D4jw44/QLMMAdwBM40cCR0uX/0v+EXBDmd1AU+fAUxPT+Rx7/3v0nwBd1tiqoFAz9wo37sf8mX
GHR/4F0wrAX/n8T/Sv/7C3R66sdTgl4vwTQVA5bwF1zLj9uZT32aAG8BO6F2Q9UL84TD8By5A3ob
rmr3w+fyHVn7EUn7dW7+xzP+btWKFh5N/C/PiGJVuDaPk8JM4UMcdK9I6ipwpt2r2tyFxNzkIxrg
2kVPAMTf/Ejetmz8tvSTgjlPtJUm+WiS5KLTA/Jl1LNAXt1GWViGxOqfCo/ILy4IfhAigxhWy+DQ
J/gSf3UQNQutUx/+dwX8sNcSoNcMWdfUHRtGsNfxnQ7bNG6A6uc6vJdxt9508KCTjXS7dsWcQQxp
wekgUbHUrMRIAP3+jJshDUN15FHzkjBMLtoIVlwqmqKv6GFvUDRWEWDFIjJwQ1nzK8pyvYHkATlF
cwwTnwz+wYbah2FwERqifqlEzfaAUFu7wWjm2xzq42zjrPB6jA8yL5BVFAxeGcq2oMqbb0M5ohaU
Eex9EBFbyHCmFxBxZ5Vv0BTITHzt19xUmBoGkLFhPlkNqTo1021wM2nr3VBUilsSDqjAIUHZw6+H
FtOaxSU3JwMhfcwA4GzrfmpsNbRL9AHwrvtQsLHfGurNlQ5PmjzjYfbhTWWeMbhzSL5t+uGp0TE5
ZHn2DMLXXaIkkEkM+NTMu7MuZu2uNX63y6Z1vQD2Sw6tqx+DmdrCP03DgSHEhU+orDCW8HZGsnHr
i0ltqPUQmDc90AWMhNWObtOvdtgEnvUuO8fDbyRGCV4v0Q7fH9lPQpgr6k8Y5tkhgSlMfOib9t0x
r7/mpGYXyeCboBpI1OwYawUEF023a0e2s4uLukpPfnJISJ0ztLZ1fI6hVlYwvjZ3Uwgdi6iVLKfT
xKv14gIXQFNqmxfYgfED6/pdu3RwqlrD14HIvgoQ+1YuA5kB+w79JuDRdbIyuUHSIJyNFNxrGPwk
jomHkbrtxLRBJMGK/5foquFmvESTM5dDXn+2aUPf6Zy8qkXzEiLsvi1Z2uj9mPbiBv7+IDVjdIxJ
F1ZomweimjKJWRuU8JW0Dd0CSXgbspW9hrn36BoeXUWKdRcrnGB3IVTR501AX7NV8OcpVf5dt0hY
76CCgst8UqMfhRPMpTSRh5BbsnYn+zJouLJxOJP1eCR+PQLARqXfBllTDDntK9Vn3cFjI0qHJYB3
DCpomCWmV/Dzie41AwYUiATzNDlk5Yikz2Nd63HbcZJ8y9jKN960JCUQJ7mN5+ZaJEjjhmkOjpue
kD3OPvowgfksYOWIDUqRraeXPRf1nsExoxhT6WAho1VVw65wA6fbvZT9DLM+V9/yOOyOiRkTFGWx
OHo+WV+WMHMvZq3jG74EcuPgm4Er2Db1LmRjDw+lGzUoOCul0M/0CayvYrLEBka6ecXDrN5pA7Cy
iDzzjc/J1e9Dx5FLGEQ1oqhPtp0ue4AH4nscqRiYhct2SoDYmXQ+ivSw1frG9mDmw3BrG8k83vkp
ZgwoaaYJcQ2hAnEkZhU6E1jJzR4pqYzTl7pWj1BYsz0C7VlF2UgKlYzAWKirxWM8mNc17Mdj0OXx
PpPpUxuF7cNEU3WjIlMfhQroJY4gGPyAiLLpaD5sFMC+q0ETUUqxhNf5CmPXxRvaHcNavRmncbwY
4TJ5HbadLTPRTGWdonYNGYpGTMmRAlqPr63r1Q4Ii/6smyko2JLRqyQe4RLHMlO6EEDHNDZfl37G
Z2n0rV78YNeoJD7vEwvnNc+/0tTde2H8NCf+Y4KGJC1dPdJLiMgakLFkmJZInw9uVeTPZwkPg0OS
t6riOCA/4HqYnQfYwPsxqI0DHBvIrBjGHq6dtqXBAZwvrESAIueZbuoFDYGEGVE2Yl8r8MJgdjZF
e1Rsy25qvSAsprpjSSGWabwapwTNQzRPY4UIJfOSYRbCthzxyAgObRrTlUOt/XuxiBmfrBw+AZf1
+1WHoIwGddZegN6x01ld5TXj7xjPhBWbcnEej07sZxJ3fUEyzCKTgIpt5DEI6QlpwgI+zmzT60ie
0USiB+CprqBxSS5BgxlvasmhBuB82dM59g60jvwIoT7h28rYBFu53NRQtZmgZKaxQSWW0R2RqdKc
6VUNN7QF2QTL+gCgv+0Qqgcwwk/ksvV8sVYGmOaWphEAoj7JAJ6S1dvoJiHXQmIshU+Mn5nWVcNI
kpMfa1pERMBOpAnbS8gw689JxPZagkpBYOEaFit2zdY33mqx6qGgDuOlg7tYZ4AUhisnF6ZuPp2n
yKOQimxgOwXdps3EeWhiN8JTZzXnYdN043E06bhzcM2sMgHhSrX2tr+C80H8zVuUDxDdrfs5tnfh
BAlDs2TmnIL2uRlZu8IXzXw0PeVHNcMiL81csFXcnQE27jZt1OlrBc3eViX9k5RIZZhTjIBxGwgo
cRkS8ShwgWqY8/aS+z6tlsGmOCYWNxQJJ/6N8EK96WZvppC65rqKxun0HXrzSyIoBhJgURpOtqSf
rhq1smPnnD7Yrr7IcQNdojIAzWqGJxsCk3BJmrbtKkjz3d2Y9eCfaOa6KkdPfKxJd6v7eAYnEzi9
p0n0BK0Nph/rMFwl+RTvF5PsoaCUDeActzQb7fnNXrgsv5h4FBy6OKg/TQbrRCibxDkUgnIfxKPc
i7D9ZCrHuCRJxfkUcPLIFBYpjmxvdk0FzH2SZ/BQtfMt8yVPypz6+uyUgrNf9GygYARKVPJBxdt1
bdoKkezzZXxKhwzTT4wI4gBOryuBK+98vSTwTCo4eGSV9umlbECByXlIYLNm7dbr2wXwvsGtNiYx
rqQ0OTqZTBU33vi8srneT6sQe4WshPNmrtE127l9oh5bt2rMkRKJ6+9c2lnDd5ugxc8n2Z4NwK+/
xRy4qMO84MOb67ovXE/FBiMJd+noku6ipJHQirkb7UxTDQO9AztnONgwdzCT9OEcHiHoRdQ9LRKX
+FXUhXqf4/iBMb+eqqwV7bkIvOgqd3kKWC6KL+I0V2cDWfRuTbJrmDSTks+ibOO8+0jiqYYbX+fv
s2bYA/tjW2M8VlDNSTlIAEyYygo01W4pnZ2GvW1ZcAxm/tTZhF3A1vZ2HWR27wBNljhehjOwht8H
4cSZQruZJn30OFqrbyhcXDCqEKXw5bukGvwXCbNb67qigy4Zd1p7A2gghpWlNTcmNxBNR2ueH3GT
to8W6OBRRRRpvO00nWtoFlrf0Qv4T6cfdaTGS/BXw0fGKNx6dV2jUlhIuVKXz9XYDul1g4iJaxct
8IWzFMSaFbmkTSGcsQD02xGIZasKwdrnTNYoHkOEFMHnjwHY4vIYLBQFIYLjcXaL6zro72MFw88w
GPxintpkB9vQs9Bb2F03ppcT/HnKBHMvnXn8IoqW51ZBHKZTwuGnauxWyFSUxLfbZMzucNKxsgeG
uIFzcYAItvZzlPDXQpf33pn0ta/1/SLGmxW92CUme29jGr1iNN7cC9LURUDDyy7v70cU2WegEz3z
GNFd0Nn6FSNBV/kuZ0BoOarJHovPKUW33WTdoUWCYpkEIIdxnpg9q+F23S9LX4kWCEsGg9artV/v
JALq4aiogairOS19jB8GFl/jm+RFu8jLkfvj7QiP/XLpcYPGBoKgWNTvXoqR4ggBfAk9WrHkEk+7
NAq2HxR8Hlxg0ATCmphGtYdQJgUTiLhrLrq09nZJ2m1pkBYJnU44jeoveQIKFB2FKsBqG2DF3cco
RvPw2mewl23jJt46bXkZrnpPg8xt29GBtkz75NbN43uUEvBOF63QNmXwAG1tMSfwEXJpdGaRBXKE
vhIOhP0Kcyqafc1GT+1nyWBN1bOz1sGzjrb5ej6MMUgbgyebi4UnFfI90XApiYxG7kHvnwU3XOCM
FGlcZUiJvBhl1F83DBPMQIeAz1quz9ScmXzrdVw8aeX5JYZJFx3Gm+9Ei6eVD9/8aXVVNKHBKaIM
foou9O032p1q3yzid6GmRhQ8D7FQ50Tuh1Hm5rAYEZdiCE21cG1h+xhH5hTMZOC6TvYE3rfLAK5E
kflmMIADHcCgES0mYs4/aecnm4CEOI4ZXLDLVSe4E8EgqaTyXyb16eg8H2yfA2Ed2fzinCVXcxOS
N9Di1gqDOgjoUSEVBK5URRDQeTt3ot+Bn3Kr+lSX8RjdyI58G6R/x3VDz2KB3cBWtJF6ye5Y0+o9
tNbB8wyK3G5CSz738CMjALRcwr72fFqO/umkywgGyk2L+RNCuMym72MY+YIaBEUvSn1xAS73IV/g
WtqG2VBhnPOuzNrfdcDaC4zr/V1MuyuOzVfhZlkLITGfc6eZlGR4ZZMhZ3hNL+nyyBdMAodAXKFZ
D29lNu9cyoe16OflFn5G8JNtM/Uiwg5dck7TnakR4O1r+PHG7anVnBO8NRLQQq7ol/D6QMQE6aVE
rG5djKNsq5DpHhsPbwCDgvYMmHi/xQLapE3b7ciMEhi+fC7k7VahD8fc8ZYsXXcJ42VcWYRCwhym
D3BD3cdU40uHqPqCrehcV59o2GnSi9V68V0kGu8RNbe5sFGKvJShr9/gvibLNOfmDGrwah079SQ7
c5aB1AfrPtizZ0RElUB/DsNON561aTuG8Bkc/QfF7LirOQzUV+AbB20DWEdLkRQcvezHGi3jGyY6
7Va20/dI6f+FEP8JNw4skx+wshP37id23N3r8KfLV8kG8TOMiAd9Z9IAMAwQYwbZNhpBUDdBuvzO
pAkBMYIPg/9lKThy5AcmTfQFzDmC4QyILiDO5D9Q5KIvoLsAfARDMwRzEqS2f4EiF/9CjjxxaKDT
ToMUmF52Aih/psjpNhnC1AHYy7IFJsfpzHYkX4DzDMCOxKLILmygrka+9pVnkx1UX4e4RbuOGcA9
b+H5Obg7wGHIO56b6QJL8THq0TRF/WI2UBjxDRi9FEBEJA8prx1mVzVHLoIVW+Sx5mXm1R88dDGO
O/D6wXAbMV3KPjNwDJgl/T4nw1NGUXTbGWNHOOTe2dSHOzA9dQQhELoev5OoF6SOH4bpqxHU4ahP
Ee0a1/e9/R7B9L+b4J9sggxL8+9zycr14635mUp2esD39Z9/gQUUmKDggSIyGjrNH9b/yS0WHFEs
aCzx09r8LyQdGVDwcoixX7B1TmKIvzLJcgDw0EWCfYSHAeDN/pX1D1YpXtnPVLKAwL2BICIMexA/
PpFIfyCJpjOkaUmbgys+BOYpSWBfq3DznFIsQMrpCeyKAfD0mExulUpBR+jRw8A8bHzWHohkmlCz
Abtp7opegN9o1vFUnyXioglZcmCIgd7gDg7KWIVzGRm4/5tZA2P0vRbCpyUWwOpwTJRT3cZAa6W5
q8HauWza5d30/njP0Ud9IOW1LtdUjVf1DLUgGRP/3lvZtTXri2g6fQUqwCldJW+YLIlueVtA+T7t
HEa1VxjYFQB6cC3F3tcOXAWfRjCZTZPpYMaOAbqpNahkGdsZ11+qCV1jvC7QAyaxh9SAzOebGL7d
z35NaBVxEWGCmG/bU+FOWwZfw9WLbr0Q4YmBB5gbs85+e3LYrjC1v7VNAAcYuyAXIecvhObvnkct
BtVp/oQqA5lQBFkKMNdtYI5Mb9PY+6jXhRSxJm+utnCoIPWw8dWiSrcSeGk7gNxaRPsQ6OuF6b2L
cMRpkBgmAVjCqMDzOJxaU4VUJyKKAHGY58Dy1906g9vBeNZVTdbzPQT051O6um2Qy6++B7aYsgD3
2hUJeL25EiHm7rJeU1SCWYqchyXwoJIyb55/cv+L54/BRhMqIB+y6QUrIoib+XzpY16uzmswGEjy
LYPPVRXMrPuckUPxGsGOHnKqfHlE1eHtVe99ZEDXC09Pp6qKdk/K0vRY48XUW7o4/0xNsEfAKGK9
dt2YwMbXSFtJCnILtBNx5WSUfdhkwPvs5iQaCqjL8cVLnlfTuCDDDH4hpY2XEUOMujmuhgXnAfIE
IJIGD1H0LT9QqpbKx7QdjMjYbekAjIK2fbNJ+wnlVmaTA3zOR1cgkSU4m5NwwzrzvuAvgQgEI8sC
8St+jDSgzoaVR1JAFBp+xQ8eoGU4a63pdOz4iFI4hYc6otamcpgI5GKBXFfECpjoudNM7iNt7G0M
kg84BFQsz0szzmepFwRlJr31zf4OPcPgDSE8cLY7mMUBY1ktTY5+PSBUwAQjQojM1xbzqIvApvqJ
O5gyF9xX+2bCevQk+GtUObtfJI4p9BDjVPlz1O8H3h7nSUbXIF8AN59UX7BIz9tGLCfGW/QZuIDe
zHoetwqjhA16/2HjWaaAuUKwWbYMuTKV1zBvl6ZWfQWJ1PeQznA6EYD2ZaAldN2AfYfstf/L3Jnt
1q1kafpV6gWY4Bgkbzf3PGi0JNs3hGzrRJDBKTiTT9/fzu6s6kygulFAo1F3Bzi2ZGmTEWv9I0iX
O+4cn6KLTYnr/yxyPg88OJHRmyH01bfImsMfIQ+sv0Gi6RzJ0FXvM8KfC/7b9py2FTKjue6R/9SV
hZSymZ2o57qm+3YbeKMoNouv+aaqNg4i8zgVzbZXa/8UFk58MkzBr6Bs3XuVLvZnP7vdrWj5s3gh
0yBNfLsMk0jjpV+semwAX5nzk9KTFpa0Zf3mjkgF4hH8bkHLRZpp5J8dEFWe1H791akmeqVOeONV
KNxER2TyYGAnrm0rGHCrrHwcsnJ9xOJcnmo518+qbn9Fwyye86iPbqYbWndDkUG6F1FTPwHQhgED
Qa0+WN/7aqPSlMIHoeki8SfhIPL1ZXu+ax4QEq0Q+gTUKyLoU3Krx6VrDzJy31y3B2bgzPsBglH/
Ysbpk8WZIOxMPVC41MVXnUbO69CnLm3iwUF6vXObchI/89m331mR7snZKrrVcdOfK4ibpMmov9IO
Ed2NFQafgB5qPyM42rU5NVcoGJyMBxIDwdOAaHaDuY4tGSQz3eC3IwwvJSFIpZw+q2va31JVw6GG
AGvX4Kl0an/r0DuwHUYOB5nbEDlRH2wFVUmfoolksc0C439hdIrvypJJorqy/KPJ3Qc4uBnBhPQo
hGz5JFWnT5L3ajPPaXnzQWAe+4YwiSnL+0sepIFBB4Mddln5V66DF+9XvKJveA77LaHk9gbF8wvb
Cb1Yi0fLpCUSMVk+hwXBuTnt54vzV1/HJanZ/Q2Av7gWvN9H0WoSJZw23sKu+BdjqfCNuhyVbYZu
wV+HlLolda1Bfr0XQVomtp8NCaBI/1iPlfistO7wxYW/tM4DsA82SpGGLUYw2bXbaCqnL2HTKQXA
vtRJGBX1YcqHmmNF9ADC5F0ASRffwC8pJ+ZwbaZxZ2V45XKow2DML/NcgvG0sL+sfLit6+dFreOu
IPrzdyVpMYgZYxkiV30gf04+2rrccZtFLPCRXb0jxfIwgwUfVD/dcZmhFx947DKICHlIXbc5VoIH
E+nXZziSPQ3h9VBoWneQlc9XZ+nlqWYnOGC8iD7raeSBamwaEnpbfC5rDGAZFEh5fRZ+D9aVK7pF
Ze5aafF8t4dliaYbTyflEsQX6O3yJcpc591fw+HRsZwKoegEXIN8WJ7UKMsL64f9WMZNuok4ubZ1
mKL8Db2OOMRSfSPYElNbxflRYwCORKqePbetj0tKilIbRGguJ3f8iOlJOcwp+eiBPQEtemnSxOPB
q6v5BZWdc9ZUTt2E9r3fyPO1PCgnT3cW7mCaSVWKotHyXm1GBNqs1hBdtm/dfOLjd84UcBfoQO+g
pOszylaz9cciPRhmCmD5ufsL2eb0mi1jffOHu4W4mgH35tQvjrV6aabW/5j8cHofm9rdEvuTJQbK
C0OlCy+4RLVOGjtP8S8aOPkis28jAlcrGUJLHwtMAVedV/4j+Y8hwR6regLxq07l1EOVWwF61mxU
8aXAPA1MiMCisJlLxpyo0UIO1LqTpsuk6EW7wlJ14vtzt+uDZeu16runHArz6rJK4CMf6WPSRy+q
aU9bALblgBagksVt7KJOJ3Zd0ziEKX1fpvcQyxoyJmnje2n0XIwvw1DqxzTIm0PPMf22jj0QT1xO
n342Ib7O3jLEKu9R0OQ7+lDo9DC8thgW161MYbN8IdZkKq0DY8A7hmy1dxih7sFZ6EfXT9uTUbJ2
tbpzmH0iwEiABfvyQQ8oO1yMUnvCan4PQevvYfiYwcI1fB3QLZ/yWNdcQbavf+ZFWV8iymifBmPn
ezss9hrw/JoW7fQi9fJCJhQ2WIHynS+5Jqrx+22RBQBoWBzRdxU/otJY17m2xMZkkUDiXNRbvFDv
thuuRyobzaZW6jlOwYp7hH/F4jMjRuXVWnq1XVoGIG28YM+JhqEiKILTEhGqOMmVgzxbv6USYhkC
qBdhs0Py9pM05HVrh3ZKqMo0Hyyeu9zPrH1MOdx5sGTzOOEa2Xn0ASY8AsEev6+747P9Kxpj+0Vm
Vbmf6WbER9JlYOCOfqL/ZSBS9z4GI/N6I04rOFcIk6/2UM7babWHkxUs7rdyRQZa+flwtlAb7hq3
SXeem1Hj0LnFfm2iPUmtMcdkya2o+/oYu5PBiklzIo6dZWPTuHZsdUN8CEvyveE13xU0hSWmVj33
i+1+W0SJo9xp35QZPwtplu1QLxJTsN2dkdDFj6437vTQXsZ7GFCp7XyXu7G4ZkJCm9rN/F5n43SR
AFkfNsp2NELjWcQcPjgSSPCE1xx2XT9wAzQie9dsNZswk+krnbtpIoqM6SOkQU7HnGqeHFH8RA0O
3qKjHoPfzpZ7PTsgKBn/9FLQMiPT4sFj0N1bYOUiBYKkzZKyGay9zVNf1uNHW6iiRagbzqcs9at9
7pjPv8torEwjHa8VP0xBLhqSdr0TaxvuB/qg3stZjImWhX/OtRWfCScYHumOE0jJ54NTU8Lg5iJ+
aAWXQSyYIiy7PEz+sh6AD6tf2h8y2piiunt0aq9JmP0QEgdrxOSfd2e7NcFe2F3/vIz84ui2BQRV
BJkqEUo6dmD2OxEy+PKLvzWdX+xoT4N79/ziYcizcZNZ3O56jdRpsXt3G5CCclc26t90y814U8rm
EK/jR7VSaheMY3AdZ5QugLnd0bgcUR2TFVZaQ2metUxHOZV1gkEy0RQX3US2+D+GuJl3dWyVACMO
4Q6NelojnH44RsQpizvGq4zPeWNnbXAi1Yf3dNUt83rvPKkZbJkwhn4GWY8zL6kXqken8YeQKju7
Ed6kosomLll5p+qIcBB18OI56omXr2s2VEY3TwbDzzZARLVTAMmXydHDCfNmeMnc7IdNPZpXeTCg
MoqB15f3vi1ZaeN0jM+kPFV//IkmN4wHYf6xjHo8OFZdndI4mFErdRY4tOs1N8eyypASr2rapQEN
la3l54dJ13pX5Jb5Xsx47duO1rFlKqh5du7Vcx66CratnxGNY0cZN8eh6OhAKZRISsytJ11DmASp
6yFhpQUOzVLxOZvMv3iVL76JafQTGU3j85i7zZXRL/htXGMdrWHqvoVh9Eu3ZtrDw2zjUOaPaLyq
3cKsdIw6SmDgcuX3GIPo92iMWLuGCCydYrpnL+9/uWjct8GyvkJ8r+Gma9r1U41RDo+tKHAbeAJs
TD1g/oEN3yk+bGwMv5aFQNmBlJskxe56KjzEHJsRJT6+iiZ8HOK5fLKJ5URVS6pFt++zbjlragc3
EloWwV44sU979jOei/K1nb11mzfNvA9ko5/rwZkPGco+ZOoNwtgad8QUxNlruNBO5krXvUjfHpKi
ZC6lb/J1KSdSuXLbSXpd3OZF5I8mB/jWLHcm8Npnn4szLar2WWT38Zr35xZ0DZWDaOgPWFVswIR+
eZu73D/Z0Rr8wLlB/o5XtejXoHJ/ulj7NvRhkiaQ+tQZpj9qzZJbDUt9Jv0hpjfOdR8DusEOurIN
w25RfegWf1qcl8ep1Tt4lE3XmufBraNE+iQXZPiTdqudwWNaEHvc5wwVpYv4X66U5hYO7ECuUc4T
G5TtiOcRpwZXKzglie3OvFzmruhpCOwqJN/IGDZW+OAZl+149LKDlVPXngu5JsG0RBvA3ggTGbo/
I4CQtFCXlRqHU68i/ZZm6q9Q0ilYTlmHvmLlQVhbloDS8HqsZVpsSroFk2GNo5dSDvN2HUpYcjFh
phn0Sh1o1c63fOELGjh/DgM1bhRPs7XkBtUNJsuTXfnMJHkU/oGsTJMolaufGOmUN6OpSQvWDunC
OKvHrhuoGnZ0BamVx+IDDt86cbwtS7Lwpua8hdzHg8W6M1TsXa1H81vfdPodgsXme6frX6YN2gfp
UGeGeoi7tynKMwwzerlx+lNjfEO7FQbvpiMYBuq/ucRhET9I8nU2duhH2zao82yzCs0Wamxwo4WG
V51a194qIKXIlnhliJMJBcEBz+boPAJBeBd3FpD4hvU0wwNHq2D2Lc20u/e0HM9LuE7XuyaL8WjK
/khKR98wwultXcr4uKK4OwJz2YmaKUezaei7kT+BQm8Kf7rg6u/SMvTVz8unjO08KWX7vRCo7kMX
ga5v9cUPFz2esqP0sajIPLgbroGmwiREU5QUjv8RVFHTb0XvNg9yToOt9Ivus7EH9wU21X4IRvRk
S980+1xwZpULz4O17GLkASeu8PhmIA1gNeX8fE8E2oS901F9q05xNkxPTpw1FyVV9H3GV/nROy59
3YEXvTkdI3vo8Zv0QU6299rNZF2y+pdVO/0t76vQTggOKp+91PaJudBGJvWALM8qqdVbLK2xwNTP
jd0f+ghXRlgEEUlGDqd1h7ERPZ+LfKNG6u6I5YgXiSjWUSPvmV0B2w7QuiUhKdo0y5jtHKi86xiI
6tva+N2OFHXnfarFdAhs41waJjZgNYs6iSIuWfLy8sm1lDD7nE9n7zS2vBgTpUneKO+HctvOZRK8
M2coEL/S1v0KkDBvh17+KMv2t54zO/Hiyk+WddyGRGfuJN4/PF/NZ0d3PD8m5XhZDaUXdTWdydkM
J6c76hUJy5q60j25nIVnGGng0HK59HVQ8epVEULYBWehdy0RDVzJL9BX9Gn2eRTAy2SPJ3S0tXSK
lXEycOPuncURH+PiDDSLBfIknL76M8IWH3K3pFhIFEQB1qJ5G3FnYkMMaZ/t++Em0hbPagwkW4h6
7w/mBflFK4BP5LcZzD3pUuVuQ+lj95TpU780YkvkGqZHi7Av166vtlOOZ3x55gYliWi4EEX7EtlN
fSKQZzj7wpvJ/tDWUbBzcbbanFlx921xOoy2qra2SykrvrglN7To+fT5Ee4+2J63adz+i6wB+8Jv
9Lr0Tg0cETwIEC0EmmZ+VYvlnixfx1suzr0KqKpeQyylaxB5FG+vMSP/OM/J0lPwqlZxHPqcCRMB
FYmY2UmVeDyYIdOcaB5b+TCm7rBfEC4mZiy6Qx66V9IWum08DK/qrsTq1PoTbx+QvTwv2o0J+3Ii
yt1oTY0FLSNuiQrA7+bhuFjqp11bv1tfIKOo8gukGTl8IsNzKYtsnwW8oFn2wiKYX708spOJJJ/N
MIr5MNCwnkDq4jCaSTIrvFofOyRjl2FYToGxnr3Z4Y6MGC4Jv/jI6OO+WKUq9363tDR9jrTFpUGF
WHDNEdXJNd71QMqJaaLypZiz/JzVujlC7ptNEy/2MxkNNHtaGnr9rsa6ANj/taAdBZPGo7xb7yDG
qIy/TSOkUV0RFs85ipy/eovGd1CooNlPRDaA6PPp+UQCzasQsPHpcGlw/vHZRt2+CxE5kiuy/HAa
ke5XleY/bG7oR+QQMrFKOb/H6mjlUbH3isUG8iEJYiqC1z5X6D3q6AnusbyXj4oHERY0Pyx3pJld
+FqHfQZoIsKa7t4u6x6MHJeDxN6bWCiSblA2OMtHJE1/56f+v/F4/x2tLv9Him5Td4Q9/Ntn9eff
jl/t+iVrRLn/HP7wH4xd/De0C1TDkAoI8UR63b8zdsHfMLCQH/4f3Ns/GDs/+Jsb0qUAV+a5risC
aO5/MHYw4CJCG8XXo3iGuP7/CmMnwn9JKXKJm4JOD1E/Y8zx/X8l7Hxrjaj/gC7Osnp87RGzfXcm
WR0HJ20vvgXMtDU4DJvNULvlcbbL7lLPnvidDiGr2BC77Xc52eJ3K0373ViFk29WGxmZ18YeUM+i
vZMJhCFiIW0We6MCiTRpQvf+mQ8pWGmoLK47O26wCvcTJPXcrsSLC5Km726TRvWwhRSKtU1XP9BY
PW3qhq7xhcK4q0x7jRdzsZu30L37/CvHxCAa+ETTqVuvoSksGhQxJZJp0P9a+mo6ECJAN7oVYWfh
52GCdSr8sJPYVUKjTInSsk+8hr220z37fVdFuAsRi5PEJfoFUx3sPUL2tSJxT5D4wPhVMiV5qGpn
onP2YaH0o6cG9QlMyD++ymR9msYouhDijjCZ47l6nIrZ9lCuusFffm/x9Vzy9y5dmUIP4MquH9Fc
jdNmkHP4FYnxZ4OUWq5UwNMcGe7iNV0SQBHxJkTnPyM1Zmr1NFkz5eDKB6x8zkM+mfaIwi06TMxJ
m4wNFtEQYnlci9ykv7H0qisJF5MHASGzg+zJwXgrO0qztkWQTeqBFX0dNxi3MJyKojgUcl6eUhRQ
5CpQRYWUe5xMs9EuS/9gk2WB7RibSeUuI/W5WKgUjnTpnY2k9jyYsZ2qDsdy0Kvqk0owSKM2P1hO
3H4rfLw4mYzUs2211EQGQ0gNchgSUmErFV1i9Ag3J0QPR4PnXgwBmkeEQ/I1HZvilWLhJdvGWTEz
tRYMLOHoHXLt14eldfPt7IRosmvPeWqYQh+9HFdOPGbjR+ZKhjUK1TdmmfnHZjL/9Ly2u7kIknam
gW1AoL1SX99BJyntqh04dwfc2lbHPu/MiUITRP9p3r25/jgzoeeZ3ozhuKI2XZz0IB3PTDBwpnpq
c4HMPfPVdaxCtifNa4U/oLz2NhfnPHvX0BbosFrUniHXW1oiBgYq7OUmtcnGwBKBrQmzuz999T0J
EqpYg1fUy6g9oUW/Ik86eMoV8Arc366YouZoK8/kQO/jC6gxt0mXFweryTV7GnhoMETEurl1pp4D
mh7OtUj5Yl0NHeFNMn6vnMm9WZ1dsP67Q7WBwU3fe7qTH3gi4p/4zK0nFVv83GbC8Otk+dfCeoFZ
n02GjAX2GhuMCFnrqKNHx0BX7MLRbpPCS/9q6tn6OVOBTfhJbpytl6k/NgwJAKTdhAc9OQGheikv
RiNFiEU1+FgRZm4lftBAjdnBd/JslzvOVwb8e13GAYc5Y4z+bjElnGQd+chxhTkG7arJbCDlAqKS
pL0xzZi72Dm7RPs6465egNRaumc3ApnaJhydg+csIPMGJjHuaHkFKey31cBNaszonRgGw12dleNz
anXi2FhjSJhhsCAw7q5rbtpDl8rqWsGAXJAjsb143Os40Kody4/BMdB/c5QLNB6yLjbFHV8j+yRA
XEv/bB+Z6GIUQH0R37skWvkd5c53V8XLvrT08B2H7fDCKdzeCjYWcBSI664una9YO80pp8X+NRs6
/bYSR3uJgrX57a3K3jpNhiCvUDA5DOgvfpx7Z6xt8dEEuBc2Hl5/sxH9Wt7hJvFi+jp86f2S+Xdg
XIi7bCJcpq7q68oc/wuFpX9uWj6m7dCF6tpwDaBqUJnzHSGhT2cxDivm+e4hA2AYkMxfJpQGzxUq
8T2PZplEFVJeX3timwYjsWC2dcysgBStSP6co47qmXgJnwp3brd9HrZEXQT3j6P7DgT6A51js42X
rr9KM90PACK9QpGBxy9Lf6oz5IYNV91pdNzsg+2YEvdWubs8vDNmJgR/Lzxc0+v8bSEHcO+smJEo
/saFYY8DaSNDuW+suNnEQ0xYSmT3t06TwTjazXoVZfTVF2EO41w6MeJk+7og/E0UtZBLHyMqR/Fo
n52V72Vsy+NBaEn6QNW4AZRuDr7VUB2lDRkiRaTO0F/NpWnHiHRiJOSWSbuDowZg97GDDzSIILdD
AEBqr5PAkWAjOymkvU/HcTp0gVAPTdfPaF4Cf+8tuNeoUZVPc16eg1QXG2Kasm2jGm9vTH8/6JgX
gYR/OWuHPrhBBDY7Cz6Eaj52NOU0VQjG1zjzXYR/jtKwPmWyEwd8KvG2AuPb+x4S5AFUGHjJxlcW
x+LBHsju2KiuR2aZKbODT7YOcYarNQ1OExVWx0llX/Bd/aOaCUeZZ1OQouMH3YYBlr5JfU8nLoLe
P8+W15x72vQe8trRXRJ3crp069glbMy4giSuFznaoPN2IL9gVpi41eI+89deqkU4N2UT2lM20iKm
aszbhIVWgY2F+tCIuC8TDDISpnTCQ+DxyHaisB5rXc0Qe0P4jH46SiLU8x/GwumT6HXOH218ywlW
Wwn4EVT71lvrD1/U4wX24k31VEpzhkS7nrChM5XhFvOHGBGRNuMC1FEHnLe8KPAPRfPHMiJ8cu2Z
XKzGxdqaVLOdnSv0NThdrPlKklNHZfHibUxlRw9ZusjX0Rd4n9rS/7D1EgJuRvVb340m2LgKJbG/
RMmUx8tTgNh1T6k4MSNYjjY4P8D58yKa+p3yBhvG1Z/UTsGF7AYszweZjizXC9bVavXPqqYcNxkB
gW8EA+WPcuAHCcK8TyoBBV90NUCZGef6h5hxCtRk5YCsDg1aKAUeCjYfnhHhEpDVgynEqT298jz6
pypAntsvsf4QQ9pspmYl/lOvH/NayH0nLHBvJEZ6fxdQ/AAIcl4md8BR6MoGn7G/xifX1vOhnhWz
mORF5fF/tXLrxdHWuJOo9v8AR9eAPqv4vcAQZ849YRa1O4e9CDF2ZoOLmFHiCNKWufUpbb/bhaz0
2ySs4aKqIsR0FoasTHjjNmkPbFyPRfSukJiRs2f3x7VQVc14A+NX5FGM/L3ihkB1wn4q0mlpduQ+
6bcSxn8/5k3pw+PwZ3XuAX3hV2m3Zui7nRVU4YTKiBzEDJL2ughsdn3Md4mkGpet5gk9jV08clzg
T6RrqsGC6OTxYcihtrcr5MdbVISV2ug8Dq3N0JMuhocxr4AiwvEWlp4mfXj0klYeYx2Wl7XoBchE
XbefpZnWYYdiq3krRaGTvuCOrfu5kmetsCEd6sLp91z48/hS9ppQIFI0JIRpOP5MXUsnanD9Sywr
WBdCmQSMkAE3dL1UsoIKOqLHAiYf6rLy7WOWmy+1+tsyIudaSMO1M3APY/+q2qa8dtJvbqvRZ9si
qL/v9i7jb9Wmz8byT3pi3glJa8oz90cpxz9SGUZf9JD0iLvmGGdA/uvi/AiIG9l6Axkx3gwNXkD8
z5E1bWJ2aM8P8mMeyv4Eq+d+93IXeVtBbkYG6Xk3oRF+G3UoriYTE/wrcvc2lMBXHQvQxcpXZzu7
o/2DcWF6RokYtUR2L842ixplKFtcvzdx2zpbHdYtJ+wSsvZkgcrDpM2gJRhCy75ncmJzvJUKeVG2
DPTjkOrbl/u2JDIFjW73v4oX/l8v4v9Z5MQ/5VL8p+kV/x23dZ+gif9cUfumee2rr3+SlN//xv+U
1Pr23xCscrJ7QtxL/Zx/l9S67t/g+AOqA9yQnmvXQ4b+D0mt+zf+j0fNghtQphGK/21B94l0hHej
yoPiUbpa/msL+r/oaYHh6eqAF7u3yhAQ+S+KcjO2aVx2S4XqgE50y/1t6vYp95Zd6/3fykEIZf9X
/TphsQ7deSSMx4jYbftfgikIvTeYp7IRdVTWPfOEdnKn9JRb+9S3qbTx25W5CFxxRbuxFuG4W5m+
MnL3lHsl1KJx94RbgXoTHpy9FFbm36IW2I94Hqsm6M7j4J7KNsSe1Spv3dk1pXZnL8sr84rYw403
k2+Ws+OK0n5khoM/84t+ge/hzyBSL6b6M+MCfqxmbTPoLghU8nSa3tqg0jYz1Op3BM3O+g34zdDQ
GWI/2qUu6DDhDCSKJ11hLUVCgA2yev5vcPJDgM5tKu0leDMOA1BJ70pJ+JNdh8MnUVxI8lT0qlVV
HS1GWmKqWOjS4clm4K6fCiK27IuFDyndun46sesjsMdgHAuSxGp7rpdb3AI2JyQhyfFKaWv2Zyjm
Jj6GzQSf35Bc6x7KzO8dtRmIJGqQJ60iRuU2GbHNGkXl3kJWbEH+QirfC2DIMQk8A9iZmeY2daS6
7X0o3mI/ytyg3k27QTtv1moa67vMGR9e7ghl/Ji7lmk+tFEEeLpk7s3OxoLFWUkamEXGMY7co8Gb
Otnyl0eoUpDMgJ/2VucYzq+cWfw3m4Fd7UcSy3+rANsadkE+ClbVasIdSxcEPmZXRf5nxQ/UvRN5
WMdHKUr1HkUkef1xjMuC0BG1UQeJKjJHvEakM9QEygFePKyGwoCtG5t7xuJYrDw6bTrxDYpi8Ia9
U7ZdfFQKl+UNwTR3PDI2EP1mrlTPsLPOKVdhG3HC58Zu46PfaVPTNFDlTnlhqbbWc1VnQfq06nmk
KGEl8gNEZJmW9WXq+i5kyKTzVp4HB/vTDnKmJY0r0lNUvRJsH6YnYUalX72wtqIzhczu/JjzLOP+
IzeAX31uoSkJbe3LfY1vUR+iv/+3K5a8wuEZygBZogPJEU/Duh4Hu0ajaQkryk7tMChr1xqzdgkg
rUQgSHQn/unCRQ+jF8TFSRdrcxJ3+ujUG+N81lIa94llx0xbEIrqJWqBC0gySPvhWoYC4VLbF8pj
VDPOb1vjnc90MeifDp1tJHqRE4mbfM4M8Ylof75PPMk482X3NQjiluU90IsQqvKYZiSzJjYTOP+G
YhFb1xqrc0Qo2a3IR6ZUhuOAMMXJfJTj0N3GMGgPNtWi1nau/WHB/O3018mZ252Zy7svcaz/GOQb
D0xhhlaYqPCZrbNP0jwKmJi5Fs42dAMLT5dlzWdo9PyPxIO9l77vfoMzyI6ZjQQPTyfTdFiu07FG
rfDiN2xGeAq9b37h2k+VqaIbTmoK2dseNaJADbMXbMxbUm1mdKJkZ5/JjmMcHOr0TaTegwxLaK4x
C3dElK6XDp7ldr/VscAFkZPoJY5v8QLVRORMtfHvZbNSBrACSz6xiKpWvysDdGb7AKdoKEvrTzqz
LBXUXaETjyb15kmXZBGdtVtL6vBVUtvwQPTnjwANLdH387M3RT51BO2bVRKyUvTemJjcqT6KbEWy
1PntR0rbyRXpTEHYZ1vvJq3daaNrTO5BtxJOG6rl1sdgbF/h1PmnwXKUPBiIaAZds8pn6CpYEYzs
dWI3LnWBc6r7XRe73TM2PtICyIJdGbmdr8W2Sf+0Y+I8qdIMNH8/sG4Zl8WeGWnpts7Uro8ZfPyh
Clv10yVLx90XzbI+LDgPzwxXAeEow9KfM+FBltdkMZpsyZefZNshulXVjJ1idYlGgaoRGfLiarI2
RVoSBQBKNVy91EQ4HSWq7IZ8089WAjIxnBv0gsh1+jjxJczSGwd9z1wcdv2PKXDC+FvHEa92OeT3
X6OlPQQiY++e2pV6eFbf0Z1IK0TB91BGU+uenQqn1IKyr32XRJegYYLxDHnfQnSy6PahQ4MF4cs2
0H48vgVo/tvjyAyhtlND+MyuXbts+WXjisfzNaM1zyGqb6lSytvCuhu9N+Go7INFs0tBKzLa8qQC
PK62bl8tHwS2tSGucMLONug4PAzA4AXZKa5yhe6XHINnFJB9cM5rmapTmxnf/ygD1oWfsrBQvKaI
E4Idb0j8EoAz1++VSA1ndBniDsNoVpf70KSpxxmki99WRRzbH5eTof4aavQvGD9IIQ/OdiMCkNPV
xWrQqp5Ygbpv3DYZJpcwAxt3pv/ahmVJHE2soUtBCvJvYGKV960fxxLQNFCiJcU/ICJO8SMPmH2W
AR59dmkCj31CJg5ZNJQOFRdR+WocGd16B6fupk+n8gtgoum47Qs2BduSX3GRV/M9Urf9qEl4vJaO
676ugeH1ZuqHxWxjBI5KEfZCRlxhfbMWLzqERTs/N2FIl2uzIFEQs9bvDhIYvmlJzmWTF+JWm3h5
HHmPfgL3Vw8FWZjPvT0QVqHuQTDlmA9qV9TGwG6TSwJZH7GbNOEOaG7dekGPGs8v/OGP0WP/EDgU
/xIcPcPbZWX/zA9KPnBmxf6hDKYKQdKkse4AiHEB1FMvCO5YSagg9Sl8q5HS/nAw7XXYU+N4b2En
olAliAt7N8fhjK8HUEMc8lSlAvQ4dXxE3ui9XwsSNt/D1h6vjlH+Y1i4P2fYclgUtGPbUoxph46t
7IHvQ7UP3FTsZhUHR75ZeBiiAvW2KREToAXOOIcG98odFz2mxJmkKHR6byDzoVhyVlosumiS/f/B
3JksOY5s2/VfNMczuKMfaEKQBNsgo4/MCSwyIhJ93/vXa7H0JOXNW6/SZKaBpmVWiSAadz/n7L02
GIneyrN1aDRekMb19GqA6aMVmQ4jZi+roz40s9FZ1hMv2R6PLttsbirzrtZc5+Tlyk13tRV1H62H
CoPFXt+Vo7s8pZ1NXLjhlDQ6hLuy4zDDX+NSj7VYK1FThKDyVdK8kA+QfCV9r9CH2ujIXA+F5iqd
HZ60opf6xevUgQzznJ5GADWn7qJzW4lCGkcaNojCEeT87JHG7OnE9QevrXWUVUtRHbScJqxzCwlL
2zzZ9F14gyXC9z8UqvS+1UM+aZvBQhSnnGpGZAZu6IDQgvF6zq1AsZR+n/pJIHSBWrzKWR4DzZ2G
7TQYYqdBU0B+O4a+YzrdPotxhaF+lidIwd0FkxP03MQ6WrKyt4yCFhqtyHPJD0lapN8G8rIj/+xO
ly14M/DV3UFDHvE9MfJQp9lcNzsxdMM3vR9u5mxNqy5ID7w4qAoQpoZczPu0HPTOT7s8u3ZGStOj
6OfpMbbDO7uP9VUGuOc81mMc4bye8IaFHP51X4U16t8BJUXmLSzS+dw5ly6ugGXFDgIxa1T0zl0m
4P6ykEMjUkt7LVthPtMao1Pd6dGuNx3oYakxBDWO9ZuqgBHinJsPEo/OzkGwcZVtSRNJc8rHCMfH
lS74WK5r/PwQkGl3AqXAMRZjC98hzShfGuFah4qmy2ZxouY5KWk1+SMrcO/37biACEIWC2DT0TS0
NbeNx5vxJI1Kzx96aJ/WuuEOsOVoS/tVNy6p8Zldh+GdbuJu3yPcK6jjvTG7o6E+PtegGi5J4Rhb
2C6AoE2woPdzPtnNKjan5AVIdxS4Hq6PdWNPRQ1NtpNfWG68Le2DPr5KjrRQFsIIL1baOo+O4imM
GcCOxblJU3sJDQRvsLfhvZDrIQNRr0cuoA6n4furkv0YLpeyqdF/a+LkFqweGV0THxtW6TNOBloS
t6yLy/JZapIXl4RG2HB5l92UZAxQd4tqT16bUSh40LnW+FG0DcBB6P/zUgLLKzrtygDJDVodqRST
vmqrTdlb0yPRQI6lv0e5Y18hQCQnB43a+2J37aUtEFKCr1nyrwXt0jUaoHvMXhbuqiKZ7jlmkcVY
SkAiUmrG/egkqM1dgNGHWrUYlkqQM6uFL+CtavLwqEUhWOy0pHevGR7UDG9Qfpe57X2YQzxewLby
lTf6yYut+Mwfb59NMfcbrU3pzw3CXJDa0affpcgk76BLyRn4XNt8QG8PTykENAa3TQubbhwH2EYe
61w1Q85KYntjEMCCecTzgtbUiCWdCpqtDtV56RtpRvutof3qp6iS3y00n2fGoPLWqqsEAzVGbWqD
eni49Kopjkxp3MeutvoCldbcvZZLmXBam40m8V3ETvswcoa1PeEEj3SrfG71nNhrxQi4aUFxoPef
svchRLfFKCaJHbD0SXHP+6SQU6Xl8oNqp19HzGb7tWc17nsuKKQpfCNU0AorzhmeJN952CYFTCkz
OtiFwRQBPYgrt+zGIiSEbojeIcSO45oZGfxdo9Q/q8ghjbUqDDH5gy2roIeR2K4MXtBqW2IgPXr2
DFaNQXg1+mKW/QD8I9Hea1HOyy6kxJvXYpjNS1c3w7Xh5ChxPHW9XNWThdPEJVedMINk7xBvd8UQ
iIkycUsL1rDjmCtK+fy9yEfjDo5hhCqZou4HlpoQ3IYS/X1auHMIg2aZnhx2lwLhtdZSIHWA9HzX
jrozXoKqPScybg9Nr8MfKeN4eXDKqe62La6KHSGZGniYWU67iV7GY42Md42m1zyjX6aoCOlcbmcv
JSZAjoW8YFa9Ja+BFqryblc6QAcQPWX5E9jfcZ0scfKk2Dy9jWlNF9uNa9y4avRvyi/0zzcVVpKP
u5i3i2ExKh4I7hwgIHdmyyMqfM3YaJXGFMFhZTgNSM0Zf7ozeixzYlbSxg0C5ypchvmNKi8PGL5O
wVi7jp+mRdEhKGaox0tOHaaF7VtlLmMXlBxrAqxLXfHKm6slNw/2EK7NsczVNqXLM/gcVvMg08f+
3cRRyylPd41tREcD8MBICwcmZc0oXpmRHp36nqwFJnj8gWVpL6sCy1O80rTOeqDV7aC2YIcAc5jr
zh3KgFlfUfnOHwybb44A6R2yqErfScjofb3zYlBuFnWox3zsXPXYgrJYNw525BJYyoycX2lEMx98
MU3mzprmsFkLTh/dD3Jv6iZo0MckQdxwnAiK2hLXLh5mOhlTElb3dsvkmaQ2WyVxYCwmQs+qqkHU
R3ZUkA8gdC++HdwbbLT6hM+aEySD8DJGY49BokqCssjcB2BXbbrR02q6Km7St95uopcZevq9bajh
obdZhvYtlpPtstjhWdMj2jmRbpPYMzs2R/K+/+pEs1xveOWXBuICXGgm26atAVG1GxrtJvkYCH4Q
/iXFlaJz0wmiaxPZkRlhjC8IJjlZip+lzL+zNNyiN9ygKeS8HjViJWCHjwi8EqwCZUPUnRM/TtNC
BpBIn+PEeMQVH/pN69jrsW+7DRJuc+WhBkG+8jAbiYHjGtEcNofHKJXY5Z2dXpvJJkLuW8nwcru6
yVTJluOjgZF20aLP0ah3TOp9VwdZravvNo9+Qz+DbywlABYyGadgJD9N+Oyid7fq4ijimTOodpfq
42OcFic7Kt/dOfsRJm4QVTHNkbjfpFWNCd8efGRJePrn4VAj/4Qvi3q2bNtjOcZ3g65/6CanCkEn
3hQQ94sQQU95xyFhG7l4iBFxfGqmHq0KQdC5Kw4SJ7+fTghk0syGZ5kGi7Kjs+pumv7sh8PMQOtR
oNtUHa2GSjvu7XMoRtBaRvFhGnPAfrXRyKfgGDuwbWVM6tGwoBlp8SPgSLEViEwdGTAyycLNfrQo
LzppYFYCt09jiZVv5ISyXHQ7fk1TPKZU3F1b2avRYyY7lN2WU+y9csdzqpUbhJunsRp3aZTOrCYk
P+nyG30r8FeVfZOg48WhMvG1bD6F1YAJKtyTebaZQh6k7JilL2iEpwcaTmtOAUz27WOBf6Nr4yfR
xmcrFx+jJVZRlt6ZUu/XZj5mh4X2rRaZpQ9de9sNiCZCxzk4c4jIJB42i0zIF0iOcWFtkgZBt2cd
RFGfQc/eNaU8MUf/sirnJ5MP30zUi5Gaj2ACuaVu/7DUt8CK+dnCbKxjR12M4UEz1LkwkzrAcXCw
jWSXyeRDr/Bz6PH9lLQPnSa/paaDxMRkjFrX/WU2GDaiMeNJtuHWjLTTWPTlVjOTI/EhL5ZX7igY
jyODsAj25Cpu38vewOQ82m0QS+2YIZf2rPE6WpyGwggLnCHWaDqpOabtgIuZAdCbUrwR8jaU1/vM
B2q9TjgGMxVTpDx6G/LPsBOmKBMM7zqlEkdpJQYya8JsTyhpG7jIg7eO26xLVQN0MCgBQ2Uh+iWZ
k8aYyzYr9QOrloYN1j6zWOTkaUa0devlQFLB92zWP5p84fAmDHTXuuP4xphux8HSV2FLjNHYJ1+1
Z7yVk3WuSrwR7VD4ygs/GTypdDN2CIdQb8M6TFvE3bnjV0lLYGWKQqCS941ZAaPqwO8myuPd1z7s
wjzoSm5GQko8TRXbKsk2xP+wxiBWOA1pdCFa5YTwYVNBSdMap/K1vt2XY/Na23qQ42egkfNamRKf
GhlI4WisaGhevKH/ZpGhCf8TeUItoz0Fpm9hiiLn4DKPN/BdKF5YHE9KGSeiBWKaIfMRCx7IgrIM
hpxGejFx1PDqQT/c8LzB5EbuRrOXdVTl7b1bUkalmDjrurz2fRThMYRNWmUoymhZkAqh/0hb662m
RKfHbqZsqVKoi4iM+2q0e4QxzC+7yaH0mvIfNNGoEKyWP+XR8Gr3XRKb+2Q5nH/8dKzUfcrQMzvN
0YRVMHe68M7gHA2QI0kvZcpLB9jA2OHaJEaLGCavWw38++RiKC397qkIikTe0JBHId4jZCnbBBRx
hs1goWZYyN1pYgRnKKqbte10aJM19chwPidJbj5xvgWz5WFL8ZIPr9PozdSTlgWmUu6bi7rhoVSp
tHe94Ul8+rHG6qSyKD1GEzyA2/zypryn53BtcGbjYVKV8lXDJz6hf1zbBcI1ZNMRfNPbeTCatXaP
lgh8xxzhh6zLvCjo87fdC1qG/jjgCilWRVvPch3HXr2VjcPCG4WyeqnLeWAUno7jU23q/TUfzPmB
XcQFcNFbCssdehhdJIYAzuCoS6Z7+aXIM/PTnV31U87O8srptvHRrqf+gqLvicRAH0tIuTVsHFCG
lWOBMdzVMsOCbozpM65YbgstfWtdaDG2BTt8Yl69yOHHEKffUsT2KytzMddkd26X7lU0Q+9U7xNo
cNAbezHQgizSLdOUZeVY2hf9OxPcOUE9Xpdt56F81sL5qDzuWdc/GUwUtlqIk2bWUDs6xl3FfAPq
oHZsTPeJTwAFrFLIULx573rTYWhJt82UuUfh9VwtObW95Ttj+r1Msq1VNNRh/c+hzYKIvHKnXt6E
PTy6CcDYuLW4LeGmJkbdcHFQEfIHb3Kj2Hhi1b72FOeJEj/ruf9Cofgj7RyXLrpAjzm/iiF6EMly
CmtcEX30LqG4oDve5QALGYDcW+h3PJg9phx3oXS+57mkPeo0Pxk8/ozAWfCj1zHQYhM7LTqo5WCE
aj+Mal/Vwx3YQB+FwaEjg2f2sD9LAXoNnsACSaX0xEurHk2RrMOZRlAifaPPDAgwBSA5jivoPujw
YAnGnQqkWfNWDKSwE7UJspV5/jIUHfmi/95WyRSAgUZ4ZRJXNvTNMVPhc1Rob17fjBh/28oXtQs8
Npvv7Dr+9Izmpm/SvZVtLhxdUuPYsFddc0Ql5Jl850T304jlQ583z6XRZR/zBEww7Gmu0buwcayP
L8ugo7DXNaQxM9aydEo8X1siY9O3bXdPy91bsV8/yoyQNqEExjZ9QA5nVhC4k+xOTPUxpLDZKrQr
G0i/xje+y+SAhIlQJPB1J5pSQIa1/EvHyra1RJc8zk5dbCVxwWjk6CDmH1bsNMlGX2DLJJZ2P6jp
R2moAjBHu2/McT+T17QrXKE90wW/FnNeeugNbAamnFCzF9ux5lXplki4sLGt4rqbTmWrlczU7Bcz
rRu/teM3u/KeLUpUb1UVFVKfpf1mFM58D21bvElSYXZuyWGgcvxZx0WdDvobxRddWgDyHxxe+w0O
2srvXMRa+pR/JCbax8YwF2RrJILe6uvxiou92IEr0Id1oUXqTU/hulMDzpfSMsODgTbmCwFPvmmI
nr7j002DkdkUqgz53lW3dyecjLPDPAKP3eJ+zq09BqzeB2TayVPrwFxWtPQYurif0KU2/LkcrAmY
Rk62MM7poRopYtBa+vfXYho0eO58SLyMmxh5zRnuz71VtxO9mZlArllZuxyD7nZe1POgrE1cqums
z+ark+n7yIvUahozbPLhu8wSTmHYp6UYfAw/LzJnKYplV2xoPpMnlDkfrRbd5zV/Ffb9rac38xp9
SPsWJyo6DvWQPuQ3/Zk5Lj/5DJjWWfAj0hvT3G35GqyalVqf7HSzgJJcz+iptkNSyUfmUTwvJk5H
RhHN21wXBegZJ7N+1ta0nBa9wtlmGs3RHG2xiQxvIZ+bNQvts3V0gcdsJfZ+f0604SA88uVzx0w3
EG/HA7lk2HZ0z/Q1T2eqZhEglzWBNg5nN6/hxJVqpyXSCsD+gH9sSnBZXulc8qJ/GBh27ptSxGsO
KhEcJcs4G8NywW7F+TAuPiaHCqaga71ta2ncjD+so/Rv4Rwxc5UaEnM0x3dZqM6dmXzGUVsdR802
rpoYMpxW2Dd1w9qASUGF25QHi64P1RvjEmNptl5PRwQ1Fvh3z3hu61TdW7GBLc6sNxzX+RuWVOT7
JWMFnip24IFO3RHdmh7EZbYEutvRKierYB0LjWq+/3SWJd5q1uzskwKmySD7j7kz6m1Eg+0IuKRk
/Glr+rqKjXxfa/E7fr8rIDFEtXoRP3raPPijsaQXCH9JkGmsJ/Tz67fKiZkCRWJzM0+ceBRk1yRM
Ml30wtiyBDwD2nRQ3kmbbWnEVEwI3E2TjGWGjklHzlUW5wEtfFCNmXOc4fesxlq+9nojcURWBzLn
nM2YJ5Aw9NLZFSRAbBLJOdXsynAnFLyNMOnY4hkUyFVvFC3WhiaARPRTSUSKg9Wn25iOtrOyC3s6
NDpk0HbAws4nwLHE7ZmAFqbcw1OKzuay7E23MraLhVFxmuzzsOTdI97rb47eloGsyuYQCR1+r9nS
EG3Nu9IJzZvj48yoqNnoRXhekAzSloaEKvo5v8xIw9fssUCH2zCmSUoYubJnPG4TOXSHqWvSoMBm
uE0grK6BCVc+pJDHrApPcUoAZ2qPJyIHSZS0c4ajoZagsF1A/mxH2QkKuhTRHeKBlaQoZwNK5LmR
2nNMK4SQxbLeOczWaXMMBCfAWui+u2LY48J+MBzDY7CU0OiNso4/GX0MzP64P7CzyJFmarZzs4Ln
UxADOeRsJBPthG8l6ZJrysyFLAvOEZQqeGEji/oSJQVtWjlf46LSviqTG+nSC3ucoiIIO/dRec5b
Udcf9Nu0c0t3aq0S767i9BLRA3bco7tIJunFTEBi1bXlFzoD9OoIflY1ALjPdvTsoJujhRF9GO7Y
dp6irO/8eGmLNyapzlpjMEX0hpNRhnYXQ9TLeRCaafoA65BSOKzo9NDYJDGUa4Y+vfVZAfFucPKX
ohzF1gr79pX0AD1o24lzIyq8B5OzS+x74LivvafmferRazsMTOO3sUpgMqEtH/x6mgpOiAWDFNrx
bIexXYHrwvhAeZDe3wy76DqYNVC/vAAZAQw8t43PeLAmqc4oadPIcTzqMmw/e5xDOJrr/C4ZbzuI
y7Tv2rs6GPRaVCFfF8fxtSwtsGET3RwCE5GdrLWlYWI9ag34v87S6SXnTv+FBb9iSshhm2PGl+VR
HyAIvkYmyDAVlzDPycVe2x4bYDiWO06oYg2+ACzzjBDUK9IHqxevBnEGKdbBJwMDEyTdn+C1nhcn
X3tpC4mIiXCFNX+PFOjJtmJrjQB1XjMNvsq4OPImoL5ks1o04jjqsuf7jgzki+4TmIj7siMXAu4G
XPbhvYrFPVxqxmEETrsNLz9Cantb1PJI21Vx1osPBnNovC12te+Eg9Zzqu849R8dKM5Mb5NDlqfJ
LhE1mOC5szwqA521oom9a6gp/RBHTnJnsSXrK7ca0ufIqUHAlWXJryD0xdmJ1h2/QWduUWgXDlSE
PtT2RodpXPUEHaQalvAIB1i3jqaJ88ASzRkCFW9mkCsidj6X+umN3Ul8uZWW3TdJ4gR5LAEpwkRe
qM9bMz9JhMkWxqxeJzN7JPmUwZH1GQm0xUORfHO6SXsFZsi/Gbn4iPuQ3qcwdDcYrcgmy6RBwRRZ
AiWn7CzMPZmRF9/LgYHjMYmJ77GbA+Lp7DQRImEGAPcyMsKNqtlmRhhXD5UlAGFX6TKZa1WBZT+F
oVOzUBj19KJpCy2ijhjW70MElaEdkuSxj29TIUXkcr9qdUXfWrTjMPiGowANZ63OERmZR8bAjWgV
daxRvt1rtZkdFYK0n8bi2K+4yaARiCrSH3B+VATOKv2hKKsYc0kr4bD1KeBiOe65Td1xyaFKwwNX
R0GrxNz2VhR+QvJZAP04NaHl3TR7u1FxfFu7SjvCvKff0yxqy4CRXrIIu+UuQ4izgt5EXAlYvCuN
Em4M2ReofY2oOVLrNkccK85F6AIcuGvNKDV6dWvtOgJLvqrCmDaL5u6smQHcygytaYcAmswqQyth
QZBfi7pL1a+6mAoUd+WC6mEE9I50iPsdUYTaw9tYTcVjZWqOOiFYj1DC4GOAsMn0v3eYqduk3dwg
+KoUGwsF8Lcuw6nB4DjnAzTABhp9DhGat8VYm0tCziBSZkZ+dmXPzyWBU1gTc6JCfGgCWrMBa+iN
a8aloS9sLb+LYGjESJkz8dnNU3aq3fYusUZCB+0Yk+3EkAN0ZZUYr1aTTT/cvKOF5Gb6UyJikCLu
0IaEMDgTk9UlquMAVZAOVD7R5ePcoj2hWcz81w/pvTTbOQetdhp7VNK078xoZaSjemsQQpGO5NkY
uDPgB7fYFYqDcBZIdogNQExm0uT0+aOnjUGPHuujlMEYA0xbF7VZbmTWxjsxz7e6fy4ijpjNkJyG
pLQA9dACUKTz8e5ZxbGm3Q77EiPnB9EbaMqHaZrvaiN7tyZ8YaRlICA0AZIVkD3hKXgZC3WeA1aq
NQJAsM/wiBGVkJ2w5YTXslon7k5BRaJsoXeim3pXrPvsVvyWjlY/pgmGdXvKlzuvrKWCOaSYflI6
+YmQ8wN9HlZTVfNyrfSxsA+Jm+h3qdQwXhG6jHHETrYY7tkGRLQE9iQfZe32Fz28RUiYZXKF3IDz
Y5ld9GtW+jTYpXnSbZtsJdI2UHhnU8EInXOaavHLI3n9EhaLq5hgjLVUq5dpMAWKiSm/SOUu72Y5
RzMDc0bSJILWwm8nY9y6VrHYvHWRfkjSuQgALC0C7gGUO8sgOWC9dBPDMM+x0kuIYyWYLe6kAO9S
+l2Jt77Dqljgi5DZQ0dMEInZdU+zO5WphmdlnuiZWSScc25QlUlqUISCbllk/tPrbeurDtN02VpJ
M95lulieObkMnKQpNm19fFJGnWyl0zQUFGN3dOzBCUZVN3c1vI9bY9HxHotwfks4KjGodkymASXY
k9JO8WpwE8cLdXJ4MWTWb5m1YHyrkXpiIUOE6QO/C09T5X2RdtGcjcQbrzGMsjYQXaNOyJzRUDRW
9erJOcTkkkq4Dz1MzWK06bIC8ea8LWcCWLdYszIVLBzghxdEXE74Alu1mTeJR+oE81Wy2gckRS6o
D7bwpMdRVXTMT44jvh+5iVLb49UdwUyOzD92zJascdUSfPPYLTcoVmu4WtBrDsdJsLNeGpTUzTRN
lSw72r21d2KX0ebVkoOvW3VCJ6uelly0Edo8QmBtTHuDj7T5nJn5q8Ad8OGIBsfZehhmmNuxWR/y
UkPqOGW4pjYmae5EgbSltqnTbjb3MnLibj1MZv2M9HABvwj64YBwKf/W2rQv89bxdsyABGN/pgfI
eObp0zSHeGf0LllcXQUUMuS6zDva98hp3Ne+a3cRrWVIpZTTW6S95U8rQz6tx+K74dTC3pHPQHWd
tu4DdVuIwFfPt4xiMAdS6vCdxaYiYXnK5r2WcrwYAYUB6wjjAThW116pC2gLD7hVMKUhHFYiQguE
qQHSBoByJo+lwyFp7D7QnLx6yD+DRBlhQKuZRvhi3NC8vbGrrIGNRN0aNAX44JUtRXZjQjm0oGZH
rK3EAfhQZpIwdNkrtoAyHN/gJyBPJlFqLQ0WwRgrxo7osSjQdYkgZWw9NawGyzMeyajg0xlnTwSJ
NAfwSKlX0TBMmpB3urIgqYPoaR9Isxt5HlPiLKtGI6rZ6qwK0BpdVoKV7AnJGsT50jrdDpPqADwE
jS8YBUJDxoXoisRPWQbCawQWQ7uyuNjjVnTscEyMEwIDD5VaOMgxvWdGbmCbJrZWM+z0MGIgPoeV
rOOdmbL+b/qsmh6maSylD09tnVHFr3ji5ToDx5lvIL6ONKJQAh9kk9f7Jl20/Bor6vr9VIlZbCH9
oCFp03jZoVJlexD8McfUiCtnF08DQmCM02STaFXFNIDgm1usXeRGfyEssvtWaqZ7AL6mKNdjxPFt
meg8GF4QbYuaRg6+K7u6eohshs0r/Oz6sUlj/XEg1WSvZ02HHcz08imom7paJXXKYplXI9axOR3u
mbRqoOGicjs0bg2uxaV/lVv2LTNjNrouYFpVh37s/oW7pywumHPEfXZntwX/vRHN0AVWXNLAGSdT
jE9TiD9yPaRCGntW/OlmyXdSmPlDYbwBeTXbx5ERro56qyHAfSyMVm0WIrPVNwIEhnvEuMMbXdYm
9PsumvU3mgrcYWmpbBuGECJXIezxG0o1hYQlh8RMMNeV+FP5A9oSES5j4vTqcUrNTogAUbmHS4cO
fO6EEW2Z0Cr7EW9RtMx7xc3y9qy71nLulLLRNHOUysXPlmC8fE/ajVU8FKHEVnljlm7NMKscQAIj
5VbOfOk0KlgRey3Wy2QvM1hdO/ar+YhCvSMDBKGHs0zuEyVWfW+PGvAWqyERk5VLFkEZ0r6gkVdv
GppasR+PN5JP0cffvGxiyhxS8Vr+rSHfMvfT08/Gq41ny5hokI1VDPirbEmeSui3PVBVRs16pqJE
241w77VbEp2dzsMY70d2lmhI+jX7YNWZe60U0AcGHctpNiodcJlt7YuKoUzgkSca+8PSywOwYvTy
de2pxyHTaaJLPIcfZeZhI40Bm/mzNjJ6dHlcSGdjgp5a0+yowpbxuBhVvfH4JwFTiyoddjaMO4rn
2kt1tpZWPkZ0PUc/Qs5+n5LnfHFtcZIhrtxjViGX2hLhuRjYTxDaZtK+5ZTGBgmHhRyH/ZSO95li
SShGw1WU8xpmOpzjljxK2GmXURabMWqxriWV2DjhuDxmncPjZIf8juA5/SzyFpOcSavCSe22Xzcc
zNXBK1U/7BCeEH/WJduUknQ9RU38zoK+fEV8SLVfWfCLNmUtgIZ7Qm31kpS9ApCZxlothm7HTE4d
G3ecsgsNpmGlyzmL38w8c5OtIEvquXRcFLzcxpicnThufo5zs7yZTVzMW2eitYHxbtwi3qh5C4HK
lJeu6ao2qEP4PVh9neikQKUdSuI333Ivt8Hr3bgGdis7fZtqQPcBdis0ZGWRO0xEkwVGdD96tKmr
/tmoaTQjRvaCWaJ6Y2fORPLNBI7G/gkVlcmzY6kbnGDB4WEVnhgY5dlp4Lqg0L0xby6O2TWbv1xf
/6/tcf+l8+1f/HH/lYnu/0N7nP2P7rj1V1m8t9mv7rjb//CfeRMW5jgHf5wrhclQ1P7f9Br3P3QH
p4VHhatLhhbWL3kTzn84GOD4j5jgbmc2QiD+k15jmf9hWYBmbMeRt+Bmw/2/odcA1fmXsAnBuc90
MZbwh5gYQH8zx3kNxojOdQc/nKGORV1irvK0mXaS3OFfDIN/E9l8MwH+46Vuzrlfci2iWoqoJgLS
T92g3Jsb0rO2lZ+cSfzakMt2WCDU3DkBCfYHbR36/3z13xg93GXb1W/xHeB7LNO2ye/49eK9xxnZ
RrSI2/jqJgdlnN35UU6f/3wVccvmqHBgAPb8/O//zfm3y/zm/mvJLBhozOJUwVa7LddVADIwfkUt
FFRr5q3pH3Kwf3t8//N6HuZGmH7w9P7KEvnlnpLUro2i4WeV9VMlt/1yQdv0h990ewX+7TdxCrJc
Rxh4MW9/wy/XcOjgZCQMW74MBgSnAPZOzSFdaxvjTnuBfj8fhA+EL14BJn39w7X5av7t2kJyYddE
3ajfUlx+vTZ+YHArjW35QNYDoh42UOhHX/nmVh5hCvzhar+9oX/dzV+vdnuJfvmlaTsT/oes0G82
4xoDk79smLlvNew9q+xsfhKBcMC/t136FZLO6McfLv937yhiFEATprQM0/ztx6K4R5Pi8vKY4mna
mL7BhzGuDEYAx8xH09Hs+4C9NXA3f7jw3721jm3SabcFj9j67a1tPBJOc0p/n4aCj2NpJV7HFSjl
AFvg2dn/4Wq3T+339+nXq/32MzNNeV5VDLZPAu8GVepa/Bh3mo/8YN9s66/q+M/X+7uH+uvlfnuo
mBc97HJcjlbCTuzanRXY2zrodv98mb9sxP/0s35bSZFKk3kbchNlkN1JP/ap0QLbp7G0Bna0wc6y
U9+XnfGn2/l3n8ivv++3ZdUM/9fDS+u9hiwWvdwa5ReH+Zw668Vj/Ni5+8JCbCSt1R9+9J/enNvN
/+WLUaXsjazhR6f7cT88h+t+RU/FxwGxxtz3h1ss/+4D+eWn2vq/Xq3Fg9WbC1cjA3xlV7u2Put0
OkHakC+SL9d0Cjie6sN3b/quwrVd0fd+UOqujk6ihZOGoRBeS05piclhE4tpTUT6qm1PdmP/6c78
6W+9PbZf7kyTgyRPWv7WbhPyGuA8N1b9D5RM6LJ9iIZ+9bjsekxq3Z+ufHvg//Ai2rdn9suVYWRM
hlnzwpNOsTXPt5WMUoF8Ej5pK8DEtTL87lJconX6pwX0b99FR0iTAwWYPve314FYXQE7jB9dnqKd
cxx3LCL3WoB6ZyOuf3j1/va7/j/X8n57GYqedktecS0D18ZEfEuCPSI7d+MBMOVq+ETOsM0p/gmu
RcZVY6NPT/FMRATIOmyZrnZKI+dP9/5vbwCWXZZvhLue99sxo26E7ZSOwRIe9Pvu/naw4StcIeAJ
rD/cgNsy+W+P+ZdL/bZozx36luy2aMfRpsqPsdqJ6E9ry+3f+O0anhDC1G2OTy5b07++SgsmHEJK
pPXXS0ze1XNy36+a9f8g7Tx2JEeyNvsqg9kToBaL2TjpMjy0zNgQkYpaaz79HGYNusIZDuefPV1o
1KKq0tyMJu+93/lGJnBzK+zdm6UZZEyTc97idMng0itrE/7htEWobkEhpDk5E0UivtqZ4TZ2x/wn
hmXjqgkqxfYFwVrHeW3xBE/LvSWTDKJmqiUs0qngq3vjJSOataqFMr8CeUCKbPiQ04Z4X6sj8vFS
0hno01eIlPJ1Kibfh3gyO6omm5wQTHpdBHiixWVdPabUgt2YMAUBtsBkAHEVlEQ5pZ6USxHdDho2
x5DxofDFsk+M3ZLiIOFZ7lFjXQ3PTaEOqG9T+dXStGKd5YTJ8FbCPMKWEO/v24GiR1jseIZ77EYU
VZSk/notpZyodjeGoBNayam11NVxQr+18IZhCjhtH4Q7TYZWm7vNIWkDiyhzkb6CSG0OfTKE5ipr
FMqvBPyLVnWR8OkoQFRh3QZgG8F5sfUlzXgoDCsfNgsLcz4xFRHvRkJjGsWBkipLs4UJdSvsJy85
27gd1vmGVAv87sCJju1asSEn7eLaEe9x8Fpod74hzNudTVYgR7Vshr5km1XgveQ4HBEAGnjZe2mx
gTJNPE8w+1ciagjN3SgihJrB+XEp9NYavd77OqZNFhFJ6ijkd0uER6PpxJPDzIX/r5XmwgKWzq0u
RUN3p6FvBis1+8FFIA5B0I1o/iE7/kZtuwk39a7HR0xbjVs4+btgs3hN+Xo6QFzR0I0opihK0vx0
qIqidPWcRlGUrLUNIkbHWo8Hg4dYuW4caS3u3DXy6uXD4Wt3T1ueLe0MUFYgFwS4x0fx0Dvahnrw
LVL4H8aWtLJNIGfpOPq6mcCLZQ8B+sKeos+PIx7Rol64VCeRvTuS7du5O8ibK4J3DjZ/S/Nv+v2n
W9dJa/MDyRTJnntT/8gk2RoB3N24I9i2buRVuaIazF56054bUNUwrX+OWwOM7clBn2lGprSo1e06
W5VJieVV9PcvA/r0qYlphD/dJSgvk0SIEcyWjbJBZMwtxqH+xgl30xBWlnN5Dc+XsGyRhxItnDcV
GayvNOuRr1SCIcFGsNsNx+e25q5OIc7WX3g1/9mC5p8Ko06gHqICw2f+0nKDRNYzkXbkrbnNN0yM
TbGHk2IvPnbOTUGCKzxeLROP3PmkQK+lkWWnJf0ddNiuuk5s+EOrwcERdjHI8Wd8vvTrU2uz8SPF
kvt453F63mJ9slJ26jfQKyvxWG6XIg9n3jsGLGY8gRXZEokgzZazOyaq1kzauumCmzohChLMMVbk
unbU3zudA/nMjq/VDI/AhYV9ZuKfND3980+zkktfXVP5gb85NUyWHcEQ+et5iKRQESVc4FWNOXna
gFCM2NRnhmrHR/cg7dQ9rpxrebc0hl/fCMZJM9M//9SPAjp61Q9cSijiuqEKf9u05UoSPArcgn8A
48RTvV/Z3T9z4H+B7r/LgrSu/s///hOlmU0N2uJObpoGcb75xcoP00xzXdoK98EOgOsUnQo3cOft
bO/vhr38Pb3+bzZg7gCkDjlxLNSps3GMJJf6Fi2hPNRGbuEgwb+27MoRN0DkNksP/a9xKkKmksJV
VRNlLHxnkz/rXYSVXqAhgSXfG7wqeJBYwtr3d0XxdHl+nJmAJ03NtsVK5homuL5mh+hlMyoPE3Xh
rXsmkkhveERouqxKCgS107kB01sGQM9FGBfbKVoq7epd/Nt4FjfmBhzL3+6IXJ6mWaFi/8N3Al12
2pygoLbQfcw1AJVe1b5xhxYboaNUvYu1uauNNMcf2AVTXbbeKh+lcmHFfbkMTbc3iisJj0N0N+C1
n/6APMiqpFO5NU4vp+CA0j6zEzuwO5wTbC6x23jr60uDPP2hnxfFvNHZAszcuAaYECGErw75fpqg
3pqsUrjmqgw6nTgG1Vf7xWUxnz5/mp1uH+DRVOB3s63TIpEnU3oMCOlF2Lm/1AORvkP6Kj/pjxGL
MblduvWdb1DlMqQDvefedzq4WgXdWTICiUCm1a9CUw8pCo6WPuF8O/unW/+2MlsVhYCvaRPSLWHX
b7RNsksO2bZd5Tv4Rrb75tkINq6XwtPzK8O80dlYDhnA3zGg0fhY75WdzlZd7Ze36rMzxfq3b9MI
f9qq+wGRW9gwgo2HWqG/roIrvfOdy9vKPEWizjszWwSlRa0aVqPkCfZT0OaNeyvbZorBqG0h+101
XFOSH7mdXpP5W7pOfrk9/NM6yBSdl5vMRnraR9y0NUUI2DURVt5UW4DCK+nA/cumsvr6ck/Pf7X/
NGXM3ohGHxWNZ9BReetum22yrehZvV26fp2fkf82M5v3qUDFlQyAy9ZMX36qGj36lYij9iAlXb4T
xNZfOGXPz5J/25utAM8wU19TmSW6eJCRMZKQXyna4+Wx+3Lzmr6TJrJZm0CjLbJJp9+pCKizKn0G
T902qJ+Jb61HHrME9rDKtsM1shtb+gAFsTGWJui0muYb5qe3vTibIo1AraaAoMLGFcLfm/eyzQNy
gwOWcDS2QC22wuZyZ+eH+p++yqrF4UB6hnfcaV/LrNa0TuYLyp6+6vxd3F+ZDUXhaMq08Oflts59
Pc7c/7Q1W+N+ixVE4dNWIUMNUFGyOGA7lnbJs60QHjVNmfSvPr8TqX6lKgSIplVW7wu7AlLnRPa4
rdcIvOxoSk18V/421PBnGD81OjvocsWliIrMpK3cwgrYEZW2KVU+ZkeLfGuy6XaLm8m0gr/MFF2f
KKg8e0hin364YoxwYs1oUd26h2obbZOjv4Pw6ywmQKZFNW8J0OoUckZqjpTqtKUuiwSI3ODo4+N0
ko476EW2cM9Y/k9e+QutzaNbYDxKK+unft33zpTeqb8bNtFnp36GL2NfnpHn9q9PXZu/h0FnZw1a
ORE7KEydoWSn1tOQuVtNWUiS/VlHFwbxz3X00/kmNUXoxZEl/km0GhvCkiQL1r3Nwlslt0QlF9ba
tJYutTdb1z5AMogjgDzMdwh3VCfl68tDJ50dO1mSDP4SFW63p9Oid00Yv9gD2QTTNhWuqkcQ+Fc4
FNvGdrpPerj7rdTdf3PV0lXJMCnsnyhHs81ZjYFc+3HChQfpmSl1L9Cpnha6dm4L+dzGbDUPVhoo
CDQku30rbuqjb5OjfpC2/e/gDjSQjUeJs7Tzn22SJUYcjVs6cZrT0QzbHhlAysk2yoWd6cI+oEI4
EfKFjepsMzpsDksxRFmdX1SHUqMCLcfDLEp+jeqL0UCRXAoUn50YZKfIbJiGiC/xaVfiSsHS1GBi
NL6xQ+6/kajWV8T+ttbchfvA11luyIqpU/ZDwSjPqllThq/JjZFTFFykQ70BSZHcjn1lrRfmw7lm
IE5DNFRkXorzx1sY4tbt+vhVwiNpYiolpgUMRxViMjhohyC3vRxs+vqpKEDCx+5Po1MQ6HQYG3mA
AB/wTHLL5zS7sSJHDpYm+tdPBadKwaDLpHSKMOTsmgh+Y+gtdDYcIskN3hgUs1OHSnRJ3Cjr4crf
6s+4bm2WDq9zXVMtjUohqoVMBva0ax67Ro1RLeOp7zQLqsBVYyzMjC/vex65Bjubwv9FYNzzU6uq
cwtPLr6ZeFCpUXXiW973q2SvblAvCn8fnf6nPVMmWKeaFuz+0z7F0GkU09cHQjHd2v82RcN/9Hb5
kTlTaHrp4Do3gprxb2uzHYoi18yITdx1VAs8oSE9meZPaly3CxN/qZnZ+sqIFqNw9flQYerdpJ7s
fnhlZNzrWpVtR3yPsEwjw6+3Zn6jDUp9j0bmQCWpd1sCwL4KkjjYmZ6w98VuaZM+syYNQze44/Ft
oRrPxruG5jbIqYmHrGbeD/BI9oDF/ZvLAzD17/QUZVWQZ+NqzOYizWOwhQSlBae71q4TYV+6z0r1
iFbA6Yv60FvCwt58bjFaGqgesnqqKc1z2wlYPL1t484WyutG+Gk139P0COH8cpfOvG4w5dPYxgzD
4hCdD5zlermYWENrl2/hU38cbqh0XRtr/NP7A2iKmA0tpSwp+e5+LLT89Wo3tUxAW2Fn03jsni4R
OBASxesysopV69xqm3QTbZWtdcDyZbUUcDszc6caTq6tTBH5S2oK1DsVdRXQVVe8l5pfWrpWwvXl
/pz5XjRhqSpRbHWq8zztjunJsRSVDGSlX3nle5pszf4Yd0sxtD9x1dkkPGlnyjh+ujp2FhZJ8dii
NBxk/9jngXSoY7O9FePU/aWFY5ZhgZK7/UoqKIzGrzi/MoJgWOvIdR98XHB4AwHm7P0wPHRyCBnJ
66UjRd+YuQGsMVoFz0NJteCEd+AVKqvYDSB7KXoYFWARRoo6ONZQ0HQTgQjoN+ZhlAjkVfCm1jVH
oVzus1DknFdTAfxBUn2rcW1B+ThYG66JOiAMo7nuUGsgJwwwzzURIK4wS7yNopxS8jz6qHzqp6K6
wQ7cGybdGYgOF9KN7Pot0E9TemjUuF/zNB0fmkSQKS9RoFkISFRdpQQKnXk/Ik26Rh2eo0IsFGzB
MrdhyHpyd9BQMXWR79I2C689XRScJFa0Oz/A61ce6/Z7luu/K2ygj7GRIM4miIqSxcQxyCmr3j9G
neLdqLhBX5WIf3aD3A8yUpGkf1P0vLkqJENb9WmCNBOSAriQjCpz2FsdICZWArY5YoP6G8DML7wB
ns0k/tEl2n03tPU+8TRlFTZ4QniA7m3DLXCfwlF2y/pFRN43uBt5DU5do55jqx7XFVy6DuMf0AOe
/lAie6GU0BPTgxFXaktlmuYGK9gwOLl0xU/oaslRtYxqYybATgiVlnbZJ+mTnpvqzoJgus8LBAAU
a6jC+4hBE8i3CZ1Q+gNO9d5HiV4HhDN6Hk/A0y9p6gDTwiB1+NblARO7hzxA5Wq66W0qAExoraqj
oqQZnroIAt/Y5uZTLQuIcFNRdIKqE3dWl7errLTKq4kygRlsmO5kbRBsdxDch0KZvJJrcmxqkblU
oWk4NqWyG8Fabd1y01rKeFtI9W8RT/qNqfjFDf7GmK2ZWPikuO84Yey3j8UwwQJ7SJdhY1jrWk6B
DGdVVTsKUFQCD50LfzdNsNm8jeBFwseyiVeB6rhvN7muxTgLAxuDbtFI4W9SLNdtjBC1U+Of4wCo
F7QmOjEJG7FQacvXRApv8qzJNnWtSUDxIOXskakJC1vO2c1b4trEFUPnOJrfRLPEkDP0d5093k51
Z6RWr6prwUajpD62BDjSdXDr2sNWy1eXN7tz++nnhmevPSmtVT/GHMrOMUPdIaEDfg97bePW49Kl
9MzJTtE9DwiyFFRez8s2JiflkIRN9/+CtAO6i7VhF40dHLP9FAOTvlmK87fdw1VGweyQ0iiDmNFs
Lx9Ki6MJZKzdqFhb5MKblN9R2bYUnPo6ijSDqEDnnceFYn6nx1e8YQoCaQtcxCch5ooexoHl6+XO
nLn7mpJJDT4JJxr5cvfN+lQyZb1lOwkS01bivqesPOOeZlXX6PfsypN3XtT/VtlwIeBhKAcL3cfS
ZWHSTCfT6cl18jvmsZzAKka/D/gdNTm2fF8pqLHwWY9gPfvPOjVWl/v99bZGc1Td6Mgb6fV84jR4
0THC9YhSSkRvBKT2uoXE0Wj+ysg2/39tzdaDKWLQYAQFXop44qjxa4Rg3X3r9bckXlgPX68ZU68U
AtKyPkVpZ+9AcUL9hBOe3AxNxK39tlClzZCM4DmEhe/1deVNTXGbmUIDLLzZKlBifYR0jlyXG83Y
/zD7l8uDdm76f/7zZzcZr8qNDN+EAdZVdFXo/m0lC05Q1EtX3KV+zIYs80UZpzr6IRVOQY3c/k/+
76pXNyPL7U/hhLec3pmur19m+7+jJ88e0yMAGKORaNXAwfJjyil7BAmKHxS8tWvZybdLMaPzM+M/
n2tePYrXvSfCgxvsIbtKmtzuuquEttV24WFyJnF1Mi/moT4Yl30LSHiwS7CYG2lnraEsr/MbpESL
nTq/eXEASDLhI+o2Z68EQlfwCPGkgpNdIdD13HtZTe8ByOlOp473eCBjhJzKwlFtdOWo6GOyjyq4
c62ptO+X5+uXOiYwK5PxGqEsCpl4usx+izcGbaNM8aXpxeLtppxdtxG28m4pkfalfISWeMpaClVT
Bgkgebb0hE6IgbjQa6c5/NOU6+SUd2vXo+3vxJ3hyAspwjMVATRp8tzkFc1in98lelWqDEBgo91a
RHBFxD/NDSAPZ0L3UEkaOcFijeKZDYByFd2k9ngKQhqzfGGQ63UnBmCX8Vpe5eKRK/FKDL9d/mpL
jcy25prnQgBAlWu4+qYYh9bHM7lZGLwzOwylMKKJbIuT1JpHe3AAMzsPUbtdljtIOjhxCo+Xe3Hm
7OQyYpLConwVKNbUy0+vPh7LMdGXcbSlsHuKuUB7HtqPBNdUYHMdQmF1abKfGzcoiLLJGUPH1NnH
sfxoHGrBH+y0oa4M6uueglncn1bB1vWoSVfsxEm3fx8LpEWygupUOYVCctZP0LKR3lRTCFc9hCZM
Fi9ZV83Caf21a0QeTAWjDWQTKoHi08GUJV/1LanHoaorNxTAX0U4ktpkPoeFE/TM7kVL1hR2wHqR
uOO8O1Etxb42XdDhrVD6yNX1hpKQqb6t3OoPS+nbr0cAZamUOFPVSS7wiyDEMyDhqHoIDbIzgt+1
GgvAZZW02imFZNqpBg7s8rT8OvGnBpFfSBS7oIec7VOh11hwXQlSNXioPWZZ6j7HYK7Wl1v5Jz4z
O0wnoZ6lkuHkEJBnO2+WdyrGOvj9mhBO4LQWgyTYCoyijzTQf/P4+qhaibQCJXu8JcNbTMAj7pk5
BV3dqFpXVT/iK2fI5TovrJdcneBEKC3XJWEh0O3FW9tJykopcm0Lp/S6DQ3hLoGilUkeUW8T+8FB
LIRHUM3A2xrBu8bVbHxqeixEVuQZ4pWG+IhzaGwz4iGWDMe472+p/HgfBBAgQqk+jMC2t8jtn3Ha
q50qmTwIpcZ/9sRS/D5KI3w/GOXg5ymWuCpTq3nqwzG/4sAZICJJr0KcP1ZlN9wEulre1rCUiHMA
NX2uxQj/YCzrvvP8FYRNjYFRtdbqXrkF/5Bc14MXkaWwOvUmNwbDaTEN492citctJpirNkSkXxGS
za+EJm4fjL7trzVeQOlBqLAT9wtL3ph5bjgg5VwoqOU3yHvjKgHMAvMSCIPgj29RWQt7Qr6ZrQUA
m20N642Xpsg+JN8SJxBChl0W7nGuIPLlECTq5noo9Twi3pPdWY0KlNAIrrkFUPkGYEaI/Ce1EvqH
NvHSl5H3DRbCyjXRLB88QvGkUoC+UirvR+oGP0LNA2qAzCMGYbfqlTQ9jBIJmkmL8a6qaVdQX/AB
7OSqwNACX6bSvVZ8XXWwm6dUt8X829UGp+x4GcUwDDA2Hr1rfWh+V2r+0hbtQwH3CXMXfZs13Yen
EZgaChx2IVnESBrSp6ot/Y0M8RAsIGROrypDmARh7zSKdi0bsfZq9Vhj6YaY7ZuIOEIR1li76fnH
0GJMEafZztVkbISa4Bmk1W8ZL7QVrDWehSqMCdjC7wCniYlVEopckKp7v2e+C0PSOjXXzCee4eYq
V6R8zwiJ20YqXiFlyStL9B9reGgrMdcsu+6ib+DOvtc5jOmIvMWqqKv71o3BeHjYaQGjLuHANOMq
r6OKShdwW5yWZHG1/NXXPBUrEyvF0Dzofrfh5MMpY39BRNCo34u4vELFM8Y2qRhzZWnlE14XD/1g
RJukVj6GzLzSwjyGuIEy/DFoe/MdShyGg3Jj0pQU/oKje6+3uQR9wcRKSvCeRLVTcBWMgnDbRXoL
EbKv4b3HbQpppAHyqK3YLXKeq5qrXQlSIOLQLJZ694D2Bvp3I2IPt+fFNBaYghQIMETt+wiYECX3
Q6SRLenU4bs3eNUhdNX4h9tnPVfNsSwJfRMwf8/Bp+6CTBwdEL7IsSVk+30ILwYE8K8kVsttADMK
U8cROK4vt+at5kfprvRNsNMyoVAiVe02z9Jh22Teder2N0yjGvRYi1oQP7VrCMLthlKABu8siLix
6EFqVb3HEXbdtZim8VZr3eY4KOlTOoBlyvLUha/Rk2GJMR7TwHlJLbDRbEjc1SAmPxO1eMUZOnJC
bBucMELorymia7uVmDuEPMQVloCanclyt4lLQd5beQwyPMMGDXgqeh5gtY9omZ4jE0JnEQCQwUXs
sSsDc49FrYUYm3tI3PmY6ckavhJ999rUypWqT2FI6twm4Jdlp4V/5bomDA8px4ba0sZtiwVhhdXc
JpdkdO2hJL7XYVg4nph5Drt/uu9qLdta4GToSdZt+t4DDD2C3gdyheu1lLsU8kTJne7H1VqNCvHA
AyGxqwCeUCcXb2Kgfe+I+FVrqTc4IYQ6P0Q4a2wEgz2wrLmiGWoAyFVug7dQdeUbD2MUW4qkR1a2
vx5UzwQxpWkQWtXw0QcutoO7466NUf+o5Pq1G+GFKp1V3cSD5B9BM4OUsrJfiaLgwKSo4/sYa9oq
jEMf6Lofcf7WTWdT6qReRzFQnTCPytfJHh1TFTg/u1jqBu4eKoD2qHLrtaYD74LzF30D3AnUBw2b
sK7NqLoCvo9xjR9GmuM1pb4xlWL8hd1btwFSTaWkgK+hK0bIfFRNOSYAun6J+DrcDVb8vcH62K7R
aNmR7756alNeS3EWrQA6FWs1G8wrOfUw6Sqxv+Pdv0mwBiXiT56gFGtjLQRoPLOUzSAj2L/BGcO0
a7W+16UsWvtBPU0zTJ2MSilfKi5XTo4RLmbi8TENES2sTHV4SuhZaGOG5TpGX0M2G7TaloI0YdsA
KUa6ITVvqtrs1wLAWZiusuboRQXyU8JXpMzzcF/ibnnVdGP4wMrDaV02fBW1qWWCgsMdo8+aZ2oq
HhU/rItVJKn3Vg7Rl3+/sCOvsq7xfcIOxm+7Cgo2p25lyfG6K6JecgZJhI5udc3a6LLsPgzTtxiQ
u48xgIWIiSPkFsOIAtmAbm4zEydTBWnXE5y+fN3iAlRgdGHjaBA/Yw6rw3g2hCbYDGok3I5pn324
vS5ACRMFhHiplBbkEN2J/+grwOnx9+n7n6DxMFkHiI5XiFQqIZVicP/wFgnhAK8M3Bt+ewFMXQlH
r1uyhr9ChSMOHMW9kJS3Pkw0fLG0ACCf9kIuw8fAFgRGqmFzkUiNwPTSk/tcx/dnJeSIKFdkU7rM
ZhIKmyEdup8R4CQnoSJ1A581vKk63EEo+PU3XaZFW5d+4bxkKrfgNvlerZkVN22qJbs6dHEb8ICb
c+G0ZQ3vP0vMuZ14PlNQMmqMnnzY4i5GXCRL9Rcv0UdHCHBlccVW2PntcC10bX3sBjXh6iSy7O1i
lGDZYgaNhYykFomBElWLXMZHIwHNciqoz42k+KmrCQFCNNUo/mz0wb9rRK+GOD4m36te6vAB77q1
mYoVUGpzOJBX1XG8QX66rrgUGysMJ4KVj4/eKhw9f13GShbvynBQvH3XeeZdK6njtVEo6rNaNe3W
GirzGI5TJJEuk23QBfeF/V28LkxYy4MQvsapLjrVIHna2jCF9BATAa7xLArQpMlB96LjufHR1CoW
EZjIbZu6tB6BfpkfkjpozzJOEDhRpnm8qgQsUDSxra9d3Ww2btW/uW4u3OWqADxCbd8iEQz1qNTa
Tasq5feCmwb/UZf8sKJSxS9Fim4CEKFrEnaPQBhv5DI3jgVJuO+FWWhAvRKtfSXNouw4Q6GmBMp9
VSdESyMTVrniaj+xFPLuShxY37re/wGH+5jgwISaFYSwIGfWe4B5RhfJpjPwh1958reqAIwHBLnx
XrKs8/H2/nB9/CB6y/IOOdCyfeVjEL9KTBCOIyeE48Vu8ISlV72KLKtmIzPirR7Gpg1uUF2bkxeI
WWbRHrc5byeEuBQYkVUeEy2Q94I6VvsBU2dH0uPo4GYAzKUkPbhx8ZMMXQyytJTldRVjfGsn+CVt
9Yos4cByhV+glve8EvsjKAnhgHAZD5wsc78R9sTUODRxyEga77dRp5i1QZu6KTB/sb1SD95BVpVA
vMJ03egwlK3OaG7Z/ZIjRmDWQCqo4bknmwkXY1ZC2UHaLpBjrKxeQN4d9cPvvhebvdHJkVPkYsFV
1QJ+h3oO8GQUObk//O7GBOP3cHrEaaKkrdw4KB5CkMm2qo2sDRGS6rYEw+w6o1nJiSOZ8QDrKjHR
raRe6a+ROqtrjN6TA0fiUceXfo2fR39XGo1wGHgF7YRSxt+uhz/7909D6lFItpPYIH5M0OL0kU0t
GCDAgoobsLF1+aA0C3GdswErmTCcQoZGIf81e3uqk/O3GJRsBmtpw5WVRA3au85WEcOJ3EqwC7KB
3y6VEkzBgflTVKZICqzAPzUTs375ZZ2p8PjtBO421YaPmenuuaW/NQ25ZoWKqVpGUJ4+X34Dn2tW
wbpyUlsxrOYsHJNEPkdWQzZ5SIojFFK4NMJw6BTB3UXpIG+knB3f5Hw4CJaylAk42zhqDMRsU9Gv
NQtjxMWoVxg5cHkq9GSlF3HE21r4JmRDdiPX5XAssBPDx20MgXAGPy73/Fy8WabQ+D+tT1GPT7Gv
LEkbGBsh7/lNvp/ko5Nae6q8TO0lrdDUkfnHJbdiWLzETGrTZ3MqLSAC8/gboRHLa3b2bRm7K0Nd
qtf6GqcxZeJBcBeoI5S/CB7lvpfKWiMmmZdvQ37ENdnxkxrrjIVQ/Z+4yJf+8PvQLhA3RDd6OnQx
NbPEsTUkXY6Ll/pq/B5tRUhL2SF2XEfek0F1En/VrXBCXaEDfu6vl4Xhf4BG81/BYxIkGPQzngGz
UfUjz2iMToNPrJbyNTEIwi9ljXcwtzK2Q5fKZLBdWYnrS67KLZTMyvWQU3Sx/Ao9d7gK0qK7zaqR
Mz8RlCZ3IsNKNYw5evMlVQrvacyqZotWU31R3FbDucUEhSK07tYTolZZUfvzkkgK67OT04dGK65A
kCpPQ2pEh8yKpW2iujBCu2LCNddljJW1Jlc3tRjXb1KaUZ4NAj5de0Fdr1MisdEqk0rjpRiT5Epw
PZdMe5C3uxRjzD20bOGj0JoQcib0y0jtDWpzJmgENjY8B/TgZkglY+9yx35v00T9eXm5nFurnwd7
tu8quR/C55hg0BMTZQs37A/FamkbPBPaJK/KC54wLWVqiLtPp5aiAoscwqlq00DVbWwKJA7UqJie
066ldbRZwmadWZqEGZnFMts9cL9ZHJ/STsxABUrYA9FQcLhCwBH1WF/4ykJMc6mhWawR+/WQwBMC
h9RVjJVZmhqXbPUxrrt4oaWv0VNTQRPP/whXTZr10yH0OcANzjXRbkWsTYMQ44HOuTwbznbm3yb0
WRYyjojusReBjENz7P2E2LGKye5fbmRav7P1TT8UVYFyQWp6nhDMKbtOO14bSIHFDd4c36Og3/X5
u5u6T34kLnTp3MF/0tzsA3k4xPZyT9W6kH7LBN6U8Fc1ZaOqWOKYdhHd1PhxpcXzmDxiBGC0L0Kb
2Jd7fH5Y/+3xbPKPal9mlFugeK7e0vRaQi0lM/kvN3LmlDjp5/QjPp171NfwNvQZ1hrYs9lJJDut
68wEHF0M1ut/0ZauIhxnMihfSlFiNWnT1mNMm/qodL/K3N2N432sCvvL7Zyd8sgAUFmTGWHnOO0T
65s7dEE7RQ1tr0oeGjlYSMadSZUhrP63idl1ISWWixMxKh7X9H0b9NgBe0NsI3HmIXjsw8shSiU8
XO7X2QnxqdH5EWcq4R8ZIXExMv54r7ZWTjW0ujD3z640g1JdZF5TnnbWjAwiCpy1RKghxFRVyDjZ
3FXk3tfBe94+Xe7S+U/1b1uzg6TP3F5WBVFE1W/e9JZ0LEZeNpfbODts5PansCNVyOZseyKND1+5
I3SSavoaTvhWEjqeMcH2/6+Z2eU56PKyN1yaKVPyM52xMfl70qWby82cXbCfeiOfTu52JAoGxgL9
mA4xj+zmusMqUA/zR3yqdgttnf08nxqb7YLJWFZhErUgBOJprml4Q935jZd8QLuWN9ZIBXdlCBq2
WyOOc25X3plRb3sMwmCQqriXNHCQqrARB8gyisW/DJWrCYgjk3UFu17inOiMVXov1ErwVoztte6b
vUOgpNoXvfAuF8QprCYt1xRKZgSilYzUQU9YdlTxSUd2uTdGv7hSmtI6lJLSYmaZew9WV95gXPUK
nYhgXXtXiAEuHi7cd+lKFrR7K3J73FdIArSqt8aCIF9ZwOhXptYWh9RSXmRfKW7LRNaeqR4uM6fN
CLJqOKFsUlnCA13N+pDfnGMKZKn1EY+C7PHy0J+7+qAG/nfWTp/m08bcTS4e0XQAyZB1EYxv3D0o
Fnjl+2RjCaulm8/5aQVFd0r/43g/m71qHusZ2gfR9toHEyJQLt5ahJJwAL3cr7PtkM7lusALU5/v
zSX8+AI7OLpV11NIwK7bY9Rs1Pz179vReLFzX9Am1crsDDAgko6S0rDoqQ3Ge0ejEnFfdMfLrZy9
JnxuZurup680+J1EqXQhEh8oN/ER59+Nv3GPmOmts72G9HdJi3h2XmhQBdieJ6aHNWsx0+GZN2Ir
/QG7et6q2bY7bt8PkyLMPywVCZ3bO8kLwLPWKBun9OS0f4FZYFZhDlyDTCxNmgyDr2rVFwt1IEut
zOa6qVduaypTK/KxcH+FIha0Py9/qaUmZvPBa1JFDqKRd6m2yTDnKZsHb/wvcBmIdnTewOjbdJlX
y+lwVcNgjoqOOYi6JVNn+3fqmlQTaYzNK2pVO3OE/ZQPWV/u2/Snnl6N/0iFJk0dMhc8QE9bFc2h
SetRa21fnCxNn9zg43IDX597gKh5VaNro5AFTMFpAxn1w0UgVJR8pJZgC2FpUZY+1OJPMWy1O56p
3p0oxgcsErqjUYjW34f5pio1ak6ozTC1LxRlaqtiQXQJDeX1m+Dd+vGC5urrpnT658/WlD66YhrF
XmeXFcXRuLsVOyoMKGvs0mgrTDz/y+P5dRFTv4UOikVFQf1EfD8d0CQQm6GYBFHWI1Todbgx1sF+
iihGIMT+Nt6kyhhpTAglBQQbNUmzxkbUFaFICtemLm8TKreS8tqQbbzcpfkUmTUyl3UiX0gMrfV7
ezj0RzBvV8p2OIqLeK0vI0c73ErRf0uMGhrwWWdwjxBLv/VaW7+fRm5aXZVTHf9nZID5TXjW2Bxp
MvgUoeKK1tiRcuWl7npoJQzBEWgML5jJXh7ApZ7NCxV5ifXj6E8904QrOVeeVA/MdGccwxjiSN5P
8ahjH8pXgmy8piKbF1m8x8s/YtopPu8k/3SYYlAmJ4h2ZXb1jzKlwXkoaW2pwYKosg09dpaOlPlu
NW9jduWXMbGuEopfbQLMGGJzhV3SAMyX858W0OBJ6P1Eqltn25XoeWknTlIsQUZgE+xyz3+ySPdh
RHx5uM525VNDs+0+z2tCfzmXmYAHtFHg0yR+v9zC2RmIskAhA4EAZR6RD3FQQWJFC0Jb2F7+PHgU
g/gHVEyPYfS3oaJp3ND3sNWaGrXH8zsgkkaIvPl0DPvPmcdB5S4gKc5Mr0mCQvmqZhDNU2bjVfO1
jLDKehsnNi9HuESZOpWKl4fszEdBwA5zjEMYe7Q5YEORXE2NtLGz5eFdynkaZUs67zPzi1+KVkiD
86pTmHe6e6tpU2idjjqIwixd3FKwRNm9SXR9rQfI2GXHX8cwNqLFpfOlZJsvBK3h/5J2JstxI0m3
fiKYYR62CWQmZ4qkKKm0gWmowjzPePr7gdVdlRmJn2jpWi16Iet0RsDDw8P9+DmKAkEofSE4nc4t
5z6pS+kDySmAXzFzWSfuWD/79ElpQk+h6rUlFGvBH3J2r9V7E8ha6bhdXHi/vMVnf4ZwX+ZDVOCu
4AtGMBABU2lFshUNlz0UIhEuYsCnBkkdw8nCe2TUsyFS6ql1rZduD3UVLG7WPmMm0ZWZbg+8Tf7Q
S4NcJwAF+K5oJpDtClvbFzpE1TnQpPSNnI/ItLApRq52BG/C6PIm3eblaSCVkol0RCrkYMQpmzRH
MaJSJT5m/kGSgO9COePMG5/q0lcXoC4AWsKUZrOu82UF7YwIuY/KWwCupx6RaFEfkyHdG1qzYWnl
Ajs3JQR2RvCjLppzhujupJdlcgFR2YfhkCwEJpszG2ubR0cAQnGAuiQuwkmo9DJRe9DUbieDK4Ox
YujdOLx+388voy9T0HCjOADvYZ0RIfc5TNogzFL83HyNQujF+WDeoDqfGINhfjXYeE1eRi7MMaxO
rd4g2IoO4URZDBaAwhuPLB26SwaSnWoj1V3btxMbhlAMqyEYNhotIpUvkH/Om/2ADCa0wxtBeNUZ
iE98IVaDzozwfbKGXq7jOx0PYwjTrcNC4dR4C5QSNrPAM/fvfyll7fhSrLSX2oUNA7AQL5K5Ty2g
YdR8691EDn9YckO4Ih5RTB881YNRZMukehGi+FwnJpd/P3n71wqouqojYYuvEbAdf8YHaHJd+TAe
S1DBvxMueFjCDwffI8MzondMMqpgXYWaKtBqdFVneHntCeF1WGje38uVkKGQYyNUBRaeqV8hxY5z
7unWcXp3GhXlNdWa5LYzA+SAjQGQWzSN08bzcs1ZTiwyynC+k06jTjKwalioITKBodcLoYKDqQqJ
9sOi8Lp1uawcgjN7grNQ30o6xrZHt/WGveKh3Yk03qv9ofKcI3KkBzTWtof1Ll9IsBP9s62OLLgL
YnZAiyzC1NIzXahfjeMyoLFVIFoJItwmIBmgiADGISa/FtItKjPucCHQbOYlbhUbxZrVrwVqgakx
qoUwIQlH22G8NjIrLOjH6e3x2lo7HUpqKrCgJYBzvu+OawviBmMcCYk07SIIg0fJDIum31J9vraV
6smMtqLHSpxflKj+MSHkM0rrJHRfx8FtF/3vvMzuAQnu9WB8yhr9MERD9xt3JTM0CghKBuvJUZdw
dhI7itFER5f5DTyeqU2o+/zr/DZdJMUOkqdvxPzVHWRWYak2IGEiPiLyzJcRICbRMKUHXQ932tb+
rUUMQj2ad1xeXJXCappGH23fINhLMZLVw7HOwIX/qfrRRshdO7dwJzNnjewANV0hmWHYGjHmitdQ
Cepr5xQtbBDThzx7ft/jtOX8nyef5EsUFzRqDA7MxUJ8IBohwWbQxejB8mX6F8tKb5RuPMLw4spd
+EFRydkKtEvugISNzV0ze5EautL3TvmLxxWatksdHQ5Ibe9YDyiwvowM36vywwwLZaLfNcpdprzG
3FOqntFe22jbrG2TJfMf450rBR9z7JqsBQTpxlHpxuZTm75M/1GN/D/JxzdsiPWe0NflXpt4KzIS
sDez6LvT2YepqB/f/xRrZpbrnDHVRfVBnIZNxnwKkzaDT4bcv69vGNJwi/nH+0ZW3Fd9m2ZjTo8Z
UUf43GWrjVFY+rDqGEh1SmEtH3wkgr28roAxa5B8vG9vZVGqgiKCAvcJJUDxuOhwdmV+R8bfwVXV
ttVzW8J6kzq/nk6emVnCwkmM8UsHVZoMSekoTXZJdCy34sraTUDyrQFRQMbP0sRy96Qkc8YMxQQ1
SEc+/Dwc33hPS3dpR2wTNl90WxZOrFN7y8aerIghB7rrM/b+FrVTdtWx/Nz9EaENBR11ceiuxm7/
/rdauRqAEfAApfe1MsZJuGmipGA8VRsZSfgY51/HkKf9+JDA1/O+qTW3ODGlCVlQwjiWn1QaKoTg
dEEFG9KuUgpEurcmOC9mzJd9PLUkODyI/7quVeowEm8b2agf5kH1gqg86uB5u7bYU/nctV3sGk27
sciVLAjTy1ws1xHpkPAJo3AO9KnD9Gj3nhn/9IfP5XQcGS5rb6v8sQD6+f6urjrNqUXhcldrJ3Ek
rVleIv5xGdB5WZx0ONS7ejffQ3a0zam8cuFySyFYYGrcI5DCn/tpAn6+mOqsAydUZ8gyq5/kOP2+
sa6VSwptVyr6OlA1+nPCpSs5TDaO0GcxCtcFf6SwYV9lzRx+mkvEsXcjmZtbz4XNWEI3XyOKLX0e
FH34ZLTlFjTrDQUt3Je8Feg/cSuvUARVERj/PAYWPXY7gkHtKdDuh57pGWii7+DFqr30gSFWbxtM
u1ISW94p/9pWz/c6Glq+sFxRU7yO/srSXX2dXFUIllSe9Kn+a/CiP5LDFi7RWH5UXDB8OoBquZgA
WwhPpLqMakuKGUlm8qWWKIEZpVcEFoKURnlHjfYmjdRhV7S68SHofPWpaAzjo6rqiATaYf/AGGPi
+ry6PykjyP0cMIHeMV8Rtu2z3wChHXM7gRcbjVpUvxAtJwYkB7DRz0PdMmhgReOtORnVQ1U3r7Wm
qztdq+R9oSbPc+SobqxYpURlcFQClzEGGRNS/VVjns1kpr+CGatUyx+5bOXQmwHcr6SIzuHA/Mqx
dazhRRqG7NuQZcNTFerKSzjM9adopCqsT7V1Z5lRdVO1dbRVVlx7xJPUwQnO48K5bNrr42wFDfPG
aAVNewfpLMmdH7oDImMwg3a74PP7R2gttsMISqmSYTVa6UIsgouCXnpI2s8DdO9Ij6P5Me+/yQg6
Ov0GXmwtIsBlTQFfg2uD4u25lyJXHvi1yspK54axUyP/8/2lvNW7LjzyxIBQfCszrQ/UpIF8+dVW
gqMWdIzXfjSs9Mm390VFxYDRZR08xMQA5cwAdCg/pnQQ/P4vyfhhOsneZA9QT5TqVyW8z9s/4+hG
0ZrjLH95/09dy7ZOt0I4O5k/QDhXavQ+NeZuINOLjnN602pbnMBrN82/djSxqEBTuqXaS5Vehx39
7/f2IhK7BZxZdVpzSbR5JxD9ZOHT6lY5zjzFWwhbnEf/iMbvVfwY3RtHMEjft4Huy4cUPzSQFvAz
BP3Lgi79Jq1NK6gZ7ZLndnbIlBeb27T4oVd/5FucI2spyakxwasyC6BQ5nNCakt3Gedz2dHbadrS
WLiYvlgSEgtNHGRM6Gswo3R+PHQzZeJFKUFntHeFMezMjO4mELD60a5fsvo+CV9HKsp+sZUcrAVy
gC2LLDuIb/76c8NOttR9p4in8b2BbCxqI9Fresv8sXODuORB2kjJ13zfRnyNS5IZl4vsZ1zmCKKE
jzeZztVQJ/dpR5LXkihEk/f+MVuJOLQz2NW/SWPEJpU2Wb0GnQVjwZ3xZVYN/ZYUYLh+38jqC+Dk
InzLNE8ycrtTM8mR4FfVZ/8rPIw/h6aNd2MYfgOl9CVp4r1fx1d6a31PkKjcDSQlURpuNS5XkwC2
lK4NXsR/QkxprSDzi5Q/YxGlKh5MOnLjFeIqEcTw6dXk2bfStfZzY+1rH3OhCVF5x0EqLc6GZdGU
S/ZMFyy+0z7mdybAB+5FN2Sakk1nWgO8D+/vV/nXyzmM9Pxr9+JQxq2vVwwxFvWDbH9Kmfh7f2Xr
C3OgA0YMDpF4IbMsfW0MtdxqXal49IMfiuGl0jEPNqys+47JpAVkK7Z6UWVRxrlVfLUFtnRtHxeR
B/sOPRBkI+Vd4G2G6bV0GeGtf6wtkeDEUzMoNPNssSYzSbKoq+S32fVCOfU7gJulL7xQLhoL5lgE
3MA8Gy5Ktb1rTQ/ZcFVAxRFYT+9/o9WQeWJELMDIVqiWeoGRpWaueFDGZKBDnWN7RIZtI1FauwZO
bQnh2WBeuUe0pXUh0hiDD1lo74Z4y+vWLlIiFufIhuiHh43g19VYD+ASIN9tDw5UzekhuQ+OBhfp
QkbWXW0doxUvh1ofrUiU5RZcmRAzqjqJQsNcSN86Y98wA+8XX6OIEeJwy9FXXE9bitekmEsRQZxi
GkBfWbVaMTV6HO+cW2YSkFQcvObDdk95LeqbJkK2FGGZsHiTWz/xct8oe6OriQ2w87T1yIzwFnZt
bdtMNIqYtHMowV7cK7o9TLZadG44qsfEBLQGLDkwpUPOuPCv+zgTjEz2LtzkJOpCIAqaqIa6g9VY
48sU/gmTEO/1+KhB4abM+V3JWP5uSi1PaSEvqMzxw/v232YGhVzrzP6y2ye7WRhTBpdPSPEnhuEl
dLTxqKQNUqlRdDO2UrrTx3IYd6OvmbdlI6UPTmHRcZFifScpffYj9f2PahVYz31ZtHckQVCODU1+
7EJZ+RiFte1ChmfDHaoDVBqChOcH7MFSRyU9pQNz3Q9J6Bmd5LhlE/5ZzZq0H1Tly5yE7WNV9MGh
LVCZ7I3l6Ety/F2Bu+GGl069V1sZJRR94BVQ6v4hz6VmV0HZfGjasfvLkAKD+RStuEW2TrudbOX4
/s5dqJ6xloVYjWEf20GZWPxykQ+hgT6yjkWaUtlFX8eX+Cfy9UcbrVmmBvwv6LXc++gOPm2L8a0c
AnMZGmTI1kZwVkSxQfTHfNhcA8uyDonEjQxV48b6Vo70mQkhVsEWWVotVDwwZcs7+Ec8+gg/x2l+
lXw2tbIOE/5pwGrT2NU1LNm/XhY/My/ErkDvIwU+9sE1SuM6ltXb2M49Ne02PuNK3D81owt1rJ4p
/z6ZMOM0sJTEo/aaSO19HI8by1mr0YH0ocTKGD/ALbFp2RcQOEIQAy9Dou1GB5aBBRf4c3LugUow
lpY8+1RFzA5anzDqzaOBcjzT6q8Lc9HGl11iinDmz/4U4cwneh3psAgviH747BGDcvbK89LeXGS0
U7f/Y8PeqrNiEY1kCqNUIs5jzFxKadz8nbr2XvlBOywyHlAke3axW0pmwWFL1XrtqxJO3+iuUbIQ
S7DdlFMt8ilpG8D84HB1bHAZG6FzLblbrrt/jCzXyEnoBBzfGqXkt6QnvUeDc9dVO2mv76xjvs/y
TcKEteSBziDieRptVbIu69xeXDZNkGncsf0huOrrR+dz6ElUefVDdtAZjobNdOPDLQmj6CinFoUQ
MMyVmsdWtiCe5b/G6xmJ5N7VIEEDxL2NHli5duEIR+MdHDyQjIuc3FRHrTT5aIritcgbDE9QM3lK
NF7/zrJODAn+D6dJAgoZ1l3nZenuF0f5ehldUD3EB70tjoLVg3+6LMH7h1irm0GiSFMZu4V3oXAh
7vs2/TEc0Ezl9WR5m5f62mc7WZ/omGHhw2I+0GUJvkj1Q5X9RmJ+9qUETyzNeaSQSs1kNquHYYpu
wzagZlp4ZCpPAH1386i6JgXgSU1cWSs37K87CswhlKVNCo7C1ZBkml2mU0elMeu8pM9u7AGCvM48
MuKxFSvXIgmVWqBCpOuUr5db8uSQq3MRd85AjWF5g0iQozjo346u76Hxi0RV+QQuNLF/eVaN5AJU
nslBN5l2Icicm+3kxNGzha45iD5bPK46S3vKc4b0iq3DsHLNnyWAgntKZTlkQLJ4kt4EV9bVkrlr
x+FOv/0fGhkr8QRbC4EFPQVUZIQPVym+FoZ1jc7hrQnVQUMNdvfW2XzjYr4Ovr9/0Fe+HQ8E5mGX
whswIWETs6Sx+6paHvkdXJSGp1ngXpOtiaiV242mPfhWiEioEznLok88JCyKrrJNwNgxHcXG/yuv
Ny6atWWcGhCeCIo8D1YtA8LTK3XezYGz7/z60Rirv97frq2FCGExn4Jg9iMep0qv32tmeu8we/e+
iZWTe7ZXgrPpfa53bQLQCa4s2r+oAYcjDHPBS//6vqGttQghUAoGv5xVkvOh+26YXl1twPxXfh9c
M1M6sgFoFkz1+Uc3UmiELAnMsdN2V4VlX/ta772/hLX8gmzJBIcPqgm0rGCjsEGgA2ce3Am3BYbP
iaGABMOfefU3NchWz2/5QeG6PzMonJfS6MwhCQAcS021m/3vZviD5/cu7+4qbYsdZPktwRbRjTlc
Zt3QyBVjuB/oqTWg7QJAxOvC67RAD2c8poxeFtJrvUUrsFY9XdANQEodoM4E1PPv1UZx0moavs1I
dbg3DtGN46qP6se/62PTZ1rk3tZ2vn0gcY3MpdG6ZQ540QY7NzomOYyipknKzxPyg5TY3ZeylILY
m8dYG7zUUerGm7XCvzZiKz9ajV3cmaploIKkOguXaFdWzEBUw3ztj5Ey7wOImd2m1sJbyylM8hel
BADp+5NJOy/z7V3h9Mkr2tF/ZEqZ/iEXauQ1cq82bj7pUIk4cgpDUuVE+1Gaf8SF/X00je46UHPp
S+AgWWnMubFrJUk+9oqE3oLqV3vg9eMxk5XCtW2EftQmanfDYKtu1vrDle1I7e008//N0kK/KdDD
cgd4miFvaOXvRSujjyIzuSGXgXI12jPdt1i7aiFWREaFa27Xqc535OCinTlqSNnLTf1qlMUk7+ai
7e6cRjG/55b/rYkt+EVbOhhR2PZb1fWVuETfkhq3gQjVQoZ2/qUSg75XPAHZGIwvWl3vDGnYpeO1
Y3369TO9TNOQ4S44Ty6Mc0OpoVbQIpFRq0fnByJfNwn61xYMyK6MfOIWrnR1WSfWhCg4KqNsFz3W
fGDidUV7/ChLS1/72/vLWv7qC0c/sSOcrkwuswayYJ5b8uyOjpvQklV/5wFtMw1J6RRU6YW85YAg
ujZI3LNheyOX7iI/kjyZH9RuV9VeFZKMQd99+K0t/BtqTGXWFoGlatYmTv+WSyfh0bE67aho8yc4
pAs3zsp6K+avZGMmc9V0PkFcUP8SdnLS0ElmHoPSY9UHt0ZqfwtTxYbzcKzdQJHA93SpfAd69F7q
5/wqnIxHEOz+Rg9PWyKT+EFP/wzhJujKZJCyjPKSUyMPPcOK+r3srEPmlJ4q7evehFr6Z5MFBz16
MPrSa3vVG5MnurSh3MBg53+ofMjAC69oXdUeP/jGo1nf+J0CSC+CP1LeqQXVnOEVLvSdPsMMNVwp
6c0YNW7aPZppv5vyhFHsve/E11OzcXmv3axnuywE5mTS28pCC8JlwPCxHKXbdnIerRiATa7szCqD
nf3PnL9Fr78OAyTeSvLx1w/Myf6KfC0FvfRgrKitKf6xR4MtT78b0YYv6ZffEPAO7WZFA+8JQuY8
1EyzpUXFDCgM5bdy/hSFG9n1io+c/b6QlmbmkPeGwu8v4IO/RSf1w3a5f60LdGZnWedJfj0nvT87
FbE518Fcw3Si75FBTKfHSr3tsr3h35rhc19tlZBWEpQzs0KkHjPbdywgTpDDh3dVI+3UynwYtebJ
suNjh8SuHVW/nuifmRTCdR5Pg+FTdIW69S5Kj01yUP3j+463vpuWTBqxdFcZuT3fzSbKBqcbebpD
A/2xhHElBbxWfMxvgk3x3pXbZ6l2/mNKCCJFHgeB7VOGkMd8F5X+3pz8j7k/eUjJ/Pp5OjMlHGgj
js2+7llViCpCknsZV2o9/SqRGI/yUytirRjKdR9FwgmXyCCOgfC1AZQ2HiL9RyNnGytaO10U9u0F
q01nSMwdAzgPw9nm6l5GaZKbCElXk9NlXL/vD2tBggof86dLkeEi8QkjpYO3Ec3G0kK8wO5a2LK7
0XvfyFr2bZ1aERwbpRr0TaAY/k/BOX9R7uKfS8io93H5IB2zQ3qct2DNW0sTPJ35pxzKdp0+IVpy
WnEz2K8by1p6A8ItebYswcHLqUytQo0Z83/rAAXU0YfD8pV+Y+DpzJDg3ir8zbFe9jPdduvoG+bB
3AJmr12JpyZElAvE5uXU95AV5Q0ozay8kvtvlXyrdK9ZFBzVPD8aiav3L1DvG1sPpY0v9RazTiL8
pE86AZ4eaK94KtVDqHk36g4rCerZ6oS7sMvjwmf6oIX8PEelFcov+O55mPWxoW+Nzi+/9Y5XvJXx
T1bjoyQqNeNSUIPVSvOqY17ugac28Hnme+na6TaO8OraUJ5dMuNlhERwDimK9TRC1AAdn/JYw1ye
deqDlqYbSdMb++TFuqhGwDjIU/ri6aKrw4xfBNBNpQfnR/oz/0P6nNyEh8RleJg5RsMdX+WPEoF3
r36ZPGR4vO7q/RO3diejC0Y2Q62NwTyhGDtZftMFM9Eqnbkgr5XgWSlvSj29hcB+x4Nzw2tWL8tT
e4LbBF0nZRNEtNRGoyvDgfcqcatiJzFBORnHLdaQ5UNdbvC/qxMSqjoL+sSqc+A7NwvjbH81HJg3
PG5t4ttRvrDDSwpcMGj2C+yTPFhIuRUa3n+IYW/yryPeoOWDvslks3quGZhf0E8WRNCCZ1LDRj5Y
ouVpJY1zVWah/KENsmQDd7yWZjAC9l8rIkpIqfU20ir8X57czHyAz+ZaLUEs2Or+fe9bj5EnlgT3
U0FZRpQvUVpvXfu4cBoF98Gd+igfFhq0ze7byltwAYrDakRZmYqBcIGhuY2uTcp3WmQSi+ds39M0
RTHmOd3kQFt1vRNTwk2mZ/KIOAR3Zap8brVsZ7QvQzLvreFrNY7HhV2jkJ/f380tk4JzDMUYqJlG
99RxfqhKiWpCJhnH1MqnT2pdfVHBpdzwwmx2TaxusfmuOSYNCBgp6OswQLyE1JMQLWdOy6Q5MrP2
FIMhGfNbYDgbEEYxLCNjSJnnX1o5IefJsjZ0GEthSpK6SGl1u3BGTtv/8f4ublkRfGTImja1woXz
LX1p4QVAQge1nI04uGVE8A46HLrVRhgZVQZufDe0SxdVlvdXIsZ2cb8EfyD9rBpYNWV3yAtXTplX
/xjKXi99rdE+WASA3je3sSaRJCJEbyNPspaN0+IbbXTQTqs51+pGJUX0cmFVhhAywiBKR8thhrQd
Kjfu//QbtKMk5cq3IJCOfiiV6WlOvH9/bWJEFI0K11aJmkIO0hzXqx7UQPfa4XVgTKmUov/PTRRu
rDmwGAKSWF0j57sEgbWmKin+bKELFyc+vbDE9SzH+fS4jondBxn+J0vRiykhvmMDn78DYuY2zta7
f8sxln8/MZZCM2sEKcYGO4YHu0YdtN/F6BG+/422zAjhwSjy2Yr8VGGAeTeCFiEQTtZf79vY8gMh
OPRBJynV2+eZsl3lV0CpaK9oj5p0/A1D4CRt+lSUm96gcid7FhO1A3Oh8JqCJwfcXTJ91tRqFykb
jr26af/audCCRjCMDGmJEdWPTNVcf/xstL/DSc6N+9/FiJPxoR3IUs5sipskg+sjJRVNf5qO9/6O
ba1EPKJFU+TVjJF5NLxWt3YNWabU6htetnpyTtYiHNAwDwptkHHmIhj3hY9KJLjNQvd8/zE1Jvf/
b03CMfXbZqrqkDXpw7epyRjD+jQ39saK1jZu4W2xgX1QLNOEjaunZnZa6ueu3KRuFtJOcspd0Tcb
Ztbi9qkZYeNKfzbGtIenKJ0O0XScGg2Bz1u7uRuMz+PYHp3h469vHqhACADIIi/JfQxr1PPKIpQa
YG61wLkpi3DXtdXG63Rt+2B1c5jKhziettZ5dDNDqcrzMJbdrH+Nm1ukCJOtNHnNBARFiA8bjO1e
zIxIrQVV9iRRSYiMI4MzbmiZd4OabnjbRTa+3Ao8LBYCZOh0NJG5MmCeM4qaHmHlUN5nZuDVQ0OP
kgHUknOUqdNDoyofgJtcW1X6VcrMe6fbhAct7iZcTQg2wPNsgH6HIEDYT/ovip5wxNzwrtsvhGDW
s3HfwXKagWqsrt73kZUU6cyY4PuO2Uh5G8PDqMSpZ6Tt3gR3kFbcVInb1R/VqN6/b3A5seLqgGyi
F0LHjSe/kPjNvTUjoYnCbq4yHAsB6Sad8IoF+CgWeBUNPdprizOd3BxqHrVObqt0DRUTJrCXbHY2
TvIFbJKfPTMh3LRWKusx+loUz+jtHNGJO463jCZfmY/pM0vanJxeCR0Mkix0EQC4lsHt8yWZyEYW
aYb20dIX0a6WmuD/1BdZcb1TO2IGi7xfqdQpSlZ/T8ekPC5ch0qMemiPQbiTfr7vCyvHGnM0yKm8
yNAiCc7nO6WiFDLmTHS5qsGHaecAzcfW11pdlUUz3kGc5nJiyql7W5URbHSNF/uoeOkhfByfimva
iLfb2MxV7zsxJqypjPRW5gJGDEz9qEcFI4tbJI8rR9ZgcO6f5Qj3SJ1MkLdKNaKk8lckdKGDRwoT
gEczfBn1l6nd6CCtLshGQNyASfVyLCtA4hepOj5SGn1L1DuUaX/DCZhdBUxHxL2gnGe6I8y7Bgkx
vXvt6mafq9ItjHQbT+fVIwvMBTV0G4CnLaKrEnWiDdZUi2vrN5oX7ZHDvJ6P+N4hgeRuCy+7dpUA
sSKpoBQAIkmstAS9PltopMLU78Gq5zbH6Mn0qEgcmW78c6vavb46dOX58vBiXkCfsqiNo8ZidY2/
T6+LZmddpZ60pxkc3E9cHNsghv/DJPpSsPnR7BEXWJUzAowBbdPam5ikA/9z5TwE939HpkbeFVs3
1doxthgJ/69B4eaIHZA6VkXvL8vhg5qlUP4Z+CiJQacq1zeB2uefGmrW5Z4BtfrH0A12QCtIVb5T
4g2uJn82j0ElI+xaFVN/sJvUGZj1mafnOOoLDclMn0YInBiDyxCyeRs3lvlRiZyv1CnCF1ge5qdG
lStXyzTjqPuwm5tD6kBnOdt7Vaqi+yAeSgasnPo+UOt0pxjTcOB6/4bC+vfJAgyAsPu+CFBStyd1
n5hSv9d7GoqKNSeebw7BbYlQyBPPBE3Z6anZvfCIU28MKyipkPTlLils58DrofsQzgNc8qkUqTex
PYY/KZV2z4gL2gctmyXkrKldq8lYPBeBWb6WVSB5oRZMBwUB85swm8IrSUv0e6uT/Tu56lQvz0ZU
zZta+RTBtHFVSV35FKKevp979M91EK79riqH19isEBDP2kWppzGLRD92zTDcNWHe72SmvfSNjGwl
+Fic2oVZG2oLWWQJmPTQCbWC9qhv5Z8gjjlGFhqovxyAuBYWZj6EGpikFOJp1sU5olgdiKYx9YCU
eVHhIPBebcS59YiwlAi5v5dWufB0hhp/GqWMylNc7NC9uM6gP46OqrLjGeXJt1uju2uX67Jnlo08
CYzAQhqUWVMTlzHmRulxUdUzj0O5f3/nVr7O22f5rwkhDaq7GFnaggbf4BBT7R+xNTy9b+Fi0mHJ
tE5XIWyak0pN2irRTGOhK27rn8pu4Yyu9xIjDhn4rHifu1s7t/LCRWQAprzlqQGRnWBzcoq5dEKy
O9N5aFC6kZgQa50PNSUidKw3vO+ikb2s8NSaENaG2lKYtuN+VR4DaJOd3ZLhZW67a0NX/VFwrpgh
yd1NFrKtVQo5pTZqgVyWEzv7Rf3LfJr2oVu52RG+YxREbxg2BFQR7zB9VJ83Puqaa9oKCvQLbNHS
xRM3Rmw7Ty30CV/Mm9CF/dB7G976ghjm39NbL1udj7Wk6dTk4sonjwJ7jjXmZTRMpsZd5JdfE7U5
pGZ611WRl1bIFg3yxoW1tUrhAI6m1Tp+KQO3GLWXxJDui/CrHUYbvKLLGRPeU7jPv3spnEEz0B2G
VsFINqDKYLXY+ZCRNdpXtf+x8dXW7t9TS8KxaMphHpuALdTvW2en35SH7D69NdBSO5DTHDeHnFbt
QZhO0o4aHST7558sR9G6gy2YeFl7zbcG70yO6ov5aPwV/A+04qvheaGJ/6+55c858RDLl9ByCv8D
KPFvFh7uatgNh/xZvXI8tOE3tnO5Vi4+HFpVQHYp0lBwOLenpeh0K2ypG+Rx8moXRfGiOEP+rRod
6Yh6kHQ9KNoIVafee2pi/uEHc3vDLg37HA6rfcxVsvU2XwkJ5N8LgydawpddXK2BEAyXHV0w1EaV
HuJpP1SP5vy9qbbEJlbO45kp4Txmc+FXTNJwOKKge0h8HYXxYqw/0RvP7yY7h4gXacUfcWc2GymF
enlrLYP+kGMizbMsU/jQXM+Tz8ce3LQYv6EI3uyL6KEKm8KzfHpqah/X11Wilbtsjn+Ofpd8UZVQ
eWiT4Y/BYrSoLwz69bpZ7tJBsnZBHUACJunqMeitn34ow8SsSwr0ZF39ta/sD6XZ21uwsZUvRfD8
x3nEh3oym0rEvUGhakRbRaqf9FC5Gbvys0pxrOlqf8NbVz7XmT3hLMJAVKdDzKtWdtw0PMhZsPPz
dBmfd+fpqKYbicXW8oRPBCbOsdlR8Jn5ON6QG2fLotqdVFXZXhqgMidBM5xfL2TC3LLg1lBtojol
LLICI+IYPZCotFF2JRwCPfPUnbOR0qwG7BMrwtqmxBg73nFspQEJLnQ0tNCkgsFsezO1WH7qIsSc
mBIz25Sqh8VDlORp2ge31VFy22yXXNcP8Y0PN+yGk6xeeHBsUTplkhiK6/OIVuZlhcxzi/x6Dftz
5LZqz+TNVlN3df9OrAjX6lQ1RpurLErrdl3yKQlKb56v2to+vh+gt1YjXKxaqkA7ZXN926n+IZ5a
T8ubG7WYN7KEy2hE+neynOUonFw7zqiNY1ewnKz9njfP+hbj8Frp8PT3l5N98vtdgR5jMPBRQus1
LB+j8DW2b8ZgPxVuY+quFE2H9/dtNVQwnkTeDvMwwlnnBuMgUkupxWAafBt7KEfyR4WCcmk/9CMa
4Zvl3gvSjCWBhkUO6hYm2EnZhYsUjoBIiQd20I+vsgc6xvF1+lHaQYd/cFw6UpBZErZ2TcEU/f+i
fr36RoHUBdEcmkc8I4VjFixCDtOAPPnyqpM+xwff64mPh+R6qS5NVyrjS1tTj2u7zBAvc2Cg8Rcq
9PNdjgY5L+Qe5JzaJXvHj3ZTctXZhuege1mnrralbnuB8Hrb5RODYtjS66EvF01x0/5ixI43Kw9N
86WUYcXMIT18cALteoS29X1nuoDLvZlFtmeZr0O0RHyLFVJJ9bbDLJhoXkdAH+PvMKPuUuLY7+iY
L9obcFDR+oHbUvCkqDanSaKLzqQMvM/VYyvBUFJvCeuubSVFfAgtoV6DT1b0FzUs6S6UpDjx9cJb
4V8rR+kY7xjbv97YvZUL4MySEJGRwOrMMsUS3LIHEgM39nhZ3siHHLmGrVbSSmAGRwnnOEJA4DnF
3Uvg0bQHHzrbNir3QW3eTSqeP1Z+7aGusHFXr2QIp8bETt2AlNesJyWfiuny+DHhAq2zY6d/SlJz
I2FcidCYQhSLs4ayhywctZn5iRakyIKUfpiTJ2u82vhKS3wQrukzA8LRKhXqT6lRLBsngwEEKnJo
ndjyMmMKd5bx2dCL6tBIoXbgpad+dULbMw118jqlMK4M3Zc2/qCVm2+hXzYYcKf7eEEENFRqp9W8
Tdwg8e+VyWcYbrqzGXx+f90r+7pUp5BY5H9MKsjnIazu87EtmoCLXP2rCa/6zQlMZcUjYVhgcm0Z
wKTyJny5rNOTSfZ7Gj+P0belk2p+qLsDT4s78664Lrzhypx3w63+G9k5snNvpQ06W7TFz1c2NkrY
Oo0OdpRp98I5BnPj5eaHqftkzltDz2tr1N/o2Jgd5x0pxKyuoTEfxrzZ6uSupR/tf5jHq6DbuNTX
vhUXG/UaIOFMjwhZSuvobTmlaKU6mboPITuGDHeLjHctLlqLdg7S8zq9OlG1IMhiek2zChRHrYdP
zewrqRtOgcZLzTEy7Qi2U/3kDFr0vVbM5mhPivpsJLKygUpfXevJn7H8+0nGpFrohCv5DCtN+K0k
YVA3GmprnZNFL40BbuCcwE2ET5Z0cO4Uejr+Z3RlvlKya6U6dN7kLWT8nXMbDxtnbc1LFlE4KuiQ
BILrP19TEOh601jUuE3Tm5gA6qpDAoV2mCQbjrIWO9C2gQsGFCyrFAw5fhvAng7BgK5UzY5H6jHM
y8+VtIUfXV0QLw0mnzF3QexD7qkiVk39oACU6M1JDXfcwKs0Swevr/QNl1hdFWgMxDQQn7lgh6kt
I6iRNYMw2L+X46Mh389bCdbKhcadCRkToWqRI14uiROvK7usiLqckcSs+u6bDRxFFcodn2T5uUl+
dXSFpOrMlujh0POVHWLsLpeaFD5mmqeq1+8H91UnP12PEN0Vo5nVrFi27KB17kIzoT1UP6yn7k6l
WMi8/1a9cPEs4RYl+sFKDjMlmstie6XOpGDqdNqDqdnvJak4an722iba/yPty3okxbWtfxES8/DK
EGNGzpmVVS+opsaAMcYGjP3rv0VJ597MqFDG7fMdqXUeqrsc2Nvbe1h7rSbTZHiqenmntPiRBNfW
vWSJkFdCPAejR5v8zOJ1Qhzj+GuMhdk9bp3CZd5Icws6git3+JIRvlvoXB6hB2tiqxgEiXUflOnE
lcTYc1TeN4usr8Wo19Y6e8EGK+joSNBbdWNQy3U+3wak/KHkXHxuJn/gleen9v6jzmKfZHCrkgXY
vfp1uZtIph+RNeYrgZyFWe1cY+QnY6/01hThBsTE/3oWf70KEepoqzAyuth/ptbfXTvXhJq5IkSj
3L6H1jnwpXMGxsgS3JnLNVHJSw/L+2bm2ZWoVT15Xo2JUuV8JeWLEwb/jYW865aupvruY8hYMyAB
EFFhzkKw08h2ZvkvQMYoWQOChkA4Dv4i3tOVE8nFgQZ3mUC3Nav8+0Vfie0vGB/YDNcxFUBCor/i
APCVLzYT4IwJHA0uVu5uEAk3ALU/fm58F9dBpcKPEC6jKXsW1NCmr5OYh2guDyJG7yQwadiqwtP2
FSu/tBDkmIDnw7sE7sCz2+SAapRThYDaJXXuQ2OA2FXGr53+BUeE8TXbhydCwxyPyMfTD5mcKO1B
ZjGJja+BkDB383AU17AmFz4GLzsE2DDpDcTOX33lxaK8jyuczhj/bqxwO3ocdb7Iefj8dC7clg/r
nBnz0HbhqCNYgQOuMhD1M3XlVC51fBLQRzpQrsWh/MX+MU2LjEHRiTxHNuyhpV25bTp24tzY+9Ku
on3TQ8cOeNH2SFh3qEC+k1dQyd71curc9PPPvfRgfvg1Z49yO1JaLR7ktES+5Ku2Hb0rv467JVvF
FVkITr8rC148SBToVi4hcJqdN6AQnULwZMBByi5sSWbKfvzqjeInV2F5L1cZk3EexaFzJwoBwYX/
JD7/TXsaZ6wVj3pRd9HChuNsyvjfcufAK69EuLAuVJEhkHX2Kgxsis04x4D2NLPJkeZ2eF3HMWOD
K9K4RNHp8724ZGvv1zsLvhylmsrlgJnU08scdUUbWVdWuHA5MXS3kv3hf3Cf62G8c81jQ/2JgM8m
c1W1L8cp9dCAClzA3a5FxpeOFQR/UFjFGBrc9Jmziaa66zsCq2bgWRmSDMko+KyvlAgufg50U1ZS
GcwIn5flwPek3YGAycL4v0OKlJOl9rzFkV3ZtgtBHQY6IZCIGB9kAu6ZT+OtY+mKIQ5ZKQvktt2i
plq4u2vD8BddQQLWVSBlfLxu55UCKVrjQPdt5UH1gEZoNsEt5rl98OqzQu/ENVd9YT30IF3wPEMO
ES4oPjfwPmAl9EiczOfZynRCNt6tKJIHnf83wlrrdcJqKE6vkmxIrT8aH60ThllawNpBjj2BkkbX
1xDRl4zOgSmg2YR6DjL4jyuMNpg5uIAvqZ1Dt+wkKJxncY1Q4JIxOHEMfwCnAG7zM2Po52QYK8g5
Zcs80pT2UFFXgFQdCWae0tpm3tbirMsi5cjHhS3XGk/Xll9L8u+ucCs8q+d9AD4ifbSIeXQMTWMK
rdPbsobWw/I2zvMV879gJ9CshzyHg/ojvPQ5ll3HnjCJA0givYm3dgFQwrKtM/q6or+d5qo8+KVP
fL/c2ZtL1WKxGAyXGYt3nfpm0yfQUxYEPEIYnS88/xsPnz73vH8O7SwB+PCFZ4cK0vbejAJk2bJY
8uUpPvyHQBcT5E8eJKkz7xX41Tvr+crC6xX7bOGz47Rk2XqWi5LWvPH/4Ztl93M+sFuMfO/+Dyyl
6w37azHcDjgzxJt/6a73jUH9VsN0p9rj+ewxvlOR2+i0HNCJgDqqecJMKoL1gc3TfvQs/dOxJ+st
acT4c/SXyqRlKMz2yh5ccuOgnP+fn3V23qt4L6q9q05o4WyiHdTnLLBtockSoyexQD8sUIV9ZC/e
NQd46cGF0B/gX0BjI2c+80hMTYkBIySeQOgZDmFmRdfmsS/GU0Csr/24EGMm5y7Jg2CiRyLY8pDc
z0aknuRpYP+jnEch3wbrtiKyGOIanD5TGpEyBcL0v7m9SJN8yFtBTugvIQYBVTlvCOB3gZjKV5Wk
drs8gp6xWEWSyJXDvOSC38cwZ+++1Vn1wAjmC+Na+FVqEXKzCFE16Tw6wbUv+/v8EDeiaI/UGT3X
+BwqYRu9DKpHBWnM//CUZ3ZcRLdDPuzNacaUZh7fXqNHvdAK/LjmeqHf+d+eCWeKCPBna4DsZojF
D9U22rp5u7nG5vb3vfi41Jl5upDvq7WD6qJjhzRlevBvJrD05q7TeFvmSwi6fH4Tr+3n+ufvvq0b
PfSwVxAoGR7E9CquKU79bRz4IKSgf6YfVgqoj39/MCzcn1b90BERwPx1lDfN/PXzT3BWh/nRx6Ec
C+TMqhoaY8pifVzefYNipplFgzstvKxfFSWB7MxtK7W+rPTkYzoX3bN89l5p0Xy7SkCyHv5fiyMO
RRaPajASqY+Lz+1UqgWsPxjv0AX76nxpX/zc3njFEmbVVRLMS9u5Kmojd4SEXXgeY/vjUsbDiO2c
/fnOo9benuwhJc21lupFm3+/0JnNIyvpO5Cbrho4802Y0bwE7Dmt9+v73zrZ5yd48QDffdWZ1TvI
5gBQj3VWTuDCJKiGRBXU3brxJoxN3nkjzpVfU0G9tpVnll83mCOZJTIJP8oGr8pH282na/Ojl67X
+208M/+6CeOhHS2dNZFOR28/+L8+37oLGBAYP0Zgkd+BZhOYjI/2FxD0tMK6Bb64KgDK+NNqZyZH
Blv43coimqv0Go/ohejw46Jn1lE5qgG9D8ARorlj80E6Dlhmc139qsuDX6t0bL54ftq6TpF415pY
Fy8cWreITQOwvJ2LWHMf8UxtJFgTb6K3aNNvu8xPHQ3W2aaADtkV07zkkDHDHK8wED9ENvhxe23q
xYOp0a5gc3s3diCu71AXCDGz0rhvV47ynIINXX50rqASiaqwt1INflyrrxKflQZlWk1AoutuKuu+
R2SP1CMtrTtsd2ottzPfXFn20oaug1S4gOsg+rms6lJbbT+u7XCN/AIY4AyTN2Masl/Y5n2VQCae
B7vKeC9xjU65JD4wduaaD790UaLQhR9Hbo+y2JkLULxUvhdCjCBIVWHytnCb7RhBoSNOVzVZFOAr
eoVr6fKSMYpQaNSDauxsuwGrmoQloPHUAjGIMcBYXPNrF40HW/qfFc4ifd7WTWJ6zJBE83JgKvki
0ASSBtzIUhdXTnHdoPN3CHHR/6x19g4ppmu3Q1gNhx28Wem0tW4BGVZ5mdpQpZFfro2sX3Kf/7se
uLc+Gmsnpsl4IdZLVo5Poh7aoNm0w/z8+XddXAYs5yhYQPYNc9sflynHXg/2soLpaB5RnrGS5k37
ryNYXDzg6FCOBwALisYfF+EqriGbije8tr92EDNxSRpE1/zWRXN7t8i5hdtT3SbevGTRXawLr0/H
/QCoPyR2HmSdMlP4u+u0pRdjo/eftv6qd7FR10819dbwBN1Q1JeqQ1PmSVYV/oj/Q4/8SA7+I90G
z3RIq2v2fzGKiKAohiwIjRv0VD6uHi79oJ2KrLOofL881wcNKnKaYuQI4kzy2lTYauJnVwBhJvpp
IYatoVF55qsbFkNoM4EjW6Ap9J9hdfsqE9wFk3QcuGo05Z1VUe9sGfAG8rFe0GCuIqhd2/VeV9ZD
4vFrz8GFqOjDOqt3eXd03GB6kk5YBxz4JnM1hjyZQ1/A1r0fTYQhosR5jSkbNuBhIjfEre2N1ZJ6
51ObAdEVhGk7Vf5Okjh6NPi9W1LphaTCba+1ENZjPN94HC9KMuhFw4mf+Z52abShC6JSYzXtzUq7
mGtr+l071pPp/Lggis7XXq314n+y5h9Mz7vdGcaEBBrMZ3+wLOsUcAhZwz1qZDuxBdv1517oQk4P
DD5iABTD0BYAfObjWUwdKS2CyWPUbKrdirSlY8r/AYIs63I2pACEXwOgXng71lkRIKwgcwykyZnj
WyiJdQfuv6ztyeNEAStOoGzGf43ttQH1S/bs+UmIuQO8/whCPn6bD9HGJK7xbY2XJSBOpvtg0yEm
Bmh/zmS8jw59bt3/+24evDkQQaiQwGigA/Zx1YZLDaD7at2g2fI4eBWdbdxeqxdc2EXMFUW4pCt+
7C9AXK04ElxBViDXCXPZeWQXgcHUcV98biAXXA+IIVc4dIIgClPDH7/G8TUqqW2EoHS/uvVxh5Hn
4v/AH37pe3BSK1uMA022czuMR+0tlhtBdAgzWMbVDyhj7mVTpclS0bQB7wjp8AdDt+ubIKUl6iFy
ulV8yLSCSHYUHSZq/u1V9D2kHjjHFU8JQazg7CjX8vgcQEkjk9yQt74vncwAbHTjCRbugUoZUmD4
jtGCKoMYvDmrR66KZpj6h88P4U/x571PWH9IhHbNCtdGFHkONqNwhsEsG/yQovsu9tO2L8RNtFlV
LNXGycp03LYZyFXFn9HW6xIVf43Unv2Ac3AwCqeK9DWQyEHqQoHKu0GwktdbZyv3I+pFqyTbtW7q
uUWsS8ZgxF/RrMDjn1cErC6QhDJ8cxIiMQGd7Sj4tu2dmxGcYp/v78XPw6uH5tvK7YThh49WPieK
1lNiTSiEqQKVFn7joomkTqbeWIXM3U0DWYWrHDR/RRH4xFUyagWnQRH6L7iEy8Z4bMClgGP1NvTr
+rJ3SRpgpoKjF3HlJv/l6s9XOwvak9kefHAxgXvmAaFEfPijBnCCQLj/Fm7QNMv7f4nx+7MgKmPI
Zl0wdpzDJzzpmwUOXma8CbY9Yzu/pYeaNrvPT++CoSA5QD/HwxVxUdz/eHhqKvHUGOxi5fpp0L31
4s1ER2u+ssxfEeefz3m3zvo73j3MfhVqVTmYnoTcnDhQa2xOE0KStPH7Pm8orXNobYMjsJL/wDVA
M2k2kJUNxvvBS/qUmyACTCmYd1FIqtegDdiG1gOmP5bFv+IvzgOsP78UYxcIUPEMIWL8+Evneq6Y
X62qHlC5vp0oeh29t2Aawhb8GOBHFlZbga1WWP7b52dxngv8WRlQd9QUgMLFwNLHlRMzRajPdytJ
OC+kSw/uWO7//5ZYP/7dMXSh0wrW4l0N5zyY/axW10Yz/yo9nX/FmTtoaFBKzwkFUs5yG42FRMSJ
Vk7/QnJeuBvh3PnQAf/8sy5eTx/ZWoKJ6QAkCWeHNlggl4sHT2TlSeTxNtk0T2ManLxDkIkTdK+u
+TwnuWAmAIX8j9c7hz9O/eRKnYQDnjd130eyve1HRo+mXgd3h8jNSdJ5T1bk0p3ttFOT2bV2930j
ABkxbVlnRBgwis6G5rUM90ZM+sQFH15XBGBaWyjgen1Pv04tgwcVDkqsFuTAFUAuRylmDArMncC2
OsJJ+8C0J5Pg0Ud/ZBgxCztC5WVKUDhZiKx3o2ztL1JN92yppi/DVEOMsPLHr2GovzWLyzIxW80R
ulHsnqgAk8bMgkNDno/BMencWgPA4Zp43sFt+XwUwn2rZ09DYYsRLw1rm74kk1OlRvfRLav1d23w
I0JwEP9S4eSmi63HHTaCF43hoBldArABeI5l9+kc8Rml+Nh0L0uIrldbeirFLJk7YQDRxX+l4ilJ
Y9nFG9q4PI28xs/dGSFVM2EI3K6cI3R8HoG1fqwr9kTc6ZFPoISt+SMBj9x+EHX1bDfM/0GhpBnk
qJOXuQMemyICXuwt8VS0Ua5TFQK/ZyvaqE1ji3o3I+3rb1O1ltw67cYH5RpyJ/He9EWFjX4LMCJ+
HP1uuqNyCIoQyuAb1GOrgxGxm3I/AEOojI9d55NMCLYrq+Z5MXa3NY4nM8ujrcyDLvk2zaV7amQ/
g+aCej/KMjSbGHqqGykRpOaxzfwiQp6xU5C5uR0mOnwDhzr4ooLKfSnd6ZuI9M8pDG8W1y+hV+by
OSe8bAeIkzklVKqMAHqow2hvabnPbiTZ94okS+oHy08eQudWVOxOw/aeYBqgm/SRlB21ctpiEVP/
ojErnofdSunVdE51C8Vz8z0albX1HV0fAsmC57olNEfT3J1yzEHwNZ4UoI+EdHp/M7uVPnnLQG5t
uxMIdEwVH+H6wpTabXwEGhpphWK3fVgK6DQ7FnSSBZP3oA5ixwbVxa0tXLcwy5xsR+KAGsOX9u/F
974GJeAWQyWfg0WBlaDUzmaB0jtPReBRP/eM99YJ3tFU+R3L/cbcuH08PJOyh/3RaCpKEOAUHlfV
l3GFQg6sDg8C8lsY3CobdrJnKy4wCeXWKXSUwjmlPmkLzqWPEVK/Eb/j3vJuZAK9vUREJayvrjZ6
dCi+wh1pRplDmnRooP8cLXN3dGwhoP3XJHfz2I/NrkpGfjKCesXYmM6D4Xf9D8eE/DsNW9xgvMmP
i+zpCSSXAolKyQiG5uBbj0q28UNvpuYh7jHl39sNzfSIpxS5avx94HZ5r/2a31dQdQeVf1Va6OL7
Y1FRgdHTGkMr6ciUc1R0qotIGpY5hFYn2Q3yWLVsKRzd/uAOtLPrCKxuE43dW1qxJKdQimbQIliB
XKBodJ/YbLxnAHzbHWimu4e+qsDTIJP5LeCq3Aolmx9gMn1SiHJSWN54AOUUflwEWr0oYOyRRk63
pGMZy/tpDLx9VIXNvVR9u6+l4xdkCdSbUeHcpMZ3WS7AfYCTDJddvEw3gL4/VDL51fojUGyOQTc7
1hggBqM8TUfT3fjQe9kuGNI5xrXtpkGgtU6hlbo8EhnNRVRSMC0grruDO6oLT/XVFsV3nHFQQvsL
buxI6im4qcKIWSnK4S+o1A1FEpPlNlGJ3tXJBDbyYCHMysUsOM1qjzyGtJ1AUQ5AbdhF9ikONRQr
AB587EE/CY15vhyoEsNuRWNlJTh/4I2AegCmvedIso1BnyteRrdJGWjCMsEFwo+OIBm2mJPNCXko
I11t1DQ7D2Hn1RvVx/E+4LHcWA7o17UdDg8TDfl2qHl3k8wLHpPAXvXLWnI0iqu8r2JcUqvuN8FM
mpfFmqZ0CUWYDiEwCe0IdYG4oUselK6M0sZaniXmNnMrLjkUIqbfEKiITlZtt9Csj+rCHi26n32q
NhWGDG589A2em75r09nVGHNewBWZhsHwOjagfQWBwg1T9jM2o03ryrsPxPy71br/B7N30UZoXKDI
8PLJQjx6KNHYAi1GrzaobMV3kJkuj0tout3ctD/hpPxdwL1pU1sOe6miKL4FSRrZNM2QzEDGzsnv
ZOLNUYlRYlSx74/UOOGLI6soB9NYgPq+hfZ9ydBDcCyynDTVgZfymDlfKeSzMxKa70qO264CJqNF
4zONg7osVOLpg5LQVmORN26Vmu1nNjS/yrGscivi40EMeKXMNP3qxonurM7oQ9smrkBFfFFHPNFl
HtWexus09CJtDTO7IfZWNgQvPHYtU9AMdvwFU9ReG+/suIo5wuOQ/1g6qz8OFRiOS2G9hY31OPjt
ksIov49WeZMs3Y9ucrydQiiSzyGp71QoEQK5oQEirfMOrKaVtcV+l3iuVSx/9tD+6/OQ+Zoj7GRv
8VgfLC5N+ODOzuCmdq+mbjMD/SYhkGApaAk4pbybez/YjTDHL4704DIX0FmKugTL9yzi+ntsoZKN
50k+Jm0n02p0plNt8682i5IbwFO8vcYA5t62fL/N4BlwZUU1d7+GRT2zropfdMlmYIwlI48oj/9k
wlL7BiUWXLKWuzfVMrmHnjQEwYL27Cya5rfeJdEjnjJIzZmGFcypa6AyRGy/QggdD9jYln2KzQ03
/tw/ktgtD6p3qp0ja5my0Fd3DQO1ncZov0GfDbe15Bhfh89LyUpfXgv3iftDfzBLJHC9UTB9qlzF
UlUiMio1UZuuC5wa1OBc76nR3gOGWl3MVfTD97BrR+RYYA87LUyXv/qWVFunAsOW6Rmoy6NqKTNX
WmB6Y+U0plHsTPeDrYO00Uw+RT69B8tdv/c9i9e4OMO9gxcz1WReCmkC/9YeLKcsqlbqG0FCKLjM
nWU99HxmByuhRQlJ1RyBAIj4kzoQNyCNaXMS11Nhi8n5ymbVPLc2+2WVfb0jco2D7LEJDhGbnGeU
64+18sejV0ao07c2GIhUC69ny1tb8zj3O2KOCdUQ8FpiHB7+un9KY6MaqiYdP9YC7RnFK5MnVdIg
sgSMGqNx/kJvOw0XE3P5wxclOP20Y/axrmgAH0hkks5gIvk6QVE5bZeabCwpHoUv6d2wYOfaGTDT
XPoSrA5NJfFC1RQBRjoFzOsxdcf8LCl9N/UHNTwJ1nj3be8m97Y/+i+ginSe/EjHTwYdGGAlcJiu
17MnANDutA0wXlrJdhzBK6Aasm+bQeyGGoUz15/M6oiG+yQyP1XYTD8R/7RobntkgPNM1CtuYXNn
0aB+tR3LP7Sd6lIcj9qZoY6ysnW/zRZLdqFA/xj4oeGmr2b9O3Ep6IcZ1Mp0AT1J6kPE1DUH7Qdz
DpevdxqEkFkQTA1J8e8Gt7FykTAvI0JHVPXUM1Vq+uobaxdpPBcth8NLyVBWW5gWKeyps3LZ+AZF
Gh54uapD++g2ljz2VrAKN9ROXBjE4blPOvc3eBqXLkO8uaS9GAE34hjkYKGzHIiC5G+OIMXg+th0
H4VR/9DGg7Wdw1VHANVWfSsieT/IqbmrkqjbQD68zGPajHnQoxaVitDqNiP86Z50oTfmls91GkpX
p540w6la3AhAxHh+Q0lgfRQr+cSI+60BkByXzRUQ6NQaP9ZOoLAd1Xrv0M7K6gCagoj5ni26qDfP
NV06iqHCmzo/BvADRxsR236oQValKuVgc7zAuWu7qd7biRLPcVA5BatBVg9bDN8AKq5/VWAC3ixL
p+67LjLpkozsNJc1MjhYXT6jgJChUB/fqNEneUcjdxeUSMpYP1gvdWXLzeBKZ5OMMx54C6TC1ah3
BNLB6dTwjd/N7r4q/T43MUtST8TOPVBsBH+6zv00DgkfBF8pSwLhYAKk63NwO5HvrbRi0E1MwI7g
KVF9YQK3A5dChxKcXeOk0nkBJ2hioWk+gTEC1Fx3PUKKfDD+qeXhsAkE1GXDxZ7inOFb0x7VcuSi
xJMnM1mozDbor+KvNcO2BuXlyW8VdbNWtuTWZQPNvUGwYxgO1qYP5JEY/aO3ouR5tCsCXRMRbhMd
Yt8GE4Hn04SHLphewrAZtiHlVgZZEp4lBGGe1bgmJe7ggW1raOhTJGJp4B6GgSC2LwMIWXuojxLe
5qov/SLA6e2aOBZD3lNDto0E/1M76BF8/K3zMKt2wt1J1KHTtjnF42DxAh1BvW8I4lArCdieeAst
ehaKrR6HG9b13qbHG4otq+mTNwdQtqua5gDsFt91nMU3i9cgUvHlQ1srspc8mnY6dvtffQT7iJG4
7EwYznSjosTuMz7Hw9dSJ+phYcq/W/D+F3YLYenSG+tMtkGU96pp0qQl3WuzprmTtSS5mtShNOKh
U+EbYN0aErFQjEtZnSx3XchQH+bS2kArNzzQIKnndOH9gsxUlXveleGzHfjD0apmlbcWmu/DYOOZ
BX6qEL3fFa5POALn8uRa04DXcWrSoESrMDbWd2ihNTj58NmtgOQinSfTerReqXSDAr18981xJQcQ
V0UkOCXJjITYSeiC9D7wBIJCv2XPjd/MhSD9P8BklchFhnmvgrYpBikh/sFbL28wipJiRDrIPEEB
ce45APmYos4DocHFw0HgF/iCIPNfVM6nCUXkpX51JB5SpGnunvGm2lVq6LJqIno7S5/9dCRJ1GoX
7XPXLL8S1AMPdARAxpRhlMuoROEALnP5bk16+VLLwb/1HMHylpTsFGrrd0fn6KdiDaoc40JPutZf
giHUOadhdROr4MYK/dvQJQdkvdYWxxMelZIQC7boAQOpYTG1wk5tvGPQv5v/cVqAC33o7gVHPB+N
mw4zQskHgaBiO0PchWS0k0fXJadYLAWcVZONsXk2zGlv6SCWXBjnRtSCfsEwS6UzMvXhDchxwcOh
zUO0wm7CZCkBMerryC8G5jzrOPkV2DIZoZlclQVXDKKnLVEnwrkonCWMt1RStwOoOARpr5yQRrRV
dxOTqc5mVPL31EUP0ed1t6XKi1ASHMymRCqf+ba5ZTZ/XsAwhMiOBUVC3eAuEKAF0/DED03T3kdi
oHGKtjd0yVrhvM7SeaFe9NVtkft2tYsJiAWqBRjba+Cuo+gJb4N78j0eIE4Gx0xAk+PSuP4ND4JH
Oc7ehk+AEbrgAk1ZLOwcUvJtJiJ2B6FQpF1uBNcUtg82fmKOJqLZxopZu8lefus+LlO3KZ9Ru7Ie
GpCkPAIaxXZDT6N9MjjdgTdJ9EtDKGHTqgW/p+l+cO4Fr65uv88BblslpchJpGHVwxQhQxoGjEcl
diFgGvDJ7mM5o6QETffkPoyDt4aG8e/Bi+7tOUEs5W1IbJ5o0JJTY0pMcBqby/axXBywLdUjiNjB
O1MGuNWcVtETcNpd6kjTDPswitvyCbPHIMVpWzBX++OTo0Qf5abi9KaDI35RRpT7iMTQA2oolEfi
Lgluw9EEj3TGQ9+ACfPE6+m1LxG2bZU7VWITD4oDABglWcKWWyFJl3mU/3aHloOfCW+aRf+hqntL
EAKlgQA0VQfBgiTVr/Mk6d/g2IN0KquvrgEFNNK8x2muXVRCaPejQuMgi5KlTblwFzzDPViDOPI5
q5P3Faaa7sky28t2XsrmdzC1gU6XKGpPZdfxO1+YOAsHouG9kh8QEuDpUPu/a6nBNG3EeFqoEOls
AEnAoKpVoCFcnmoU7DMpzbegBZ3hGsptzADrDcvpobKGZ5NYrz60P1LMiN8xZEoZ8WtvAxsF31aQ
3Fu9/ds0YZPNrbfrfcDnUGcDcQjBZHzkzt+IHz4T1DHz0TIkNwnYl7sQcGtwQ4bbcLBfgspPUqeM
bvtZ6ye50O+1azAQbDA9QasyyYNJ1X5aiwSDyG2v+m3ZJ0Ph23pBzmijG0u8OJWlt2ws+KlbkoTH
1qCOYkf9znAPKYok3g3mLvx0hEZTluj+gHYmFNFHOzmMkGwiEEFzvJ9tM2PGlXgonTKIqO81Uvpj
QuiXvtYN/G5J2599HevcGhl5cmbPHJYQSSNG9FQa9ZX1FvOFPtpJ+6Yc3h1L4Kcy1nnEyaSeaugB
sUQV1UyCApQacZZISKj0imAuPrFHz89sriuB6JJWN0Mgolvk0HrKS/iJW2w8oAH2PK4oATe5NYaJ
p1jZ/ivudvJT+MbeuYsE2XlvdWsHgi8ogQO+nMi0nCfXK5DYlN4BOcyQWYlhW0N49U/UJOxLPXTO
1iRg2uOgLPm3hAZr48JeBWPwD8hJ/owGveuNNO4YWpOZZYaa6QKstrsL4385Sr4u4cSr6DHAnOjY
n3V4JkMdPSWDyJYJyooIrlGDLWKryz9vh6zdjrOON4b4MFkHTAqa7+eNpIWRgMOx49k2gtypOFZw
3J46jAIu+fOl/gL9rp+0Ev1AIiYE/Okcnho7fArADiUzfUBmOu4p6ObG1EU8u8KMN+W1zss5LvV8
vbMO1pBUXQVm9zFrX+vbatceVqBvFKRl2oBE7Hqj5+JW/u/nnXWzJGhWBYroiDC3KMpn8sTQVyoC
KFW3GyS0n2/mpWbsu730ztCTTp8kClUOmSnw/Xc3DhT0OAIuKOKkny90qdP4fqEzGFFghTrs0A3I
EPmfuK6fKoak5N+v4WN2NYbkDVgTzvEfVlOhzklcGEazb6HLJZroygqXzPz9CutXvruwKMY4YTSg
rqLGl8m0O9ChbIJlePr8Oy4dCijrAU9Da9b/i4+fIs225Aq5kuHwLZi7nRvU343THCgPNp8vdelY
3i919kGQfaPovyUy63qWM9CdJ9c4Ji5eV1CAISsFsVUAwNDHPQt7/OFi0ChF8fu7W9CNlXkn52HK
V+wl0tTPP+jS3oWAeYK1DUANTDN/XM2tQOmWzKBf8tBfFG6FkAShuZWH0fPnC11sAIdgsYIz8kB+
cw7yUVS7YrCANpqRJsrD/yPtzZbjRpKt3SeCGebhFsiZokhqlm5gJamEeZ7x9P8H1TlbyUhYYlft
G1lbtzU9I+Dh4eG+fC39MhzDA5iBYG9kx2WQWd1sOq+5HzwFsMvCRKYQIl4vzi5Dm+Yko6J0MEK3
9I0HGJtekmBLSG+1o46QseWAl5UxJYSFWmqKcQgWEqvj8Kko6G4Hl9b93H5K/CPEHZ4EPG9jO5c/
Kd4gv5FrCw4B+JBwUelIYRllt5AnpkHqOUH3Uk1U4RRLeidnDTlzfWrlyItM5C/0QdvA4K/01plM
ZZgJsQOGMcXxdxiVk1D1wWvWhWJ5ajL4j1VIm8e2en8nGeFX4PO9m5UUKe6ve81fsWwzBQqM4AZX
no5Mk0Vx3xKAUcQENhU3Pwybtt/WwOmWIfW17wxDYAxRRk2N1z/TOdr83CVy59JeJe/Swmwj77gN
LJBXACsB76gATxYFpIdoCIJKY7jYICk/2WEjPUxR+Pn+5t1+NQaJf1OVgpVXdEe4VEql9X2d2riX
d8H7RjMgM+/fdn560COy11anxbyllbICAoPgkxn/ZXUwCoh4UbtomLopyRQRMPfqM+nkxXhrHKvn
6WRsQGeWyPj6SMAhTHABeKsx2Pr7p1zdNrpSGb3a8Y625hbAQINbAkdofZoFQWN7cqjS3hqNJNsP
arQUdcv+2/0NXlvtq58geE3W5WmeypB0L7pr1kO4W3CL0wE0x8newP+qS/S6Wa7DFwUATFYsBlTJ
tJI49kOqM7H+a2rr93LMCayIT6A45v6rEubO+6yORiq+GXjKvDC+9U4cP5iBbT+r6Pu8MZRa/VDa
cvCrURv9XPiDRTt5imT4c9rm2LbmYO0pzWX9Tpo642MfT+aP+1t289EABQGLRUHA0ABEipEkGAy4
/ioNmSTtb6MtXegZeI652nTU2jdzeowpVNy3eHOysQivCtvGTc4/wgUrz3FtNH5eg8X4MGs72pOK
idT3hujyrSssZrhUbSIS0D1xqqHNor7XTMyooKy0nX/2T85RZaYn9bZy4CXWi55ACYK2nEE2d3O1
GlUOd2gAZ7bG+3O0v09z7GnUMNX6ReVSur99N0EETsPF60i0YAmB1Ol1YNT0Kc+VZfvi/NA2l3b4
W2U8F3BRQL9W2oLDrXysJTPVFy4SwO6itTbOuyTrE6w5fw3VR8l6T0UVGNX9Nd1s4LImSJyxQdi4
kdaIGhscSIoVHbr7LDd3iBY/lHV14dn01om3UOe3gFxdxjug1ZR5LJk3Tg/vR2kUmoO9x/GHf9x1
R0iJXfpI7V7eoVVCXWljjGllH01OGMJLssFgtyakQspgG4XdA4Zrq/MQHOb+p6q+aaW/7+/jbSLE
G/PajJAfh4u4lJYAVjUfzWPxtnHjXe978hlsu6cf5JOTe1sjzzc3p2BS8EdKfxHinTbC6c7S7/qm
B/2n+6ta/sKr4yVYWPb26l7RQpmtg/kKjA+Q6Q/oPfj56f9mQsjmOnoiaaBjog0/hrPj1caDualW
u7JTkLlSg7Vs3knw4bxeR16EteIE+IDROq2b1Rbv8cnZCkZbVoQr0LCarOW2Ihj5j8P4tjOO97fq
Fqi83BhXyxBcuZR4XvgaBsof7UH2xh198z2zAs8IrEifFBgemg/qA3wZj/96uEcXTAvuXdexXwYx
CdTcWn9Fif2Dj+blsuU11H43lrnida+WKfi17szTkFj4tfzS7fNz/HMhYzfP48t8oRiMxtcxftw6
SytR4pVNwdO7Vu/MrAcZLJvjxzFeepjp18AM3SzYUmy5fecKeym4fNW0qe0H7GV/iEw3Ov0zt1RW
HpgqHkxbbrlpb7nXrk4x8x3UR3uwnQMus0wqx9zJ+q44p/vkaSsV3dpIIceQkqZP9BkfjYvS7ZtH
uviGFXvl1nTqhpOIzwZr9EEO2djxB3+HqOLJqctDMm6R52+ZESKHFeZ6TT5Q0QsFiZE/Rn7q6ubG
wd4IHI4QOKaRCV+jw0hbn8L0pY7+fYxleoIhL55ZNjmz4HC+xEy8WShLjM3dND50FPxT6dP9Y7v6
4U3epoueAQxcwiL6jvmAKdYxYqtPvvU8hYnrO8b3qd/dN7R21VI5/mNJCIN6mjP1KHNWhxfzW/0G
QP1B/Rp+lp+mL8tNqz1vzbusJH6vDArBL6Y3VswFGLm2DdHWQJdlcvzRZYCYTJNnzyHqKCqrYbix
0vUthUUe4m4SQZEh3IhzhowMFpplrh58cl5o99vtxndb9XD0Z9Sl5g9HqeAcZReZSd8Bs8lp5hTB
bgT6r4RbnN2rLo408vJ7cUNHCAvgpadqtLECbjg+SyAu3M6a88N911hby+/3zTIUip6AcFqDxAKL
vLw80oI5V0VxbSbqtirht/U84ve1FcHTrWEedCsoalTnJVjYtJP5rL2FqvKpOWeQ0v+HBPaVOcHd
FXPUFgU8rgbUUCXpIfFpMPiHrv/5f9s8wctLRiJnI8OOrb5I0YcseIiMjeLZmhdc79zy/a5uIrkq
+0EF8AQK6asRvThb3E3rfx9JGB2iLcgwhb8ftqHTx1pcMc3Zal8LLfxoyFP/7v4+3WhlLLkQ5PP/
Y2U5tlerGIrWTP1lFczQ8P27R+edev7R/MjeILLqxi/h42YJeXEpIRHngQaXMDzPzKveNCz4r4da
5dnUQJmjf9JOi2D1gDscF1XX8evGCm9KrKyQSW6FCb+FVfr32OrVCu1wLnnADQ3FnGWcsD91B8Yq
/hdsD2sHFmI7SF6p+N/SPcO3q4Md49U0de+GUqatDAwk2ypILCfkZveurAgHVh10NZskEsrwLF8S
E76t5LKMipv6fhmHlzZHXNeeuRTeEUlm72SV6YbXLlLNjRwUmV2hVGu/zDteg0/Jo/FWezReFA/i
xM/W2fhw/6OtbuWVSeH4+ikzPG2EybI5Tdm7kuL0v5U2WRyfmd2lSEsQpwbyelWmMw+jOnAftfEb
XX2b1Bt50PL/F78TLISwHFKqoyIsXEWoOnSqnhvkjuflE5lnZqChsN0a5F8zYy08g+aiOMNper0M
8rlCkqJ4mQJcmAalfXSWjttMuWsfZCHLhhHht660uBpw++agsluSYT7n3XtjnD5QfXPvf/bV24he
OrP1VM9hehA+ymjM9TCrxhIa/KOauLBv848HcIT5baU85N5Wn3ttYYTXZV3klDDlvd4/rQ7sRsoA
Q6Xg5WqHIrP0TR++3F/XqhEThQptoTOGbuG1EZ7Skl0uCDyqOv5uLkfd0+TqpAVbndrVdBLxb9za
WqAP4nxmMMuSMkxzzbDUPvpkH1We1O2Dei73SXpYkALSbmsHf7fFRE//vSrCq4l7CFsYp3GqDKbC
c/MSnbKXpVquXMxD9n6LrnltG68NCaFPSvTRACtZe5P5dlYv9XTUmy0PXLt1r20IwU7uBhA8gMC8
9kAX0IBvZFEE7hnbdnV9v/DvUQjb6AHc2KQAS2CFBGw5w0jSv3aPBBQyI0G97IVh9R3ZNh5ndbjV
crsN44IV4eXMcF0ZW7MBS93R+mG+LLza0WOETCLx4sdydfwHdgRo22yD+TeQCQvbiOD35RBGtlwX
oBwXovD0ZPq/Ykt2hy06mpUNvLbzW23k6oq3wkEJIocauVnE5zgHtms1L/eP8JYJwcmBUfZN0uWQ
LwwmLKul8qsOtpimb/z79XaJr07NCLrZNBqwykXySx9mqG00008BtOmond5fz+2phU4Hyhmav0Ra
k3j72ulSFflgnxEoz/enyyxDx8uMz/wmmZgVeTd3TxXhqgU7e9/szStQsCoc4SStxt4omLCLpuJ7
GLa5a8elCRTQPJbheL5vbGU/Xy1ROMtlpvvdzAymJyk/C+mnrL1L5nf3TdzWo4QFLX5z5Xqx1FqG
vuCBYcf4zYfo7MvM7S8THKTTKdsMtssGvQq2iz1ue5mWDVKSYrtwNBSLVy4bWO/+4ZucT+CquR+Z
xDpucQsvgUc0pi1ZxZKvQxgtBKYwHBmsmkBG20CXZIWmiqT+DHXoXXuUksMf/2Evr80JEcp2Zmtk
RpEBmOqcntV9srd3dv00/FiEK6fTIG8448qZ/h142VF6U7JYSlLDdtbGepZZnnZOdPXs1FsAj7Ud
XGL7/29CWBKtsLBOAJ8yKqDAMWD3zVEq2mTfOVEWu9PMGNuUNBuVg9s0CicBJEgCQI1i4V8SnDIa
4lGvsBpGrvnCnNM+P2THcj9o3qI0EO7t/f1Pt76TfwwKpyBjIrXQBvQaMlV6ANPqxuNWt20tclyv
aTnsVwdNiiIGCEOZnXS6XdxPjFakIHmrdABXP26kAfrWgoRncZ/ObSNZk+wpvWWe6nD6mmg+JLxy
kXb7ou/0L8bk96cwHkLZRdhP/8G8y8LzJiGdlb0Ys9oQVGPnTVM6wfeu1uAn6OXIPEt98dTM5TGU
Mu1NYha2F/jAa3pHGnaGRK3eMJtsV3LL/ECIaw68sMjKh7aaQ+ZSbCv4IHULF4/m681fgxxarqpE
2QvE6gaa9ajmBIPZSpDGDxTaIJ8/xG38EGtMo00mguPKPAUPcjBJT/e//+rHAQRIH3QRpxcfU+Gc
VbZaMxflS+NTWUi7bLK/wzLwbe6CjVx6w5RYK6+crAzTKYOD60lpKce/z5F+hvj8/oJWzy2Hx0JA
Q+W1LUQ+AOKDrJlW58291p6gvPip+c4HMwNbKfvMyNPG31IEv4UaLKeWVynqzqZBgBc8vHLgWwBW
JHsJTvFbHKQ5wG+Bppe3je9duxtNfZED/E2tJ17/sT0kraYsDl6dimLfRd8qfeP6XbI78fZgPoMn
MI/gWyZ+dJUcc2BmBfKzYt+A6e/t7LE3IHbQoS2JkgbaCsb70QDY+Hira/tj2BBwfJk8zH2ZsrbM
OEwgYsP0oS0+3neQVTe8siGkT3UEC01sYiOdGBfUz6bys27fFP3G02DLzJIOXEW9MGtQQ+0xIzPo
PbXsJcHCzsfHVlU3TK26/NWKhEvDMoM8MUNM5dnBZ+w3H74l/bPJMHe5BdTY8AxDuC6ixEjJbTDV
H0xKcuNpvEjH9rj1XtzaPOFAob5W2jOict4c/9UUOWOq9MvL2q2m7/edYcvhlh9y9ZUYLWX0asRQ
pjeXoR/2eiE/OIxm3jez9YWEoFQGUI0GHdtWoUaQvKjTl2g+JPkjKkYbJ2j1+gPhC6moRf4nop76
cQ6muRsmLzcgBZk/DdqWuvbqt7myIGzZXKQjKChSOjs6m9HFHI+N/d3K393fsa11CDvW+Q7jifFy
fPqPxfRcG7v7f3/1w18lWsLfb7MRrY0lChhmEe4zK3gko/xYZdZGarz65a/sCGlkyKRJE4foLCmB
7TJ+uPeV9yZUNKPDDfGvMbNC9ric3itvzmKmIvOAe6jME8/cFT+c8tDpWy62Vo+4TlJFYi+Nkd1k
TjFj0do6LtKfNsQfzxZUhs5xOPfH+tHamfv7H2w18vzZSLGpxk1VSJDKyF5R1Du05WBC8L/4E0mk
2cupC/NX66amdkrN9N9Cg1/vqilE8p6Ctm7zL2PZDUO5obln9u79/dWtpxBXp0rwkwk6mbBOCUTx
2fyV7cfTglYMH1BT3RwQWnX9K1OCl0AEAQR5McWYXVE+MA/pMu+3sZ6b3s2yaX+MiMleP0FhHUlE
CVmbdvWQMNDA3HKo7WYz3Bdd+q6q1c9ahGTVnHy9b3sjdIgoayVAoAK2EC6P2jmkOYRM8VYNZm0L
AZeSXwJZpCMufC2z1PKwkDCR1D+z/C84Ww0mNO8vY83hr20In8mUBnscFWxMlgfHQyR9kdo9SqI8
bOA71z34Rf7DLUXvHQ0FcNwUhIU8QirD9p9bKkvsQ4NkDzOoY3rMEIYpvfuLW93AK1PLN7yKVHM2
Vrr++4JHKkX2TS9GiCP+twSh+OD1epYfcWVEHbQgDgx2ENoLGQYb6UtnbrSSlw8tZsrXJoTLMG3H
KAv85TIcvqnFQXY+yzqatM1u6o7h9OX+pt32CIQFCZdWEnc2PJ/d5AXyuW0fm6LbOy2DyVwvVc/U
csQkGcRNp7D/IFuPfvNcbEXhtcv/er2C4zetEXdOjUZXYze67zqlOh56LYOtLW3649RpxdZ7bu00
X1sUjsGQNMDGlkDix5e6hbtG33gBbxjQhTdHQK07gQ1E9tpyPFFmhylg4wJZdRLYtEGCqIvwivDi
kEwJpqUeC7GPfPsAfNU82NrbafgcWN9kfWsGYnVBwMMR+ZJVWJiEHdO1we/7ZUH9wdA889eCW1w6
cbqyG4E31179cauXuXqc6ZwrNq1ZwDuCY7ZqMo7j1DF6b+3q8Ks6vp1iZSMebtkQXG+SdcPvGUJE
/XZfUanVw32ZfLp/wta37s86hK2L4NU19YJ1DPoFbicdUqz7BpY/cBMv/myULTib2s9l6CtQIsoX
/5JcouNw0A/qwybb65KT3Nih5EALB7nXG/mdwvHTsrJZyHQJny2gadY+/NTvDY+Z3N0WanV1UVfG
hCCYBDMEnMuilqGbRTNvYOBGPW2VKleLo3yb/1mU4GWqUvx/X0fX2p+mHdm7TMstXtcLJ4sRRW+0
UflbMrSXNpA/Z7ET8G7UDdeEiwrqR153G5fYqrdc/R7BI82s7Vs5ITSFEKlYGmRtWzLHq+H2yoLg
j6o08tyS+IyA+vrooIXlvjBgEN+sO689U662Viy8qJGfpP3iL/pj9Mm8lIdFAa5gfOuj/QzEZ6eB
CQ5C1zrXW9NAq8HxzxJFvQZbIbVm5J9yjJNC2wbr19C9I6935QLCxbiRYE+J/7p/ClezbcgwiFRL
91YTRXhibRzMsomQg6NNTPJxQFETMSwvPoWXNt9wk01rQvzPKBHHk14v5yN+zvbFsdLeGo/Nm+KQ
H1XzZWNtNz7jyBQ4l1YT9AYyui6vs56iMtIoGhavPGef1GGXfoBXZ6d/9Q/FG0i74BG6pPAAbOmL
3YRnwewSka6SLTuGCoWOHSlxmOzgdHSkaW9vTTPenDjBiJChGnVpxUmDEQlBR0thEHQr3fjd2X4V
OQUTy0+4Wkc6whkLB+VyEqz3deF+0y+q5xw0ZgnNXfAGQmA4V+hyLVt4vv/pVreQ+xNVOqq7NHhf
m0YGXNE7pes9sqqLpLS1W+YaIlHacLpv6NYjgSqoDiNXYPgAvYkveFvLbCh2+dstggTD20Wne5HO
Lp7VU7iRId+4429TFk06jpt2C4ZM0igxkb3z0nA/lpAc2D4yXqCW0w183c3uCYaEW2hQszmIKhtY
mw8fdncaywcomjbO8o0DYgR+PijUmWpnC4VPJDulEik9R7m2fpnq+yidNgzc3KWCAeFOaYa6L5IO
AyqYx+RSnxbw2bYgyk28X8wsAjnMXzL5KaKN9FDN+rDgq1i5/2w1zfsByrPYhrTTUT4HAeROGx63
9nWuDQpfp57g8nZgR6XbHmce9IvSF/LSA2Spbv7JdkPuatPdZiC4fTL9XqjNYxZemVuZjymNjVGp
9Ja6iuqFnjodY/0kefDXoOmrolXN6BJxf+Mr3lxqglUhGM5x1Kt4CszXxl6n2Sn3jzI5gu1f0hHq
qa3jvIS9VzFrMcfkNZrwNgKPvxOnq5jFO3DOkxHXHy79DhIWcE/K28hDV2rfHoOd8rzxMZcr5J49
IUa29D1VX2Z5iwr1cn32Ft8RrYlD+Qj19Ya11TO3TApT/WM61BaORJrLuTTWdEiXYJWd8ud8Vxxj
2Z2PwU+4gaFk22+pV96mmsuOIh/F3B+XKf++DsUonFpGQuD15veLEHR+CPadBFmkm5014BrK1+D7
f1nlH4tiwQzavNLqO1QVYV0ljc722VGNjr2nsKvTqfoMc+dWeeSmRvd6kWKhrHcCW2bOHB0PI6kf
mdl/qw1x915lOrv2yhFpHPVtqXmR8wzx9JdSzTVXLSfEUbVI3/HUVyF1i8d2r0V5zURIVu/iLpsr
SCimX6rhx5/GYf7b0dp3MNO+T2p/oWWt5EU7IYK3rZcztEBNxR0rp32w0mTazfQdv8L4bKO81EIo
nPkKI80QJeybfpqfGtiBPyVRCpfebHbSB/gvUXnw7fqbPfsBRHYqCWswzjrMuZlyhhl8kUYfYMBx
6WcO9a4ZdCjN73+4Ne9cJmMc1dQWcichsI2Fn9o1JOJwxKMcp0HNzQT41pjZipEFV8vYJgBR5QYc
mpUdjBeVjxH/my+9c9Sv9xexch28+vvCInI0N5LJHlq0PFP1VDuZ6cMaV0V71SELkfrQ/wy6cuv9
tJaGvDIr3KZxkuVOrqYLbUtwip2L9tBy35kHOXyTHDafj1uLFONIAlfKkMpESe8fCfR4pw9u9WgB
06NYwitH3cmnZN513+etzszKtQ5jCp8QDLHF8NESwa8idCZnSSn34aJzFp2UU3A0jhoqTP8a9sW4
iQxcWQXhIHOfCuUFMx5DqSWJ9MLgI/x/5i4M4jfoLjxMYCF6Rmc37rlVv7yyJ7w1JCiJ4zJbIB2m
335h3iB+W6owoN/3zpXc4dWqhNtUUaK6t1Et8DKIiPWLrCH7aW9kj7dwQLaOAwx/FWILt5gHKdL8
VO0SlnIyj4v2meSlD9lZ3iW7YLf1nVZWxEALyFqdoqDJEMBrdwj6WHKCgfzblh8HOKrtoPGMvD3c
37fl1IrXNNJ68gJKod4nagMjAeBEY2S2zM0fZxplRflxSkqYardEdNcNwZ0DGg+WCLHAGSRJNzRN
QI4vwyk5fraMo94zrg9f7v0VrX2l31ClZXzeAOQjRIy0NzMjbqEzni71uX7qTy1pR3f+C3lObwuE
sJo7wgBm85Zm9JWJ1ddfif5Oqc2RChvvj24vFS6ku8ouPiBS+KWVmNn537D3rZyoZfQEzUyIUfBD
IfHoYbHKUPzrvdnKHscuYnhigu7uv2wjdECgkpZRA5EUqJtDLdQzXhnjj8n7R3ix+4GQ9S47BIet
VvtamOeJIUOptgx34iKv9xFadsOcFGsJ89Gpe8y83l3GDBD7OG4F+TVPJIlCSAjMK9FWiLMxlGOV
DRE/LJ3aWyQxEAtQ3F5WaS5JG6ibWx4E0qdrW8unvIrpKY/4GGpeUJlvENM4deSnCzQ/3EUeZHEU
3KcvC2YzOmxlpysXmbXk+bxEUey9GeuyZfKYwhmoJynowADIKjy0JN3Z3qn5+b6nrD1kIH3h2oJE
Sr5Bts1Zk4WR3JBwQaFbOnD+l6Te77QuPpcM/hnRRk66ZW/5vld7mgX1xJgIHa6WJNGTYAVKp8l3
s0w6J5AEl91HGxKp+2tcDSrXixT80+AG06cGo4621y9wce/CXeh7CsrZx2I3nYqt1/Cal14bFDKR
upgQTBngjst9hwHhp8b5OBmscgvDvPqMoZrE1D23zK3om9WMPqzV3DML+Vd0SndM3sffux8L6Hwp
AepbwOy1i+06GxbOXz7aIeWTGn+Zn+3i3YSqmw67+f0PtmVEOHiM4vjQ15NyFxKyMc3weWAWvuuT
DTNMgOJtwgUKX4+88B7JzH6JyI8iStQxG5POSy1NMk+GBI7BmtTvZlHaD4aNLJwsJ+YvKZolr5Jy
/Twbxhc970N0R4qsPeTV6O91ZUYeQ53YCcRuGTGVpROyMAUs7jJYfFRQdgSzeoSCHOmasnGii2wP
ysGysqbcRW1a7aceSoZUSeaPiZaNyENI0uiOWfTXkFbHynKe0rSQ3KaK2r8j2XhLZVtzkfOwvSSr
8l+NkgNHbeNwN2lOdjDjJP81wCl2UVGKACSG+LftdlIwfjJ4db1D0MveoUpdVDBeJ/IlbrIEfuPa
/lmETZ240jQ+MHmePyadkh/qtkRiByZ5r/Gd2XTnyE7PsZKjV94VzRetbtUPBvy7L5Fc82fq6nuc
VeMbdIaGQxnIiPS1UFJ78zhHX31b/17McvCQWzoaHnaYK+9r3wd/TQuncdkeS9/lfl7+7SMB0hhI
E3X+DKtyxaNTj/PxrAT1T34AhfWm0cAEycpTnUu/aqVIXKWFHL/vo/FTljn6kQvCRz6g+GT1+S+1
b2MPVTH5GC+ptTuVUeAZQ7vI4QSK689S4WnlZEPvOI4oE0nJro5t6Wmyk/FgRUkO45uFpEjTZrvB
arpL29WM8cUxIBRlsh6MDqn6aJxDwxth1HJrbZnZ6SfjKQgDhMcmOXlToAfj1bJvv/E1Q3L7Qvtl
lWr81IbZ+4TUdVdBYN5YIAaVrK17yMVG9Vs6B6ByZ4rWO/DHyoWJLuVs+EryKIc5FORAAgI5GF21
VaTLVPaGZ0wz128xqF8sDaVOq4R1S5Mh7SupqR/8Xi/fl7Xxq0jq+cHOpOak2ohD+fAl7DV6/hB3
WPFuHuJvBaIfpRtFmnwx1d55QKPEdEsbbiMvbFMNDQ1TSqnzzTaU30rSaFyPQ9N9npqlkWRyN0d9
89QY+rNKhfhNItmJO5hpTc9nKg48dz8w4Vl9lSf9h5IkF81O6F1nys8otUdX4kTuwbDknl4io7ev
DLs4lIYJ0UJmVsemCJFbopCh7saw+8uu1O5p7hCZg6YFoR26XW5aawbjKnn3S0Xlxk2jcXQRkfzY
pV3jtnHzEa0SHar3NHFOjQnlxkOJ7Gm6axQY8iY/09/4QRl7tmSn35kq6D5Ng0OVb66sixGW+c8i
aotTMi2E7eU0h/yXWrmrndB+PwRx8kEu5I9jlaCLZagd9DSGecxTo3mvwK7vlQOgvciHTlT3R+fr
bIG/CfW6ehydWt8hrzgQeQw1cO2aSQM3i1lsUjelG1gqAkkWoicMWgSAZutIga/e9uPZrTr8C3n5
4qFB85He+TC94dqYUIRx7IdQ99uTPU0G2igNVPTyqKa+V5R1/bEMrHLfk94dZxgPLxSUhwerbLoz
v8vf+f1AswdBys9VlRg/lTj8Jtn5W/Q9+ZwjV1peoABVlt3gdXaSH+y+/suWdXjSnbE8d00Yun01
KBcu4PkReZz0Wy0jokOAyEDvx9EhDJTgQhpUP7V+kyCQZBMQ+RE/5ZYPqjON82HKpCr2kkFNLlaF
e4aOVCKJufC5KTS98knjheVnezPUqvOY4zXJgJS5Lff8J7uzz+OUgKdv/L/SfPahlO44HiNc7bvG
RCBxbJFoyKYkdlvdqU8zMxMPqZqHu9GsDG/OWpwSXpZ92A/VYzHlw8G2svwZFbufvIa/Zv78LOf+
EYnG2evL2j4HbeLsHHuGMbkyfplRI11aFcVOzhfi4+1U5V4QqSjchb09PQWKND+VFgzbi1LLvkpC
4wzxSLK3et1EZ6FU9lMSFmelS/WnaNSQCjDib4GjwMhsj/b0XFVB/xCbPS1cKzZ+VMFI0aPqv9u5
9SuZJ/+tMfs/eyUzfjIE0vlup4bxS0nu++n+vb2Wjry6T4XsYIIVJWhLMuaa8m3VZP6+R6NGAm6t
VvNX1Ci+yjMKpEZwMPPvSAfwU+ruIc31v+//kCVBuHevCwlEVfians/wyElNx3Ba4MaZs/XEWtZy
z8aSxFxlsppfxbGSOUvqNeyVXbTvv7cPrTtCw1cfuWK2SjGruQppytLS5mkszr0oXJkGqpu9F4+f
nQbGMOkTnVhXH6EgHXdR+fk/bKEKFYMMyBPKVeGdmsaNwqGrALIYD53GkdE3mgyr3+iPAZHpPRqY
D5ssfEVPqqcksrpveWpLH/9PqxA5BGDOrZogamYvmM9VQmJVvLtv4Pfk740bXC1DqPR0qWOlyNWC
KCIDXzpQ0d7Zw2cMe+fjeDLPMPOTi4fW8yLBDHELPCr/fvKU0hbzXaoFob2CcoPgitVUqmaoKGxl
fFmIBWIozYucCoMnH4pDgKb4lvMvq7pZ9ZVF4RlnxKodyGGwPImHffPuHwTa+K44A5Fs3a1H//L7
b61BPm9D/32LW226Ih9g04W7Wep3UT66QR4+FFsz3qsHTPtjRQga1tjOul+Bcgrnt4G9962d2umM
eT+Mi4JdtfEoXXki8s3+WBO+mUouY6c1LT21/auPPw7DU1SfHTXY3ffP1VN2ZUb4UIk/B7LuQ+Vk
Z39X9h6Jmft/f632wzpsuPRtiOdJQYUwGCBV5dNQ/u3/xbuFxSc6EwIv/wuGwfXF/LElnDUflaxi
tmhq94dxOmiH7ph5jqe/j8793izc2v1PffRXyxNutK5ytBINbIROISg5Ukho91HZA9ANWhSlB0ne
DY0ub3y0tYIFrMbUP03GAClyCQWLMDXhTVCoVXeX+bDUqtGFfDaO8i7ed6etatPqrl4ZE4oVedxG
reoXPeO7PFoCJMJ7SQs3IsaqEQvGHXS/LVxbcJPJjNMCsRzAnQVPwuB5Vt7fd8S1GGEoMlAvlQ4M
yI3XfmjIs5kbzAaDwX3K4bcnwW12CNdZ/2EhV3bEayuRCiNyrIRoL2XjJyTtePJnxczj4v561jbs
2o6wYREdSfSymNvVugFlhedoa9Lvll+M2XeIvqhCw1ivQMz3esfS2UGycDYWvs6ePNj9py62YAJp
XSF/RSwnodwUVlj5UGQUJBTgpSldiZ6Qm1YvJ1QBPWP+7ERPNsWNaqsutrJ5EAfwroOLgdxFBFol
eib5E3pM3tBLbm3STpr9w/3vs3JbOBpLAPMNhcBNxzYGFDsxWE6F3Xnij0uJdZQ7zy6oC0u5O2/N
KK0Vox1GuJHSVHTLICa9/lpjtpCFAyDw1G/6UTlou+hiP5NpnP1ztatUV9lnu8n199XD8HJ/pWvR
CNPoUOi0SPQbvDmvEKQpl85Ze5g87ZDvxpP6rLsOeQ06JltV9zX/oFIHnztY84Wk6/VC9V6yMrsE
e9If6vP81O4q4Gs8Qw/aO4jkPwFpe9xCt6+5y7VJ4ZKUyrkOgB6SP8lfRv1gBlujPqvOwmwHKgJQ
7ThiPIdaanLUruu8QIOTIGpfpLxHEAaeaHs3SdIhjZzj/Y+2kl44MMP9j0UhqHc5wn6a33beFJlH
I8ofY6itEIXXLpnm7+/bWvdNzjKxfRHUEcFmNUJcqtLgIPqxPVOJG6BkPacPEZhD50iDZGd9DS/2
gUbrwfmwYXvxeyE3pBf0x7bw7awyzkE2cy6a/bSHkr9ilTzDlqR7+hxQndjEfq29cl+ZFG5nu1am
gWwRIOKl+atkRvrHCLagfAuc09vO7tfOw6KwwwPPockr9l71wk4ZHqxwzrTyJzeXq+jQVxpClk6Q
f7+/m2teg27D0gyFnQQq39dnr6e/32hohSLR3LgFEof9B5Xpwbj71+Nh3D3XhoRMLvfblAJqMHsU
IQ6JvU9wHmX4eH81aztnqLBb8Wa2LGjZX68mSwNtaI205S/7VGQ7LzFVz1S0jZt6NT5e2xHOmgQS
MEXFFSegEqCDxY539UPFqCxvr4O0hWNYc/hra8K17RuzNaHKvgAtJ+oO8SHVz6N9sLx+r4A4UY1v
W1zba/sIf5yjQ8bnkJMs//tVpUMq/UhFb52evP+5lj5q5m4a//XwD4kb4YP7mgtVh8D3tY3cRKyx
GJvG66Pk/ZDEu7wzP9gUSO+7xE2kF8wIDl5R3a8npx09K5D2nZoezG6jrHFzhAQLgmfPnK5eS+ld
heWLOaLtcgyVi1L8vL+OmwtFsCJkA6nDo06yG+p/0ynXAu1nliK6mqaVclKrLmA4JqQb39nz1/t2
b1wBu4xTwC0FcZyNptnrz6RGTLhpOvsXz+rfhdJ90ybz3I/d7r6Zlc+ELBqjbYBoFIPw/tpMW5R9
F6IJT3kze28UseuH9ef7Jm6jONOp1zaW33Dl1ao5m1DJNBS4Xlq6+4jxfFehkve0S3xKnlLIRzd8
7xZu8tuiAcm2ZgKSEKPr1HZDiwLs7zjxS91DrfAhdV3bpU1xmdz3W++632fm1dX4/0j7riW5cWDZ
L2IEvXmlazfeaUYvDO1IovcW/PqbaN0jdaNxGqs9bxs7EaoGUSgUqrIy6fytqSogiTCQOLKEZO0E
rIRJoeY1NGx/mqtX3iUYFbQsNweAAc0Ez/6ih8epQWAcwD8pKllyzgKA9OCDpzSr2EsmAGukB3Jp
hQxq3o/uJKEU1r3K03dMr17fS5676BDckgG9AyxOZwKUDfnZoijRgNBN3e2GL2snahVzV3Jigf79
xFnkcgCldNMQr4vVnd4Dj0EKn/TDbmkH//piOEcMGT7yXwXc85g9Z0KU048q2FwBEBrRUQZEQQGG
cbbC60a43n9qhQlTMqgFpViBlT5Y/NbxoPYKIcRg2athU26xVWJagst7Ev54apM51ehhxORIIjeF
0abyyY/Ml56sAEVDHxFElNRT52K9/9Qac75JC7dQ0YL1THT2S0PaLL0UJJL8LkvjzZoIwr5o1xgX
7CMz7cYFBHnO6Ely7Y3O7WBbAtfgeiHQasAJg4gXvJrnXpgmk2k1C+q8HQbFQ7Voi7tstp07oHvI
DTTQnW8CL6FewH5DwBwAbLUhsAX/PzfoqOtkJRpi5OArIZ0y06DY7prgA0el7bUWhWTeRwQlFcrY
iPmXQytSBElmZYU5OnZA5+hIFqBvn75CvjqMPdmVPiRpF4lWyblMgbP6Y5Y53FO7NEtvoNVBS/iU
RXvQt9EOBCv3CrRSplfUQJDXY4gXzwrBjopMMxGynRd9zmLgeduYxJuxgrScjOe2C/2d/rlO4zrM
264Mu7nNt9f3lvutcREh7UJwBgn7+dZWPajarBRjkTYZoQA+3gA57daqJUhXRWaYOBNp3ZKvGTDZ
Q/1iz9uovtVnQSyjCS/rpFC3wxgHnb/HdN35ShBVRnRfsX1kT8WQh622UTAWI0KL8lfy28yRtfXk
CrDizugUTG9BrxKAEc10o8YXwuO4MRLYCPBR60B4g5P6fDHlmPQKQYbljZVD9hZg1/eg7Ehcs3Qa
f7XaBsgKuzgoEDWHCoH9EkMndOO0dXHT0oKXIGXhfVoU0qAqCyipYbC1mA6q5/3con1G9sNO2XaH
IUi23X/6tBh9oJEG9OIXirx5CXXpVVWRhAD4G0/p1kAm61Fgz3WfP9b9WFcBKhswZpQgdZTvzr+u
BuVslDzRrFCGTWu4YPuhUPD1oGou0KR36Y382dno0v0bxmV63zC28RbFEx4aKLSuz+xs3TWLgZIx
cBHN1nQiOYyWON1cXyAnnCBYU2IeSjoP/ZPz9aWxOalVCe9J5uc0vdO6L6W6k4qgaynBZOxdt8Zb
kQIwIKaoVMCZWe9IpSZH+kdBDpO2M0anDIgsnCHhHDsgsuAYeH/KmC5lloTLWx2Kwly8cUw2JVFa
P4awld82uiCM8L7diSF2ZLZrqjjF+wkFXeOfpsXUuKO8AYEVDoMdKp35utaKgDaEd9jRW1fx/YDY
sVHWPd+uDkEY5dYBYMo4SNU9JdzD7Lif9+9LUPviDIz3LVGgg+ur9FOyDxDVrqTeASeTpyVf+yJo
rTfJFHxFkQkm3mftss66g4mfftBc3UgOMgWHTZbg03HNQNeRUmSjIM2+LHqc5K6YMDGifo3lxu2K
uykLrnu3yTmvUMUE4gIsy6h/Mxdkm2P6zFHs2QNP3UNj/dDRT5ob42atRPkHdzG/6I4RIUyVnrOT
myUbdbmobJQMwGIO+d4oCToZXAmSJd8WAEMP3bgFD9JrpUGGRcl2jpQGg5wFUEZ1e6fb2I5IyIt3
sAEjAHGCaevgR2aWrsppJ4EdfjkqPoLIdpb/uf5tLynOQUGFQEidUFMBXWYCsWnUuQXgJaq2MSCl
/W7uniQlmNJ632s7Wz3kTX1P5EzgnNwDh5c3hg5N1DAwzHf+paXE6u2UYGE0wayA2enjfXEgIYaA
QikLGtEAHM+HMEiOSIxmhnZRx8Dsad7aBSqPkZQcwNndU53rdpMAi+/lWi76qpzrGnSuUMPFXQ3B
cvZ8J8MykDFd0Vp7BuHlXRMmviq51X3lx0G8md+zuzVQ3ek2ijxjJ5JK4HnxqXHm5HdlEdXliB5Y
of20k/FLJMc/5liQTopWyDwhlSxfJECT6fQ8HdqlikHt7j9It1D3xGJ02muDvB9d68mJVNSigUhV
jSmTNSFARCdFEThWSj7G0sFQRN1XXjNZykttAmPT2lX1cv18cA/giX3qVyf2ASQ0GrNeIDdQJA9Q
4rTdqB5fr9vgH4YTI8xhUIo4U0D1OGAgbg2N40BcPvi0lVEF81ao9871jxNz9P49WRNwi8MQ9zOe
OnrYWg+Nsgc79vUliUwwuYLRaKDoNmAiN9/HeDfrn8ki2BleCklvTuhO6yBhNVm8ixUjxyqpIs0v
2F/hd7KbPuoAyG3XzdK5QFz50s5c3Q71+N319fG37MQ4c8ZUK+mhV4heCSHbdfkh2c+jBfLmRnPr
7rFq/Dx7LZokmF96SYSO4lUTzxbOHr0CxRutx8LVR+szfyo+ugeolmuHEhmLGqaf+o32NmCkB3JA
/0pelHsmTtZO/37iP2iwr0nhoNFnPS++6RUhqnASqhGjL/t4IBke2Yr4WnhVsrM1M3EgbfTZUSqs
mc4vT8/xPvnpoP2NmX2q6WB97xPBDcW9ME4WyRz8TqlQlcsxOCRhOj7J850t6eE4Rff2LBIx5JWj
zxbHnH+7UKdCtY+d02iTH5Tt4kIh40BVqrpN0qICKKoHc6P3yeqYEFCBIqQakbeBuWi6qcL8tguq
O3H0/l9WhtFbtGnRb2efWskQFYXaAx09W170qu5Ra4deRT+7mG9zblVgIsVtWq5RzFui84JMnk6B
n/unhbxNyVSczfhtgvwtBhVewaRwn90d50gBpxGNXfJ85dQg8zXrOQZOwkbJsajuZQcjIHZ1g7Sx
iTJBbZN38k4NMWEV03oj2jzody9r7s3KjSN9uR7Xrhuw2Kn2dVKVsYxX1KIST1ZaTCzV7nULlzBF
ynmKxwLYkAB6wljs+e5AsMdU+0TF4PzO3uhH+t16l2GoWAxwOr572Zc+yhioM6CMiXoU4wmSlg/o
WwHOT4WQ0UjXvebGeJ5uQKTiS151yPeRb9yO4FwD0RSUcn/abvmAN3tgiHAn3AAGDSFQ42BIULsA
D0CRplJGCWecbMxNfIDESbA+xbvRpwq2/cERpGe8jTw1x9xP+aD2nUrviHF+ksGFqWB8QrCRPK8/
NcFcQ7JaxpZOV9QH5Z25oYhrOs5JPijmg/I76IdY2MgSfkfm8ilVG2I0NFZShAtpgK+Wd/o9Abdj
t1GVQNqJmneiZTI3T58ahdKPSM5KktYYulMT5Jnra7EgKWzyv2atpKfjxE2Ya6cozU6WOiROZo55
dAsqScqAKjjxMWtTyYonpdKhM/+PzsIck1XSq2bUEVYqgBkm1U8Xxb/uLLySDvQjaSmVnkf2HtAq
LS+g7QdMqNq7c/M2xN+b+KlfbuUIShepsblujuf9aFdDuot2MC44tyRFa8uiAWRTLX4m9SemKq//
+9z079QAs01Zl5vZtMJA5y++4hd+5Ou7MUSNahOHIvYg0WqY7bHHOF/tI/K5tDBNKT0apSTq0fES
9tMFMVfYMiZAvy1YkEneJWgTaRkQDaJJHd5ROjXCXF9t22M8L4ORatR8uelv1PoZU3wvWv/3Mlk4
Ryem2B5BotZQrqIeoDz/YpWatspT71v72Gv+ngrhaAyPU8BcUUZkqRB6tTYly4YxTe+6e2ut4y/d
4FQ3SgmEjuo0i2B0/39xvz8GmSC4KlGslSNgkhBUQzewugedckAhfuBKBMVJ8J+8/Y85JgQ6ZgZp
7Qmnt/6JIlH3/5kXpGz7S+pR1Kni+/sfc8zhmitUz9seuFNbDzH/62mziNxSpXcTmxigZPh7x5gj
NdgVptrBFA0gLV7cvvOsdyAc6b0kVHdJiCY8HhbFVvP0ByMowEFZhsWtED9GjVz7EcyZG0spT0eK
r9U3IzRpt+t2cqMtxsspQWTnQuFKd2uQ4hReIYhfvPQfVCsyZH0t8FqwEGbdLKcqoa/X7MiRNGzX
fQI+VhFbMTeoAM5LFVKgxHdUtzh9KJIhRSUOffgidVG08eRidZ3RFgR7br6Pbs5vM6y/QNZSkRyY
mTF3sssDydw73q/XRWYHOPD/AgvKzUNOjTIeNENCok4iGM3f6CMYmU/ldlsbjWpw1fiYuxZFaJUb
PaEvjWYk5cRkMQeZjLtfTxFlKFDkeOfsKtml5x76yfc9HXfz1jswEaJVDuXrrzJ0zzbo1CPx9f5b
SDj5Mcw3N2OyNBH4knGAmp0exPvP1q939FuLwUvcGjX85PfKmW9dFcM6jj2Nr67sLTeU91rbJFtd
KBTNPZEnhpgTqTuJOoAOBZUNayfNs7tGD3L0YlpBrgjA9VxLFGAJ7iENTAHMkgxt1MEnE+EVlFva
4DogEn6X5zzeZD3gcF5ntsX3wZhFjULuiQTujaKXdbRemccXuBdmIyuxwDRRXVWuXK1LPaX5fv3C
4ARwNHYVB1VbmDLYbG8COWxtKnRxzmu/3OXN9vq/z7v/YADtVcMCoB3Y+vM3pD1KyP0amz4CcP99
ZmG+oQKfwPn6yPVEFO+cjwZrNmBgCoTusFvn1kw1NeNJpxBpwJec3IvSr3klCUIyz8nPrDDJ0eLU
ztLJ1q+HzfxKFaLzXbKtn0U0wZzgf2qITY2q2iRp62DaKL4bdukewokBGKIOongl+Gps1w4loXhs
wAvhxVWgFg/gWTaAPRQ4AuceP1sL88wtDfC0a9QRoN0IwPe4Ke7TzeI1LtkVj7MregvyHfu3Jxwv
hZMLzSwh35lWMLfWBmhN2jvM+/833/5jg/6GExt4Uat2nsHGgrlKKk+Ubuyb/6FM7EX8SEcAL5OE
nH1Buo0n5gq9m8lQTr03xk73w5La6t5Iu/KtsZBeNlIs3QDq07sLFDY/Mdrce47Wp3JAyDC95KV1
I0d5uZ1KAAFq8FIvoBwFVVaRz9OHU1lV4eIvlUeGYfwWY5pI8+KySt+nlGQYzdIjFeOio1GGrVRn
g6uk5sMopf0dqGFaf8xsMEM5OmRZ5T4H4iD7IEoVueuUgsJPkcnXvukaV1E7MJTHjrnUG3UhEAcd
Jvmmy+M3w1LJvSkv2hNpotGNWwe0HKszveel81HLuRRks4Lx/aJ9JZjj98nUW1uQG/WerI67PIpl
f2rGIVDmLPfS3jA8rejqF6CyyVeAljGB1Uuo00rgQlXnAQo+DZG1Q4rwuq/0qfZ7qas9oqnVt3bV
ak9RoPmpGFntzpneH7pO+1jXotwm6ZyDXNdWNL+cIhD5SfZQ7zRtKjPf7iHi5BW95exbqdBd267T
1wmUdtu2SQ+ZbGCGs13n+HYCbQxxu2wt3uqhHSGJiukt9e+PmwLaY3Rs8bJGfdVkfLM3iixXGszg
1ujzK/oSVhFQWHCeLgMU0hm/F0AGu1Ep/QN9D1du8/06AL+tLl+un/uLcwj2SMC2f9O3MxE5U9NR
qhyIwYNEp39u80b1RqMSHcWLCAYrtEBJZ3AA02AbTFmcKJNpAg2gdnXnKXbVelJTGrshkpvg+oIu
oz9jiwlkM7r8baWhDb+Ew64EdA6qDKhpyYe/zsnBnAs8M+Y+wWON9w9z3vOkG3rNbiFcJ4cO9GPW
lIKvrq+Gsz0YkgISwjE1yoXEJDdlPk5YC3CASerb2CWQY/rXLVxmAHQZyPhB8IoyP2gxzsNW7PSK
lmqgkmn0INqgvx5aQZq687sc0vqt6DLj24NN26LgO1C5n9tT15msaoXR7D6A0FoAejffeerDflft
rZ1oj44f6CwowxIwcaAfxk7hI9Jr7yQoNyPgCvY0zx6UbcPkAUjYDZ4XTkDubXAs4knTeRXEr4L4
TZQc8LYOHVXQf0MohLYazi2D700pOxlkCFG5kWNQfsai4Qt6Ni/W9seCxeRui2Ln0tgmSOatp2J+
SKufshNMLcJEuV1aSeCKF3k2/ZIn1piEd52HgchNJ3ux7ZXL7LdR60X2Z9OERpaH152SEy/ObDFn
2OoMSJz2EvxPL75DpMsGPXeUeg7I/gXuf3S3ax+RdRBc0UVf2rLnVHgSgXNz2/6c8CgkX1svDnK8
A3t/9UAVvoViNrjg3MhFZVI4Qc4LW2dLZo7FjMGWLjERTRaQMKgVaJswgG184rqesmcytj4ICt1S
SKpKd41dPgh9MZlsYH/BDnbupUU9a2VHW/8qusF5oHwpvcGtgawM8lATThXy9vVYtcb0LHyJvfWy
1awdYAN/SXiYXhWOrTvrrhRgYikEu2Ozjf3Ht+u+xPuyGshwMeUH5BsQnUwMJRVw8HYHdoNOqjDB
mCrPJM1rF/Jf99CM2Mq69tBK84Oi2i+ofSw7gfmLxBpk/EAnAqFogKIBD63zL5yMLRmaAbA+/evk
y0HvtZvlkN9Sryo/xJBuTthBForZKPpmBHkJc0y1wkpyqOkiiSga+SGNV31jJ60konrh7OQx2aUD
9JT8goluWtpEvWm0i9ellDrNVdtbRxIl8Py12LgpjkbYAKfWStONNaBt8uMYzN9wwVLdVgqQiApv
nP4VOcplOYruF96o/2OU+YCDo0uZQxnXKQ0QnXyNHkBK4NEBkRIcaUIOrMs2LmOQCXZap5RzAUJA
T+uXfa3FXlnATGliGKvJbpHYQ5qufM3y+i6x35veFsR17kcG8BeqoBRFyJbc9WLIxtFCbpa22U5T
s5u0FPWsRCbo308uYSfCsMQQp3AW03BAGEeeIdkgZMTlXFDIZNGdRjbmgGOGOWhWVLdTdhwN1Ffi
k6qRn/IK3f0Ks6svdeIUNw3JEcJnoN9AN49sLSu/J6kVvw7y+kHm1t7aRWzviQGN9TZp9RpsnnH9
eD0eXNQeHUDl6SwEQhEGdNholKxqP6Yzqp1l/yS199ChdNPi0Zqerpu5zA0Q84CWBeKVorCPRCkn
n3zMRiRfNRoNILXc6U7ur3J5mGlgnxIo57ZeqkrfrpvkqVCdbQBTySyX1CgH+UjcuwAtgsdsSFEj
vVdvMIejPlMpv/J+vEdd81UEw+HFI8vRcWxBm0A5rhkXa2UkeRrGyKoEyANtXxRNOKS54Kxcbp4M
un06yw3hGkohd25lnlYckgzTrnq1MbpbE+2U2vzWLAL5Kd55OTXDfEgjMaw5q4H1GUcVpMThMJfB
9b3ifS7M3FGhGKR0Fzw5ial2zkwfZOn0WpWhnpcuWd7+TzZYViHosyRDrjgYH5yzwGqr92ZJA3Md
/49mmHgdj4M15DOud52ofpY6+4ykHtS+/euruRQQx7dCfRQTv8dCqcEkiuqCl7oF/lovun2fQd1L
ORHuU+/Ljd35KkA3YvgVd5McgJ5BKGTaCBvn3pZkjZ6RFhaHWg2i7nPEvGLSC/ITrkufGGFunwaP
W3VRMPDitEuYa3Kw1MqbVFrlNhuhxXH9I14yCwJKRqHjGLYH8Y6uMZ5NrKlV6hqXaxtM73T8CnTU
0xbjIXuMVFAKeorhwdn6yF3DLYFfd4uNqPR42eWiP8IG7wgQRBjQYuUK0pas9TiCit4cyn2mKr5k
z3vLVh6QEoJsxRwfe0d66Bp0fBAwVcwrq7PmAc11TxbRZDTvOaxjeN6BV4GuXmcHjkoIJUTKgAbi
L1mqeqNoO2BhQ/jyvvgRC8sjdD+ZhP/MHrsDqYZZMQ24NGqPUnwmvv2ibWj/GXyxX67vNyeQnRlj
ojLu/KSuUkA/tSJ6JFm4ViJqJY77nllg6lergqkI2cByWv1RXl5U659eAa+6iByScxTPzDDprjop
q94oMBMBm9zrQ1i3yadkG6/Xv9flrQ3CEBAqmZC/xXtBY1YjaXMiOykgWSbowyzb/lok8m6cukOf
krsWNL5pJkrkeR/w1CSzMqRRkdxSPS06M1s1TjgukW/Ow/M6Cp9/tCDB+J6BSgzAArh1QF7DBrSF
gMfbRGmOmDbK12gOxpgAHSPDU+35bYjSj1kCPYpSP6d2JkBmcXbwzDYT5/oyA4NJAttVu5tKjKqA
SzT+fn37OO5uIOfCxikyuCPZDLSabHC+SICcpdl7NN4usijL4UULqF9CKBWVYwf9QGYVK+idsyoC
DDO6TZ80v93kHjTsfsZe7v+n+wdtVTgHxkpRq2bjZEN0sHvnKkJTF9bJo5WE2vTP9S/Gu1Uhr4L3
FtJhVIjZ+lykSuChIBh+SW7W93hbgXkKHcgb46uFkJTt47DfCicOOC/yM5t0G09y42XpI/C06Ksn
j3WQLEXQp8/D/F1r7qL5XnNuJu1RmyGcV4clEspR8q+vmfNOgXkwelD+OUx4MycOvENVFoHHDHpw
w2GJUNjN5n3XmWGU9Yvb53+vRo/+AlhM4TEovoNkmTG4GOuU6wkklZTKMLbd2o7+okXR9vqyOM6P
ZgZtJiCbwIARkx/FUp6oeQ3u6Lr/UYIovzMEkG3evW3iRQMqL/gJbnAmfPS1rS9TAl2X0n2n9NQt
QEYWSsf0YR4/1yJoGG9Bp+aYs4beHESbHMiCUAqFmEKeJ1AQg5x18TDK2rgDhqjEqFy6CCZGni2S
+YxGpIERzYTV43jGfYxyR/Q8Yh5sPgijiWiF9O8nB2GCFoCRSHiwqShNLSCJAFXVACIdYLYKN4NK
5b+oc3LiMNaHaSNczCg36owzYlQwIglm+jz6VrM31c4K6SCDqrgjOBswNgz9TzprI7rB+Wv9bddg
iuVW3hrRQp0H4yhBLwPeIAtuGPrLL3fujwXGPbtWi6ErgJW1sRcP/yRRHZj2gzp/6ac7JzaCVQ6v
nzjO1X36KQ3GQetsJJFpYvuItNyDMPsurvubPq82mkkEprhx+mTb2NdPk0uTAk0Ngj7K5FuJ34AA
KUhCmrJXpttGIF5qn8XTNbwLDyUdOt8Aei5w+DHuItktyQyC6f9i172AzTWMN5oBUB9FxYO35ePv
vyge95aDGcmjjur5gQBGhrSpAtIGOW4hP14Why5pgVbRAYTIG4G/8Ap/5ok1FntTFUW6otcK6exl
OYCrZasU2n3Sgo7ZkBdf10HwZ8k+UZyPTE9ybyKVYLm8M3H6AxiP1ZRVrsHshWlJOfEUCeTPgnyW
d9jx3kP1HWkEZqKpB58EmA4SQJ1jASTllFIg689NH4dLHlzfNK6P6BAMNFH50dFgpr/ixIo696C6
iY4cZJTrRnFXiCXT0QktIAfRhBLXmk3lFtHBkEFlxXikFRGckxgeKRc+HbtJgJMBHYCBLvPg/QsF
UF62cmKPZRHM01WP2wT90mS3htNu3dq76uDcgisczIjmXf+3LARIFk7NMT5hV3M6W/ROcKaDVNzq
aupK0ffrO8bzOxTqgGvDMwfNWeaZUwHvY840cBn1bdF8tGnpXTfA3ySMLIBDB0xA4FM4d4ko7c14
SIzVG94n3wiVrRYDC4yMzzcP4ruF12KCLiZUnmmv95IUTqk0E2kbgP7ZzgitLUWcaRtAZ4SsMpzc
kTK2qUgeMfqFkbzzdTWG3s91i+6OAvFbF0JOr7Ip3ci5FRYDJKw6UXWI1w0B+S0IDaiONWbNGIOT
lpZGFM+LZ94SdEedMH6UAuiDg/suwPHaVqI2M8c3zgwyJYOMDEpaqqhMZittwk6TqPTJNUDL4iaY
GuSLGm4ygaC5nQfQZab2bb+qDzPaVwL348Q91Ov+2GC+2ppNkYK2MmLEI1VZ7DcpHQB8sDCHTvlM
ncoza1+/014Edum/y6QgYPUAGTOMY3qC5YJoS2eeQdxKhePzu/oJaGa/Wn3bhxoctSxv18prv0Ax
SxCCOXWLM7vMgU5b0KMUK+ymfblsIYX01JnaC+5SBxCsJHowHVLu53kW4Ukv16sooJkBrwdguDYY
cc+Pw7IObT2BmMGTy6Z2naFxo2reVWp5n1WDYFNpXD//thQnSzu5BkT1LsjF5JrYqTFq4NIBh/e4
yTddYO27jbUT7OHlAwAtarDTOcAzU8AU8wBYJLnqSI07kz47kg9g9jYpsmLlTd2KPt/ltuFOxtg/
5d6j9Qpm21TSEvTAkICQNg7s5rWSbyCSnkqvI3CBY/F+fWWXm4XuIsqoCqIJnRdhFtabEyR3c+gu
D1Gd3UmTXvrrqtePiyZZj449N7roFrg8hrTxb5iU0R4SrqwaQAORO6utqSb8c/wkb6INpfszQL6H
02CGRuHW4b94wV0GGPSPHfglMh8Zdxzz0gCrfCYZNsYcQV/aB2pjF6GO/+ETHQp5oE3SAy2Dxsay
TkVQz6R5nKUu9RVwfgd5VhE3jwimIwcTLIHXN4BzK2IHbFD/ABKlQqaXOS5qmSdTTJWvl5AEmLQI
c+kJvRIE8mbT464Xodcuv/+5Pca/qPCYkWkL6nxRu8V4YuUYPjCpglVRv2EO5pHaGyV0RNwLxePI
jM20lVATW0DBOd8uSJGqwwJFe69xVb/ZyPrmukXOsmAQVzA6q5AvYOtiRV7MjtTncCvFJZABM1/j
8T98ulMbrBOBFEIxUhs2CEQOzY1svalCDVm63Zcf7vc6HCbVyzMyQwamX7x2wM1kPBvyRwRq5/5J
E4L+Liu/KjB4aJziBQeaLjZFb2UHrZMSy8kU6UlOV39KpMAGlb2eQwiutYLJHndFWXwBjljwyOGk
MLCNBAZgzeOOMXFnWhZ5sVCRosIzn+03sFGh55F6bR/oIShwfCm87h7czwoiFfCKo1Z7oRzdr2mV
DLaNUSEz8kBdAkHCb0Z7MMhHJmxIcyK4hcmX37aYEzahGlHPpYPRAOI62YtV9H5PwIOsVn62BD3Y
fq6vjVODQ0BVARTBlQttbLYDDrrWNR17EDQYXdDVLglgCAlGV/jgiVmAp6RjUv8lcJ1ZpVfLyQtv
mXIAwDtKpnBLn1zx3vLWvY2aQ+5TCbLra+R9UyDPDVRo8T65iCf2OnQq9KPRtLK+TfqulW+H3LNW
zZ3nu1rbXjfGiyXATwEKgho4PRvnK3PSaO7Xqeu8JrO3aSK94XUZjOn4eN0MzyeRUqBACywxJc8+
NzNGuSZly4Su3zxszPYzbl4J1lLJRjBmjSA+ck/cqTVmu9AnI+qQLLOXOa5NdpSPEvJtAVnu7Ocl
0AHyE46v8AIMiilAYYMiDK0K+gFOPSQH7LDWairXTlHftQdWD6C+9YMwP+N+SsDrMGlG6UPZJk8J
btG2lDFrmv6M3+zj0sCUpGxRVfyUbtXP7i6DhIx+F3+5voUcKLOKohRes+gacFolWjKMVutgrIlq
G61+5U9oToMqovWmL4NbuWUSEL/0kwDjitdNX2Y0gIrAQfFWB4b/4sLLU2dMHQlTaHYbykXsV2iC
XrfAS01s4FCAVELei9cL46CtPUBdyUF2bdxD1NRXttMh9wyQ3k63/8JbOCkDZiBpDw0zaGiMMN4y
FLNd1wlybDoASpEcypf0h4SMQcLcNwFE8+97CdCZAAQVArcorugas7xYHfI0imGwdA8U9a64mQ9B
4EA/Kmqkvvkk+J6cLTszyBzBeQR/bmch1ev8XxisUndL2isEE+yyyf15K+JWuIxk+JZH1CR6QCCZ
ZL5pO5Fi0HGNe739bCqHrH6w7b++WZFuActGaXUd1EEYE9XQdpE0gHt/6YZ38Ie4dMansbVQTpFY
Oo6gFHb5Dc/NMbEZT2mNQFgDE2OT5RVq7U6awALH7fEIQO8TTVYQfl5gFg3MOWUNtCagVQ4yGwOt
EJTWtXvn6+qZaH82un/dLy4Zz5AhQ3MSkCK8T3QE6fM4CUbiTu6Tjno+xvygsrxPHlSvAesg/CN1
W9UtSy/CxDw0jG87hDERYIO7ZDR8j5wBQICzDaB6lUp7zhE/oYjskSDx1m1+63iU6CZ7FCWe1CPO
U1ws94+xi66PuUbzgiEaj4D1GR3dVdqayfAzmYuXKhnd1k5F2R+nU0L7uih402LgJVGXFfeFlRcG
/cLNDiRJ0CAovXmA2NeAhLPbAMMv7USc65dyVXRf/1hlodIyCIQih4B0fUgwqQAd5LBbV5RElHW4
GdX504zLaV81UvUF90u3hScm7iyt2nPmyDU6flOdrf5SAYVljEMXLlJFXss+Hl7VThPNXPA+EWgG
wdFO71BMNzHRUK4SEGHEqGJSvsH57hfrpXZLB+4pT3X3o9qIkroj4JXxhDObTEAEPLTFHCZs2l+d
e/JG1V0lT/cn7ImCOVfNQ/EqFG4Lx/+wUIwe2Rh4wgw388RapD5NZIJ3Dx4b+/ofyuY+PRe+jDnH
7xUSZggrq1vktWKRT04ShvUCZ0xvVArLZZ49OtGdOsZwqTfgwt5RrEimeMtT07kkpKVAB7Trgo7W
ZYkMJrGrBnJMSH2y5Tg5TgwnmidMuxqZa7SdKw1jmDV3RZy7ZgHF8w0hn9cDGidGn5lkYnRsdUoL
iDzAFGm/kfP+vh+N5+smOG8enC3kj0DnATQIlPx5zCwTO5GbGRKtdCKAwg6mFQX+3if+nezKrl0L
m9X0VzPOemaRWVVtzFk/U7qPLs0wc+RXRnRrKg+y/A0vutwS1as5+wZz6CZAWRLUEOy+NUUM6Te6
QH0zUUr8rYHWWRL0oiyId/BVGWKpuLsxnIJ4df4l57lPG4ykoPOvd7XsQz21BVwXWG0q6QfVuX6M
THdK0AJws2hp3DSWUb6eFmjT9MMP6HWNm36Ki3sjq960scYrsK5e+6yGNnXT3Cud2bmrHJkb8MO1
odZUljuZufI097X+bORmvnPyJj+o3fiEEzvcDGb5kkVl59Y6HkP60H1fzBQk5YP8w2iyH1GmqFsd
quFhDNoelxid5kVRCpmEWiHDo9wAaq6R8pPYGQHrfpX1nmJVxn7o0ePUVkvzlaH60qd2507GCnRd
Oms3dmZ228y2ywcCTsentslTPNlnfAetql61bpjuzMrBuBdI/3QvA9PykwNdORXarOqEJhZQ1RvA
DD6jccwxMEzkYOyI/TImThdKTvRtjZv2zpj68uAYUJ30HEmSPEDB24OjNMXXqB4QfKa1weqTqfMl
A7MSIJNCdS4tFPQl5mrwSTn0mVsCmOdjeAoVQnmUPORlSPsLOWpaN0H55q4ZWunGKKPv1ViSH/Hg
mKFiAFihpAkQ0cvyqmTym2HmP5wsBmCmGMpN2YB5GxKweE9L3XQfacYnBlLkndR2P9VeMr+mqdm6
xkJeHUfSwVQ8fhSp0nj9aCnb66eaE5mhIkUHiwDYu8ShOIlh1yPlUSsx8ryun0v2rtU3NoQkUQm9
borT6D+vCDO3gEYkEhsRQjG977SbdA+GMyT+Zpjs/5qtEI8oSJ+gGQ6ZTIQq5oSlkqSMyng8YYFR
vmui0QRe+gYDFLdgg3gS/3V+hEvHWrRipnd33LnFEmNgP/OK5edifdbRW25tZ6R2Zez40biva8Gm
cRqt4HxE4mBSJVXkzUz6ivfp0kwO0KrZLtpofrSLd1Dj3Iixj5yQiLFh0Kyi4WNoGKU7XyZ8A6JV
YF+h0/DNt0aSxjCOy86zI7AO6NXahqY+Kb4+kPiAwxJ9XHcZzgVwhLhRiRIqEsGs01zbFYUceAxp
6gC69I1rz3I4WV+6BgLhc/pQ4YHnXbdJd465dECyjmubTrdgd5kl62Qe1Qr5omcah7XOvK7bOEMe
IDb+J0P03Y0qIqYAmMUZVRSZCXWhXHvU+/vCuWuS7diJbhuVu57fZtjc31aTLDMcmgAdn8BUwtK5
60PqL9Gd6KHBOxf4en+sMV8P/MZTNXdY1BKmT9ijjXYLhnNXhX6qGLnH885TY3TpJ9WuzBiIFlMY
QLbDEAVEaQ0Ek2YjWhTfI/6sSTs3M8p2npQ9zKTkvk8fa+VgkzsL5ADXHY97qk/eA2x1EqRjdT5R
nXMKLsu37a0V0AGI/8Ckg5B4aogJXoaT4xVuwCUWc/FJvEUH1Jv/XumescLE4CiileUO3fDVIetN
kUAIro2NGjDqGgQ+maPWwHJl5GHAfKDmLoW97qT/x9l3Nceto9v+lVP7nXOYw62z54Gpo6SWFSz7
BWXLEkgCDAADCP76u+jZ94zUVrnvnofZNSpZjSaI8IUVusKKla6XLCD+pZLlRzHy26c+iybLUAwd
89bp9T6V6m68pBH6QeXn3aye7eeoLgEi8zGrPWNQVy1SoxU3CDgvHf4XxjnviUEQpQSRHeOQr/TT
qpYugHBYsTYwJv2kU9nH3eYSsuGDMOHts533yIKOToDGY0w3hJtgyTfzNKfUK47wdcurqc4vbIUP
t9yb1PhsZ0MeqxeliXclMiAaVse4KrdoHJ4kCjRretyipq0PFy2nPzws34x7ttU7V9Q1TCjWEMXK
V5Y1atqoBfzFCyq///4xP7ze3oy2rtg351erma99E7PKBnFfQkLCYX0Gs+2tN7OHzhfbGTHz74f8
aBOAVrO6VIGI/4sF5QDwrygJEkW16C0o8ltaXHLXuTTE2bsD6GHQloVinmqKGJpPMIe48BAf7YC3
D3H2lnpvVixssToUUWg9b+oF4pp/W9lujRtNwLPhBBGFQDC8fzm8ckTHfYCXWnGAYN+gH0wz+/3L
+Og5IL4IQiW0Jn1UnN4P0YeQa6IhXoY7fO+rk9Od/Orm90N80C5ZH2N1oELCCdPM9Tu8WWODU7gQ
BgQMY8XRQHfh2spd2C+iq/CVUETfIt+iCP6dvPx+3I8Wwdthz66YWTM2wAockduI6tL4uHiXJFc/
nDwb4T3a6TBfOzcSnoSejVBihFo5uxFaDwkEHZFP2LLY/P5ZUO7GJJ3HhMGbsdbfv5lETixlcGi/
J1CfMmLHWMynoiyKWCrCDg1EL6q47xznStdmt5sjeQ8DdjitkEjd0AXt7552U25MlchHwBbzkmo3
HRvlbt2eRPFSa+iSsUlPQJBTlGVL+zOjTRmHo4QEmWzmF5MXYtOBuHJLFwL92M59KtDLP/hmieAK
GWha1JabR21lfa0baea1KOh1YIDeJZoZohRoJGyA+y93fjibMUPbJ6sRAsT9otsfkyT21mwDdReF
TrCBNaA2Yos5Vl66E7+3zI7cDKUEINuC8JLPTGAwmnYBiq62hVXHDqmjbISweAqRDwslV6+8DpaV
Jjh69MntqmazFFZ7mmzR3laB+NZ2zpFTgm+njB6TR3oNRbgaLkqpC4m4l85gw4PZ6VMPTFPMJlHd
137VJpRZZcq55+ZLac4nk/pBXPhVf4p6t74dqWLHFtbZVyFxwVQBU1CnUJNDDK+rOsFbDI+lrPai
gzhcLgZSzbGv2ikOKrn3ZfPdGarXkjcNS9uuj06EzdFjOYTLtfTdR9q0T160vCzF6so6NUlYo4As
DbbxbRrEJicyh/8slI4QWzUq7py23LaDBXjAzDr1wwa7MOUTKgMF1A/KtAuLGo6Izg2h/rz1rTrc
2sOobyYSFjKmVKgp9kjtWolXSFhFFlGXI6JqP5VmYeW8FhCNGvDh3FM3urCvxqJou8xYDEGh6zBr
mhZh7Wzmkg+bAfjBW0pGMsSqseQQG5W9p5GD9GYoHLb1+9CWN4CiGS8w2mGfZyiuObHVmPRemfV8
GCmg+Fk4d1Vq1YOIUSNUSSnVZ9ZU34NuhAvWGLnAcmHRpC2yQRUPTXQXVGxJvdb4UfVtD7WJUZdN
2jYizLS/nAoPESF3Ub4SqgVbFWu0vfXNjmJbWd+NprhulRV+jgzNdV6oJoyZ2Ysrky0eTn2mZV6E
unluC1ulnMG+VtECriOzed+LCAVeiBkpmKDEgloowxrVHQouVd7S4F6aVZH4ldNtORzWY1l3dxbn
M0ToKrjNIEa9n1mggUozb4a2vWkiZZaJZH0HWdUWzh9uX6FK17qTHcO6JjwNXlfcF95kGGBxrg1i
lMC5ynzlhTmcXmArVRZ1PFKol2lb6I1tqENZViFqQPa1GAlqPQGo515ZPQo0G1JFV1/0Updd2rhl
EcVq4NqPo8IcVTxPXeu+qKUPxyvUswIjbSJq0MRpBl3cYJU8+5yqvSXVtCnVVKewL3sYDYhTuSK4
klNVpX3g8NhuA3iik+iTD1zzF2V3A8/cHtxvxN6ho1LVV5V7qIaGVdtgHnvyzLsOkoAGo4vxyKjj
AOdSUhf6iKHW08EaZR0kRmvwJitGY9l3y1zekYEN5YE4DucptygTebEUTnFdB4g7JICQCci+G9gu
XVfQA49bj7RpMPMf+J4Py+I8YPtdM0UeZsu7anj/VczlicMSHO4a1teF+l4ycLrEo+dRf9NWgkNE
sQlhiYGwak4LuzJKrP7K3S1cjMXXeQLYC/Z6bnEDOUOAWyjKKJnZhjLxQDlM8Y/AwEJhp8p4HZIv
SF+mx4hwfxd2JLxdQOi9mVpPfgdsBDJ+TAvQJhvhbcLZp23GiLDue2jYpV1bV1k1FyhyVVxdyunP
YR6eiaoPWqZ+CLNo75d+aVMJp+8WSKEqc7OEt4435o76KmDhqm4q8mjap3G4pNV4ft+uY0InAC4r
q+3CL9rbU2N1CjZwEohYtYVRJw4jugurS93m85z+5zCwOQ1wa0KM55wWCv3Hpm7dSiZymWOs00xX
5k4U89ZdvGMd0UR7Iot4cyGrujDseeNQiAhh64Cnq3YrUH3YrrCZy+2o80BifTpgW1dPanS7sVre
BxLan228OuhbegZNp6+u+Lu2hOcDnEUqCDvE4A0+5Lp5Gxv+1aR+SN+M5eBeiMF/6SSej3QWWPaO
Yo0efYFqhZn48LK8r/cCBZ9oieHPltY/2rzMXSu71Ew8Tw3Pxz2LLBujQ71yADplsR9b1qW2mzE6
xct8Ier7cBzwa1H49EEYPi/PlWXoQRBkEUkLrM+mJd0NUfUtl+UXm6q/m1//fKh/D3ZepOv8qOdj
AVHQpr3nDZaHu4OkPiDiXTw7l5DCH+1klK7XpANII+iRvl+EJMCB5Wq8ufDrktuAGTnbtQtcbvoU
6A4YBAAOflFt5LyC8PMJ3wx6lhV61BnEMmNQ+5bvgAg4jRt6656aQ59aybibUY4s9hg3+33s/tGz
QozA9MGcDF38v/fP2qpSU7ruB5O/TgH0j53jGHTp7wc5fzYorgMK+u9U5GwrmDUC5qlBlXzGlk/U
2AUoUVCPzQhOF3USHbYH+v/kEmxm/fK/pCXoqdiAD0A85fxFwsLF75p5TbI23S4q41VE1E/bFhw8
O2U3iAAv7Inz2VwfFMwF9IvQuwSy4+xB28VRvloUNPlF2jn2vrCuqLwkTPDhIKseMJhDKPmfNzd4
adcI2VA4qIanOnx0+AYx8+9f2IdlapiRmxCaAQ0DXP33y4J5Gpm/B/3dtdRqxDCaulu5kqvee3F7
aQ2eH/qYNRi3QvFj9Yl1fzlJhr4dcSFAvbaduxSieqn5H+TCGAEdGoQW2NPnhYQaAR/pF2Ai3ehz
x+65dzD809+fsndjnJVPO9OdlogD2GZv2LWTQqAiGdFFWMHHl6GJ59fxOmWwO4ceH+pUIdQ33r8f
d4kMj7WIpGejhlalGzczEsTmZI1BHEDysKWwVL6kmP/BNl6nEL0fbCkQGs7OxcFhU0QGwA0GI2+D
YxciL9qDE9BN2X8wl29HOjsM52AYO2tVv5PPOpG7OgMk5Iu1sXN/W/ztC3OdSw+8Y4C4V9/E87nE
yTGbfQ/um6ubGMbuiVk4cbm8INa9FBOs3/vsQHo31NndPFRGY462HuE7G9wMsPVhG1ft4Qpz7cBI
zTJ2F+bxgwPw3XjrG31Tl5nNhQrH6Vcs8ApJ4Sl7KR+Gn3giSMCbcXGhhf3RTn47lWd7gHW0oCKA
C7NvXLP5MKtLD3RpAs/OpYpUUqKYAqoQ0ENAK1W598neidS4hRzE5u8T396tjPOoo4VYigWpOGzp
yo6pXyWTRJY5pmN7WyANB97k9+/rPKTCSkTVGccT/meBgHW2wdQkPQHcKlqrPJv7q8Z+hDEd1CUv
4K9+KdetsQYIC2vhFkR4kD/eL4uuH41CVaFImqc5d/duYsXGJ3oVPLTHYM+hr30JbnB+ZZ0PeLaf
PdIHwFAyJC1ROe4mNAxjuIkZcTlzfeEK/hmxvN1j61hg01iQjgKZD2SG9w/XEN+QYJTLRO0RvWUr
RJwcRarzYG8f/OtLt/GHk7nq6IJXCm0ipH7vx8OJac3h4iHv24fARakr53N1M2zL4wSc/TTH1Vf3
0++XyS+3889HfDPk2ek/SBd0a6hAJxGZMyMC479rjl0fFCghjbHtyrRuU1l989AuYfVXsyguxQfn
G/38G5xNcuuqwUHICg/RR+vJg598lUKk6JN+rq5X0KBzugQbvzTg2UkmS+l0/YIBOc1AaI75RY7U
hwnb2xd5dnhB+rmzUTuTiBbNvZnVW7EJd922z3Vu5hIteuNUbfxLV926135ZriHu0wCxHOiWZ3tx
bEtQpQKN5Qq6Rrnt7gbA6qxs1R+4BG79cA5REVkZiegynaNF9BI1fVOjdKAHt48jRVOPXZJG+SnO
9uvz/O8gP5v4b64cZU7YgcpFWvga3MxQd0WlPF+eVgOtMiuvyNapM2fvvDZZfWf/Rxvj30/4E2H1
ZnC0y7lHGJ6QflsnEyIYabkjNyReuTb/0XRCmAKEFJSYftGSRVHcH5m1yASWFVeh9vfecmmIXyBh
P/cZCIKohYBqhtvo/eFSRRPWvIcxqt1PGca9Aa35FZjb3lxCcXy8/lFEBtUbYua/MMqLjs2T0SIV
HJ71/mrM0CFYidAgLOXQ9sisBJDH/JLe0sdn2ZtR10X75pUJzfq6Nj2R6L2VOyl8zWS22hOvSnUX
p/M8HvrXdP77Ec+m0xUASyogK/8S7e6T+molEOFSX9E+9UXR7vXzzjcDiiOQ7bQD6GKcR8xuBTDt
YnMrIWhZhLMTQ6cRxKb09/fBh6MANI6gYeWanYsuNc1MfFhzWEk/BLGcHqn7Ii5B6j46OwJccg6M
TEBFOdeL9yuUGbVTrovdTIL5ppLPv3+IDwcA/x6TFGBDnaOnIavtF6PGVPmSxX2Jds0l/+SPpikA
TtQGKBFQ9/O9RObGmWF7YSVTB5cPcgPVvmy5lLp8MAiUcVB0XslNSM7OjnNs1lUbGFdzY4Eoxp+G
eU7oeKFCdWmQs3CqgobSXC4IcVgRHhAIIJiCS5Nn53/7laC6AF4CBI0/yJod5aBZ5kDE2ACwMFDI
9i48xwfvHHwUFA+hUQqk5jlDfqlk49eBib1fZzR6tfTT7x/go3kCKBPKDmutBAjJ92fLVOJ9e+uJ
ZqGXJLp8QYI3B5cS/w8OFWSQgL8hngYW9HzlTr4mZbNW7tYky02atMj904Qka3UxVQfnX+P99/P8
f+hLe/rX8dH/83/w83PbaVnSYjj78Z9X5bNs+/Z1+J/1z/73n73/o3/edC/N3SBfXoarb935v3z3
h/j8v8ZPvw3f3v2QNUM56NvxRepPL/3Ih5+D4Juu//L/95f/9fLzU+519/LnH8/t2Azrp9Gybf74
61e7H3/+sdId//vtx//1u+tvNf4MbSX6TZbfzv/i5Vs//PmHHf4DQoEOMihYFKLNvh6C6uXnb+x/
rNkAyMwRYnSoSSFWbVo5FH/+4br/WEX2V+wH4KU4p7FAUWz6+SvrH/ZaYcFpDFVTyLz5f/y/b/bu
Ff37lf0X8OuntmyG/s8/zhYiPumnfxbwfDCNWLm57xdirbqxsafRSxrf+Rqa0SdWOkMcBsOlzA7f
7v2VA1YsnggmDRCesFHyPF/zArYE3QgNncSpCjMRwYQwiHbltZ5dFNccpbfuVJFt4bUSuAu9LEmB
TkUGWlh/V2jnZlyRScagEctYrESpvcDqvorKwbtaLN48MrNkL/401EYyMhjCoHfo7qXLlrhYZP8w
tLBOGMjBHIxi0w8GDg8AiRObTOQeIk2riEQDLQUVTGAkK3dJR6i67gHtdJ+sGTXNQHA/IcptvDhc
9MENxXiwmPokFKnvQFUL3ARmlLCHI1MNM555JqA5BK8UfInULbtqH7IgTJ15cGGCJXDrsqIswXhu
LH0FF7FPENILMoOjwkPRsUxn3U+fHXuoHkTd+0+O28xJs1g1i7uZDT9kYOgfBWgYftyH3N/ImhcQ
arDokuu27XeRz5iKWUT0S1c78lAAjb6zLclOQo1BlPBIdcdhBPLEmKvltgcuhIRu84J5WTJrCcWV
qx3304BuJc6nSMTUmMHWnorpltSiju2xra8Xv+rkptVeuYdvNzTyLQhicsnh5Kc9Fpf+HGTjAM9d
suDKGfaGmO3YGRlJ24E4KfqEmebshcy9gjNQm4SGeI1admAk+o6WuTy4Q+FvKRruNw7Qb4nhV/CA
rqVqYLrj6xgB9bHqEQFCrf3QGADCMvUSmtzKI5AidsCXgApqlGCvkLrGfzjWD0UTsgWkNdE2d+KK
9Y/hUrB4muXtwIAZHLlZHpXd74XtPbmThqW2ZxyjqNzNonv1IwGrQxGlkD33dtDA7eIqiFJquFMc
yeYAvdV8ccsAve0aTg6QOLOhx7jRtnEgDJSrrrEz+POh0CW9tDPJIzUr92jPJTT/hvbGKXS36Rbg
k5o2vBXMPRY8hPNz3T1KtzBhwSVvWcA+1x5Irrbg13gzXayWGrd6wB86PW/gFQIybjABJiCi595h
Thy0w5Nt7fwydG6UQqdU1O4PxZ6jOnLjye2eQmRdgAdo/W2GvvW6wuYosWm96xz4OAXceHTU8Jkj
TtnCdhHrHynj0Yn2zHNjWOPhuSTsHck0pXJElbII+1dVEysl5vwcVPwHIy5AN+7QpSUdrnURAAVS
gGgxONG1KrzYr8PwsHihSJ0adlXUPZiaQtHHD740Fn2adfWAVXNfNzz3irGPR6OFzWNNv2CAMp7N
5ooEzMByKLd+CdZV17AXXRavylQQNgTGIWFhCcTQNPFEQRE6ZU74pGoQJyP9MgJKmLNoXQze7OSA
GRdJvYoU8OWhYfOj3Zifrbot4kAoOH1SemebRj420w3TxUMroXZcgTjlE3bqbHuCPwndLEa7JVNo
JY7uH5ypuK0s7zUAMgJWkpEXQxznNEX7EDiNZApI3JpLIib3HkEmi4swAv6nOATECZLKU1Gsm/IW
AJ5NUULnaAnywGk/wQnrq0+sTVnOOXihS+zK+VoE1lM7yJtKsPulKzlUQK3ctDWLA/N7NMN6e7ad
J1+bDlqwCyhO8P0D9CP2ZEtyW9+C3Hbikb6Wjp0V/nQzj8tnYi/mxlcWxCHJtm5EHNXDJpRUxf3k
Llt/lofBhqBCuacOFnqDEgU1b00S5arwj0h7tzzUR0VIBxhXsMN5eutKk26JOcSIhbcknIE+Gl9V
OzfpwIGiXfid10/1kbDQPob2XrPHfqlelT0fCjrAjSMQqdJFeONa6FwDo1RLhihwtrFZ2mzUfrbw
6NY3FAL2QGQ2nW6Gyh1iiQGggJh0VpXWhp8JOBZnILEALuV1YE1hf1XorqZaqmQc6m9BOFa4FKyN
MwKLV2KKPfNaSuSCA9oYsMqKXdc9jY3QqPnUBjh19EgVDIEdtakNciwKfcRdVifFggODOX5WGJAU
KbRV5ZyIJg5YJ5Le7sOj7CAgVL2a7pKZBduUVX0CFa5MieLAcrGdM82Zhz3ULSdkW3cI667CooFF
fIEP7ccts4ol7pvoKZrDHVNlJkpQ48Iu+ITs/8ofyY6DBRQzd4wOtnfjCW8PLmI+anZX90V51QHB
FxO9R8neiKcItcgKiul2VGxss8ZFCFmLqHbl1hm7a41tmTKYQWTeWJWpq40fgUnpVtXBgwQ1O5sU
/cGlXWfQEMKBW0v6uVuwYe1e33hsfCqUXWXtzL8Krx/jgo7jZhUWo0A3NoH3fZQ90DwKZDv0+rA2
hX/rihk2s0VpJAtnG3sGbdGkziY0onE/1haAOlazrVqoTHF2P/r9FerwX53Fu+tU+FC7OtjDk+AZ
EvHfXKWygQdXQOI9t9x5LtiSgz4OiGETPUylea8CF7XKmsvYKUIO/eP+Oer4w6DGLwSKqvlMXIYg
wfDRSKXfhtF4iqpSQQcOcn1dp3liD3pvO9gGvu6b2Gt5PruyAR58wbok9o+WuGVCu1DmytUtlBlg
b4QbLq3dsI550ENcxm2zQbAimVsEPNyEWOowPVuzezS86BE6YShQBbOVmuOIb9m0c9zU3m0fWqkM
Aadmhg9wm3R5PigOEmTlEuSVg3c3zkrEImivSU9+LOWwm4POPdZVPW2AHvNiGBY+0cm5cxh7mE2Y
MFpiPjSEPrhe99IU4uRGy2s7RIADNn63wU+PkTX1ewvotD3pDZUWAfRjKEBdgctejKC8pbb5dZj4
o5yH7yarQ6wpHSYT94zDGJFNMPT2aWY2zfEEX2EYS/PBX7DyIkJzPSLdtjtcFX790EkX0nMahLXQ
493GGOY2XVzntYRC3YZXYW7j4tkGIbHjxjKvi34AcsYcdTKRsb4Pqbpmfe8l0O3z0gKNxNiQ8Fc3
TAlvH9zh4YxwUISaJssYVie+NGSHQK39NgDQFOO8FJ+qWcDlxdbLE9yssRNZD8yWOfFUDqWx8UkI
RUA54Shg0syaUTS7uhfDde9XG1OHYRVPlSW+lJ6yTkVUqXRuQfMVvlduiGpkMkP6MmZeneEWvUYD
EuA0y29jWXheLOEC/Bp5fNhzoaIEznUiHjyLJm0k4cUHPtyu4QhlFxsJ6zyZPPftLtjDd44mKhiW
WwQbA1agN6VuNfRZqQvvbmqiR4E2fk6DMu/s6SZqpiNXhQI+z0+N2VQ3vui1GRNjzKaaWttxCTsc
qcNycFxpZyZYmk+THaRI1Oe9AgUb3ly+X90qnwYnf/DCveqlOJK2qU9Q7bNzKL3uR9ip3Lqo8CZK
K0xj4ZDEXBRJnNYPgZu2FSp7c3FVya7c1yI8IuypN5MwyqQSVwKxGujkwZT2puyzqgOEUvs2DIYA
NQXBuOeQDkcobzYQB5Aj5GpkgCdyuf1qBojKiTMCxoLUZVPaUPwyhE3yqQpAGJZmuHX08uq3PU96
1LNAykGF5H4kMtowkIVnVdOUOOEhGD1cn2btXfXRUmajW/QZtIWK+ymor8epijKCOlLM3eqWmcNj
i/gUiAvgWMF9OIqFwEMGgFjD8ve6d/pciPqGEkp244zYkIf+c9Sia9gux8WNqmcLdn63WixwUIGF
cu0QZ18Yy7hBeNxsPUcEmzqkCKVFHXyRfQQTXO7XsbuIJ0OrMGttEJMZsV4NXSwbMoQocTe9cwUC
Xn+cenlCTCJvO0mhzg3Bq329+k97y0KuG1MjtETdtcrJyOitVQx0N7P5yilIfbSduUmGwaSJW9rj
xtL1fJwWPiMYC81tQF0rR8n7VJFWc8CD/fDK6/oucxdegbuCmUj0wqGf2VfQ5z022lHLZtSwX4jR
847601gtxqacy+Jn/AbBe3TH1VfAV2Gp1LfWfdvTMRtcXd2G1Oeo+zlqXvK6MvgnzQ2qsdMDZAGI
MMFhL1WUVVFT0liUXfHIOGo+G5sv0ZJU1JBflrEhOoWhngF8IiD5T5Yw/F1hSLnDxJMqbnkp3cSz
OL6fg9DbTRXQqbtR1P6T10wEgTd29wZK4br8VHRK6VgUNbtWqqXDwS9JAZOoCUTEDAY5LlDTdh0e
oTMhytxpHa/dW9U0It6pzCpTs0FOnDWINxy3brdK1PxbMSiRuUIKdcVJ31LkoYCFuyBqbAiaagdj
DpzHqqmMbwCzUBI7bdR9YgKg/F4OdBvqPgoybujxizXLYoRd2tThkoBAc1opWj+zYsaxXpaoQCfK
UhQ604UUCAlAs19i7uPQIHC836qikJAkoK3tbhxs4uuZd0CA6Ymf5GCgVG7OlrlsbF/yJYm62n0d
yArx61hUf66w+SgcsYYayIna7nlmS1W6OzCVISlTiVC+MCh8kpg4sqJJ35TkgZpS3049i4zrvooo
Ol9gR5RXoP/WQaZga+5ttKuiCPSLxdyOzHQfcP7OFl4sc2zY0NrRSa3d2IPFgfgHJa1orASFFWPK
CQqV4pn1Coh415wR6GjDX9jBCBdbwoJvUt/HxRxuhVRGNsjaaTJvav0jD6s2Uy4RbVpBVwAmGjVw
xXGtI+va9Bd+Cwnf8mgMEQ5XriNGsxLf08vxcEuTd1bp7dGtDV8ptF9PdTWoB2NszOfCdCB2AOnU
JII+4UFPoKVHUzkAT45o9M5Df3pPbbdLnAJyCuBUe1+0Y5Fd5U134dxGVTyPNezPxICQTysHBIq2
i77P7twehaVpsWm7YsFh2IRgvgRtzeMFugcHUTLWpAGb+6dubFmUR9w/SiiAxY7gEpkRoE9Bx4Ok
L4pVqMoZwVZUJW1RcyByAfDb9W+nNliMFIAOoOUxc+J1MH2Ok5zpoU6HjlBA3MAV6NNohDJwjkYP
3EFJaSDFkoH1zLHTkVX6nxFR43kprGzjMoDmEMgURhIieM0cq0Gyv3TuZ3cuZiPD5MkuK72ix/Xu
mq82acdjFCIlAVGkz80QmccCSYotDerHhQRgA84FDIhF+RCR9iA9bvoYaep2fc1YhgnRIkUm5d9y
TQzg602RQbsCdQNlGNNRNIAg8sjcgaoUHDkkLfe4AKHAxEvvuQIL5zuZHPOKy7HYwiy0eSqj0gag
rzOvq8blqHrg6zPaf5IVTFiqEiUULEVUFas6Hlrd7gK+sAJo+DqtO9fcNGY1XlOIPuWyGZbTsqz5
ogjI8+Ay467AJEICl1dTExOCED4uW6IzgrKG1wPpjwpbTB13gBII8sK4d4bgSCGEz31cRkY/y6NL
izGThLtfmaV05phaboihml1XtmuOZPYHEILuCuw0AspGXWx8NCmG3BC918cNCkt7B1WSmLjVTQhA
VhYVFnzISei7EMOaWL3thWHI2CJmj71h2CJ3+wBas24/PAbct9KgqUAG6Ea8J4JgKGGVrT+j+iA/
gSGUKVBWr9wRUiNAK3ZpjWM4oWU1IXnWEslK20z1qZwr2KW5Ap4v7VyWh8Vp2yVGQxTKVWVQ7w0e
+FuoN+EbOcTEVbJM5cEebKtLZyiwIKBcdtRTYRJA7uol4BMIFgosAy5FdEKLLMw6I2QT3krr7Uch
vVsb7KK8R0KXKoeX38uqje40CnJZZUzlA6DjzaM/dt6+s6l1U4SyT3Bje0g7y2kvUKaNJ3uygg1q
EIBBj2Dj94cIYlJXUL7qt0tUtbfCkjRVXseuuiGgG+ouKnWRux9RaLC/qggpVQOZmO+T1aG7UpdG
rKcCXrRQTZ8OqoQ3IZx3h7rJGUQY4UTWlgn3W9jhIGTuTxYdli90kN0GVAuEItw0E/BqXJgmujrn
lfToRi3hnIR23dYxGUCSapqgeKFgLaTdWPfpJC3/lYlwjEtEvjGFGE1KeqtdKWbY8kpy8dLqGwES
2lFqS+WRN6o0YpDPrAXqiNTgXVx7o7webRnG/qCM21YwK6eGZe89OqCSU9Ugx5ikRcISLk61N6El
/RJM4TdIhD1rh6GHj1ky8FKRCI5VOs5GtDdQd905A9xiawksb6uOymLWld06zq4KWJgYi3K+VWQa
b1RDnSwKmg52eGPxw2eSHCPxxEqgU+DT3t8vkCGB6hSYcelAqJ24XrXziS3ukJQEIpHzaH8eIpzV
oZxBMoVbbY4kznopO+nPcbtYAPiEUCRCfjbvgWnqYNM18M8IIlmuZ2fZFsIGKXFSZbk3lgCczsbo
o3gCgXmOwfKfEfmb8gf9v9Sdx5LkVpamX6VfADRosYVy7eGhxQYWEZkBrdUFnr4/J1kzzCxWZ3M3
Y1YLlmWSroCLc36ZKJ2foSyXO5PHcdbW79pSkP6t4pZZyfQJMDBSepxV2ibp1PihMbuYmwHMRwvY
5TDZaa0knpEYAmDpMnS2mwC2HfkLEmXUpnAQFhZFrHi/EyD/iAp6qEv+9zO78wMr9L9jizbf6yvR
0v/8n/p/kChCGafC4vxnrmjXF9//q/76r9P7DwTTn//eH4yRpP9GdAthulA8FpSM6UAP/kEZ8Uf4
OG3UAg7cD3Lua0PCn5yRof+GQM+x4fMh/RBHIxP6kzPij8hRg8vUHEKs+RPln3BGV3Ly/2oHruae
q6kaDwL0pYKh6Eo7/kUYkRsOG2wksK+SSH9NClk37W7Y/DJt60f68s/XgS+6qtaRmPzsADDbXGqr
dKFFKByDawxh4qsX8n79NVCJ4F1/RZdepWE/fS7lyvLTjUP0KF/7j5+rmE1rjsiHchUBMuzOgeSe
mvuItkWMvkFy1vaLT1TPr6P9fiThfv+gf33hny1MfT/BiF1f2Fb2EWRELst+7zzl9Xc92SYW1hVz
o+Wq25vbbAjXFrzp3TZ/VVzClfojRffnG6GmCmpaozf35/ClqJKT2s55I5P6NY3f8uwZx6c6lG5S
1W6cX2rnWY++r3bMULR1YqJ1/KR7YdgM4uGuT7fM8dFaugodYst8tyjgFMoXgEaunxQAEblwaRxw
G7YaoMCBaflVM79FJasOUWHj+NE273rzPIl7NX+Sh8dR+KpxSavtaI2ErX/v2/teuRWyr7YfefbZ
lCR2KCdTPtAv/zTEOYwS8fm6/dBwil6nIowlJ2csgkwxiTfbLcYhmTLPKn1IGWiRyS1Kw9UnlOkF
WZra66AJv+jqm6LKgKSkgJ3X66qjhSpUAZuNLChLe91axl1X3HWR7knGzercYHAOpm7Godt6Tb9f
bB/tgmdoEGynVJFYDLeD/lmZO4lmYpmi6qCSbqLB9BvbF9N2aMRGKm6QaoZ9kXvK+FwnlieDtvRJ
vhMEhk+ePJx522wzmeWp9lmZdxYRhbb8WC37mUBx3ct017xr66dm3C/Fqawit8msQEmmcO1BitPG
NS1A6nyDXcl36Du74gQmQ1Ab+TZ/GduwLHlKhFdbYvFddnnzzRm2dhI20qmuj2MX+Yr+Xc6uQ3SG
qONYA7xU8xPYuqdMlyu0kN9O4jCMr4YRLIPvVCddf6vJai1EFXS3mh5/WNp7HIezXNMTuYM6xca+
mzsQpuW5zvZRey7j+y4dXb7NYgwk4yRU32JtEqxk63ppzX1fg/Qoh9KafUA3b0p9MBeoj1tdOTsZ
aIM4mMSE5wOB7qcUlbIR79hED9MSUoippZVbDImvrNBLWjCYWLE3ZXUSdXyZJ+i/8mtRRrisWzrY
14ZiV6XDsm27iw7KkN7Jkr5XDBSRBGg5Y+tOvf196bTAnFjzxCWO3klfU3rj7PCrqMupT991/cRK
dk/stKFOj0bjGw6monGfjZeiPvTVCPN2GGyIv1Ei08eLxNnENyPpm0K7HWIVDptQwVz4bSu9lOUY
mIrk9l3xKK3OPWPwnSp9DbHYwHaFmtO+rnV0sONq9mpjDNQy3XK6MnhWld92dzl1BUTKeqUhs8d/
zPaxUokhXo6g4lAgJ6ODWyU+ywmK2iZAI2AstNJNZh4iDPwTxrbyNalC1oLAdu471grSDpb4FmxX
QETYGrpeey9p3xL7qFrTqapuhva1wMc9s8/GxoOVPXUIkFb9WHBeTFxT7CWC+hBhBqT4hUlUBIRD
YJ67mHZzlFa/S40NiQnBIMFiDwFz+8SWlGm0f5AYZX2och1YUDTErnFyvnIMtEY4Rd7SZe5g7a6D
PhID32EyTufSrYrKtfm/GgJohN4FnWTkUa6lJ1UAgqYHbXcF9Q6ZUntZorpWRAAtN7iyXIm7m1S6
7wEACTpy1ru8CqSeQfCk509alIVW/2JrFZfgeHaqzE9NWLJq3lQT24/0nDfJiyElLCjPPU62tCBp
cWKxbz+n0eI8SO4KoJ0Wqa3zjiSdtW29XvPl9GYUp9SZg1HJNnl7rNrnQvdaqQpkKZgmjrkMkgwg
sPcc/PuTMHwBmaCgIlNoqKim50LzUxRGmv0wzIe6kvExcRRwIzlcBWkdjj2tmY0H6+rLwAlO5vFI
2pnaIUpNV6BQWvxaJqlOuhXGOeruJtzfcfQUkQkpExQMIu45AEikygcQRiBll7rkrnd2atRu6uGz
rr6t5ufYk/kw7FQRUJo8TM+gtYPzaM5kLRxtPgYInyzT4S0/1uOH3X3M01FVH2zifK4mh5mkBjhz
Y9yk0zEqT0J5Koud0Z979ZUoMXcgXJIEdne1DhkAqdL1YULIAtiUayhfhDnshJjcqXhXx4ua7oAr
svi7SdR3e84GP1++ZeZxwpxUzdft0rfUTw0uWtraxXNh7Arnve3uk+xxwPNoo0qJPdqY/QoqsCjz
DYcOdnN9eU/rz7QORHIzxOSUz8Y9/KEtfVu0TaNZ7rKIb6JN9nNjnKKhDGtj3Q1r9xVx+EoDFLol
3NGW/MYi5MF+xkjlF/1O7fk9gPaR0xftUzeuoJng24gJ3bjX93nUBLE5fg3XDSJSZEIrUIYP0bmz
1tfJBKPtbJBZzmG85lFrAdOs1GoJZBjVpLBmLsn1GHuf5arE/Fi7iTr4tC3sMjHPm1y36tCUu2Yr
RYIxZM0Mr1GXjyRTCgqoeegJ/TStw/Jc9vrXHBmyb8lLdQEM1YlQcJgdNKmEuOveUNpkbioPX62S
5qQwjN/amF8H9fcMgK8+FaZV+XFPI40h1SfLKW/MmooALVWQw4zm25ApF4lPyTcubgubJxrcwN6U
s3CZnjnwbuiIqNx89NkEXXlIQvYwPy8iLlU5dldzDtT+vlarOzmXg9WSQ6v2DOfCuRCjwov148SC
PmSXTnDf5V9mdFJySMznud4Vvb23O4pegsqRL4peeor1bKXdxi6OSkygFkKaas42XYbC4qBhrYtW
MmLdzq7PObwWWO6Ntfb7tAxlg4etfWiTxlOld/ifZvLt3NgYSkDKpo/wqIhPLQYih8eEmuYXPS/c
pEPgdZi7RwVHXWLv+2qz2CDCg8sd487ZYdKLg9OAA6FuMSKvyg9Nzoq+6J4ZV1DTF5HoW+Uapxrj
T+69FG1xtJ8yZCk1CZixO/b2dq2PM73Aq7Zn4No4lhNUVQ9ve6jhHosnCbkBlqOBJ5YYBzeOyqAq
PwznXCTf52FLyo5rqLg8xHe7yTyVQ7rgTdlD2MxBaX6StcCCX9iBsUiuxC2WaLf1cteRejIbb4Nc
BuNo+DFmFf1kqbfzdbKgxHoiiZPjz+I7bJ7qlPFRMgireGoAjuBe+HF5wuBFUr+bCgqpeG8aG3Xk
DOUwXA7ciXl8qJUnojy1QtnkGtm9443dB7VD90QD13ZKh9bP7OM63E3OkybfNqZvKLcDLqSc+Ar9
UBgvZksoxiWSj2N0KOPNIPaKHDSchfFTRY1yzmSrxGGen0BmnWbxm86VnQdRPSJ9tcRZlo+RqZ1y
HY1Ydkr5Ihv9NU1qKpjXIO42ubORcNopb5heXYXM9UFz1+Y9Z6aD+QrG6qJ35WWeFcJZni2ITv1+
YAYzlJcIutqKb0hh8aRiB4yKoCR/7qZjoz0vlsoqw8+73mfD6JrGh6p9FdU5nsO+P49AeiXnANOq
np6TDAN5bAeJgYZgOw77SQlFzBi5a4dd1JwsMjOq176/Lyr5HMuLqzsfDfgrET1QVW3zUK+fEAs8
9ZEO8Cw5yQq1Tzxk4thNGRmrtAs0EKcE2Yej7E1lV1u5q6fvmRhdJw8iLvZE9QogEznZy0BkCshE
e7STR8JHfCn9avhplWsyTBpyyXXzrdoTHkU4pVOERXOc+8BEtbLkQax8MUCKem9wDAjtVnG+psWr
pwPKRD+XHmoVTco0+qm276hPr16na5F6FRax2IpO8oex9wokBlqqubb9Yaav+fhIBCE5MqEYSewh
JkEluhUcb1A+oJzO49IFQhwReSES9JrKM/L7eoRgYUTX56concIqZ2YkJk59tJgUhwgwxxnC69xd
9G4Ja5E/WgtqnuvP0qax3ykfaim7jmyEulA3dU4xrHhN43NrkDPUPMgGS9XF6D/i9YA0yBlSMpJD
pf7iexfVwcwfdMQtaerp0TeVQ3jqqeFama7YZ0Kre9PsxyznhH+pxv0gv2DoS7WjxtDR5H7S3LZZ
iBqCeSnyuc1m57ltdnOxLdcP8EN7emr60CTwsVgnl4HSWW6a4jCgoenuTYORqGGKCZpY44FchqRW
l7LfDEDEl3jhfGhx10uJZ/EkseYnkzkekruUSQWSOWIj61GJdI7DkxHdifqBJQOg0auJgLcnNiZG
CMft8jehvs/ZNu0fcySC+kOd7NcrfUhaF5laZvI5kHaUJJfOuInapzU/EeXEkLJny4vEqWVW7MiR
1i26I7RPeMagL47z/FYZ/CgMh6lbrvIxZ4RcVxK8SX1GqejDTLCZhAo8FCod9ZsmsgO+WXQbo6t0
t3Oyb81DNX93pJOjIuKTXq32xo4qz4pL7r/Sg9dEGvih5DsSr3xp5BGpXHgiTcN+XWHgeE6XHQrC
0rXWhGRNOTAM86O17E1ikSkutPt4no9Z0Z3MWfXNuHia6+yQN0WoxUxzQgu0yd4YzLYD+J4Qfqex
/1GhojvAiscVbNsxsGabXje9J+ONvjynurHXki8xvBf1B6wmqPdKjtY4bDitZNLEq4aQKGLbQUup
1AoypCKNvh9WCoTw4KPWZJ/XZH9qHqdh9BOUssohX+fNMkuu3YQGlLvN2Tg9RuubnqduR3ODYP7R
HggXIpfNI/3Ly9MHRE2pNYRDv5szX36tC7cveC7Nlpcm6l2qveKDcwcW9yU/D83tyGKeR8GYPFRo
LVeV68swp2vj9J2AtuMxxRm/WgByx0h8S6PDovSuXkKOqKc6uQwWf5eyQimSif2aNq2qHdAht5De
9XCLZKhB7BM/mNOhNIkWN9xcWr1u+K7AwBnSZV4+NJ7l9Vat8se4OA76ORmwxrpL/eTEJ0RclbRf
yvwPXBVQ9O/l2j/Zrv5AaECoyJ6HnMW48xNGleVMewC7kauDvZXEAfaZv7xc68SX7eL4f4Em/xSL
/2dx+L9ezEZrjg793/3ncFkVkyPzCqOhazJ48VBNk9f/+UV+jzj4GXazEV/ZBnVl4Io/wYlTmrL4
Qm2BRDyOK6tY97jww1czPaWNcJuJTj0m55e6eyiZqpb82JpHuwFHyW/VOvjFu/mpYOb3D40BGX8M
fZtXR9FP3/BcygnxhzHXLpxtLAqibxly6/5QtMEaL0GfBYq9ESt3L2MDzc+9YI2KqfKBkDA5nbyu
YAZHCpG9OYw88ftat/B/SQiWBr8CuaH5ax4WZiCKkzZ9cpsZzb4kR7q/FeVto7/p05ejAMeMm2kK
svpzTpGMP2VDjVrcrRKGCGJ/a+sO9gZI5r0datdU/X48SemwrSYHMc1lQidrXtWP9JarJjInya0G
/T6u3vQknCmcXe9m61bLdrP4nOez3N5bqelr7X1Cz+h6N3F8WTGxhCg8lNq3URin1s4ub8cJ1Et7
gaCVy1fJuVuy42LspeXEW+sq+isjXzVfLBsW/AJ0awGSjQtJYwu003GBhu2XD8M+z/aDzm5pZ4cm
2trGszPd5xFPfNUzps0sPSz9oUx9LcZfmJzG5Rd2zL9Bev/6G/8MuM7wjzYSEsk15C/27TL7mNoz
S9EvrqW/gVNJo8DHTs4719PP5opILBXNS2BtffBHJm3ka+fJG2ky7jaFB2W2+8UrXv1VP91LvKJF
6Dt2C6owfrqX6mbonVzjg13bka4Jw+l3CxOhGpLR0/7SRPiTRfLPe4VoHvByvB3koP6ImDdO3AG5
JdeXq3YUkQVi236aLjC5R0rl8y8+3PW/9m8fjnK8K+tAvMjPNrkuSmudu5OdADvT6vceS/deDqug
2rTbX7zW336RHEkkzXAyQWD/+MmovyUNbOSLnBGOI3RzkkcVPSf5cq4xvnbyQycCApRF4kUIiP/n
F/8bOoCvk8tFuUZY8Y8/vnaf9lUSd3Cr5fQedxeicPBO/uLa/NtjjntApTsOb+O/9dUVRreaqcKX
Sf5koIXzJgvjU/ZnoNSndQvr4kGPBqJ1/7Hd9Y8LhwcKT2RThkL6+cIphzgaigEKSd5I91rYb66F
puoNyj0fBefml17ev6GSVB4tBCGgIEHfKf/4lQ6lOcIzrRAbFAcPl3bDakNHMR1l8jbDVm/8gkv6
26+XRzQ6EBxWkHI/PUWGYu3xJIBvq5tkMwaRRyDkTg/azTWsaArYudz0RAE3sUXV6VexRX93X0IO
XgMeIBoM+KwfP26ZJVZJqTBHfuqCiBGvsrrVh+4iJTj+Ohrvej3+dF9iSKMbkGv2dxPpj6/WZbOV
11RCwyfTeFPdx/o3p2LGLy6z+qv78m9+SF3lOIWfYgb6twsHD4ZZgk1h3b+fXsx9E8aB47FtEwUZ
Xl3gf2bW/SMi+3/HUv//5mlUdG6C/0xUH9+H6UdL4+//wv/xNHJdWwZRWxZK/2vv+h/8tCr/RgAk
CSn0vhMMoMr8fv+ip+3f4FaxENL7YVw9jzwt/0VPG79dAzGxR/KLmte4o39CT/P44fX/ckVasq6r
VHhRjMP1D5H5e6DAXxhqOc+GhcnO9EG9iKAV/XQj43ez5iboOm9tY3GuelvC42SRiIbIkfkKADoB
3y0WpCKuWJWpIXq2MXN3RXr/JhH3/kK4WeFR7mJ8WEOF4LWz2SbmFdpomYb3NMNgBdEGQmeN5WdV
rJpvrjpGpXkmPRrFmGGxtBGtbYV096VoR6Q3SzDKUcRH0s3VU2BXm7weH/FT7ddS5dnS7Oqhuea9
NzG8qdy6FgUynmM+MjGLIM1JVTHi7iMzzNhFT/oupy2qcanUvEVCmGtOVbiU+v0qFtVPs5mqJrnY
Wp25lSSslnJlemaDISpJCzfriuoo6zRpIUJvn/BsWdC68aGzK4JNhB9JJQrxtqCdtZ+GKEwHvqJm
Qgpe6uppsrkJu/nBHmvZg8as3Uwzo10bFZKHMq4PrZVArq6b/RxJ2h5NI7ElHWzVWIBexV9CS9fb
HBqg2SQVns2hrg40wAVd/2yK3EcX6NtDCifCCEl7U5n7Q9U6KfkFsTGyFtZNuCTWGp8koJtukUJz
nu4TKT9Y0msp5DNh2bk8ItY02NhJayw+5alN/GyJLhM2lMUQu660vQoagzdrmPNeGNNnC1lpiAMX
jEAsmH/lgCA2ZIORK3gTHE/wI0SRgUCJQMQ0C5NewoMoZ3y0EsgJ4YAT+fr0oQ4yWB8Y8Ey+dBVL
21U0LxFZvSsOyxsDKIwGimNL5O5uMNZ7ETsRF4OenlpSuUUO8DQdVjW5SduYuG5DbFPaDq3YOBKN
zXqWmKEAzOPt9M+rneyWtt6s8G3RoPskzqZ+XMvP1QLaIGXHauRamuc87FOH3Ch8tOWrrqq+s+BX
Ay4cZzAKfVsNMAs5itnYU9tLbjYPw5KxZxBVmGUPPW7eraTnnyLOTLfNM0xw8nZNDqlCSnNFG6GA
VXDU2wrLorViG7MeUfEHeh778fS+auQsrsZmxbLm5qrW+kYCTKIuFu1wWbOdgGTjBRyWcN5tW8aR
b+kfid30riJX+RazTOZlZpGezEIHEOigzW09fpBjgLfavLEaGb7yhm6wABjI79vYr/PnOemoYTMC
yEskfVBziupLpvlZSFyK7P2TVGKcscMewZhUnUqQqbJ4MrOXVkH9ak5bRzjcmmDuV6JYqT9yLlaj
GkJ096FsvdR2ODjDibeMhhUixBvkGpGmiO5N4m+phbOwS6pRuanFtOde3mYLXHoubTLYukWQad2b
YY3/VVQQpCMF5UY9xb5pNHS9ZFrt1yXEgmq+YjTR0Ab3HTCyeZ/F2Jf0uLzR6awGTALCdCpkBlrT
lycjs72lNrhkLQn8qboygVm8JwpydafZ7o+244hjOtXPy7xW20qZ7pa8bW7ztPgqi1EPRmeCRV4c
WMzOwfZWJudeYKm1V+t5HZpvs2m/D2hjx7HwLbvfEal+Xov0IU7I4bVwimkmAJ790mmDrw5iN7dj
BZGHydARlzWJM8BQsOUeHaNt+GslHdMEgYCTVG4/cBo3bNCgpZrCsdKmAuDZrgz2UeMVjeB9U3Rb
u2+eDA1jiJY194sjbRJtN+Non0YHZPWtWqIb2Y4OQm02bWb7bX0fORmmP7PciKW72Fh/5HrBIhnd
kzq+qdpXebywRmH1oOPPldE/zxLNyjkZ6npByFoxXPThIy/S1avpfksW4uHL5stuHuV8RNHhpLUH
Bvo8VaO26VHIblUZK2Gm5t+rVRRAneStoNDD+IlDepvhgr/GRsXp5wQtQLHImSzw7rQU75rtgFyx
Z+eF3+MhmSa0+1eoF+I6GSxfoTshHwnz0ph/Kju0R9mLK4QqxeAb1F5VJUn0srFVGlpqwXT1Do5g
Nrxy4UkSq7AdFnH2K5Ay5k20NLvEeVaVEgBB7faV+SnRmRSbfhXrDV4ApLPUDjiORzg8uVozYYtm
EkOWSl9lEj8P8Xleh/dcq4Ne5mmziDunhZNWS+RA+RL5+bAGpTptC2XYKjawd2Yc+nQ6aWr7OfQy
Fk44YPQnU84tUIOo1sajLGd7hwT1Hj+cvn5kizA81GmXa5+hMKWdZBVApMe85diWtHCKk6CqCVEZ
oken6i4SRjIL5cWgt35ldptOW44NgiB5VvxYRVwF1Lh0i2fUii+YDnjebYq2uxlrVBxCcRvMRzGR
86spPxho9J3uWGo17q/YYxQYFis0QUfLqD9KVe6ttoNYIt2x9pNWbwaxGh9Hp9vhKr3R5iuVhq1u
rd96KUE35QSSUrzGeEN4evMBL4VkGj51CFQxToC7Y4ELiiNLK6cwXrO9ggSmVQUODftptBNgpvWU
WAb9ApARZcuH0CjbHKIa5JchAjJFajYi4qE5S/x3NfGgNUYPOR7DkZoPop2eEUHAjNQAWYvF8bsS
UrFJVun7Qj1X7aXmhBiNQeGuGJrPiPaE1hxRqhYnOIzSR9m8bUz1WNlNSh/US73ANMao2tE/vOLi
3GIo8q1Su1uNkmnm0pR1UGYWGpXloxc8gyINN1DZvLfZFCpN6a/TiHyK3kehPQ9qhggoabD5ZcWm
MU2Q9WUTW0bgpFoazARYe9GSb8cIwqO3weXtWoo/cqe3eILaCFy0XMbvQ++jlIlPcuLHp2pctU9s
TUHdGEPitk7bfV/7OvVrLT+SBACVL0pQLExV1DIo+7yFy5eehgJ50ILvuEa+rhlcroxsZrlspFFG
xLPrZBCe2rmWEMh+rFHoXaALGu/TVr9vdQLaOn1TQSs7a4EdzdhXQjmVWPxbW3mVdWDDJWJ3Kdoj
adYPkdpARGVI9R37beG5BWMQ4CjixFZgqWDXpWx9JEl7hwP8LDlLUCYUVIhPqc82zN0Xo4IDyLW7
IjMVzFQmGvDeOeUNMnJtGs/Yf9Ay5cYRu07v9f2MFVLvjdDJ7pH+pK6hJXnorPNjopLCwcj3uarf
4yKH2T2TOrlznGybFb1vmIk/4AFTGJZbA8FbJt3MxnJoZuV1XanljhEjyPnky1n+VDbPhi4d63LL
+Xiw8ONLvZ+t7U4i+QinRUriCHUGUVmcgERluMq268+zcmMLfW/HRSgNy7GcT1MjtvLvJaa4/OhL
JyKkq61mp689j1ejO8rLdFwn6t4aDBAYCj+WqL2ZemaMVtKv/SfYP/HVuyMypdkxOCrGc8MgbPKE
ccz1d0lHiprGnO1XQkwuMYq2xtoYSXIYzM1SPRn6Y1Z+k8dWh7NvEMDgUR3qKQtaZWgCQRpH5CSf
+KwDI8ORnYy4NxXEVIlUvNiSws9cH0TXK2dRcWhhVTxZ7dq+IUXHidXqT/jzeeODs1sa9cQpf2PU
Qg/W0Ww3Q0r/ArhySnrE0gxSkKX677Ectus4g4L3okz4nrPRqt2SoglsC7FDJ1tkSAqcB7rBkl5a
FG/O88gs7iptO4dxzyh8lduhScwy9SjW5OjoxFZIY3IsrOuzimEB7741t09SmfShJIEKTxaj5vTV
dEV20TGRIobJ5GMWOaSP1p/FlDrbuJE94ViXVoB2YyxxVXNF3aZOuzHJjJByoBM+s1tRrPVLupbO
qdQxrjaZeDQp7Ts2ihpUzsQA9pGX4nFMLiXjZS7Cud11ibOvqoxIYYlGOHmvzsVRbcegMZ9swnJT
/RZrym2uC+yFA/HdEOU6gWry9ajXi+8LNqUvJ667LyI3MJmuhlJt4n7sPlfTQjmTYkvCvml3D+3U
xK9KGfEFZqZlvclVp57TRE5CBKJVFgi8o2elniyIWqy4N0uKwlQf6+ZNNGDCbAx8N+4or/BkU6Hc
LC0WXB5hejhrFocKZpPSM50RIjKTKeRxcbVxJVpkpiBLjWUbhDix2p3WVcoDj+QaJYdqz5tErIia
dPuO2xu7mC72trD3UDhbtUjmfSQn+oMmpPlZ7mtkmFOWvixDbu50u05jBCFUL7ppU8KFKYYq7g2V
uoFcXmuv02UkXersLIei1hw/Y5AOsr7UdrZZ84a7rnpvZMQXM/7BDcog0blE/lyt/gNEf9e2turH
66i/j+iTb9BBEjQ9NKyJ9KBsAAeWSw5ozEGmzG8Z5//gVvrYHuMuIiRnGLABr90N1VDRdoLMO6Z6
PVJat2KuHcqzbiTsCVU0wzWmZHZEyI+dYY7vWKLFpm6nL0NEEbZGiO68SRmdp8QpX9QiG0mcmST7
zpxTSr0HPNrXRaIA5Sx5VEdJRp3IrIzsEKOzJbja3NeVJS5qlFoIHdJsk8ZYszW7JYNG4GdEmvM9
kuwJ4yWW7zSZm61MpBfawUS/oxiqu9WLSTuBvb6nDVETy4iqsWDV2+GHYyGmnWB2sVLrBx4M2Tlb
a3J9UkT193E5Oo0nZBUd5ZxPT0kSjU9zZ7OfQ5JRKKnI9g23dH7fL8t6as1WfjXikQxlWeajYUm2
DCJpluuqvCSVb0wmBTgK0TVTG8HEjg0XVauTNdaIxSIzRWuKYNA6nDSKgsZSMdAMLipnV7OIS9HR
v0Jhynq3srSe0wHYwk30mEWpi2Z1p8coG6WYB5a79i1/n4z0EIf3TCM1MXM4TAa9ecXI4HQBw41e
+XOHTcFf0qj4KqRcI8AYzjc+qP0IOyunY5s9siehUC7VusewPeb8S1VuZtxCFatPmUYCUcM8inGL
iycXtwxhyLwys7HOk7Wq+GKWuDsqzaiV+0bE6kObtY6+y4aMFCMjrqI7LA1RR2pOrJyEPQ0PeqaO
3BCTs+6qNl+sA6ZLJNIzRk1DxnXKvtb3n/1cCiVc9KrOw7mTmEYqbXCSvWLZ88ggSWJFQMBozWFr
msoejCq6G0n1iwkwSATJgXa0z0k9DieticYNFWh5fU4ihcdPrUyKuUmcmtFMQzYRbxVntKqXMWvw
7epNrJass4QLE6ZumDtauRb7MPeDOW+ixI4Ub8ECeZsuzqCHadQXT2mGjc8dGkdiKYtzCsJLvZaF
WxRFQs2OM7DXCNEoiEqw6qE5EJKFLgjfURemmOaOpZTJtl+WGcp+7PYhHwFNQld2xkGbiAnfsoFi
Xh8mtcmDsZ0kg5AiyLtq4kZll1Fl5JUZhmNfmyVkHwmWTU/vxvpkalm5XUZNYfHS54mhtVQjD4d+
lgVYNck3bxbnSVcmebd0CkrPZnICTYqdb7qU0Zg5IC9CAVIftPHKgspLvTyqFi0YsX1V5Jvcw+uC
CVCjOH3TdKPxMcx2R0gS2OSHE+vDW1cYDxRhThwJI2qrtcTg2OoS4nFanqxIJSzLcPyuWtd3WqWK
Imin+Zrx8t/knVmT28jRtX8RHNiXW4J7b1JLarV0g5A0EjZiBwEQv/57qsf2kEWYGM17+UU4HI5Q
uJNVyMrKyjx5Dv63LJruACguPtz1bZ3et4XN1rYn/Q8ud/BiXXwsPnVWnnQghw7FV6PobMZJRl37
HlolAr5Oc7oPPZ4GLo0RYIBZwdszhkbpFHagoks3NVPALYG6Zz4I2k9km4CG0oytP1iHeIOCVvRh
7LvgyWLDKCxRcHOQniXFd/XuOTwNXN12NSQvaX0wHo5Nai171wWlYwZR/s4ZD8fXtHSQlu8H6h6G
OWzGrtceD1RnheudRmhLWvMBTEv2ynGtlY3Vd3BAmPrp/nAsmkVSHr2lnR3gBMq0+FVJY/2Lw7Dm
zqvBCerBKChbGHhd04NQATkNpfPBdHgQV2aWQLwUjs1nvT3ESz2gIamT73DfHEd4LFJj7NYlNMAR
qEd7gL1H0w/vqlGpIXpgkP4Pg6ngx9IOR4va1HCyfYNi4EPF8qkK1saXg4B9jkPmfkwNsMBdXhmo
fsHZYoR2/7627WgH7c8vZtONirlTO2gA0AlFAjcad1WaZf3KNcJfuhh9X6Y5gGFtJGsaTOSyjkH3
Mz3qYnijMk6PUDrVX3M35MJCgduOEKOKIWNJs7HZQrFBMK0aO1zBJl76MImT3+bH4rQDcQBNCOMO
le8Uznutjz9WRmOulDjQ27WNHOEa6dR4pzIA/jk66uVrGUX5FiEUaNqYWH5uwih7DQKt+14Psb5t
ITDZK6ZeP7fVYL5z7VL5oHiQ4jRaBktWEUP5wHLuKy8l9Nk13HIHKqe/nFIwytnWsEmiPty2dnIg
l4uOEMefDtlSQ/ru9WAEP4eDAcxsNNWvCLQdeB1Vx22XJSe/LNXTC2Oonj+CsX6fFq36FHvh1+jQ
hwfQ9ba2VSsvWqkhgqynXuNhB22NshgivXhqgORWPow5waKlSvjkVDw51LDA7dCL22rpofzk6QfO
hAqnXpccV0fzkH6G48dmBNjT7tEOgC+uVdCt05Gq/GIp4D/TVgw+jhV3FiMhfdxodyOEdttR9/5I
jBrCJFs9ACso6Ta6WZ5R0qYGUqUBCG530PUnswai2lYAfUIv+QJ7VgRJhUHqDbwNioAn18uOJUDv
NPnF8yFOFzwCCB3H0Ii2JyUFejQEzfFbWGbHjyfukbUeqsC5q1rlAuvV9zyMG3elxXU1bt4aM7/V
o/r4/+GwpWg7/e8G1q7+efiW/3FOyin+D/8esbT+Bf2C5Qp5WHRi1TekxJ8tLEVT/2W7tP3hzba4
U02hH/WfHpb1L9NgthKaXprXYhDyrx6W9i8DnlgkYYFfwLj6ez2sywaWRUfegSlUwDiAAZie3MBy
DHK1sj8yAdbEy7j0udlIILa2t3TN55IZkrOdefdnr/Z/A72uzOkCDXHWLzv2ad9WHsyAtsp88uEA
RZPy042jOXjKJSDmzY5roXTj0J9DhEhGr2kKXFuWVwpC2sOueO4f4eDxfwDo6hZCZ977MserfQn0
uTIoc75H2cmgLOgWvskcVHMYH8eevMKgW+BoMy1/qel+bUuCjIBPLhCa5JvBuLaJ75oHYGDqh3Zl
r/VtgOGZb6ZdwkSu7UkfTdMy7qMT9Jrda7f8U+mAAv/3/BdFiIXl1xs6LXP6zTMf8O03nTkKbOie
lSSgrtX8px09aocZ+N3c3xff8+zvl2140gwyWP/YFJuu43FVUrP3b3v7nFPI+JqO6f8TsnB+kP5k
hEz3YM2yX12opG/bmftA4pCfLaZyW0C4gLX9JNib4T5P99YcNf7UftHuRpkKxUXY8SWfU732YLS9
UvgnRkHGfp3TVv79RZxbkLzswP3IpA0WMoDeWukBSbd3Q/By24p+ie3605nPzQjcx9leRanSmr2Z
wIe4Ovm6b/vjVimW/aaBAWNhrdLdCWBQvHYfzTv9PntS/hjnvpYkz3L9EyS3GI6127rHsaSsbzNi
0NMq/qOzque2QEa1KH9UYCDrjN7okayvoLJ5ooCidMPn21sx5TXnOyF5DSOKlE1KfgYDYhRw1ymV
VqXvZnzzerXcbGCDKObBMqBCy3y54UXUurE+Eup5q/erdHv4QDPYR8z10RC6YOu5SCwhlzEmGRTr
PvvCGtyOQ8wzlEeO6YfRexC9WfPdFeMGnxXmOszDQ1E9UI24vZ1XJwQmBACuOsdDA47iSRHFYcxN
OxUINlt9/azU6T6l5nfbxNUXk0xIjqOBVtbKgJVRsRrcD0zDW9kMffacCQlOpp0MSlshTpGnylPT
1Q/m4AKDrn/3sF+sxJTDybFSy1BJNYqS2pecB38EjKCd07UXnvUXXEw4AhovqE6QJBmguBzJwU+u
MTqdSDLyV32vLb3vUDb5xx/Oxljpn9Fh/n1Pv7Qn7d0hGMO4Fp4uULh0ie/ycQlyw9d8JiM3XgI4
77Y/XLvchUFXAhsyr9QHicvF3NL6Kz/n1ow4wdX9dbmBnnSSjDLth8Ljksz0fGmrW4Ws8ATWaE4c
8zrDkAxJZwfO3oqCVks6uM6brfIjRyjHW5lM1G0ANi4g/fBP29/T8/jTPTxDhf6ECratCzqV8zgB
LcLBrhxGM0N3DHeJ4hy3ptr0y9//RmdWTOnMOo2Wl1FdHpjHA05PRPKK9W0LkvzWfxYC6z0sLbpp
OZKJ2AKN7VilSHa1dbtLV/DwvBPaC9VaCC8WW2cmvb4OEq6O3sN/DUoHKwXpk55M6IngMIRDqjCY
d9GOAyNBqTPj4lMueG5KOlOehjiOBzOhbypQSP4MCngJH7UmmzEjtkgOFWdmXCn5aAuvhQavY3TN
yx6d0y+PQixVyH5t1/VTmI7b/9snk3GzQ2VrQ6iyLPfB3MPGyeT5okhQZj0ubTSlbcH/MvfVJm7i
i8/mSg4Px7oWDxpGW8hlwAgLRV/R/3mHHKy+PqwYg/hye53i6/y1ra7OiACQds4WL1Ymb0wpa9RS
22oi5oh4hIVbY/unZLY+64/Si0jYAXNtmzz5gHXyvyQvGZ1KSfOuzRGVdDfpFkX1ZbrT/Bpo+d+I
85cp5JU1eaiDLkjgZBbWvA9/6jUd7uJ3AKY4a3PJzGWEvzYlbeAhRG6xj+CcsPK4253M4vOhVGe1
4oV3X34mbkfQ46QunmqgmXEZCZ1h9KqgZEHJvfODnsA2AzvOIJ+6FPs3t6Zrp7i0JtZ8lp8dKyvR
dWTYfHXf7rRtukl3wufnXiyXQept6xg2MFVw/0ib6LIQcX0yyuPJZVEq4z9J8gEt4npOHkif+D4X
RqQj5TS529p5E/o0kneQAS57uCE2gtDphHDAinL4008huaw9O1/dhbYaVnAPq2gw3j5nUweA3+GY
TP+QgrLkyz21AJx48MCBrHlinDHcCrlYE1CyD5/GMlrNPWyNCY/RGY9xxYsQAS9PunLaPPOiiqkj
uIsruEc3I2PDzfBCYZg69bvotM65F+p4qRYPxuFrmryY0dcmfaSmlI0fgWyQm8cf6OL67Rg9HsZ9
B71w9TEol0FCyZxeXxx+Cppfp+NdHT6bc9NLl5fKv13j7NdL99fp6JIWUNxFpmVftkAMtV+cl4XV
zmjBTrrgmR0pLCmm0xteBnglgcjm9GCB1olnikETh0l/G6xB2ocKonx0EVwOSzdBFCDZ1Ttj223p
g+/17dxhmnYwMcDzbzvSoQ1az6FzV+PXaDSCCfQrP9iZSzFWEs/r8E26F+qvVDjJMjT5OtZqXW1t
5EAW9bJdjkthDQbE+9MaXYpNM3cZT1ljMIlLhHor2yiFP60MUzsGukv+ZG+EetWwDe5NBPGKtbIz
dreP6lTEcOCaA7xv0ZaXTyrQUafOMyIGqi9h9KLNib/O/X2x2LPoWuv1oIwWvl1XoA9dZ+nMydRN
uRyK0KhMMbQOD6C0XRWAAxJnVmAHdeqb6umbNbrZzhQiCXSoTzAmwY6v1Vq6row6e769f1OeyDsb
rTSqUKptyFpjOgwF0Jfytaq6XEeWGK+PYBWmM8+Edw0CD7vo7lg+TbHvzslcKIk18xve9OWlC9Ng
0tJy4VP2kIiXwm3YRWhuoDcBmGN5ZEKw9GGOuMt3+opn/8ZcZLtxVX0SE1ijH6wbRs5CRCtpxJGS
FB8O/vDl9qZMBDTDpo7Pi1elz2BKAc2mhI8WJ5Cb2PUrFHKyajd6/LhmcdvOREBDSIwXho3roogn
hX1+gnmyFLjqUhvqCgPSDchly5nz+NYEkHf33Iq0msNR17pA9SIfKMby+KK+RPEC9YyVQftrgaT8
8rRsPvRfnAd7Ya6TVfO9fZiNd8KJb/0GcQjOjpFZeEqng0njQjX3/JI7yoQvNPF9fZm8n8+JJk6t
wRgRE0Rilo/p9EtzvaOphe5EwDutbhEBMnTtmbto8tw4THNzW4hCnHxTZCFUbZZaBYthHWw81kMT
G0aJYsdg4Kbr6S/OOIv03ni7Zo1zi9Kd4dkwAuUh1CPqZliHW7iL2ztzZz+JCmudgredL8FMxCZM
okRoMCzGKqWDaY1ldYLGlnnrherHW66Nn/Wu2PfWEjV2X9tY79U1KHb4H/YgjqOZPZ46hufW9cuv
eGzgOIJsBzIaOPzaGAhosj1mX+u5uszkMTxbpRSBtbAIgiTFDpn7kgFbPzJfg96YiXJvvb+rM+BB
8uqZpqqS5V0uJz2maazpdNMh5d8kPxCTiJgmHXx05tGaF+OzLhPR/x6E/J/ME9Of8L9W5deVWRin
tlawqu5jniL1FpalZbqeew1Pnri/FudIngKSLe00pkCgplyOEFhB3XE7VuqTIeTMguQNdhKDaC8Z
fD5oy+zXQHFrqfuMPy/dZbJ2l82SIL2xHiHzWAXb4RnauEeWubz9KyYPIb1nwcbrij6zFFmsBHFU
PYJpldfJjinzjRIuwg20/igoA4T6MNudnHJO6gwavMCqaV8J/qYV2NschTSqoMoT27tKVxFLDtAQ
55n3kK2Bms9EmkmTjiGydgoAri2tUTudXH3US2UxKqevQVxtHaPMqSmHH29v5pQdzxK5B9kiSZx0
7sxcMZreMELRuKkhGA+QVmJW3x3bma82EUio4yG5iTX68/I9W/d6Gbo6aGdV8Vanvl3AQXNXFx/s
5vefDxeGpKt2HHU7smsUfqACW6f7cAOPCCn23GGbW48USZhHy3QLKQc/KuCABI7IqOAG9PO+9oqZ
HsnUPXe+JDF8fH5zq8qoHLW3J/nO3QAJ34p2U7ETtSB0dfzbHmHyx6QQeWFMiiKqjaQD6giIiDQv
XvMMG9btvz8RDC/+vhRDhthS1CyyQ8TPw22+7rbGRtnMP+8mHPvCjOTY7UGB6L3EsTUmLgCmgGeD
rWjoIVG6vZ6pcATWheQZ1JdF9UDaMMcckvR0JBzVS8Yp/HKtQNmy6nyd4IDe+Sd9rjIyEYUvDEo7
mEUaknXGWfxDISvcoA/CrfJ34p84MZJHiPKWGC7nAAPKu3Q/q2kjVwnQsujq4/ZUukgBaiZ1kpP6
07TJ/HvnLkp/3t7Vic8H9wIQI/oHCJTLaBc0gRTzmDPmd7RfG22ttc9qubptYioZOLchA1yqkhnS
StgQnCiiANDu0BDbMXWuL1xwIIzJLJPNHBXLhP9bhskoP0P0Om8byV3MdkCGoMKq8P/jxt31a4fy
xmwJYCJAwTvFa9YEBiWeMZdfjQ5GnxU9dkSqw6Tk2gMJkPmOb22Srbq1lqc97JAzwWMqVFmMZwDj
ojZuXx2GQNPNtmzwFXE3i0cGh0H4ZrVrnvrvczfzRKy6sCadhELJghxJMaydkvBTDx3mg6HQgr3t
KBLAQmT9ABoNm4q/xQOZtONyK5kgrZTKDZlM3bb35T1zY6vwfbqP1lAt7937A908SAGoKkNpsIpW
3kzEnNjUS/vSpzTTyASJpaCkuUJy5LkkaIY7er6+TuF17p14ffIcmhtC6wCkHnUq8e9nz8QAvr68
G0o68hXEusdfhzJZeHNGrj/cpRHhvGdGIBZuIpQQuD1RioJq8V0VmOvbX23OhPSwH9QRAuUWkPgh
/xIEz95xBlZwfb4cnRkhUQvF3a8iFMMNVcR8ZQET7XOsfjUz2MvLhT6XzkwsAyoO0W+C7IcMTUpn
HMuGsVfXcibQoHgeuxdn2N3eKKnZ+ube8F0ZKrBMm/+Sia9cO4qyjAE46E93iU5xEiZhmGHS/m48
0UWDRmw/T2M0ua4zo+LfzzygSVy4tjN4EV31yWFEw30/s6rL/uf1qiQ/HjzkEWNYBnwE6Ec0noG6
K6BBy7hfNWgTIoEbfK7HXxqE/VwwptmuRj2H+hFC9XqZJ99v/5zrqO8YJAimAG7yzTTJG01g6EZW
VKVvbrC3SXmuNLv5DtFEMoIdKpl0iaC/MuTC79h7dumqkIg6H8jnKRdsMnLF/jV6Nnwe1au5zpcE
Tfpzmz1HpRGKpolHx+3yO0K9kdWOwncc1sk7Zmp2IFJ3xCVERn7/TcTagL8y5cQmcvAuTaUI94Rp
h/KlkpUL9HXHBCTFLEvkRPy7sCJlO1VYjyEqfTBVUqqjUMBoxzKl98SLZRksvr1xyfhz8XDyDIKq
dkUSCb5HbmTHLTT5VW6Sg/wg2wErEjF6sYAo+qNAi8Tr5NM/+XLUQEAtQT1F5VmmhEuM0Msqjomv
tPhkvo7W0Ooo62F1WCnLWVqtiQNwYU2K+CiP2WHE5DNzfhrDTpVp1MwFOQE8W0iD7Kw0OC4MBtko
hgIt2TRR9wkpdWVVKc7HpO2QyGkY2C4Iycsi18UMLYMwMaMOqEMp5UPC3Pfq9pG9Tnsd8hdSeuIi
amIyjV2maIrndBkho0Wu8OQyTHTSj73vOAiMDQjA+31oDctRs5Ln25YnrpYLy1Ja0/He96xR5WpB
302ISkDknKAJ0M2sUAIpvR1eyqYU2TUGgGy6rZcnCteAGOF4KP00gr3AZtrNN5MBAcahcHw0hT9o
h4JJk759UfgE6wON7vuQ10ZN+TpnWmiljHDK9vCWzDx5J3cAllYCCqJMOOnlD6sar4lO4hAWDLEH
1jIYP9T2O6E0c3unJ3cAEiwHhCW5OL1myVCF3mCqYYgB0P7XCebHZhFz2oMtg8eab/nJNl0HM/s+
cfcxmQAxlcpZdwCsXhpNKAgap47D7h4Pz1ldvDL4N5OzTuWM2LCpcQqmMVUuIAX0VQ56ho3eZ7b/
xdgW3AQaYlOM1a7nmudT1w6keQx2uIx88KqRPHbsM+9k5BBTd2uUAlbxqi22ZfAG/hGCUzrU3cuZ
LyeS7stXqYNJknIIy2ioyq/SIYY5PLZFnH5yN+07PprfrI36jUAzXh8gJpwxOHExnBuUq7gqc30J
xR6giVWirwc7jZad5T2VTFcXzAtzDDTtm5n0qDce27XlHn5oeaRtmI1DdnOI3jEuBi9tFAxzoFCx
uTd2Qq77mmrv1Q3ky7D2LKhArIY7xa9XzidRD4jX0dw+zJmTvrWRAQDoYlIMdBXvnTV8kBvlAfor
0EK5P/egnArCZ19Zzk37AMCLR7UXbawC1pGNqX0ekCdS9W7B/A9jbv/gaJI2wR/qwvBpG9LtH4dj
ZBYtQb+N7936q6Ntb3vRlBO9VVIErEUAeS6PPtQ8PK9OBgL1Y70I1Ds1+lY0M2dfRG3ZHyCWpZEL
m6AGfEyy4ahGbo0KicPhc20Yi6ZHsKL5AJcFJAVzx3AqlhHFYKqANZBRCult3DHrd+C5SBfz13J4
LXfHDRT9i3rVCqAOciebuVgztYMWjxUVRlJeRK50Z1WW0oSjC5CitI/wXfX3lt48etrcJk4GUGgV
wY4xyEZlWvpSVue4OtKc8IOJVm27qzbBEslxNFX8FgjZbDybOlbn9qRj1cYxcxMu9uz3NbuoPJof
NJ9GI7Nd/XY2HRO/XvaRc2vSZxv1hizb4LXTLv/kAw52xoOAh4TrOXjIVOZHE4NePh1ak8nAS3fU
2lHXo/CYAY4Lt80GsZONyVjXbMFrcgPP7EjPgwZ/gQbg+Mbf/OvPuJTd9wJ86jObPuf3UxmKx0OB
lVlUu+TApHVu3zGGm/k6ybP1VGzz+3ZXvFdWwdp5iJCbW2fr4+c5s1N7ScmB86bTFFLlZ2RUH4ER
pIAn9caz7pXYRmuvyD/DUCkoE+HihZ3DL8VkPRjVmYLHVSjmJDADwsOSp96fHKTnL3ZHi9vGqrn/
FCjutF1YfssYiob4YBGb37raXNyOlNdPIuyRnerQyQPLNgzpABZDFcL9Vhd+v69eup22oP7mM13O
N1XBEiuzxcupBZ4blE5gBQwoMkeesuTee28wN1r5K3Y9hA+ipW0oO83Tvtxe41QsI2qSp0G2Cies
dAo1pdCjvIaZULF3RXDvAJau5rID8Tfkk35uQwTws0JLdTzGmElzv4XhbXWkRLkWcLBy22r7YSUi
9Fx6e7WP8JnzHzQw8RceUNKqemdMxswADTsqaB5AcqKsTcFw491BrYFO16/bmzhxJi7MSQs8qSCK
kyIH67YXeEF0hCio/w1J1Yn4YpMagP9m8su4KvjZfWlUXQpIzDgCRz1Cu+359v3ANeeu6S/OBJiJ
+HJuTW5OZAe9qbWeYgd8VQu1uvca04/ira59ur17Ey6IHW44E6gVhW4pOtNWHrQ0UXOIbn4pcQaT
fwMzjvrttpWpB4JN8VxVdZX5JZKTSy+MFQtlMEiYfLVe6+lWXTU8R2DX6T7Ba7gMn+ZLYVNucW5R
vg4E2Y2uUjg9Oe6iQYuiLF0oFH216lZZ89kbv6bNh5lVTrkI9My4o0fydVVSCbLy5HZiM9sf0Ud4
PTfRmtQLmuE9uHOgJbfNiT2TTjbtiL+sSXleozSFWZ44Z3YPXYidHb8f3eNDkgSILCnGHmK72/au
IzJYes3laJMXM2L01ic5CyVKUfWRqdS5734tdxp9aBFIUr9ddS+HrbqYB2Vfr1AYpETlspc2W3rp
NUmU5AGNbxofQpfN+BYjedeeTuu0eYyaudVdn7hLY7LDNG2RpgXGOjFxtBdhMllCNPmgbJAbIpf9
O9MQEwUIT9VNagCALkk05fy5aTRmdKBu8TVtYW+sdbZHvm4ZPsT3/auz8fbmXbjWdrc/5PWZv7Qp
RcyCib6jexAr1XRmSsOj+dD0aEbB0DxjaeLc0wkEuOYZFDx4VImfcuYyphommamQreev7VKo7iTL
btGXQK7EeI6yrO5uL23WoHQolKylbtWA6kYBZ9f4xmfvMXpRNgKj4668d3Pv04kmMgsE5khsoz1O
vepygYeuqu1O4QoXTWTz4eSLUqr9TkyraY/mQn81VqctmKyZZU4565lZQ4KEJEYfti1QRMwWL7Qv
/MPyCCNEsCxXabQSIiLx0vpiz0ScKcehpCQiuEVtUHCCnH/Nioer6ojhp9hUF2SCLhx2xVzddeLl
hUIJU38asCdAuXL+wHhGgv4ia2uX3dL0Gz9Zpg8mLeRqnW+Umax26gMSrpn8QGyG7rRc5m3sQ6MF
LmvSN0gjkM3HC+VJAPSbwm8/O0h3MdX9d4aGrsMpYgxQ7KOFxNEAjygluAyiuuNRpXtNQtGhIPgs
viICaj6EjjWIYDHmMpdWXN2Kkk0px6WJXFX0ugX6INhY22xTrvLHvzGYd+Upkh0pB2xqeNoOsJOB
rTBe1VW2Lx7a7/kd0neLZqd9Kv3oZ/z59pm4XpruMWCB59gqcyPydsKuFY2tTeN61JQHq4F46iSE
F3s42rPnU/GqQfzYVObH21avF4pVxpOoNunUQFTpilLGAOnVQ1H4mlFDJIgEo+AQj8LfPXmw5rjU
o3h9UWO15XSwPSTdKehaqCTa+8a9G/PH1Jl5KYiof5FOSCYkd6zVOgiVFq9H8nbh9C8p8pi39+oq
aEkWJOfLndrTa4jsfMv9Zjh7t/g6wLftznyRST/gyjHZL/Qy3m7csyunM7M8z23UPNPKR67XV6HF
Vuw7q3iGnxeq4x/KsLm9rrdn99XWnZmULh1+S9KGGV+n38NTGy60bbhXVjGD8ug1/0JK+0FURnsk
gWYMT34zIUFEBKFV8jbMd7bWHDI1NdSsAmRqlm/qjyJlqbdI88Hu+xj+QVCbnZu63l5RBmBUhNcC
6byMDzFaVDsVg2e5urcQH7LBL70pAc3tqYgQl3t6aUfaU0iN6y7r6d8XtZiZ+CYmpoTSEbWVPzWy
5kKjOKm3DEonuXOcU5+6NMNKL15o+ZaGYmU+H0/Q4R2+z3w3cT3fsiVdpIdjGafwQlLaG9xFOZAP
xV+6BibqPPnYZtZWiapoAXFFtTgkw8tt49c+c1lXkUIzWtooKxtAIegLP9ZFvEjSfgaDe32Fv9Vu
EBvDRyyOobSXMd3UNmpEGX0JaedHmGh+NsjYr02mYnVQ2v7tJV0HYbGkv8xJ22m1B9TNLD6dPT7Y
0d7Tn3Rz5gU7Z0Ici7OTliU9Kg0FXD428hlGH+2iXHltGV+ciZETWcH5WhxVyuwQIC9bq6Mtr27c
jbMO9+UdJBXeNzGpg1zbg/JHOIeEnPaI/2zf1QDfqI3lKe8ofCUabOLM7kczLjd1tP76PnQlLjcv
PSaNpuVckmpfrPT6Me2XbvyjilRidDGzgSIuyEfr3Jbk3k4EogddY46WczfWNcnVJ90ASDHMJI5T
mwbgBZI5cJwoyUoOwavnUBsuLm43kbVNKxoerdIq7297tvBceTXM44nuvKlyqIRbnrndgXy7VLSE
/jRTVI69Sbpm4dBUPLx39ZfR+HDb2pSTCwiYeG0DHJVRt0algqkJCQ1xtlLKbVjvbHN724Q2dX+w
bdqboBVcgdKKQmMAiFCRGQoklPajhtyD+Q3tMYZm81EARVtevTA+b7ov6vdZnI34+tJ+ary1AThy
YV4/t6u+KvNQKKZAmn1CsXlXrosN+uWobOiLYSUGx+YeTROfkJeSBmMiQGYwF9KCD6nioO/DE7hB
NaCzUj/psmc9tZd6+LVL0c5WtZnjdl1UoCN+blKckTOvqePESA4de1wvjVdtaW1F9u3ei+w72vYf
/ln2zXAMZAsAGkAqUgC+NOmhR9WZMRsrPqsYGTU20baen2ye+IA6rT9Rf6JqYsh4yHCwNIVhMWEH
yZKncZtBWvEwrBgsWeSfxqdjNhNPpu4ycLDgUESGb0Nvebkyvdf7rugrBo327qZ5Tveeb32Fqgrd
YHXrjnPmJuLKuTlPiv+VC/oNgLgCwm2hv4cqbWWCRym3OkpdK2E0nsWjTN05OiBWyCUFaPuqzmap
gdUcTEV0A5UP0R/lGorWYDk8G8+dr9AUPPQr+3kmDkyt89ymdGcfgqM5ohZMW/A9st3KwVcRXS02
NqpHaOysu5WY2plNmPXr83+xUuljQjFeaeqRlcIHvlP9yNe2IlEH/LTW736/JQkJqe4iiIu7Csi/
dBeZQTPkSBSAuv9g7o+beB8s0T3+JqZFo5U5t6NTa4PIEP5Tqvl8TSnpOg4lmjQqzUEBwhEYQsSH
Y3/0m48tIp3aHzMfUJxoKZTy4nUp0cBJAlmN9AEjRT1ahw6Js26dPXrrYNftQZws6k3uz8G0Ju50
oM+CjA7+d7DwcnDJ8iPk8TRDgsTzT9q2Q0TaDnxb+XZ7TRN5Cu1Gxm3B/Ql0kXT28qOrBjCEoTlf
Q2rvrNPhKUe1xIVgeq5XcD0Sjm8QUrBm00O+GkXNx9psDj2D54LydFhqy2rTP+ovzXPjVw+nLx0c
a9Y37z2ioz6irt9P27n3zlvNQPqAJBTAtRDqpVkne+eoF0msCSEaZ1y/iWOtE3cH8cFaDTZ2/8cx
0pDy+AcvA0MVoq7AoMnZ5U9JP7XX4wKalfZHfh9scvxmeO+87/9WtWsin7kwJk7M+T1YIb2A9rxA
DD9lh++dssrn+HK0iev9woZ0xpNDYHiJjQ3i9eu41kVMWVRwNPiwWuNIANIyLopw+Wvu1TNxKgC+
iYlKhD9tsprL1anuCDDnRIcrLJKFdvxVhD/QL+ugZb99KqZ2kYccXXg0j5CNleKKEyDjEtvYiSpk
TayvjcoSreXvG9F11RGELEAi5VtWFAvHzHJy34iQ4zmhzvfaZTPON3HlEI//a0O+Wp1OQXVlYAY1
EFi5cdmfsplVXMPhoZo6NyFFqkptEk1HoIbqCKTJzOOLGSFaxPErcoe721s25XnntiTv7rhvQtCR
UHYMh3xbtOYiVcOtA7Nqn9nwXR3TRxhMNreNTqVDFyuU/P1QeSMtD1bYrOpuYfv5E6r15eL0I9pm
a7T1ZqefJr+aiWw5aFnilPx4zIdBt/uGgcP4ZYgXHTzNFLmq3heSzBr6metiHa2amT7SlM+D+fqv
UWmVeojskl5iFKmGTZkeF7atPGSn2eHRucWJfz+LUPlRUfvh4Ird7JHVogHAwNLn49JdFEtn9AHb
LI2Pt7/gxCWHwv1fS5PeI4UVBymhmbCvRwvQQws32o9m4Ef6Q6z+g9Bxbkt6iESFTmEmaIGCjO9a
NHmju6GaeYeLKCffYucmpOhEfS6pUzRC3wj5BLxMzHvPwwnmdk3KduymjONDbeX+oX4dBw9RtK2T
Ngtl+JYcl7c/0JzvSXG9OLqDeSLf8cPwQdPeBc1SKX/eNjHjdnI7wRub47GqMJGg8IW48MLoZrxs
ZhFvgfLcsQ1naAx0LXyN0aOoXwj5MXOGnGSqloArM1RlmygSkIdenh41GJ1GDzk947BWLZSM0Wsn
fQInNjyHO3WdvAgwagnV9HuEO9ez+b2IAte+95d92b2zoNM1RFmZZR/oVCLZk33iDC8spL3W+T5e
5nMjG9Pb+pdFydvpFw56dGLFNnc+4xCN+XwoNredY86G5OolZKiaF7Mq93g/dCjWPdNOv21i+hah
9ckTnlTwCg/k9gfjlOo4ICKK9uYICGiVfOCz+fDjApP/Zy8/enR/WZRWdYh79M5GDjArMnxnDYvC
ylwY+MZeDFjNAQMmTxgPI4YTGLCCxOrSNe1jiI5KwgJjBwlc1HzU15ktFH9Bdj7QkUzlI3jEAZBc
oXTs+nSyQR6o+2Cf7QWRgrm275hZ92csia2RLXFh8IylaEalU7JkHt26bQaeKil05803Ywkh/7r6
ZL8zKUkYq2LnrhM6a8/zZKFTwZ1pRtheqPlYV8XCyDl5SS0efrGRoVn0Oc3LRVTuT422aL3nvtkE
w/PtxU4l1aYriiy26FtcPYq8AyLuqGb7jvtkU+23Px0hOf7tMQO84tyK8J6z6BhZoVuWwkrRo7vU
o6FezRziyUyUN7PmqCAoqEJItwiv6VNn6BUPreXpl74at9pjtkNOGV+ffUlObRrgfw8gK+jIq+Jf
XFmHJq0GEuuHAIKS/EsCjiHcMeKA4iRTpwfQKN5uDv82FafOrUr5r5YWJzRrsRorFRrgCwak23B9
2x2mSmPGuREpEXSbzCk7xneZxQONgqLjK/Vq2N1FWo+U2LfeXcyfuLmVSe6Rq+ahMUYqm+ZpFSb5
NlK3cRtuZ5Ym9kc+1udLE7/izAmNMCxOtsPS7K/5R9NPVxX60dtmCXJCW8zflnNOIv79zFyn93lS
CHOhtg0gM2p0hCSVX61iz1wuU6FXYCR0ANk2hIqSoUTvqgZOQSCtzri0B0jEk1nBi6nge25DDolR
7NbQ1/KFNu3OuGMUbIFU/RrB7Zn0dvKmdJlAtZgK9iBDke4ttWYO0hPZoJhH5k25iTf3DVMN6vbg
/3HbI6Y37i9TUsiwktBNFYtFxcPX0LhTgfbfNnCNziPunS3GlG5FcOFOU9QshsfjzrvzPg9bUWNG
X9nvo0X09R89Hl0GEz0DFKkNEeGl0zV8fi0oWJJgZq6ZO+bU7qp+0fDCYj7+Rz8u0xKWl5l1Tu7k
mVkpNDVqFtAPwazQTRh2wUvCu869t9BpKDfxj/nxoanDdb5OKUzZqIB4BaqDlM63id0sOhrTKL3S
5ppBCU1/Qgg5BR7Jsa7mLhFE9LygZWlQo27MmBdr81N0e4739QLh9PlMamJp1AspkYpU0aDcfPkJ
lbEnCFewr6SlscrqaNG55fvSsHiJac8z3018FykkXtiSjrWOBKzRaJ44bMyxAj3UPnu8IASjZP1p
Dqs6EeUvjEkn+wQToXrIWRh6kmGzN5C3dla3FzRhgkSGQUNg2xSaZff3ynxw8wDmmFJ5SLx17z1Z
/fvbJqYCFNPxUDYzaizYUKSoAWDNcwYLIhTrg0C/kpN98WBN2Dj7w75fDP/k6YA9ip6wlZiQG0nX
lukmeYPYPGAr6AcFPDTKoVAV5Mb29vh9btzwmg+d6QgVvBMwTYCvVwOOpjuUfW5HwOKYlDv64TeE
X5f2++rRXBlIoqBwsINTzIHD1fllr439EfaL0j/OXdYiUEmeyc8QOC8kMWhdS4GsVpShgZUNTCqI
GuP+sDYyoLfwr9eb4DH9fvubThw5VwPSiH4Efc+rMbNxiPK2NwVegxMdlO9OwctJS5hpnnFP4eHy
os7tSCdgVNxCE+AduNN3Xrk8JP0i0vZpjw5wBMA43/3fliV5qjbAKd+NeE6c6HedUy+1HPG8ov1V
N+VcmJxaGv1+pGZ1/J8H2mXU6rROy/KIpVVWOPpInj+UReAnp/7hFJ626MQqJ35Gvuu0ep1q1O9j
ZVcH5SKJYz9nXAWoarq2WgY7jDx5ub0PU1EB7gHb8jQmw66Qst4Qltpo89uaNNs1/f8j7Tp75MaV
7S8SoEClrwodJs94PGG/CI7KWaLCr3+H43fXajZf89kXF9i7gBeuLqpYVaxwDt2Xbh5gAXV3WYyo
xeVs5XBRUK0nx20tJ0aSpP80AwupEmBGgvxjLhLzYOt16Y87hiCdo9W0J5iSlHUORaoyDHT4JV2A
7zBElR5FBNemL4ACuFvdu1yRPI9FX3orgtOyy7IMNOkIiEWxG6fbbO1CtbkjQxXmqBNm2cPlUxUM
m2JdC8NauJrM5/KvcUcfMqOymUoh2AbcXXuLnmgbTBleJKufXaNf6GefHb/7Vv6FW0BfFEvlWOs7
R+Y31dkCJzMkO8qTmpfelN9oyiN2T73LKgo/2kYOy642LwXFTrIRWSSKXMut0zzMYAAnlaR2KJQB
+FhsUGnoR/JjSEM7WfbIYAzT2UQj480C36y2RMFlTUSOFLknpp0AFoZnOOdx+iI2aqXBTSND6rvj
zzKnfoWt2WWVPBMEglyUggBWgx2Gc4jadDTrXKPw2EPdeHERpOndbGNQcX67rJAo2n/s+cOrWTaD
hDz9NrPmTIpDKaI9niOs2poFJZYz6mMR5vftQSJNEPXQJ0bNCUNpKC7wC2B21qhNamNiXN+zUa34
SnusEV+TcPJkY1qClB0jPlggwIwBUPD5rZOCDColGcbGV2cIMQxzZ0SdLFViWTgX77DmhXoCGzHQ
YcKnh6dMTgkaPTPxdbd6dzUauiqurTl+zcvBL4ZuB1J0v7Vy7Cy6N92iPSht9t5G0yJxWefWgs47
5tHQNsbY+NmcX1eN6DvpmF2cF813BtdXs+4YpzO8ZC25AYL3AmSxjUjsmLLWLqdz1LhAx60yBp7M
auSswTWAtK7wlD1bACMydFTmbk/PmMnDV0RDAHL59HDtbGcuW4AngWZjxww0vtKP39x9hT0sWQYv
KLKdCmMHvfFUxdx0OoZMaxS+GG/SenBu6iOgbaHYnxeUT0VxT5NULa00KzCkW8fup84lX3RblZ3d
+XU7lcFC3UYd3Sk6MBlDHZZaj3cpxvgGzwaMTPnpL57ITBZMAgPiSOM/7GYjq7aSrAQ8H0qsRaCl
HvEZgg95sDIk8yubm7C/qIf2VeJQxNbxWyoXWuxa16O4BZ6M+hhbWOOudt2rfnT/AYL+XXf7xyDR
wOvf6siC0EZHux2wfNKwlaRkX9N3Ut838WHKJW7l3HOdSuGMsGqrqMpsTDy75lOrHNvmKDk0mQDO
9AAqb7TdALMYME7660ot74PX31QgWEPj+EpaUBZ+JtDJMJgLvHZ4RxknyCu1iQ1XT1iIa+tD3X6d
sZZhFfSAfuCbWmPasyzeSL36BOsvqTPJ7sK5r8apMtwXtHDQB+A3V9e5JOvSfijN6r6gYAvngwW2
gOwuOzQAS5MkPeeLiIzcAcEHlUsM051l5WShDkUGggCkkVCJwLO9WocmjgK7Rq4cRTVgl5NjnNFD
oWn32OHYGTaQ21SMozoUfMwAwNfTz5JPL/oQ2gcxDsIWii+cBTf26BbDih/VBUg2GZ7kcE19twNN
iYlaj+zDiwLTVhxnyujLpEZaIUCSLg0tFx3IW2vRgmF+/i/14ky6BwkjGpDQi9yOIYOlWW0vvYEx
YUEl8mWJs+gCbdXi/Kqh12bbdJA2FZ/qHqZrtDLrEZnrVgQXZlU1K4qhgggGvIxhQj9jBIxu2AOJ
pgin3pe93cX2CqPA3jrAgh0eAUePJ9stRkhcHunbsnj0BuRFwXCtfs8WD4w9yEN98hoHcybRlanC
R3gNpUd0mlBORk/y1KtqC8BiAKcKwb0+e13VHDAld+hpiuHTAmwQa3HUMWbfNpEsHRXeho1k9ucb
f671lqLY05L49eLZ9xa6oOV+jT2ifZBNKril4WU7Fd0HHRTMuHoamKb5AQdz1JdGa7Bpbbu3Qwp2
b+tgzkezkr24mLnzR7qVw927ekL9ax4hB2BNntIA+Ty+1pfvMDjfVYPLOglaanhCIjVDTg+mWnzC
01N0+0i3aRJjPXI33KyBht0cn9Ez4vH6xCKKPXkyv8Lc1Ll+qBliVBITk3wdtKs7SvRZQxFvbAGN
tBvi2VNrSZwUf6zfQjjrWF1S5G23AlC1v9KxfGldK82npJFtCIjMHyjC/+rCHV/bJ1M/dzkWnGL3
MVLMW11bdyO1r+qyPFB7+myk2i4dIol2siNkPm5j+xTrGPagQ2wyDph1TY4TKXDpXP+ydQjF4FGC
hRkDHX9+rcpa9TaObIiZ9SFs7fnaGg1fNWWHKPLISCz+I4YHczRUK1FyhvOnYCYksEiNnYdSSySm
LlGGR2ZUki4hbgJlSIxrVSo369yGVTRJio0yMZzhFZlaUxcPf18tjn3yUNOrwn26/Flk58UZ3VKi
IkMNaGLN92uHurv9F3V9VlkCgBtbPMPQBxeSNbXSB1JgtrgxfHrDsHNIkLy4jx9gFtJMQ1DI+Chk
OQgWIO/AK+TUnlOjHbO8grjk6FzRe8Yc3L85QPfTD8rDX/kfNvCPBhaIz/hYadeaMmkVHm9TufrJ
NHtFD3r4he4vfyWhG9+I4e4oyHTdeVJhCE1U3bgkfUtHgI9aWog5eK+y9b9xCRtx3BFGVlz26wCt
ZsX2bOWaUuDFy7jzhHkG4O//PTsuNulT1+UgZUAlPXTv6Q3jXqDX5DvFK9Hw66C+X7C4o+wun6Sw
bLGVylljY5Gmshs8FJXDumP8y9SLwfSg+SpQOeJAhqoq/nLYbYE5wvp5tMlYL9N5YF8uU6ZdB6bd
AUnU2D3NeeFVmky58+kF2D7W9ICsBzSVs5bdYlbVTFt8uDQFSqi+78kudoN+PRhT5SmWn4DY3bAk
nl0Yt4BMjzolUBPPkMbiLllp1uNBhYUXLEMpd02YPpCDrFMm9FQbMVyuXUdTv67ssYqExtOyZ1s2
Oys0DQBxaKzSijcq/zLsgZvuzOaEou5t/GV8IRg4pQcz7EfM+Q+Ydvob54E3KEGARZYN5J1TT2U3
dt/PDiqTS54HOSDMGn3aldYkqYgL9SK4Z+jrsycon1djpdQy4iZL0Nlfd+ypF2FgoUIWzwA0pWj+
ou+EfRKsjAIoDYuxzFw2+QR2c+MBOSJ2c7Qfo/qiVt7lGyz5+/llj27Oenda8PcDNAyoYXr63VJG
iUmLAu9GB5d7icR512cZKPd8BXugCUi/3XdVNiooyipBgQRDw1YMFsY4RzQDwqSKHGzf9PZ41PTC
y+IJ49R0tHwjUiQvHPGh/RbGXZ6lRy1p7KCQpSAg9sr9sGg/L38X4ZkBLwfALHjCoaZ/+t3THHBg
agF9ymxJfdXCkBGZ48xrylnydQSdMsDlbESxo92YWL5atTInMdKvyT26ERgpuuxb2wOPzwW5rWYE
1/3X9mUsvmWzHhC0utVu+KdQsqsElCheUcoaosJyMXyGjgV7kDKf7THaU0fbtAOIRBElFlZZ2HaY
o6Z7LES95nMBQHhSfFGyElDmcz8EyLQHb1kGaamJeQz+ObT9HVzCWFJtBDMr/H/uIcI1R8vPr4av
wFb5QlJvwNaJrO4qsCtcaObEsP+OpUPOiKOeEjdvWcPBokFb9S/WmPwpZQBKhVsRnOmq6LLFdoIq
aB69LvUe//GxrY0gJ/9ctl9RPuKAMcMyAYaLZVs+T6XDBCAxFT2peZc8qMC6r2/du/Jz7qdHZT/v
cXgqZmxly16iE4Q7BJg/0Asw18tdG3NUqgmDbLUfuxSlz/QprZPXy5oJbibyU8wlA3iHlfy4ONO4
ZZRpBVCMUmqPt0MzAASxaVe/sKpadjUFyQAaYRgY0vHZcBk4WWbWqTH2DBrUFbVdecAcxE1+PR/I
83pN3hvsuS83Xe41t3bmLdeygCo4SzBcG/gfYHc1rJSd+gWyDo5dT03jV93RHl7M6o+bscRFIxYQ
eRgYchx+VqdKsA0e51AuS71OiQEjdKNg+C+WjVMyk+ausQtbA3QralIYNuFtgnSLUdjQwzDw6H+M
jE9pH47ls9XfmWjPX7YOwaIrm0KF1bN6OIMdPT01rGBjYyPG4l+J2t6xCtrPGMIH1IPim2H1RT0O
Pw3fAltGrPmyIdjzDwbscLgOBsbOcL04a+m6KauUuMNYVYeb1aRvgPuVLPwJ1DuVwX7DJlionWPH
pMBHA7ML1jUcwxvt5h+rSfZRMf9Aj9prXOyL1I+ztuz0FICgub2PRwySFtN1EVOvd2yfzrpXOvYf
2xP7adhvQn8aU1l89cow6qQfDUQFx/2EpS3PdO5Kp/fyUpYBMr9/alBMEGwKGBCM64LLycapmWmk
xcVHc5+NP6ZhHNohqObC9F52C8/dDWY5sVICJwBsm7NN8LYv7MIeusJv+qAfb5XhhhZPl21WJML+
WElgPJIgjeK+qUoiMiVD8THD5rws8XUy/HHtBZh/YPXCsghu4RnoAsby+ziLoUU0fDbT96l+H5vg
shbnGeCpCD6yuXk86gpE2HaWvgKriQSa08+HuqLOZ0fPZfV14altVOKsAHiwUdYSyKucLN1HRofJ
PGWNDwN1e4lq7APwBrc5PX4efJq0rm+TCdVfDehu5JuiAfiyKP1SD4de8qUkx8g/sYs40kjWtIU/
ddGbrqINk5T27ao1ILwj9fPlbybIPdlHQ1EUQ5QoZfLlJQ0Aa4PpOhh0IE8VSFmyXXNNX9mG2wpS
o7CvMf+genkQ3cnWtcR6/pbMZb2NstZajnTI75149Gx3yPyRgg0EOJXVrqraQZJ4ic3ltzzukhVd
oqp1TEo/x44WmZ+zBoGbSlyg4HF6ep7cJeitsogBsZT6zduvKWO2ctG+WR98P/J5eubtzw3zt1Lc
HdCB67m2lpsC6fbNzB+T6M/byyf68Bu4g4s5lUSBPlN6ZINUymuyc8EKczt+7HZEvv43zp3tkGB2
Gpv0SFxPnaGlr7Y6O5CIrIQGrOeZ79VPI9AU2528kyu+2b+lsQPehFMbu7lxpsMixh47D9hULZTk
GMWYktSV3NNM2WPvPKFk5/lbHrPSjTxdqazZHqGd4bp+0xxb535UD3iQhJUWB5N53WLAWHLHxZb/
WyZ303Q7Gsc6hkcBVdg3oD/7y20aRqZvsmlwNplNSZDfyxqvYtP8LZW7b9hCb5Uo7Qu/MIZPdTkd
49KVaCb8eOjMYZTCZtkAl+pZMH5toGaKOTQYIj1Uw7B3+h8FKmrTEEkSS6E+G2EsKdl8OXO23X4y
WXgrsgfizgBEkz28BR8KKJQYW2UTHeoZxnOdVevUYqEO5fdrUw9nYIvIGOtkIjgtakowM+hARO6+
6slB1W5IubtsbwITP9GCu8DNrFTVMCupb8dYclfDudOB9BF7RnedaYDi7x4s+u2ySJlW7Nttvo2z
xIY7MK10s/HKOdQjGDt9vyxEUBbBs4K9BQHcjFVpftoHCBiK1VMoNu/ojQFArvj4i/ooDWS4HudP
JgwVGSikAtyJMfdwl8eYZ4e0ChTKon2KQ6stN0ipgdWD7xjV8pRV8qwQBGNMSmMV0SaYQAdIwekB
Kkbf4UkdZ36X/aPVV2l9XXdtYGaF5BKJ4iMEscUYEKQCnJeLjxHGwl0DqSge1EMXmLtiNxzqAtwM
6k25Q0/94c8fnzhJC+SMABlSz+u38xpZLdZ+UFwr9mupeuX0WLK1bO12tj43siqoyBA30vhq7jB0
mtGPUC+OXik5GsqNme8lZsjuDxfztxrx1VwV/cC8ixckTljaG+7nY3rVAE1ED+bb4Va+5Cs0DQY1
xlATz0sgST1XSb0AnLouflYj9c2q2Omk32WxJUmehIeHUTa87FDCx074qRHOdMJa24BkZkZQXPZj
cxvJBt0FkJMwB4z4shocFob4SfdaS5RasZDJ9+Ceep6fU9CjN9fLvfFoXEWedcjC7HMtuVyCSZIT
oXwhB7ZZdMA8anztk4N/1ID/YPPFeChjWM9XAJ5W/CMbXBV+tt+K8rRUBJPTVrmihjtrN71+7cS3
82D7uOKSGy2IwdsDNbiAEs00xQQ45KQtMALKLs73Wd24nV/nvWOCnb34VDnVo+QOiE3l38/IV1pK
ko9rsUAqeVyw5zYf88e69brrwbM8tfaGO91bvkpBL0VS4Y9BD4SlUu3sEW0n1TjMCQLAWP7Is5eu
6L32j4mOANK7lcE5yAYLwjrBFLVvV+8VGqy0Dksp6AL7KLwLAYQZ5MANAwyBC9HdnETlWMBNuQdy
1eyyeySAiGUYTPPl4BjCuLmVxkVnN3cjN83KDCMMjFrlFxcPCNvxrJRB3QiSNARL1C2xAQkcRn7J
08i1ZirbGk/JqtmhnuM7neR9IrpXGwn8g8hc8wa4p5AAot7CA/ty4ExD6RnAtbfz7xIzF10uIMhq
wAJltXyT84iLqYz9khLAwO3iw/o83k77InBjr3itfjLWXzS/XawmpPfKs0Sy8CDZMilWTLAYxDdZ
ZzKQZUXb0F/wjL2hR+U126X7GVSmLgbgtFA9oOStSXbGZEI5X6JaaCLlLYTOxho4I1bwNIm3EkkA
SgsKHTZs/6x3UGZ9YmVKl8EvwVWASMWsni6fnEwC+/NNKppgpb5HaQMPSOPn0BfeWu8uC/g4ev7y
bnVgXmojwbSjIRk0nNLgeuldeTeC8RMGAWL09c7BLMFV/B0A7HszSO+6IA7kgH6iK7D9AezPNz8A
PIMpEm78AJS5g2T9WlQ/jHrfauFlRYV+YyuHS4IHWq1p1jcwh13xXIY12K7ro/lBciPbWhHsgMLU
N4bBud24mBR9SqBTdlxwrZ8YeB89JD4jpCbP89UYMIL7PLCP2nfyVj3pB0tSahEFFyx84KZjuB6t
R05bu1trdaQO2K8Tezemo2+RfK+rq+RURS8L5wM0FvSYGNPgXH8BGO9stNbMB7KrFy9+Ne6y5mha
7zMQk/RPlz+h6Cm4FcZdhpx0Q12uELaAKWiusoNh52GSVl6DVt1irL4FcJXU0iUJl/AOMnhhC/i4
4Avk3CZwCocycsfM18vk2dXq2yiN/cuaiTwz1jL/FcG5KlOth9p1ULOsSurH042tj76aXBdZSF3J
FxNqg+1POGGUaFX+2Tktbb+OmAJEhgW68OmQFzISYeGF/i2BxxPOrXWuKTN+at60zeeifiBR5U2V
pAIrfPyhzfgfTfhwZmRLlToju2Tq0N+NsfIF06Dv2EwrvLq3Oq+M52lvr2rkuWOSDZ6xZkAyoNOX
ypwizBokssFX4WXY/CDuK5aLOmSVhXBgL9mtUc9evZpvgD0/AqnFU+Loq5XIlvslX5PvXhuZmjdV
A8MplxEtSbvRgjrONYl5ioPERjPu5k1G3aCwiaMme4rh9SJYvSyogvLRCczQwh6AdbPs1CAPEo/g
eh7s58v3Q+jNNvLZn29iBBj7kjrJ2acGfQGl/gx60Ek6c8m+z1ko3EjhIlGfj1GH4U5EiLcpjK9X
0MUyjneyA1fnTgaxIf5yNioXbBEbCdmpSvE6Th3pKIQN7W5ebtpSFtplEjh1ZkzEjyOZYY5kQuaq
eYBWvfxZZBK4IJODbjmKoyUDwJDiOU6Y64NEgvjD/z4lLpCmKpnURoEEM6PeMDybdgbOyON/pwaL
OxvrGtVs0aPk41Nonmr03vjpsgChR3QBdw5MBgxP8umvVqhub1F8iSkag6S5Jz0FavHsOYMkVIl9
4kYS54IWO0mGxBgA5ZN4DG2KhABwOwA1k21EYUxHytgrrEbAiP/VzTg9PDrGkRObvyQOgYX3H7Bp
0KXq4v+3TJFRoIIEEHkG5HE2HNi1PcFyNYzCSgeAjRJ/du9WR1I+En0ztIwwtY6FHR00rKd6Ad3H
1fJ2wjNzJp+HbgCOEMo9P1xlLI6U6n/h4NCjApIBWGLOORO6lNTWnNil32ZXxAn15K5ZJPFSfGq/
RbDLvLHyuFUsO5sBkV0VvtJ9chAhTUPm1YSRYqsId2zjYC/KZCMgtVofLV7rAiZInQGqb7ejDeDg
1glmswNRdQ/+L3BQGl7ZJ2rgVOvjnCdvup0/LstIvHJIYs9s5/Ywxx3ZLYPe35qN9TyP2XvTtlIC
KpHvdzUNtWqALLln1cLK7Jc+13BFVaDYgoGq3aNr/djjxwcZJt+lBJzsWvCxZiuPu6h4DM+tReFz
KqwtLiFAxdAsd/2yv6rHj31MN1CfLnshwfIHdovALMwIT/Ao4AdDYtctinmYMAvgV7pn7rQD3uBX
5dEGFuxfegaQRGHaBe008C1wpmCbkWIBIjPz+8Sf0eytdnGogsLGA4R5moEyI/IlhTxRPNpK5CKe
3ipOq+coRFkdFuvch644XD5C4R3aqMQFPK1zGjoCkcqfrMAmN/X8qZZFPJkOXMSLnWmdbZDc+mn1
s59eQYb336nABbt1WDAlqLFtGTp5C54b9nwVS0uColR48yX4ERe3paBbZgkb6yoYYGUpfy4/0+sc
k1VWQDvPXTzcLR1bJe7RkNR9hK/vrXDuwdb1U6plWoJssQ+tfXroKu8+P2Q7O0SbwwxpaPh49rOE
FbiwmEVBl2N/+ZDFV+23oRDuepdr6WaJMmB272oEYlqzYzSO1ncGhUjk/F7nmy242BtpXAzuEqse
1RQlUcZv2+zoQdvrIAhQpOsLwmi/lcQFkRW4DrmD6iRAERodSBIFlp8toBMXqJSTnXPIAzeIeonJ
SqVynmSo1tgsZlRJ7TgouuAXKI4VgPGzeXHigOwGcCbV/91dJ5wzWZtpBtMoqzNX6sGy6X2rjjsl
0mXKMVM4iwQE5WWw4qCSSDhrtcBFM42sNrreR4/tE6Nm6sJaZzt5mKiWBWihB9tI4wwzcWwFU5SQ
NhLHS6yjCYimoggk5i+Ibkh1HeB0AQnEONuS79bFLRMHRYbJb27M+/hgAHe8/TYC8XTey8duBD6T
cRFjyAG4fZit5o5wspq46i2Ic0ALnryOfzFJcfL3c4dm5pFVYksCFSCqF+80wkK6Fikqm/CRYewK
alwnorirvGYYUi9MqJIdAbF7GA7rFUNnkE0ECMzgRAx3j1WlcqYqRvrhmojEZevVCGqFdMNeJoa7
uMaQ0Sg1oI2i/zDGn6QNqPZ22dbEBwZoVrYcriKrOU1rs3EZHGwC41noFl6eTn6ZXNX5ITG+uGMa
Knrl2X+OLwqQJeNfkXzTJqvbBvcY7w8K4tq1w+qIqd/WuWweSXx4qA2AahMvYL6Em69lVpgDrC6p
3lPt2IIiqM79y6cnlIEnFJbC0b82CJfQZHOJfQRmbulg7Z3cPpAKmMGdcbwsRsBZwXCpDKSBeLFh
q4sz6wrQXkORsCMDS5uKRyn2nI8mPhpDqnJD+x/3sUO7ME08jNwkTtjJGssiRbF8heUVUDXaxOYM
foktDNwayO9n7SUurxSwmLgyChNRiwEld5bq2uC2xzvu1BajeU1I3UHLtGuIlyZRMObTMS1SD00i
x1PXay2a31ynvlPG6Aqz/ZJYIsi6tvJ5w7TJ6lgqxdeMU/WTveaB02ehHTveNLle0rcAuZA5EpHr
3aj8cSSbV2VbpUrV1mgwZ+Rb7YRz+01iOYLweKIT53sNawB0lYUP130bQ7f2GCO2fTe+ASyUba3L
Fml1ZolcOAZ5APaRAfsDWk9+dkldcmUc9I+OBkYdCtvXB2vnmsMtVpF+zHMfGLb+rKkvpu58Sscr
Iw6AHu7FNAnWKGy0N8t6XsvEU5zgxTS/6vGXicoq34Izx0+00HZBOQlLq9xlqukIoJhMQ9G3bJUH
wyjt+7orflw+eJkQ7sI0eo3dEAIh1gBqlwoAZZ0sSRaUWLDdCb8DvmeAGvONlcqenTnJU0zPhP1L
cvOLRq4AIYp+REJJQzXofPJVBk8muqUQiyc+NnrIOR7hqCa2obgqNHucQvuDCbc+ogeNbEs2lS48
REyLEVTIHDYPd+oQGjunmJRPcl9Vpkczcx8tV7bxK0qOoc5vGcwpbG6gnq5rOqZsuG/0p3ANRqSQ
WGDIAZSFqXvNr3fTgVa7y9YheuCcSOVcnVna6mCZMA9S7t03dinz/fzoLn5/U4AB9y/GfzFvh3PE
HqDmnm+fa1g2sUfmBYB73RqTv1h/Xjs4kcCl+2Tq7Kiqce8V5XEdwjGSDSuyEzlzLBsVOFugdChT
pK6/Hmnjnh7So46Hi8y8BYHuRA/OHNYxz7OmTHNsk9wq65clDfTpL3zyiQzu4wN1xajg5Fpc3Dlw
XlrMnq13qx95w6NylL3DRLnDVho/BamuALZMjbgF15n64v56TNxpaELRw4AuHxZD70L8P4YTur9o
oZyI5h4WCamWVF9xfxO7+0Hn4hAnsaRRL76/v+3C5QLcx1Op0KAe2VuL58DZ7iqkR6DnfVxqr9TB
EQrobFnBU+h7XeCIYXbWxFAQF0MoMZveaeAESyyugDHUQ2TrtZ+sPizxFMyuebsHaAQ4GdH+MLD4
duqfGBo3UC9xhgSEr4BzQC2QfTwQEGfBt1+bLFWMwaPh/bJgQTIEuGgsR4BEwca6KPft1jpOGiMb
sIuh0UNU5C85eW8d98qqsEtoYvCjlz0TRYUn8PRiyRZYxITREJ2q2szZkswzIJzJYxZ5gNosHjDz
cR1fRc/GI/LdxxVAKlk4HcxjceV8M3xykF1/UQfo5Ddw5jSCahacGGzp/H4Ioj0QhQLjCRs9cDb1
Lt5JIWNEIW6rM2dIHcA+K8Ca1r4x+PmXJexBZz2RQPnS/VyC8VhCppRg8f9QEjvMbDP0fMWxVoCV
5RQQqqgBucoP8ED4d//bUuwYcIcSyAK5MGn4IOL8X4mcW03GKZlHO2MgsaofX2sH62ihjl0AFFOG
iiPy4FtRnHcdq7YcYmC4+3l5Vay3Q+cbqiR8Cz8aJubB8mCz8TXuTtZuutRNjyKwSZ5c7cssW10W
pgeMcvw/Arho2rtLZdYxw9pBjQ5dyHKvxZ76naLboGOGzFIlXkbkzrbyuODaJLSo1RRL4UWNNasO
u1B7pR1B8ilZpxR+m41enBloXdzlZP6ACpmCtndBFYhZ5Vg/XPZdwvMDMb3OyAoAGMKvrfUamaKl
xUuyXMLBPmioIM+HqfHU6MrxLCzY72Ula5FJYMsaC71gt1HPamjFqJuR1uEhlxTWa9eUNwuVTTnJ
RHCuiZCxqdS8zdGesb0i671al5iBKNZsleCdUbvGSpugeVJidfmfpCUNMMfM5nNbJdWNss44vUmL
ni9/LKFaeAOjegJg/TMeuEQnyqK7cA1q/UNrdxmRNG6Ffz8wcAgjnj+HwxxprKRtkta+Nj1U6m3T
/XP59wsPbfP3c3c1HkHoQXrcnT41FW80u8das57aLH5qm2L2KrAcXhYoukTGRiB3WaM5xt6EA+eA
NomXuvpXuhheNIwvl8WItjNssEYAtwHEEXBFnDUseatiKvDDZ8+1t4QAGb6GRQxe94LtTKQc4Ojb
SyOFUDsXJAFgGkFBn0dKAfvvBMQSwNn34fJz+aI5nsPQvS0MOjdP1V3sD3kArgqJ5cukco5JdZdm
LDM0nGZVYeD2T8uUBIthSmxR5GeBAPOvclxsgvcrOqrBVsxO1X2zbd9rDBl6S+PQsNBziWWK3eBv
cXwbMV4moqUMLp3s44PCBkusoLxxvMijt8BilIEzCG+aC6g29NIwOsuHxb4Y4yXRsL67Jqo/LTlw
pgOJTTKb47NhBFzgXRugFgWMyWmKqNVpOmTTB4+J6msfQP3uEwWJCUvPstaTjSILU6WtQO6LoSjR
9sbHxhqOsAB075ThSvt9MAX1DnPd31OpSJGRbETqHNJM59JirTSkoOv9GIIa8xBDr2czjIlHAtZ9
BVkLapHfMVxz+XRFggG0BNBEE7khBg9OD7cZm8i0lRGORTP2SbTeN2n+mRj0s7kmkkkr0X0DaiEi
NLbnMCfE+bDYQYGunDrws5IurMhtnpf+nP+NB4MAQPYwwmDd4qwFyKCTk+jwYHblLUg8CaIz4/4K
jBUNV3YPFmTdUphQ4TluxHLnWPUtTdYFvCoRVg7AZJSnL0n8GLd/4Uw22vFwtLXeNG5aYXZ7VtVn
d4hvVEK90Wn9BaRRly3j7GajoEtApfeLjeMMCtmy47nv5qX1VbvxpvEYqZKhg/N7xkngkpvGtOIC
yNzg3cR3yg+rF014kax35p6N+je3vWyh4ewjMYGwP7bViyVH/rHproAU6JBO+VH7tepQNHW+KsOt
qoeXT+785cPJ4RSrFqdUFwI5dLeAsDoOx8mLjyCvBLVIbf9pasAJY+5zU8w0ZjuekrxoMa8KyIb8
3Wocf8olSfw5mBknhVnLRkqHvfvBziClC9Iv2Hz5eCfHlh8loHZW9sO+8kHw8CjDNf9wfCfOH3Lx
rdBdwErGuX9K87oFFPCEutkVekL5HWVZCYNTV2AuO1zob47moUkOukzM5oNZ+o+JwdgPQHjD7D9c
JELQqeIa+qQwJEBKlZgrMoy9Gt8APV/yDUV3DVOu2JcDdBtSL05IUQDNuq8AbUCN+VPUL7fguTxK
jJIZHX+SWxncF8xGPGLismWtA23X37Ez1I/OJ2Vf7qpbGZ+q6KZthbFYsDEXNUmxyJ+Y6DslS6ia
wUpLr2sXr5aWOs+iCr4PVskwwgCW0XNss0mZS6eMgAo0BEhA7szKY0OBxFN37UPy9Ku0oUoxztgH
4Q9zK5Xpv9EvnmKzHm1IdW4doPsrT7riLe/9e3lkdxzYZwUJLn8/kYlsJXLR0ymHXO1ivfXX9nlB
ZWCZJdO755kjd5Jc5FTnCB1XBzp1gXuv+4mfXtlPg8cGsIbPsqahyEAYeqyLHUCQgfIWX1PkCTFB
4EoA9JimRtgv9Gay3E+18cc0z9AL48iAgyNoZp9xI2jaolMgRzR+1CWg5yaxeRzipJU4fZFCaBVj
TFTDk/OMbdScJzcZciRSYA56zvRqR2gaqImxR1Hn82VTOH+lMY02sjjry3UYPHXS1m+NZdK9qml0
v3OtfEcSvQlAojReFagx7lS7n8OcaA8D5kp3qeU+0LrJPH0qSgztO8SbR/SGLv84wX3UwBmGAMsG
s1WVs1MtsSZqOlULJBDVr6z72H2hRAbiI7LVEymcrY7TXC9uh7nc4qZ/ia7SK+OpCzU/f2CV/z+u
LuLdsVWJy+3WerWoRsrWn7u3yQ0j4LCqkmeb8NRA4wtkE4ZewbfQS4cWVmMmCHNFdNsmxZWp/jCm
zr/8bdjZc14LMJC/pXB20w2NMihNDUXM1FvIq2lem/SY1S+L81dmsBHFmQHWC2miFDgzmmMLpXtv
kBpbw+tlfQQ+8UQfzgqwrLbQqYGQXH8c6HdiSC4a+7Bn54WRPICy2JjD4bf0E8ssgSfSsDbacGRT
hngiHfTDH+/MM/vaiOEic1kVzTgpI0DRgL5vVqnnyHJ58X3ZiGD2t4lXJJmI2SW0/ABsVEPFS6/I
MUewAgyntIV/DpHJKcTZmTPT2cKafgtpWF5/znVsB6zgxHL/Ud+it/SGzSnkgQVCHOlZCi/SRlHO
7ozFdlK9h2idXFv1dRv97AdJ21v0bmGcNGxCQcO7mR/CKN3xf9UbsPSmeBjSv3Ievs2+ukuu9evk
T/EO2GFupLG8bvPp+tjuNTrBOsxsqI99bNy0szMiVlorOrkkDy/fKXZnOJs/iS3cAUa0XxRdZXGs
vquWn5rtkzTsopCQfdXuLssSfCzYPeZPUXkARRO/0Dcts5LRdQEubTPelfTg0uUQy7rFQiFgiTHZ
kL6KHPH0/NacRG7UIO+l9NpyfW2+N2RVepkI7gIPDbreWQY9VKS5vb5L6WtWyF7Lovwd6de/erAf
sbGDAntCUepQgBGvr1VKPN25GsxvyVgG8wyKXTtclYei+1GoD3ktMUGxfrD3D1Rp1L9ORde2G9P/
Ie3LluPGlW2/iBGcCb5yqEmzZMmyXxi2u815Bsevvwvqc9osFE6h7Rux37xbWQATiUTmyrU6A+tb
IuVtdr4sa3tfxBJnEB0rxr76rxXO0Vu9muB3decTDHSdDMz/K+A/94uf7a0aDA9MQfAP3G9jkPMM
Jc2zQq+xLAWYfBOZylGTcYmy03JxmjYmOM9Ixh6aMosLXa6u3RXLy6RN0B5LvDLb1Y4M9C+4rgD4
QR8ULXxkX3x5Y7QmCKNbMAb4cNibAZ5gGApTvTard0v8pcL9FaeSdE/4QIfqPSNlwy3pqlysrxPN
Hac+QxHnpHRHAqqI7kO8G7KPAfTMb2oXZbf+2O2dE9k10h6cyDVdJE0EHDpMP5nLzSao5a1NtjLG
5+cmv+3nvTvJXntiGwB+oMUHWQ3CLXF0k84oxrbzi9J5UuLymKXaV7c1JDUWsRkouBFQDOFZxPmK
i1r6WNsosaQIg0rsnuJB8+phDq57vbA65QINCe0kvCEALzk/zYYDkrR1gZ0mGAMdBdL0ZN0vOy0E
SVV43Rb7U7z7b01xl0mL0S8IaoALsFuch8lOTxmpAup8N2ZZaivcPDQTwVvGZkJ531cTS6VKraJM
oz7Nyc2iJVAdl3wgYYQCqPxfI1yEoitJqIp2KQqWKeBUeYgwHN/ObNx9Z8YYCJRV5z9Iwi42ELzt
rPeHNNTl3Dtxq1jvZyyLLqB+Ja+JdjtYyHXfVPfGbUKzvjcV0+v7XT4SjxoPkfk9d9z7xoZSMyiY
dvNs+phhp9XJmMLu21pUvl68k+404P9idaAgrb8O0W7JNYmXiePCv7+cqFxHg7RJNiYODiaZP8aq
ywNDsEORJKu8KKgO/RdWN7QPSWhU/gHNDVlnSvy1Nr+Au7UMave2SVlkQnkZJOVe/6qE1KuPy7HB
8NNvw8PwKHc35jjn0NJlmdUJC7Y00MY47/oweqBJ2+f05Q8OFfhWgcRFwRAz3efnd7EzY2zYC3tN
3VAZ51sI7HmD/tlMI0nOIcoFXcBwmRaig94Q532l3SZGpLJIEde7JEP6HhWnYTK+jtT8m6TzAdT2
kvtE/FLZpLvc6qBj2+qujgR+AjTX9KsAWVvQBy5KzPFONmQhiE9QZwKFPRqL0LMg3DfTk3ZV3QTf
THMPcwWRleUG/HleNfnXP5kgDQDmHGMOkF/QNPSCzz+ZkgwaVXRsZDYDXdzSXVL+PdVHsIhG4+7/
zxT3zczWUJZxRbUrUzU/K6ivNhEEwqbA7PUwSzRJU0+4g79WxjMr0tLIVRojQFUVyiKm7+oHtU52
UpoGQXzf7uBHoNxkv8saJ0Y94TDXKP3nnwb1sZcRw0g+Ek+k2K95vUYZakqj3sRzQC0redKhR+Mh
BhMMsjmYzPf0Wvlx/YPJVsY5fJ9j1N9cmW/ob5r2XLSzNxWLxAGFRixMLGGEHY9Wg33GzfbN1DRW
WsLIHH+Lyu+lCvhf+3J9IUJX2NjgLnuz60ZF0Z3CNzJ3utGTCrLMzhDfjI75krmtLblhWDrEXY1M
fOzfJXFnaiwxxJaqaCf3+viu1PaD7daSXWNn5ZoJ7iy1C97lBiv8Zc731PnslIdu+qk7uE9siNGu
nyez+ZPj9GtRPHrDNFJnHFnEjdVwMCZv1h+c4ocdT7IwK3YIJDMIphBItrnI1yg5UZIRBUcg8RqI
O6WeG+uup+o9elD0rxlCyW3/19oOn9Om3NlKGnSxu09MkLKNDbgIqOSJeamDgDKHbuBJgh3FW4K/
1dS5zmtSAHtM811JfGNnY8xtvVcnH6SpC9j7q7B7Y+2c+E/egWemmadtDodR2hWQjzCdRvfTeBy1
T7X+7frZEF5r2+Wx77GxobVuasZjw5ora+2hHHaTQ+JhLKCal4VybJPocHzUVVSQSQNzwZ3FxFLw
Ri86PFmy2oug8TNIDrsouwIYh2Ug/1jgjp/V1Is6OQjIy6n7xOgKFF/DNCK63Ayt2n6OVYnLCjwW
7QSLDStD0BsY/PMdhJT3MDtpBCrOug2o3oR62d4ZViYJK4KcZ2uGH52A7Gy7GDp6K6QydmU8fi0K
566aax/j9PtCm/3MkgFjBBcPTCJ1xP+YXDP3sVoHHH2kwftyVPtdvCyH3vhsgIRZ7U+daUq2UeSJ
UKFx8aLATrJJ2fN9zBKzSNoY2Jtxxw5ZvXcwMgZcNmtcms/Wp+uOLwihKEio6KGD+hvPTS4J12dT
zWaWjqhkvJsVN1js5qQO3T3yoU9R0Ydp5QajVclGRASXEQOE47IDFs4E2ON8lbbSl4sTw65Jeh8s
pply0hzP7U8m3am9BQ6kfZyHRZV4ehqCOTN1v6cd9fJod339HwOk3B2CH+IggQZFjg4imfMf4nYd
5rAz9oJrykNb3sf14Jng5VcdPMmALMOE8oTScTVK7i6hH2/scudzUDIkMAX6xbHdgQb9piSxNy5/
5SqE1Nd3w5LEA+F+E9x7BlMaw41yvszR0qvejZsOKwkakkNI+K82AzVv//f1/RRGgY0d9js2cXTW
7DpFlbDz+/rNRlbbVw8dlRUGZYvhvlnS2m3sEFQiW/VTN9zE7s/E9Wn9fH0pghiNUaJfW8Z/oQFd
2dGAldn8YcavqmxQXRSizwxwZ0DNylyfBsCQ3PagljdlEa4oWCQjqoIDRDQeo7rxsuYUmT+WefFo
HV5fn+hTaXg26hqcH+TJnHmX9OA4WvvOT/Rbg/7UXLAaSU6X6ENtTPDBeshMc85N3KpQCF2114js
FSeMDFluwpIh/gxj5goIE1RXoXbG+QPVNHV2+wa5SeD8MIL4ZAbtreb/t7kZkVtsjXFukSzlrBg5
RNwc88eQ79dWNtcvvAG2FrgPEzlutRJtwBk6ZUdWrR0P6gujpCwB75axp0isYW75/MSOQwPeXxPW
3PoTK+u3ezsYIBMTB+pOD/LdH9QcGa0JyoAAewAVZJzbW1eQKph9hI/V3kUYLOuqm6XbqyqVXaTs
D/FesTXEPuQmFOVDgfaVw7YRgCrbz3YkWO9NYNb/AaOtkgjLnIw3h8lKKPyCjVzHG+HcXD/PNElT
kvtkXD2FHuzY8JT+tlm+JLIZTlGJmGmHMokVjHwDfXdua8rrPCmgTAkQOT26n8EDjmRV8/vHRkqr
IjrCW1PcLpISYJqCPUT6BVwWvTcq35bxqaza4Ho00oX7B0ArQiIQdhfDjaaTxFBtXGofGbH+03zO
vTiwjoZnvDs74zDetEF7xNiQNx8gLxCoQfxoQV0doJL+MQllo0PCtABBEah20E2jKMTtcB/V9lIt
4BU0gJMJEqv4McfR7ZyhXqthoJVNXY4YAsQsPAZo/6AaAIFI0IuYwEjbFzKZYIYFRX+CHi+BFIY+
Q+Z49Pv86fqGi1500AgHxAsdcrSjeIeNXHsmalWgngLufPVkh81tfGCww/Ve+QquSxp29/oBso6K
5GSKLp6NYb4mlal6Q9qu6vycIqmtn7Nl8MZO1vkSOS4OCBhaAF/D6rhLwekgGZnreBhkibVvDVD7
1pXXaU5YmzKSEhGgAlv5yxZ3J8QG1DasWc99YGCZCnP9NdoDnxcmAaS33psCz+Mar67x1Q1kTK/C
LGJrm4s7toJ3qzG4OKCnGR+yB9m9fmRHZA0/xkb3191G/PH+d6l4Xp6HnrqiYzPUfe3TIgsahwak
TPdZm0syB1E0+LUqg5dKdecasTbXIapD7jWgoUpj10PO1axqLy9kJ0GUP2yNsX/f3BSro4+0cfrW
t+8czYtAXBmHLhQQcAOyWQTZDSgMLgS6whBPB+cSRJrP7em60tYtw5+zzkd7n586cGIljGNC8swS
7CLq2TjdYCpCMY7P+tsSTFXWioZYrwyWlxY42xpGt/o+/TzWzkEB+8RvewdK9eiOosdtXRLLD3MC
/1BKPDOWT4v9nSg3iy7p8gkcEBBOhEYGF71ke++rysH7Ai8MqqHjhiES57WyXEmIEmVFWys847ud
q0q5Znjzq3tGZDofqoON2ZQYmuryahA7olzqAGOsq4xVoYnNhSpCZhLZMzDs1H21nFNEHogZkhjz
vseoCHT7948wblnAEDCC8yFvfe5+SbK0cVpgbXZGD7Hao6S3gnhHkdzoIhgs7ACeh0UxoSUuMnWQ
nAOruQEl9zemUzns8Zqnn3N/edB3EOB4LU7JkwyrJ4j6EJeGPBbkqzCXwFdPLNeNp1SFiJQzPyrD
vaunALneaPEgcfRLVmCw1qFgyB7TGMS8uKObdS2sfkK5S6+0Q0e/t1ZWetpchW3m3oG1fzfgynGJ
3nkG+R7TJPE6iMWR7n3NCy9DY9gtVs+EtNWU/gCXepiV9UPWxBI/ZhcP71mox6FwBb15Rsh4/qlx
TOypWzO4sXZy66OtPk3ae58+Qi4gmPXfJmLFmUTTEx1JFRrXGt/kr93cGJISjqVM7s6qZm9x8xNS
uufrQUY07HJmh4vXRAFuAbPxwH3eMnzEAnZpBkbCXNI7SPSh2In5MRQDfRkKWBS4zwxzgdtMsJdL
jwWmh9bfGfS0gAdyDFCzKbKjTiXtXVGP/swcl3tnszFqEC4HCH+i02scg49vLcY3Qyu0sEzG5V2P
ur/T0sGjpq7IoS0K5BhV/D5PSYrw6Fi7xKnJrqPke4VuP1joaPZdrXPjuY+0xCdxlR2vfxrB8Tv7
xZy/ZYDKWkaBmknTJ2FiHdpY303Uj6Usf5fnD2Ni20k7rnBZmWXdgKW9wusuebSOUHHQQcICVl7/
OPqpHvS71b9nNNDd/klWf7q4gphtkG0hsBmOfaF4HiduEo2xCvxsl+4hc32rGAQ0bs7bb24mzKDV
gkE4wMUuhQWHuQHXXoJhQievP6X5+oZUy9hF+vil0XMZ0wvzpbNIwYyxAR2W2l1KtwGzqin5aBdA
pYQxhnk1Q1bxvLxTORNclhw1s9tpZYS36k79iRzrRCH8XB6RYgXRswxeIvpG0C9D+8xiwpY8V06H
qr1pUaDalb49rmnyUFjzK3VkYyWXlxxb1MYOF4tKILiMsR9y39JBBGQjB1+D/AAOSLBClx3jw/Ll
7LAXx+zDKJqDBALQbJLjPKyr9kIVO7ZROdRAOd2+ZmOG0a2HIpLdH+Jv5gATgRsE6SrfqKKQixuW
ycI7+GEKrV16UvxhV9+y0hrESCUZw0W6ypYFvDGajLhCcIOfL4sm1TjlCB8oRUGltv7p2CdrUfZd
8X1ZZHcIC9UX/k6AKgHKDuhIPueiZEFbZGCDi2EO4qbV6/FeI0CyTMqJjXMrv9/GZKvbWOTcn/Sj
1g4FjrPbVzeRPfr6YL+ozSDJ7i6LQ8yOi1evyrgaIFF3votN2etmOzo5XhfKAz22++gR1Gm39q76
KqVmYlH2Yhc3tpijbl9OGX5CDk5AH0JEgTGlnhOF+ah6+oTAPH3t89bLihctOqgysJ/wfG8scznz
bJujNc/wlbRuDw5pP9VjdWNr5uF6DL58XnO7yX01Z+pJbSyMfO5n+8ZUjfN9fHTv4k9LUITpzpIc
ASF3GqP2QP5kCKoyiutYqtItmMx8mUDvQZsgCqgHMnIDBb7ig428+21oHNbo6NgcdDlRrre5r0gs
OhE0pGrgyILCeOzT/Trcxs4fzMajksiONqp8F41NI4qyorQawLkzNXQL9+TEuhfFs08IkeyiKD5i
iBxPXgAVtAtu3gQMBs6o4qhR91tGj+uYeiZ5jR0Z8ljoHVtDXMRSF7dylhlENnU82F6VqKY/miP0
Vpee3k4WwRtLdT+BfjWDVlddHnA4P3dk0kN9KNf7HMRFu+v+Kl65aeG/RFwDduT8QDZWpFaZxng+
zHdCb23rsR5ATCGbQhHeCyjS/muHu/agjupakBFF2707jcEc5DcF6uuzemLwzXwnq8eKTjsr47HJ
IQyL8k/Jxm5BTLHitGeVigCjney0O9Vu8e367rHPxYczxkeEyAlIr8nXDFPNyHKMcICcZYp2itLs
ENIkAUX0gYgNOmUXfNuYqWH/vomYDiFjpvZYiTOisx/mxo8ivxnpHxwADO2iks7Gdy96e502JFOV
YiE0RtGzf9Kcp3xsvcaRuJsw/SFgBoHGDPhu0fc4X46Wrxk1WOUzAoy4DP+ZC4HM/CftqURq8jKG
Gkb/ZRW0i4IJAhYetdC2wXgSGMW4dxhppm6wwZHuq6cRF1wHdW+muCorJgiD8dYOf7y1qUxH6KNv
tadqP/ehPsXobZpTEspyIJELQtGGcbCgioEuz/mGLmPZ08UBp2qS09GzciX3SP563c1Fp2lrg1sW
eGy6lhLYWPKfFPQM5O9Y1s4RLgPjHuCRgWNcCCgvkZU0Wq+DGhZP05O7OsNdYi2Gf30hlw9yOAKq
L5B8xnnVLnBU49jXcVqhjKknuXuvOEWHm0XLK39QBvcAIfPkxzg71tdkUBzPSpvHLCtkpWrhUgGr
wCMD8+sYYz//Ym2ZaFmXY6mD4YT5pAWdIUEdyixw3yvvcchmCuq8CsO6rrmH/rUn2UhRWELv8t9F
cOe4LhqDah1zu1vVusmd4EO+KSj98r0d/Bon7GkNwa4EFpHrlmVr4+Jh5uTUBddZ6XdOWXrAVB1b
13y7boPlaHxY3y6OyxWJu8yDVmNxeQ91ZhKbj+vsAsbrAFBU/t1hnDcuZGm48IyB3w4dRFTFUP48
94qxMboZEzWg58k+J8PjMn+OZMxloucShLz/NcG9AnPiVGiNwPEUo/2SpcOn1c6BSDW9AaxbRi0j
QRE9LJC6IfC6gErheuRyi4EOrWZSpQKksL0vT/QGfdBbZQ+W8cCWNC4E7nhmiksvMrMbQcFqwx1n
sOzmkWfPmCCbPAPg1uu+IV0Vd3wBUrbt0kEhidxNoR62e/XR2qtBCa2h3+6O6IBSMJg8ODCBk+Sf
7VSdczCmg+O1mF70fD8mD46MptQQ+B0SX9PE8xkxUeeBdWNMmrXWF4htNfqrPegjWIFn5Nk1SoLD
WvbBUNWKbyudC3JHYoW6iQazZiTg3Vrb58hcGy/XlvSk1qm2U8vusWz157lqHBASQMvC1OmnLjfS
zxpJY6+N9OalHK3CK+J67r28x4xfvrrd7I3gpHuhy1B7/Twof6mVXbk7k87vpVt0x9FR1J+pS3UJ
SYpo9VA2BO4cuFcQz3An3a7NBNLo6KQ0VnzT4VCXjXU/L2p43WkEQYsJKP5rhjvcfRXng0otPLGB
SSyQ6OQyzTTRAdha4M72srSQMbKxkMm66fCKNhMc8xVisb3E/yU7Rrh+rkEQPOYezJXVbIcoqt4Y
QFs6qgzQLjPDxY6uyTuMrWPHZmUOW+XGmf9yR1kNU7Jp/LhQOxlGCp5hsPTpb4tuecOi+Qm4Ph0E
+usOIFsOFzS0WE/N1I2gCdn8WN2jwyA/tuRmFCS5WycjzAk3LwUwKkKhOMXbUk3viHZj97lnNMHS
JrtoPDXoIpmZBEgnWxX7943FogOqaFkQn+L1qI3+mL100/H6xgnurLNFsU+4MeGoitllHV7mWZvu
i3q8jfQubN15rxfZU2Wl++vmZCvi4kE9LzZV9RZdOrBp94oRKHrtEVvGpiJzPC4e5JlNFgXoJZ+W
2XOmvdAmuwEhNVhVCsmCRGIuZxvIBQaapyo0uhRG8Tb9VEG1RnVPhS+E2QNuSm9JvekHdAjdPTgO
QcraHwzAQOKdLG2TbCyP7FSVtZqQXcNV5jSsjfRI1CLMIhmAVBRoDRvvZDRbMAbIw7BWoynaPppw
onH518p95U6S+Cf6dFsL3ClTkyVJJoRbYIkrYM2fLPBDdtaXTlbBENlBPY8AZg+5ZGhfcY6vJRj1
7lFHTOt7Lf8C/BjRHnNbcoJF+7W1wjlim66aoxWosZVaG/breEtjGVGdbCGcA9bmQEiWobFiLvGu
KepDQ6EFWTt3uiErrwlXY6Leo9uoY1/kS2ZO2qpIMf5Z6IkfoexamJIYKyrgQcbhXxMfD8xNPOqX
qFq1CEEWqTMNgMT/EOH4n/f9f1GXFq4JzM2MEQ/zDzzqbszJpESVCVgdJCLU6mfTGbvrMU+Y0UJ2
Geza6NsAhcN9IS3pKUbwV5QpotbTtYdK03x7CKw5VIxv8wwu0vxmGH9MMm5j0dI2dnnyU+pMbWbE
zG73vTdeWk3SDxfFHCbrhs4GimcuT0OdpWky0DyHdElneRW6ymYGOnxJgBW599YId4Ii2isZpKtx
W+ifEgVR3O/tW015/oNvBHp11jlkTCC8G2QjMZzByOF3d3MATOlNfodxdGg26TcyKj9RjY5sbPF4
ywKie2U24HZyEq+6JafuIQlmx1v38adhNwUYL/TSh2iVpEhCN2TNVzzk0KVEp/w84tVN0o9O0ePu
3TPRDmDP9hUEzjIPtOySAsklIgQvq60t7quZ6UAbVy9xAe9MBtjygWO9Y/28Anjv9Y1iiC+WtivF
G7tZIXfQ2iWfoQiMB3F2nMKJBMZBecbclo9pjf44PLQ71VMCTTofwJJLrpyxXSw/hFpr+VinBXLp
6O8+7CBFUQTkaCcoSc6hffgj7uQze1zuTtUEagArLpWkivaLOx27/rm2juX4dv1QiM735iPyCsNr
SaH5NcGOW0OxMYO4up1ax7V2ZUQ8MkNc9h6VqsnI+jH01ube2INprSSHoZLNXAnNbF6JnBlnZNjy
Gs+RwrV3ozv+PTc6ZulkdMaiiLV9KrKwvLnCqiJRKzTBch/l2O96aXiJEeNp7g77uIl+F3zJztlm
SWzJG1ukTOoeKBGE4OXegGhHUr8Z5P26G7CzeuHeGxtsvRsbdZbZihsjbow0e18KNcCwg4dnw2Et
UaoY4zVIpOygwqOMnpnJsLKMt4NbWNQ4AyigcLdMSDa86rEIkNreFaCc2Fl+GWR3bApYVusXZh9g
FdaYXBXYi/lyBZjjElNRHETmF6CPc5DZxyFUFgLHgaxwHsjVrlnM5fd2a5CLk9XSLzkUS1hfaD64
9Ijsw0voTz0FO422u/4dRe5vsZEsNAEc6LFy7t/ODgAPZYdXifLI+H5mELy3ksAvtAFmKRUdE+jo
8dWunHT6BGEevJHLfawfVQUlpuP1ZYhdw0ItCWhZVO4Id481XeWWEEljbOGqvwbOoT5pN3FIPeVr
e4z9JERSL2twCdcFGAeGjTFRDenV8zMQ6VOe5ipwFctgeDMIyVrlTpURWomauGg0/bLCVVnt1VLI
yJAi5K456uF6wHAEpChwR/+HkXfZkjh3KLXOJIjpud8a5l8WgGalWXaemduh5HuxP3Th45tVcfFw
VDN7GVIY6kNaP9DBZ9kHPZgvs/uiPLHhL0uSmP4fLvJrI9naNyGrw++jK4PBKA6yD2eXBdGxegFh
qJdYwCHqgQkeJdnknjDd3qyTi5O2pWTDyrQGlka1DlnbDEFWRt+v76bMCOf8qTprjY6SMca/om+J
Y9EQD4/f93b0Ol0Q64I2HcgQPvg26RJbiwPtroXc6+Q2UR5NWWmQpWLnTnFugtusoexrdzFgYujS
gDRhZoVkPpir4U/2qc5eo+jp+sYJYvu5RW7n0Pck+dIzUP+uOeaHLEiCNsiPkWdhhiCW9hYEh/nc
HhfazbGcl8Sq8V4JzYUxWBzAMLj4//A9DN4s8/nLqwSgOVxdtkY++E+5EDWY5jqCwQIT/HvXM4Hp
bL+xEJLux9O4hO4eCP+9E6BKJcMkXrrkuWEuag3FYFvrik/Za09r8zmSQb5ErrJdGB+ohrkEswb+
fnaMDxrwXtOO6dXLCkKXac75MrgwNZU2iZYJZgy8mNs51Mlr1gTZHBpqKC3aCCIUrEEkgel5Qe2I
vygjF+AZa8HXsrwJCqe91zGat9zPvn1oeXwoR9nP14+AcCN/2eRnaDARu7bxAJuj5q0YO+qUL4MF
4svnWP1BqxD5/XV7lzcMWyPgBiCcBPyJBz4CwtzMRmFiN4tkH4OAr9iD2Gt/3YgAEwKPBy8AAGwu
inn8ThrAfGvWinR78gdoE/deU3nlPvVtD6+vXcHGVmXDJmKbQLOx4gdqRjxY1ZyNCPXlD5szKCET
f27DCLOFTKB2BlgPQrEyXQ3RKUMj8V+TXDjpiKtEpg6TfXYs1Gc1+e1OHQscJhA8mF+2AB86vzKn
vmkc4Pfxaumy23XUjrMyHjLLkSSIQsfHR2KE/NBNu9BqTQ21pgNmgnwXQ6a198+AZHXTB+UnA4wb
JwZQUg+a5V93E+H2AXiOESSotV3Ikqz6hC7kDBaXNElfcoyqxeMgya8FJljtCAp6yEsB2+QCMCXr
WI1JXfhJ42lOHK71IEmlBCFe1zDe8CEDCGJ67hvRNAZgOamgw22kGGm3vGLJPSvLgzwNG/3lt3dM
ByE98l0b430X5aJS05OiBeMvNHKK26UtDyAM/YMd25rgfDpVNBVEZCCS0m0wa5R/1bKurcjbzhbB
7Vg0qtayrGXhR6/9T63DREqxU0L32xiFjJFC98oXjCXJ6uSCwAermBUBCakN5ljuxsosY1QqrYEn
kKj7alXRS5Pa45ER/8qiH/tTXB51Zoq/tQq1mgt3RmoL7TXNm1pvBIgG7APtsd65XzrgvSUmhU6I
UUWUSm10iHnpBQWE8XYMcjzQTh+t4WlaQ1C+eYVRe03247oLCvdxY4pPEoEqiO0Z/m64h2x5mJTA
NiSrER1abWOCrXbzUrC0pDbnFA7S9NpwaKZqBWdd9QeafCigMKQ1CDYQW/m3d7xade42IClBF7x+
+2esn5ZeeWssnr1j+aeMSEq8d6gzM2prDKZw0aiNLEyezVhYoq27ZCpOmZZ/rp1Osn/sE1z4n/nL
DJf8jXnUu1AtB3tIWu3tNYx6EAxaI/DUkvxWuB5MTGMcihHf8cnEkiZ5DChm6dfpiiJhOuTBMhkP
dWMU/nWvE7rExhLndfOy1lNnY+dSEKvjxvVyYgTXTQh3bWOC8zqzWhMCipfSb4rkYcrz9KmxI/cO
w5qaPxvT23Vrsq3jwmzhtK3b5YgR/fga66hKr1ACWyXJpeh9pWPEFH1BVOsudQN6LSYOBfkh3jsY
kv6nwxAdpnf7YQ7rIJV2vIWfaWOP/fvm5JpjpmVpX5e+GxWeM7zp0fH6trGPcOHaGBBC344lDnxG
VDQqdYsZImOr9kbToNRfEvpsNbvSlXiDKJ1EwqAjVUZnFW7BuUMydih+Z9i6EjhPDCijjutjgDac
/WnwLVDN+fQ/zD8J17exyrkFzlkWzSA59VXwHrb0RxzdUfVrlp8WaQmIRYGLrXQgC4cbQ71EpSv6
mFQ2Rix8avgs40sC8mly9n3AaCqr/Rwdrn864fna2OOOcB8382Dl2NDVnfxmjk+xGhhl462qJJ0V
OuHGEPflIF68lmbPYkUS3Tl2EXRmJfEOmQnuMxVDY5RKDeYbCDGuQVN27n7Qs1hi5f/wwV+fiMuU
1KnMi9HFJ2rDdQfV2P0yPaX/89Qm0FDOfWP6A0lhXIuOC4ZnSAZdzg3khhMRNc4LH6OGXrw8rcvX
dtpf9wVh9NvYYPu7iRN92rZAgCAZGxf1hN3bpQUaTdH7dSviw/RrJexXbKy0FPdTumD7shQqN0YN
bLOT9veJStYdmez+U6f2zet1m8LsFnrqqB6wCgJq++dGDTqSYtbagoEl8OBYLJDdMK4UjE2ShxIg
U3SSWW5h/HXdsGhLdVTBEasgiwAZi3O79Zw1TdTBLu2G9WVxrMyboiR51BVFsq1CS8CNqhifxPOU
z5umyKLKoOPjLfRVT15M3Y+Ub9cXI/py4PhgTM945cARzxeT6gXN6riHNJr6WFWHuT8My96m77kq
uSFlhriDrM7NklYJ43dyT6t1W2iBqwQqUM7SfqrYElg8MWvkXNLMpGkEInrw2fqQfPNM+5RZPwrD
8Xp2yKrd9e0ThSdGGPq/trhQqzbjbGUxVpWVX8e2hqb1b0OoGDTnlwHu+4ALtUjTDHpEcZ8CcvuN
Fr89B3lugP8uI5laQ8c9PwNxuyxfHI16akt82367vlUshPK3IEBGoNqyAcvBeT33tNlY6ODoFCl5
exfTh0QHBwnUzWlQIWFSSFA34XWDwtNjoZxjoE0GBhAupkOMAJyu8YJZDkX3W/QUh+l+rWSlFfaF
L5YFSgQEAvD/IAU8X1ah9lA87rF/kAh+SCyoZzjZoQGOz3fTWZKTCbwNU2YuRtExr4fiG+cMlpZS
Rynn1LecxbOoF5u6d33PRBchMEBQ6EFFEQ9D/n1Lm3yMizmGCDbqslm0b5CnvJb7LtR3ULQlfVDF
O/0ge1WL2gVg3cVQP/JNyBryg3smFIkzt8P7pjBD+1SGIA73qArois9K98vhD5QjQGUBWkTQFuoO
+jx8l2fJy641bfYsCJdw/kvz6n26Z4N76QCYjAygKnofnJnjAkWfUbPtXQSKLlgWb72FPT8Khl1i
o8FZBugCSd5xgih4ZpDzlWGI1FmhuJKLGJIvVjCaqmfWS9DlbytEViRuw7ycOwUWvh1uYqiAY16c
SzO6GpxzbQRQ1+SvkHTq98p9elT24528FCw4cGem2LHf5BpGrlSDkaCOb0e3NHtN5kcdcd6Zfhtb
gjC1WRH3wZK2VyKNoolK15c6/tkP7+oiw07JlsJ9I22tOxPDxIzumniafYr1vw3lfkx/fz6AhVwd
RJbACyAUsgfKZsvyKqniNVJyf1BHjxieHT8205frLiCItmc2uPCeQgDeIBkIR6uiDyx9vu1BZOGU
yv7/zwznaLmmDy0I1jBR3nkdSaE76NmgKL5uRJRaYjGICmhOoa34Mda02bCkGBaqO+CGYbIyCt6j
zcvyOvzNGiuM7NOGpkHiyZCR4h38ZZTzON2lXeNkKNIb1K+Lm4l+IZMMa8Zu84tzulkY53FkUm1q
aagpdl2yy9XqECvVba3WYTtNn6GteKjMT9f3UrYqLr+wG9JELYZrfLV3vK7TvYW+t6YkSxLdH2cf
jLvrgdlela5AhZF9MBUQxOjRCk3vQ67cVyRLEl2SW2s85NGqq2mkecasoWXff2PkmooP36i9+ae5
A4B1JwNnibZRg/ClDQgTph4/4K0bj2x7y57mHFFPjWfPLr+59Q1Yza5/KgFGFkR1GyNcnHBJhRpu
CSPLKdqXYb2vDvURVKH/gWRQ5IhbU1y4II1jpYqL0AdkXRt/IsvoYeVe5GDkAfj9g2Rl7Jfzfo9s
Bnmn7QCf5XBeaEz52Mcj/J5RFGP4G+kFeSEfchppsEqKtSwGXTPGOWPjxnFWU1a4byYv6T5HKNFd
X4/EAj8mN1Z2AZ1yPAyNavQ6/aHrX68bEB4opJlQMQZiH5pXXKCYFNCiWHqKQPG+ALJkHKJAu49e
GM1MLKWZEd2DDJeHlAzNbPSUz++n0e7qPkEfwif0OQVC1Wrfkuq57CVjvJfEuHizb+1wXpAOzdJN
KSIsKcLq6OziJ+VZOzBgFNycTSkRwGE6f/IOf4ApOrPMuYRGSNxqPSxb+lsKftAW2EroTFz/aKIY
wYbm8TDAqAUYJ863kWSLVYKLrfBNuyhf1mKAfB519SelguHrpkQOuDXFvXpcQxsmTNOibNBlj2Wi
hl2mSEyInGJrggtGdaQYSmWzppF5owM7YT/N2gHqf9cXInT0rRkuEGFQuOqAjip9hfrRk+kXAQO9
ZlMwh9Z/4EpjrszHhq05trGbOF6NBNNdA1ZldAfd+tLgFjaCcnifxz8JeVtLzFs2ltzEoVlKWHv5
aQrBELk3nt271VcDDB/sZL1smetxuUtjudkMYCraESjGRVMeLrqzL0rZmmRuxwUK0Ho1KqBDKLf8
P9K+tLduG9r2FwnQPHzVdCbbx7PjfBGSOCGpkRRFUuKvv+v0Aq+pa8Tv9aFo0SJpaIrkHtbeey2W
91fx3XDDa1pD0Ljvc6/Ifn3eF/Whr//9M76zGYkTm0SjUPBXZNH88p/sXufOc0hKXV1EcKZT+h9a
KdAVhTFDJKdRBCKbf57cplojnAGYj5L9vdLLlAczuf9P9/7vRd5dDxKatPHWvyKm+QqNQwV9YDsB
5cSp3L7/l+jl9x29ux6+8baAxvCIZCKQFLH5FuznsPzzlj4yGCHwPuAIFybC6J1NClvHdnGHkxLq
qY1JTsgCbcZ77X9S9fjorv++zjvDZOcsEW6KSm+iCU7mu2HnTj3/eS8fmqXfF3lnlhRqUw7rUSNd
a68eKlpbUOAfdXGhbt/286dm8KOX9ft67+5cH49bKzKYwbmMfqylk8tdilg6KgIoocIWXhqVRXL3
/7nLd5cwdGyULeOl9Lfl/ysFrUFtDSK2S5zh/BdMBGO7f9+Qd9cwbXi3mEtXQNr9Wu2cTxCzG3yS
Z/FWZuMnLWUfWg7AdbiLaJrHhOW7+5iN8SrJiNVMER7lzQjHkty45+SIenCZHD7PET48Q0B3WYCZ
kTR5D8Jg5CzZeItXti4iF8FNH3xyXh/e/N8WeHdc1PHX0Q6wGds6lmp7NB64O2z950vxkYcESQ0w
SIiXgFb/3U1s10vgOeGzdVEd0T6PojOP70bWgp3vM5W4Dyb1QFj622Lvd7QFHDPJQFTVnOu+Xq5o
AX7jOqq2s/oBIUHMrtM93yW33cufd/nhpwT9IPpfUaMAVdM/bXzfN3Gb+PiU7bJj9qkbX435JA35
0B7+vUT8LhxUrct8d8J1aLNcBxVtz4E9OM7PP2/k41UQvF/A4gBT4//ciNeR7H/Vjiy6vnJG1r6M
IeW1YoAnHuPP9Ogu3vZ9+IQBm/+z2juzaJmYujmCa9xcXvN4vWVj+3WGmvYomn2i053vss/Y6z62
xb8t+u5GuhYkJDrBhwx3QT2W066VhfN00SOC+N7+U/nfz/b47k62LeWDjxdQ9HbNW1BEDdvXcPZy
ylDTBOgwqc+4lD40HHgGEICAvUITyz/PUEUg93A5nE1iHiaH5Vv6ieH42BaGqMcFeNbQknlnC91g
bSK3g8+EagYixL+Sr6Nti9xXufuFgkgUUuOfpXsfbgu2F9Dnpfzz/moyPk7p0uHczDH6YkuISRWX
xD9E3alAbI825c9A9w+PLgbZUYKMDupB7141ikRkCRZ0jTpOduxR/2EzCBzWtau1Nz+Eximanu7/
/AA/tmF/L/oejZpFlih1yWC65wtHK1o8b7oV7fRLjslfjHDv03taqVP4yef98Ov+tuy7IxVyIbOm
CLcmI28klecFDc1/3tqHRhLinYjlgNxALPCf9xJDCW62GAYWcIBegW8xu/dNbf/FgP29yPvP123O
lLJLE4ueXqGBmEce2hGX8/BZOfJDv/bbOu++FzAWwA8a30tbVNKM333tI3PbEQCIEaQP7fLJvfjw
fNBXcqEoDdDH/O7jMZ1AHwBzOAiHh1xe9By//vl0PlngPVlFtEGiNBAI3rykyx3/7KpPStMfG96/
t/Ae9ByiwRuzBjc7e9hws1m1fE+qOO9v0nrb29c/b+fD1SBMgV63FI3y/xIBDVtAh8mlEh5f2/qS
MLNdd3VpP/tLuOgT3OGjqx3BUKQh/vq30GcTOHr0FG5d3Fd98CTDK4yl/HlDH124yEfkGUJPFIHG
5dd/AwDINHAoMZuhiCfRl2ILzxEi+MwA6KCjd3LlZ7jnxwuiK8YF4TcCuHeOi4d+z1qJ7JzJuEQh
A3D/KQDrq+98Cz/rvP1wrcCP0YYDVbJ/jRvMbOaiiVEA6mZVUFYhbMwDEIw47Dn6TEbi8lLeBx2X
hBxdHiie/YuHNyXxSMIJnQvW9BXkwvKR9Q8iVKd+THOHi33QkSvD1k+KGh9FVshV0ODu4/QQdv/z
/CSKAcIqgLzhSsh3m/T+HjSzaDbSrdnbafoPae3vy11+nN+uC/dsG6oGbTOQJighNJF7ODrtfFYJ
//Di/7ard7eyGxc6sAVmUKVlpEQFJCCwn/nhD2/Hb4u8C2gGx8Sk82NWJM3Xgd1RKAr5brnRx43s
/vzIPtwO+BP/ov/1YT3++dW8kMYh61Bmj6KsYFtbb91rIlX5/74K2nRQ+ME4a4IBmH+ugsK6WkBB
CUNo4eD1z57/YKb+8xofmHPQM19G1qARESX/6vww49YEvsOKBs/I7W8m+19Ahn8s8e6KiT6h6PKw
FyytVbv/1RIFuVGyoRFiraAXueak3j6bR/mo9yKGrvNFMAKpOPChf369JHZWbwCcUoxoDvxrHjp9
japJYWAN/RD/F73FH3xKdANBp/RSbUIzy7vjWmbH9VypwQMM5h4mohyB/J8P66NSxqUlEKN/iKq9
f7Vng/96AQSPP17XS7k907CQeV/b78teAJgUh/CsrrovQ432x8+6FuA9PjBNWBszbFAygft6b+k3
X1Lumh4yI+j6Bd+kk35jgeRxnmCOjoHuMl5CNNuJpNSbWk7j6L4tqnNLweJHb4swn5O5p3bYIhcD
XOr7GHZ+Pkl33LWLt9VSy7YgejoHUbiVTdzdj6r76rDoTqVizTmxW7H1KCmH6RAVCWsZ0s1BHABh
qTVXHv2iZJve6nTwX9jkDzm/CPU1ae+UnV04irRM0QKNlRc9cU5PeHXdoccm2hIOoMstKniFu7In
T7e6blHuvZB2usXmraLsZ2gfLBgcL/3Qurm4hKd8FXdZtrjH0U+Rbrf4g4FhPI5G6tynjSknlc6l
S9FtJBDwlVaN6w5WHfVO2eAnidSTywm56lNPfw/C/iHzeQt6CkHzZI3mfU/plGc9ev821yS1Wrzz
Ng3xrzQbcLe6wcn7RIWvQWJ5OWcKtU06uWVDTSJyMA0v6FVo2qyANAwrOZnSX3Oz3naNesL99Hdz
urq5UTEpZ7bS2plTp9J6DsplzUxuePQE2gdSw9S5OWqo2d5yZ/DKxjIkUaPsS0aAag3+WHgyeln9
JtwlOoFUKgt1LjwoEnfCdJANageZKxqeHbO+hGxyDwrDdxVyqeFsxJzUK9sGNPPYp4k3wyllWufU
TsFDHwpadTOGkVerVTkk/ZB3KHTtxtDckTm5Xnhkru0oyHXTQ+3PY3a6lXHS4UaEP2dLxNlkQZM3
FnQcOMgxV1E81gK9EPvUN0MuBmIrtsTdzunQwTdaUJJlFL0yAzqr75dFTGWMovLbtvlkh5k6cS/j
McXI/mgfAhWNeSRDVEUdMuVisU3hNWH2Su3oVwOsdpVeZqrHbZ3Be9vNezDXgi4s3Lp012AOJveU
+qX45O7xdL5sSOZOQs0/eBKi5SSL7kUGyjnXJhyxTfcWDj0voang3Lq0+enCsoF/W88vjk/BiRtJ
IC/rFlQ6mkAG3yVLMYaRKBYoYZ243fwc1HZ07ysNKrY1mvaQJFJ7DM535RKBMA9cvRnEPbLePDlR
8GaabCu70VlLbXAX40BHgIQ3ClZzq6rWTXQRIuMtFwEgsLdQpdeGZFXahkBvNX0Sc/edd1YUcwQu
Rsl7v+oz7gNVS18Q1/n1HNB+t4IgGIw6ET8wuUSFddf42h98VAmoGMyO6FSgibyJSmU4KH+D+BY3
HlruaUTQ1glJ1SVm7Z5t/Ull3lpEaHiroF8Y5Ws2YqDcLs610kl61GKUR4MWxH3WLW3RL35YkIxe
jUo9riiXVf0CKCKIgnsTtP1hJO6wb3AeQZ6KpD2j9dIpp8BlueSNe2u9dsxH/Og7g17jknWhOaRz
s+yp9FQlerBD+mNw6MJo/bqs+julzDyrpmkwUY/03CViuJom4pdiZEk1xL4soRxuXzMo1t+YLGVf
9Oi/JarpbpfW8ysYiOE2acbswKAEfxC++TXAgtyTqLlhHtK7PhpB52g6shQzCaAz3dseUmzAZPK0
CeLcHaXaYcjZVrEy4VGvFzXfGU8/bvrsKiTzUHPqNa9Oli4nE6Q+KDuZR+q167Pcc2eaR+P4EGui
T1T5w/U6LGnRcMFPjV2Xe7J6970Z+8pbpPhiTJsUzpjS8xxHw84BdWyZRbrJMw/U960MVL5x8N83
ZMtDwu9FS14nq6CLjReX+5z+bJsYn2We1nyl63jwOl+UrUuHvQ5XB01586sT8UdLhq7GoC49QKTc
LVMt9EEb9ztrPH60iDeudC+82slm9ThB1uzANXpmySZEvo1ul0sniQ/WaR2k/A0rpyV4CxioCbus
XYrVzCrnqhflaJfsa2hgORAVeRD7RHPxaxMoH24qsbCbwVxmc+reyTGacqv8AF547fSzypicMag8
J0WKtsuboEuvwEsa44F2EOMVWZP31vvm2kFfiUSmh85j6w2WfLNtP9ahNvrsCuacHIrhxXB1MeS/
yehsOfNiUGrG+8ZIZ8jTod3qISY8XzqJyWhIEtKcmGi8j9ftNnYm+0uH6JYkBEMuOeLUL83chgcH
gwwlyYZbRVm0i9HL/jLSllUzJJuunDiCSpPW+INTtyv0bLzjFqD0ZFre5SzQSSEWfp67eDg3qYa6
cDAOP+IJdP2OBliTeI2+6oxcANY2fd2Cr+XUQ+U5t1YjKbSwkSFlwXFxpJ+3YK6DFKwXqit3Jc5u
c1Zem5j2qNA4mbmFrkOzc5WCvEbj/+wSInKGIY280do/Bjzk15uQLxDZgZDVOBj0Lrt2qhJvMceW
8P56lIkonMiRYWlSm+0pnQHGNczYfIJP/eEvUVK4cfMGrw6u+oi2wU8sDnvfz85USq78R7PMZLeM
csjhkLwqzXhbDqBr3ScOGpW53oAhDdDuEmzaCuzk5+a1Dwm43QqwiTb7VCfsGOpR5NJnXwk8D9x5
Sh4JT6cf67BeShAoRYBcSeEJJEN8ta3dcyuHe+SI5IgUnxzTeFnvm4B7e8RIM8KtRVSGUO8GonxT
NXWNt0fsQ4pIa1G0fcL21or2PI6Q/OlEjANw0wY3o+niX3zFpbDK7NtM4vZx51FYa07Q/9OiylSo
fhnM3BehFEGF/0lUI9Kqg57Fs2gHspvpqr8mIh5yHYUCIltr1D0Di21uZevdgJgv2JMmESd3A0Fb
Hw3ghwjmOfcaELUFEj6KqOkZRNwqFyq6zhb64kZtkrOoSfdj4PNrJYOL9lraVni93ZNep2vSmwRV
8aGpIBzsF55uXomwMHh8Tm8x0nfs5rS98ZUUp74bkq9U6/RuaIdY5dIG8iZMBILU2clCMARDKSZn
rnB2F495jFLpLFXkgv+yn8NH6Miw/Tyk3RuZJ8wPGCfNqkA4k861Z76TDbd1tCgAJzybisEqkIkY
t4WoZWCqeFyy46ZSt25NH1SdVKZ0u4ymYOdAFKAjAYb2RQbtY++gHzMfQI9X2nVqbmPM7IMwxOF3
EJVZDxN4lKD8HEtwBDRenU58qt0GmgojNBMPS0baygRLU6+UdAD4Wu9uBgJz8IaNPks6PEmgGiXI
ueVzit98QMuYAxgto48GU+z5olv7OM3do+kGdzcbol6zQAOHwkaifRQObdk3TniySTLcksHxdpjh
D3KLHOvQOUH/tvrE7tiWKbgAEtm8M+s19cd7VBqaXKo0+gHaaYw9dpjxwdhUj40KeeNbCXkeXJCp
NqhIFDZuTC70gEhAO7rINooSRBON5te8UtAVDW4Cxe0Z/yxc2qPkPsxbMY6yqV3FoiMm624GcOM7
xSDS4DbsJ76VpKFYw5uMffYF/R5dWpW4b67xzPs9hvuvvaRvYCzXgQ3l6Fl4JoMyD6j1pPGgNmma
Xda5Xu33k7eftNfc6wHvE8yG6c412r6Sbjnjij1ESk5f4tVFwEQm9Rz4tIWwsB5rNyFBHWa6Pzje
xvMsovQxhdZSLYahP3URCZY8WsN7l1B+SIRZHyz3+kcPGqVnJCR3yGC83bqAnUFNgXP5UuA4zjDF
Agsuf+i4lddpRCMvb83qHDfa+49LRs3NYvFS8fddxsGIjAYTXYM1g+aps2a37RzSuteTh8kr9Zag
RWgf8215cdGcS1CLSRDKkqW9XkgrYXcTvjfzOO+BPjSIJxC2jCKQ12u6+eAx60hUd0z45WDF9uJE
ffM0CEOH0xji9MqNxN71oiOQW2QuR2q/bhoTRmKeS2ZCW9mZ8HJqL/nBhDj9Rveb61VyayeVZ2KE
vUrn7DqRxKl9uzan2SyknEi4QN0vbkrOsx/Qxlpg7t25glk1d4mJz7FZpmenjTVUJKz4rhe/u1Or
AVG3t4bs4NmV3rhim7+2GRY2kllkq1KfPQmzjkh8OiADhJJl47b3pMVUf8YXWToxZIN1H7jXcBnR
a5MgtctjziHikkBpwslZO9ykqwWx1SbArsZlU3AlWZ2yjNx7I593kRcnMHVkNler40vkdNy7GkbC
XiOiwNuXhjWmdh/arL0zrgVlWyge7BzTepsZOFVVdxvo9EZkwXcdqHtB4pe0DyRINUUqypBtwTU6
ELafMM8tHCzxwVG+toiyQpleUmTv2V0uddJ1lC4wZzm/Dlm6nibT3XMWyaSEwgYmisZkMkAttL1P
ky64h3FDwhNPc91mYffM5SUnUloeGyRzuVZtg1CBIClAtrUbt+2BZcOPxrEyJ04s8A//eZ0FuvQH
DxmHifyv4LVE3tcvyU7pNihcHrOXwGFPlg/0pQUlWkV7t3/QDjTHlQO7QVf+FFo4Ez/u4zcVNnpF
gq4wfQmm0f220vOyNawwXAc73g3ixookKjJPQKJFdVGJeaPQy2MFn98LsPuHiD0P3EPewaQxh4j6
VhfE6b9us7uhxSB6C2T4E/rZr14ze3UzuksukcXeJVSxSs8+fqYtQRl2THxZxAYRvyvAs5SuMcrs
GW6rWp32kOFIkH42LiJGQfKOzvBIRMPkyCC+SjWQG5gWcZ0Ga3AYYQ1uBXiVQOI0pk0ZCMQMRqVo
QBh0CJ8ZRg7Ugjr1NckgioH/JvS0gk/leqRBOVH+4LPEHiTQkYNqKfs2bv6yz4waSc7NxOAW1/CA
AZDpMUMQeyItdX8laWsP0ZS5xxldEHDfHS9mz2G7rCU+ehO7sYzZMt8FoYxraR2923wHc/LoK9hT
MaMrDe8QMZRAUja2NsS8lp+iNV3ukmwUT+FkfjhEzl/iFlxfOWSpZiQi00TLZOAT2kcomc8ZR8wL
ys8gepvgP68WmmWVXVlQ6iRUP7TV32jg0BeYLB8G3B02v2hBzFMms33r1lRWGIuEKj3kS8Ey+9Qk
wSkOXafYMLeDwXGIbCVhPSoMjq/J3aJT5FmIjcKmTCZ11ycNpDnOJL3iuKKRPRF2K5Mob7N4R7cS
nPU3punyrEvrqFkLJwxydN7sZ5/fOBLZMAYY+fI2mbBK+iPp76yXVb1Z8kU8dd2VDV8CCjouMBqE
k1MtwkKaxb8OZL9r4JBSe2PQnxvOTm3X7Y07Y8ma4RdtNlQTGFgqsinHYOSXFQccNiDsddpyTuKm
mMbmV0zaI+fTHuRfhRnmk/YBo7h3juRvnn4LnSBHj0A1hA9mhIBQ1O4Tg5E6Nyu2+cnjpJKiKWgw
nDEZdwCzZ4WQ90zbZQ+C1FKG8S0GefJJTIew23YhXo9mErnHbtnO0DfLA1DFp87BEJm7EJvme6Zq
HYLaOgZrcRms/dMw21yHaKdupr3JDmM6H4bgRYXunhm9k0i+sUreK7h5kbwQlEO7Re9cD5kCe4YX
PyRRdjVlcWnCDlbjxGEGzRoCNbxTwbJf+LOWBlH/ks+rPjRqvvcmP3e8AHhT8jykkPgLZU1MXMz+
0WF2F2djxcexy3l2G2dBPtvpEI28VoPCdvQpXOaTGsokGuBeh1eZhTjbLAX/CbSG44B8TwUpjPZ3
1N9OWcRPvUYSgEA2SaYnsWb3pAPA6ILdZjumdrtdzTM+d80NAkIyw4OD7GZD+BAeU/SuDM3FIoR8
Fyt+9riDboH12QuQITV46zo8ToEoMA2xN9bfrbhuRLdVKv0b5W1Xdv3aZQBa+0p37ksw85JEzp77
j4nH8ySYdlH0JR4gYzqJ63b9RqIzgQVxEvtoLLlNAbCsrZdvTgPN9jfXhZFuANV2ODv80iRVNasv
bHqbmx2h8tUC3Fo7iNaw0C1tvGPBVqwqreLhaDXQPCnwDvQd8+NcTPcgv6givP0I8EOXbDUidYh9
8sqCvwEaAHvjX88QhuZ+tAugBGmTe9Fk1Ty5+YBsmEy/VmB5agcx5JzAjYEH+BQHr4i8jzOijmks
HMTJo7tWBvUjNj432fMMRcKsNTkbEHEuCH/0nST+beTMhW5EEbO7HhwECY2BBG87Mja5kwaYBV/g
x+brdrY1wql63ZKv3eA/Np2LjH9WJRzgImi5waOP5DYxd7GBoDvp6iGEx3+cVl3G5mozphg6/HDo
HgduJgW8bhzkekGOsdXBckvhUhdMf9j2FK0PS/+E7LtMZVouiMOBAnSBC7TgvLnfEBA55IfbH1L5
betO43ar6bcBAPMwwek/qwU920gtNy12CTxAm745G1ga/VdGopyi7gQxgmob0zpZ5/tR+98ZlIGh
xMLGSlsg9Fv7xJe9BPiXeRaoxXpYQc6+kS9Bn8J3XXfjlZFIbjgMUkPkDURid8u8VlQmvIyasGQb
ftVM/rU3HZfReLkTnZU8t0R8X5Ye+HEKvV5bJW1csbQ5uUzZfJXLrsFv5YF/bLU+jE56N6npzJrw
SUA1cI7m64xB26ch/svFno46e1knVIAiIuuu99DVHeANZZRWfrIWM/J6zEE9bOmp87dr7pga8gy/
CHHHggzNTYber8tYlnSXQjUGfrUrrR/kPThmyizjz12U7uVgc4uuqri/GKmxRn9BjVxtt4h5H/pz
HS1AQmxiSsXSvW8e6JoePDlXq4gx0h2UK4EQJmRu2ApeBrdF+OgeuVwxGz2fjDM90mgup23J4XxL
S708ZesVmeE/Zl1nYVOxKSyUiXczuKgXWPUpna4YwLYWf2YC2V6NQpXovJPT6L3jBAX3soKa6Iyi
880ahFch/cE8e8Z4JSzQLZ3HYxyTfSQenOXopY8Ng/7TjeaPlH3PAFH2wTlL7onAv6UWFqgpRPCi
5X7NSq+5IRAfJCfmTvXGsmvZ7bbRP/VNWMz9WM3ma9dPFXrODoOoOwy2YUqfvM1iPOn0ygD4bTJ+
aOkXMb90UDug9EVzp0za9M4nZueyFVDIAwn8K2bPl3y9HUAM0r31xNkbJEe4nh7Yfqx8zVDecZ+3
cNstYAMPI1UmDBIhMQd27lSU6jyG3mTWmZOzdEfPhxwGyBPjCTYsQM9h7TIwAaJ3WUEEO7ql/dWF
XWBUL573zUClOnmdmhGeLXqapKkGbpN8mt8ShBQtx4G2+gptW+WyvYSxQWUBAfhYcCBTW/tdwhYN
9AfA7a+j/d4tHLIvWW6D5GCAYQbjipfuHqaV57HrAyjeSqejxUjPq0ePqduWsXTh6ZJD4yZfMqAX
Y69Pi43PW+y1OWF3HcxSH0lk1XPum75MzNcJ1arAaYBTuknhz9+z7kcGPGF5HiPM4Y9K5L0+dt63
MQarxfgm/UMmsldJWaF5XKSgW0H1fm0ACUPwuUcrt4pKNHKV2wJwt8tD1dbJhqnW9s4u5gSlzcKh
657B+UXJk48ZdYL8aoowkddr8O4cIgg4zhy0Kp6uQzUW05JVyKteVvtdYRBjFEvOt6YiJCm6Zt37
2Xpwxq3oxPC8YWgxB7hdsR6Nk9LmGQ8KB0B4l1ZjEr6wsC3DZNzNpL/xBjSrCVSckLwM0HCaofwt
U+hXrNjJhtxdcMQZstgAkcyoDkygOm3kFy9x8GZuCe5wMCVIYrEIOXKrH1KIejU+SIfbnVy/MXPg
m3sl5p+D51bbuuTW80qaZDjFGm8HOYqDCKPZhXw5gFWi8ElUBRkEQ9CeYFg5BkhXYmBsE6pp9zMj
51GkqOg4JSbXbmV/k/C04u2rYrcLvBpt2/YVPLOiNEPGkAOnVLwKj6A2w+wjYooR7oXhdBno1VG/
lPSKdSbcs0CZ66UjIbKJGFHMxtMlDzA+tuszBZeaAByBmMla8ql1b9uMwNGQyAUWhp2Skc3PJDOs
9rS+pRsjL4A5vH1oWFtNg7jtnLg9oJq4n5LtyfTQ1mMTjt8grPMdYL49GhurkPXbNVnX6cbXfVTK
HoPv88h+YPSGFDO0xdEaMkQH1shvDMj4TvpNUCF7icsBwfouGR0Q34/I88IwQQDEIZbgrCMSLjHq
agxQANVpB6AHcqG7DkJXT8HiimNrPVUQyNgV2wV3p0JEpY++1BzyZbTqJen3muulCijon9J1e7Ip
i64b27s/xWx/XhhpX8wqn23SkX1I4VApyI9OXbzYPCDLfLtM0Z6SxnwJUJ7/yVQ4Qss4e+oG8+Jn
QOig7YSLDnBAlX66uBUEElQxMMCl4ORYj3i8Ti3Qz587aoROK9CRq07D7anO+BOePFIXMNtluyCm
j4MPGtTY0cgmLEcxuUGPQ6BnWVps62UA4pQnjAA4aMIWk5XEpRg8RG6Zd4mBHE420IfIar4LWZuc
Mn4JPqwdDpb7a2VlH8NrZKic+IDjepqEFyC4uxsayk+hMzW5h94djiqAm1RZ3KCQs41dBaRaAUi4
8D+BSCQfuBd9b5Mkk0XQxzLaS0Lncx806TOkC7+HC4XcROB+kcMAlSYaRiyPHNMd000gopNehxJa
G8l9I+UPVEyVk3PgwjvuBA3KdYRco8Dg3wXzEKNiHUMqWI4ABHnHl9q4awhif+Sj2AK6ZaCF3P+c
stW90Wp9a0jfuvlKmhYPZJJlxm1Yctugjp9KDHq18Kw1USh9s4WqHdQvoyNlQAIjYekuTDZ7PUuu
gce03zUBnQ2bIS+6tT35tYF4ncLhZPF5nLfbpofB8LjwAXZahFF6m34I72LPCAGbi69UelDO6Bxl
IvWDXFDKaRCB3brJcGdIa4u0MeMpGgx5ptJXdT8hW6rQsEHP/QwFwbjN0BIfEFoO/ZTmqAKZq9AH
rDoTIw/AlNYDN0NYx1mbou4ZAWdfQqeetqbbrda/6y6yWa2eWo2TWOciSzYQt4v/4ei8lttGgij6
RahCDq8gCQaRVA7WC0qWZGCQZgYZ+Po93Lf1bnltkcBM973ndk/Up1W0bHpKsWxdrwNrJikzyuhg
j0sX65WFEASqH3tXPUcuEIbwUfyc3HRjq8mfw04cvG6drzUDXN8rOfzJAndC+kl3RmAXcd8Udhx1
1kZaw7/R9s1dXfUD9Y0+uDL9JHnM15ZNN2OGEkZm+Wk067s8qx68UHI1r0URi9xmrSyL65ziItri
3suNMLYXc9OnTYibbjPurHcy+zWICmNvpIuz7xor3a5tSVukDO9sVBwrcVPO+rqUTXusiuq+9EoX
W8ObvGez8UaaUmGlu9m2kVlcBr9j9cbD2J61VdNTzuPw1mtvQfSSRhbLmq2665CPl7wr6OtL21nv
ShH4d8PsTUzwrLLLRG+zNWzRv9HQWu+hUxlPjcXQSIfk4Xap5vFe1vZjIKyHxrRwbGnRd7X2Pjme
EIfKbNo43vxroAM9uqINd0Pe/KlSG3moX+2vMDRyev55hevwivGx7QhYGWpwueSM9sXjCTNjBrUF
TwhMB2Uud4XKgliN+YMT3ZLekfhuTYkF3LGz1xwCdFx8560a7ZsXrcMHq2C77Dr6PMwhewSpiqNo
a3I+bpUY5X7Nc6yNtQhuqMnfstPVNfcRTO2u1J99On8ObOzt6UFr+5j3QcVQW6ffQr/Zp7VJ9ZV5
it4xq+p/WSD0fV0zl3STmT3rWjg8d8ieJMfW6HUeVX1uneCf40h2DA32QtVbZaxpWuZrZvKqMcJl
vQRh/eGnuUf5i+zksVsxZjsm9DVoUZzD0r/A1PgbUZXXboq4D1PjTToj+VylnieQktUtztXkdrHg
HT7pbBHfRq+Nv0bgvpVRNr4Zsm8TMYHmzTXr2eyOcsUIjT++XIP7Fc/tcWV8LweLlfZbk1U8cZsZ
jHFduisimLdbtSwQCwW8Dfvi7w0o+7tyrcq97Dz3ULh5/ph7XctQnYrLREv2XZJOzXfOMLhJqeTK
OH2XqY9BPs/POVljVmIOHLWDX4VM80od/vsIsqD8hFVyblx41a5TnCGzSXGcFiLbT767krL2u/Og
fSwLo524kGoXI5hll+amjAbx04lqveBjLlsmfNh/6Q3CA7eLcaeGSezW3oPM6OpX33V/U0XZYCCk
bRUW6MnzhnFXS+t37kW0nVhctm6savawlFr6oI573sWEP3jN8lr3BArGnlJ5qPv01BqOEpzJN4dn
JqiVp5RhYdv/02iQl7Gf1XZq/H+TkM5rtoY5c3hvmoasp3gIXclPTSc1Dl2Enrp0Gy/jYDBLXtJ6
7aa9PamnprNZWNL03cUNDPtkp2LYOMIMDlFlyrM59stmDQzGW1qE62b6aNF8ubXqtm4nP+umkwm1
Y5DIyV+QNm6oTZ++evkabUInu1vdDL/cz0b0/VSKu1HlPr9zmM+BmaGzcDe4PU8bSVyecniWLbu0
LbC2WToQRMgmamE8aQjnk7AN8NK3kMfjrHY3n3VY/HxTSnbKaNtRu6majrp1pws81+fgLu88HO3W
Vt6TI4zh7Dn2W1qSAnA+StW+9G0zxTODmLlhh7+lw68Mv9JJUOZ/DGVR9vptuE1tulFl5yJZo/6n
WFbnoM2K0pdPjfrOM3HSNYUncawXb2KjE+r9um8dTYyo7Ro0ce80rKW4c8yqw9vMITEHIJWy63kK
GR8QC57yuPOX5uD3EaWMmLMnY7KAyjrkZisf352wsUXshu2LrGUf2z0QBprYB2Ipg/rd4SsypqdB
Geo86caNmcr8p817VGOVGdubD/oQ5NjrNjTfdiiNi5U3dy6VMy986cduFd2eXqKv02AKinIFPFCi
jPYNhWVo1CUip4NUh+3PVZE/laP13ORmsRdtWu/csCRdVLRUlKGpr6HjIXMvcjkO0dRvM0UDlwVN
F4910W61n70NY4WNMaFeLr33PmgCShlNZxI0RMwJvCDtVIVzyZbRudq1qPZ1lPovs5X+OtHkx6vg
9m1LGhCzctM462x7F9nrDRw0b6YBhSAPTHW0PPXrpYL5r4WsLkGb1ddlWqujaYZnd+7nPZjDh++2
0yEf+GHbDmpfVfWTtPCbC9zE16Ju+DQ5qzLWLneIH96y7j1BgxSFGuhn0nfq9gdQcGd3i2WlqF3R
fqo6GvshW/aFBe3Qju16mLLKTzIEkq3d3yySm/UUlP2ynSfDfc38QMWD6+BmMWb92AXOm2V33UNH
9XNyG1fu+nXNj34BmjzL6RQ6omXau3Vlbis2MqJTkWvjZSlCYcROYX5Zgz1t8pr1gGUv0i0fPMtM
Mu/cGMOT0ZozTZdRQ83h6UezfVdC1wPXORmv90Spt+btJh1o20wfS9MLb6uomG9/cFL0zYjychSO
EzPTv9nlLcEAP68BSOVsP5s2ycSNq9RJA+uQpg6YM7JWtTzMdjhsQ5N/OVQeZmYNxVewhDU2nb6J
mR+eb2zhsi4nnbGwpPcizdoFulDjfsV7jkOr+nIqlqL3YoQNKzN5HGX0njszL6Y3W2ibjMFvCvAK
u/1li4e3GXLetfkGYhhZHiTN6srD0gzRZtS5RlRtqiR3ey8JrBktwXFearbIx8s8EyqLuDQMxHkM
dGeKGaPz7hfjQ+nZ1qZc7fXCd0RUcFlacoLiKXIyqiRzareG4hm2PMM5Rxgk9XdgiSg2YAjbeTpn
2pjjxB+W7wk5dKdM99PAeIWJtIbYJ/ObMsem4E7R2b1TdGBchdtepilHyDX9a99Y+qBac9xY6zBS
nCZ6OuDgdkFS93heQ01B35ahfVbh6Mbl7Igkb3GFXIafbm3hl7vQzGw66Mx4K4U42Stk5Vo5bgxH
xlpzJ6QhLL1iH4LKrMqDNQqLJyQTLmxzPaiQ/Soe3t2Wr/EporpLSEh7V2Ta5rEdnK+01yhHzZ8Z
a37ns8Xvw+vNY6qUfpQFNgx+bXfRvD8sWQ2f3a7BQtf+S5u6JIH3Ld/YgiJWl7xRbobmN1dt+Mbe
S5DXYoV3bkCPY5hXw4qjFOkMl6YMHwpr/fA7X99bnnwRVVfvDNYG9y13itmYzVE3qkM+FFthPxRe
Pew6y54OE0sBgZVpHWt3Qc8qjAXRp/iWEuAidL1tFFafRdZ2u4qhlveeNYu7pXWXpB9u1eO4fKWN
lW36QfJFen5IZVw1Z2C06oEi9WaVO+BbxGduErb+DdP6opcecFhYr25UPMy6jnAOkJXTSg+byTya
VZXIdMoR7XR79Fr2bEtjypNwLJm8K6dmX7bWWxrQ4zUfxVCOV+r7MXEG52cI/YfUNs+zn4d7iDXD
+GTM46YZlvWYz1aAqhrKjTPWf4Q5AKg49cFvUBPgsgbS306GbuZnVzAhMEaeAJracBhUrFZxOxib
Xz91L+XYsELYDRBU6ubkreqpWEem8LtFiTpo5SU2gBSUazOD27Liphty6D5py4sS3WsXkxfejmLy
JPvpd2l61hKwy2DeWEPVHAkm4pf0tPg6X8c4CnpsEJz5leiRcyQ7WJ5Db3hitMCDnAqH3kbkO7ct
2XPuOdW27oZ/DvXZzmZz6cZnfuemKhfkYLO8y9iQzQNj2fHMiGaxaevi2dbG+FtOsjrKCmVzVn69
jTJ1tf9Hl0IImX3Wy+Uu9Qrv0oc2lGwQYDGBWW56O13OZSHwxHJdfUM+monj0Wort5gT/Hbrra0A
8KS28mJ7A8W2Rla/Z6K7ZH6BC1ajf4zGj/Cn9eDMXDHrYBY7EXB0mMrWCdZ6z6ZBFwuhMMoIKgrQ
aegQ7OcMEMzxHY3x5b+VtuoB4p4mydxJFiEuPCgNF81wanxiAGbnvlSDt8JM+vkfZo6dMt7/RLcD
+VwLaI1/AokQ+rlspuxVOy3u6TInOKtqOXaDhDYWOOj57E+vCDnRszFfU7kiFcVhVB6iNj3MRXmw
g4HzOXXvUSu1Q5XvIpoYGD33QyZKiPyyGk6R1U0vThA9dXitJ5a+0nCtc5NuQwkXgdI8DYd+DhmB
P5j9pcvSJmmnQVw9F5IiG+ZxgzmTVZzH+U8w9QXwDSR11MOgT0PpXzPt/V17jHRfi35XCe/LWKbg
2Oatvo/wOOIyLWDJSwsx3qZjlIG7ZwAh3lWQ/o1yQ9NI169NMXpnZsjncZXydc8eUIhhimhnqNsy
bRlYu7YimeCkuRtXIgJWpHRIU3blBcqXjIRgCkDbjubJU1F/TlNmMKMRzHdG0PVbsLNiIywdPBjU
uR5PRW7dvvLc+VvJ5tmDENhFnYn4qmT9OGhrAi53v2yv9k6tEz2JNLy0PPMEXShy7IUVqSFwzHOq
eJBaZqt3O4Zd9sdaaOMEUb0XMyJEOYHNtoZBsG5Eql2zCvVAMLMebhKbeQhfOEZAXd2Qi9tfzrIl
xCBU7v5EpffUrrN1jJQ1MDDT9x5pGsXOur3sOa3jmWvj2lhh+mxzyT8H84LBHZRJNpbGFmotPBlL
Lf5MY11vKxTCZJLr1pus7So53oumh+xZDcsDOW26RAUVrDBJkn/5ms+bjEkIDB03T6xHMDccHj2m
tY07VFcPohWfbNqzwJuc6SjMadg5AW0o+mxDOSGV1kdrnABqOpbj9e0NDJZa/fQGeARx9RCgpvGP
nRA0/l5A4DDKO3AAwrzbpbObXZV6aTxmWWrFFdUUnu/gvg/o/oYort4NAxn9iTRQgUOs++JatVjV
A9juuwmA9DyHbfltuGL6sKLS2YQq6+/8cBg3ussytqIq/4Voz0LSmu3AKPFcvhoDauCahC/MgoNH
PiX2/bX79Jvh2kj3dzLEw7DkA38DLATiEX+XoKEd7Iv2iWMQkmLgvDD6fN34YfNWq/7ZD7s7KkHq
6xLLGoyA2W9zaSJ/MvwgMaRlkJGxfuzF8Z49z/6Sftbs2DmUJUHkN/f+bQSClurMK2qdst7L09hl
zPw9GtatCwGy+ktHOmwiewko8PxywhzuhpfKVO4fsU6IiqMdJeQQPpzWFJfMUGvS22J0Ys3xEEGL
ihZnq2JckYGNSo4QqnkMI5qoCAs2H1DpYxrw9LSEQbG1265D9GKZE+qOaK6sdAYRjR6WamKanWGb
hzqop6SalU4qSItkMOoxDlJaKfoxzi2vvviFAerhmgHdsV+/8D0P29ZynrrF/l6ws0aMQSCOuvlu
R/uJ6BNDO12O/7XVHcT/oI6Zq7AUwzk72z6qchjqJ97p5ZkPZdk4CB0Xx1+PJZTwi698PBpJlevT
WvzoEPhnsgvSwbm+K8i73gZ42TgQpj4XpIX37m34Ckh+ubUIDR3SW+tRqgJrYgEJsJ0IZHiasZ8r
EjNDFnnplg7YpqTJ/pgR0x0JgvnXqTIuwHPdwRlvQAV2BTj3QqOpMqT3iuJ4K/TMHrm0fhPdor5D
P3MOtZ7p8YR/7dowuPOjwYFwpUrnUzO5VhXfBFnq3eo0SAlVNuyYG/fgoh0l5i333gjPZmIN41SZ
d3jtZ6ES07TtDexIHkeDDE/WtFyDTCKmjCt0tjVN754dNFugN35pLtQL2vGPkrTJHR9JdU3z8WOi
pE+kLqakx6HATUNHIl1ywSdm/d54Y3bRnGgIjfWn67ofVy7ToQ8bjkYvfU7HdWL0W87r73c2LrUQ
8WiS8hrX704AZ1zdefNXO+UrAqnxo1doqb7R41dtRX8qu86OLiXsSS5Ot5lbx+PuLZBGb9GZXBMD
K3OBjB89E3Sadp0fRmfb8cvftWidp7YrnTuZV8GnybDvZ9s2v8VNHktzcAcG+YJ+ZsLcNr45bKvZ
zP9S36LPcSKcKiM8Rxz9uwIQ8iCq2U16QpAx3ZSRLK7ByFxPAyaCu6CTr1GBoRqI6W8tQ7fHItU1
lItpxGUUOd8NH+PWcIh0zUVE52WNeWKtC5VDTWse6N7c+3YzPaRypJ8rvX+ORCPTkzZPa1u8tg3e
XViiNNuN/DEq5g4PMwOIx278thwZJn7J+7UWnJyK1BRCSJtxDEheqw7lxDaY/ES10QMjdcVdgFeP
eLtcs7x57NnkHNu64GM1mgsWDnv5yiblGpoRHBlJXoxXkXvUbZmEDjHDB95qJIIIyl+OL32u2ydp
hm/1KPtdww2NxgAmN1Pxg4paRtw7bErxMpewwNLe+653bjP567CsaNcLW15HGMyd0w635yfA5wxr
gygTg2+eJqtGzOP83RSyeBvHcXiQrhPszapsHry8sdkeqCCAFgNp31Uo6lMOAyZ8gEEoqJof5gW7
ib8CMDfBQFa4vJH6dvcyjeZY4c49FH5PKhbugHoYrJyJxRCSLSm0tuq5/ULT3FoyR1Xpmm/GuuGo
NJPLM4BIQ64ifU3zPrpf9WDyEygm44YIWbqr8H0A/34pMImqIgltglXbO+rTFcilO1piLF4R7uRx
WLoMqS5aYO287NS08G9w9V4eF07mb6mQ7zCn0jtBx3ZY7AqhjQcIkcd6WftBbeCTo61ub0J2ZjAw
bZq/o9n4VcVQHUL6nY8R6T8xK6y8hajbnmz1tMWlmL/MIeUNWLkAFCPNt1Eul/fZadKEwTbAgmbx
U9MEnOrVU3/qKhxhXiGPNypynW+vd6m7fdlwRwXRuc96MISWzlm0OvzRTTMRpePxNBGY9qyty+M6
0t3WzrmxnDbiJuBEYchP+yRs75dBS1XceAzyus2pjzNn+JeKnGqgsavtksm/FeU7FANHnq8AckfA
DTJMVb8Fl+fQEhroS9UPIRhW1pg1qv3w7bflB1Nx0lNnZ2921r27Onxeu8zfaLLnZ2m48pw5jTgg
CmlCW/W9VfvXZTHfROvfd0a2F67345XYJb5QVez0yj70hso3hi5edQkh7wXcRoTMEIZNb33SyxJs
i9D7cav+ZVTpusUHeVFuhvh1IxzYnebHiz/7nwN3NTEzGMD/l0QAxIMkZD3zuKhyuUNVer0hogQO
3Zp1j51/zrMZWYPq6Ai+C2GJjnS/rkT9Zcb/tHPHV6uvh/3aN+JZyEDuWjFGMfAJ+SbdPVdzsFBo
LzfgoJjYrzGbm7rS/0Y7vBoywvOforfVVsOh65Y8nhr3j92s7DIm47UhxIyIYkEpFZkxbALDgxcI
ZbMzA1y2fmlmfr7hMdUdFWvKEthytXyIiPBXrfZ5WdxLVVXWISdlHLsqXfYdyHuSskz43tGVTHDT
hi2t5r1y0ybWafYZWkG3Z99hmdhM8E4KW0IntSmopwExv2HyOqQeWddErn5LbhYmSxIiAvUy/8LR
rrHrWd7RYLzuy0zGI2FedgGXPQ9Juaa8KZEat54mXjHVRs7tf0M/DOgaKdE2cWNGd184BGEKGbKs
18atvbqFaP+muYn5VoK1hjlsSLYGL3VmHPPFY6+BhU7Jqdj2ezv1UVGcTG/NtPffWgdlS4tOPM8q
VEzusJf7NbsdkcG6HMgSd7gf+uJrG8BGQVTMUbZzp+ocBvNbk1Wf9ji9CyFemqYiAlBa0XaxudPH
bDLfo4hPSRiqfTJNeFyrQA5pHTzSyujEQzYb/g5X09v3Y/eR3zQWLzCGrbPa9qNtwDrqnOKuJDrx
k0a6OtU5PrVthl+ckO8dD+w9QerxUy6y+CLmrU8iChhD36DE/DOm9cPouzkZCG8yx8t/8ARZUr1O
altP9VtkhV9VocQpnLEGomCWSVo20R68YoKC45qVkX7yet+FYTYoe4qoWhBzKhFsHSIDO+ksyy34
0T20aJ7bWQ1fjtf0W2LXWBPKBwqKivM0e3uFefE3mkcwXyd6cMjxTGmXnetUfeZYapdhGbKka4n0
+imOt7HaxUsvBVsmB6N7LJooi1PQT7Sa+rIu8suk2txbBathSByxWF4zs1FGVn3qS0dujcWv9pmf
/SMXuzyYkbq0nl2fvbyNDibW3qtIzfduXuq94bBqOfPkW23X6jgplwxf42wGDdaoA7+sk3TgeIUQ
emntsf2cGJXztpiGTgrZjd1GtvN6kNnt+RyBDiqDUwd3COfNlsG/0eyybVnmeHqaIY9ByU00ZdZO
QdPvbGvEDdZpN2w044VP6+B9L1nzxv+YzqWpci2TprT9O1MFPAKeQqWH/4Q80O60xI4mlm7P/ruX
1d0Py4zepLKNG+upmF4BTTRvFrcU/2pbXNBzvsx2Cs8M27djMgjLxUayLIs5fIuayHxSy21feL1u
+bOYfzG41r7u8azoN4ohsYw0/zTWlZrJb83fuqQeMUnmbFruILNV1Xu2ZGEKgBBYsbmgHRld6LDt
Mu92MD4ZQv5gHKK+/5iZbfU2IzLtK6fx94PuvR0SPtNQRLje+QIxN51HcdTcBXvWQTGcYywfW9UX
TGrtdHMO82XcTlzE2WY0W2jKOktfhOr6VyY1ioRDGDh7gLqEYeHTEiTD5w5sSJpe/94QBYhnAhIH
BI7h2Q2t+gMBPsUhUeaeyToHw+4DPzFxu7Z9WrybmbxL/fyRARHl2WyFfAhNukFzCdJrVSEjsfF1
XSFRSinIuvrBZ+V6d07VDFuqiwcrTbNDqIx74pAIbUKbibCq7o4UZXdShcAr1qphb2sY9k/EF8TR
aceS5LeNJwoO5bi5Fafl+EdjcfDBQuh0WWEzWy2SmiNp8j/n2tdXzQl/XxuL2ue8w7umgUXny2T0
UU2i2p2Vc2Bl9XqpSqs7+7ZXsBVyreOCXfEJMSVjYwaOu4mAanZs9cQ7WNyDFiyFZrmYZD5BI+77
3GQbezP/KTnRd6s/BNug6e8jB+Cjmq8Lc3QOypIvxtIE/9YA+tpZn/u1bf+YZg8QwXjflkC/We05
60BWVVZe2IMJxDsbHyTE9c4k37GzW0RKO+3C55qp8nFQTv0OJ/S7bNNn7HqD5soYqaURcXarhznl
E7c/TaG+EobTvFImaYwZK4LYqnPuYEoe0ilsdiBXxqEzV8XrHzy0UTHuppJuOF18vS1tbDkmrfWX
zOSQyxrp7G3nI3N9+z0SiKwhsolRJE5aHplHEefkAXqJru6XtI0yeLZmf2tN4igmUuEuoOkYFfdz
+wH9jCNh/dYVPhavPDXrgofcIPyDQQLLW349PoTZ4GxKG3zCiMb81JQr+3E8MvLzunCt58WlHGqU
lZxGSp2VBZewdoc1sg+yO5vDZQjKWwPHYIADn1LgH2ZyBFluMnsgzu6xrog6QmnFnELonuawr29+
pdk4b2b+M6zFPsJ+dfA5GBG7WwPCPquaOyBD1i5Z/nEIDbYfBd6/VZX8vQLaDpBTxFG6Kg68EJGB
muvAQfW+etObiY7TBOOZHjxgcUiF1WJoXDaveCydnxnSvyrKjbuKI0rVd7tUT67n4lj/ozb7gePa
pip4bMP0UKX6Wwb9Yzoyk2xpDwUHWtgwMqRBEq2Ctxly2dQmW6TnnBjpIqaDWqH5zLx9dULzycjc
vWtHL6F0Y6r5J6CEXbG0M/Ki906HTr7LuKOktZn6kg42ChGr84RqxY4moqNFAExVjHsNVX0faYKy
qbT7GDtiuMWi/FMjgBOmVSocprY4cCZgHubB6+Ayu6ARcNOicO9aHdkbtyCRUE+VSFxyUkcGw3xa
Hb0Ynd4xt6MTtMNhUB5JK4tZHn2CQ8lLJzeWbcQTWOdgsp1skFurtQ6Efw7zXDyy+PzYZiP7y9rj
6irmSXhPuN4QETwU3W/d+bFNIemEHvMCQKQb4wwvsx/hwCsDXNVUB2lNsAZmUgXlyXDVZyur7dT6
e7h6oI7bOOKUsRDRCNgMfZFyUClaX6bcPCuOuyEYvjUWEARse5yJbNjLHAemfZb4qX1L7WZrcei8
d9Ivj/VCqnYOLXMzKMaxZyz8xvDrzSqpooyagfvE7R9XHPIq93ZDA1QBtYQd5X4OZcE+cnObI56Q
DiUyMdY7Lo5Nekse6PFPTqa/W3vqTwwWN7ITbqqtI7Nf7Puj7lhQrGd+5uywWPa5mMdE9euRETq8
LWxpnAgfNJNmgISFUWP9dRsYLsmrg9RAqgBzsfG22sHQWlCUq/V3xcFoQ7IFcxMkkyv/DEGPJOm0
fxSDguq5Y7Gl3M7t8K8vXGvDxF248xYmqWRfIutFPN6YW+y0ruUWFOS7a1Z4UvPb1U4iUuMj0PNJ
kI4au+bmreyG+sHS7XUof5wZPj9SL6AWZ4e0OoJWqIckcr6smpVAYX3uqQtUQTfNa9oX4W8brImO
1GvUyw9dp5fUCJN6YnwHnH4jJ4IlxYEiVYE8Lm8Tgx+DjIJzCe4bZbNymec9nyHdmc5wHJocJc0+
iHk5uwrMRcyJFMOedor01vQhLLVRhvW06mhTq1sumSGZ9OsTgI1bVAm/h8youcESnTlZpDFPRMtb
h8Nt2dGixYqjIaite2v1t1VJgY/KdePGL82qntrWuMUcXmEgP/3MewPT2HmD8yTa5i0ImJfBnQF3
nX1WUb2ryAOb1vRM4pL8prFXBFKMOk2a0Pklbk66lQSUO5bvOX1KPDvOzvFnCA4ZhACy4Z5Q6Jse
/U3qBhvH1JvSGi+qm47G6t9JMLbQapNpIRtxQ9er/G9ThdkmXZl9pZjnWnRv0tV3QfS3mSjYUs76
cfjpl/xsmh28ZPVt0Q2BGpysGRTPk+R0umx5NewCj7DbrJ3I4tZ1dlqIxPSpj3z1kefzs3eb9RFx
3VWVvJDk4+oW78zOOUkDUzu0d6r034PZeOAbjtnxC2TYrW/9yPgtptx4OC4VAI4cl13dmGduWvJv
bF8o5EMZYoYZ0daoJe+jfawj/5811dwv7iXgTgvUtI1S/gbC+lI88iQs5RLTSYIm4P4ELS++h03p
9tluIMdQCy58zlAT3TUtyztv7Y6iGh+9Jngya9QUXf4ZI4rLPiGQsBva8CjK/izmOalzLJtynM/4
wls1iGLjZ3Adrs83yjTAjj6Wx0rvwkHsx6LdcMU/rQPdGHgmUNldI36ciXkUYbeXS0jPV/5meiBP
is/H09cZREyqdB86f2EaNBhm8DuvYpuLBp47TCzCDo1vfFTyXyuYtWnjeXbdZcoNQvzNl2LEol/3
GeMC88Ts7a/Rz69+x34OXTqPjddc0OJ2fsZ17abW0ZqIV9rq0Qjem8rhNvQ2C9uaaFTqRPvyJ/Xt
n8WsH4ymuFrLrRg0nzOv2kJtTjE7XY9+mb+FAbqhsTr3uV/QYen50LkUOIvN0nUu85LJIT1jXvpW
HlsASH+t99Ammypdj1hAH43Bt7MyzqubvKtN7Vik46UTt4iSt3HL9TjlhOjG6p9T/h3r4GhlMgl5
+1PTSVa+XVM1W/a4vFkZ0YWRmEIEycWfN6fWKR+9Z5TCl3Dk5EDsJCT/Vs5Pi8NXKN+8MT+WvbOr
AvuUGxXt1LIZ8wnvDcky/zQX663GfGMIVVJr6z3vkYbD3yni3VTzKezma2is371C5EB2zZaclK7c
T608O2l6dcf6P47OpLtRpdmif+ixFiRtTtX3suVO9oRll32BpIek/fVv65vc0a0q2YLMiBPn7Niw
wNVcJGW4VziJMTQPCOhM/THokD1GKRT4cYrNEBANsqmW9L+4dk4DGnVkdidL0qThuMlpLYaxXkfQ
wimJO1SvtHulLVh6TXNG5aE8CFYMxKlEPeNoBfGxrsfj5I/YROTG8IxdXlIbt+klSr4bxZza87h8
cYqA+VuKXn8JmkLEt6U08k3Tst+HnWpAb9ys3LIVFDVALE2bvi7Q3S6NHyN1khZdxwSgi85mm2Ae
1y8MhRYCZpXlJZvKSfdR/Of740JU4TuT2sWDs5JnBRrgCPnC/w6aeOmgaDYMyKTXH0wve5sN+QwN
Y18RwzFcczV6k71IMUXbFbUV65hl2gMb4sTz8zd/NFknnL9hPV3mefMRBz65Ud1e25LPnPMYZ2Q8
YDPs887bM/9ctY/7nugkwNUOURj/kVlZa6MkxYh/fCflA7qSHeTMviO3WdK5kVBx1kk6/0TzXefM
VA0yAVZ4HYvuax6xklVAqhs/36duSaa4QJv0mzWGbFpFvSbwny0yr0JH75uNDD9lj88D4W+B3Lnt
KmqTqPQfWj0f1yF67YtnFQYnw2KEpkas2xEOmv67xv2HBLNsQoUZKnnFrkDZLbZ5iRHW5ujr23eG
fwe7eDMxaJNXMBcdeSVcqCuEWVx8wamsWpbRk+DH/GloZ8P/tHDd/hAyuvXS7GAG7DFrxNaYslcf
cNuiY4RZhOWraaJz8/kXnhbvEJmbFYTIU2cyW+0rXqP4ZS7iLaP2FYLlT972axVZZ+/xSJb/rNzc
j723qofydaKm6Md8q1X15sSfNKJLJ8s3aWAsFHFZz2dJoKhRAVnn8jg1foj/3RI1KEZzEfasZi/j
6O6nKV+bYIJrw+DQsTcSdOu3Bo2ogyBGKjNchzkUb8b2UtT8bYa54k5Bfcnf3EIVy1BxThUpmW4H
d3ZtbUO8G2skwHGRM0jHve8tpLjlLsQnOggm2XkXk0JH/o9TsH2mrz/IbmJUS9tt7+GuI1LVDcQo
RHmYx3+j3Y0YALs96yXnLQCDHV7OYvngL5itIpHA4WQz01KyN1acThjQh9cBpZwwNctLlH823epQ
4WG+1l6NIa6bLQSY+WOSNXf8NP7IspLrkAcjSPL7WMbwx/LVw83vDebB4cMqF63D9K9OkXzCgyKw
1u2C0T/ZPTJenV68mbeBue8u7wZ/kbryI8l86Izmj13Gr13m7Kwuqo8kXLamKk4se1cLZ65RiQZ5
Q2i75BkH68C5T6e4hfBzc2exHo1+16TpnkgIJA32PGMCJPkPv+OoGvVfBBAiF0AjGYNGo79RKdFY
qt+g9W9zymjY9qqtEQzHNHbOVcTJqTNC4ETde7e59yliNoHpIeufkrnnO55wkuX+R2C43ZIp7jcY
0SXQNnHwEwyYlbEQRJaaGgqd6+/8dD67eAm9sf8JOtlsHBuxzjPFyhhD8lZY4MJyw8TzZRxG3HPK
XcOzADcH4Wism4G40V9BqSXh/2Ddejb7cY0zigiZt/WrGvU511BrpluVo8EZaNWtWPf55C+yAvaV
Sj4NVldMFnCrwrukIb8haHaY1mEk0fgW93Do771WD2Jg2yyrINrnHh8EHsmj5gWSOIunxKcSLhjl
cp4+hdBopq55LzrGVi2Ju4krP0n7j5pYGW+U9u62nb0M/hTvqy7vVwDZ6O9AVPUGmJy0l/9k4Rxj
nXPhOS8ebQz2YI99xbJUq5Q0lQwZ5Ss84aAkpheIOouuGc9VqPmMRNzkfzUvulNF39NQY45UowPw
j5Z+ysW2NDk3MYXTXqiVrsfzkNDnWTzs0Cj9Wv0ErcudUpTbkicQMzY+5sBeDLZZMhVqyo0a66Nr
/nTJfGYmeySPka3GHtBAVNgg4uzqNiMp0x3V3TFqiu6M5ILuGHFXOhE6fCzphR86k99NK2wkFMQx
bi1EXNuR+yjEVGgbQA/D9iMREFoiuvg2bfdMSO9uo9+HOLogu3Q4BJpD2WXXyh+WWT29Ruj2OHH1
vRq7JRfUmz1IMqDCpFxWhwcuwezUNgwZovvIpE7zWdCNWCM4DCv5hVyRbwJZzItu7n1CBf6vn7yU
Heoqah0ASy5MRcrKYUyYO8kqrcGTdnobiRRrT7Qq9LCpIPi0bffpWM2upgNXjvNtDi6iU7VrE+6x
Mn2ne2e7Oig+V9+wgwiO8zpdWIKSMQnPliHwi45rPxQvdKX7OfmJMZaMIn6Je6zupjwko/nRDfFa
cbdYhKnQ++hTxG0KSJf13dLxNGX3A61lkPglk8nw9RrPLD96XCrdf9IN5LKt2jdF0wlIeTvFTKqb
AJ3Yw8tE3+7P/g5N5TDQ5w3ARUjq3roCwBAaSzzUaxoPmJT5Bt/ovadUAmzwayqJb09NREvHe9mw
n60Pi6VsmxsHxqny6cJ7v8GWVKyaYjrRui7MBndRZv/yniANTL9GIS9sQF/pfjzECOzjUP6YjZpW
VAqUaMjVZZvR6Axyofzyr47LJ6nTklC7m+3ikkZR060xHsLuUfJLt3jQOrs694Jk3hg1BOGbq69s
SJmtJKZv3m23f+6THESTyFtgTTI8ll20iwp1rD2xKAr+hjYMFjkmCJKXa1wGO6MyYKzoDamRlYAt
o9poG9XOv8lzvsvZRcBDLqjmVWLIAwST1zxGFs17kIuDyD7D8qPVDyqeu0PCWOK0x+FrLbFxHMPE
fxZ2v0mU99ravMe2xQZvC0deMeAGZakpXkVIU1wHs1m+N0xSYiYMiLv96cF3QA7m5/W5oSuKb2PE
YGt0xPlNPEWOw6AJeheGBGsllNhAtEsWkGw0dSuyCoylZF3kjkusJ/wcA0J+0exA96xIgqQRGX6q
XwgwZWI9lySUl6bzn1l7G4m5NCCSq4PgYo3WRz27E+dPtTMGcHAdrVM1p2uiWB/0Eeuaa1kb6DK5
eevr4SAbds8Aq60AcBWWe7NSfzd4xXNvUs/l5V4E9QKrxCFrREet59wn0XyQRX/mgn8vU4oKu86P
7O3hUkNPCLrg5vrVm48lR0yEngs8+zC7xLsL5Ec0agMDiVGmRbWrmDNUeIvjaEXA+bNI9LFS80cy
8EcN6g0gY3ulgd8+5F3cqQeZhSXpbXGNDPyQNVmoXnhyqXMmPo/UhjvPJCXUxGRrqJPbbI/XAtMn
owdgfJW+4DggNKis7jDngrRhKvaGKWrcUGaKaqf6fa4YwyfZ0S7US+HBRQoc2n8i1ZbewEuYlvUQ
fvoCg7OZHDPfWami+fLj8JdcEaHj7FIRX14WgZ884GQLUyVvHh5E4K3zU2tpcrjuMoxxPKIL7xQJ
V5oVNJX8LrrhL3CJd3Rmla/NNuSBkZhafd/j3UmOTa7hpCB5l5TeeJOegTL/h4nwbfYiZzeZiEKk
Yw4BmflNOODENCh0ekNuwrbftHLexlFwDoP6kHnYNczwgSuNurNJNLnKiVfM07DKR9dEPTUOuesD
nrPceNnU/FrrRzpBFgW+z9mjdC7xQGd42DldMJD+qAJ8r3YvycCsX8sPAVMQxHGeYEvM94+3aqoK
ZtLqNOn8mqfK20EcrLcTDBEIlBgAbTta5LZpr3EAs6+X6dmM9Katf+iz7x3/XBPKZygeepnE9Va7
I77uct+yNwyMyY07Gl+JjDKOhK5Y5KFfrbMypvzNEXAyOD6JDxKeWOiiEcQCbTO+DGDZoiF5S4V+
MBaoIEcbkFAGwaYYv2U4Mcc0NnA+i43Vpf+l5u/sDRdTcWNm87cR1F9G6qxaFKHerw6yb/C+Rdi7
PbkbCAv5s3v1KkIUUIwnE/tg/epgT80ji85BNMvCAPiH1782+TzIDNHSikEbPTTLii6J7YMwEREF
WvInSU9BihUj5XJoyxF5FxAqxOglegUUZwiRcDcXtc0Z1Tkk53SMM0vAhJRjfkySYG9DFJgjvlCz
WQXdiLQ3LQgurUXWfZJTXRaz9Z/tyRtckGMFuYMZDS6nVLoF5KqEFHW6co2Tsrt7nOp4K230Ww1u
qfb5ENggxmXptMeI1Qh9DRUEutepHJpDO3fzsvYqf8WS0g9//uL3fjT6Fqew9xxOej1OmKAyQ4st
zJGCEbO/LiK5YG76nfh6r83URwzA1D6OxjMglZfOSddWO4OiyUEKVftuyE9Ea3m9w22n5FsdwBEA
G7QYvb868tuvHJOc3zYefWqxAR1AZExte9NcB66zdJg6IRXVnYGKni4J2S/jMF6HXJfrfmKKFvgc
/Z6JWdwsDo7ffM8gYpJHb4G0bpLBm33EAg0LdKW1uLkmKaIBIW2T4H0kdVdePNP5wHHK89xiGPGT
6wjXqLE9E0MJVYxk7g9smkv7Iyr6t55vu4YAlzbpp5YgRnILTalMd6XNdgsbDavv/NdgjjlFyvXg
Zt9lwAPb0duppGXQaV/NQd5UMTF6SP11RR3LO7Lh9v6EFM/gJN/j4KMIIrTXYoyM0/hrDM6SqSXm
jbe0cw4VNWlKSLufwg1jpL3FKLYzht/cjMwNnd7aEMZWP34p/QTXq0FanXCLA5PYOT1RQF/i3DPJ
ftew2bx0Ojve9J+0nBfNaRhj+s+jHidffCmcr4gvBXpCuUM6hiADICLOnsg9nWEr9ugahHXj11km
G3xCn2psTySJ11i6doXOT7VZ7XVUPRE526vBWDdI/FQcuNRrsQl08V8x6J+0IP3DlCSqvjowxQiX
D+wqeBRVX90Oi8NU/5uy0gOXWv3ZOlcHCd1/xVEQ7lwQoduYQeXexlW79cie0Q2Q7jLCpvoLO44B
UafPWQay16ICZlHtsAyQtrBxgk3zq6cCXwHryL1uEyP7H+DfDtspAb/JsO9t6Ks9Z9a8iBqUn8IR
lyhL10WnvgD5USOUw7ahymKsifJtTgq9yOmWre72puOdVR+foiTbSBnvy/9Rr3HLWEJfGhwnQd5t
Zod0XjYFxR7kkVjqhzHDMk8x/I/nFqfEaEafQ+2UcNRd2kod7JK4OhUP0vQQBSs8d69pJZIDiBHG
KFz1aJD9BezId03yrWvSt8q37q6Yj4IZj+ObVznYLEQo91OLG2vAr2pTliWMRrsRNKXptfCigoeu
lsEFaZ8jnBU5F0fEnLya//qy+rbRbvyyPXLvgj7jJKhQmwJBKlpVL2FDqs3Ey14QnOPf4VUDkDvQ
bHKN5/hhOm8LUmbvJaQSk/aQ1PFrTOeRpvzSa4wiGSYqx7i59Xiae6gWhdEyMfUA9RgQoKldO0hL
elxbNbV1xzoIO3+dR+dnBEHND8y0y1LPBU05poSLbXnnRs6nOaiCJa5PhtzzPRYNr2p1BJ/KeLg/
qpDx79TuhUtfw3jOhwBP/4RdBX6SCgr80da2S7onafEaW9A/VloMV6nIZmALrR+pAQfPPPB+ngN+
BrOyb6MDwGsc6O20A5VeAq5c6kE9hfjlVvPkf6cu2hP2IziZTr+FlPOSzEEPxRPaQ+JxFtnsl1FI
2FvY+97TbJmXEszqNFvrx+S6yeplxYQXY/NLX74A4ZgWWut9a/rDxpbJTqQg/yqPyYx3ISW7DO0Z
z/3MsDWA8cEcfOWYmCCawF4FHqQAp8qhU5qMrMsIj3M7ZW+gRk95pENo2PQqgy2dQ1Pw7cM7dWFa
zs3Ws6qNJZlUZIWB96dEwp4YS5HfdPBJZjMOy6mAl6d53CYgq8YycGFUUrAfld++Znl71sQ3lmVD
IFwmc/rsAXskIf2v7eN1HUTvZmvezQD5A1AAtoCxeKpQbxNbIR+N3+gKUEpIg+EqPQqnWTmMybok
2idTdWgAGoVNd/UfxjI/NrepvI3u+B1icBuYApZWc+Ri38clk2eohViC7UWcJcyQMWepZvhtQ3Gt
3ObZ1P5l6mOoIw9VlFhkKI48atyaeOoYhS0CJNJl4zXvJGXOSe792U5yiUgsIg9Cf/FZyRIj4I0c
0yvf4gbTtn8W7DNoNG42oAZNbP0wwCWtGxINwmXJ+oiV8MvzmHUfpVuT7bKfqyI+mExD8dItrMmi
xAPn6FUD1mNzK7Jw3xrZCjbbigzrx5gIRvblV1dA6TPA/ivqhFaa65QOOuDul260mz3WPgF1pvpS
uyBz9nMDD8p24G7njIbN3QypBxjJuIsBJO26gh+iHeS0p8H7yvDkgPzxT3VsPkECIrVq+TsAPU/G
7N+isUCi+fZstIdZbvqqvGtp4RVhYt27A34muW+sx2tWI9agLOpOnESM87f4ftiOOtf6q+fugI+M
yaj6M1B5cIsSjQQeaFElpc6/kAdz4TbFjU0o+zK034LHEpkAuboLklNiQJTPxw1X/Ycb1wfApAcJ
0cOdyecr1KaiZDbGHoZJVUBU+qvgRdUuBXM7UYVEGeRwWLsBL6Sq3KcIDh0c1l03lj+ejsJVFk8f
Hoy0HrRV47KHp+eRD2tKn/TmT856zNs1TtLHGLr4i2z9kgrkdstfukAIufqWE9IB62A39hQehmFi
agZAa561IKHDDplc6F0zEnATTvyj25wnv71wfDxpDbeIYE1vvlc2mJKpfLB2iAsV732A/olrLhmL
/3qLcQXExckK970FvgIlIjWMw6jiFyp5rG2MZFzBf1pV3LF9dps2D949Z9jKxkPJgWqTTYdaJTsn
yr8IOd2ZKeyFNx0zorDgbeiuQSRcEIbfvdIjtjtCEe2vcabePTd6bpP8UuT0XzGrAgvaAy53C44W
60CtQuxnEf3ZtbkCH7Xn/HpKSTqnqX2q3PneuHJl59Ny6lCuPTfeljZQHCc7RRiny8c2YnpeAsE6
2SbBeICoLHYOjAYGy0RGcAcY5zyKhmXfx/Ymzx2+BNC32GaJP8z5j+X8G1sa8yZ+A1X4N2QFreQA
baJp4/Gs0gxIvAHDPWHETcqhX+WAiJmHoe8kXge2Cq9P0BBG5QMQZIoWSfpYVVxn+Ny6t9pyDvT2
zsKwSwV2JH9nnjOuzZgAVGpFZ+w2a23Pf66Bf6AV9NttWPQ4aph1pZNcmOxJylP9EQKJmBh6bXCP
/2P9QrEhz7uOmDjWygdZiDQ6W7vCkGsHj2IxcyiFJTYAt/rKsk/WMWXEXRUCXgaNFlew4WffTsiO
hpbRnc7pmYaiWhbIFlE/QDQyf1tXc7uwIqh3P0l0+kiAoou2czZh3hvVRyWhf5PwSmTPEBFuamTi
mBppJpr+FjiANRpvOXtq7dNadkZzpDHbG474iIv/qlbeTGxzbftJbKHDgD3ES6vytkV4xyf4NjJ+
Ry8bpX2aTQ1sEDEOEqwdNp/svdoQnz+nynjyav+lw1pYz/12LNwfMAvburQZxJJ4Q2YKDJ/huLHx
JvVbBeodKXY9caQuotzfVLwCDWlSm1uGzNI2atVuELRgnbMIIgR93/wvA/Hlov+zU2NpeeE5GvR/
I7wNVXurimc/T5nuK3b1aPAJY4Dv1AbChUPbnvlNNeJeBsUqdSCgN6OFQy5IXvMsObQhDmoz484y
mrV0ecEnGkz428tyjC5GBqfWL1iEbno7XGAKN35FfiSlj6U8qUOodFF1k3NwdeZ0EzMKj/MIyly/
KUt8ZQ9MqE9Sk9qVco25lwIOpAwJD6lcgyLYuXl/tI18P/jOEz09CHD4NFuSml9u5NJQj0QDkk+B
g2ur8vA577tiR0dPzJptA/xdTWA99aEqsUjP8tgmj40nhhxXvgGBMAwq7xCnExml7LUEi1kJsSox
YLfl3XH6Uy7KbSXNL5aHnSYjoKB32c8HV2fBm4wFrg9+p8reDrX100k/O8/skw5wgfBoU3iPYpdj
NriM87C1RPCidL4xetHsk4i7rjGzGqCNdZdTPl9mMFwYVPINujQTh/pJP9zD7cAYBrvQseTSJrby
htMW/X4gT6NzhyAqFZExmDbGa6bBtTnRy8IB2du9G0A4bD8TW/6xJSLeWbL7yaKg4LC3viCHxdSl
CG+QtwFLpAHSxsRMLwoeOkbDGI0wRaC3PYkvCOQ5kmDzhbf7vyTqPNiCQQDSt/qLshLhDGWzGtN2
18wkFFrzN2XWXrtpufHnQh1SxmuIooxl3QBbuUsKMSObOarNqCXMPVWcfcvgyHn46TPq+F2cjqsk
AvOVXJKI8akfYADSDftu7BE3ADp5qt4R+a+VggvLjJwLgE3FGW9LsmX32s6UvMvG32C+l8NwqFoy
ikW997sIsumvBabB55tG71rauAF0anyxG4hh1oOOWo8G1jfcXvZEpK39Gs1yS26HmBOcc+9TFQhz
9njMjJhVI/Nj8wOdMUlYNqTx68He5i+ljPCTsEpnI1oroUbtwBCVZO6swER/ClctZM9RTYu69q/t
2ALR4z0UzvZBaZ6GXxWYTzY4TM+FbxorMmYsHJvznRIMVxId7KFkvGb6K22x+ziJu/Y7lnaxwCiA
rkExzGvUUsk3i0DYh9BWkF4a90h2/zTGrCkBnwMqgXmbM29rN39rahzflYKDYdevYAVQdAh0BPXO
1B8Sw4xuf40EQ6BkCMzGlenIhdlua4CJb0lTpi+1DwOtLesfh3MGyQERfQTatAuix6xhNhg++HCi
PB5O1EpzYceltbCYeKRt+R+ZkWjtjtEhE0ACIyZl3sRbGy9VMvjrNu7uJQOGfaGn/13t7x7k7aWM
iBFVFjkPUeevsmQnI7Sve9jb//VFe2ZREh0l8qFtaU2PclPRn8dYHMzuWZNJYNKPuyIjYdACBVjM
DGCOTWySxjCKS8hEsglhW4TGCccow+28+iBTYGydznqlIepXWQs8x+d5Y+cG7MTQZToJy216NmL2
gYDHpB4yTfs8U4xDbGUsjGrWg+7UVHYB3QTuFW81PqgvGHtvwm6uRsxGKMHSmwr/74oKB79SzV5E
lR/GPr2g6qWnPGArDBiURWIpqr1HPWIYfLRySzZzDR7ujfYQSPHASYdNS7agZxvW/+yLhNEoKX9x
GBLjlX0lFlfohPl3IFCd3Ls6vOfWyGwZn7tP5IWRWXRrwhhyAadLXZPPCVK0E8P9QM/TXvmcj/G8
FUnfnJnl9Sa4ZtlctG2DoEuzGTtjy/EGMoTol9EYE5wl9lboYMZtSklyEEYoD0zaRqiBzJ9Lv6ko
F9kegO6LTGsq50KSFUiDLXsMVw5PfC96rCGCyIxttkQ9SopceLS4rNZMS7govFau3SmP/kwcPjYt
Xz5tZ6Pyt2MrvuYwbJZTxesQED6B8CoVF79V0UF7NrYCEcMoHOdGfvhZ9mVHc3bq5AQEfM7mw+wT
KA9JLjyS+vG6xBdzhU1Iw1sa2d6xAj6pGfY/eRHQiWOxu+DgnFaPoOExSeGtNhHvhX7gRppH9SG6
gLGpRXh2Qkh7Fp5osCsUbF7pjP4W5fU1K9p0ZStd7hyWzS2skaOdRHf7nBBr5rIskT4Dz9q1VAcr
j+DNZpzTmLelFvsQ59bF9nA6DbN8YuCLKGzX5fxKu4DbjU1K5IqkWR8dkUKtHKzoy+2xPGYJUQo3
CNqneGj172TFN1ZlkgQbcULvbPJRq7LyqBQJBe5CM/lISrfY40x/AROar0urvXss6XlNuDE2EQNc
lFYvOYp4EhtvAAQlGmCLne0xFUPLXMwjU5GOIsthxqjmXcwq65UtxvrHkkAK2YFlsZMmo9AqZxBi
CCcR+1wcFo/dCsJVSzwv+lkg4uMfrcFMILNb4w68ZAqjNLJPTimAOFj1p4Ofgy2djxzF3Wk41G3E
ltJc88eeoqJ70/CzSRLgi2ZVWKjdlPEOBBce9kHOqMn5iljRUg0PELM++NJkOsuMvWUhQydZbYh2
3uanMS+PGml22U8EoU3HOrZTO8OMVW+pNb6QUTtN1gBtFLJWNNTbdDYOQT+cRy/7sVX8VkmLQKjz
VOZkSYeAkGajOVaYTd3iYrqbvboKMe6MpvxlTw49C0Ux+Q2LqRTOxxqb95QHlzT4JeP8Bw1kz9KK
jTTQ10dabjulOB68N/7ARzlYB9INv5EA8Jypf035nZYewV6N1h6VyWnwyq/e46v2yBpO03jmLWCr
RL4NaOQK8Kte6t+8Zn4P8hnjoOt/BqHcZFQEHqt8evd38Or3QJl75nuvw4Oei5CS+sWiwkUh+pRZ
YXWDuLKVnaRCKJce6ksSVVDVMDHgnJ3c8bF4x90AdO8IRDAT06jKmI7Mk4JfP4UZd2hQ33WLWxHc
1h6nonhLYqtdyyp1N9TG4OZcMiZx7YoNzQoNFNo0SzOHiqlXnxeLqHc46JmLoyG7vK1qZDXp4PyT
hi13dml8zO48sqlLFUTKQPXGXlGtdc0Gq6Y0yi9MkwaVUeUZVxXDoOKhyNtVAKIJMa2ur0E/3qyu
ag5gyVjVUll7b8DBYtjBzJmZ18sRbMbWLTJ6WJs8yc6jD17bFf84u4G5kM1keAOdmh4lM/xj8VgP
xe/cWQ7SfYWV2a5r45EabW3S1YVM3ksxR/uoMozPNgivKrXSYxzEM47BmJMzI7SIMy3p1yZbTd9i
qzOWLHLCUOGn9AYQ8G8xOslaWwSQLTbN4KFPgJ085iERITQYLfmQ0oxR9K4Rm4B5pGyeraX8fdBO
kdXyZ0snKQZhSD2Nsqy3YhDzya47HzE0vJtlBTezJ67MDB4E86yAMsUEhXwonOsgRidMJg/BOuu+
RsxqNCpp792r/hE05qncwYebd/4I9setRmcrVJj/E0bBqJTWaYlvnMOoaMm7trZyfwFTpncvBhYy
dFgqqqqDFkZuOCZyiignuzWsld9KNPirSmD7ZJq87fQghbE4glsYAwyZd+RHhwqXFpR1qSpqac9g
d1zykGh/jYhrVWL8T/FVL+2YJDwG3fSoBnj9UWlR6Nfj1UUOORtTb13dUENTzIaHwKPN++QU2OiU
XbWI8MFwiHO2OBI5wMXM5iI2mDTsVsl+aghwq84eC5Z4VvKa19SrLMt97GRitwqVD6kXA2OrkuLJ
SaN/evQxdvLFMtZyPYhZ8zRR8PO/4Okq2PRUmydQjmO6YhtqtGtcleM/T8xvoovsp0vmfcaKU0gE
mi3AmSOpTozuauN5NLcSOktRUf0bofunA/JmQ5bNzoI9wdhq1U8O/ilqPS75cH4QIBN093aaLjY7
VFfadq8M7Iv9zKxzinprDRQ8WDkTHoZcMDfzZd6dtVulW1OziNLsE2tbjrX4TtUdn6ybs4JHOWrT
eJPeFCL94ssjzBGM48LKPL6tEoMTdQp/ASuE5/WIZ+2IvaQlCgsac5nM+tfyzKfWrnAhtvAO2X1D
IWqYdO1Qaa951fi/8Hq//SQAWV8N3X95JtXKGIo3v6/sw1QG5kr1+NFkYhCfk0l6dCC77Kq6kZ9s
A+ug1MKPCCpyW6CP7acynLHUQ+VXrOZ8aivUo9oq4bx5GeuYtfMZh2a/wX3CngJYWJQ/jnWe2+GP
sOVjzNxOD3QCF2Gp3Obiz8o9RhMJYRGPPT7+iP1o6fyK3yc8eQ3It7T7KyL/l73lt0heypbXtOut
O5UDGBRLmB+JKgRDWjEffBN7bGGWEabRtmdSn9e8kb2wX+02s6G5CAvDfwVBssbMZ9p4t6zYfc8V
63jcjEbXy51bUPAP9iGNplG+GBmkrKAx7RMKm3cFHohZvrM4CoHaLCn0xisxAKDxdbNutM9xm8aw
E+DeLixGdCuzCB+be1g7kzOUI6r4Y7dq2NGXI33HHr5Mbpsx1RT7GozlGt3XA+yKa9OJpElxSB4b
j2fiSpxd+HUD0tv00cJ4CZT9AdiH5ae+nW1jdg/CjkIaZXsUAbGw4FJXWFS7BkyIZpqtxIP22uhP
AGzk4djPs5zYAwsqVxgf4HsrbFyOXJtWc9DS4ZPZrHFeOBaBuqAkmmEMjTwW3Kk3Sw3tK8RU2hEw
2gzx7PR10tDf4h6CDo66N8CQ3G5h/jM7Rs4OjEy8N0pelbApLtyBxmVIrzBHrrWtxc7N3EvKGE1f
ncS27hnrHbPNoJlXYXIgxKgZgiwTWfzrCxaK+24Z3kbmiKyY9cwDkdLgxk64e9a31oIX6qSnDiVR
pMGdTqJGccTpYri1uZQYzLbcnc+DZgUAcon7zCMLx9XRXDwDhgrQnL+5ZEZGJg6JNGOFYRn+G73B
HzA0xZe078uV6oqLW9fTzZu78ZhgS1gznQSiFPe3CiPNGbnjO49EfhAZCB+qMu5RTjx6cvyUS5uY
/D9S4+Uq1Xq8crijkD8MJA2D914l6RuCAxOR1KrY5OFo5sSM36ygO1dzNyWbPmM62hX2HZKGf2uG
tKWsa19JocVAKNJ/QcWPr0iD39rCG14mtrVD5iFIbVqtOA+BYZ10QLjAYnGE6kbWrjSNeaT6fGe6
ki7+L3Bl7pRuysolvBDmI3TWB+f/iweYzJJGCMoRnVb8/6SdV4/kSLKl/8rFPC+x1OJi7z4EGSpV
ZemufiGqS1CLoCZ//X6sRncyPbnB6RygnyYHZeF0c3Nzs2PnKPfjFHr/+q///X//z7fhv4MfxWPB
jHyR/xevysciAtbzP/+y/vVf5Z//6/n7//zL5p1josGKurus2rrMjA9///b1XZQH/J+V/1U5naVX
DgCtzv8qASJQhjfwhESowYzH65bsNUuKavG20hTTlpXnlni1AxhtfAZh+/Imk4ZbIzeOI/0Vs4pu
uiBBJjl8f93k/OPFxZmWhgampRq2omjPTbYpc5O9wVgZVPNVeteFH5zk8RUmbGiETFNVFMMWv582
Zk3qQL5mxyeVh2QEVk4jFl+3srZLCK1rmmo4OkSpgpU6jCTmk2ENS2ET4HkNvjFG39mltgAj3vDR
HH68xqBmwfVg2jbszs+/XJEOcHd0EZxy0Z0EMq83gfAA6MoO+rThgfrKJlmGYXJnOpbN5PdzU742
gojvOMwdCDHW+Jtu57vrq1HUDRvmcxskzMzGzadeewOB3+FyBNB6gBrGjfc81dwNa7NbiW63XNG8
m4szZYd0mvyaroN+Dzip/VQeQGG7NjBgYMZ7SJ9v442zNX+jFxYd09Yty9Ycnr7PLQ5ov47wGUJF
wPC15Hz0a6Qx5Y2vuGVk/siLZaHwmlWdyvwRqh/082S3Zwyrg3r1+ufbMiMcWkvOmccPLnTKqCRZ
FIxH+xRfzteNKGteB1+TamuWgZ6J6jxfTD3mkmFOIYtxnTfVOfcu9+R7x25PF2Wf3tDw3fCKtWVR
NuU/xVb5bw6Pi68nR1Y6zGR1zLrqb2uqyPSoKBsXlw1XmF1ZdAXbVi2dHjrEzy9cYVDpKI+QnoN9
YWoXdfQg/Jb1P65/vy0rgi/A4tS09CBKN5aDHzoa96blPGg5A5IohV83pczO+3JFpmJrigy2T9yq
ttcuXaGg3tK702HwQne6TW8R/9mXR2PLLdaOLk91nbE57kJHnXdxsUud3UgyzVG41A4gJHf6vjhG
bu2lD7yjd4HXbvj6amByTMWydENlJF0VQoVUtF1vQC7o+r/3++asnKy9+gZKHrc4RJ61EWlXXNCh
tKFw2dtcJbYQJQwof+DTITs3IbSSY+0IuOjYWtr++oat+MYzM4JvDJKVhU4JS63cfVS0j1V2aw7w
lsVb327FLxxF0wwyCnSIYBx/vlfNlElpoWmonzVH/Ubzghv7Q5scnGPhpT9e8+0US9G46TGnW0JU
8q3K0BQVxzA1ugmIMTLzxlPun3+5pZE5aC28T9UQJJapYbtA3hhSR7nOzH/2jnzPPMrddVO/ch/h
VDmqrKoOqHPTtMTExTYQIhlV0FPyMf4APsELPd2z3zCWfpJ34d7+5+EPZkNdoQsJ65JiCvHWisvJ
KAbIdusUlkU4GVqVZPft9UXN/4i4JsfgEqQtx3iOJZwmJrqkpqJh70L2e1BO0ZFhiUN53Lpt1y4P
kjDyZtPR5fnsPt+n0pwUu4AZw208FK8erMN0QqoQ6hMXRQs3OVBQ2dqu+dA8X5ol8+Xwd255rArf
7zJZRuBQtGYsfc91dehOE9j6d7CaH9K9BGPBRl47f6or9hT5+RILK2kjGLd4YkFCMEFEgxpnzjzX
t1L/fH3TVr4mS0OPGPdQNY2a2XNT4yjlpXYBtIQuyM19dc72wR4Cwx1NxXNzrD7qDxsGXwYOuEHg
OJd1Ek6QXML2DWA0Y1CFSB9DeXTkfUp2VqeudASidqgO16299MnnxuZouTjTiiK3qq/TFPblL8P0
2arey/HnQUYkR90zjzFVP67bU16GXwyqKsMWHG3Y2YRIBQEQ6jyGQ5RnavMT8C7jFL1tbkHmQhr6
pvcoM7wZPoLl2Djh63Z5BamOLMu6LmxjV4BkTAvs5jOVaAQ2ftb/vVeVZiPwz9sjuibP1r8MGaJr
9l0LCYnEAgeYHyMUsPPwNyYUzhsfcv53XtiZHVKf82pFjJCZ0UtOTImeyR9mf+91+1Mu624HZVyY
f7LT42j+fhmTjcWtZARs38Kq4C8TSDB6NFD6MEh1ZhwrPDQ7CPnd6R4hzs2sdNOcEDIjOwgolJiZ
a9/bR5ABXAPNjXM0D8wJelsusrpzi7UJOXCf+06aaHxRJqdy/RyY36th4wrdMiF4oV1BiW2WKDN1
nY4mTHkLVP0WTMaGmZfPB3bJ1k1V1xmKsMTwODYS808VIcSiowFNaCOfNrxvzYKlylyaCq9+5POe
xw1w1kFIITx26fdNZ+YVIHu96U7WfflJtY9o/s33zH7D6FpkXBqdb6FFsGp6sDBZ06cug6WHOaPK
TwWv5NkXXvFKBsKiWrZpyDbhWLysq4Q5XQtWbxd628arzuM9U/suRVm0cA7DMTpspXArD4nnFgX3
Q0+DIk7IJ03GffnrmoHZINv3nuolB3vjW67tn63RY4H4CxUrRThYBjDLWbwUyZT4XW9+SwpvY6/W
MoKlAWE1CKGpPswCsau+nX6DBO0k7S+eQe9xn3mveTtYXCWWreDy6pz8PPeMbJRlKetJrYr269BQ
9mwB7mz4/FrOsbQhnN12MPQMvUnSN+KRHp0UO/VaCLcgAKLTvRFoVwKFQquCDA7xC4eiyfMFjQb1
+igERHtJgMN0AdVagHWPpQVo8fpObVmaPWVxqNLB1KZEpxxkhOmNVbyBzu8I8GnDirJuxlRg+VNJ
fcWHf5B2nTHILAhBP+aoT7pr3MIk7LYeUyvpCeqsPTiUDS9f2TK+4pPR2UkXa2sixUF1BbgbwfJ7
Mow3gwLFxdSpn40WZkCEiV7xLRnRMcAF4vziM2xCMxw0A4XQ3HnTmfeDfA8vznUTKweXDpbtyIqu
WNQbhIPbhXHTNybt945fAO2m3viuFKjml+tm1m7eZ3aEE6WnvIjGNmLkYq8cFC/aG3PK23rhSb6l
Y/Phurm1VWkUn4juvyq6wtkCf9b2MJxwtnh4GbIOM+vG1qxZMGTZMRyFTB6m7+euoDNlHPQ91YWg
+lbT86s3HndrH4wX11witi3TsGThxOpTPBeleZJc/nwCQVOzC3/Gn+bbojxu3RYry3lmbf77wrMB
t13gK+c4yf0Uniy7malvqq2n5PxRhBzzmZX5UC+sVNTfaW/LhLtjcFJOzck4KnsQj//8mKoy1QuS
WfaWa/e5mbSvK8BdOeijOt4bzunS1CCooLKEOClWj9ddbeUhgDHdMuks6aquCft0MQy9aEYUOWKY
v/vu3ISAe1rQkRt21nZIkR1iuGGqpvLrXbn4djTSiqEFHexGPbPIUwgMbAzVjTtp7XVKYwdBYNXQ
kAkVn1NJHNimk1PphLX3qO6nUxacevo8rnzI992PyFO+xI13/QuuurpiyBo1Bp0ESROSv7AtLyVD
oHNsKL6q++AGxN8++UDO522/AVa/I08cBRaj+a0qvKe0pJUm1DTmcf0ULo0fIbfv9fWs3BK8SFWD
8pnj8HQTLAAJVWQGSnhlh6P1xWr093DaoNtUKPZvgRp/lRItyTZcfs0LCUNsGQ1AxbaFMG7rLfW6
kX1rbehuUhkBMOv3IuwemXvf2K75kIqHmNXRmaPZKJtiab8MUzQOGhx+rP6wjGMdfLWVjS+46oZL
G0J0bYrJZnSerghoB6YeH5WT7cln4zjti7v4lHnBQfrn9+C8Z3+tShM2LWwssDIDFiX7vlUhVnxz
3SnW3E6lCq2SUnKRm0JMkpgpggsf3F2cwcVj9Zn1Nq3gxbluZXVvFlaEYBSZNpf5HIygdN4xi2Vk
EcNgGxUldX0teA5YKNroYs5gyy2cYCoKvuNN/dX41t4o7ykNAhB0oQX1HBdw6cWbebs/AaFz6w8w
f/CoCjYf2OpKzYL2+tMPEZKKpmuBemQak4Rev1cf6v3c7myP0r79Yj1cGBQ8QsW8izzU6z/2p603
3frHfrIuOGkZVx38jTTDixln1112gHD2E9j163u6drSfFqnIgmeCqDX79oJn6j7TfPM88c1F/VE3
G6F//lYvjjUIRN5vuqrSEnp+aWIkAZaP66ArwQ0G4PUCx+YkHUHMfA+D6cZU+g2Tqx9wYVIIWhDD
5D6UZpmrOQx9Mih+P261uFY/HjVr21Ft2aST8XxVUn5B77jl2KVAIyt4jeF7OEJVutnXX73ESPvp
RqucctueD83ifkaY0UbLYP5+TNrd9cdg38FFuzPfDHsIwzZznNVvtzA3/31proL3OZ+/XcC4OKTB
1qdi69utNE0grl7YEFxilHSoYjSYA+Ozf+wfgj3g13P6ddpXbnRgqGKjyrT5CYXNChERK7rMyUkP
s4fyAOPiDiXWM8WgPZyYrzlWwMxMOC5I38UbU+/9fDANFscYvWN/tQA2InuetJ+vn97VfVqYEUKU
mcKrCQs2nbRROkImAY8IL8YkPP5zMzyFDZ0UkWRUFQJ/o1/kBtHi3JX695F1kMb7Rr99jQlb58kN
SZj+4sXdNHmudw0e1/wRm8MDmi23IFn2162sPRHmIvRfVoR7koQ+qswiLt3Q6W9DqumlVn+mLHmE
/lZFfUZL4y8lj+3rVpW16DcnTjoPYduhLPP8OKEySrFW5XnKALGneJBFH6COvQfG6kZ32R3K7/vL
GXbVY/bHhuW1y3RpWXAQ26DoHk8JkLTDuAdH7A2fITafq+DSUT1JsAttlgbXguLSpHBxOSbjHjlY
cYbO7c+NWpz6TgYKGeuM8dSfrq9vzf8XtnTh9grAx03SPJNsML2I/HBUfpDNDZ9ZDRxLI8IDwhol
mKsjurs0YrTDDJlQMj5h99PfqbvxNtrYs601CT6qGW3PqATyyHqkIhjlhYh81cX99Q+3Gn2XixKO
tKYg3CJB9uGqBRKCDHpepEfZeIwG5D7qzxCrwZpYhfehNet6HJrufN3+hpPown3WZHKrVAonYrK+
wpRR8grU8ttL+3jdzNa3nP++uMd6iGkl2eeCLp17RT8hBqdulWrWaoX0kv8+3Lpwj8kMTGQjwwxu
jpbCjbpHiIJxbU/9oL+p7yBNciPP8Yotp1xLTpdWhZCiQKalhRksj8wgqpfjZOyLArZg//tQfI9o
BPQN5D/dViBbtwq8hjIvmBdH2DalkEPnUgAfkhC016GR7JnXCSalgzoERQ9FZ9hL1Ugk5RHixjys
Nq7V9f18si/sZ9TK0QXK+BxuKoR0ujtoDpi32DCyHq2fjAgb2ofMhAYGt51lfjOgLhsZ++oYFoZn
XDMPo7l1FOcDLebGmmLPvSKgUlQVnztpgFA0wz0Se+b2e6SCXO6FB92DbX0veeHH6ydi/UJ4Miac
+6E0qqQsweplegBhPewe9u//mQXBRxBrMuwUZW1Yh2FgzO7HfNMNt76Y4AZlYwMBR1ST1NG8KQ9Q
6x+ozLvqLjlsl3TWfe7piwnu4Cu+JscTxrT4a8dshDpLJ2xAUtbD4ZMN4TTbUa2FCdPorm89wFHw
OW6gajftmwSaj/9sd4SEoFeYJPK7oHAja/hSw+dsOv7n/8yEkAAkdRk5QIeoLYeIbVyOVr2FWpg/
x5UTYwvXfjWrWkUze7+ezkN93RGkz54Wx0maILliQPnH9RWtuoBqgGEkndeAgj4/oRE8OghokkW1
+mGabjUdvYuN/Hf9Ql7YEL5aidROEyLiDXLHP86wneCjYe26m1/dac/60hgbYe4X7vzFV/zboiY+
/aHNsRntIgVwRpBdUeHVCHv4afygO9MPTf52uXzTUpiCA6DDMuS00BRNLXw13V3Xhp7ddPuqNs5J
CV2IpSafpkr6PURv6vqnX2s0U9n669vzCnn+7XPENfqu5tvPbfSMmnF9aAAWo7G3DTZfDY4LW0Ik
BjmVQvRF6tVBm3+U95eb8rE++l6zS+D3/wnv4Sb+bfXkg/LhTW/TELYEVw4iQDdxxLZHxLLgBzMx
d8k3moAbDZ91D34yI3xFlOqM6lIxOB5lR804p/ktg6kbOzVfHS/96cmG8PVa3qlo5REo5yYcwuLt
sTlFd62XPF4e0WCCG9i7bnF1URrVJOr6KjApwWCjK7WTwmLrhtTo0mrfN1+qIH3VwVxYEW5MyY+K
wW+4z+I75VtwglCUIuR0TL/CVEulYqvut/7cWNgT7s+u76xsMinwI7AUw5Z6Tg/MTd/p8CMcVaDT
p62+2XroWVicv/MiS2boq5KnnOYP5FywEXz1jxrds5FK0wgCAkgk8tsbW7e5SuFWNTUYMcaar1q2
LlSbv+qqA1PXR8WFwTfeby1y9cpYrFG4YUc/lgrDnFnRJZiG7/TxjT9rZiVfJvlw3StX08eFJeGy
UAJ9dNQQIqw2Sh8TCiWx87ML4Sbv5Qe9rOERedWLEdQFcFZSSOB1z/fP1ge1ZdLuQnEQbo/8o24w
X7s1C7EaG3WgkMCMNCo0gpG+glolRakcjeP6fryginDZam2tnueFCeE8tw6c1tPIS8ruf1cKe28z
5Y1yyobrbS1EOM9dnlSQlhE1CIX2LIaaZbvrHrC+jhkvCkaAHFo4T75R+7Lc4gFywcilxRNlqt/2
cAnsr9tZ9elFW074XtHQoRcr09lEUeGjocACnkunXv/dd3R3Frb5z6wJ361kHjjMfd5+EwJcKRyP
Unryzbu4RIp2q2K2eisuVjbv4SIiIU4T2jJlM2r3EJYFn5Dr0hptZyYfrq9p3ReeGpvCTplhGBaG
mhbkjD/k9gyJ6/V/f90Tnv59IcplCGAC4km4dkFD5ZXHXDyFYe8VRgzKmjJpmKyKXQgd/YnSrKUY
ZYvxaA5vk1Fh5LnYcOpfresX1/vCjBDX9NEqoHuAF3K8mRPU4TRjyhG92h7kWf1qC0tCKlxEiWKk
Nn7dHYJ3w3frj7lQGtx14PPDr/oBXixUt19zlp5sikDoyVA1qe4YF9FtyI8uPWPVLSSnfp6801GV
QOqxdK9v2xq4XNUWJoWI2l6Y1IdUJfn17k/eZVSOqj+kDDiECYgOQshd/ybyAm/zhlqNG4ZpKPOs
CpREwklGaQtuY5NELc+yyeV1c3QY7reI7W0KD/HQbzjo6ilb2Jv/vjjNOaqPQ5rbCAsVFZKPMOJd
Npo7q3fuwoJwjiPVRFjMoj1WaXdRCWH5+0o/j4z+D8lt2n24vnHr7vn0+YRDLesBEBadr+Xn31oy
isv0MPRvX2MDbCiAHHCV4njZFJoXCG/ntmwGq93XoH7TDV+vm/j/+N+TDeH6aOPRgImRUhAKmOdO
cmFyyj5Kbudezv378NTe5fv+FhpkecPx5+P7MpA82RXcjyF6yO0q7MZncKmn6jQe/h2c1nqKaTzZ
EdyuN3pZgT58Xp92gKvqWJ3UD5AdAFGWzuq0ER/XnfzJmuCCOVXmPo54O7ZJanmwmF28gIvBu75p
q1bQxeDY4hlgcp4fpbENujqqSJGy0v+tb3Q082z/eN3G6v78ApyZEOKBdHtuI4QCL00mVoJm3Nh6
mU5zAPkaK3vfWdAaeUX223WDq7e9bekI2INwc8T2YgL8Pw9yFlX7UEqm9T6C+zFDwLv55/PQNC8d
8jITPOo8r/d8aZOeS9aYEXIB0u/68mBBQpllGwXd1fjgzMgDhvNkhl+fG+ml0rSRLaCuIquPoVa+
HXvtNtXzjW1adYWFGeH60EbLCgx4qNypGFSoLGMF2o8tZPfa1ujAAX8hzeBPEfwNjQkJjlkUDUNH
u4efJUTTGcWmknHAChme636w9uFg5gMaCIgJN5hXvLgnSGOYEukHVlT2383IuW9rEyrPNtvIylYX
Nc9J/MIk28Z8Py7sGGhcIbc5j4/DkTeVN0hRHkPUEPzv19ezbmfG+gNkYgJasAPttx2bqIXCyCvt
9PZUa4cuOzvjRiBf/WygDf8yIyRm5dTZAwSAlHRr+wbNag/06p2TaRsBbv61YtgGLfy3GcEVBhTO
EQJhRNjwfw/bfTN8U3O0SxEAGDbiwdqCkNkA38g4EG9awQ98X+5zBSYZhoJrqHAPI+ga+IWvb85q
Pru0Mv+KhRcgPJLJasUU8ngzV3W6E3ScTMs0R+t83dLaQV0amt1kYSiLokkectx6SHTYMXXnpxlu
wSbXXG1pQ3C1IKmoy04DLCbxTRp5WaPvHOd9M23NX6w5wdKO4GuKY1/03MGl7ap1Fb2/T+03U1JB
YdZ48Co9Xv9yW44guFxa232G3iO33aA9xGVqu5YknVCJ2zhBq6nCYlkibBcIDQ3NGOh47yoHBoBP
/tnaQ6J2uBycL1vj2/OvFg/S0pgQuCe0ctqo4bxW5gn6fMjZc/WTGiJp8aYPW8/WN1a38RV/LX7h
f9GktGkzka9mOuw90w2M5rv8cri+VRtOLiYNCZJ2RaKzVbpsHMJ5ZMZ4RY5vMCCjGQZQpBdT75Kp
G7E5URMwZ/GJ4n6iv45ijlQ9IL8ZvaZgvrAm1uUTuafF3tN2GEIkLkz1WxQ4UF/aG0F1dW+eFiWW
7uLLpS3zC5+td9QvhgSNchQmb8L+n5Mewdqk6IYFSNHg0SmcJKRnFHPoKbdGcO916qOp/xFQLyog
/NuAIq9Wk+FlkRlb0BlfET3Bv8RpXVe83lFQ/DWA/lZyLeugE13ntg3162LD99aP78KkcGEUVhSX
sBkjYRXfoHvgJrfRXtqb1U12Tk/VcWsCZBXPtVyicHVIZlNXHCkw+PvwsfTsI/Nhp8sxOqIQ9FDu
0c+jGe2Np+Izit3Xz9lqoF8sdf774jBrEjJvo0Hw0GnkoHpoojFy0b9q6UbQ2LIjXCipMdRWAee4
WyZ3Wnmj+Xdtdpf1G33vVfc3Z5oJJqksXcTFa7FkdF0fcW0ln7MIWBrq3eYGHmHdOxZGhHibDJTM
kBWZ0Xd56AWn+pgcJdTWz8iAu82PrU7Dpj3hkaEkARp+NW/31Dr5x5J+EQqVv1P6mPmqtrkCVr8h
wEJmJRzHgjLluUdEPuy7TcaVXCenoWxcJd23xlZJezW8L4wI937Cq6mYULF2AavsZDRLNX3Dsdct
aEip2gww8PB8voxMtybV6UHZXYpvQXZjjpsJ3/wvvLh3HWbdZg4CoNRCDMykSm3jAojp+HaekZ65
KuQvfCnlYS5AVEfF2l8/q+tL+tugeIcYF6dLYFWn+msY7tiD1Ro2PtrqKX1aknh9KINT+sDAENoK
gu+wZENp6RfncrQ+WYW9EdjXVgO7Ei9j2PO4SQQ/a9u0bgpHoiSl27tL9NCmGwd1bTGmajEPzQAa
BGzCOTXa8JJMmlIw/6r8zAr5BvwoYuCHKdyqrq2CCpamhCM6JUbyJy9aoRzn3iNSVN+gAJz2c0d3
K9/btCa4tnSBKSpgcbw09J/oON1GbnR2jlR3N4lDVjdp8Q3nvy+uBzO0q7EptAuc8ib6F5+C8fN1
n/7FoiWeIpMjpMlgMuaX+nMLQ2ZVWppT9gzqNHxoSh8W5NRBILNL/DultioUiMrmGPpAmNpxqvaM
/yZebRo/0oSuoVpqP5PLCIkVZCauESj6bZ9nj/Bh248ZA5zeJS2Lkxp2wa1to30bFxX6acPM/Kxf
gscor0GKtrVyvr6s2XlfrMoEx0lvE2pIU/huTHtCZV+S7lmd5o2QQF+Q0JVpqfpQ34agYK6bW92m
hTkhgfBrQ+8UA1XfUUO3wUIifHhNZgkFw98rEhKFi9oxnDKny236vvO9xHjn24frq1h7yCxNCBFh
lCQkEeYXtMrA7fyCroCxq5v4hLULbsZFGkCv5jFyIS4MTp83aUYqQrLswsEj54aLSvT1tawa0Wwa
BYaGd4vXT2QbhZnUduJqUb6LqKMVteNFTrRxJaxmx+bCjuBooQ92SnXmLtpbaihn5Tb0vpnv59RY
3f0boWc+jS/8emFOcLSobnJVmS8IIiuag2P4LVK7+9DAu9uU1kJVpbu+SB+REruHmXUrW/3FzHHN
vuCFqRF0CYpJzGS/DbsdL6k9yqSHXxBXGg0WDBs/+zv4+Q6b40VzCL9mWXDOtCSt7Cc2tN4PzFzw
IHC1B+2oHxB79aSNiuJqMWm5rUJ+1FiXNAvJLkjCPCm8Lf2vUfTTgB3V3Dvp5Or15zLcKI6sxpDF
1grpTJDWeYLQE56EHkxZvq/DjeR8Fdm+WJRYFUknCfbuyiJxvtF+492IGKRX3dp3428m9Fc7bT+e
zAd/4+GxfltyzpnxZJQVkrvnF4wk95ljq3zK9E52dVc5ZUdUgc8xD7mtVH31EzJupEFLBeGwyHpY
pVWtGDUBrGV2ZGoe8yZ6TZWRysTfJoQD4Nt1j9QmpJSS8sMJ3iF7UwfvNHX0YkpLyJrkEE9vsW6s
xrKFTcH1DVvSC54KiZvAYR9aNzEiXUa/EcnmH/7ifCF/yivf0B0mIJ9vE6LhOhc0zw6//70pug+B
/LsDogaEyPtXROaFISF7MlDb7geDEFZdfjOzyiU3ONS54l23suoK9J4VYIRQvooJgJNVsu4bNDq6
pH0IpemPaZQ3vtiWCcGxg4utGn3BpZ8oyOtY2d5EfuX6KlYrE3SM/16G4G5TEwZlPjJ3+Iu4ptiZ
nB9pjyKzxwzMqfWKD2q04zFyazwmf2zYnu/hFx4BIQV4TJl7VORfRe6iTWWdsn1+NwNE/PPFa73R
a47bSN1VD0f3CK00Wnn0CZ47H5LaadL7IBgKvz13uvapkrpDZpUbTrHq44scSnC9ilm2nk4Rnbyw
Rojue9cEPyM/cnNJe7vx8Vadg2lReoIOtTOx0VZ3gwUQjbqOIjd76YKgSBPsQlNDcdU5ZqHp1Sgn
SUa6G3XnpjcjTy3SY4d4iGk1G4XW9Vz4r5/yciS8HdDKDPkp0gVaOU9r92N/jq1yl+uvOdp/L1oR
sd19FlmoHcwxZNKyU+dr1m0ZxvkOTbHXYOXmadw/vy/swM89JquSnv48twrSC4c0Uzwb4m0/YKLP
Z2xr/H59O7c+oeA46E8NtZxPf5LPtq38VeUZAe/83s8vFiIYly101qqnWhA5cuwYRRNLDWadpHI1
H4hm7D75Q+RptjyLyAMqV9WNZGf18C1sCfm4j85BkNj4B0zgn9oYpVLn8rbo/Y1Ytvq6WJgRdgz1
0Z430lxHRjhHvuiIRkzvRx6CYzcd+yAHpKWctbF1r2/d6kG0KaNRUUNDThwpzdMQJSjUU92QChQp
8W4YtpDyaya4NiGAA4OgK2L0gn22l1qNekDDKgxK/vHW42/N/6AlgCkPQmL4doQMwPdRqjXrC0+m
Gqjz1yj9FFl34+V+anLv+udarXYuTQmZr9yrEYrElIWaQ3me6XXUc75T3D85OTbB8Wt3zNKakPSi
4Vf4Y04y4Bv6YxUV5yFu76yyPHSVwr1q3jjF4ILM/ZKFpCSXLR6XVeoYINBAskjp6EUJ9n2mZScz
oUbVu9GDpu4Yz/XULz436+V7c/ShUX8VUt4CSCyTUGFWFvZyVHQk13tURdI7tNV39dF81HczFrJy
4Xs8b2zn6ge2GHNiBl+2AOU8j5MNisBVX6sQTdhH+0Y7+R68nBnUOBn9jK21rUUti6wHCg1t5v8U
rvFWRohxUqhRMIqEZvWPWLHf5Vn4CMXW/vq6VslclqaExEgpqwH13F8bl5+Hu+yrvE8P4SG/Vb+0
JUQQihvvLu+R6D7Ex/BO2SRYn4+BmBwt7Qu7mEGA5sS1VbrKG/8t0rPTwTrk77vH+IB8hlchSniD
HCJ4Cs85b52a9c8Me6bDc5H0Qlh7TOm2QDCSYWtZ3ZlB/IYx3tMYh1/sxHxF9JxZ5f4yJSyzahs5
bjglaIMdEuBb1CM3roX1gLMwIQScSCpVKjX9fAT7/QSZQnE0z51bnHMIFKStN/B8U7/ct6cFCQce
Ec4C7WIki7T35jE5RTe2Z95Zv6NtwVlHA+XDdT9dTeAXH9ARyqtxi7hoA/LYlYP6vurAW8mTVyBm
d4kvuwxtwMIJjm30Yx7By83oNOK9dia9mfF6ajEchuh7W48uZdnXBHom1KCC59pi/FuIDLoaFDOd
CzXLY/3zL6rvLnTJ8P+NovlakrG0JoSGQi87ZF5JDXsHueCwiSSPxhqaL5G1hXGbf7i4xUtTwvGQ
ujLNES6kUtpLhhuUku82oVpuRKC1Q7i0IpwMM1LVNpmwcimcN0xuvLEHlF7TgMEgI37VXiHUpBuQ
5lLQFnKnTqqAK9RSCcNZO5+R3VxFaXbFXXgKb8wNxq7VE4lKyt/WhGzXiosocyjRwxP92R8gZ/8Y
czVKyIEWD6ODWO3lMdePuYNk3Zbg0aqbLEwLTjkoaVNVtUUDeSJuo9pdJ8Y5CPONzVt1kYUZwRvb
KmouXc8KFVu5y4LurW9stQTm/X/hhQsTghe2WdEYzUzEZcjVO18q99rwJtBMCISQoD1tRJlVZ0RB
giqbPieJwo61Y1DFQUeUoQIxunNaEaZu6rGDuzLbmbveq3bML/0b2cwcL18sc2FZ2DClcsZKoetB
TZHR/d8arzn3x4sLU/rOfw9hQHGXPzDbC2ajP21NFa1+YjSKmLlAIAsqcH7bojmmD3qlIAkKM0EW
3ch24AWa/gZSrWSn9urvM/nQxmdeX+yTQeEza3o5xSnC5y46sY1n3linWRoEAd8Lsdy98Lj36rN5
KmGvQ62zvOy2CpyrxwMOPRvWIQSMxBHvUlf7UI3YZ57au3HaB8qnaNx4Dq5lNjNP3182hOegbNfd
JEX2xU0uyU5PzpN0q1+MXeh8Gus96pPXv+m6NYjAmQ4DVitq7FmF5TeFHqWuYfXat9aSxmPnTB8l
I+tdhBpaNzQ0OoQd1+F1w6tHRn8yLJxPXSpTWhlEmk4u96HqovqHbvoftfzHdTurrQR7YUi4KOKh
68ZypnqzErg2B2UHOrlNq11RASYx4eopdmUIlKXcSHVWFmgySS3zH+VDuGafn446MKoeXgXErgKv
939rnR+1eZbQkby+vi0zQgCQQAl2rU76VpaXQwsJyajTEJ+GY29/eYUliqEMrNJMkEU8QapLA3cg
bf0m4eLT0k/gH3exY95fyi1K0RWvnKlb/jYlRBYaCVY8XSATzQ3VP5sXy3epJet3UDh+zwJIHKu0
72+b/rKVb689SJ9ZFnYNBj3a2VWaun18ys/6Pg93swSL/l5VPONG9sK9/7AVR1duQybHZj0FKhiw
Fgge2uvdhG47s3K1nN0Mw4AUqBEP//y8YYRYbfAafakYEikMiyHblCIS8psZV8caQgFIvqbEOV53
k7U2169pF9SHGKJ2RH3GvO/yQjFKPqFrpW4U0XTKveit47aHAEVgiHhQHL9/RWh+ZlVwGb2oVObu
C/RIM6rlaeKp6vDe3mJKWT1ttkFezhwPbz8hOJvtMDgkm4xUI/4XSl4xKK7Wn8x4Y+ZlLWqxnCdD
wnJSeUIArsYn2uRmssjTUwSrg5Lh3fs4+mT5N5HqpvSBX7V3T2YF96dGl3atw3XQeBKyruf66Owv
+Ezozi+0EWLM8S0q4VtmV8/7YrVCEPMrqjIWeCsXSfNW2pURyiWZhIbQbpKdluF7s/0wSUn5PgnL
EEFc3m/GmGvnQh+p+AGgmtywzbvH1Iw/xVEz7Ryl+aT2lfSu1ZutiuZafk71iGEx9p9+iXhntmrS
mUMak+HdKYdZho+G58E6BjBgb+vSrB2nZ9aEi7KthrSjyMCW/FacxmxvtByo2h1O6nfF3zc2D8ZZ
b0X6sOEKK1EJrTJ0JRiNY9bm1+9aZHfWhXYkCMUUqMOpPDME6jKqUu/0Hf33mSMYgrZtyZ/Zv4R0
FsEa9K9MMKw0kYVQmCtw9pgSp5hEugkAN8z8b9I+I8VL3eDDtN+Gw6zNbT6zOTvnYqGOOkR65mNT
PiJc3zg7580MM7XPWr2Dh36uvRo3mrvdLl8Dr1iA1YH/6Wj3vYiUftHmet1lfOJP+Vn+WpO2O0DZ
GNWb2dS364Mr6esze0JQqasCHjmDy02zvyrGaUInMEreXvebNbeh96/Nw4czta5Q4ImVLEfGka8p
+Z0Xpz+Dy0YasmFArOhEZYV8OaR5boo+fZTuq3yrU7IGmeA72QiV6Mx0A5V67hF2zeOx1CERcrT9
rN4Y7W0vCPbO0T7M9czrH2wl9iGHapAqApNjXFMMuZPul73Neor8Ng8elOZWDn23SrxQ/aTY3nVj
686+sDZ/3YWzQwQwFHXNYap/agf9q/G5/Jz/HN5NOLh9SN+ybQfjyxZt6sqt+WyJwnO/hw/HCWoy
Ahm5nD7+I4q8AcKT6XB9cauesVibECnTuCTFSTEj0Wqa9HvYxnfXLazvFQOvbBTBSWTVhU+sjVWf
rxdOnxPEUGJ5BwuJoqFyeDNGG46+Gvlnxbq/rAnHNUvNSMuiihzKpjRbTztlNzM36DsGIvJ31lEG
b08M3vDH+YC+CMELq4I/2lauJ1qL1ZlHuj1mx+Hm35niW8u05xwKcAWTvegCCYGCoS3LCgMS0vGt
fpMyD40ikH+YbvRvvyAV5TG8d07Xt2/VD59MiuMRA4JAmuKwfa1du5byoPnzeNhdbGxAyVbjLNB7
hDnmpEYcVLWyPA/khE/IINxOH47Q3e2c4TX7tDAiXFtSMtnNGJKK+sHBrJtDA4d/FN+l8aM6nfSp
2Vlav+H+6xfWwqawZ90Eedf/I+3KluPGleUXMYL78sq1W7tkWZb9wpA1Nklw35evvwnNjTEbjWjM
6DydM+EIVQMsFApVWZlqiYXlL3aUX2+H3FOizWv+X4JY1Gjh7iNqISAdQFcXwJTTYJX2tVqtmY6X
xPIj7mt3Wu/N+f2yT9BYzrq7Kut4GlnIc86Gl/PGqdu4UoEisvtIn9+KGCxTVubPVu4WTiewxr1a
9uaYr9YvRtK0GGIHqEcD/R6qyFe2S4mPc78VFJJ4u7c3xexetq5KXJEB2in9z4WEs/KrLp4vbx7v
QKlQDDcMU6O9cbq5u9uktYDyrQpsntzkX3OMSyha/bVvNzy+fl22xAsXwJsAjWGAAQCoE2bjRqTc
ZGvg7kOY3eEtfp08qt+TaPFsV/aLx+xL/VNgkf5FxjNOLDL7VzqSJGW9CdxON2bhskztdbdUaQTm
x9jV+owc8iwBIKxXf5pW9zBM2UtuL61fpHHuWmu+QtmlepwsC79wGsAhVEoglQftkOhOp/cA80OB
60C5BFSaCvII5lFqt+XYjQQloM1ZiGtWqRkZDhjSBkdL3RUNdneRjPSJ2C3BhylfVKWLA2hGly7U
fYRksrxbeP9rmFsrXWdnGkzMoNE5cPKaIHdS7/FKpvpAUR2KhUV4rnGyfubGKnQQpK8m1t/n6eus
jj+2JLk18i3EC/4H2cqrwgRde4JerZRhmB9jStbmD3hKaUshKsd9YFwvfQy6PbsjYUlKZ2OAssX1
2TzHXp+489UcGKF1SEMraN9HCLZDV+YnWIlc+rSgqklDVEQifQbu6d85Bf333e9oyZwVpd6jP1ak
Ud2MgV6PV1OcC4IM90oAfAPSaiBQwSQYc0qWJbZqYzNblOQ8G88mEm6Wm36jkArZb78Ukfp0+Vzy
F/aPQZZZql0x1STJ9PW9fEv0u7J/jTXBaBb3hb9blMGcKMxNjDOKji0mMbI7NWgjyetDKn8GLQ1f
hNoQWmNOTEwUZcUtBK8AgU/zhfZuFo/q3FLfqAUfjBuyLbwzEC6oXDwTR5c1741WQmnVmq6zOpA3
K1QBg3RGEYSOEz7BbfjHEOsY1qCZ64qOc9O3LuJTMCaPBdp8TfmbDJ3nKIfLfsH3REfGYItCpeTY
VxtZoRThqHjdDjFO3ISSRYzndN8HVeEuqF6JpRnoEs7O+s4is5ey5CjQjZ9oqKOpsn1Uov5fDOxw
UxQg56DHDYCuzsLqN51kmazSTDn/tpRPUn1fOdd2MbnKV8EWcsZboBImU/lK/A+0M0+DxmJMYDGe
wORitI+lAjXQxK1IqKj6oVpvEwsD6Lnq9mPiXrbL88m9WeYAGHJdTvWAu31Fz7SJ5O1hygPneNkI
717aG2FuibJ02g2TO4W3ZaUXg/lVFaLF6faw/gDhT0xWOagd2Gw6lE5zOUolzhZVuFIgbZFdxTfl
UQnIo+iVxn0c7m0xvjesS68MCY6X4UCWeHACgk79mmTBYCBYlc6x22wVpCWzmzgoXVk5bkAlrPXY
t9EDk1RF8A25lYX9D2LOe9zp4JiqSPuBI4J4gR/7HfqzlO2ZNsAVlO7G6+X75Y/KjZ1/rELd/dRj
s444g5no6LQnfomJU78CfX2LgbbVrY/KrbhcI9h4zHCfWoRGhNpUm0PXOdFGv0dC83sxPHTBgnFX
+dDK7gadok8w0mB6B6g+JMFQe2SVK9WxUyp1Q2W+Um7I+pIWv1TredPCy/vJPSQ7K0z2Um9lrGYq
PLh27nJCQBcr+GDco74zwKQli56Yvd1rGHzPemCDvBUUntpwo02C20Bkh/77Lv0pitbRm3oFIkMB
55WdQqRn1sJiTSNdKCrKa9ZYyAkgLQteKozbM8+gWFeXQWvRsifH7plSeU5I7oqn6qr/zKp2hphD
n6klOLpBHOxV1pNd/pU6x7F3XNN8uewFvBRrvx7mKNezaRFVw8unIsQbumgFi6azCcYiuPf1zgqL
DJ/0XrEJpC08/ZaObhYh1Ev79ymYj7KbQKgj/0w5YW+QObn1sJTS1lOsQy35lX3AzFBYiUqE/Ij0
5xuxLOpL0sd1KgP/Q262MDtsBydQIjmMXSp9/plZ+L3rsSgDJZm7fpxgbUsC9TdAosF0QJK1KB9a
vWhSXvYMfpTfrY4JEHMlqfJKkBlvipu91XfTlwIlSfsv60fzMvuapx9qv4lagd/zfUUzoNmLexXj
hcynywvkp8lIu9dh9Yw3q5p4tCivAcHhGhv0KrOwFPV6edhR5K9/jDJpydrJvZxBAtmbXu3ICbWM
wtND+0YFmMOdX5cAhJ4H5wAZKzEnDvcI7mwz2QpYjdNON9CC0Kyo05JQM111+YRY5ckC2Y+ZyKmm
amgyx9kR46Ou0QyuQa4zVTi2SSPGWWa0Ww4T9uce7IF4FaPz5NyqP0ygXAOoth10vyjc8X3q3DiF
/qdzO/v/btBBZJ+5DnRnVMqJ9rUpN2sV5tEYUsE2UXwWfTXmIpDlFix4lNrYQAcizx8Mq4gkWTT4
KLLC3AJaazYEfBRg7nKWF8MCEU6Sv3RJFgrOOv07lz4acw0kTVPZaoxNy180CHiQw+Rv/npbR44n
fU0eNosOnOcP/04uVhF8Mvadv5njZuox9rI13AZInOVAfgIBD7SfeqRK9LT/PB67yDhmv52HT90V
fxyWrQAAgAvgmIXW7LDaN53ZPqejHdo4iII9puf4fI9tEEdbEHIFBug0T1nnnoA4GF12dbtdbeSv
EOUNM8+2jmmJIQoVgCPR04H6+plJwFQBqQBs84x4ZlFB19JURuuBStXon6cld9f8R5sZgruC6z66
AXo5PIUwYMCceUhCrnhyIGYnmv2tdsB/3EsHR9bu1qxzJTu7ByOKIKfgnoydSeaYQ/2lKcYRk9p2
imqfodwas4W+qogem38d7eww59wxevAhUcQWzp5P0Rhg1o899RlFFDUscCsYIhUM0cqYM990mNbr
hw1TSzNKN9ZVD4RMIhrqFBlhnFHq5gXQGixLkq5L61jMj7kI6sN3vn+cgj3VlQwuHCeHU9Sl8tg1
WVg1AJnL32PAoz9ztDC/+cGsg9krxv+aIVkUVXIo7X15TWNIGdS3pSePqAZR4rBPBf+dPcb5SNl3
bW8klWcDlNQZh6q67sdXwaJ4tSDNNAFLMGi132DyAsee2noG8w8mEWg0zoMFQqRUsi3z1rAH2FuF
BOm/0EfkRuOdXSZVAEeMMxeWjTmaaAzmF+Ow/NSPFGee3GrREkx3/Q2FBCWh/VUVlYfo3z4LWDvb
zIeMk2IpGxkPhd4u/LKxveXr5V3lOiUmOylFBhqBLGJxVfq8h+hL7Q1S/EXJ1cPQWBgpM/TrOtsK
QVjkB4+dNSatbBO1GW0LcxzGiGmS6mGOskA/9q/VixLUX8T1Ze6pximgrByyYbOAmRQww4RkoGIo
pLCLgWiJrzSHBJe3kF8W2VlhMnSyGMM2AeThSQf9KvXAmHWbfAW5VHlDhRfXg3I0v6YClCT3hkEv
ECxTtOLGQgiyNR3ytU/xGDFtlF66ebiX5VVx7di5Bq4bm9ttxEs7VaSFzvVIR0PDA/kx2pFM/K9X
q1vaBfPoxERzOmu/gK0rFfgJ97PtbDARf7LBOyHbbevp8+IlBD0BSt/2JPhs3PwDjHfYRUhRg1Wb
yT8wazCDjR6JceLLs79+cFtI3vZYbIe/w6SQ7ZNXZIbyNb6Zgn4u5t9OTdZJ1/S9NhSe0x2sLPbi
9CHv03AwvW0NMfpuO1E3+p9YJ0hwLCorT7v9TNzM17prpx6HzkSxYbnRwOKhPjfB4kF7ED1JEeKJ
5yA67AFsDckivJdP11guqMTmFdLHDfyOGEwDbc0n3GNngb1IoaCaWTLFDgIrf59J31ptfVhGgXvw
fHBvhDnUqrQ5g16v6O9XHaSFr4gOCgYRVRjvSgNE18QQpAzuEfaeXlMnHbRkxErsxcc4qpsNGOrJ
SpdgqkiU1/M/zB9jzCWtd7rSaiAQ9NqK4MmZ6O9ZI+K+4e/aHxuMg5tWTOLehg2J/FDTK6X5axPO
KaicO5FWgoGOAVAWk/OnDoYezmSvFMdHq0zgxYosVJloAYb2DD+zaXtjdFN3xdRtqNMuASUXerwZ
1NC657YXOQFvz/YmmDjkDE1S2htMaKgLN8kLmVRUHgW4LN59sTfCfPwhL0totMDIMi1ZNBDrXSH1
X0mvYuS3VYNCcq7JgI795djDs4q4oyHWoXwFiNHp7hlpqcVpBf/ujdBJcOe/KN+yBfLEcjhIh8u2
eNsIVJ2CY4TDhPbuqa3VHA25qhY8W1O8Dxa3b26N5hO7uLdBXXPnDXlB+nyoZhSh+/EAZnJS3Uuq
35dvOpGDbHUE2ydaEuPpiuR0erbB3Njkbm6F6VQCWBNc3jdeBrhfE+Phw5QbSpxj3/TiF5jgXKSb
mBND6P562Y5oMfTfd3tXTHPelASLmacbojyqM4Rio//NBOPknTOsib7AhDlLrqXf1EkMriXvshFe
GEXp0FZwu2m6wWZezlI3WaVgv3qQ5ant67AJVsFjOsT80D8WWKymVXRLNmWwMIVUxbsB+g8Y7A8I
bOmpR+RdzYsUlb78U1Qf4aaylo6qBWrNigJYy+lHqroY1KVmWX7QkWeHAkycCqr4FGom/aZIPeh3
Pl/eT65f7EwyH01v5jmbO7y8FTOQy5tpwcjDf59HBC+IDhUdpK0Y9mTOUaFARcAeJ4QGLXGTGjqA
mRJa9g0xBYb4a/ljiDlLpJr0ptsQ71S8UIsfdvKiW4LEn+t+u7UwX2ggQ573kGHwxm5wy+QLhskF
UYcbtHcWmA9i2AOmDidYAAdf0qTuLN0McRRn11U2+Uv2mbANbgGAXEH1Bq6kU4+bVmD4LAVnNp8H
d67A5KnfLdLxv/uYjXkeKClp4J1gBw22ZbCToQf7Wjpd97mMUbKD2gvuBl4ut7fBfPt1ixHhtA2n
FvDZWTmYdeUSY3L1qnMdkYIm96DaCp1Ngr6Rdvb+kxQ0Ji0HkIMOeIsNkIME1Gquedzu4i/08TIf
OnDzPV3eRt5VsTPKBibZ2BJzdRRkKmYMwdvNTbZQGQOn9C/b4fn43g5zlRdLi1SIpJ0X6/NDO0nE
bYhoRpl3VAEpgvwH5tlQfGYyVSCmnKK3FCT1fWz6hrFdK3CTr22xirq93NXsLNHztrv41M3sZZky
aAybHiaxfqzXOPjEhu1MsG+uPAGLYQW887LJL8j0XkuSCr4J99v/Y+KMyg/YDGka56SDHGzruJOc
TZ6uvK0mcadhFSyHV3H7823OyPyqCcQ1PfBsXqLLvrQVb2VaupA/9cj009Fa8KvmASG9wOpljzjj
9ev1VkJDwAAww7xe9dZN68S1VyFKll42bEkPTxdNk6GEBhwi43izpSexnKMHQY7q1fI6Fq6M3kfq
9b/yKA6VaAhUjIKUz51713nzNXHFbRBehKdzvBizBacbisSnHhlbaUPTZYD3YhBFmAvof45a+yUx
EndZj0kzCVImLkx5b5C5Usi2lWZVariAw+XdeaU1Mgr17N8XyGSB41hIdcb9lrsVsps8Zlm8jni9
Z81LEUe2imtMBD4X2WDOtdEPTdVrsJGa3a+8hkDNogdpWYWfONu7pTBnu5MNyYhH7B2wQ64yuAQi
iv+ThQ+Mzy5AGcU8lF0NWJcGlexV9wkc/7IFgcN9jIbsLDitIel6gqOV2QN8eyq2SF3L9T7J+6e8
7ciVWqygeK2HQRC1uLH3z+Z9IFZ2hsHsOs7GihvLWIzZx2iX6s+qqKzNDY07I0x6GXd4DtgLvlAm
3+py468pugH6TVW8XN5FLr5md4w+jtluNcs6KuCVttH+7VBp1nDnS95I3HF0Qez6/ZNTunuDTKCw
SzMp4wFTSHpkvG6Zqwd07sn4YXSucWWA1CcXIk9Em0n/fbdGXc0mozBx9/eAkVa+chiJH0Ov21+8
BbD6ElI7dVhERSYAh3PHk/ZrZUIGwoVcyR0MO+P6Q6okr8wlZDh5vXmmJt32o31osuFG6YZQkmt/
HT4hvm2Bb1XFgI8loxnDuNFoDXnVJUhSze7Otu9J8+SIAjF3c9HogeirDvFSFkvUbErZNSpCVrV0
LulvJ9TXu8ofksNnPHVnSD39ihbKmoqUgKMwPcqeDMBLfNSeep92iCX/M/P6NibnodoMImcqXX5q
DUgCaWjUntJuZG9zQN+tUtCHAL9vnoymYOJrggcFdQbmErdpHR+8QWBiw6z0qUXbSqpJs/CtFgVi
ADEO4JAGja08xnoeEa1+Fuwn/XuX7DH7WaBYZ1WbDESIfUeZAfpfktesByOCnkgZimQmeX06mz4q
UAgw0SBhBXoUqKLIW9/gLEhk9fs8u5+tXrpRCqgEL9tYvhGz/K4vmepui4XZZquAH6kJSGGH96Ia
PtEPwvwCICmYgcMoAFtGlKXKMuccuTo82h2rm3buMe/5+Ik93lthIk9vW5C9TEDygy3xVXBVx4lz
KMrexzCy30vzdarI4ZJA21OawCUYC64qTjqBtFDWHHSiLGjWMi412l0j90vWeROQp4quumQ2glT/
7zARxBhIY5kYqMDsMRPl9NTJG0kaS1C3kIOCpnZutY8psl3BZnJufNpXQ9sJTLN0Pur0gOj1hOLZ
jM2kUHHFB4BQx0iA+R18Qq7ipdf9DRXqTqP5IIJZcI4mbabQVzEmq3U2jJoO9EutiVoe3iQH7AXg
2jMtTCKD+GoYC0Eg4KW2DkIOWMuA7DiXmmrzOG+WATU5s68qT+oLaE11v/XZfKJsk2qd3qzrb6tv
D6oJKKMxBp310s/m5q6FqFzMKxxCJhoKQxpetOgnMTfIPOtm27R167UBqGNumyNRoZs4RnQYKH0B
B9gMbZhQPVSeEKjAebI54PNAJARQFaTzjF85WefUhY7xkhrgZlcptnAypHDI1cVN0jkgaooWp+X1
UGS67GmcK+3EMHXEXb6QWduYGyYpvVxGBXFzC+sOP8AYBGU3npmPdZkGVS5j/dlWuqaz+6X0bDlS
Rz+ZG5fWJyYRuy8nYXX2dpggNOW1VfTm2HkLOoGxHruVKM3gYXsRXWiiQUU8QeNzumMbMedGyjGH
JkOxxwGQZiBXff3bIreSfh9biG9gV1DeSHFVL9EC7S2NFK5VQYfrpclvM1lQM+VFChVEcYh80Oo7
I0MwUcBshxEDLDLYdaCl7bfV95WEFrZWjm8HRw8uOwxvhzUFj2+gJqA3woLUjW3NpmFAwbGtfy1W
WNiCRJITx3FVIRYYQJ0A2MhEPuI0c2wpqANWbevLYHyfV+VO6t8vr4Ibd/ZmGEdJwLqttGUDutKg
t0GLlF8r1811+lJtnuGRIL2tIhFZGy9FPlka4zmmVkitoeM1lXSxrxvhoB/monQ14ziplT+u71OF
d91B2TzBYml6w6Q/oFPDQCW+G5UDYQKbmgF24oD/0hsIBEHodCN4pyAcpEAIswqSMI0uG+RFs709
6kO7oII+rzysMwLpvDlKODlDfKuu5AZtTuVnW86zuzR24uKnOpFazMJ9psthl4tUAOVwMAlhcI/+
vJ35MkshiGZ9fFslHH9kwXSt+3SouDy2oXQUBh3ew/JjKNZAUov4fTY/2sxUGqepPBnTnNuRUq20
vu2WD1AS80VgQV4ohZcg8KB8fY4gsgAQaYZmKr1OU8hhntvnHANe4Pher6t0lES+c24OikKY6YTC
IF5VoKM/3UxiGpOiji1UBt8WMP2UQRdjci0L6HSeLYVy568qOL3+DXiAcyHDNpLWD/0EtJ6YnK5f
Yq1WjQ2COekM5XmIsgw/oG9thbI1glu0QLvoOTMkDeOtRvkVsW7wHSVvgwIsfk+xvsVem5P0MZUW
GTSvi3lvEd25cwbD+u9pId0f6EioaJOAzuJ0k+zCANmajU2yyA8yoAL6s8kFZ4o3KgYbUP1ECwb4
ZvaVlif2LJdTV3mmce3ML9n0PpR/bcURGYs3QN0YaH57/P3fD/LeJhMlhyFe9c2kNkGLWNbhbNgQ
LPcBVQ233EeLAZ2ar5dN8h5PDvQ+kBPi4aSfkYXavZkPmoQrvA/sSPNByx9sd7SDSjNeImzK8O4z
IDeB7YKQhAq6/NNPp6YLWeoKZ9fSFr9Mr6ZV9QUroj04Nh4Bpg+aGMBusCAmx6qqQpImG8mPsd4Z
arBWdmg2N70BNbwmzDcqbfnT2QT3NDco7a0yC5NKqWxIjaQ6e0H/G33oLFLvNyirln4iZiLgb+M/
a2TFSBMQiOi6jDU2r+vq/sCQTpQEmQfu08a9A2ZabJF3qeFtRJGAaLYDgMt8uCRX66zHhxte/16f
eVy/Dx3YIyhoVCj3zdlPvPyAWoB2uwk+APb8pZuJQomNszCFFLmfB9YTRQFCqTZyfEeQ1XFOAapY
KMkowP2gOcSitBQpnSUFGisYCK8PdMixj6y7LTLd9ggS/kAIrTyvkNhYHB6b0PvF85lFh5OpNJK2
ATpcj6xXOjID/c2oPm63ki/ChPHCOm4uyvwDGDrlLzz9cqOWbE2a6xCqeW2O82N1Y0PZ1avCMqrB
1jh6s6+HNagpO8i4XD6KnMsMebuJ9YF1nLYuTy2nVoqSVA6KFUwSe3a7usoUu535aoBy57Il+pdO
z7x9YomJnJWsVVkyD7W3WrNfIRfJmz7KQMd62QxNGS+ZYVJKZ1DIGlvoPQBssEHeWnZVBGXAeNx2
OF42xV2RShGDoMTGJcQkkXGNMpJOh3KcHFMrc9A0YOTTBLHyPIxg2zQLck8YVUA5illPvWizDLWp
0jPju0S5Geqny4vg/n2A2UHvb4PSmK0SKUnSjLODATi5+mWnd+MocLDz1xiGuHWDDpoaGDdlgxIm
AQhG8OmY9Xq3tUGJj9FOstd1xFXGt4KIvj/vo2hIChArQLeKXTt16HqaHGuzLDCski9j1yVg1Z68
PO0agTvz9m1vh/77LqXWEB4mZVEBbHIwYm1LN9WcCfyL58p7E3SpOxOGCnB3KymoRPS529l5UAxQ
xNVfF9RoUxFI7ONDsAdnb405n7m1lvWWYEF0GoZWvMF3pPnlY/aV9lYny+0Cxevc4tFB8Vv+1l/j
9RDGT+kPEasO51WIhFFz4JB4rpwX3Ip2terGwC+RvizoY1NdAuXOitLr9SAahuaFv70p5iui1lxu
mgxTi/rLLK4l0ruVFpW6iASJeh27uXs7zKdsxmWOexN25EfrHZPlkOpJbrII9ZIU2rGg6H2+fKp5
rgMGVJTPKMP82Yw3NpfgLoW9IgfX35jrD6QgR2npjnGtHon8+r+Zo5nJzlPNNl8yqdRKL1NHF0gw
N9d+y+ZvvbrKJYEp7hfTEQqR30BRkH3Krppd6u0AU6kZNFSnTtNBHv4iJyLUGi+QmJCl0KBCCJVc
tmUxGX0lz5kBfptxvgFRaVAOlQ3piPE/v5Tg7Ts7TC4M0ddlbAzYaVNQkVi/11IOrfK/CyPCCpDT
oAg1caTYjseUKXNNKhMO0cvXTg7VQlDcaMPqX3YEXk5ooVoOJS80eyDkyGQyRZc1xqqBf6sN5gA6
Zhjy14/L1RYUqKoIIwXnWH2MYYGEX8FQFvvKHBdrXCHHXEC5bPzdISNEduhSCBZGUQhGR4Uae9SR
mXNsK7jOQIqlcUZ8SJFWSIcx/0WHVSkxT+pnIHWVoi5KwjW6vJkcDwR7FJRkwQepYaCDCRrDFhvK
ZgE7u2WBNbw1pucYgqyaEyfAukOlDLAsA/Xb04PbgNGvyVDi9+Ja9p380GxPZL3tFA2NB4FrcBIB
mkpDVRK5EmzSn7KPEXXeFsSpQeezxWEePxljVAGF3naB1h4S0Pxc3jwauZkvdVKlYfKAOAbp3FCs
cPjUQlzaAELX9Dy8bIRTgkA9xkCLWIHDg26SqcekDqmGVe3BHAyCX8pWQwl+VXd1x8NlSxxfwLMO
mp5UqA9gOeZcmaD5KVXwLHoYjKjdrXcArOmMo6KJkK08j9gZYrE7m5xLRNOxohlQ09yIyPKNFK/j
Vvux8NnDeWLtF/WRCOxcopEKZ1MVFImc5M2cHof+qM+3iZS6i/mamIctIS6UrntTcK74X+3PZn4E
sZ3dsXSM1ZlhN826xzxvXFTVARYCrxGeJmOTPMlVcqv2CgR5Rek8/U5nbgmOV6gAgNHPYg/c1ueS
PJZ4M+sRGHqiPNIiPUQVR7RETqBykP8CBW3hsjybaYL2UKb1M+zEt9Qxqa7CHNZH1QVkyhd1SHlR
/8QaPYy7DQUYPk+zGJUV5d6O9KC91X3plmaLOeocImucDODEGBOzpFSVhw35t5ehv5Pr1yY0eM3u
cRLScfL2EMkfYi+6kM7ZsBEpDSL1OSJWdbPd0Me4jGpR4tES9ngtrNHzDsPeGl32bg8HwxgdtYK1
9Sp7okoYwJu8qa7sSr7IFu+M09zQ1nCLoW5D/31nalbQ5ExqmBrjIMVwYEu+NU4Z9umNbj5ejlu8
MKwBGkTpyWlPjgmQAOJrsdrOGDOpUJ7uo27Q3MsWeJFxb4F+xd1iKnWuUuQB6D7Kjykml7Mfpkgf
kbsI3PkYArMgWMw2OEej2VC7QSmva6ArUD/GsyV4IJxbQEEL2B/NBA2BhnLC6SLWNVvHCjKaXjVc
Ees72CIubxLnhMIAWjI6xnZtlOuYTz5l2rwseEd6UA3QHDTxK0zi1O+yBhAc1cgUBSDeggCDB9wH
7bXzsoWOa8TetrTycgmqN50DcqLg8pLOwwClbABIAsgTOrbAXPAQ/EyqUjZqD1xWfqpYwZD1btJm
+O+/LlviEHWdmmK+jrQkZetUMJUXeBvj6k29JLDuMDw3PwC5KIPMCsmmHVTvskC/8vy6OLXMxLqp
6QbQV8FyOoMwu/Vj6amS+6CVQzJ9r+y30fh1ea2iXWWikCTHQxqPMAi2bj9eJVftZl8GPHGOBVcU
1xIeCiCzQRwCg+6py8dAwq9qkddeTa5i846MX035IfvvEybYQB1PYTx3LeTSTN60pA3kjW3UNzX5
IUmubBmM/reGSIOTuxYcXEp6AZAiS6iuNkle6RKKjoX6y9C+VvXDoF1tk8Dj6cc+zR2wFhp/UHan
Vzuzlqrq43SNFypgfJ00UYGZR8m//Pm5ceIfG6AAZaanrH4FsLoAhxKc7MUKwbiHqjflI/ncTb5b
EIwxl4NipFquSQTeXclu4wCNrlcHy3kZyfPlZV3cORhi7ohtMbtOgqKZV7cvi/LVSW6n5utlE8Kd
Y/y5qGWrUjRaSf/tvDbh9q1wfIBun/4mtqtr0Zfirgm5CSXssIEcZU6qWa5bvywY0ZlezSvd0w7m
7M7fgclyHv/OvIpb669KVBXhBqSdVeYeWdBfwhWDmndFjMgkk9umh1z6ojt2MJCgKQ6FiA3lowJ9
5vY7k0yBpAQ3g6RlmOf8W1QbND0/5QfpKbmRene5ku//1nyAGvXt9hdUtp81Uc7OmY2Dn+KRRwGI
oMRm0SLIpHIp1k1IJUIUlqbt+vd+doFr8oY3Ok7j+NWrCDHC6XedGmUuHWMtswzYw9LTf4xB+TRG
wwGI9afxA/O8XouY0+mfO9tl1IjoAx3pFPvArIdMLvJMhtJ0JVnRNujmMWtjQZpzXgOga/rHCPu4
NJrWUusJ3kPQBh27JGzWLrT6zlPao24jQbQE9Q3eqigw1cIJQRHv48vukkO16eVUn8Am61T3BFzb
jv5FcOxpjGL3DUkbxiZlkLCgJnl6jVlDpRc65Y7OptEb9BejHoJlvXeyL2t3nbv25Mbw1kmAHuRt
JCRWUJZEAmTi+jy1ahoxmRaDHkMjc/v0YJmQgBrddTnqIElplkwQbbj7uLPHBJsc4DAyrDWKoUsc
tnkwm6LSGt8CrjXwyqNAqTL7WKAIVlZ2BZmAbnh3VuXBqXVP8K1oCD77VvRV/P82mBCdjP08JhhY
+JhxNWljIUwiTP+hWtihZS2SjeDFSlBVgFsMpVCcKOYuxcSpk1QKFI4riIOak+YmqBB1V9qg4iFx
3YKG1EGp/PIaebfC3iZzpTrr1FaxCdb5pg869c3sA216vmyChvizXYT0qYmTTHv/TDzO5LLp5wXM
H3MdtRvo2daXCf8ll1+7+HDZFDfywr3/scWkPKiUEEyw2DmYsOIo/5086XTSL3zv3/X79OnfCAkK
VmcyHy2ei63Kc5Ab9RIKUXClqBisY2fqb1nePVhrJ8jwuR9MN2W8KoGhx1k+PcljWwIRuIJ03TAI
9NxAywFKAdX5LthIXoZq7szQ47cLhG3V4v6KQXGkGy6d786vsyv0lKHI+0LVSMeQznhLR4BHLhvm
HuudXSZQFf3akWpDhZ409m1sGK6Wr4JLhfvFdiaY2FQrHYROR/iIE49hptya8ftColI2XU36dnk1
3Et5v430t+y2EQrfc0lUUHx1QBVH+YGEhU8AhgeeeQ3Gv5pISEpN497ZabM04F5AN4cSPWNRXZSk
VRT0z7sPUE+PNMD6OvoUtCT5xvHy+rhfC6AsB2UOjYo2ni7PLmd1Hhssz7DeVFN2rcUILlvgxsSd
BSZ4OJKiNnjZ1Kh/2le0BtEF1hXUDASB4+PFdbZtEAwH5zQoIFR2nkraWrtQe8TB+crwB3+6qW4A
5wfHYxmZ/hgqT0rplhEVDqJyCnQUkMqEgoPn0P9chdPDdN/Ofw0ttVFW+7PxJysfpqahJPCG/Fty
ImX6JdtvRob/I8h3RIaY7R1Ua+k6E4YWcjOTu0X1u+XGGSy3SkQ81B838qVFMbEZAhWrHFdAWhhu
+pz9bo4p1N+pUsyx+NaHNE+driYgFZXH8kj1jgsvfrvsTDx3xQ2EyRzU5XCnM7GzHeR5gHh64ZUd
6OAHfGiR9AEHi0AVvv+YYONm7lTqIAN1tl7hlYUGj+7nz5SdU1zX5iDwYYtOUoK9BFk4W6Pr89iZ
zRFVhAV4OtNrI/tBfnDuJm+Ei8oHlXj5t8sbyI1naEJQcCk6jCpLZNNo+RgvMgFr+S/kC2CGLnz7
CNAMHaNfojwUoeo41xCg0xYaH5hylA0WMpW1QzyOA+zZDuBmy+Q5xe8uOyQYAbi8Ms61irIjsn6U
7xHMWNjU2id9D3HFxivLYEivC/N1EBFX8r7XiQ3msFka+PtjGTa07sppvsckyGbN1dpIW4CCsEO5
uZUhjgBoUPs0db6VPVxeI+ewn9hnDmCXKOs2ZCD7zaHHliivigWcdWDWj4jcly1xdxNvHFwJaCWd
0QoOSZ0pxlSCUskp3Nz8ZmqB1f66bIO7GpQCMSNqYACOPcwEXGtbYsDG2GjusNC3GtxkPgzkW1vl
n3GPnTHmWKMTrCZtXzeAPdrunJGo3wZPM0S4H/6+/VkT/fddujAZVVXmHcw05c1if0ny0BQpU4q2
jcl+FjCr1VoJJ6iceye5m0C5V8l3m1q7tSoiP+Bc3ipYb//5RPS37JYD8thGVgGi9mSldlsnDSRt
c+M1WudvSrW5hCxeLWrWiraQOWS5VVR2u2B9U/FcKd+77B3Dspc9j/4J5iI7WRZzjkAXYWdrDxMG
1MLNqnGnOJTKu2069P2z1LxetsYh4wcw4c8usqRHcVlpyqRiFy35V5YvvkpMT9uuu/hBmVcvk0y3
MQc3xbheJ6neDKaaEVKDWtq91pn8ba6fVwcqIXHiD9Xvyz9NsNca83gkMbjuMLQDsgmQfOsymKYO
liYIWpw7+2T1zDu/rg2yrg5Wv2RP8qC4tYibTXAg2CstjUmPXaUOU92qKa0pvxbaI8YtvXb9eXm/
uGsBeOYDawqxbCb/aIBSjJv/4+zKdtzGlegXCdC+vGq13e527+nkRUg6ifZ919ffwx7MbZnmmJN5
mQATIGVSxWKx6tQ5GoRF5PAYWe6gvV//95m35ebfp6JUXqFHUhLtdDPeJ2vnFFLtKdM+DSXOCWAv
BIVxANEAqVOoODWNSoNzhjilmaE9y9L93Oqcdy4zdqCC+rcJKk6FU59qglXXzlq7onDfoJUGXVdH
Gl4TJQvwoxwBrbT/sH8mAEdoe0JTk06oisnKlpLYLNv91BT2MuySMUi4hKvM7wR1agAtkbXpBvWd
+tlIxyRsWydXsv1gRBgllG4twJulMea4BNO7N6aoL1WLk1ArA3giSLlAbUq7Nr+mw3chSuyGSy3F
M0Z9s9JYpiKOYSzSb3TjmEAIYo0kV0eWX/55Kg/81OcWUldLCsnOdJYXpPJhFEgWoKr6/rozMIPb
xgJ1kXRziQ/XEWdYsyDJQ99AKTPP/xx/jui+MUNdJkUzjUIj4MzG3SGfAqM8jDzKBY67mVSJSkLb
NK9qBLRRcdfq1VtvjZZTU2Ge1s9V0DLIjZmU6xSCr6OuFGdQDpNe7NoY6pV+nu6U5luFqub1z8Nq
82w3zqQuhj6S2rLKoHwrPqiLFz/3e+0GzPfOuw1MsQ6ctAjcTSJj3IeAmIDX4gQLjn+YCpXcQOF7
qRbs6mLWdrfkx7G+6zSZg/ZlRtrNxlKhAowGi5FJxM+H4lQX1ilreVGPtRCk6lAcBd4DxAKUBw5W
npbFCBSsun4dOl9R69dm0DkOwvLBjRG6TDqXRiPrGfhjICMhTL+WTnSs6bYJa/e6W7CwF/LWEJWT
tKEsZmap45H11H/tPyRimm/Rg+liiKQ4Sk5ojy/1i/x43SzrM5GWHybE0dcByuTcGaJhBDVWCjxO
VwFY1HWOwmPRZ2/gpwUqtoLnXh9iHRbCAYy8BsYcKmmXClCKfLi+FKYhMPVjRA/TSIZObeBQVK0M
7SB09McqMCSwwXxJBRAmcxVbyQGh02gJECZVMqEiodHd/KnJunCpUXL7S04ld0cNdF5QlZccIhEz
SR66VNfXxsrctyapmGEpiZkibUBxtLPcFCPNiXCIkp06HRCgXKVZOTGC6RabJVIxYu7EyIw6cFai
JHREm+UQGW1wfUmsyLtdEhUgojHu4lAQ0dkrTq0ZDA20Zn8CBGBnqa8tPpAunDWxeizy1iLl6yAJ
k/N6BTmmnkEmwCYATkBMHL30ezt5VhzEXb/7wUNxMqMUWnHo7QCIaNB1bTVduwnTAjhdqb76eIKD
JmkUY1/oQh6ohWeKuvnHdjLr1QCdXtobcErZ7ocXK+U17Jm+sVkQFXYjPckSSAHXTlU1uzDUjkrR
cu5IVj6G6V4QSYBwDVtGJUll3g3oX6IsUvTtUzm/G2AejqLFz/LqYKUVxxOZgWNjjdq2BZPuQ1PJ
qJEAAwRggJ69zOYvs9hdd3jmvm3MUPuGsYewN3pQyBnq6NWD7Ao8gQfOQuh8CdLiUAKfQTrYCxjR
729a6DpNpacunOI7zw4VafMqrI28gZ3M+pJpEpKIu7H3I4Vz9TKD3ueG0YmSok/SNJvYsESOb0OI
IFTNdOz15XcHJJVoNYmnA7p+/SMxoxIg0LKF+Wtw3JClbyo/emd0szbgjK5G0BSLrTXBEHtjD+nS
FxPd7X7aXzfITAcJ6Ppvi5SvK8KCSfYOiAP0KxfbArwHxH+SL9idM+9iycsSG9OqRxCnuSCOjA/d
TfTj+k9gho3NL6D8v+rByGMNaeukVnbEYNWDbEXurPGqT2z//1wo5f9621cTqLtQEDFeWv0hDDnx
nbOMC3GbJK97oYS7COKxET1JueXO+HK8gxZ4HBYjGqumaR0dk7cgJRHd2Kx+hf3vStZv1PWH3Koe
PicHA8PZOBp5kzdFgZCL1+mopnaY72e0FK57AAvTJ0P/A2xzQBljRIpye7W3RnnpNIic+NEjmaJQ
XS1Y3L9Q+bwbkTGBCxqtjTXK5eNej8WSWIuPyhskEG/NwPBDT74lLXsBmMIKDUsTUjhBEkxv7Y1+
Ck9kCJfHp8P2mM9VU44vlJOxKgs8BtJSd9UahKNy6r9d31r2x/u0QXs9pivBbgm5MR2l5LGLgZLi
+D07Gv/fAs2/URVQHRAINekEktVabp1mTP1Qee3GhGOJs1/0CP2wCGOkG7DUGpDh1e5B5Ok1q399
w5jdpo130AApS1ijMmqgkwZ24C97IHTvc5DUqfVqa5P0lmBUyyo6T6y9UvimyI4w8Zh0eRtKJb9T
jBHSpcAPKBO0W5U4t4V1lZxGLL2i4T1iecaI/2wunE6v1VbKkbMVi/WOOU9b7Rp/0BJHSIq36zvL
+HwKMAJoIiMTRY+eMqXlAupoHZ6yWopR6Xifi2AJTl6vG/kAHFCvozMr5FdsFlSmK3AVPWLknE57
QzzG9aGqfxoSCKOSzDWGxp1wErT1KSlieyneBSmxxVG0e1lN7F6/r5X1HhwdsS3VR238Wau5Wyu3
UdP7S/JYZvc5NKdr5X2YjB20ce2oq54zIyiHZ1V5icQXPfaGcbBzaN9pxklokAOjIx/z2AZZj4mz
ZZLvulmmlpmhjB1twNIyQ1OzcXyrsEf0kye3tZ/yQ+TziGFkRig5M0mFTV1cByECgYojCQaoq013
mdE0xOxx+VwqP43aS9V3DdhdjDC22rEvK6dTDuEsuaZgeo3lN0JuF8JeLCqgNTW7UX6uyrMWcQo/
rELG2c+koqo0gxRVjfEzAWO7U/wOQDahsNcbwWtB0N8crQMyjQfl63W/Y3X4z8xSgdZah6lXSpht
RGs31YldtIpdKUGc9q6yHIvwIEutXQygiK2QUi2infJ68eQDXHF9GvUbdQB3DxVZeZ/ZVQ+EuoAS
gXoYzC+j8M5ZLyNwbNdLz5Ra7dwKdQIHnBzigO2esJqbe/GeZIqtXZ3IILrEaWrxPu5HIrFx+zJO
xFXAEQdLy5PZ3Uyi6nYg9JPGOytGWxYzQsNeV17rNaiTe73xYn0nkhjKabJwjgINr5hjiN0aC37G
Ij/0cebqC+8SYKR62F4oMpN8CIQu1PnuxsksEktqMLXzxRKPsvJWr0etq7wRY14V9rfhObDM9J5P
i9TxzuQ8KVoZZbjCAsYv7cs6qLt6sI1JfbSmyvLnQar2cdnkdhtKj9Y6JdBSH/Bg6I2n687FvimA
JVfxCoLiBhXDR3CXGlGKqrgMiMJqPiYGOIhNTmbEduBPI9QO6/FaoXsskCYsaR8ofgpQqA7JGr3m
URny1kNtrRomfSWEJlKKWBtduQT1STWUmGoLZZ2TI33AN+ggAEoXGVOgJryQ7sXJYRKOiw7mwuS1
3o++dZJ8DAoDy6u6Q1AEoz24hJK/fxVdAh2r/OQk8W4nlvMS9XRMcoDxAMDA88tJQFFlNWbIBZLh
axBEfgxf/wuVA5bLWqA6MAjwmwwQn9uRy1VfWxF2ut9h0NmokN9Bm8StnssDHzZG7g1qY1URDFE6
UJWgWKeRTnJuVvOoYGBfNgl2oBjM9EmMxCjAO8z0wIWFR3psmoBayULGeYKx4HFnxqlLbU4K3Lwh
4aOswhSKOiU8VfSbrttXq/WsNCDBzAQ/6c29UkHnev5zjnN8TVCakklmtO8+nlSbuKtlklZW1oTB
83ICHFYFriDq5/BBChPee4JVkQD5IjbYklU4Ef1VVwHj4DKhuzO/db+l/eTE94It2YlnOQVgpe+T
3x9CPBW9fIcRcZ+HBL74zshMdXCPoCOBNikmqs+daiVsSdMIXMMyrrZcBaGA+yXy5einsu7LRuAc
2MvEgdgzSCEfVjEBTyUOeic2yxotBKn7cVi+hffyfQ8OqOpe3emRnfy4HlzZBiG1CbsY9sAWny9Q
ALt8lmZowK0n4am4GwJCuZcogOhCm9C39jLnsryIfjAERhxZQiAH8pEGirRyP0oN3tzOMLz0g7ek
KHTzSoJMG2D2Q0uEjG3SNoZkKUdNT4CvFCZvMCZbK+JHOeWRibN8gxAI/m2GesJI49B15hRDlnxI
/dTSDlM93kggQLHbGm/RdHAXaf7TvhLZPuwbhuJIg47m3pFL2UytHDZX4TkDiaciP1Tj4DcqJ8Yw
t/DTDq3nN5cmNI0FUO6MjVs2pwm4B2vmJOc8G1Tl1ipkYUrHDNhDw/IKEYXNDmoJhnPdw8kJPYvU
HzummzLpzF5eP0NbQGppnAgDItQvpfo20tddDVGRCjJJ6J79aSJBzOH6gYcTEkuaPkhOsqgO5bBy
8DJM4v1oPBmCV1u/ry/qskYGM4SECStCX+JiiNdUJkvMClDuTgcTExHIDB3zSDDSmRv5vBoZy9FB
6gf2FBWtlosYTEigWskCUElUIDQGplPVsMGgZWvJT6l6wWK966tj2gOJGo4WDF7wWK/ZhImMGPZ6
5WdXunN5QnGzGJ9B1ulYVcGJuRfpO7YSx0nExKKOqER/MRCAQDE5i0BpoFngtFJrFBtT2XL/fE1b
K1SCmUhZJI0pLhKxqf1ImG0LFFMVZAIwM5b5yaC/gcotuG6TsTI0hCEPAjEisILReJIiAby3MkzQ
Jiv6Cn1HPQ9MSd1dN8I4X4CvwdUlkDKhjkqdYqOu9LlPUlTSpy89GIWb+0HyZSDaSlyV101dJOn4
ODLYrTGDCUrLCwaVaCotcG3roL5Nj+J0mqzZToZdM8ocO4zAdGaH+OcmvwEmypqsHPeHNcd+Z6qe
iSi4iDxFSZ4Z6uqFR0KJpA1Lp1GrmwjUr12LooAVyV+vbxsrWIBiFOcWIvXgALOozNgYQcgP/coK
lMGLpzupD72xrxgkR7Y/2BPnhrp8lZOvBDYGVO4lBeGCLHuze8s0SmuiAao0OWEwHSZP8yU7dU23
cevd+luBrIGw5/WBP1CyVJjXIFlCfBCHGKnaudVCLY0xBuGoo0OzpTCQKWXdrdm/F9UI0q4S7QPV
hMal+tyXum8IoPZsjX2FplrUqbga2ns9jG5GKXGKxrTzUPGLTLJHYf01VLkHPPmubrSbUdOOoynu
p2p1+3T1YnH6WmGQeokqjguyThXiO14WFj7ZxRTraCUjYI+4f9f6oYyPffYM3IMVIStbIs4Fefmc
wAcjgyFkYpbgl6its5akFMVcBjEX6NRqMC6FOwgi2Cg5O//hJoEpoo0E2ltQ01LBYgKHAa4SAwo7
Umz3eFpHmj0rJ0V8q/O9IT1xHJ/8c7RTAOxA9hF68hBkOneKMG6VspsnBN2D5rc9PN9yKkgWFYR8
h0esxvpk2EA4IAG+Ai5wbkwc83yaCwvXo5ard1aoa/upMFtXlfr71awHtBpBw3t9hayIqILGBQcO
cA48r89tYr4o7ZQpTxytfqhUVy1wWbaQteDB9Fhr29qhUt05agpTHvDOy1ILgT62MVhnl+FdM97F
vPFj1q21tUXFj3DIh2jNFTyBytAFMc4xT1cOZoAVeeGDYN8GihwNCArLqVRTjPYvAry2ojvVm1CV
Cr1a5J0s5kogT4PLClEXuhXnX0fvAI4u2wpxt3nWq+dp9K9/fdbjTcNz4P8GqOO0rFrY6iY+i9Fr
jV1OszuAcbFdqp0WFwqGRdqTLAo+HpWPrYKPp5c2smFkvusj55cwdxTPLdQFIH12MUWXS3Mv9CLS
m6ZU9hKwyqL+tdPjUxd+EYtitrPsuxhJot1qz5ks38zohYyVdJgERJ1c56QkzAsPT1nUC3ET4D/U
sehaggnJBzI/aD6ATwflftXOv0NEEOO7vHPPXLpF8nEk4hA/oj5Cucih2iTIVgvpuZo0p6iW21pK
v1zfYZ4V+dyXNDSwDEw2oT2c/65Lv00gmmMuzp8bIWN70GtAaQv7d27E6GJZLgsLwr5ph0EUqz1M
Rvw6y9wWPyueQOcRU4lIEkDhRH2g3IrlVZQEIGc0uwcrGkjegB905L1yN/mrN77KIHhBMg72Bl4t
nekcuBBEUMpgPAFJ1vkipxJ4MRAc4FJ4GN1+34AOMjkSAYX2X1wKl6yXuFw1EEKCTwFSbiLN8DJB
6VLKJRR00j3RcBt3KmquRKzB2P/5tyN6JXhziuQJSrZ8k3ZBqwpY+wYvQrn8Ga83Wt6hqeZet8EK
aFsbdGI89LNamqg+SO1uql6K4s+rDmDawsgjAgh4tOmnWKnGUtzqmO3sy1M1QpqycmWkZNcXwboz
t0bI3282asYEgjSZOEkDFNLmn9rcu6s42DKvhMLycSJ8YokW5m4vX81xli9lRYaYM2kXNpWnSuLe
NJLeEVJpsJswNP/L58ETjChLAIlOv/cqJUuLBbKlztS/gNjSHkzehUOiDJ1Qgajg/xaoKLSW0J7V
PyY4/yaaduWvg09KhZFb/bj+oZhnZ2uNihKxoJUQ7SKRNQ+MZgdZT7sGebvQPM2NP8YDWGuCiRfO
P0r39BpRocQ782MsnC7tK9lUQV0OIytqsOAyBQtp56QuuNLyBdxTilNAEiRz86D9xSOCuBxSRLDA
AYakp04A3XQxNpnLWAx1CfyNi11XtuhUjx2E5b0Egs39rt11bioH6mlylX/FDPeBzrlYOqhzCLsj
xCnofHkcl7kyCtybypOhevW++a6AbTt0g3vxDTlmQBRRAIVa3ALQcu7Gk895Yd008YyT8OLBKP75
wYw7ITGSMEG6hJlLZ47t6haNKwd0sz/jzlZ30dMf02+R/bagYqaSUtrFhLUhLfrY6aCBSaPyDuS9
p1H4zfFh5hMExVrsKKreeM+dL2rtU1R9+rhCwXZ0Y8VLDajPmrsaI//Crd7ta2OvyyBh/H7dLtkr
ei/xBf9vljqo1hL2UdxhL5vxq7i8QJ3DNiAtUcr7GQpmolbYMg+mz4p3mycr7bxZFk/WIqAQpOjL
bIPe/CBH5Y9WX10pQlNxVMbg+hpZBrcPLnJbbQK5KReFLkZ4I8eh7oPj1RmH/hCFMXievqyL5V23
xky2t+aovEGVoAg7Zwr6i97iqU59wmhAYVdvTWXnd9Ak280JZ4HMUgpIKfBSRgWAaAWdrxCJA2R+
QYaB5EHzzUCH3h2o7x3VFkBGQxis4xfd+3l9naxEE29YDK0gOUPqTHZ9s6tLlC5FqaEcKi+LvwJ8
PFuDK0TcESPWaQclGF4vH4XlD+jWxs4wTGlYCyjmiYdotbNddNBd7WH9LTl4nLvpi8a5HFnX/tYe
dSJkJemUvMfl2AvfUmu+B8v0/brONw1muq/vIPE7+uxtLVHXlmmtcRol+Gqj9DpNe4tXz2N+oc3O
EfubnROSCnCvBeU8pXNX6ybN3X7itGYucY+IjNs1UM7e5cNsrTnCcLfYs0vw3+lT0tjrXZ7bJYSB
wb1r7buFs3OXQDYFF6+qA+aByr9u0lfAqsRNay648UFp/qD5hUdk97RA+qaeiJ5aAonQnlcdZTji
1iYN1a6mXCukCvd956kHE3QzVaAgWkJgYnJld9m1mnPdP1ibe2aROtZ1QhrojQVInDcUbofNjZ+g
hAqogvCA9yPY23ltbFbwQrFDkdAKsPAUoZVI4taSi5nMmndeGPT3SEhd7S5/VQ46ooh+l/FSN3Ka
qDNwZo9KssWylaWqwEBuuq/3wwOxpxR2dkyeifSOGXMSU8aRODNHBa1qTsysV3H3iNkhgS6nfFx5
8Z9ngnr7LFmt9asFE/1g991Tv3pyw4n3jMBxtgoqAYJ2/Gz2ETzRkl/X9GmU/8MuAVUgEuk06JnS
ThCGiWnoIXm+Vc9DZhfSq8p92RPfpT88oSc0FdT+MQpL+fbUdpCBTcFPJQfJIykmZ6Bp6/GeR5Fq
zzlHrJO7tUWF9KVAspgroM0efQCpHOOjz6DdrQfTTu3yGw+hz6oc6CD+Ja8rsK6Az/088KqqkUeZ
kIDs/G52OygFxi4wOJ4RKF79wstNmVFiY41uwUsjCrsZtKEd80U8tHtQUzmhu6R28aYFQtDf5gHv
1JLff/HtkGhA6gTUwbgBztdXlJhyCwntVrqPdjVo4qSg2ecH7ndj+Tlpjf9thwoOeGZoVld9xD/j
PblJXSIgZN1qXrWPICo57TQOUpRnkAoPojaoElIYtHg7QiDfnFTkAdedkRUetmuiwoM8aQB+od3q
VHihhuk+7X+l0cN1G2Rfrn0fyv9WoBZE2KmcNvoO7LrTRIMz1u+rwrv9OYuhscMoWQtGSj5Q+xZ9
/4aqcmDHAApi+GDxFxcgAy5FGasJhdYTwGTo1BjQRKLihlktcqlmHxfGhzT4fvDJYzv9F3GDvY2f
pqiwUTdDnVU5TCXt0Rxuo8I3h7uo5EQnnhUSvDZZmtaA0r2CypMTa48p9EXnN3BsKNyeOKtccbZx
xPc3diJ5DfOFbFzrolaBsJS64T7155vMeSc7aN7E36YdNzqx4rwsEs4NojIC1eJzs+bQaMOq4K6C
1vgHpWTjSlDkIqK+vFkDljeCcg1vEjSTIWFFnd61041hnGEKlQOozr31wpeGx1XP3EbUhAHdIagd
3Crn60mTRR4bHUZGvz8CvX4gZIDJQblbfMmTd0Cvk/owXz6YFXO3dqlYKNarqHYd7PZ+cree0qN+
KLzYBx2tikQ7dDNHP6Ec7mKiiss+zky3t8apnR2E0OrLFjlN8mq2KMRDnPlFeex8zCTovnYoPVLn
MricBbw1U7GyiSYxD0Uko6Nf76X32p19Io2CaoV5hF7S8+DXu8GNd/LO+qr9vB5DuWumHFeelaFS
LJR/18htMe3jdc76xXTz35BsLEH2jqs1iNz163WznCXTj4y+wiivqn64118MrEpgBfnhP6UoKJ9J
OuSMZfOC6rEGy3wnjYjc5u3qG34TWF521AINoAsII3DuPOaiNsao0JMkk6lAgpLkC2jinJIg2+t+
5qecrgCrLAk43eeiqLPZZllo5CbyrtFffdXpghjIEuEE2oTBS3ZNoD2qp9p04sf+zoRcqf54/dsx
48/GPHVECynJtQ/aQnRbT92IgqhVfCnk1r1uhhw2+nbfrpI6jIJSjKueIkmZusRtxsQVobmdjb7S
vlb17rot1uW0tUWdwL4slyon3cRR7G+qPt93kOkYheQIwv3guiniBNeWRZ23rGykFUkL2i3K4qZF
dhDDzLtuguWHEBoAChLws0u8b5G0SxzlFmTeAxJHikDC4eJ32C6x6KhObO1Q/i6DAjCqYtjJfocP
iW+4kHUa3XR0oF/rxz6KJa1L9O0xaDW9zd6/oXKVyJehthPzHADEE2wkOAGoPKmfJdy8pEJCqpCr
Ty78yBMcdNv9yS3uRRdoJJsMM/NCC+MUnBmmsiYDsqxqtxJuV3E/52+qHIE4vbGvf0mGs5wZoZKm
BVAXcykUsIqrHmDptjzxMISsZ9WZCeoj1uUgCIKMDZyc7Hu0I4IEmGRXbfENeqLoAEdPPNATK7c9
M0nFr7yaVGsg3JOTIzr4YnZzCyK0AMWlGx7VL9c/qGCF56laLPHHRSPsRGQx8z7BnMTfks49hkJz
3U6QVwc826w4fbZOKoIlzSJlw4Sj3rvp8+oWnmHLDjjvvdCtveEou/Eh2guAlkG3lStQyGqenVmn
YhrAUUsBqVPAXF7F38Md0a3BBXhbp6iXT+jZpV5+J3npA2lV8vBRrPramXEqyqlD0qgzqXcVub36
4euHercN4fDKDu3pBKk3zt3LOSl0QgHho3ku9A5dOckGvsAuB26aRk70lVBDE0xg8lwqcpKm1ZYt
+bWfuhpobm9UkMG1D7HHe1IwojgmGyD4h6lwXPd0mi/Io5TqPbaQgPWKQxZMvurnBx5JPaurbMiE
PlRGgRsAIeo0mkXUCvkE/Ed5xLMsCPe1Vzz3AV/wkfmJNoaoo2gqIJ0tOjVzskbxEyF/WhNlfz1e
sqPZxgZ15NIMcIYRkHK8/sJAeSfZUP5FuB1wGeDx7EUnXo+atyjqlBVVMScxQc+soO3tp8KWfl1f
EiM1Ofs81EnKAG4BQgdeN4NzUNyt2qESbqH0c90K8zb73DdaJQY4Yr2JCMlrut6nPTg3DjqPYob5
bUCDDmcG/B4ITcrRotqQQHSNlYDE5rC6tZ88kO4dBGgW+4NNkRsUuCYplxNCiGYK6PAS7IJHqFME
p4FWtgKst3hD9DMEDpKS5Q7bNVL+Ny/K2K9rgZ7kmvlSUjrr+P3Pv9TWAuVwsyVWYpjiQktCb06+
JsZuyZ6vm2BG760Nyud6U26qktRq1IDItBg3hIpt8MMTAYXh/3IeFKxiAyHI/9sz6NKuPK5WCLgW
fBwP387JTwZYZrIddP+8dy3IHyM0gTrTNmpOesWqYJ8ZprJHU1/MQSAAK/VBPZDnoelKQXgi9vjA
SJ43GuSC2ZSm1miq+jLEtnYYazitruWXPmgBMHBcyC7JVPlZAOtcb3eWSiDnclgK3YDJOAF+8SiW
X6vmy3VvuWQMUohu0OfXI2dis6xaS8a0IW0azcbD6VC/WfvaBROSKwEpBLZHT0XbUv3Z26IvuxWI
dl4jp/JLh3dhcveXDjBDNLcrWpd4f6u5jbQS8MJypwUr+DkrYF0HLn8gM5Xdrp0KMHKizmm6YH/F
Q7KrnyDAhvZOd9T9+KBwivbMVHZri4otvRYvZrRieZ03u+195o07Ec87Mrw+O+YbCaHaZJte6PEK
G1zTVNCBxGKd1AsydvWhPoZB6aZ+h1JR7Eg3RaDauq0d2ru8AEiV2xwhHkpnXdtVU7HIWEqjzXOY
zo/WaT4mB/UetBaQS9P94gnK4pyLkHXdbszRNH2NGJUdBEDxPC9+ZaNqx5Ccb2/VjnNo/sFxCKQA
9X0wKVIHc1lKXRxGfMzJUQ/RTtrp9/iIdnqDbrB3/YD+w9f7tEUd0BJYzHIwYGv2i+8LCny5b/kV
umd45b03+8Ktb/8dmRj5Npff7tMwdSCleeyMSoVhqR6dpT4aAEWugYRXwfQ2TDdqziElZEe7T3v0
aSy6fIJ6OU5j8yopu1l5yHmMuTwT1CE0qjUfkb9mTi2nPkRCgr6VfIvH03Mpa/QRUz9XQh04VY2T
VSA9mXSfPGaP+qt8KJ9Bz+u2P+YHHW8oMba/AwiChlDlmxAO5Eln8z4ddewsxcTAX4e8Vsbg/UAw
4XvVlyEvfd03OWZUaiRENTKwGRBIqxqMgJ63iNa6v+x443Bku644Il0lsqJJb2diplR/1ehvqW69
YjAJXVZD8xeT1y9kvRShpPf34Vapi36cLXkBFSEONxrVsZMBpTbbIzLd9q7nfql/uPY+rVGhJJPW
Pm5JtkbKziMYr/pTuB8x2FXepTvMP7u8mMw5A7ROfN7KubiG2M1hvS37m1IKNB46jRcf6f5TZDat
YJpIKsqj4mvHxAMgyC/v1luBXylhJ+2fG0iFDbOONBGENwRlBV4oUjLFsNW9ctdBZQsZC24ZXrXi
HzLsT5NUGAExSL3kJPyrKNEK70TTK/5BSKplF6RB/PIIsxYF/CJgKOhPolFJZbpJOudFSaoJBBuy
uvvOhkg0qQgl3wxPAROWFznrrex/P/AvoEt/kVCKRgdG11QwDtCTgGqxhqlQkTs1Eb5JqvSmaslD
KFrB9VjCgIee26HuuSpU8RBfMUAsHsgaxdv6tO5itAwHV6xsycu/pYGw531L3urI32/S38kaWkPJ
jBQP9GLXZYkzle3BBEkgZ3WXQeV8dZSXLqsB/T49+guyVhxSv75Z7zCn4xBZu4a3qsvADEwPRNII
6FCSJZmK/5JWlXO2fEBtCfHKuFMAsmkDXvWJtXkbM7QMUTyvndXVDYjxGsHtxdCLevMoNO3N9c1j
msFcIGmGqOBZpkJkOU9K20/w/i5UHzQr+9Vm0Is1S16KTk7R+T2DXdvYoTywz9apQmULGK8jYZaa
d9GRYHgyF8TwHH9gLYn0XyB0LkIm8+LNrK95CwEzUKQrh1F8HuNDonIOFAlC9Gq2JqiYIUvCHGta
h7go/VK0bo92zw70Q0dFBelxU779+TfaWqMuTdkaxwrMWGBXq2N/MC2ArGU7H3hoU0bXShINEXMV
INrUQAVGhV4MYxb9FIIFQjuB3TKWQWsrud231CWinGgN/55804aoryOe8juMtoA4yr6+Umag2v4E
KrtT6sWy1ChGWwcsm067rw6xP6LWUjrkPEdOG0hefBgxscp73jASy/PVU+camO906nQMt6sBaCmc
abbXneGAJPnW8HR7AGcnCjxhYRtu55Egqnt18Oets7PfQB96vQhrs9OrzAnHwsbEu77cLwvnxF9m
fOc2KN9NG9MchhoQijYPg0X9Ysk/shkK7NmXOtn3GofF6fLVCGvQolUIRYt6MUMZj2VZd0ZXYNZD
OOrzizRoXiKjcsZjkWcdya0h6hJQ5aovQLQGRxlLr40NN6sjR0sMzLi/RjInxFzmRVgVGBYVnBJd
B3vF+c3Wx3luhYRfRDJemuJxLV3OOWDFMIBHFZKPAGlEz1f1NVRVFgmE8ZPToMK3gowj8ZKgSOz6
e/laJg6ZUI5cHucWI/vCwjZ2qfOX5GptGQIecQT9PZ7qE0SFCrv2un3xDu42P+TNAjH9Y2OQOnVA
oI9/Nf2TMjyiLyfahV64xhzldhwpk8fZV/Jh6MC9WZ9Ovapiw+qiqssIoD5/Vh1QBt2Yz+NfoeVh
uuF1XTifkR6Tbs1ETtvYTJ0QOjzQBbMjBd33uPlv7gIyCQwQA7NN8+wtxpzJWYUR+fB2PMah3d5j
UgBEKoOvBaJbf49IF5dbVWTlXWAr+L9V6sgtkSE1DQaPHOVEborkkNxaAKEhVbfFnfV8/dOxt/LT
GHU51aBzwjwuwtYaHa3yUITPFW+ohBkZN+uhnL9HGS/VI6VwFvEwNQmk3k+ZgrnRxA6bOUiWlRNF
ePYo36+qQcvrEt5hQsdbKkFwskZfQ7m2pTXvbUyt7aaOk4cxo6QFYhW8OjA6TT84rHRO6nogrHDh
t9gCbFDcY+LRXuLCwbcM/vyTYWidEG1CNhmEMedRMlsrA6Jh+GSDcbNKEPR40nkEYAyQngS09KcN
KjeqBqlLNCg9fiAmGltygeq51cSPTr6E9F8s7AeVCw1hOePWKhX/01wH025MKClQViDzBAky2hwF
595WUFRvfsYYaeTlRqzjtjVKLqXtc6pTMnAn405AbFyc6k7BqMz6OP6WfdKT4RWG/mFnQS+p4JkD
BgbKO4V6QIZr4ut1v2c32QEBKXtdAEp7MFDbdW5bh8JdvoScCM26DzAb+rdVOgMKVYinNAsWOefH
AXU16zGU7kaJt5fsD/hphnJNsSAt3Rihi4A/VNShSv22BB26dte4swdK1hr6gwHvZcLoqhFv/TRL
eStyO/Cg6pjx7V0SMXM3dkdbPkG2z8uDanf9+JEPRN914HIDmYQJLBrQ1+f+knd93yQR+YDx/JBq
9VcQF/9uZ9WVNcxqKi3ayyOazPjzut1/WOWnYSqOpoIo1kBhVnjr1fsC85q1Z2IUvcfERu78hw4M
2dNPa5SflppSGlGHTmXjLR+YqejR8AlzGXTSRcRSnEcyip/h6XK//ry+VFYE/7QNPo3zLY6BrJGg
iFU6UzXWdpEk722a30tt/3WFIh0kR91R5XEFsbdXAvsWGb6HKgLx7U0caHNVDvvyAyQ2ugC52t2L
uQepdgAUdowu1/UlMg/kxhp1yYeFlhW9FKKII09ObYT20tgKGU1fOS0KdsDZWKL8NQxBwFVMWNf4
ZgbSMT9FL6Pl9qBS+OgAP8WHWbArzmuIGQg2RilfDbWxgTAU6h9qluyMcPgBXpFgzhceMpkElIvD
CAIbMPaCsOGiq5WuUtYXI26MzsvAMeTos70cFIKV8rW75Li4wm/zVN5hpUH8mO7iw5/jL3BMNj+A
uj1WaVVR58EPQBC6Ff5H2pU1R6oj3V9EBCDWVyhqcXl3t3t5IXozIIl959d/Rz3ftLHMlOb2vNz7
0BHOEkqlUpknz+mNU9eOf3Pfr0xIjkldv4H4FDoj2VzetNzjgTF9s4ZEgSTZKOu/XYrkkg7Uj+1O
cIvUL2OkRzYijD4G8X7APFUgkJkWVdalhfNd2j/JOdnASd8KNG3BhqDwIGKY5KE2H9qS4+msehWJ
zbhkTfJKUjkcvFxQxWD2uaiPVfly+VCr/r4UM/surmNm4h5yy5s5+0UqZbKy9dBauZvcvlqyqvYJ
hK3C0oXIA7QKz+5X4gLnaFy1J+vcd8FfvV3XJqU7Pc2bKQGICs3cH2NkRsZZQ66yXOl7ET7UzZHt
yAFWJmgBeGBSkszxgkOE14ZH8HIIa/9n3V/1KspUlQ0pX8isktNKjGz5s3Pf6Xhf0fIn8+fHy+6w
+ez3QCPz77VI+WyytKarlY549s9RDexmEUDBFd0BI4RrZLs4Qdnrsk3V0qR45JvUn43f2eyYC+K+
PU36Pe10xRtre2ko01jExQqJPIrboizlzxWW1mAkpBOpHtXCDuM75Kr+mRlBoZ7H3Vzaq0m5AO3m
ZqYtDYqYeXDWeAhXPIq0ebly7v5VP9VOqq+5eUuvTErO6DFip00M8GNd3sflizkcy4aEZDhd3rTN
fMcE8xa6v/gvkaJgMTDdWkpc0VkVB1bK7j3ehKWWDIHvVIAWzxmYiqsv/5tRKRiCyhfk1iL0+sbL
CH7nwaq9XaH139ns1GEztLe+TkdFEru9h68rlSJkRVMjGW2cvNqeHp2R33W9+yEhhuLK3AzErx9U
DpMZ6Skql7gyK4gezV58AmPm5a/3Hw7An5XIHf5q5CXPB+THAojV2rs0w/yJE8zIxz0jBCtWcaOq
pSs+ntzl96y+0zuC4F8Zz3V6Msoo4R8vL0vhiXLfqjcNpqENTsNhfjJRFrWH+6l2dmbzJUu+DEp+
nc3rbLVPUrSqp0mjPdMo6FNvqiGwQiNI0Hif6BVfQmtPo2ynlENRfUXx76s8H3pgXpHEYo6mOPvs
IW5Os4qmbTOrAQ+yIXhvMWQvmagKNll6L9yvtqIlS0C3+Vnz75vlGOfJ8fKObfZ2oBf6x5iUtg0G
cxK05ZBqP+DNDaKyogv49/Tl93zL0f05P3ihrpw/3v6Kr1alkMVJxayiwRKdlN9rHIS3VtXvslGV
lW475KsdKUpZzB8TE1z0YRLrbO+Di2m3GGO769zKPxvl8Iu0dnIYq+bX5c+6Hflf7UqBijmxq/kc
T1A25ie7gMqJUQd+3QVplSiu7O1g9ceUPOy/jHzIWgOmMqPjUdYNEHfPZlUjZ9MKmOUwwA1pdxR8
37q912kaWt2CH8HRg4m/AE12+YttesTKgOSHDS+6yspFK5rpZ2/GVBcbv/derHjybQfelR3J88a5
K9rMwZ1s37XP1nMq5u13PuAlkDHEzHLxta+iyyvb9IWVRckHSVNZU8M6tCkrFtl4qBdOe851zPj7
seLi2nR3SEqAB8bFm1a+VcrcK0nsg/zLQG+20NqApUaQjv0hHlM9KN1uXzhU4X/bG/dqU8qGSVf6
UNVBKgc9jSJolnTnaykJ7bpUpDn/YeteLUn5cDnQzGYi9I7h7xLLbzo1B+BajGKDW0r1Nt/AdOFF
u/qa4kysQr3Vu17CC3QexjwSr6V0Z9KAg1Vqn+97SP4pkuLtI+YD74GuLMAsUswAiYBLsgxdANP7
tMQHP1PpImw74h8DcqSYJ9rEyQDkDxvpISVDEM8R753dkin6GYqV/P6wqw/nJrzERIaoGXWf22UK
eqKoSqkMSD6nEbPWFt+hkGdmThd2+mzigUkNhZlt1379YJLDdX3dWdzFjiRxRIubPL7JlE69fWRf
bUhORvU5A6IUpfVuN7+kXyDemhzbQ3dEOR88/jOUsQAEi4pDtcNkviJcCI96V9AA3/f/e9zv2t9q
n5rRSDvDBgxgtPZ2d850Z5fV+1nfG/MVt4Zg8P4qWIAgDlJyIPR/Jy5R1n0b2z2qASVeB0FHqtvM
B5f46HWqctRmaW9lSbpP8rjWxrjqizBpxuRnvfCXNHbdYz5zPDTzmj2nmVPuNE+/I/OQfazbCbDX
eLAVwX/TUx2EPuAsQO4sM/y3A431wUQMcfz7kbtRmqkEkrbD1MqE5EGlRQ0r5XiJCTAHeAtv3SJJ
AwgiWqE+aO4VlB7LIyAEZeR4oKNtoAeVJDZXvGg2z8rqV4h/X/mSmywgLC3xNIPa47mt5m+NXn3o
mIqQdfO4rMxI26q5/uTVBh4xheaCVBhvJpCdDE0atln6xUFcSxJrf/n+3lwZXtW/KdGEIsrblS3Q
/cl9MaYzg24t7qzApQwxWlVdVJmRPuDMJ0arvqvDzOJn0tQhWG4+mkSJOt18NK2WI33BJdY1yACI
Ctk1uzWR8CeH+lp0YyA7GB5Vk9UbqwL1Bnh5IKlhoE8qpVuY1rcpGQDtMHSwPw9X1BwCZ1DAmTYm
RmBkZUVKscyltTzaA4vXRqN+IwCg8Y5/p8/gWEWdLCqbnaC9qlBvVDW6NvwRpIwQNwXJKyFAnr51
DrDCxDNnsDxoexsyfwQIvCUP5jGceXm1MNVKN3bvjT3p5tOHzG7rmrGQGNcWqHJPOXrc1k8fkTs5
xIEgn1RVsbZaQG9sStegyywvs9wMuoJ51M8B2WOeCh1S9yMrA3Zi1/reDtVAFuEZ0uUECBdYMoCc
cfE/KR0C6TLnPIF67ZTEYUKuTPagc7Zr3f7BnxUTEBsX4dqWPE7smlXCEBJZOPJxr3MA7s7jEhnz
yWweYvOno9SlVxmU3KZLqedkLIfB0HvIeGCNuxT52EGMx7lR9+J+pN8qcOmW9xoA7qp7Xxzx959W
yH9ClRhs5VKoMdt6XEyhToR+xmnqX8b4GBtQWWp3lyPnVsaO7/pqSIo1DLQ7XDOR3MxhH9WPApcN
RWkMtwMzCpfx/up0OL6Jxw9g+++0aslcWcyOcRrjj9ntbxz42Q/bXfUMtk8x7Kda3+aHXNmT4o41
d2ZGG9jTH5yD92Ls/wUIzK6HiIQ8YiehFPFXu7cyKh2MnLpW7HP4Tg9x8mKJIz7Yu3pEyavz21+X
d1Dcbe885dWWXAklVYqCQgpIdVGxPvC8xQjanilO3+YdsTIiHYaRTpVdiqFfayBaqENPJrdpEiS9
ebq8mk1DroPegmCpeCcxnCUOdeMR25U3+zT74rWQnv182cRWGxQ30asNKVswMsPvDQ4C1XIBdS4Y
kHdg98kwujhEOq7ZJOyU+OTNTVqZlI4zHYbaq3IcZ0+zzo6Wf/cbfa9Y1mbAWtmQTrLemjRxJiyr
+TE3AXtcsqABoDACvApggNEPynRHH7MPcWDjaCd/odIjLvjXzyrlESnPdIgOTehx1FAJtrJD0kXL
cFSsUuUg0nlO7EbraIpspS8XCpUU/hzbJbj8IH30RPmcnntm+3eeP5/0VjNvqVWcF1Lyr3lX55HV
1tmDRz1yLKZJ1QzcjDSr9UuH3olZ5YK/DGVnrZ6v4rn8VPn6EulJTgON5dXT5S+hMCePFWudXaDG
hDS75jtqPJWkDUyw8hOVW22mM6/LkiVPBl/rWWbgRNrFneANRfEoHOLIxaQ2jopI2P4qIfWh+235
BFwkskUjt5hnDRD1KrtvpbdrUZdtsr8JaCsbUpKWjMu0dNAgCa1U+2Xk08tsTk/MJs+XN2krQwKV
GOZCTEFnIC/FzPXcG4U+mWFejzMNIYJWuCH3b/uyCy+b2goxa1PSini+5LPV2RgYcJHHswSUW7FG
ostGNtcDXBxeyiAKfcc9Tbs21uqkQ1cW9WX3muXRAqVL91TMHy8b2vJuoSj4b0PSaureNvOly9EV
YONhzrOoGjDFqLXJTq8zRU6y9eUIaIqgkgAiGV3G+zHqLKRLEo5Ox/RQeOwhrxWfbStoEcxfo/8L
5iW8Ut8+QXjnOY47dyVAg/k1rcC66ZQPZFJdAVtmLOhlWxjKFKo+0i2dZ6NtF65bg4QZUCVeXJm8
C/Mh/YvVrM1Ie6MVLHGh/oXVlD/8+EvVsGAaFXmACONyVrO2IX0xp7e8ii9YCtUxMTReFf4xQRlh
6tLAKb7gBlCcHtWnk3KCOEk9hxK9DgvjpXCWoNKiWSWavvlKWy9K/IhVAUbXvJiyxcdLtN7FAI8D
zlZPYKDNABiJAwIurttyVx1sRa13M8e3QEYPiSzPct6JdLYt183U1NDeuNEP1oHshUqad137QRcJ
dYJGBQLYTLEQuCEM6kIJATpHb1fa8BLUIhaGMPVD4UGWTbz2QWaFwSxAZDAXjHqt8trYXubKqIgp
q8+7gES5hj4tC4vP3Y45aDbz3XDk57yBHByPtJ2muBu3ouF6lVLGw3NtgfI5DgLmUU+a/mh3SWBq
X33+oy2G4HJAVK5OSnzAlTJr1WjiPXrFvg0o0aC3IrincBGXHwThn+rppFqdlM/wadI7zRBeg5Kk
D60h/o0NB4d+sNLd/7Y2Gbw+p3bj5a7Nw5FeFSdR8So+aT44jAIjROHiv3EWEaTeBZhXZ/mtdrxy
FtcZvaoDpykYu/iHaVeAj7r47ob6vohMzJAoQuZWbr7yFCKFTEyktW7djkJHITmSoxaNUHRTVw02
o9hqUVLU9P00seMU6mLFpFcP5uI3O3Ps7UM9eR8ub9nW/YzaBJ5pBOKuqKy9PWszXcoszU0AIa1l
j+72IY9BkdgXYN/MS5UG7xYCwrCB/seLEDRv7wkFLUdbXOGKbWTse3AVsWP+IJ5t02MN3h4SLiyY
j9OXy2vcygtAYCfU0gT8Qr5OMzeGBJAOMtoxOy3642AqGt1bBwzwIsRHqEGAll/6hmNSovqijXmo
N9cpBC/aKki8A6+A29ZUJ2zL3de2pNhY2tOccMfD/OMhvrH3on2VXQuZTIHwVMGYNp1jtTApLmIr
KWt6Xwhl3g/tFFheccvMe8/tHi7v0Ja/r1clxcTWx2jgUmGH9MSlgd2j+duiPmFxpkhHVFslxcJS
G5hRW9gqm4F8uItsiABn9OtkfByHz5fXpDAlx8KWjZ1jl9ipWfMOTfPo6RowAmzfxH1kD6qO9tZQ
BHRW/jihHAcr3ZuaUROO8TBDoflkgRrfR0fuJKSZUP9T5FlbrbA39qRIiNaG00OZLMdRzpfQ3mdX
Wlgc2amAQtleNRS1aQ3hCWP5GKPDPJ3kiTXUB83an6Ehs/z0MMzJss/lcjsbXljMd2ZmB9CXx+Py
c6X9zXNMKMUSNFKJicbi2wDZpwYaOIuWhSmAPh5dgsH95xMYGHHGmsDYAJEIufo+WKWfpHlCw2a2
PoKF4r42yD0165fL/riVtZqmAeIOSCtiQTJipSkrrWwSPF7toLr2n0xwi7UHNG/OTYMRExFB6FfV
fbkRet/YlLykrVm2UDLR0Bn9H4uePTWWinx30wRkVgWFPyZL5BvMYXTskyGjkHJ1EXdfulrR394y
gFEjA1JrEFrz5HEjohG/1gAiCt22Djj/5f+6vDEbwQ8KULYFEUows78bU4vdIXGaLkXfei6mvVtM
9ZFZKbia2qxRhL8tU7h8HVz1PrQSZRdgvu1WqY/miwbRA1oEIz5bsyhKMhu3BoSfXo1Ie+4NlWXM
YtCmMK8TfvaNLymNvFwRgDZ25Y0VKUUqslaPKw4rlFt3egeCxT5WfK2tmIreBnqp4mIH+5A03Zb3
RtrXfQNGNzxEytv+kIeYfZl/Q4f/ixbHxt1OULswPRedb9HJeRtqah867w0R7/Gbf6k1eLvlYB8E
4Yj6bt+4nsD3RHTww0DExZOTljyrfGiYo92g5+4HxoEcnshe08GBXpLPgDYE/9zJBaEhwg/a+1BO
f7u21J1y3o0jCudp8URTewg0IOjR6ni8bGfLLdZ2JOdzejvXMx12nME5YUjwsWTG7rKJrRfcb/62
f69F2idnsWyuE7Ta0FE8YP4wXM7prjpPoQDH8TpQ3rXiD0pvHEg26Dbe4Ri1gdz8249XTRqIg0St
HHxZoe3vDOvRmn5MdQLUiR7M3ndPS8NqeMzpXWLs+kVxQW0caKgW4QKEbSi3ySDpng5O7hoCx8lB
eIPaxBQlZWeG6QKdZwI6d8UH3rKHe0qgD3EcPBmdN/aUDek4s7Bu3bDuszDLnvM4OXJPEdkVht6d
72VceMo1FnYJfxqn7Ift9T+tzEZxg0xHhddsHDhEkD+rkpF6+VJPRVdAdd5Og26nh1pgX/MfAkYP
DU0HvPtNMH01btTdfdUqpSPRmEJtOF1Y6BbFYaqHaKQgxyifLPX7bstR0YX28cIzXLCDSSeDFKj2
DR4BMin+6hzsPd97u7m5M9JQLO+/UoUSv14+G2uTIiCs3v+Dj3PBTFGL+zEDz4dBu6P+NP0W3q4O
yjxUnLT31lwwhQFnRky5D8CdyfHGKuUhLUEOZYZOWH3Ib4tdFjknO0qf+wwsSc6RHs2gOCgZCcR9
I1lHIQ4XN/IcHA2Zj79h5VR56ECFCOe/nAQMC13t3WrOGKV0vmraeNfW/aFOvY8VaqwK/93YW9tA
98OAWKUPWLq0t2WXJQ1UnYF9Y3vxpcdHMb3PQOCKYZoJHXElA9zGx0ZOp0N1HBfVe4h1l+VlPOs4
MdYBglvn7CAExhplT3fjfLwxI52PyQIysXch7aXp14X2hUD3UDvG417x/bY2b70a6fsB8OhPjoXN
wzww9b5k9Ge6nPT5YFj73v5ogKJpRNnxstGNfO/N0qTDYZpLjYwDqNqxecR8VWHq6B9/uGxjI669
sSF+w+oAxrmDuRYTiVg87DL9isTWjrWHCaTslB/+xpSF+AKSmvew7QmtX6upwRaJqqxXTQhiV3N7
TJcrjPOG/5Mp+WrIeDVRLrTPGj1vgtokLHDL+m6p8HgvXhhvFe4hKhzy0UaGaTomcr/3aF29xtuw
IXDCwevdIB/IA9FPzRjytNyDxyJa7Fpxy27u28qiOBarfXO8smjHAefZzJrQzc/L8GPgUUlIkDiq
TrDws0urE79lZatL3cLKwfUDSoqda9/NvuJy3TzCq7WIr7v6+1BTKPtWA9a5zw8eJpyK/tnGiBX1
FedJ9c2kREzTykkbMeAZlnzXpsdWu/XKmwncntbpL9zvdUGyZo3bsrQBAUYaemC0INl1OewG8zj6
Vy3/etmSwvFk6Zqk00ymFcLxzA7cFrF+P4FlLkx6PKsa1tw0WvugL4sZXTa71VlCH+uPw9tS1EUt
tZpmD8F9+LHs52chxpmDIr//4YJNtLhK9ireYMXeya8r3mte7S840RgCCCZqB/n0qR+P0NIMEb8U
4WMz8K5WJwXe0a+XMS1xuHrjS70c0jwNEhUUd9sGggVqEhgAlpOtuC4h5F3hC/YeP7sdOLraQ2Mp
KrPb7vFqRFpIUlAjcQrAXzF77C87Sq4d4yyWk4Kb3v3nlQNBkvhnRdJVwikvXSsRxwuiRh2eiGBl
zJ7LXHG4tqPRqxkp8s0gFDD0EZvjlT8m/RtkhxS+vR2OXg1I4a5IaOw1KXQCR6CGzYMFlaYa+jIu
Ru7bHQXHiZCYVPn3fzhRr1blIJj7nt9CLPQ3j7O9Z5F2a90LTGZ7asBVmuxVItgqB5SiYVpzYiQ1
HDC2PzdZlFplUDFFxBV/4/3N4aHl64nZGTnhjpdscoCAABirdgMMjhz7BtyncxsOxP2SeNYnA7PP
daYakVSZlaKTP/mVnoqZ8TzGmEDhGnqQ9vzj4rensu/G0Na7fengoWia9bC/7D7bn/V1yVKi2Ftt
CrIqHLnKmwOjO+dWFnQq3NR/8JZXK9LBZmRx5inDWTMqOzAwIZSYWR30zNmNrXmY0cPNNCdkYNpM
MdOiU3+HvCzAm2hHhuafN9Bw7l9/i3TuR3uxwfyH3zKx4pAtKKpoJPBi64ia+S53FTfe79ztkk9J
5z9ttMzVha45BIxP+VUZsnC5sqCUoAJJq3ZSigO2URAHRKaixpZhLKg5MGLdxMWkOCPb8ez180kH
n81tWtIK4YaxNkBKB9ZXRQVItRDppCM5teM+x9vFSpNTOTn3DSl+daWqSLgdN/8sRJ4NgEBbCwZu
HHbmVMHMDgV9GqBjoxqw3lwNUG/gWQZvom5Jq8lrQOxcobNqtt+W9jxlnzC1fvkMb0gsQnbUBuzN
FDS5qHi+zUhbtsRWx9DBh7BJcSqus0dghEBJyqAw1n4Z9+TK2fcQnmvACadiTt/MdFa2Jf/uwdXk
TmKKqvIBEgKQuAAfpNYshxmuuHjm38SrlTnJyxeXt/HEECsH92PTTy8e4EFNkn1XfFERct+dWgd5
DpBX6DzLXfw5iy2Sii8KRYKd+SygT+RAbwH+vxqPqpLr5id0PBdYBaRWni+Xq7spBaoUn8uErERV
o3FLg0yvgcjfV1P0NyvzbIBkbQAwQETx1leyMvX+NVU47YWAUhaBg7vdz3sS6WfUeHQFTHLzlL2a
kxvTeclmnicJyjbFi9n3u8LbOUMbdCo33BoVQ7Xoz7rkljQQ3rSegOpGGgRC8Qjr+uL8jKtAv/+R
fXCvhCoVvUlQUWaB8VP1TTfLLSvj0g1OdRprRoNJBztvd2OefJht674qfFwwmX3vtvRzW+UhBD6C
1G+CsbJ+Th4e3mZy6lxr59f2gfZO0FnTTtNYVNkLqhr025Q+tA3AK9Z05w32IzP8h9bxTm4MDJCn
f/AzEmZQRx/1NiJuE6VFfzDGeM9cElqe920i9s/EG69s3AcVM267zAa37gQ6UaINIWCL+wKk52Ba
O2ac3SYV8saxR8Ft+G6nyX7JMU9e2eFgZeesdL5VXXajJ/29sdh33Hd37kD2C8+OXlsFE0HHitgf
W8eIXDaGGi53mvXH0QbLiGvckDSOADTeW0b6UBbobYJvvqx15DPUCuKx3KXxfO045G6x3LPrLE+k
dIK2sSKw++9okX+e/U81BhHsynnsjfawYEqfWJ99Rz+QCiqyqRah53PMYjDHzxhlqI1D0QJ71pMU
HYQigOLOPcjmbywt2RMHY212Ai2BLkwQlg1jvk36BgBoKyDJeOcUwx7Pgc/A+ESmXgEOmOTuni/z
Vd33zwrH2Tr56PSihG2gVu/I/X4XotWsq+E3RePvTPBjxRDfyn9N2nnhx7bcO9mNzR6a4kDNPUU3
Rjsy0Mgn2LFMEVe3Gvb2+qdI9/rY9IWmx1YZ+k/wwoBduY+1FnhF0GLG0g6z3Xgsv7vZ7vIX2Hrx
mY7AhPvoQ75rDBrAnvdg4MdNUdOoyKIxfk6X72NBwti541TxvbdyF9PFiBDquwLaId2TDTH4BKoJ
HFNqf2gX55xqfyHliNWgXO5hKtyFbK5kw2JtSTD6ABjTIb8V0huiqyqmVNMI6FXFzb8VXS3A23wH
LgS0mZS9T7XuN2UKhGA9f81ZE1TuVawNUV8p3spbkBh7bUh82VXNq85tPzEtDdHVxjRjBS335dF9
ENy96tb0+0Nh+qaFSI5SPAhp5Gwm7wDjLh0/D6eseabcfdbZtdnel/VuKBRe//77vTUl/n21rAak
T17mITmvU/uhWOprvnx2quxg6bMibd7QFn1rSkpc+Kz1I4szHnZ7kkT8voIgF9/9SnfGg8YB5AbT
GiDO4CM9XD5hGwcbhqHPrqOdCl4+OZUpfb+ekga9d3oS7/T0qaYBhqDcFpLj1fMEjLN/Mh/HUdHu
/O17b1Oot3alO9F1+hGZVcXD/CXJQu8KAFaU3NCd8x+AWQeviyqNEifrkkHpMCxlx/xaIBqKqTjV
PP7aJMOusi0FecjGWXi7MOksmGM6WvGCD+pOt3Gx16Fk2N+10y3BJuZfhuqb7n9y2d9sI0FjStQm
0PH0JP9J9czQ0gX5NdASc6iHVggQl2iKoaErFBuTcO7+i2ntrROCBqSY1Yb4t+dLu9hmbQKCXZAc
pfNtRT7OmR5oJmA2ny576fvIDNXvlRlp73p30VzuAeBXG6ei/9iqxGE3wMBvDUibphsxsv0Rndvl
jl6jrYKTIJJEP/I/gk7ghxHpxzhUDfeJPZE9cr0q6S5oIF645CY+Xpn/yqs9BCog0bgnQNMi6/uL
DwhxFFCvAGJjyVdbZRR8KJYWcB4KDVSgMmpQwV428b5MhU8IEA/uTdPBqI60RxYBxRbKQxwkjXiq
kA969uwkT3k9h/6iRxmnYafqwW1638qktGtxPjI77zgPbf/KN4CwLz+4/a7Kv11e2eY+rcxI+5QO
FfHyFnNjDnhiYre9HrkJOpC0/UKMPkhi4x/Xud9+Sena0almtQx5bUiFAF08RRU66X7VHmtrQLt9
2eNmjC4vcTNqrXdPih9Wr8+9Ny2iv83vAS6DXG6/E80PtargViBem5JSyU4vUVmP/TrsMI7Bpgev
u+nwHRULEpHn3eFabZr0kAWlXIecGm04Ew17G/p64DW6MiCxLABs6T8uGr7ZMblDO7QO7RodjjhP
dhNC1SZGjUPXD6Z149hnr1Dq8r5PjN8alGoCJJtnPmcTRhlTkKKRMoBuiB6a4QBt5zxMNIBo8ZI0
7MDce2e2V531zawBqntiCgtYMFtGgWX1GAMfiE63tZjP1pTcaw1e7nq2m1B1L0a8lWgLTlqUR5xq
V/Vf094NQdJ94wG2mgATrthsEVvebbaPkjzK8j5obKTNXqzR6LWihFQkXvcOhIPxwlySADS/IUL3
2UmCOVc42GbseTUpbzm6vN4YF5jM7r0wS49G+gmhxyGK+vDmWVlZkfa54aOWu0BqhYt2NyQGqHTQ
11ARqoow+f7roZKF7IHYrgxoJ6XVZgavAZ+nR7p8okzFQLe9ilcD0onnhZ85dQpy9g7CD6Biblw9
7FXyTtt3OGRD/70MyQmAVpo1LcW3cjzEy3L5Sobq2NTufeGN7afZm6soNUm/Z3Y1CR81dp7OaFDr
7YdkHopgWOwnA8/CYOgy1bTR1uUIyms8WCwgw3XZW5q8pVqSWxzhtTm10Cke9xboBP85R4iJh/Kr
GcldyJS0BsiLBVKkpGd9yT0MRBjf0rbvA92d7i8fu60jACwoCoUA7r5Hu/d1VdaW0YNPJga/WJ8E
uX9XQSG2U2QWG6qw6HyvDEkXokm1vGnnmmO+g4OA6LP1zHfomATgVb2lz+zU/xDyleCfAFN65Bwc
RZFy6/5fm5fuxnIcp35IUTtMqQuFmAlVL1O/9ZzpydDYPh/H4+XvunVcLJ0AoCwmxABownldPTv1
iZepluG4eJqNblvUWmPYqxrDW4d+bUTKnVAO9XuuY1HEgMIFgP4BtNFUmK+NsqvYudeliKWuluLP
/WAuRS8Cs7ieWvQdoAi17GwXm7cAGWkG6NyMn0DSe7+oJoZVS5TcZgHEO7P8AhOgOmqNNDByxSNW
ZUByDNroU1oP2Kh2YFFODyNmsC+7wuYRE/BKQSIoJiXefj86tCafFky9ce9H6977fpiaedCW/5sZ
OTyVveb3WSYmL6fz0H3qcIkzUGinjuKDbXR64Q+o5EFkGeoroGt6u55Rh2B27GE97pMeztFyYhEe
5N/tA7ungXWez6pMZess2ZgnJRhhwFF6N9BEwZZrUg9nF0rnkZEnedBXrRUOHKpul/dKYUruGBrT
MqRZCvqPvLhPzDP3nnpHUWjbcrjVauRWUGZrnl+IQIhZvrvST5+XhChWsZVZCvJxzN+Ct883pR0y
G9J2Ta1jLBaNOqf+1Q0fKe7LytkhrmfIpC5/tK3YujYnVrwKEMUIL8EkElgW6/QxpSjiceNgxMbB
xIx/zYyny+Z+827IuQ5SHILJFqhUYe/f2usaQpCEUIB57KI9DG78PTdp9Tx0Ho8w/NTujcUwD/5i
NABJYezTKOsHh+ErI5F1H1uzwkBUrzeRlTRl0OrVtEs1OgUsTkEprWUU6GNrOA+JNX2kxBoDd0jL
m2RKzH0G+Mj9SGID3Cb0pcrBBuFOHWAMHDNvPZqUARi+rplTPhLWxwGE18GbZhX8izY5czguSKhp
BZon/PIy25Oe8MD04heHtsa+nrsWoNppuK6bwXsoB5dhlhRs60GWtN3PZEzpLtGNB/CHVRABAGFz
1dYA3jM0WMqcGQFIFPs8ILV/AjiSgXfArR4LDMng+eJ9ZKNPrws6nzSMLj9PXQWWw3EAFUxOyE+T
tOMPs2PAaXQErJJTOXzOaGsdpjTJHpKaoM/sQ0SXa9lzZfh4jy30TrMsNN/qK0yhQdEk6W7KsTHD
fHRRbdTGe+Z6XdQMrnfEDNI30jRfc6Punl0a3zgQNQrMzi0jrHm60nVO8AUX/nzZT7biLhrl4LBD
w9wgjuSWaWNrlRPjLNMM5J/TyahQmByRRFElT4HwuPce6UMUxcc76h2MP9XsQQOeB7f9jfWCjgCo
68Z98vN3PqOcot6MUe6rMcn9J62Z47au0P0v7ir+oUMt459DAUV/QwyoAmoALXPpUoy9tvMT5Iah
rt/p7MkoPznm4+Xd2RiGe2tDelCUA1s0asDGGE5QfzYCdPcOPChPJaBltSId2/KF9YKkO3g2dT4A
lwxMwXyfDTvKHurllriKq3FzZ6ADCm4qdLzeEQNoXZGCOx3FwM6/IijxeF+MRpHHbt0eopMIvhYf
TShHCu39PA86EF0CXssOtll9p176N9VvNCoBiBdsvahIv42vWdewCsxHsPEZHDsA0nbfqyO9LSKN
KlWLtq6qtS3JmSFCiyZChvdHTI/ApiEuB653bab3RX9nIj5ddrotN3AE35KF0W/cjdLXSxerHwcf
03zLdMuzHYnPjXGgzu6ylc09WlmRAk/d53HeEFhxzOHKcrVPdk8U/rx15TqoO+NBhfiGJOztFrW+
ORl1qyMnz8EyqtHrOncgEmD+mrP0ZOufLy9oc5OQS0BmD2AqIlPKmVNJvNlCJG3Lg89roPtxRyag
K3taEjfwEhUsfvMDruxJq8sXijHZdkEWZkDawZ0C/s8hWzg7KwuS2zlLT7A5SFlKs4dOi3ZdOEMw
tePfeIKNnjfoSSC/Ic+SDzGt3GKBmY5EtgZGAf/n5Z3ZqkmgJYAxcjFOCZrFt36QmxgsJCLTq7oD
m06EtEGd/uyG5jAX2t4hj4A4Kc7QZv6/tim8ZZXu0WLQW0vD7jiGfqIGOGtS/TZmGaqVcRsmJg+B
dArM8Zdm+Id5ggZsnnymBcYRXePL5eVvBdz1FS/+ffVTSI55z6SEY7r6M/eO9fBpVpFub5tArx8V
PFDAEcmE37TgaIMiAhb1KW3giiNeH7UW/s1CXq2IwLVaSNsPwNeJhdT487n2kyV9oPHHy0Y2GwTr
nZNuwaTM9bY34C0tqHKgLx79H2dfth03cmz7K2f1O3wxJ3DWsR8A1MRZIpuk+IJFURSmRAJIJHL6
+rvR9nVTpboqn17LdltNsbJyioiM2LG3EJl7EBtwbe8b78yUTl5iyGGgIO36AGMc2dogGJpGpD6C
xQV5nsZ/WQKo3v16Rqc2B7Wqf4+xfocPy+ZDz3WWHnJl3aqF0cagak30PuHxGZd40gB+GOfoEIjZ
NqVhmMvC7kJ9GOpviVdEyVVSbUh7Bht70rQDIQhqTSBm3OjoStMOSgRpi7hITFHW9Rmbr2az68Yx
Y9VfeIrGH4Y6usmsQgxTSyzf4B6a8rGdf//19pyM8WJgtOBqV3G7Y3V0n6VWuBOiFTFPmW/rux4v
xHA2hQUUvRxA2mfYUCxLskdusEhAW5IpkZ4xEv+fb4GcBQIzBGXHMRNNadVwCFbg2KvNUGVehhLZ
Idp5G4nHVXGWOmd1T8evAQJbsWrC+2huOtpBqYZQBj1mDRPMDkFB0d1S9BEEhakFH9s5XOSpS4D3
jb+qwqNF4NhCoZN+RuMTwrUWnB9RnxaOnjY4zNszm7le2J+m9WGcIxslHTeaEJj+cxmhtQ3qvlb8
kQIc7vx9uZnP3e6Tnga0lfGqmO6u2dsfr3cFHXqqYjgU80k+C6zklJfoEMYzO/rkb8WuKqYzl+/0
Wv454tEcVdyLBJouaOVJ2os+YNd4M2yG8Jyw7ynbiPK6uyqJow2FHIUfSxsP0WI5zUs6X7os2AeR
PGN+T5mRj0McmV/4YlRS1rdIFB8c42XpfE+jS6d7c5P5L1hhgggHmw8+CWCQftwmbfDm4ctM80U6
aG2tLqIULZMuefgrB/DDOEfHoYfw4hgsKMCw57URim1bHAZwRF3pzfAfiCec3qQ/p3V0Ftqomst+
QBhPkWFxZZpBBfnXMzp52gKcbCjeRuSnFniLDlNKGYGhKLtDtZDtstRb3/Ddr4c5idOC+YWBgJQH
IDhHBskozRxW1jxXn5YN7tG+ux73YeFc202/pbtz6lsnF+7DcEdupbFGNERDDkkE77LMk3Pkyec+
/yiMWdyWCa+DIUq4eFsavg3D6ZzPWDf3J2P35xz+KGd9iCxYLXGmPWxNSO6RtOcjEMk7L3mvIjR5
PpVsR/29XAppOVIKnyI+ZU15KPkZc3TyW+B4rHKS4GlIjuxE3CZkJD1mqleZJyA7YnLR++/uuUaZ
dcV+mu2HcY6MhYFmDYe2zCqLfOeTjcOhu3Lnc1JYy7Iq9CFrfebon9zDDyOuP/+wvp7jEDKOCHg9
db/Uj+rcmT+5cmCkWqmbfTC9rXD+D58/j2PkD+DWX7F0cfUu8WLtmoID7f5X7lYEZDNksZBT+KNx
58NAzug6EQhmptzsFmg9A8y+De9iiAas5D3q6ZzJOD2vfw93fC5Hz4BFYMJODfET59NFizfrtKjc
ngMUnHa+cQhu6pXYC0HnjyuI9LfXRMSDuzf5Sv9XbfhlGBaGQXm5eaj3/RYJonN6yCe91p/F72OP
70KLyp01tm0i7icUfbYqNDfJHOQjB8YfFbpf797JqvSHYru7LveH3Ru6JeQehalyP1XICGUpOgY+
y7tq46wtfEX9qiFK210lXuaifeY8l85JD/BhvkeWmVYyNnWNtzRLnCuIMW6jUn8mND1zSs8Nc2SR
UbGL58jBbeuGahOqYMNke4H0+JlA4OTh/DCbI8Mc+kvYyARHpnTNZWfHbAnZ3s70cyPOVTtP2o/k
zwfz0cIxxhQPJsyoYqDov5Fnm6hOmsQ1mw+OlSQGO/aPJ0MkhC7ljGAD8OZlQ579V3DZ7qKb8pBc
gT4DjrO2KxItW7W3AJn99cE8tWHg70M0/8d/jxOVYW1j2pvVPM7+qwwggpWU99x5/wujQAILeBsC
jbTj21aG1B+9NsTp87uDrKuc0PpuoucIzk5d6iREhOimHuCrx2h/V6U1q8IUe5W6L35ogImcM7mI
m7TCm8Eo5/XX0zp1NvDyB4gsgd0CWvbHrXO0o0d3fai0ZfwV/IvpxUC5t//1ICd3CCDtEPYRjPrH
T1sygla8TzCpdCK3MpFL5plXPzorentyMqAChlYEsigQ8P1xMkNFSlly+Bck9VJos9K+nzI8Aq/1
EvHNOHtd1s8Tu5xNyj/LARKhRmq9pZUNH1OoUD/N1k2z2JpzDuLUBUk+fLEjD16NU91BUAhPshBq
9Y7JbL2twOeWuntmbNaml8Z5/vWanwxkUy8CfTyKv+geOUoMJylf0EdpgQbJ2cHbytuV5MO/T25X
8XW0qZwzaKc2+eN4R/GXWnjiygRlI1IvKLeKC79GxRgY71/PazW/x+HXx2GO9liDhmi0dg3zyGsY
3EN9cxvKa9/chVC5Dtju16Od9OwfhzvauSGx1qn9gee9MPuuDra0GXxkzoJrgNhTp30zTo+1DK6c
vttXzXDRlEkBVuMowd89811O2QaUMqFkFqDnwT22DT1HeZwxPPGJ0NfD2O9G543oN9Pw3VD6mzb0
H9qkz8AQcpeI7wFFs54bgwkKJPDVuCFhf5Eg63vmS63b+tN+fPhSR7Z/oL4rdOyuWLVybanx9klR
DZl0Ni6kXFkenAHhncxQreg414d2MEq7R+e6LjVpyhb5RZWrjZOBuR/wQsDTd2xj9ufahU4e6g+D
HR3qTgXRqErMTpnrEBwbUXll8Y9fr+G6RD8t4YdBjo704omkmgkyHNX8dfS+tuK7st+qc1iak6fn
wyhHJ1n6Pk8xFVh6sbMyypKwzOKyKO1N1z78ekKnzN1qdzwXyobIaB/FNkhLTNalLZhPgl2cbmj4
2MQ57w7IXWV8uhvC5kzMtn73n1bwzwGP26rRjzf11MGATlnd9iLczvxcne20PQVY+I8zl6LFEN/h
Q/grawpO2n7kkPyO9pY4uarMt6GmGVHNMwHemoKzA7W4PaTy9pGwWGBMepi//npt/8Cm/ThXCDqB
mRMUCmhyBKjnx++huqZbaIwmx/ZQrl1kmxX1vRzOCyH8vIsA7noJelswCAKe9UB9mHA5uSL2sA15
myx38dKEqFPFDfqd9HaKvKuFVhlIZ9H/YtX9mTmuJ/54jh+HPorBu7hZEldDFLM9AHYE/g4wS/JN
c6VzZzcUZn+OKvvna46pRiDkRd4Aj7jgaKqA07VT3JRY0+ngs8KgQw8c8meu+c+HdB0EKFdIqCK1
dEziONMm5akL/brI+O+0HO8a1p3JgZxwVz+OcXzJ9WgXb4U8rOl7NAYUCeSn902OvoDcz/p7tovO
3PWfzQouOAhkAJ7zsHLH5MJOOUc+t8idulBkngq3uo/4gkzCqySbM6diNbbHp+LjUOvPPxxIng7g
zx5wKpYLwKJXBnVoXGf1BO0K8R+wNJ/wND9O7cguI+0cGY8iagt38XdW2L3cl/dmW+V9MV6fa6k5
uXXARKF7OUH9+yeKeLeOjUsrNN+GOycEvenKWdJoVEPQ3aKxfVIWbGe/nFnTn8MpzPHDqEdrSuqo
kqXXTDk9qIvmZm0E1JfJxfp+C/qMgJ4IAnWIr56AZzl3685O+XiBO1/OtYYpU7kY0EjtXc1581IX
qx5J0xTD9i8VnH6c8NENQcsADcJ1zLVPilyuafEwSzL3qt+Sw5nFPWXGPi7uanY+HFi/bMoAkFNs
KaRVkBhKL1e+owHIX2S8pu35FMlJ5/BxxKNorFt8NQ5ltR5ZcaD3zUphvukKCEKfuYynLCagGnjQ
ocaDcOzIC1m8mfrGSFSrI/nZS718TtMbG3r/66ordguM5XAGEDL9qVVnKpmMFAfnb+jcSPNi9P8a
hfbj5x85Gp0MgetYgBHbJQ+nyzG9Sf+ClvWPYxwtFTGKMW5gRngxHsDcnUP54QC9Z3Qp+1f8+lxP
zCk3s4oloiDuQ8TumLXNVkgmtdCUzm15C3LOHPjV/Nfn+uQIUM1AhgLqHD/RdAy1FdFAoWZpy4u+
XzJ/ef/fD4DOfNDjIuyIoZnx472ZPY3cCISx8zJwfk/S6jKunezXQ5w6v0DrEbh8yG4nx864NYMJ
ZoNeidlA8LeDbV3aQ3Ius37KOQLNRKII4kT4z9HWe92MQn8CxJ7XOnuURrezpOgVjr77zDwL1v3T
F/+fN/3f1ftw909fOP/jf/Dnt2E0vKlqcfTHf9yO7+xe8Pd3cf06/s/6q//+qz/+4j+umzeEn8N3
cfy3fvglfP6/xi9exesPf9gw0QjzaXnn5vP7vFDxxwD4puvf/E9/+F/vf3zKgxnf//7b27AwsX4a
Xsrst3/96PDt778h5/Zhf9fP/9cPb157/N7NwNWr+ekX3l9n8fffAu9vKOO5gBjEfpSiiRNGUb2v
Pwn/FgJvAXQb1F98VPnXuI8N0Pv4+28Ev4TjAXpPiGUBRLJmu2fQC+JHEfkb2pRAYIaXOKiQcYR+
+38T/2GL/tyy/2JLfzc0TMyYyY8nEe2bf9QNgMxJULkPo58s6dByHhiDXnjGxe2INl7w73U9uetU
Fcy5MwBRzCIefCUAgKrMDPHM88n17O/1EFUPiDdxBUnUkVvHmUUDoagWgvUfVvNfX/rjl1wLxz8E
X+vXxG0kmHOAW4+69ZHfbADSSGlcCryE627atmwOPTT99v4TqUhlcui/DhM4Cms0vle2cpa8b6DY
W5RLhcSfPw6p2DlzHbigOuprk3duPZqMau6/s4UMGrpMsTSApdEWXLTWjvPWV42aM6hXzHmn/AkV
BwXSlV2wMD8GFU/jvQoR1iRPqt43N6yyCc2mCMipLXQ0ErGdhyZgz2BVnoYXS9rBFouva71xQmcU
V9PQ9OQbtMnEfTKRtC14MhD1yZ/nEkneJSV014W6EfvSIUu/Jw5X6mIWFrgbkD8hldiW1IBtbYpm
N0t0zVgGu1WLC0c0s9hA7Cd+qcuqDAo0FKYXUJiIwZ7JURLIkoWWr00AIYvMcd3GZqmMkveRQStg
z2hY9uAC7glwAayc5YYZzc0FHhVdwS2r5ty0UR3sdW/4kkVssFHuTcwEOUi0XGi7UuT6sylhY5kD
DcaWjE7oXNh0idOBunNhFH+TlqZ7QFdz+g4D6YCDS4ZJtdNN6vL9hFpSn6VtFNp89N0q7rIgZh0o
sOx4iGmQxJtQyh6672Pt6KyqJ+82nfva33pT7N0j5okPSbsSdPJEZ3px1GXLFNBDbdhcuI6Sl2nU
+vUVrcn4Oy6H+RLHRn41YVe/9l2rc9IksSlKhU69Qwk6X7dwupE+MuVaEDCh4dNcJ06bJHufjRMk
HBLleoXjmX4B5ULcdgWIDPWhl633vbSAd6bQtT4gbZj022FArJHHSwpJb44cxRUSFbbdhD10BS84
Q0POVrrD0t7U9dKq3dwsRhamY70EnVary8uwUWLKWC8CeVGTCR39ldAo7Q2JQ9PdLGassdEVWLYd
o0FeR2rX0S+jiqp0C/LGJSpSk4TfvETVVZXFvO78IevswO2nvge7A4gjRNft44Hq/sqbAqJ3wvZV
culSm5qd63JftaBIo624NYkOmsvSOpCSnhIc8G9uOjr9s9+oapwzAyGgqkYjT9IRsYsjnpKvMfpj
kq+VZ4QPYtNScpNsygqR11MllM/3vkTZ9wqkoItz3/u6jLeI0evkwnheMxZ9I4e5z/xpjPScu0jF
eVDSMCXsZ5aWTTXarZVtV7mA33FlXGDlurjbWULm+rUyAwTf0DOT2G+OJyUQe3qJ0V+EXR0rIKQT
W4UE6Xppu1tPp7b2s9bOkdxNEzpSC6EXTz+GECITm4VHGvx8IeF8X8ql52hSgjrrkxO2M71McD3C
jYzm/m0gk1SfeTCoetnaKbTABfSkMew7D7lpP8W689W11qvQaq7CSOL9Rb26G2+GeFjVknnJneG9
Sa2P+x22rNT79XqDMrtcIuUW4bCA1q4Vk+gPc+rVzwOzkTuCrs1dqptWTWO4nwQapCE24oSc3Uhl
G//BUWlCkWdQTnRRg2YjfGIqGNvPlHhLXW9wgkKF9/okymTcTKFfO/dYbDcokBvy59vE9mIlPZiB
nDOZADSxNDmR1HW7wlXQao8OeOVQ5IRdhj7wXM9Np5vMgP+u3Iu4E/WN6FM5vocBi831oowEk2Mg
etAWT8ogi5vgigCnUY2O5296BYjX9wCtLhUvZGAacajBXlYVfhn3N9LXAukZPbhDlsbUhBdGLIGs
s7QHS1aApjo8SW5Hga/V7foWkgVXbFQpOmHbOoRoxxgOVFynLXJ21105kZW8YJlLFGICk05dpnif
xg89FLmgn1ZRR3VdJnS6jDtXdJ7Ya0CD4v2QRGCCh0pHBO48d0jb7Rh7QBOGNAFj8eAElOUdHt6s
Lpqx1f5bQqysbkYUk/wsnIbqniyx9xjpkH5D+AkM89zsauXv257UV3H1FTmQTYDTmyfg/7G5nMvg
sq2SYlL1bvarmRa2pIvIAtUulw52/sn01O5czflFN0w061uiwSQX6fIhnWors9oLxz7TrveGmpiz
m3veqNexB+rSpY0TbV0dsajoqgl41o55pNxUaPn3DsPg+gW4j+NnA2XvZz+s1ItB5y+o1TuUs5q0
nNFPF81eBtRoDR45tuytK8xmIE7tZpNxQK3HZe9lLlR4dEYW/ugJFt8OUyq2sSNJMfG23UmPyn3s
1FGeUFm+90PUFKKf+NaMUDsuyzbK8e/0QZVeeJgJM5smKV2RTV5VArHajlcVmI7B7zVMb5VHI9D6
wdV4fardDI8XiOK0QbAllTfe2FLqLfyWflMTay8aHbA84p54SEM73IwTtMUzq7CdSgb2CqTUfgR5
himyGQpgsBMBMEiHEUQyh8bvxy99Tcl+xFGAgrc7bvzQpjexU0lR9HyaqsJxISIB1zxBO6btkbuN
OS5sLlttS2yL0Bs+MPEaJIAs6SpQImvDoL8Il9IevNXTO75JDx76JJ1rIPaBJR1Brf5dMRJeMBHV
dUEqnAIRS7QBZmSa56cqCujBlhVYlUGlweeijp0F3JYc7pWVDrOFraPuGTyRZiy8ARyahRK+RNAD
Ijr1xa0BR89GfMqczZEWT9abJVRBa89pCzNU3N8wz+9uO0rI11GTstvEVE2gPBejafIyUYnJtfGn
5SFG53OcjZRQiGsY1dIM1XsjPhvGhpX0MaTte+2odsz6EKZ3V86OXPQNmiqhPmMrHBkHSiZMTc8J
WiZdsgXwyYGxoiWKrNMcKwqZjt4mW9XMc3/wJHehbw4+YD9LlOB7TYO7VRdpEzDSFnNQh1tfmnrP
a9BbApKHrR508pXRtFB1+W0pveDAZKPQatoH2RBSuevrqAHUMO4/9eVg87ls67eqrO89Ebs3vofO
+kBTf9tb/D876LndVZ4TbWg4ksKNxFw0SMbqCyJoEckIo8p5BhGqV8tq5y4WQDw4aaA/aAu9KNP6
1+WYNEGm8HjIS2IsKD1H8AgLdFLmi6faTxMCw6tOg3kzAqndpdeQPe3os9uF/WNbEXrVpvD+OBUJ
jbKlIg7An5D7KmKPo6w/Rmo+6ERPz6QnQYEm++kxArdYMSxWbLupQsNIgxzJ9aRE+M4XwqasjxJ7
UAyI2UJHkRGbwIvc5QG14GgpQK478Mveq5ONr0G0d+OZOin3bulAt5yOw36OhjtTprqA4NErD4Cj
h9EkiNkj8IpWjJcbRzJSRI6Av6SDpKhRe8MVNiDemaBfdpCQ8HAL+m7Dw+5em9S/sJabrC69BU0u
Y/l7o+tN4+Gq0yYC2QhCxRyTpZcmTEHRJpfLGKpGF0JwQCkCboEJBNk0un6vOYhzigBhdRGwhsCA
O2GRGLQbg5Iqc7va34T1VSqmJ02GIHPBALKZKpzWKUjKG6pceD24Iifn3mo+QSUffp1Ex742kLqV
962O0TbS4oAjAIJAXbvzow5VGwDq2ZKPVbDIm6gdBzer4Bte8ZxI6t0Ix9+BPA+phMzp3EjnlfRT
3E1tasgOO1RlKlR4fC1MTi+BaUWSRfEyfyI0Hv19yjR3fh9KC98GjZmK7sqEld/9lgXtCryAXo8c
Iv+FYeYgAkRcXkF/gTRgGElErTZJRAZWuNp3CWhXJcnjSkoYRCHoM/NVecUA85Q7vRBRbRHydvu6
7ioGzKcKSd7qtdcZ8VGEF0XCxPuUdli4Dpg1kvNSim9hCAJQ6FE2X7zSgsDIr+pRZZJoho61ctFf
Ole0dAscfxflXAOqfYOofm1u03W77AgfJGK92W9NBgzA8h4tXfnKo7FFY68nMSW8TthjH+nkbaji
SVwl3QCZ4cDvSPwkkWWvNtIurdkQR0qxT/HgsnlNGqVzjTajess0avSfEZ05X9GcXt2i5DR9Kr1S
V3BDw3Qp+gQ1ZzaXHu5Rbex39C7acaMM4+0el4NLBGqRCYvGE6u7KKVVN5603rKXMV/4bUjF2m8w
Br7e1P0ci60TV+N7ZUuSFgyAMJ1DK8v4GyQPiMgJ6CN41oBlPMyh/RsyhMkcyMJ5AWlsbrwpfZko
dGU3ugwtv/Bjx58vkN+v1TWpZu2gdR7xE5AgnL7bHpUpnKSyd24nf0nmoq/dmmRooGKsSCGzGW/0
MoSgJ0u4fi1RmYQqgtstbQ4aKPrUGBLfutzxAU6uK7u6yApwqwoqBiJPIiDr80ANhkDdqHSGzK+M
RcqOM9OAcJi5cGMTGOWLsKlatJ1NDXSkJEgX3mjdQr5xNG04ZVKX9Mm3XX8xmUh8nzq/u15cpNIL
hEv0HRuV3k5jwNt8dAdN9taxMSrMdT9ALGoI+Y0bIO69cONZqky4zvgV1TAxrtE1iFjGChFDpsbW
XpEG3SCZ0mujDdQfgGbQdPEw02oV13Anwyp4MTx8oCLTN3de6Kp7fxbToWlKIH7GhM6IVto+vekX
qeTOoHaJRo9B0xpGwjcP2CsLpmXGh8e2pTbMps52mODixXfAE4JHC4mFGA04jdc/gV5Ih7saNg25
TijmVJk/NjPLhwnCwQWURmI9Z3ESyO4lkkzgw5SBUjGPfbTmRiPr7xcJsYfcI34rc+X1CD5VU/Zg
8jEGriUi7eRnXBH+akZlNHr8ZyDLqBHTa2hS1mfNDEqKAE3Gd3qC8JbxetfLlerw/IqcMrwy/ox3
wswcW1A9ejRzh75NH1JexQn8AiKtTRUN/QvhYoL+GDPehcH7XGZ95UCF20hgRnMtR/IlpNPi5OjL
D90ihpbJnQjACb1jaOq4B/JhuTVLTDUSGGMyQK+CNV2xaNZ/hTwm6Ngq26hPFNx9OJoOc+/Y0Ljg
qFbTFzeg/nsvFb9Ow7p/qit/ugfpuhfskh4ZOxSXp+7a0pDVubagI85m44cPLcAs8DlBOdxYdPJA
nF6I2UdLWQkykNbhXnoN5959EtoPrrhEr0XuoHPjuyuc8YGiSeZdjEn4No1JWWexrJpyY9wmfhXc
jj70c0LWZUsSTA8ArwxNgRxAeEfZKsWEfhc8BRFMDJ+TEJoRe6lTk4KrImmiPAhIfI09qt/UIuJ7
Jw3LqwiUNSKTqTQpJNRXQvHA1NWjaiv+e6QWmKgwVTD8/sjINzwBcOAFnv1oVpv87omTYPraWxd/
bpVlj9wpY0AIiL9ceyNt5AZEYghK0BqLLJMsRfqSzot61BoKIbg+CNvXsGj5zKaq/C5o5D/zKW4f
1Izn+Ma2ael9TlI16ayPqf+geZvct05M6zyGYIXK8NaFp2uBcLlE1KSmtbqv58LD0QGH5VIhnxTI
0EHKqk8oPXBHArmmhj4drmonDsGJUdUBKcBCFrbXDQulf4ho0rNc65U7iqE8cF05XG88aL+DcKOq
QMvq9H7dH0ohoHxiVbBcoYMfOAIytnGAoHFAvMo06MMOSzR570sUDK8TfERSqMBd2o31F+erNWH8
wme3LqB2t74LhtKpM99rAySz6jXvEQwWIYdTjcPvwtjhSeJF9O7BVaOoGGlg0zzHR08bhx78qxoQ
COPJElVbdOjpJBu8ALF0Dyec2caTC8Re4fYuYwv8N2brwuL2ZlIZw10PM1oZfB5lgwJYwevkYzX1
+NeIilvMsDHhOxSTqzRvqCtf/Lp2vgmSWJLTiHO0sFqOOqucDB3B+t6SZ6T+wRdF54S/LwF8aYHY
PbidY7K8oT9qvhpjMkRZgCDyxRvL+XFuJ4T7lozqxiC3WRgkcZMsxSr8rkeq8SBD88ZDOIfSbhM8
rJM8GEVwT5FoYcjVlpEAn0sIsvupbRE3CWRPbSEctG2mqfEQ6xAZ00PcqNU6NiaJryB1BO5YAAIo
3kezTr8x1g/eS1Sie+bTWK0WG5QJzmUdA0mdhYoPwd5AwwakIr4l8Cqs7t4XrN1UVJ32X1FKVONF
4Kzv52iOApwrilTnbVvbiWfw/bWbV0mMlmImOmEyXFL/mpNuZfEyTHzvAj54uzEgERgr1OBkI84I
y4K+9F4tYkNwb80te0GMMT7GWMcrnojQfSiDmfRZBGoZlg3OFINbg9V8xKH0pZ8nMuovvKqOeeEs
3LuvJkhHAgM8jdkqm3knHDTDQ4pOBfs5WDDNxo2uO8jOfEXAkHzSXUte1aiRRALxv3iHikD4Mo0W
aYTJUfwL3iz4pJgl1r2x08rTPI71LecCUi8VWw86S3EMC0fMffTQDynQFWNbWvdinqtRbD0TtrfJ
MI6Qimu6MJubAfESx/VjUAaAhkZmXDLUIJhh4mZuWzfMPDEtL3boyzZfRDR2l2KA+kWmDFwj4o0W
gfIYTN9pkDYhbC0Qq1kTqwZCw13L8VZgQ6kOyPrNn6jUEBIgwoB1eVwiPM5G4ww4tNHgfnKZAc8a
NfMYb+HWgCCqhTMjNy/9Go+dzgluZFn3OmuF7b7GY4sXbzKObrvh2h955tb1HO67YJ6QwXCWwcC2
p+2948cszUTI0y+kZI2BNV6cLwKFSJQNBF3Mtg2rGDUF3xOy8GhoXgOIxyNK79VyDdi6+eI5oZZI
GYx4L1ldq8eexfyOe+N034EB4c3pBjzHPX8Y5qtOiJgW0tHNFxohPR9yxAE4f0FMkKSFNc3QH86+
AdvbjzCbLaIqz/oNcuahpbcwGmiEAPk9Qdw/BA+94q65MjaMEO9ACB6GJw2m6hBB3f6LBXmqzSgs
BYqCsKWZ1SR6QwYibYoezBxRNiYKFQc5N1JsonjSOjOBTWUu64A/tKBHRaA0zM3vyDPWn1vijiaP
19gBWe4YdEu+8CGe1UDZuXC9pX3GyZtaJMVcKbOYeig4sLEn4MxGaSeEr1OWQEYG0IUi5TifmevL
6tlE0nBIA8FgZq3rCCCLktne4LHYxBtWIn2GFCdqHVk3zdU16p7Avy04cQ1qJI2SYFuaTYX/Bckv
SmXIGDRj3dzHnYIeYOnXMfyQ1RZiWDZwO3TCNY3MvKYx17Mi5T18H9IsKYGwhYQXkjkqSqhzDcju
fTOTRSKtC3pzYY3TwjJhWeqsQ4x5BaEZvAiTrqrhEli6C/C0wRb043LZ9KELjM3cpyBp7UYutkmi
KmhX8pq8IuHdIRHB4vaF6YV5OSpLGAS5uOSWx5BaztkEifMF+d8mhzTx8GTNYF91o+WzsZM0oEUj
iBiRDaReVtcVf41tqj7HYSf4NpJgM8vqKlJ11iZzGmVQxosem3Spf+9s4rVbr9bVN9SA8YDu6zCY
8NDBMxKJqpbfI9lV48U5xXh29aWEdwfpgnvbVkKuBcOhopktJ7gWhAJAuqDsOOVe10FQxOlSL0sI
ExctCbovi0JUk8H66kuvAqEvPEWX4kyq4Y7W49TlQdOnqAUlI1BWDJmNGw71pvu6DMnjsvT/l7gz
W44bydL0Cwk92JdbABEkg6soiaR04yaKEuDY4e5Yn76/UFVNS8qxTOurqTQrq0pKESDgcD/n3w57
R+lRmGZy2tt7vx3DlholJIiknwePQna0Ok2dtfpFlojEvS3XlvOZhe6QFEbwC5Oje4VbSXl7t6dW
sQ7eUeuuLy9KhmBW58J5ty4dR1Uf+noFWqyoUlpkpdq58E3U+KnaF32vxmHtMocTvk8pQYCkBynf
x00nmb3EJLchX+2ge98PTfLmmaRi+k3php/14JWvVUQtSxxMZO7qNQyI5+q35GNFpNinfegQm9kU
6cMPXnsO96kMtu0QbxQOULCF96Qn6r5siXm+YAqhHtJYL/VXl2dcw82tfN7Eo5+utrXvS3a2FTP/
vJ1Lr1lbu0ktnayfUSMUIuuatefc3GYsVv5ctPeFHY4PMol6/dA5tCkkfa9lfSlKb+dU841OlSvG
5CL2F4Flr2fy6jpb59FdvMzYGESMF9cX0UdRjTN4aeTCbAauG9zEc8yiqapppT7BpgygboLkgyxr
SrqJNJjbsoxVk26mccdDoGKWcNRsiZ834SzvvNIUP0yiYGUaGyQeYGfpypTvbeJ00p0EduyX+HsX
BG2QMidjIz6gDIcvTpww9CiRTAxIm1ZOJ4y8ZMhNrUdTzX5ofUK5wuu5V9tKeZv4rZvHs6pu2yBc
X429hB9UUzOKp7UXSBa5qviMKrfg1Hq2rK+C3+uRLFHxjMNmKY5+KJv5SlLAu4fFmV2dA3tXW07n
F9xGeG2iwyQ757PTWqzIppT7cnDC0XVvbctaf3SVX6MKmTyHHtJVxs4Y4FDYWaMWtnFfWmTUDewv
/jU05b5eDP0gPjto8GEzlPxmhQMjjjw4EO8S7hDQdXVmICkGXC1eKmr2p3y3xn44ag6Gj7TeGrtK
MA/OsR04AZtRe5xWNLnfQ3jFLguD0g9y9kjmATlVUeMlsXfHJyPTal7UvFav1dj3D7U7NW42kPHx
LATbw8EVDgV35+483XqyuHatF2onZr9ok8KNgegqTEL322CqB6OLhNkpnk32ckD91aRz1Y1hGtnd
eVaGaOM99XY9fmMVL6+KLQLsujvv1qGw9Afj68g61vss70uvFxzzzrrV1olpSvKt8TaXnavgD6VL
qLqF6+nMW1j6LoiPk5gv7SIGcfD1SpEiN5vXaNVD/VrAUBPAUs3uo9cs3i16b/+HGdydGVpO0wyp
p8Lta7XVdXiQe9R9IPPJ9w++YFqUFXVKZZCcQ5cGXsGrand+MkO7Dq05MQfKJqe10ntyDIcJ6A10
iXlVHZbOz0C17P/lRtCpmZSLPFEnJPzP4XwOVq4HM960VGx4SkvlQzB61c1erNv3VXcCbLLWjchK
Icd7UeroHvFhi2B1b7nesu7mPBFz+zQa2l8GT/n1e1HENXv8YOtni/zoVwhj/8uesK+nuw/x4VhK
frGXhBHIrh7d60AtnAwI0xsYlVqw2e5QtCm0gcfJM3qelzsqIY62wZgjaXm7rXxUhV3qbAE0uHK1
tt8Gi8Cqy6Gf2QfDdgi+xqhsiSGx4EflHLU/gDqZdgTWy+wjvz1PDFs9xsPu0xK8LaNNE71v7vWM
6XdKQ3dhWc6Eg76IokAzXluL89hZVvDZB5j6VKqZcW6TnNoXDoFYAXwmy8vMfV7TwB6pvqSqUH2M
TPj8aBXj9N2TQ/OJhnP4sCJ2O5mg2ZqrAbLsh6y6sMy3ZG5aCoXOezzP1PgKYuV+85sWNHazq31P
R92M3UHQRueGQjZKJ7us2kurk2RywbbYqR6LMcl25TU92+FaBIzmWhmDqfBQbWU6inLd03IJkIS3
sYo+4D0joGpc9bxB0siexIjzNG9KqbaOvu5yqt/suQRwCcOCiWRz0HsIXtaEhjF0Yl4U13Zb6wgY
Ju8Ln5By8O04eUKdAqprYsmDWGFAiX6uY16XHoUuY71cY2Sm2K9aRl5tUHy9iQj6j3uuet1Lijhn
9oXBW1eMN5sOSQBOKG2hh4TLuGW39H+sZrLkQREvvWbj7IXy0oEVA8MM+wXSYiqG3A6T6hTLaAjS
ZJuta45nhCftZOI4B03zt7z3d+j68lwxZprppTKl3h/jE2Rm9Nlt9fo93t32U0TZRs+gh/3JG2OG
CbHzgFlOizu811BFY9rXdnPsuGXfJrcNiChYVAypPY777bQznQS3TZFQyEZFwDANhqDpg26d6L5R
dn9QXRv8KKwCnHEvYVdyH4QEKXhk8ZR6dBIvfhCLJUO/Tfs3qij+PHHWg8MsgpAlM5QrL6FRa8Ko
RtdmrkWvBUOA7MG8H8aGcWrbXt4Iy0afMRRrdF4l06QpXkqqnL3TWCF2dwuJdvFDAWKAZKdMIznK
8dJTfv8weJ71LSj7zgWUq4uXVhPiuXfncCKz1D45rOj/Wjg7mdmqD+DJXW/rc1WWzHC0oJ5+0D+V
Cct3CR/pFZFI0Zf7D/smVrbnoFbUekFj07ScS/TGXsaC4sl3fnRQ7W/I7CxawGixf2ia3+owdi71
1sqggjJtvRFXWAQI/2J71qLzxCOHNA1UKy6B23ZMLWvftPe7wzCyvN1BbS6GqeGRcOxEDzMsVnvZ
9rvzfnZA+Fmhq/6qRYyzcxtm9WJ5sv+msQbxZigpv7pk5X2K2z3oj0pH6qPrgkhnobUnD3GJcTRd
mjWkmBwLyiP68/pQFQU7G8NVZUd37EFHOFabgCt1O5VBF4oQq1RgaMJ0GXAaRlD4oNph/GxL2TA4
J3Gq2ykSPLGVUS0f9qHfZRqr2huPrMaJqAYFZPsI555c0s34/DrWqW9VdYf2gebBiqtGfqbdA1T1
Z7/+sjpW+Nh1ZuoyMHjycqPQI2tv3aN5vYrmjkVVKBkAmLXF9NSPtfxgVgcVl7ftSp+L7Epm7bT3
41VlUL2/N+75V2whg/m1DIVGUdUxFqZ58vRt5XgUkwDesJ1etTs2Ytt6LY5TvIdxGgH1UgxXHG74
xuryauvAx49B2MGmxeNOxLkrk2Jjo+3X8nYglSU4Rq00H9xpnd4PPd4iDgPl3JWREzCEUIeMSvXc
gvKXKGsq93lpv1mVZCKgHv3uE2SW+GatrKyU5VJjIFVN8xgzsvjDPDZzlfFlhma1stUH5AdFd4BB
K57ttgcJV2vgv3pq3NRxZ7lzfoSgeZdFWYvg0jb+tF7qeOtipqi7MbHAYe/OuRYRxalLgPB6XOKu
KK7YEdYZhnBfTdY0VvuYTI596tih28uzjMdHjij3NhV7wzHCnE1wxFFIY8E4B0mTO946yGM0xRK8
usdHkqrJi66XLtYrjR5BQ6nhip6LoQw/JbNk9LPVbgUqibiu3jOFo54yBCmuzCbbrV9WHYB+dYWk
2wqobl/rJA7Lo0mAibKkD0aRcnz19ZVP0VJcRK3VsYlboiZaxokUwOWidJhb2qMMDC2H9T+oLbwJ
sbfyP3XlUq00W4FiovCHFbKnlO61wxseX9gwiS82CsM91cZRLxrR2mHqY57qOqxA0LM1rP15DbPo
ab7bZ0taMEvh2hSPq7PZKAxrUmcAdtTWEh0ZMo8zCqvydd4gNw68JcsrI6I4LMUSO21qG1u/lRCo
n+ek3r8Ok0uFFWEQQ56AHPEyCBZYlJD7+Ymh5B2leTARmYNxvc1bmvsh9UGzlgxlCgEVqO0Eb64t
GWDgj8X0Y9pRfx2taQqCHHvbDvoUsjWms0+uUBoT/KAPNeOEny1CNNllhdf1l7w+ZAnQphQTpHwb
tLmPxox61vYVcftL0dzCME/R1Qqmcl8Ui2yPSI1mmiJGBD/S31fbl6ob6mfHBdzVaR2HRXLt7qG3
HPhvwQBfEVNZ1TDDNZZCHXysVk2LA9Lg86+V2+axM8YXk6XZfdpoDxdIr52V5Tm1W6aIWyems9fz
2zlwbUpLhnI8VUqsW8pU804/+WFfxQiggu0RDobHLkCS1YVbT7MHRjE54x0wfRxftZsX3rWV1eMZ
2BYEDLgrCyyHsBD3ehPgJQwz2NsDLOCkqDDJCj5W0VAsPAhJEyVGzmFILQMMh/Yc7MaJK+YHMugP
XxHk/PzmqqGoHlD+RW8bW+sHy/KCixI5Fq1kJAzGBWGt/v3iN8hOQXWA2DVy6/2m2NrNOnotqCnY
zQR85Q1yPeMx1X4ta6iddLbD6WnBUeggVxSU2x5l9DcvmBOdObZOvlsqnOMDkWLi3Cqp9r0Akmxz
1WkJTd+ujNkqq86i4+2QpNz1tcuHYBDuEHWNkeJUL1v7trbRYsDibgpRyxgv4EOD3blTrveeKbse
O/NwaEgobHNwpfFuARGDhd1oxKBxLDPmmhQONgOfZvqi3JdEZLUuZ5OtJCeQWM3LDsJfeMEjc2Cb
4RBo2E8PiRLfKtwagBaZORJsqhs0fHbDQFYfcOc2WhPr81BP0ZwruzQm68mpuBGbXLrLDRhsOeIS
sfyjFZWwJBuSdbIy9rF5H29QLgCnfY1AorCW20IA+1wQu88jhJUdB44eI5/a0oN+ZjRY9ZnzaN7o
xWtsxEkLzMceSsZo0/RaXWj4YLQAfr15qXTN+tbG8/pUDh4c0yz2qThae10vAATuuBGYE9fLafJB
5I9FPbqQIShoPnR6Zm6xBVANyzC4dFwwf2F3A8uAQq8uw+JunMxyGmS3INNpR+9xFBQxZoyQeDhq
2Bl2D2VZZghzOaQKAvmeQ8Sv6ugps7tw1Kv/uQpnxYKKbeu5QySLfoKI2ARsvmCGYTc5W5yjiQ5a
dB6lzyhv5ciEEjKuASJALZtjpYX6MlY1r1KxVOEjU/UcNKd828pqWmMG6vbWYMlrs6gVprhtisuB
wEUkQ4buNd0JQbcPQVHE3uU8LX3zuLRmZBSr0JJy0Wvi8ySqhWU6ewh4LnsE7+Zayr7gJSXxHZ3B
4psfdFOmyZSSIyfw4peZTzPj3Lbz7rLSEoiyw7sY9WPHno6otu7c4xbNCbORo1qNmTVxPh3fmclN
rGDddWaCvQguimip6Cxos69C+kegJVusp36ZXXWAfpmqPKzlBPs+FOpxHJP207u2dp2+rAZUPl29
Ak+5m39rLVN4MyAdrbN37HgAoojmM22CeMz6piq+MLMcmTqVoVenoem87rhOQKbZu25Yixl9SpJR
Qbo3OKEXRniqdXqa90KNx3et01B+0IPl8pz6e4wNqa0XyBkKl+pg2iCy6zLuDlXgWhoWIa5VvhuP
Uz8CVJRHIr3nPe1DTrKrKhC+d/EusuCJSxMLxhBXFKwu6INKURy7L6O7gqi+m5CUqnoxZV45M/oT
6U7naSgVPBnj4PXw/p2Bb2MjbtFTBBvbFOPuhu+2FS4+UAu6ktzhfsJkeOVSHnXcy5XSS5Kj2BWR
Or1TldnsWXkT0NeOql0MkbnvSfO7lluQvL2rtQwaE00RvbIjiEKYyHBxYK8BSX3rsSeHJUjf0boG
IGdnhUgIDJctEXRm49Q8SLUHassb+Ai0wtisCCmeAitjFZk6W6xliA+DCOqvwBa0z2qDsuKvd/b3
vg1QhDUxAFU79sz6dtbIuhOzbHX6LrZlxI661IdkU8FVT+9eU8pV8+dgG3nP3tlUxb0xlshRL5hn
KpF9uBBr1d8Tr6Njzu925Y/JZTpzaz6fYypnY3+VQNjrVKGWUAiPUMYwH4iwAeth9cLYQHs7zdOE
gPOrWkLzZY42704WomDSj1XOOV2Rh8bLrztUNa1tfVk0UX857TwlOvoR/72/dOozcGW8pPYUnkXJ
5HGEmS9C+SMAm0OT7/STyqkAosyrZoZQcEisDxoilwRMd1EvBmR4Y32rmThmtU+HUO8o14e+kh/X
0m8eEdyRLemGa3uxFQI05p1E1jAUs94OYXmWaJoZUQTT0gGjsndntQLJ8l5CdGh8jphpEm5CUTjB
x73c9JQ1OKUPtdtZLTRKFN6hMY3Xg7ZFdEL1N1zZi9N92gJrf8W1sH/1zYJ0Khx8ZDDvElxJwPQh
ZoXFY3QfPr8+Lcl3/1S2C6p9MTlscUp5NQMytkhrPCQ7VSoC22T5YIh099BQxO2j7hpd4YBY2Ldn
1JQxsTjecufGi1dnkhP3MZkdpCCgdN6ZiBSRgIu2kvlkXNd0h3HfGXDtWy7LbLPX+Xkyg+/e0vaE
HxgIiWeYfVY9vuu0iTsrlsWxs63tc2BVE6X4HnaHZaWB4VJrOtp3BR4mNHayO27hBoS72p2Fkqb0
vwlRyofZStSTW9TWo1ojEHwe+LfY9ccufYdRyNkrs9pHJ6m9JMd407O/2UOXF4n8p+FtZ0/e/7jM
w4SwHGyTjAzlTgUR5BA//8W0m4wK1fJghrxGImVyZokB2/QDaWDZ0vi75C46fpuPoVfSoFY03Clv
Mrzj31uu/rDych1kaGN4ZcxsQl6e6/xxHWUj5NZEbcHE933Sh6SLCQbbKKWhQ91y/DaD5NsXDYq2
nbKxGK5jqC842XG2/H+6lj89audrSaDzsRZHAYOZ/jB/RWULD9R5Rb52kIUZvpGzGsWV3obcI1LI
ClqUctQ9Ov7ih47ub0KJjQbVyKTt0x4gLTt5Q9mq1KDOe3S6BPH5lIyw5n9/1363s3PTfAK68AtH
QRjzz5+Rf6XrDlFIekRGmAPxTlMrg1cnYu4LJiyp2uPiMI0zUzVCQwpPRtkc//77//rUiK7Hs2Tb
3Cc/dP9MCamgBkSXBPBtthkLiEFoXoqYZv3M8DinyHWv3ICoSEn1081dgmK2rM826srain+4GPd3
oy53Iw5t5vj6NlMimYHxZzZDK9fdqTl0c2DMGOo3EjLJ3UpzmIUF1D/C6WBGcrPVLZlZClIFmSjg
xdzOzl3nWlC3iWMJwbKTU59HYPz0Z7oPbqsE9924h+CSMTbaj3FfVF7GgN/SOW7NHj1pPXMc17XT
PQWmQv709/fZ/T03+vyrMSgJWy25Voz4IE3y97fUjDKqQi2X3NHxNDP9kPyEY7VbgtwVAN/u7M/A
+DIVdfE9Lqvtq11Tjaam88UHIuqZchNUzLjNSinZemkTmx08CjwRS2Kkvym2if5AfFKHSkfO6gtt
HUCnYLDg9g+ZHX/Zb4jOwCGMwZ3/sGT+SN+MB/x9G3683HEVaKezIllMV7NZX6AEIAQtzRDMbG92
EtvBt9rvmB2oQv/+fjq/O5XP95N8Mt+jlmOOzflCfr+fs3TIB8VNk5f2Xj9P0pZ1hqi2dNJFq/GT
NitM3t65mu55WeNXNVjL87K7UOI7KhCTCTBt4EHauC8kYZZeaor9rPFNQG1AMArr7R+u+K8rgDR2
3IlhZIcs8Z++2l/3aTFSsge7yVGpLWXuC6v9oI1Ao9ijE/myV+v6zST1+OJLiN/UTUqNr4TaLrMW
W7//h6s5P6XfTg1GvCFT43AlYgkb0XkH/eVqrMQbHMIedL5UTuxlm+iC5853tm/ItkyVKQYD3kJK
wCfjK0PuxcnZfAwwUO7/8Gb8PBd+v5LzTu34qIbRT2I7+f1KOkWR0HFk5EjH2WSi0J4eFQSHd0ym
GtHpQuc0Z5qUti7F0aWI0AqUGx8TsYYvc8sKSxnHiGzr7+/QX5c5Rhwyi8iYxepqx38sMCF7iWnE
H/MuCvdXqE1tExweFk/MWQiZUyxX4FG0npGbdWZeXqd6ctz//SpnyIVPcpp/3htxMv9xbzzEAJu3
KrDOwqHmmQR6ZL/0C/DWeC5g8eplIdh0NPfaW7oKsf+cfGVOGk39DNPFmEBsXzLz+3b4VvqDesK9
7X/A1UwVWG0TGMHPu/ZvR/1vdvH/a9P/Xzn6z5/069/89yf///TqR7wb/+c/jvi/WPUP2vSd/Pqr
V//8F/5l1Xfj/yLUja0IbsYNHBzn/7Hqu85/sU3GjIZkZBj1kM3J/2+rfpD8F7OXPKZvOZGHQf38
RvyPVf98PvAX2GD5NH70nwv77d7/v636Lh/0y0t+PtTRV/p8DwuYIjE6b6K/vOQ7Z4BVh4WTg1tU
9xDX29UoxjKfEq8/iuSlcRvi1ap5JUeqqFJEckhG3BLXookfq8aeHspC3Iw0xWlXRre+LjsQ+hrx
/eivD2FpnJuwLfz7UNv/GJ70+/tHSAG7JC8e0ek+p2X4ZzkZdiEmVkZz5KvQoFVyN4eaduYOnnB9
mDw4TFqZJ7c7z5lo/RYsrsQv5VwgVPVuAdbFqQR3fLY8M37BRUz4HuKG56APowtr7z79siT+fed/
zRug4P7LreZqyVJmWEMQ8wTPu/8vt3qJzMgUWqzfnrLXu9Uu1WGfN1ibde8eemyvH8XAEHWpreQe
3T5lSVDIG/p+cy+NnWRVUQEom5KpOkuxPTjrgBigGhGgWUgp8imydb73dpgLY53a7ZIUmJ3wKtRr
qjsjyRQu6POrZrvzbATRs90mF5X2xGeSCZKQ1mwxyJm3zj+FzixxpVfqzfJbkw8hT34coNrCVh3w
3jRcs7gcq4QK3bLelLpRlFdp1H9ag/LecYBL7Tj6QHqmmwFEz5m12sQH+IaqbRqOS7j+6HfPAf+0
EOWtY1KlXY15yXbIRhC2ffChiq7ickDjOCQfEFK+RU2wnVk7kkWNFqdBodsoezMDIsj+CjmkurJH
R5yCsfPSapqQ26I0uQjxRd9C8Jkr1U7j1bi6cxYPm33EKsoIxVaO+1F2Ead8HSWXHHniREbWege/
FhyKZagPsA52WlrelE0AhTeNL1u0EmFG1y2zuHXIH4ii4pJKx3syy35vunXNQN+QxPe4IpzQqm59
13rqdeNg7HbRn53FcxrnDrpBJ4MV/6irHWa4S5xLBwbyiF0RNNwtkotk2fa7hsZaUXQWq2uOPX6a
h74WC/NugvF2nPX1KCsCq1d8a1HCbaYS3I8cOtHRsMfnExDFIfBK6+NM8w1szVOfrYnHsfTJBaQd
X+VxM7FdzpmsBtaQX7iP8MzcW1yqOCZnccIP5txyPOdeE6z54kw6F4M9Z5W7xxeJoj9HKqdz2/Ah
kFwkQ1nBpyby90MxFNdusoG2+kwgEJ131h7yNIq3ucfKoTUJUsvmfcTaMl5wSjFabJrE58Fq9iMK
Mfe0LWo5lyAMiQRLPynCvU54RpAOWaOb94lGd3S+FCV6YoW1fOitpbvCk7UfN+Kcsp+fKbY1Sjdp
LR9XpEFHMOlgP7ZSWO+HyMeyyGBto9DINdt73bif65lFuO7ueMkCUleRw+cnlS0PIfq5bGHao0S8
AJ4YFTL4BP6BeFUzutO24CPSqo8/hfU0pvWkkUqfczS+JWidn6VeNM12F8cXhU9GdrDKt4GpGuwB
VA/P5DH6+eLXmKu9Hs9U14O+i3HKt7YjlsgM+rkdbXWFVBpj8ugocXLP6yV2tHPT7uAekA9eXnqu
c7M4JskxxK4vqxS4YqN2NYd+HosXKIDpKQqx5vx82sraxsekaIJXd9LuFTY1dkvk8iAAkkSv81xw
MKU968v1fecY1AeDeHRG4R3RxOm8wxGTEcb21S1kffrXL7wPLA+rHEJUkIaXCdmlgjJsL+1wgJG3
rRMeb/dob+zay3k9hqjs76qkVYyvj5yLfWd5RnPr3VWyn489RgOcksPTUMJLiqiUF9Igm3YQiuXn
1LlDkOj1bgsnTh27ay4bq341mAzxLvIHw4xEDb5j8+zXjmSSY+dQRqa4d5crAGbDeHX7Gd88skYo
55MdSz7LGeavpMsmhwES/pgky/I9YGhRRmemL7Gv3xeSfbgOOXIwTdjHyW4WxO2BPLTl8j0pk7ex
wYkQerV/RKb0re+NiwXaSi7XwDBFjGLgGp/zxhDYxvpYmzq5WAvA/jXYVAaVLJ7ZzJ4JB3RuDKEN
GXY9++iPbKU/17SDixUT0FiUd7jkTZN2Ej2qHTPG1paMVPU6ddSu6d8KH6k0EpHo2Gr1WDRMqk0D
swywZ3jv1ULFSHxMc7UVKGVpy8rcwYxJ0Md2QogprumLnlUJF9Rwsl4K7Kj8Tlj1QxI9cmuP6MPh
3C5qXUzwJuwWNi7ik02wDpOn2YQ1TeaRfB9FUKr/HI9udcCBT4rvVDBZNlj2914Xf2ytcssLhTS8
P195tbjeiaSBLgfOF7el6excFT4ISLx9cmDrcqxlCiNgZINcdds9OShx2s1x9T4eEsrc8/+z2Z6L
2RN57HXbG2N979VseY92XyKnH7jzYunQIU/uy9oa7wIPOHa2ZGSrk466QvllZ9VgEwwQl1+dcelO
ze7pA+QMXmAPwxXUL1rCsWxyFP5zJuqR96sd2C8341wa9trrDfEopmZ+EIrZv+giBt3+3NuHML7G
dYcUnRAbtIu8wjaviBsQ3jU7uJlTfd7lOskd/Psq5K8lE4ZeFzQHpxsy8T8zwmZU5RXq+fhfOzWW
9hmZoOJECDvU/zUJHCgEGCd8YmOzX+EJdf73F/DHOPmfRVsQucyRYmxhFOJA+KMKgsKs5oCUArhT
zhoh5++BsNnexpBaSI6wOE6V3CfO+lwOLq9QY3G1563CDmH+BSpLURHFJMfmFbUzj6rjpCBtRj//
w5X+jhD+vFKXaFwqbECE4C9jL8suwQy7OMXh51GsEKLnpBe5E1wjGStQmp57sPZAXkx982EdTMxI
78I+khBEkqyLHSMsAo1qtxHfdUjI7j9c3l8fJW8a1IqH4dUFxvyjPU8qUQeq7ARxA8ktBP96mBrw
853RGRlcITESi4Q/3qL1dlgidaVjI/IoqYcTd81D+o5o0VpKsiKHuII0i1+nBH3i2rRHz5+Dw99f
7u9gDDfT4YGTxk83w1Q7gJk/Hruxd1yFdZiT4rSCn0/BFWXgZYxn7OHnft+cT7a//07X/h3C+Ne3
ujQ5wDNwCn9J+OIGREnh1H6+25ZzI3HP4TjBtHrvWMy8s7vFOlRtaL964+bcudEWfhxdEn/Qp7mP
c+fcElCksmivXSAGzjRn25aTb9zkiMa9xRAo4eFwQmLVswlIiY2+S+CwDtg2kxSLGT7UBpVBMNsW
QmeON9FtH0U3GvTSLVY5wlDS1au3O7fxGaXpUZvOujnGcIcccHfeug3I+EdNvhgxaitVeEWhb7Db
Ho1XILEp4tPPtgfdJn5rJ96O/rLYrxxX68PPWox4bOdmKwf7wl+iL/GwOND3MaefWZfr0K6+m9hB
XUFR5J4pwfn7zwrZPb9Nc00t1ofunTuKu2XV69cBaOUK/NvjFTivb+x40aG22Ay7cDIXekjsq530
yYtWbPN3VW/rXX/eYbTo3cekJkyKcOU6s5povuw1gWKxoiyta+rQahYfm8TTz6hwDWkN1vRQ+MuW
sw0suI+25BDPDrKXceqOdls9WpsZ3o9ip+o/l5w/39AOwXa6xYNzPe7V28QmmzIT3c1+7s/YRogm
KUp1LWLRQE+N7t1WL8GlWpv41k8EFJtB0rqhWE/7Kbbybl40aq/Qzm3GtOXW0N7Mrpmvuh2FdLXt
dbYNCZ4wQqFycn4+EsKnCD/b4Zf94mESoPTaRLlBu3BalQPtZetT0/O+Kju8FTNC/bgsviPkrw4z
pzt8U3yBqOuipXF4wT5QDXDH/HKzHMwTUp/l6mcdyGT2OOEW+/JQ0yCuuDuCAVmRLm/aarlyCM25
2NGRpa2wSB8hXLt9CRKLFIUo8LNOluJzKLR70UZixM3UsHJWIVts+Ut76VeVOFGoe+nPH4yJq8/H
pQo/ynp3jpXdJ6ek4calFt6Qy0mGzW2n9PshSZKTXTbWIT7v104LW/mzuDo7iI7LRGoH2qLq+LPE
Ei37fWKt6G4p+q+n4LZnGncw0pCFTYFLMaDu6pfq0Jv9UtRVeLMmqE/3qKaWQO4x/cOhGP4JgrA5
sY8mbKPAcwlk3++bk4d0vnGBL/Itsp2bPSBPLSgJUinIISIgCQHWPsTdXVMgByInDE0NwgjqbHt4
UvtACtVe+uVpxBNyg1+AW8WK/tmhCrXAzAZEcOuhosRLWrRjw3RJU0Ssj1iCoynD4LjHBn2V2zfP
wOXuIRhwUfZWLK7bEjZeJ9YVKqubeBnNS+c1L7ven1fLiCNmU/+YjPKa7DXccvF85gjOcSSjOUbo
Ne7mLryMio2GdEnUA89fH3uIsffThOqixgOYMYX9wpfl2azFBocmQJzkuXCzG2SLuE+/bC3i9/rc
Ay6bQiBMPTw8/f0+/ZeTjNsPKUldwgwtBsScf/4LMOLQHTb6v6k7r+XIkSxNPxHGoMXNXgSAQEiq
JJkkb2ApmNBa4+nnQ3RNFxkVw9iZvVqz6rK0ZiUdwuF+/D+/SAMDBlhZOQQXMiMF8zEVqTGhzezl
ke8PT7TxocVLYPP14Mu7/RtbXrYI/MUUizaBimcqGPPnwfPYHIfR6GEtLhhFv6xrBT5GGyTy2MaI
ZXJ3Zbx/3i0FMmHNtGPZB//RlrBCHJjYV+iYnc7ZI9LDDCahd1p5M6SoN9rAUknt4O9O/98UMDvp
MlJ/JBMFpm8wvQC+8C/SOYGdVsHA6JTcbfAj8D1f1Pzn2hc7johF60bQ2NZjpEsPCZwoW1k+bkyE
MkiIyxlfLyMIR6djdGxVmwAAHlL8dIOuS1tju8lS07WKE2elBYfWbABzVK5MWrYIXUKSYMujwbxH
xYdTjj7enVaPBKAQTRVDnbYBzDAbx9ABF9JRYd03Burs5QZPFXMpmtumwj9qZA11TzBOYlCUdh3H
0FONqi8HcJrU402CS6BDzdZwMpvGu9MQJzhjWYJPv/zr13XqcpzND7rVuIRS8RMHJZ7NDzO0grnP
CtmJkdyosNibDk4w34WqbLRg/FPrgrka9R8h9mj/OpwhTai3rLrsHhMlbo720bPM+Fp5emHiGuDG
aNswkFf+0WTzcyNCstErTlEYrXtCOeRGa91QKpeXIoODNUZfY+Mo3YHtenDtvlfEZm1Rb3XbnGoE
9ZTvDcrgGJpSX+tl/bP0UpevGYY/5A4abcua++GjbtFod9Q8hnMC1ZDAIVRrpWk/Kpa2kSD3rEUx
+j4J2FdhmqXt8R+RvK/f3T/AbYWPTLRgG4iSqVLFL0Xph2sw0iLvaX/wbaNFBPJhLzVU0ymVzsez
LT+OYpTtLbEK3TIN9RXETvK+cuuhKpPyIGcZp2aVkrDN+3e0KOBAQ9m7mEP8GXzruamqPaJi/06I
2+xacc/Oc74ucUaiXCYNZsG3aXp9vvYAAwZsZrsAm4mCYrFXDNJop1FdI4LsnbgapFu/RUbt172P
9zoHWZiFcAXeooanOYpydasRICnStOyMm1CMi9hFQROu57yWbyLdMN5EKgRpVfZl8JqoZv04RhG9
u0k3mrVQd/UvFIVS7k1tEe00/Kz+cEBr/4y1Cj8Uu1ycHjaC+LONprdQwlKrrL2WNm8iDbeQ8R34
SZ5f6o6i1Daib/AWWG1daye5+avJpjUmjYZtGBnWs4aRYLinPxiDJHtKXVXHdIKG1qTtvTik2RF0
4L1QFX/dNOmbWaGq9jP/WI7TIRSVdtWggRy5cLHANy7Wyl9SWe36gCBG8MGSy0BQTSGqlaw7oraq
Og2lT3GQfJN6phlsCeqiiBYVKev3sR+PeXgjIxn2UTALob6jJpDp+YbPovCcWNYG46hfCXSAgvmq
J9bvUAF5FYfA6aLysekgRla60K7xTalZqgXwAPxTK9WyG3wbOfkEhVNg9yjN/GEYVEerUuzzCKjk
r+3LuDjUKjT5oMEl0+zwBDSkO0Pqt6UMNhOUugvCkgOzpHtOcN4SdbBSO4w5Ku150sIXgW62IGst
8ivZHqP8zlCgehkUHB4JQ7eRYB1Gc97Bu1pLOjfGEJ4InQJfsictM1WnSQu2osnFezRYIR/bjCry
BqNsd10dLQRBVx+DEY4+VE+DLK5VbWxyHH6mLn7i66rsDrdM1UBBPJYPZtoeyrm8zQyqlc6Mt4jK
vWYqb4Sh3nTxmDsdthIY6xxCU7m1YrQiudFJdpT8hgOM9Ye/RkpH8bYzEeovflxwSLviSJNCWKli
+4A304NKPp5lRE+lOoC6qY4hDndYoa8SUfDSTCFIqlgZUOyTMV8QjpUJy7lImrWZQX+GqQfFAwhV
22U53D/1e9N51YzA1BohBWW3MDm3Mf5/achvhtuCDPEpirc4E64Tab4pqmHtx99wqnAKQcDkhxq2
m1ADoWsznrRE2PjWXkueqekcyc9Xje7b/vhrbh8CU7tj7aF1vxBVHod6b8VEgKCHUaR7pVF2tWCt
w9EC7nhslJ8m9LtMLLfwtddF/5Bnr+CHG5rS93PQPhoAq1D290lBHbpo6mDS+rF4NNTGg31bp4u/
IYIj2XrskGN2U7fWsJZOx5DYdQmJY+d2VbYVLaQtdHLUPoFOPmxqHAfBMd3JyEAXoBlEsa2r5jqA
N7oaEtjiJuo8PzgMuOpDQG42CpSOSJOqDao+eY9M35Os3AL941in6w0iBg1xFa7eL/IE21VvpmYl
tw+SPPCN5BwkTbdts02t6b86TJfTDHCxjVyxfoYZ4yWptOfmoVFDzo9tlOFukKdvsjLCTHiY9Aav
FQ1cs2h4ItEDKqWbHExzGDV/JfuKF4fye1zH5Z1W1eMxS8bewbzoAQnEu4EMUJZufCPddVL/Gs/T
vFWqTsEf2/9ZZvXw2kvtht3kObQa3c6GHHFvlnjwSd5hf+8KGZ+HymweJml6LJPQv6l11HNRo2yn
xca0Mr/Bhbxr4Bp6WP2qThtMb1aBco1eyN4ouh+z9F0dyx8Fin9avy/DhEJqUibBmem6WSXE/Vrf
yTFHXh+SGaK1jcEq0Kjh/cyrxgkXYWiA/5BA6SS0pYvk90+BOziIh/Zz4VlTzzfhMaZ11qHJ9wPR
AQfVNFTLoAY/IS00vpNOYTTtMNeFdu31iSjr0zryJYVun/bLUMvUKVCgOThaNU7RRq+0BmQb38CE
T7CeEPlHrjSkvyBOvGDYWdiS1mqsD/wJk8nFzkToFo+U0lmwTbHrtjg93iCp6VYY3R3bxvrTtZH6
1gokbZVg3IPZr0NDaTeqH9drjGkfIF3It7ohv4aNyXm1GB+QAzd02+a7KZ53cLvM29L3X7MI4QQ9
pnhXSojLg8yHfp0oLizFh9mkixUjHLTjyMwhXkrzD99HBlyUrWJzVAyxXkB3RdxJc8D6psNx0Nfd
0Co2OeIqW0nhHK3I1HzXuRi/xIoAyzQ8eAREDY2fW47SNN07WDgCMr0x7bJPMC0vpvcJIgtHSiSs
loSmIVIA4FCBqQ7tuHRnWQtwPhJakyvmpoIiS6ku/BiMKnoYqzJ9UbsEiUde0NFrSEPBVQ+N5Zg6
PqWeLQEKrUMlZjeIg8yeAg0TL/RC91Ja3hU1shEHyy9MtnhDD6Ik/U6sqgycQuwX55caxx9g83TY
++SCrYsWj4MtHomcVGrMalw5rbSXUc9l1ZuzXAzA+3URwz2h9jnBKhKdrkDw62+6T5PXbjDYlFcp
dHdhx5duvfZt7N+JgRj1G/zXweGwSRAeJ40jgi4GNQfhhDy6LCvWk4D7PfJ75SGcVSTUMIJ/ANAS
xFTpN2o86bjdc3QItLJ1U8ma65Xi0wTnEIU6Lul7/4ivefirkAGMNOxl4WotbR5T963XU9OMtEXF
aev+ewKDHG54MOzg5L0EveG/0r9T5nUYUB/j7s6Bpanxp4kwcXwfiTX/pXSldHs67GAsNd5Y2NAD
CdDkgm3PGJjjvQgG+2OXGSyEYvKtzhf/nARzMFNbdILLpZyKdcOCnxeXtXSMSWvBM4+ihN0aZ+e+
4680AY726OAN6eHU8sEaQaJ2Cem1mK/sq+CAii7tBlMWECDk/iYMsLWuK+UdY0H+ZrscqAwQzseu
CLzIlH6aZv2QCjKGFxGsTZre3aEJm3o1pwLQTUn6m0XHT+INPwR0pNcj+axO1jfUmLBXuIfCf23C
xSUIcZTvIrsM1m1mNCsN+f8OVYT5lFhI0eLOOBplkb+NFYfpUzsFawJafagUtoE06w6K0RaJcvsb
X08Tlrdc4+Qg9F6Oj/PeyLUBB/42caE84biIGuEObli/E4FFHKvkNwUiwo+VujS1xZgjDpbsmif0
pgxjKS8mzQa7BYMv9Owx7UxzkUzpvX3CIgONVpsx8viUfATqMjqmIhZJ20nAFrPqBtpglYriUlq0
wkkRb6Woxx0rQqI3mC3O0wgUKNd3GqbYbjEGPQgiEFojaszxIGh/GIOqQBKs/fs2jqVfWBZLnONV
5dFPMuAiQD7mUf3YB2Z7SzPTt6uG03/hEy5WhzGlZ1T8UEs4+Z3W7MYwQhPK9bRovlxxpD91eowq
gREPp14SqiMo06Uuo5iQhuU4X99wVXivaAAGp66wL7Ol6AIpnjzbZoeVPDF3WEIfKzPGvdXIpT1J
GdBAaLtOEdyZMMuzNTTf0pNCWdydpnaimTMeJUkC038e170hRrYQ+sa664bXQizjmyDL70BuUXdC
Mp83mFfITpSDGkoohVZ6n3H678nXKUK+3lw3sHUrNPGojbK6QTYjP0T4N8sroRszEGUL9ZTbBR3G
eb78TP+jXVtjpRBAjmeS0AcJwry4eYSToWxxHQSmVDvoAcyM5rtcFdI9xjs/hqU3dAJWMckcbiPT
HG8TUAs+rKV5HSsFMGVQ0gWdacM5SRybzglokVhoI6+HhfMwsKetyrGst1peMneKUGHRZXqgcwa7
w+PoYTRCdYvhXokcioo9rM3gADWXKbewE1gs0eH6Q9Cv2466F+s34/nUpD/h3xbeWbeCNAsvrU79
2N2j5vGffT97ZfoZdyww9CfCot6evujTZDk1K8NlScw6dXQIzZhWhUUXcpLn4eD7NUJNpak5+y8N
yWRhw9QLK0QK8RzWBfpssdL1e2tZRYIBpi7yysZ/PSFJsTKJbqFlAgkewvAySZw7Qg5dbl52g6fH
SnqAJDbQ/LUS7wS4gCrxXfT5wJoSR24pFz8MngVgyALfqLSepgXXQTtSvRmQtNYkIIDhSnXCZ5PP
uNqH0sbSW3mfx3L5IGCNmYq0+SBoT++naTMkNB70RsWgaoGv8ddud0qdlMfC8idWxVLRiRfxOaYU
5q3QA9bgCLoZsNu9Z+qHGAlgWgR6nO1P3QIT54ENjJ6UfT9ZWwt5pMFPBhOjVloPqcGNzHnljSkF
gRrN6soPdQlzR1qnKzYsMgxoVXULVUUJTQNqqYxtfq2+nG749IK0rBxhmxMpiWKL3uYYJYfUHFmC
sOyyRPR4xZyOWzmhOqtkdnKh5pvKqeSdcMLRdWkhnnA0UNnFp1WUjugjS6eJsQARyiFz4OBpuE1w
40prHdlX25uiBCeoaJ56hkZJjY/5pkbxj4clM1HGxOv9xNgYZGhSJ/jutEL0cXjTEmPhnH4o6tBd
sIKa16UOd0ZdmGrBYL2qMGlWaQ2SaFDPUPmJNCymgg9DbIMnMYo5RaL1wmJbIXEjNOO1XITivo5R
ufaTWH2XsuZgZOS0k0JiN5iIcMJljznxA3D8FNwA7beLE0BwsOSMtW1mY5W6AMZbrEfutGxNfUwD
HXM5f3d60ifaUhTIhSdEs5ObyrQpAuttDGTF7URm3AIJntauoc/otMnDwL9Pm2mdgGNmCxlEGjls
l4iFAMgpCXulQu4ItWOYezaGE5NwIlphlTQx+4RJS0ur08obCvklj7VbPawITcEpymmXfpMw0OpY
tTRMticiGtAER3lVPWpo7518lCfXn7XBoQGzqqVgdjGaBdoOmNlU67ylBcBDigVdpR6BW2kuoLSb
/tSkYWOtrBzNhkPjqH8zOQpu0iXToaq6/rYuSlqGE+46ApvaiXlx4kTJJTVw13WWl4Il4R9qYqqr
li3+l4n6QKfIOCjLHEwaTHwKDA+OPVDoykSx5pgatYE/zRGwLOxDYwF450ihhhQLeSOxbFAt8tfM
oVvMLkBBLdTamExpj7RD858ncoxO+seh6JTSrqMJMhUWKSFu3kufk21cnbrbyMIHHJNDxWszbbwR
E2Mr10sxeYLi2RWRsyEHkib9TpbkP30tYX/Tt6rHG/a9sEYtrqIFntQBWy6ygVCa0+MMpxccPhqH
B0CzV1Lu6IOra2Lo1bfUCON/0cbqhhCDHMtAOlzAKK0s7s1SxqEYXwRPgHPlNtgN2FwlMRCNlmxz
5HA3MYy+u0xRhr2l+/5mWIoc7B1ZQhBMTWP10lJvtchG7JZz6eEEfXd6yDWSMIObEMQgL1goWuDK
+r2msFCIherIbXdr8eDhweQkXMN/c6vSIPGUKt4VM1U6iD5qVDHpt10xlOtCkIVqPc0WBsnoxX+3
xPpgqFAnz0amDOXKkGrOdAEQpw2JiyISh1tPzXjsDR1f3bFqBULsREcnQI21rmCoI6iefzb6pOIo
oUgHsl2Ex9PtZSqCU+yRX9sIRrnYBJveDDdFlc+uOhYUNIPQr0GVtc1UmOkx1o35SbTy5jtmJ2zM
mspnbEX8ytNSVOozfV4MZjjZU4w1UtF8b30ZEEc0BVcwcABBZ5ltGmooPKCUMgUDLbHRwcrAuKM+
4miryD3GOL1e/gnDatjjdLF4MlozMoSxwBoL4zNxcEu9El9N0nmOMp4i33pOFrdyJor7vjYjSKyh
3z2L89g/t5PZuAU9kdLmEv1vaVtzsT1HHQOb+BuAMhVoTiGqLIgyAYMUodmSH5W5FduFK7b+DyXt
lWPtW/V9Z4bqQzPSuA3DodzUAU/AEsx+j2qapjifIcnKla23ODgBFEae5BMJkOdQEAch03eG2lmb
wNc6Jp7PLxnEYS2LqXEPvaMmAgnX4Rqyk2A+SGnc+U4XWtlLXPJmnNiEvGBNug8c2P/Rx2n0TEwj
HmKfCQYGKFFCxaOjaGHlcOa+KdGrPoY4Ya87Te8PORleG3mub5W29XEAjA0nU7vqQPwV1ixzJw1v
ScVMD6NgvkvxAvCwGSuxEloqG1MXboWpU39UVWXKDmwTGHUExGWuwieAKVZfyp4lQeNLDS3/YegF
eHaTKdvIKEUX937LYV+d9iQUYTtq1giEoM3qR1GTx29hmWXMo0AJoBajX8YxvU30bbmkE81N0Try
iHbHEkP1kYAcOBqaCv1Z3435sEPQtgQg6Q/wrFmyZHPwZJksFJTWufRI2FpFR0Q0CxcOQ0k4LH1x
YBsx4zCB+xf6sVNT4n8kf/DeiyXkrzlPKfwofPg/j0XGP1/+J/8/xR1aNID+ewmFR+Ji3rxPHzUU
y9/4l4ZCkP8DBeSicIFBb8gaeor/ElHwI2hkkiiiltJVglVNfvSXikK1/gOlNXpXEZ0FHuciLbS/
VBT8CFETQYf0hrCeoO//P1FRSEsz5u8moSkzNiA0dDbcOxVVP+9gY5WryZB3wTOPcNGczJ03ma2u
wpvBCWz8j5z4SoPoM53qHwNaS/ftQ2drMOmXDzMD+uUvGaJIPT1VppuOboLd2ocXcUG4IC0dzi9u
zjrrgHaTj5LIZPHL49fe/NmXTuo/9I1X1ZVT5etQ/RYXbqVdiclV0MX8c1gZWZVBUuPy3j/fIqZq
Q5Gzra+Ub9Y3yNtuaVuO+OAf9R35HLfSOrSL3bwnWdGOtsqf+mFY44LpYOg9byyb1f03wR5vgnOV
LXLlupbG3YdHTzJCMOc91xUQ+pHeUQg31WstXZFQnnRb/3jqH27/jBQhkEowtBrDtM7gJpvjkrIb
uXhoaG7vKm56T/K57V+ZVpff9d+j6mfzCj0vqIPPu8Yfx65mj7QncP6baNjRiIYStSnjrRHv5Wl9
ZZLxbV9427SJFR2uHkKkz0+1w5o7LVOQn349OqqduYHbbmaPwtWNHO31ymiX59bfo529Q12RZTxn
eLji/fwCNdLzc/sXphhu7gq7ZH0tv1i6PN6i9KKRaxnW8vMPc4bzbzMp4enulHXabUjOc8v9EoGO
R3AO28kzrvBsP5NX/1ogoK/+14hn7eNpMsK0wQF/JZW3kv8YIDBpu+3Xj/EzA+GvMaALKhIKNl2T
z6doNAHQmhhEdeMtjXQlRW6U3aPaubICXVxd/x5HOZuUOkZ0qh8aMPSMn/3wFife1/dx+fV8GOBs
hUMLgUdNzY00rvhHZfH21/4GmJyceAKfbv+nQeOn3eLDcMu38GE25IGfW2PE/YBYkEG5KjS3Gn9/
fU9n3Ie/Xg4xwGQEA3Qjzfk8CIQf3o7ABJC9Ce+2VXvIHlQ7vsudwgvg9NjG02yTYrNmlfQ0THRJ
plfuvr6Ii5PwwzWcTUJBbQspF5n2NV5nmEJ26UHt378eQzYu7k8fRjmjFku6r2XjslKqDdGFeHgl
ybdOfsQdDfj8CaNXHO5fzHTf0n5SngzTq40dzQanQvUUCxujozL/LufbToHv9JZjEZ6IORrxp7bZ
GeJDNjzhLr7K57uqcANlchBTkQiziSsLyeMPQgWhAosNBsfw9rtwLWnrUfwzqY+K6oj9wcoORX1Q
VOQlwSZJjk24KwJ1U8zPQn5QpZsJSxrL8/X7SYO8jeyCYJ6wfGtHZPtEw2bYLQvhoU8OCUdPA57V
GlxFw6tRKR4JbJOICBFwz2sGJ5T/tPPvAqtThiAWKQuPAUSDricrLHTmfhe3f8ThKRtwnR0h49Sr
JoMU4CWzKxDhhjeoHQYH0Xqf+a8bsizVZ9prbHOl3bffJUKGMUZLNpk6ufr0Is05gRhYGbe0g7Bq
IahByRM7Vh/9whN97Mv827b/3ZBcXL8A90+R7FTtc0LmsUKAQS0bOJY7Ik7p+vzUaopbmRvYNRAH
9Ph2ZvUfnYgzs0XOF4YFuFliLU/PWX6yxEejQlWl7ZFiFCUYBRKR6mmY11p2GGXSxGhNNQfAKhx3
b33cdQZpXFnpXS6Tipfcp8Gx6977FJexPc17iagfsd2q1TdptrUOOBprwCZF/UV3Ts9xgdwSIKyN
XqX/HGitFe1+LL+jzowz2jfRRoveNNxkQHdXCBNp22g29o9csKObr3L81AIUT82m5BMTJMVWK7eW
7s2FQKscevIvpBl35HzbTvHa1980wqDTio2B1mda32nGQcYZR5efjPA+EMKtOnhz7hghUY9kWDTG
LzlErLbB84gcGV71t2zc5MqW+Mmqv0f5meHsjC6dJtd6TOigbGdDvUMxgUXHvVW/6SXw2k0r/IjL
44QuySrv5H6dGrldDrnbIvTMjG1oKV6X34gF0HkODzFxTBmrpEfwLl5+QFsi/oYgEiNUHWPZQv0j
RFcW6DNrjH8uZstO9GHFVBN4MfPSF9Lf5toJNmzYjn8In6MneB7pn85hIVtFjmmHWxqTxTp0sdz6
ep25uAl9WGXOChTwkVmhOYKUnuN3oN/O3ebrAeRrI5wVJSRPZXmpMEL7a7JlW7WXKgH9HuVQ7piv
Fo4LdufMLqRdp/gprgQvc66fLE4CnPPC0+I4JXHM0haXns/PGlvVvOc0TyVWH3Wc0jP9e9kfTfGo
wwvov81gpohLQuUwwnyhM4XF6qrTj5jrrcrJaZHWWkB2xMQpax0f4FDxCJigiHwMUqAqjbRKOrbm
+KghWKGhNmYWERi5LYrHNPrVm3ak7YrxqTN2VnHvI5BLf7ZUvYR16OFbIfKRLIx+9+tnv7y8r+75
bEfWDdqwoEkkONDtJCZilcRPqXaDE7Kk2V8PJS1V0VdjnW3M2GAppH7zmgc734p/RBdS+3PKySWx
g+3oVmv5VlyHm9y9Xode2o8t1KimjM8Mxh5nO2Uzz1Orq0t32qLPiE4e0BMz2ys3eKks/DjK2cc6
ZxmuOyajGLeYjrqVh52e5KYr6+jfkmdnh7thb2yxgfl63Ms3x1phGjLl6Lm0re4rVaLxRrffglqP
8zJP1vrz9RjqxZen/j3IWUXjKzGgmsIgfppt6eR3vgWK+tbnrxFxNyRfB/4LDi4rokuIGofsuLA1
1gBsWfDYFtu6e661GqHmnd/5xKzewhcyzHscxZFe64dZJcl52dto5DazB/64IsnzIGvhtvWZ+hU8
IP9dNOZdmqsOkUuQORMiZvgco+9jWtgxW0cPTi/QdoGdZsvT90F6+voZnDGi/7UYY0r17wd9Novy
oCz0seMZqF7vAN252TvExpLUl5+1i6bDkYaNAO/z2ry69oLP5hWCSSscJsYd17hhh/1qWRkxDCfM
xdbeNJB/R9wEjnSliL16v2crP/A0JJaCcWtr1fxZXDQdaGe7Ef6ZTea2tVLXxRpw4vfXz/nSdvDx
MZ9tB0XEITmDhY+o+8kMb0z9+PXvv/iZIrfA0UtWIVCcvcYUu4fOCPn9g/VtHHc0lOBavIG0Xnlv
F18bpxAI2LgOWOfKP3RzokF7fwST3mb1EyqSlS79+Ppero1xNjVipTTpzTGGKtxpzY+sRmzr/r8N
cTYLDNh1Uk6C0SprHpLqoOobvb1ynj7Txv71ZaE0gDAPqKmcn9niFoF3rzBG406u5EQuUdHHRcG8
SledA4XxEO5aGxYuUahXbu/CwqZIIil67AySRXzL511fsHAVwyuMIzBNXZn0E0D3fKNUt6b0HrIk
iZr39fM8M3U63eynEc+W0iKjAaqly4iQB1ZEbu/5om0F79z/K8T06njLHPpQQ07AGEK8jCfuOih4
TrBj6V6DagXUU9dhwkugAveny4aymETp58KRQY970acBtyLq7FBv8d8PnX5FYt2u/1HzErPvXz/Q
C9/Ap/HOaphGMwgCMdAx0r/Gb+qHYJLK4F9ZlJZF56x4+TTI2TSBTdUIE70W/ADWZjdjGE5TuHR1
9XcbN6uwvDJJLs/Kv5/h2RyRJlKvxpbhVG9B6TKvWzfbbG1c+fAunS8+3db53MhYtvAK/VdNNjp0
2bzwcTlmkEviJZ6/IZLnBn2Tu0BC8v4aPnjt1Z0tX3OT9FmA5TCmci7mkpL2UhYPX8+OC7sJd4j0
2qKLgof5WVWPf3CllhJDjPXjPN3O05U39d9M978HOJt+GhEtBOEyQA1evZxYsM1JbAoWL93A6vfG
169v6BJU/emOzqaiVkICnfF6WUU/evgZG2kTeS3cC8AmwKxrr+jy/UkoijTME1RScT8vH2Vn1BHO
03h3bI+jIzmd9yC4yn2zTXfDxrxSy17YmzFo+Huws71/gA+tq1iG44V8Mxo7k25l43saVe2Vh3jx
e/4w0PIBflgUFQuC3SwtAznKS/CMAHnd2HDrEhooxbY6KN5sV3fL+9Ocr4e+OOeNU0uP7jlKsc8j
+zjaBWPLyFW+z7U3i6aNcvP1EMsr+cdi9WGIsymZWVY1N8srq/WnKLzPcqjnhTdFbwZ/+nqoa3dz
NhkTLKxUa6kRU30zmhsCTwCVrtzOxUlhSqYO7VWUaIp9fmJyiSPUlC7VAVAAfelchRuZe224+fpe
Lk/1DwOdzT7YtaNQESZEL2Zyx8cEAr1rvPVutyWlhF46Z5Ur8/3y5vxhyLN5aA5kTuLkyGwIbd+D
3WKTRpizfMhrICbgjq9v8eLr+vdwNIg/P0orC80U0taISc1GTL/7wy4u/3w9BM7El6bfh0HOZrgE
8UTWlvc1KUTZoqgBYIZsEBleN8DFKtepBHcxRFQyrLsM26PqTSnJTBp/zOYzaXcwguD0YiNvurIC
lJjbprhNBc0xUzxQlCNJDdCRH0YMOKtBR0OPS46cOP74VtX6qmJ16v5Y8c8KGq5cvRtm4bT8r85e
SfnEY+VJbLyJfDbhkFrPBNfrKhAnQZT6q5yotpa+0kFaDRDQYNO7anWosF8fVWjhvQo/YvJfDOvP
oFVul73jf7ka5YRE4sdUJ0cg2Efin2J4Ssp1Fb/JhL4rkblu9LtK+haMEC0h62QhyzTsIy3bVrD8
8QtD9y6s5xAJzqOh/oDhxck5KJ5U4VtpvIV4HAvjJigq3Ajl1Si8CinRzcY2Dt8BjwXzWytTaM2e
At8Tzv2KvAGbRBoFqpFwwHwcy4oGxg+XAAoVOdYUOCUWe8U6EdeJea/Ej5qJevBWlV28v1f5uJnB
EMvhVYuOucxr4dxOjM/K1zwLf8y61L3ON+51M1wL0q8K/2H82OyBbgopOWP1swr3hvFtjkPXSoDx
VcE2w1+R7wngrxOpwMcAcw9yHXeqDnWysSeUH2OHIFpEGfIY+Y/hxHLlG+UqRh0yCZCvuxcoeZ5p
+Vg+rLso3EMy2mTZ4Iwq3HHNSRFKBcVWH77nfWlL8tEnjEYq14GwNTruuvIS/9gsHPp700eJCMGl
5+Ae3Q7zDSkXGNWhjsXyw/OD2xROsnYXiHd6GdpatKlqGvHZAzpLm3ixAmSeuLwcbFuQD/Jwq8yt
rQW6M0eAwh0WkUDzzPivP6kLNQwMPpQ1KIrZh5Xl5x82q2TqZqWwcLxQYtbzpyG+/fr3XyopPg2w
LBsfBiDbksSAZYD04HudN26ig+WhVLD59K6teMuOcLY5fRrrrOYrEF6SYsNYg01Gt5M6854It1W3
rrapCzP++9f3dmHz+DTc2eahK5bYk4bIaYRQplQlKTlep+OLqF15hhfekYK15V+b1D+s5tXaEAgL
WlZW6T0n9HCYv319I2d25H+dGz+MsDzYDy9Jg/WGDoARGhdx6brfVE7vIoLdNFf2wWXPOXtDn27l
bLpp2hSzmjEQMWYcBRKvdgWv9q7h/le2WyTIn28obAKxj7XTDc3knzymTugsa5et7Pw9DhiO9vvr
R3ht9zubemWTToURMGBePOqzl2eQ44sr8/viw7P4UrH2kHTz/PRbWFqfGMv0btflVtsQh7buDq13
7eR2cbp9GOasxPPz0BetgWHIS1lN7RJs5f0vHtaHEc6mmxon1ah1jKDSC6llu5B/I3X9eozl4/vH
TPswxtlM6/x21gpithcRgw0LOZn2GUZsfnUf+tWVsS5Ptw+DnU03Oe+txfwZnPxW9ZaJHT1Fduka
nrrOnGBdXfmKLk62D8OdTbZxThA2SgxX+KkzyqylpLka+ZW3dKl5xr6gy0CZmIspxlnNmitzIkRL
0qwhkJMFfVyp75Mx9vLAzrAvzEkA0e1qgkge0UUU3LKCc/xNsPbVVNmjtAkWVWf/O88lNx+elQ6Q
rVJ3gfL29Zu+WOh+vM6zQhfPXDKWCxzdVZ0s8MZGVS6gKs/Hw2Tstepns9hyl2jvvpna9srYF/aA
j8/IPKt61dLHCZPIxVW4JSDtUD2wxe37vWGPdvljOozHyImPuvv1qBcHlRVM0vFVkjnUfl7d8BsW
hU4iMrlFMZ1VNwIul3p9bFvn63EuzTMNF+vFYZka4ZxiVVRp0WLyzGo97gcir5vDPFx5gJfWtEVz
uBjRQx01zj7TQc36Eq3isiG0oFHtRuObqb2rUMO1cc6+UARYWG5MjIM3xbp2mv3ynVY7VAucirTS
9tczzDGSJPe+m13hHV5aUD/e49nnqqk+4izsi1d+/lsJH4drfvUXP1Qd5ROJAqjYOcZ+ng9wCnK5
UBiA5pc3vkjrcu1vfQ881jUdf4t77vP8oNPcllfRWt3IG+E1WP+vzpsfrmKxa/9YRBCyXRWGwVVE
5S9T9lKaErW1HjKbiEX7ZMKmHRu8rg1ypimdv56qlzpKfAv/fgbnYBzG2j1OYER0Nrv/ZO48luRG
szT7KmOzRxm0WMzGIVx7eER4yA0sFKG1xtPPQVbbGOlkM6Z7NrOpXFQmQQd+ccV3z6ev6fS7uRN7
ydp6G20cQ1f+07CRv+n2/Gl7/PzIq4uyQdJkVCo/GAeRSt0X5CnDN6Hfn8LnX37W1VZvhbE36+Vn
4SZOSMsg87u21P9c4fxdbPan5FqF6chZb4rov6/LR1oR9GIYEcNgNsVH86RAJFFeF9nGTNAjIJlV
LlPK3L5RO0WkbYXurhjuk/Yi+sfchOxSe4ydWrH8zTH0h737c5x9rYmMoT/g57Nc5bt/zoh9tA1Z
xN+d5X+IGH5+zLUkMgCwFyTq8pjmPepek/IiqTB9nVl6/vta/cO6+eVBV0WMNsCfqgSJvFIZ31JF
t+3u9Cj85qX9Saz4y1OuVmedpbMA9gB68dJSXuMM7Mi78jIfsJhzUdI7wp3v0Zgaf3RbSIVwKW++
O3W/+6FXi1fBnzLGSp7kMlXsBEZQX78L5vm/8TaxiF48P9Bl6lcnewD4QJx6KM2xdQShVEq3wneB
9x9XBj5tCjZbSD2u69Rh1MbgsHmE2L/FOKY0Hxgq4Tq914JvFPp/uNlVaXmColk0z67zFuZ0VbGc
CSfUeVPKJ81HgFYoeFeK3wR3f3wQsDz0SAass2tlBwArClcyMVMyuSZXu3JjjNum+GYR/ik042Kn
TY02hl903RAv6zTOUf7x5nbDbCvOvGlp1/kKLZ/EmTbfae3/eFLAxJWoUCs6tmy/XkEGDZkUvsAS
TeBZv6k3k6d75fo7sfGVDdI/+bIKahmsIpGRAu7w1+dojZ4k4sjPGmzlAyGrtjKeqQm5tAeZCy8n
l2DCLXeJYzjNd73/P365n569RBs/5eoWWHBcGHi2znxxy/SiQmFucBv8Zv4bG+unB11trE5QShU0
BeWN6DA3x6m7raP7/7dHXEVGNOigOJg8ogwx6Rif9fSAa9jfn7G8j6tE8JdvdbUmJugwImgBVjoy
WaO+78Svvz/gj6fcT+/pKk3CsTtqtZYHNOZplN4Fxau/bcwtC+pvP+IqwkstALlxxzPkteRVp+7I
UOe8Yr73TV6Jm3RtNt/EU0yC/eGRZFUi82GGhuPY1edXs9hqRJGjyIx3cFRxtPBm7aPVMnIpCKbQ
zB/84o5J/5XKKtTDSx/fjemdNt5X9Ql8GjiKjYASn2hQiz9MqUb2+1WjbIaxTCunEsCZte+zANbO
gqFiWyKmv2whZQ/wmmHBmDFNRNPCJrI+KgzGTH0tWDtNdLL6fuoe5H5No6HUz7PyaCTZJg+y/Wje
44O7Cqz3qNqZSWZDeS2MPToLc8H5mraaHvWWBkF6W6ESDxY/E7xStmHxMgs3VbipfezdEkc3EN+e
RcZFZYzfk5d0JuOdUycbb8RyWplM9mfFh5rZzXgzx7ozTPZs3k2JYefSox/YeYLnSn079udRv2Xi
ZyrPYX8f67u52SrFKe0QmVIyB31rawkpdHjbMfcaSdsE/9EAXbE1dZtZAkcjOGX0loWfQEGY2nWn
GOa0BufeU4CvhXoL8WEb4q2Q/GiSJ78acIw2SddvmFhPTW+2dmWJ8cBxaFki+b5vmUqFb1j4BGsq
tX4hvUCAgJ207+GujRPnmCXxWy65dmhDT5Nu+kpeSdiJp4mAZ4Wnp5tkgkK1Etq3UM7dyAxsxvtL
67OpT8X0PuAcqBnbWk9tX8Txp6RlF6C1ZhK+1jdplt3WpbiNI+Mo9WiwJ32dNiK1hVMjl6tlZrf3
TxjGgpxpjwmG8tNcbSogDXmugTSSH+S5+8Ki4Egb0pbEU6nI53QOb4KiOWIEbwsA3dBmrSzDsOfM
iwrpoZBuoPkU0kkSAmeqzk3ZPUyCBgLp09JOebUZ4J5OErdtALaRNVntLeqEPq/EWgDCAtQqTC8q
FDWxucpaYxOHW7T0dQSPUMqgtbVM7KHWO6riPqxZw9N9EBm2NX2VoWb75QEUpBklLiO2K5BPfuJI
uKuL/aUGe9OX95rxjIjUqULzVurmTSyeMI9y8+6Qj6Kdxtm6Up2w+mxrTkjwuQ0jBTNWrzoTEHqT
bvtwvqvTBzWK72c8ipgDXoVVt/ZTecvNsItzFT/S7pSAHm5M3xk6DYsKEAcmzrOhyaRGu0rU2Qnb
wAm7AXu3EGsOH6gnCwufD6tu2RG7OPby5lDgQVWqgYeRqQuyexvG/PvFWqV5JSlwqBHjgBce5nZv
9oPr4+xqPLYd7FuZUQfoA1qLfQxQs5YPxNDxaPJBTFubX1QGWXLGDvQhdGcU8gx9Y9cgACDT1+pI
z7K890tHLZ4k/zHS5dU8yE7dw9ubDwmwh4mBhEl8NqJtm+kMVtzhHjLWlP9JPIXwBxaR9uJKusA0
QPHeSUa/yzJz49OUN5L7rNJISHFLr19L46wsB7nQOkpcotnq7URBn4/t9VRs5RanFUVciWXrtfBA
s/ccSmlpWIiyNaTdwkoykLLM+R50w7YvJfhRwKatJvdaodoIZIqh/z6rBoZM26FsNrn+FOAiHPQh
xGH21NhgD9Q6czmcFippkLfwELt9zB4YSebhTYoVEM9hiDfK+DgNeFrgRNmZn3opw1R6TGjAqcWw
H9vl7aJrh9SetpDEJuERfM/FCMezXDz7BbTPKL2voToArnca+TEVkU/5EJrnlzH3oW+95vmnluKm
Nd03AgRC0KSlrftrPHfj+Bjhfw38DB17xjw6hMXkxZfTlancyvNdJtxG/h6qksT8UAvNoVhL6HZH
wG7mJQzW+kIu9ekFqhQIGOHoBvKT8C7vbqboRe/vIrhTwjHJPsJctvHc4qSPzZtY20A14Kg4LC1e
sz4uAU8YmjR9YwcQNWNHsWv4E1jRnYicSMy3WvwuYSYQeZLqVfU6jB5UkDOcz0NaMG9x14WCJ4Sf
jbWZ5tZRU+ZrdBxhlFst0zwdUoV+bGQAJGx7nmUMqZOWH7N+iHMHkR2QjofG1B0zX8cVgFD2ivWD
Zu/Y3QLLGfofRRmvzMCbcT5Tq9XInEj8zjXLJRfZlhw4fnqr+4ylRA8KXWbrLQi/+vAxL20a2tNw
ayS9HYiuLF0moGy9uV0O7FT5jOpzIT+k4VqmpRort110E0PZUpi4xxAUTFaZnLL8s1B2oXIv1I5J
+19oNnWy79LdxLg+mFJYsXL7BB5z9NfAtLABubX4tli5DBj2Jg9msM3YhnK2lxOAf2yQBWexVHlL
ry2qddRjEvSjij4tmusYr2P5fm7m18UmfX4yWn0lihtmHDBM7K3HGjmg703avukdMzpnUYDM4jPz
FXfkUBV3er7RJnhiGfgA8oMcjydp3U7QtopLzoSU9Vbi0qCP25YmqIFD0PhD5FuNyn2P4F32n3T4
D6H+3KnHEKaCDMdSsvuUweXi3WdMIu4x2TnMEUxwqKnRNkpvIK745u04Ps/YlOFhJqtvYnxbDGch
ffp7cPin1oAKLZlJToxFGOm+ShWUuZiKZuGDxofemVzLi3bBV2TzAZwa3ta3U+zfPvAqP4CjHcpt
wwN7T90Jq6XGuczNz/b8WHi5/V3Z70/pCJMBjPfqSC9+kyKPFh5rfU6BSi3exPlk22X8/vdX+KdA
VGPmlheoMYegXwXwjdBPoyVyeBJfm+Zjn7p///OX//46tgZlAG4AmgEEg6tyjGpJfujHHbF10aya
IeYmQo8eAeI6NtE39Tz5T4H8zw+7qsqYlSkUEk4hiJpgLvrEERUe5+llSnaLeUyhfSiaO+U3cs0h
CMGo4/pOzrMGQ7ZA7SKoDDN8SEaxG8dThWEXFh4rESDRP6/kvwTU+E9BGL8QNW7Kr/y+rb++2uNb
eQ3W+P/QdXRxiPzPkRneW118/Y9tk77ln83P3IzlP/sPbob+L4yLqC+YqkF9Df0n63X4atr/9T8F
4186prrI/3HjISGEcf9/uBm6/C9lMYzH1o4yErnUf0AzdOlfNFaQh2uQMxRZpYz3X7Ae/a2RL+Mv
DC1DEiXm1CEPX+2VBOV0lymxyNDeIvnqaRFbVP0BH37TgrzeNNcPukp6w0CQinx5EExPuT+Y8Sn2
3Ul/BZfx0wc4/3sf/uzxKV1v/+snXaW+uZIPKU4zol39oE7lIH+y+436qbnKutnKe01YfTfn/1sv
4ddHKtdStsU/VlBMHrnobkU39SoQW455WUZxWjQ9q9gNPPkbKeJ17er6oVfHEEWnolKrBD7xDquD
XbsfPBWh3nfdfXL3q/MOgwORYTVZlCCw/i4jwFtpyEvIcnapQbqzNppyl0jFOsvWpbGLjAbuCEyK
oXSXAWzmWZyoH7dd/5bhNtsY6lfeAfpDFTzC51KhIBI/pBYJXvFWVB8VRGsfw3QfoxT9btYCIixc
TI1s1aj7efropQqfFWHVYUxTja9tiTU70+PtS42uCiu+aBSQU8/bWtiZZQPTr/KCNnKq0bU0sqK2
vpn1m0nqVgPBRq+l9sL3BrgrCgi7oMKouRcrb2J29tuM/Gzc9GPgtAlj1eshB10cuRj3IYNU1qI0
uZhwNJO1DTPPtNC48VdFQCd1AOW2wvxRMJgu+bjNdbMb4QKkkwrJyjbB6k1YEN3Gc2TtdeU5aj4o
U2jdLi+PGTNbmr7J8QAIPUXYjQVeieJFmh1r9HCnjaonOCd2rW3L6S7XtjXpcQZHvtgY6g52Fsc8
xqNJc/RjbFnzxpvSXaGf6vbLKklHZ9uMXFW3lbHdTFPp9u2PpqlWuvLV/gPbh1E2Va6AVrHHp9Al
F9V8T64esAppx/wG3uhKFG4Ly5asSxSd6TEz/RZt0BlmnWgbTEiHOe8uvMf87CjOry0SoO5oCucB
TiUiQFHatv1zX9Uba/iYDcXJCH8FXq/e2TgSbKLKU42T0q2LxJ1LMMQ+vL9sYwz3KSiEkkH7wWub
jT5cMF9tJIZCjedUvTPV1QKm1iTwgGq+jqzE6at7S18PEiE6c/ezjn98uGqQPuqledBqYztB7l/V
g6dMWwPb24iVMU2r2X+mOnxo9GplxDpMgd0w+DZ2yjMuV0pmzzE8qnZq3E4x7cmCQEv7F4LqqmFe
0NcKrBNaOV6181ZcfB388TzGyT15piTeSszv0zyWH0MG6bVub8ShE5cfFFf45MfU38vCgdvBTvPm
tRd3shLep7l4zNhl0kNubjV1jVxVjE+p+Rp3J92ctx12tkP1WddQYW8kEc3fqs0OUtXu1Pldi7CQ
Nvns2E/0Tt51D1LzJfWFO4/Rvd+q7mgW53ph7QZINEFauhHhrFlmKD4tp55n22pNfouSMr/50GDZ
pmGbQiuhhBKqZi/N9LgUJIZjnRz18NgMhjfxB/RB6sj1XQ1vYIT6CUpwHhH/x0NIfE6c192OTCME
n7JanaOBkZUX1UyojZXPJv5bcpmuiwFsA4yxcz/Pl6C/CTpxpSgM6tSip/ThWm0pnwx7k5CcAVN4
YcXeSr402QCIuilijCVsmadl/p2e3wgjWWCg2HLn1blTY6FdjDdZcqpMwy4G14C8OfW+O8yA8+Yv
S88f/OFJGQLwjJ6oFzZUVigBPzpBPFHjKKtNNm+rUn2p+/ghwYSnSLwmxLkX6O6u4N+r3Zyh6kmO
AK+QigDM1bZAemTWZppuWuUk58+YFcK1bDHiWSdaSGHsJrWeJfFlUB4V0WurxzmAETt8BcKlEFKK
crsEthIjDn5x0FVIAdbbkk3Jki0Bim2kVcGUf6n8SMV9DBRUD1D3UiQaxAMOLqshzuxupirZerg8
OkYzOSIHb1t/QIXGWkgW3kNpR+67vKOuPxUW2f+qgUhcFpxslK+olqXCnTgdffFd1H9kymNYfEj1
R973a6u8kynoBRNAjbsUQGaySVAJJG+m/xKG5L2UMH0PNLonliOI2ovSokXN9M+4rfdKcYdZCmmp
uM3b0mnVV7BiTtbQGbM12Wa0CXuInc4RQt7Wf0oBhVHhMzFfGcfFYBUfNAiLkgmGMmGC8WxBwE+n
S9V0XtLtMYdmQXIMZlBZdWgXTic/4N/rg49pNxF3ShjJdiK8oChcjZhe4LU0kyr20W5qBLst7vWQ
lLWJWDFOZHGXaY6st4AXopsMdyoa75SCm71ZT9RRBUccb7XgSx0xARD1fWQC5CV0SphXb1bRczNt
o7a+b0bfq1+TISXJVQl/uIVQDk/0z/KbQANEq5E4TG5TbhvslSstXcXTOehGJ8O0JUygx4+bMX/g
pl+b1KvCS9M2WM00riZ+9eXDJCKH7jOU46ilZB1+ODVd66XV7gCB4Is54FmuU/3Zw/PkSDRXkrop
iwfOnxngdbjNAJfl04LBIUWPfNgYoTfV3CF462kho9CZyTXETED/IAcvbVm7Datd01wTKYzmdWFq
Z6rX5LtyAkQbdkdpip8zKeJc0kPHKNAjK3740vguAndIJoP5kAPGppPJnGi0MamU+fMHABa5/zHO
t6TwItSfVMOZ6GPu96V/LypbVhUNBb1+j0r+JG/UDzLX5DA+JVT+ZcnN5N4R+mMwf/V81XJe+Tjp
KsVe6V9KE1LaY+Hz4Y5K9x6qT62ExPocTJQ3bvHGEUIaDZTRI/+YjedJQdq+C9RjKm4HDtnAyTKv
wywcYw5J3OqFk8z3sWaL4rnR4G10UHHfzHrtZxZj4qupXrQqtlT96LSjKhyr9KLGx1TZZRKSlgHU
inHsTFvsOQXX09Q95lH12ry3EtUxr3wQinOFn/tAQXvQ3cQXD3VFzLAVx0PGOFebr5RJPsXDMeaA
hMOdc+SWoBuiyeMapvqJu/DzQA+lxa25mWVE/rmbGtxi5sFKMVEcN/q4S+XHuTLXWXprchWO+4CT
NologhbTvNca4xD0aw0QuxV19mSeDGvezp0J2Ufamm3m6BWDDR1/SrmaYm1Vz+smYv4ahU4qtHbG
ZMV0J4cG3Jv5mxzit1LFEonq2KkAIcVylZSKSPWnVmYD/lae6km0F8Qfevh1/s7EdOOwql1xA95H
vPsvJxO/PvEqmShShCQ98GTb2qSHmrrVLnPHzXSemRewwcS4/uk7sd4fEpifn0me9+uvnPQwAZBZ
yDbbhbkE0omlNy0wiNNnDroIZ4Gs/P13/p6d8UhCDYoloP7M695dnvZ6qQ5EdMvtgnu6HIDv/9H2
t8Z3xZnlE/1cPPnnE2rQykiHEWCYV+WtSIjGrFCZrDGsnS5su4UnLhzy/ugTUybFdytmSYJ+e5yp
iqYsK0u56epxsRFPVjn06LvW5WX5dI2HrbWDrs0xv8nHrgtbyy9blNYsS4vlea0liHwtjHo863H3
c8z5OZGf0uph6j///qX+8UK8+kXk6iZGeIYkw9q8ytizUB/mRLNYke2mXaxH3kp6Tmbz3uT3KaO5
VEbD7owXE/Yy+056Dsdhlwga1sPhwzLzQ6Dk4BjKGNGAsf39kHU7M3o34WJFbqG6cbFVaBOXX0KF
jxhl+1GhJxq64Wh3EYujbrH/SNA4uVE77Ib4gkV49O9qEnWg4Kv4v0vhLUmRMa1jxHOBg16ltvJc
ZBOXkmgLG6yVPNVO3JhoP1gmt2184xbOkPzdVpd/Xyo8VF8a2KpmqOLVVvfl2UK9igevul4auRDo
LBfctL7CdoNR8e/qoL/NO7NeSKgNDTkIQ/+snF+3eSvjlTsmgWSLu2BjPLE0VxXzO6t8X7sw7h3T
M3bLOo3X7UvvWefvtC/8uD/8YiqkBpO0eMf9tmJ1v0j1CBM73G3JKrgmKtZEpPYrMyOTAnwizeU6
qe7r4qYW8h26+CigRyFZvRv7dCewY6tQ9F0q9dJGCqB51WPVS3HAZFa3NmXRJWrbmArR5wDsag/H
u7a20nSscBPPvSayZyILkvjUpHBSRnY7f5gGE245bsj9WhEvsnKrhoRAmrskZ4V+FqrxB14Nj2Yf
Q4EKrFthLh6UMH+WIBIq84dGX0pqMqfFMpOsl/CS1no7TN6k2hDfhp7ha/05OPvlhmkwwS9syqQb
MUt3IG0Aaj2ImB4EUexqFV9gSWzIYPwG27whczEU45/HRuIf8s4CthXSuDVyEwHHhWkON0wiPF/s
XPei9x6Pn0r8VKHyG0BLlEB1pGTfq7ReWgw2dNIHwfMzoqzplCd4wYgYaY5brcPk8hGTs/skOOj1
ndT1a6l7FarnOSxg87/UmuxKbUlifBx7gqL2qURSND9hFLGJMGdXys96+kZl9nupiTYnaTB1R2qY
lnZ1igazOfU5yFB7mcJRNvoWZJsrb76T//2m/lq2BIZNHNMm+xDrxV+3BGPQXdOLvUQd7d9cGX+r
uQDkKWtZznd3w1JEvb4bfnna8v//FE3UbaLlnYQ3eFec24Gx0AsTlbaKBkEOvbpfR3RDOwtdwDPV
pFpucWcw1q3uFOpZ6vcT6XGILaBxafu1WjFQSf5ci9Tc1bNQPJvRXje8XnjoKBEk1VZoBUqf9Nrr
8kXSg8cxEkC99eYFseq9wdppG8oIKgWG5FknODaGS8EeEk27HQr8IPE3e46nG8YeIcS8p3TY1fi2
T9+IAvE32fTNIcKFQwz92xmqUU+f184iW6XPxsX+wLAWjhDzQ9HjcR4Ie1NoDwygOX5OWmX+yJCk
TdntNzfV1etV4G5Q9FZB23DZM/Tw6+uVm4yKM31ofvZdkIgOm/ybe+L6A/7zhKVqzVECfvr6KizH
uMcsAquScDqp1iHz8Q9z/v4jfluS/34GXGnY1pyQ1wFEV+IvUPixasu3nbvEYZi7aViS3Btr5Aqb
OP6ufL3spZ/vdx5IARkdlc41/7uoOi/8vB8xOrQHG1mOE9rSBkfN9/CE/sIRXr6TJv62C66ft1wS
P+0CLZHMMOtN6iUBGSrpfF+tZLl/1VhpuXRI897WFhedHqAWfnoszU5dLX7rOhPM7NZNE6Pc2sWa
mwVbne8MFf9Whew/a3dSRFVJ3tcon9QyPEQWLoamO2HHrYg43z4q/SmLz/UiqXBUoutQc6DaG2hi
qL6mzA49temGgz/qdn2OGc4crmc5s03L8iYcNSdMOFOTPOUjsu6gdUjyuKnkEa15idLqK1ZwF2r5
k5mc73YJDtyquumnM0YwqyiN91K3U6Qflbpt9K2Z5fY3K0cXf+9EkL1zjtHEYfiOqOLXV2sNgVIo
QinaJkOSVHFEyxHiG736NLqTrO+1cN8Pt914h+TVaYRDLz1ZySWfT4nlO3JythSspCLdtZR7OfCS
mV3UHcrcM/EjzV9mI/cmPkEyHpr6nKvEY148n4XmZlbdxVIMfyA8AyklPjbTJUV/oBsY2yDDc5LA
9ouTFSsO3M2kPYzM0UjtCqO1LNk3+bpImYPfKKidcN/Wn7LomBEMqqonoW8ZIz7VtEu7c4ZKrX3C
3MnoPRnB+Oz64Cfj29g8Yp81VIecvJAf4JTiw6xAJn1O4nPY7RuFMn2DOSv5WvgczM967hYFxe98
ZUmtg0XG1N4MJuOX/Y+UskZGcZOySVAhQksFr51Gt/DtOFR2WnzoSq9jKFBrLtN00y9VBUbvTUep
n2Qq6+1s2UP5qWCG1umrGgB+ckOZhgnxJNmF8U1mOonsBerMj4ePKL6V6UOVOYP4zNqp+OsHmI5O
e2lswMLsjc7Hm/vYWcVFU8jneT0xo/a1TlkH/mc4u7H0Jiu4og3BVwypncBap+iuhU8DiNiAjr6M
sIS0FSOFmo1V5tsRxizk0Kzx6NGqgotwSghuAlr9gy+4ixnGYsPbTxWjMF9Di4GNSD+L7VWKDM5Q
Hiqlez3dNognh+h+SHdIcRqEYEY9bHwzdLPuEjNYM2s3Qo7McYxWIa+0zlNbDHuPTe4oVudIjJ/S
lkdqYovtOoo+6rA5hvWnYXhpyui/jZPibEcwbaUfqnaDQbvdloU96PUmakk+EGXl737gVHW4V1U3
FSM3l17V+tlimFFO1r3iH2PFFc23JuWqqQbYoG8pCItkeo3krTLfod/rMB5rcEzH33aTBZFnRIc6
ufjZRizWsfxAz6fVH31ukSDVT8tdajRCvWqFXqNmS6ldE5/HsX0YZek5SoI7yrP1AA8zgw2gnfPw
6M/U75oRkXe4E/P7uBzcnn7DVDyJPegCYuAZv7vgsSo3Aa5ruWZ33V7FVc/0Cv0hH1Fv94eArCld
y2XiUiqUKJIVi5ewYTqqL9+1GVzYCmu0gTa85Gfv+JdKvvxZmz/mzNYa+WBQNaSqOt9gpdIao8OR
Zg8IqET11pjOnSHSoH+NFupA7EUxE9Uhmr98G6FzIeYan2SEtIM/udU8Lvwx33SHCJt60y4q/PIE
t6EC31gJIN8BSeLkhIJ4R06fdTeh8IYNCQyxYhX1b4r8pI52bRSHFHZfWOGmlIRON1Kmy16MyJuG
HUK+QMf5lkerWzHahQx1zlmz6YWvAdKhCMf3mAwPA/sFk9iqfY3EfVR8SXhxFoe2fvYHww79pXIo
Ozox9gRT6Q77MS2iuE/QHykIxKSNNN1hGerU9VMiHWs9dluWYYoZ9EZhlHjGy2wZZqJKO+kUD5F6
4eIYblIrh7RLza3D+s8HFYoWyNqlRNaSuTTnRixtDkGG9i56nQfacXKJKOwiDE5bdQ+0RKIxfTG1
4WFGsxap55qimWRcKs6kpvo0+fDKdCAkW1X0FNMuOGgWT9Tzi0l0FczrEp2QUAkHS32tdE+O0U+6
mbIbyRC6bJc3uxh9XpVWG2t6rkKoH/MKOrETy59G+GHqzREozuITaKOaRvPWbbLSxynuVCmvWRDa
Ab4kao4/VxquulpF3eRh0UfyUX2FuInSHMnwDabYPAQbGSu5RDU8g87mzHuIYVejR0ytbUdxrMht
SYUIPNQraSSs1I5yfdOUn8VkuZIfeEH2TrSxxU9ppXI4mUiuqlsL2RYFIRyn6WGoL75FY2x2w9TY
JkNpm1PhNagF1WGvdZ9tcBSLB71XPdGILgoezFOMg3VGjy7cDtnb1BERHDIcTCs9ektGpMHccFX7
yCHfm5sQXWmtsewV0zWa6NQE614zXkS5dxM1+6wFw26Vg1lVmyl/N2e3LULPaGQF4hnb7tmSkVdT
2U5RQGYUNRqd+Zd1rmz8SHCL9lWNqGY6qdEhtvNMUsnKeI8M1v461botdBg7w+EZoVnvF9htk+sF
HFMDumXbQKZW+2fMxdx5OR79/g3/3m1QQFyrTrx5dOxgmvCrpetGZ2pG+SzIS+dUwtlrJbfpNibd
nExsfCieaHtDRdGurYPcuJvMTZ+/lfMpaM/g+z9H/u4JtXI2BuVqnRN121g0Vax70GvOjMhSvs1o
KPQRZr3lUehXsRSGqPlgjHadus0onlXFrjHWCE3AjZuRl/Zws9XQM7kdzWSH05Sh78T6LkmfZnqq
45NS7gLBNfhf/ymZqzup3fRMKWXZDFSFSHfcJ+oxKT4l2rVzPkA1cbMEo1xEdTSs1YbIFLFqx8kr
YH/yKBMaRycxJpTqUDFjBYloP7RIuTf8jGaAlxge54KgpNXXJdJfuod4RKJ9vyt47+Ko2VmbbFq9
elMh04ZhwSt3JTE4dPXk4EC1VcPAkSkPyPMzcnUys8B8VKrQVRss7xutR8Y52mH+KlY5HHaUtdiH
HeRaP5X5ET9wWpCsWW4a3EnGYt6kgpXYdJFrOw3Bw8YIGTWf9n5uY/h3CsKHpIU1F7H/yWJ+aI3i
4jPuGP+IzRkIjmm8mOa+axQvkNTV+JnTeapMerrrFEli5J+T4h5ii1s1G03eTHCMO3QOWsZSCxxT
Pze0h8vJYsbgsRoKB2rmCMPdGixHn46yCdPnPhReg/osKvcB0+K88FF6SkrOc0QJOt1jXBJ8Ez2F
E2H2NI/hGhW8OyI4lvMbH05Z06W8HMcyxxdff4zAGGht7YnVpemBp580NX0KWrT3bI52P+uIvXF4
xKFAxgecEfjKHL1CtRcRt6pcRlpp/r1OVUPB27yVbkpTwSJ8oOJYu8Da1riMuthW69z08qakTqRX
9F8jv+Z7vosMSgi8eB1GTyO/xDwMb/dEYQ2zbToQ1hkqS6C9IkMVzB4M/guwn5Uw4XwFR2fSDI/d
NvWHUpkveMDiZ9bZyUwLfkauq+iuzKh08dBjGKrWOF4K8b5OPpmziMYttjlOopxV/p75Vyx0hLHS
KvHP5fTEoRDMKHP1C0ZgAexBKk3xNLKXj0J9U/Qd8on2VvFfW/9hKYwFucMWiQfjLfdfuw6BO26R
UhMTrw/bSLpt+qMi3BqCrTdfvVKuoTRuLDG6TWD9JXO8BsZdCPPW55poQA/FjAZkjbim94RYL8bi
y6VEYot5tpH82lihYuJYGL15pDWPXIo9KTTiE3cG28a3Z3/tj9yqB624pMIx65wojg8mmt2tSpwQ
GAQJId3Wrr+dxm3q01m2dOwbB/jsRtFfGgS/s1ScBHw3/QjVS+iU7PB4EtbLHGgSYHy3zLw4Ce67
eOzozKpNhqvU8ZfBTiUH9BlE6MrqZYxRkwhh8elHdxizK/+btPPajRzJ2u0TEaA3t8lkMr2TlDI3
hKSS6L3n05/F/oEDlapQOmZuZtDT3VFkBiP23p8jLTKOvWffOhX+o6K8jHRkibZVcftk4AAnV6h3
BtRiNYn4VHd1knOChxT8p5ybbeKvit6qpSiZVnrPzLpTbLEl5Jis5Yyj4q3ub7nlRrDpxWmvl0xS
5HtjRmRafLa0XykyGG3uE1dSdyc0CFgyflO9W/uYXY3xUwTHewRBDvlTG2G9gtCuBDvFMuzKo+jk
xqAHHRQiW/yIipXuFw/nCFCQqkfuMYFOr0K0VuMrwGvAzaOQf9A5QUqEbs6AnTthxJtfSWDXK4ex
hDkFhTv0LrG1kWE+0dPlhmPE4IygvepuQLhpncLcyTEjl+4R8tj9+D70d/OzI9+pgl8auCvnfIaH
BmHrLVQGwwLYNigLUOcQL7rKOhhv+i3jztfjmgF9cwn1nA/xlsYSvH9SP5HneDWuQxRyMgT2tnE0
bLACCsAGTNcPTrGw83w2Ae23ikpQTq8G3o4YTPW6udRCc0Ga8eT/Mo0Hoa7sCsY3ulBAzXc/O1bq
4/zyMfjqrQ0Krao/eAnEfRGMx21iYS0aF+IbvfIOGkmvGdR+uS2WeNTzjMbai54ECAgVX4YYxJto
ciXrl07oOLpZX1nGHMX9Bb8OR0KZ5SNM0ep926IoIJgxepNN1+s2Q7oTNA6JzO4Q3XYNjl33Jc5s
YXVhDpZX5IIknxPZeyh+Ih8m2Gtd8mvALssDy2kiAr/n+qlf4941SZsWT5A0vh/0505RufNWuIHt
QECdnvl0k+8Va+9VyWooP8tCPAhj/FJSC8ctKSRes9dwbCPx57EIBI6zkUq13MpizBz8XiYvsixw
RzEx7Rf3IfOkkUMLXMfOc8kufWvl8RBDBQID2D+Q3DKWSDA8PNdqzBl6XKL1Qyd9tAJ5jUs/u/O8
cBVXnCWHknEATLe8vGvyXSGvNPlGdRVoZEhFknzsjbfYmPk4oUqOlT1KpFI8tOJN514alOyjAtXV
1J2STdxLjE+IAZzK11FQ7lEJDOhLho7595VjxKmEl4JbwjDPfv8RZzAA0psgrWSFP/H0UutuPJ7r
joIOIztw6tBkV+u9oxVZvrCG4d4o9mY8b6k5VZVke/QQPGCD/758D+pqixbXZHIY43VNfz7hiS2P
yHbMTVzIewH+i9qQCxq+zMMpdUPeKoP/hSglTDieQwowrYd6Njq971iht0o7t2OqkK2G3K1HJgMQ
F1TDjSNxLSvX3nz3xDmec03DOoWj25Sr0n/1u4uJkT0Vz5SN12CkyFZhoG1ErVp6rBc9dd1eGJ48
3VhbXnf2UXwlGabw+ipHfzQq4bIPklvEXhlOmVUt2oyw9Ls8uhcIM6lkjsKRN9BcW4R91q+4cv1J
XbcoiUS5QgiJSEU+RIxGKMPppHyz3qXjL08R7LrcKt1IbjJEfbhl7IgAXp1w5J9zOqiSFccAJ9st
0P0Df5Jaw9WvjJ3GMO22epraTdtQmd102p4hOEcm5Kn0wkyqiD5LGlslWQ/qMa43nvI6NAc93sya
iVzp3bFisuRryy7ZSVSEks4gHK1nvxUtvn7AlpCmaUqOWbLVTXVbNpyLFo5AEvERJkyNGIlQvBIT
p6A1qFHQPffRtpZfR6iZQr0dc0LOrl14lPJXLwrPQSFA5ojtNCHgu3zqpLWHHCoXX6t+2Skr9OIL
I+mIQUWl8aR/VOEuT8jDIQ9VQAaWQlXQW58mbikV/Ba0RB0om/xsaY9oQ/uIWUIqcZTS6qgEcNcx
44R1w/EgiyctP/SVusc6yZEFphrvurWZRShTehxQ9HgKHDdmAt6AQ6LyIsRuS+yf2W4nQBtxHSqP
ahg4rbhNvDehJrOm/KXL6zB+TYAVDPU9rY6F8K4mK2bwS8kqCZN1UDUgaHS5bRP9LtVpVvtPTbA+
ch+fQDlloAPzJ1v2ZQJptXjCzN3TnKSMIQgp1Egk8fjQ4Z58SoeJcSeVoTf+6lXxGMu3QRZtvzwc
EycWw0PV1nYauK35YdHiWOamkw5jtvGHRxPV0FTcFP2s9FdfbEjTYRxyCqWdFP2KKIiYSU/wXY7g
7RBmYXOzyzX1sYv1o8aYkMM76B87Gho2Brq9XVePNl+1mYlcMc+C8kscyHgzzinXLHcCnV0/3BJC
GtnLqr8vtZcUcIxBH+kZCy0dl2kAx8PT3YhOPb5XJLhZMytVd/OuX8PoG7DoRBhR+A2q09MkCQ4W
kSl1BCxDXXBVq5ujmexBX48eEtJrPYHQcSJnU3VMqLb4mHXf0RgojY21g4gThc890jGVD8e3jhgc
270APTV9mxo3V6qlMFz8+poy+ZOw81zEs6irG4i9eg6yD7NAHrvt2VZjs5Zg5XTK0qh+sLD6jnzM
XAMNUhmAHFABcXa/T5YnXJaULqogwiTLZnyPBod52b/n13+jhHxZ4j9W+BdcIKh8fbRShtcCV0C3
KB8SwMWwIS71B739X1k9WC9oqCBwYSDG8veHGaVAz1vqWrvd6ngf07sv4Sje/Y+xk7UU/x94Gl+X
+/buGoHZ4jSxXAnaqrpJ7nAWc93++/X9jQ3yZRXrG4mnFw0vblVWSSnETSen8DfRdDEa+fc6f9i2
/LcVIJyY/I+/eG6VkdfSGDdoD/KDjCA6gEsd+IsEAkjYrZNp57kTyXJMK4gny4Wt3K0DeTuY+9oE
KofPPWrc2QmyQhtY9oe38Nd9+uUP9w3QFfUmi0OfyrQAz8ZNT8eN3Lr9+w38AdF9fwPfYJaAO26M
KrSftcPRsI6dbo02HXZWurKW0vO/V/vr7/rlieb//8tngcZ8rIwYppTOtSWtjebcew/wX/+9ivQ3
3hLiuP/9q35j+fgJiglCqEXIKMoqW0pMv+xZkyc5LPsTE+Qv8L74dbFvH6DSQhkMK+4Hc1rLIC3M
S7FSINNmnfQKdt12D5D3wwP+tDO+fYWSVulCKLFte3u2qq82ClEbMW64cF/w7nWTbfRS/8AG+9tz
gp2LmgojDMXTtzU9zaszX4BYN4ud8u3sWpodoff+sMzfHu0rS/Hbb2daQVP4JZxBTzhH6YHJVync
//D65g/nK0rMnpfw+8GAHPd2g0f6fRvi/VuZmgRTonZoN5zchTyQ7cL9s7nI4Qd+Ymn4w4rfyUKK
qPBQ4uwXh8WjaX6D8y14J1npjZKNwzM9mpM63rJ4LJ/KDeQMhMs/nBzfH/D7ct9gaaUWRb8xWM7Q
EWkQ+WCOP7AH/jg35iUkmIEKl6kOh+DbO0Rpa8VeDasFGfvKWKFSPkxb3EDs/5NIN+n7rvi+2reD
o5BrOU47VktpIB0sWVzfUTdyS8cDrU0mvqh9HHc/StP+9rPNvxiu0ZBFML36faOUfjQaUS4jHBBW
M3k1WAp2DK7JAGoPxeUk/eCuJWl/fdAvK86/7JcTMs+qRhsrHlTMPkUVN+plKu7k4GCMhttH2b5l
BplLuZMkwSoFwY38ooHyBTzRPcdAYb2QP4jtVREfc7FbjNLBSju7M5M7PBFWsx8gjXUjMruoqT9r
YxHLB7W4aZKt58jTl5Y3rXJDY4ol7hIk4qWYYCcAa03DYvsyeScP9Hfqf+kRY1U5O7Zxh5Zno8nh
KZaTVdOEK0HDr8VHX5b0qh2GH+HgjigegoijEFrLykCwnvqPY3BoJ2XTdTYQJz2A20a7yNxCW9Oa
7Vju+hr7geTmYyqRoSdnPFXkjdMoDyHgUcIwtEbm74UPOd1KrQpgbiA5rW9uPAHIIt2NjI1x71gO
OLP0zUmNVwZ3AYKbQWOwjJ/BNQl3pbBNeidV95O245deGLAztMJfacpKofhUoa8pBFVW60F66tXD
BPjdBrapAE2ONvr2LsM3BLgxffPjvdG8iOmq9J5Birw0WEodg4eDOV6RkGzFELYznAFVXhgyPADr
htxfGmyDNhDFhcG/TA2Jw074MzpJcAghmxr90vR2EYKVvoHnO+CpChqhOnUo/HRjzhv564n43/f1
Zdt9+5qLQrFk/FsgM66UVXPKXcs276wLHjhrnIH2P9E3/9zlqqgizNU1C0evPw5gVpvjQeBOBuAt
am4X8WfQ/XTmmn9dReffjsGbjJz926GbCy0upCmnoB7KIMPRtujyJ9WrdibuGcB2E9qweZaMFnH0
QcIAUn1YZ0DSpneGDUOMJG3eRsujZaZ45yYOt0byYDBUiyuUNlDd4vqkDjifaFcjuY+HDROtIwzD
UbpT8mhTpxSLuA6M46FBCmaa8U6p6xdFkNzEyoF3LddPc4ZaXHNGAqDY3MfslOlE5+D0femOGdMd
dJAazYNpMIDz0hcRGM5k2ml4OLsFDCeGtZAhV6oeAlOCO7cZlOEC604KX4PktQmY1CUPQv+ots81
XbosKEuBwIbSbdHKxS6hBbHXOwGj3a7W1v546Xq84vxN3b7B78xmn54gdlV5K+jCwmdbiKBymMuF
waPIPTkR3yAFrjS+T8oLBXTJWI4ohsmLNkqrPPBNhFwNqW0k/n1auqAAWVhvTSDSEReXPEUSGtG9
58pSDggH5Tgv+mejXLYAmlLh5lUPheMme2QGX7LhdTaR4XXVoauLb/il4QGHTP/QiG7tnTJl1aU7
DgSQ32cdYFHoDz7je8RIWnk2sxFR0/BLzpFzRHd+sh+b8GxJ3Yowhca31oW/kYQXtWmOCcV2hANn
OXK0gTS0HSh1ny4nRcJ2c5+3O826WY1xF+G8kfXwSNATMy8jtXa4qS3UlNjxjDeCoJd1lTG7P6Nw
zJNLFxxk8ceb+M9vV6UsszAWVBDB08X8fmWIvaZ5Y8MlJbr/4/PuLZWjukDD6XAXb368FL9X1wpK
Kw3Zu67B15f/cHsXsmRSYzLY7GElrcD+XFgnkGDsfAVcEzo/VE5/Ph10NnVOZYLPB9v724Uo5m1g
gdaqdnoDWKDOgPajHfIN8Q92dhCUhfRT8/ln8aQrs6R/NjX8i4fIJMeEQ4YkiNTWnU+A9vBD6TTX
Kr+ftQTjcR4p8CIpQb8X0oLs+ZGfQKnO29SBs+LrphO8hJL97zenaX9WL/xQCLVlvA4I5Pu+MbxE
KY0iNZmlcNGnNLF8mFJ76LNoMYvdkoYJWPhRaZ+NVzmV+q5O4T5hDNeA3ydi/CwBc6D1nFS7s8wl
rDguWOEmU/14SX7J5HQhScEiy6p7FGxpRLpI4xRNYwfTWVUQc3Izysl7SptixcR1mMIvPYGLrisP
vGAE3eVSL22Ve3aKhIOv1LY0vGvJG3CsiXin0hRcnjZRHBE1TrDeKMAOcgaZSW5s2SHCbUZxE1y4
YSlHF8+IMe4MQmb+sFiGpZgzfGym5ZDtU6TZjMTxIHNC6HdEemdJ6cQZ1LJMvCQjNlADar1in+Ha
RLchMNsiPr2MA1SWlhPgurbIIszo0IvrUJT1GgAwdYNqpjhNjlElm6of0E/X9121hpUSD++tjjFh
PUFQg+hRo4OwEJxaix7wKvJnz3SGnTJ7izp2wi/Od3oYNiAYrQ9PDMKUgR0APNGTiWtZhBGWUS8r
zxYHUF5HKKuFNXqbTgeS1JpbxvmXzXOLhPPtcxTiVVBvwmCtMyhUlROKcDuuzlxZBy/ubaPtd4JX
HH1zaRSQ1dYTweTKuPMTHH7k4pJR+2jBMs18FNto58UxukgYMrVm+1KomEglCcpPb11KxrkDaJig
MFT1Ge7GDNdP/XZKViafDQ5gyAtNcTera2VAZUbfEQP6RQkDzzNXIpA2l6LMeGMIlGUROMUIsW80
NDcLtfXU3KtidUg6eGOBcC9OpqtXyl5KKd2EZTkdhlBbRcTMwSrAhuBS1MzsxYEpjWFElx5lAF5S
XjM4KGxIVo3vO2ahAA2KAfiZCJLdmOMRMgqkzL0H59bTi0XRRvDttiGhPybx651Erjg/Q0fo5AIa
jSZ657BNN34ZLbwcMg0hMybXFLd4Dh/rMMh7eOu1tpPzYiNnd2yKlYkRfkCeUMNLwD+mUT7z9tCQ
ggti3EvGyjJoYdLZYGBZWoco7neWQgx7h47S2lX1tULhmcEzTbFXzeWXgbcmlxhW+L/StDkNiGdr
dbwzs+G+9vDS8aXskCMZGQvvIQv0HRMSyB2j+Woa2L1ht5ZTV5Da5Bp6uK7HoYG4nq0h4uF51z4L
IzmdfaQQr4fZhAXdwt/7KrLJpF225YdcZ4tQ+pyAVYmuHYHuh8/EpH6LbyEMPk4Hy0KlgiEUqo1o
qtwR76qYNPamGIplHzaPPbqUtAbiMNIcNo8K3BHd0ByTGF2kUDtUmAy4y7mT9BjFqlN6dyC9k4II
l4BGZCk1+tDyJMIXy5KLUDBqN+5bC9e0q9+pZN7nC58KBKVHis658UpqDfMYTMpBn/JPqwa7ykmM
aoJxMVhPAWodeFsyKaUDfm65jn57cpLWWKjZk4epVcmHlK4joBKrIqxoJUO+BGyM0gAntA9hXFvS
yVfWgBZdqLu1cJLrXUk9EqTJSkCz00+fEETr0CnhtkAytKgqpDkBbzSeSx/PtWjF6cTt/VZpJmF1
BR5DHt0Bt1s5Q0qtNZsaLLXRKUL8Bqr3rkS7LIz8Fu3BsIyVP8xgQ8I2Bwfp3EQ/qxg3BnELqkoS
T23iF0jvMNKqIIwOsTWTaO4IMxQy0KKr2vZ2gXY2ha9cP3hFfqekMKkt17BC9PTyFSJspa3L+jQY
uxDiZ0QvmK7L6Jql/DmDCyTzXiqYdgEWhNem9R2vdFHJUf9We1HEM1eOIcdwatZrNTjKVLGJsVQH
f6cYaPa3ogQsde7xBGvtyuRgDA5jajf8dr0SuGm8LaKbIhwzGJki2GCAlQilDhSvo67vcfNQhY2U
MhLFk2Y8thF43E2XbiMcw0S1uQ6h3t9VXW9rJYYyNR0U58J16s94suCvyzlvFsF7yxwR4zgBMYJw
VOXM9jF1E4ruJcu7F6Wkk8aiKveXRgp5mFFstudVBClHQ/tJmbTzwSbxnzQVVo0lSNbYPYqFej+b
ozUTXhj2BKzXf/BaNPVsxMONmtdi1wptt/D0sF1kwPu1Zri+5DHphjllIA+q1Y3iWUulAUxJ3Qyu
vlXlmyTszyjwaBVgFujUyNBwN4JMqFoffph9+ajDdQr/bz19Z5HDl4JF+TaNN8SwH5OcgiXR35T8
EW7YvysVdR6R/qMiUr41al0mN77ss0BDRlfeKotQXZkTCnnDjlqnjB7TPLANfBlU/9lPMfbsb0UN
JbKyU722zQ8Zg0pdW2kYU7YFtjT6oeDl5ijm+Fss3pccwF5p8ieiyR0FtoHSnzEqXsRKeqlFENdi
HWtcWxPMhPAm4unS5Ss5APBFSMKRCyOmrI9Nu08l2KXND49P2f/H86tkcWAOpGhIt1D8/F7BIx2O
pNQoZVvxhUtmVPddC8A9puvEpxAZrOwpMAzAe/GUZ46KsLwjYsE6G/ByFDibSVpD4q3SifkH7hOd
cdW1ZK8bMhpECjczFC8NrG0tQT2Xe9csp23q1J0W4drSnVFpXxKA+1R+LNuY3namY0pNvvYKgO4C
HsTQbFvvJiFzEjxz2Q/wquTJyeM3VeQaHu0skNdkxm18i2sovKDoYHJzbmp/F2NBkgSISJoXSKu4
TLTOQJyBh0MGniJiXUMtfoG/t7DaXYCCIZLLvaneicrR6yxH0xVumqdxuIjW1hsvzYCIY5sLRznY
xrmrt2vJD9C2wnUMX0SaVf3Sov+EFgQn0fHlpwJAONoPykYQ8e713Dq586Jb1lwCCeMizRGzV+wS
xWDcaRlz+i5Yt95+NPeN8JJKL1mxFLtd3u3FNnbgWrnZ8NFnD01ynzA/IIczgHGnpRybnVto+MUi
UtQjuAiVCFH+qW80OxAfCqB5k6GbUtxN+TqOBxuBZZvGq4EEOiN/H0fgYLgonJQmV3V91RrNybRu
YQWPBTRxY3ZvWkgp3jltvKzFc9W8DFRatQ9hPllk3PotdBQtvFOEs95QZ0b1KtZ7uLpObr0heAaA
vITKm0WWXz7gsXwa9WtACKOOc4k1vGbTU9K1GyVIdpOKm3ITLjPrMyl2mYiJiC3OrxNH5iRYm8yH
fODF7JQzjiu7j4xmX8o/VYhgqjzZHchYUmBdfa+hhijpJEqaDnw6y+6cja+JF+P8sEc8vOBLDaEZ
3mB2Ufx7y3amk2n9Ou2800gPqQR2aFqPvt5zt976ai1wFpa4FwX5WxT48VKcmq3VgFwjYy32XdAR
joRqILKMszgN+wzd4IM4xrWtqXrtDlZ91SNS1kpjrcEE1LDFLze6+mpBOsd4yNCKZayOewiQh6Bc
ebADa/3gqdfSe7Co8pkuVs9yuEqT9i4zHr1C2FdeCeonKJcsjl7pXe2h1w6J1R4qjCyGJLYAv81t
LAs/4K8IXv52WBgGnTeGYnMOw++HRetZ/UjjAniRe5BkONiQo4ATPgrRMlREeCjhnR7jHtXJbm3k
O4n/VtPwqcAaNfU/xlJGAJEG5zbfCea1gOWf5XhemOuWcIwyw32eqefgrbOQwHb1qCLdFSRnxMQz
Y07l7c3BdH2/XeHBHUITFFSZqVG0ySSbiaaCDbjWY9ybQg90/isAhfEod9mt9z4TClc6NBq0sUY9
MkAAW5VDsPaM7qK3pww/8fHaYDAcvo/msjNXSXEUpje9o6KeYzbZMVssKYmYR+oEbQfWuLKsikP7
EoQ4c+lPFQ4yFsyizjF160DWPUy190AqF1HSI+TJDiaUlpwpLOZqe30qdgGxiPhemZgaJf4a5xZE
Ci7Z8QNTrf6sNEyYCRpMkzsVepuE6kRXdmFwABehyV1FqrnCuBWu+w67XyEtGWdWkKr6rdLcB9K1
xsQJ87PoQVC6DxPSP6WyWxLOUfR3BTls1gfk4nPSeevRHPEt65Z9bOCIpR6zBlFLVL+1zDVJvljr
8D59/1WtQTI3SjkuLKgXHrwlSWUKGJ/SYZcUjlluG6O7S+HueFjzVuOJD0/GG0n2XmJxryovvYh3
NOTDqEsd3L3OMn7I7UwfzbZhIToRQotCfi6CNcJU7HldIbrTRUaQIn9ZfeXHs4283AaYKTXSfdpv
+sG7iyo3RzlWQBsnsDTusU2fMCynvUQBZvUDbD2oiWF61fXq0fCSnaaPS43Mm8LDicZ4HY0rPqfc
Z+ZS6ES3qqpdKIBENOPBkh8B1Yu+eW05wAWCHmKIbCpCXok4zwZDKjwVkvZSS49teunVmxEek+gu
Q6XTZN0SU33HlPu1SoRpTuNujijsp5vij/h/RQ//LmL+AlFxiVPnqYqE9STpnr9/l0Lpq6ZV6HSW
S2mF0xWN/2KOfglt/aTYGRYrwi/l1w+LzqXX75XT74t+w8XkapyMPmdRmYCt1k3dBphbcBv3J/T3
L3jf7yt9O3YmJZqUqWTqV2MMifXcFm23a7j0KAsiP34oiaQ/Z2S4jqC2mPFSIlO+U3TiUiylqWI1
7NP2I3Bp+tID+dGf+nuMgJbRBf/qN6Yo/36f82/0/XWaBtEzqk4AqKx+K0QjDNUrZf4N+3zXRg6f
VeT/gG8r/4XU/WuR+YD/AvFJTaOWQ8xYrjW8Iw6NgD7RYhD113GCYYz/m3UyjF+dP5XYE41nM4RB
UPERy9ZaRRlSZskhNnaxpu+lAkobt1R+Db3H0Ide1l9CFDPdlK2m5Krm10p6ThWfi8pnEtY4Uzcu
Zj5Y8tZ7iCDlB8l4acLNgB1ExZBDmRB3vjEcK9LGDvvnmNHExPgvNkqs6aOdpx0NsnMrJi3KXC8W
AgI8JDs9XOYuy98aqdtmwmMKdtXODZecOwrin0TE5y8ot9oUdTh8IQvREZrtob5hI06qxLQcvcm1
SsrG50wcSVaQth4nIkYmD2GTnwXGAqp00YyL4V0S3A28nTHeMQeu5HMf3xW+6Rqj+TQ06i1J+o+8
sRCujMukGBYNrGoV4XRbNFvvUzXkTULH0EkPBCgipk7Qj6kx6lj9sZlJ7jHB1Rd1ciRaeL/sjkGJ
SC5CmakHvyhNhdadGfil8VQBQPYa6v/gTIJF2L5J1a7E285Xd42Jrz+sPojv0CPXSfRgtFD9oPuL
69y7yZZj4RFXRS9G4+jJe4YRDS8AGFaOD4IKILMRpKWc25F3kEpUWLUNo04ySNOOmQAceo2/ACeJ
yUDZnsKMORXpu8GDOuKawBGqKAvsAAXGZlhp4ZIotclNEd91fYmJOZN6OXENKnkjPQjBteFUDMOb
qh19QDCPqWsh5k5njg9q/F7F+wDmX0EHbSkvRXoYRJeuH350pD3ArQTc48UBxBqbJuc2rHHIimxP
vqXVSx6LTj1vmAhtIgETOPtrZ6829yI8rlBFL482DzRJg9GKB2pTugkbZVK2AiRJxTpW0jjrr89T
dB95vis1Z70t2d7gbN5aK9/1Rl91VOBitIXmnrdI1kGXEtlNm12SpZsA+0o4rVjpGbKw6EC0FaFl
IJlvarnZZQxNBv+QM5+OhL0EHzfa9ERP6HutxNmkh6vOGNZwkdzD49lIuAKafeQOynuH3sVPrEWI
i4oSOwVZ26hLJA1//fxioBjuqTDM+L6thk9DF5bhsyoX7NYtQUJuXlq7DviskENELNp2aHmV5Q2B
QTD6djvuImzUZ8fJol8n9XWKz2PgoCoIvKNZnhKgOXXlNXflLMmoD6EyrZDHoQeZdYqruLw3LRRs
YbefKhFp5TJF1mRFD4Nk7S3lnESEVwCimxUiP7W98TdeE1Fl1xZuEeIPZCxzDGFCvOmS09CcdEE+
VaV68cythHtApCabOH1SCK4mUe1U82OPm0k/W3gNyI6O2Qwy9vFoMVKlGzFip42fhjbGXY8KPxWg
9xKSkJwls3pu2+I9a0OMPUaTCXHMnE6NL9pEW9pm5OyI3rJU0StN8N6bXnoWkVwTe1UvstFNDG3Z
yHsrnn44+f/Dkb6dyjhCGTK25PB0SJr6/VRWyn6MEXLMBkb+uraTk7CobRLbbe2A1d+q4oN0/68v
G1hUOrRk+FTaHyA4X4On+B1+m7J2x2S6iXdoV/+9xHwp//FQX5b4Vh5UlaVGVsESGApX5nNdwl82
tgVOc0X4w9PI8l/ubBiPc/2jqDiGfb88uyLPO8WCSQiqu/enYiuYw13UGG9kInAQH0tpYxgvYvRu
BEs1CqE2K0uptUXjXIqnFCOSjEl5gG4X+bShy1uJEbOMS2JlAkf550oUD3EhkV7lFRtf6tw2CY+V
ANMjkyNcGRgeGmzU3ELUre8tpt9pWDqiRRCHuhOIB+PkKbx7cVip2mNTXXMGhBFZSr2+EglEqcKO
Qn4fc4YafXjo4WdHpEOk3SGv/KWuBiT9aI3d6uFGwxRMY7ohq7kzdpE9NYzDJyB5UN4wT3ZqAZsF
AEAeiD+A1N0jH+mDW5zluzitIa/Aj/nUTLw/IltKu3t/1jONjEijhQgrOdM3IDOaRuNB+E91Nyic
M7chxsmDMTHZVLi/6pynwrIKSNZBZUxnMzLKkkba23JXcmBPzcr301VFcoOEEQHTjTo9zDUH2+dR
GF2/vlexxZ89QjpmXAyoRQ4unWE4ugQ7TmkJilXsOcEUzSxpPves28gCRThcdCDEem3i2MwPIzTP
enSVkaIo8UfXviIW0PVtOx498REivNyei/yXEB5gWMv+nsxSW5APE2ZRsksP0tCW9g0SRAwV/HzB
57nT0i0pFjiqWkFrD8MBkyc6sv343ykpEouBCG7JGBTLVFm8HzKOhfRUIsjtAWkmPD8N8l7uxhx5
4fReAJl4qF2TgxytJoWYjP4cYfuUHszulmRrzs6nJiIbq1KvwXSipBpRxCHQ0A04GsL04imuRWeD
vietxkuM5XGBPDNMt2ki7QXTwlVb5owT8VCpZtnnsRyTVSHLto6lpTi2sKGQlkR5+CbOFghTUt/4
pzBKQIHRVpyP//7e/wZdi1g8GjPVEJbjtyK9jTVVatVZM9RgA96gAFZ/Ks3/LJHB478sMc9yv1Sv
oDFCnDL4sMPxhQZOrDbslP+/p/jGNNUU0JM64ikE9V2q3brVfnhNfx6LX5/B+u4RqcCNNI2JBdJZ
OjS91cZ6QPBhHRFR/PtR/nKt/L7Ut45C8kKpVmf6QvcuvONGufSesRd+bq3FuAKwtrMHAnV+WFP+
49RnTZn/SNAmdEX/9v5wfRk74kgV6K2zhz/M4IO8aRzS0aF0y9d/r/bnqc9iX/gZyu/7ofVSf6pq
HlAxNpb0EJZXSMK2RI/973X+EDqwym/Xy/zUXzZe1OajMLTwjzERmdOWSVqObJh0DqLFJdlGP6ZY
/7nT5yRDZjkz5RnyybePaYIbEhp+KjO0dPXIWMyOG+i4fnos88+PVsWrUbZkPlrDJP799wfjsWuz
phO2IxkfFr/bKHXGhXWKYixs0rXGdC7PHXjzpPK8KvWjlT2H2h1mg34FXNpBOYzGRyhZMjRDs00B
KMBpJ6cnRqB+j/GJ6HdjBL9i23iXvIHpLGXOEGCmggA1KX+FYmvnxYqxlGRc0X5tWn104Rc8DyhR
RTqVHAFZSdeT/SqZ4WcYMPTzTRW+RXAslF7N15nau0aiYYK99esHn6QjrbybCt0BS/tfnJ3HcuPI
tkW/CBFIeExJ0FM0Iik3QciU4L3H17+Fvm9QpVaU4t5B96C7okCQQGaec/Ze24GfobZIEOR3QONR
BqGmLmduSZ9dh7ddkncGwnoE7XYhxtpnpdXLLcBcz3wm9ygs7uz8EXRBJT+PmParD109JsN5zK8y
aQduUFEIMdxbSNo6kGaDuuyBhFDlapa0nixUSnCAdaDWhzo/1lW/VRBqxu89nSy9Rf4JOiGgE53f
leVLndII3Bv9h4uuvYrWXjJPKriH+jPjTv25TWQHHuVRUTh+yOJRxZjXRo+Ky3jolOsG9lu7JuVt
W0bpS+k+ZzmGcWrnxFvSVtfiAc6INitV1cFoxhae7GFUyNAAzOzZz5F+9NCRSadpzglwilY9qu7K
zxHNTfvJrE3OEUPAgiNxeE3DPckP7DuC4Y495xHw+U7NyN6K8eK3B/an1geT8Wil/iau1jKUgLar
qM2uTfjR6mJh1O7ctJ7DehPIw0JmMh0gp22l55F9NkbjCiWIpJtFUTKtV+JTS2IytaYJAclONtXI
faK8KqdoJxUBzsgsw7UOiq1CzLh3cfgaUB10Rqwl3cUues/oCQIxEAXdSfgzJi5k0IwKQmTkQED6
GQkE6DRwULvA4SHpRmeptXmozDvc8Y5vuHM909/Iabuprf7LLyoLzFkFbgBYTH0NmEIUGgcYqF7l
Q+zqOwFpSLwmWGyVcFf4DUWcd9NdZEVVfFNqC6IeYosq1O+t1MhRg+QnlrFL4sGxDwa6DBOtwG+W
ZrmSS8SK2PUHACuKGoXzmtOo2Vb3UahnlI4idPg1kGwY3dFgkuBSe0lRufOxwVpEnCXSY4a6pOQQ
bL7WtNGZTfqkhxnpQ1qtG+WoVVC9XlA2ZKh9Meb7Jzl7gK/WByslWhcEMmhia+Rbers6JPb2Looj
J0c+QZGbZGit5PNQIO5iMKQ3YKnfWhquXQMmHQtsjhe3fLflvQWk357oNzmCSPkI16gXLBrxAZQM
q7aVhLRPASzxbiv5vRa3W003qNDd4pFpFLqIu6iKrppH71vyxMWEa5TZgMVHz94SHrIGbwLfIbf3
eQTTlg7XPppM0HYgXlzBOuL1WPmAlgbDQ8V/rwT5HuHAqOYQQg6AND4oS0vajhDt06G9wz5vw0BB
6vpIYCPWUBzW+ZLWU5y7zig9GgDS+/pgju/YwnBL7lQ0PzaNKk2B9TRcEY6OePMzXjBJLzBZhozN
Ssrc5Gyk20JZccm1MEcISAMQe927VAxOMuuMt9HCvcvwNK43lhW/9DbyM1cqjp0+XpSC8sa4L4do
7ymrroD/LiNty9FaTel8Yexk8cLPmY6uIwhWag8ApcrWvhuvidpI8LUwo3WGMjr4PXbvAhBOm5TH
ASEp0RB4hDEXxHO1c4+Wz+F90KvHMMG12o75RoZY2n2UJlGbKDiC8CkMblPr0Hu24udhbBxPX2p0
nSWByh28WlCx2OpQvvxsdCQv6Vai4qdhueAUd+J16bXSse11m89H+6r65L99Ru1d0h0bpEksjivQ
zwmLj1xWjODG8Jj11x6CQOvnq5Hoy2SSx+n2a0hWTauoDy5NAH18D6yMD7UPXUwTcnRuDc6j/C0e
TcXcN8+KelfXrMRacCzLOw/KhuAjjh7WecY3yCjsN1ssppiZkI6A9thbGw8WCtbRBksDzA5aWGO6
aYcHhQczazcy66vSe3OcuEsXoVNuvAR42XKgnjlWA8aLaT8f+jvNRd0xMvZn7WTeihmNMzKc2eGI
l7rVp9jN3H6a+Dk91r9uy0CWRaiZ5ZJ+brBPaMjaGobVWs+Ag6ZERt0G9XhRsIXow7tSEIwTK05E
Niu1pZwqDrPUxqsf9Tp96SSGKyrNOKlkHyQQBrJBCpmY9d0kaEbTYgZv8Krq4C2f0IZkLISmYyPB
Si2EPPm6sCVid+sdsWkFsaFWdMqtt6g7e1nIOAxGKgm7Yc5zwXFFEiY0SrTtIx8vgqur9Z0zmPmT
V9evXnDIEWSTH1AS0IMMXEunzFpkkMaOBkHPZKts4Eitil56DltxHPUcBsfZzx/SJHkRkFvdRdqb
8yDWN0OkXiTCAagYO2kGlwtROilAxJMm7IeXDP2ijx/NWAS+eodnOa1hRoxkAmmH3rx1GUrybMuo
d5RpUIdo8XeVLTlVDGFkx7C9R3mhbMumX4xZNi+wmA/xc8gyIgLiFUAnhrzwPoQ9Tu6CjD/JwN5M
rGP4CPg/tzv23AoQTEP5mhwHxT01FKSwFGSmWvUkqZjFNF0allg1VyGRLXv26BgzeFff2WIXeK9Q
UiF5baweoUlITF3WbRgg9pjtjPoVXVspn228fqUvVvoEvgMCV45k5bpXzSYtlKGrDnotVJbNCFel
vbmj/BCIYFsLXuqIJnXnaPIjSsVtWPI7jenC944yyb9DwvJfXgpd33nEUsQ+SIRwgP8J5igkBWk9
ieim2ohshgoKn/YQ5NCTk4NEJ9ulSz5C3j0CH54DqMfjjo9GehQIrPr2LcvSvecpgMvsHRt1xQfp
xZlCVxYfBCbdj8lDp6YbjWYKPdVIF6vUgufd/4KTgp8B0ZYECh6jjxu9NP2DTkcgOaeSO8/0F600
HeJeo7bYjsM2I/Qp02+GfHDRDYbDVa+smRzdIEwt3ITVXL2ESO5ytSUQMF7a/TmL0KSFj54naF+O
m5TGdGejomRT5EEn27KtsnvTrCbK9dmLrx6Gd7dAgAh0US/1gyTaDgx/AdVmHyvWxgS7OSVJcOrx
UF0oKaklpAPk4y5jw26xcylDuzQLpKw6vY+kLHaRdBsQ3arGQQ3yZsZXfvDeKXvBuXHLfbi2TXc+
qA7RQzM7wLcUsfy3zybomiQ7E9YyAGf0W3zfJfDNIwLhMVuayWdogWXrCDC+dthFzHVgobRpaK62
N6m4r+M3nf5IGGwZMs4N7b1BNhuNO5s2MSLpTgETaDtBubLqYW7hRqr3g7GpjZbTMDpdf2FrBH0n
d4jEgOOJWaDqToLJIkGobcpHn/Qes31qZAHkrZ7H2amNdkQzjSWimH5n5/IWIWbSkutZvNMCm+fF
iwrBRFHeDVeaaab80oN7Nj3lfpxenepMJ9309MXYZPdhkD5JHHHzYbhKIQ+8x7sbJTt5UFZZSuss
WqUEPCGsTZOrqp+IxRrytWHYB9CiGFKe2/4oalJxKTbgJS1scB/+xOLKWEgBQvmv8QCgZVwl3bBJ
zRuozXr0d4mHFBptQEEGra0oGzO8NKCP+LcAAqKCxWIS5a2iGI4f2KbUPVTZNua0KaX73midvn0N
6kPjl1sXQJg1FI9tmrNYMkbOBifH4ROyC3oTJmXa3JAC0/dAo2YXM0ifoX7iWGsk5SKRTyKsafjw
Rrp3oFIynLg6NlnzPQApkqKKfDHDQ0NQmSmYC4nXVDqZDTOj6URUGwdC95Bkho+SMmIaouLjUCE4
HWqB+WB34bkoollqAHpk4mW0xCy/Nv0mCYK5XJIfPOFwrPecujtniyV4qt3XfFq33pKcNg/GHRN3
tfZY4OE2VGjps4UUoisqwU6B9NAkTiOUl1UIhS4CCcRxS27XU9g4lBoaadVONnk3PVqd46tm3fXi
LqMuQLVGB42QqSTZS+Vjoa8tKsACwQGnR2SPS7k7VbhbO2MTNXdZeEsYrRkpgqSIQbU/7qL6SVN/
qRo/NjqHEeFM/d5o8dpFDuR1KqYt1BwErF51VJZZaaN6kl9psDUcp5aer96XNlNorFi6dxsSRjPS
ICGyV8eLXVVzbYC/pRvlLFF7eIpk0Llk+SgIT8g62pr51cqZ1bjbzD5VCKktTkMTnW3TRSAwsjcY
jeYA1BfZQdKy1z+klNXsDp2MPDMhYc6GtmHMS++ii6syfgw5fr/4Hpmt2qtrg14PimJSki22xwFl
BOtsQzhwL7wDM1/uAMzoSpV+RdWBIWU/tkvCf0PbhswyzHUJ9wDWMEUC1EjKnl/VjutiJrBIfksc
jVkuNiM/OgXqUSr0e6U9ufbOKBgqBwvkONwXKklrRbmtFy81ydOgy6Ho6javnrqoniWdAHruEEIM
qPyaoIYsqJkAGcuKSVhDYIVRsW5OGXF10Z8KciNKiKoGYmI/qZdkmCsmQDD8F5qyaUnojsTRQjVU
+TVR3Qc/LGkYqA4iMMcn2X2CI4x8JxoN5tA6dYO5nyDY6TrTYYIDdscYJiOdlvApvLjpHXXxTCBt
S5jWA6HtrkrXMBDmm4kMfwrSyBm6shX48mJMrXXu1kujp8LuSJY2XvRkH8OQagbU1yR594Q/aS8J
mBYVox9r30iuUlM6YFQKbdUgnxGERYlr1L1bXQRp7xdjdrKuPEFqn2Mnh0Dblx2rOQScaFxi1WSE
P0v9HkIj3LlPtzkTeVxRA2f9gbctAKiUYeygW54xU1gY3b5KkjsDtpvfchKNzp7N5EA0K729qxTH
9B+a4b0aq4XGsC8BbtkdpnZ4hKJItjfAxwZpl2Btw1UyI/OhFKu87hxfv7jdnngkl+ZPQVuDQjQT
+rwibFL0yXzKyQ5CstWtz4E1qgxuUrZT0uwSUXCk+b1sLrP2VLbuNi9oAY3OWNBbqx0pXVjWYzEo
uylaq1Nfyv5YGv6ut+2XCpB2yLaLu7XUdr52SpNlG+wa+n9RY11NgJGg4oxnl/UMKChKK31s5pMa
XteZr0jKZizXRUO4vbhq0UKSHwovXQShNRtBjxuuWBnQyWQMCWo/V0mfG2qx4c2iIiAfL3FvJjth
kmz6FwWbowi1p9agEI/5lesekt+rVx/0bBXQgSgZKGdpOjfd6hekI6dB29RdsE8OMykxH9uiWViA
oHTxYfNF/b2r9++mKC09QwUiYGmKqutfmqKEKJuejMkMu7p7kN1+wRRo5HXvQPv9/Ur/lk7/eaUv
Y0sP66vd+/hZXIBkkvZBnUKp8ySICKQJMOCh+vv1xHddUWROiiCEiHmMNv3/39qwg4pir5j4DLUT
Xr21vhY7BkZzdRWc1Lm1y+eS82Omkyp/o5Dmq4TVICDcKLTZ/rxqBhJf00tuM5aLswGnsSseMIwF
VGJ68WxgfE+qmzlemvGlY/iGU8UjEy+y2lOIVuAGprhGodsgS/XyU+EdS8w4aoj+kxedJTCuH4P2
jUYwNQtcRThr4wlcdVxsg+JQlbfS3Qobc0ThPWRjMsMaKvT7NpGYxX9I6VFTiDoBC2f22hzdJm4x
iGL6Nq+2US9j94BJdcRBj8VeRgqjxIj+iE93s55Qcrw69K0QEdQE/GkAgHVONxxtGCptTG04JyGw
vSS1z6PSgs1+5w1zrF49YFZ68r1dN8YwyEGW1cV2AFfaee9dTGgLsPueCqkOoIPIRAIkCDRo4ZQt
d0iH9bEZYnTNOchM4tT8xlgm6asmfdbVxq92I9+OJW0GX35JCnFrmvgIQvZm6qQkxlNyQR37j1Tr
R+IcKWJXOr6fYVVVbzWj+3DraxOWO2TjN+vHgjd2XtSauu4mdKInpRhiUpMDJUtpY9nxqrAR94HI
FW2CZaTahQWBysNKHQ6BKk5F8SbZnx4iAYC/A8sma8nQMH/E5mMTytFJn2aVP8dTIZh8VHLL+nff
W0fTRfEyWJ8TrYhtZ2g5Msvchr3qUSfkcLrkQX2NVQAGeZFS64uVLZjy53A8OKQ9+3Rf42ZluLh9
JPNQJ/bOE9JaZXkK6uo9mCIvB9SsOg08r+KTtzLy6AnIbIfUvh5ucYSTfFd69wGe7ZiE8XwkATNt
FpC3wF1BAvOlRV5XR1PCkbe0I7YQCigSCYF92vnzSDSgKyvTbDKIhZMaQGETbxdHG5NMSDOkOPCl
NQaS3i9vFSkJRhtr71Kvr8yK869qpAfPtuWTRfScDI5qkaTQG0fGnIW7agZ371LyFMnZLKJ5j0XG
xFg7fPYadcmAW1netFZ3iUOsLp1669rsivhjn0Tdxh0xCEom6jt7tC8yTsqZOYpTYtgvBnbqYUp+
ERWViqMVKyMht6i5wbCEsUyfxoW73mOwQCPG2AWrJpkvOk8IKYfkFKb3gbzhLEG3d1Pi46IHr7c+
crMF82mK0PHWniw5+ZBqWHWa/hl3424cJlg/WlPAbtiXlpWQCyejHgtzY6VouNjlAqx8bE6jXeks
ICnawM3MqlvXmfcpUdyM9afFLGBMcX65/qIFrkwSZRhzCmnFvd49qIGg8R4vMpImY/mXJWiCmZsO
LZx2Z48cIlw4+95TXiHmB87KOcVnwpI160zatejPguFSVluStQ8N7h6DtjyWFaFeIDmXVJgJEZZq
sS+GcRsZNamii1opPmQPRPTYFSSNDtJLPdp03Js7L8tWrMKAARHAxSkZlPbar/xHyWzusW3f+djD
5snogaKUSoPpAg5YE7GBGVKd5kw0gqit5n3mP4Vde3E15RxJNh5MdwGCPoUpX6Iw6HplbXEEKrsn
sykQB4JPx3PowUuVt5WlrlyMqBF9Ekt6rDoSI1yCNSDTe3uXkmwkDrkkq9oEQYBI29wp5FhKd5TX
s1i6xQVaRdonBKGJwtIg55LbkxBFYSB+rHm8k3IdWY7gmQ8TfleFI5QXH8K0eW7t9hAJBgKgByhX
NCrRt0wCAeOfGBzlMHH7lyApd2W2zoQ1n4Ds9HH1TloFXH+kYcEZW6dV47NWpSj46ruyxz7mJ6uS
lbJqYHlmL7RSdyJXD3SY7RD5cso5ugJ7PTDxQQZ7x8FmRvA8zflJDFYtYnHujKOEqq00OILJ3q5O
whmzr4MxpAQzo8XPMCdtG7Na1m2wZHnFmLTALbCplWE5tiWtBydpYIdsoxrbrX2uklmfo6AJpV1O
oq+7khUX5nawzUKeBnoW48j6MtI/rWGf8+jAx+FouJQoB6MUJzUuqVQVT7StPjQOerhdj1FkTmIX
En85jBdIXgx0M5ZbENUxHXdZIDN1MzDvzDN7O035uKFRvgam05JLWfGH3PY+ItRVfzb4fXSeP9eo
OOROgaTLPiaWEz2XQKNLOttSchHBYV4CSkoNobbb0r267qdCOxreOWbcBDWazwnXrD5zFGQVnskj
SOpcIymdUzc1TEQzLzZvkZJgG0IJNLeH+qWEmauwSEoNjhBxzaj6WuplyLsvZDOtCdtuVWNnEjKs
adK1x36nTOfhCisjfamiZGJ2R8N5BXUkbB/oV8x0HjlsC0m5Yi/Vmc9PsWTZY8rIl/kkLTFaSePb
oL95Nh0Gd6Ex2275gYsErGwlEY+gHZoCti5J6CozxNc0f9Rh5stIRWuyrtvijAIrrGituo6nfiTa
AXWGhOE7C9adfZdnz0pibcdqbYQ7poDsqTx2SysoLhmeYng6azWuHxL3l5uTwoPIsCXaNDZ2ClrC
mt89VzcjFqXO/SXxsRS6Ai1unAqE2+SjqdAxWw+RZu5U+T6sDl15NYmaH6VrRIvJW1sYb5sPc7jP
7E3Et1L6TMF6ZFm8wIZBKtpFxhGBG414cdiP6qs+eggktVUuM6OjdWdfYrUBHe9wymaEyFiH3mS2
LHIcrmBmmT+h8J/mvUS0p6d0XLUu8HLl05J7pI3u1JV4TFOmY2SIsE4znkRkA6xF+mB/DIetbx66
8N5GOSWb/bKewLvyKXAZyG49HD4gRtlBSCKJlU3GIFP5lfXMSay1Z20RaIW4HXAB9jiNqrxhqOvu
csm+0/nuI+TIsHeMHBCwiHdRGr6ktDXy0sRGSN6ctYywfEy89KyHUcKSg+qLLDJCQoYnuWL+hAS1
pK1vti1Yz402bjNaDq1MLc4wnGev9nmPK9Dr/cpF4mlW54xs+UhVMZIjSiPWVkqYlSqfY6PPvSHC
LcISWYOOKcubKl00Nh+lWXQZnxsLsM7JhLUS4GpDaqVByrwUzhVI0HBB1lBVpeSe5odTTfi5znBk
74DBdFFbjzk808q6z+h6D0fAnC5IfSpxkijR8NpiRYmk4zyTMDzp56IZNP6jBNlVzLXO3JiS9FiM
YDyDh8KlL4enwdtgwc8FeUdM0XXUA/SOXdSlEhRKib0P76tYSbi3om2EuCsxr+wv9i8LGLWFjbpM
KcI8Qlm1xrGBwfuhU/v9czmdNa6y4VTGyTfXRsKpR5NX9FRj3b35JHGXbnOnm0ho07coeMOArAef
Rb8DfDuqSwIZT03V7RR9k2RtCQXqkPMOhpFy03DpD9peM3ERqAEMmSbbaF5B56I9cHxeDah0GQ00
9S9wWRXHHbndVCZYnnMH9cHTX82Jj8pwiOOKMJ4y4jCykmkF0zckDp24AUubRTK58zzkuIYGGsKg
ClLsgJJABEg3xJv6b4cin4S+gpxRQSw8ag0scARf08Xm7KfcqEdwLzGuH4MQOfMlwsxmmk9xfpb0
R5E4A/Dl0BYzA5uPv1JpStBLCshZkgz6Fj4YC/bsGucfCZF5cU+fxUXBTNgEzvaa3a/65+zoQ1/t
soNGZyoo5DdL708d30ck37n+eN+m+nJguBl6/b2PHIIM2JsL4LKDg5U3zLNj35EDfmLPBsL1kmiv
JCjQuqLPbsHAUXkXfTe5A+q+0oiRdjnijz1MBh/ykE2hrpOsh41bwgbJRqrzdekj/gPv1RaPMLcT
drSibJadgV0ppqX4qNBM6JBWyw++yVGk2QcJ45e2Rp3J1gJLZWeRfNW19WHQyYw0iv2IiT4U/VWy
FhKdEJWX3x/pSgraihTh23aUZ3GhIzw0L2novpBC+W406k0Pqg/m5HvD0HR6oFm60qtqP5oqMut+
jmNkrmj3ao++Pis3Y1Ky+XFE68A0e1OsmHuIuKNRkpyeyJ1OSVa2dcLIMs/wqDZUGJUi76eUG7+5
tCGFbHnjzO7IxPjKDdZM8no88yDX5I4Vz5lyTej30P3jAvfUxXMaZayq+ox1nIO+COR5KN1XFrbo
EBlMdFSjc+mefRKC/AZtq8n4KQLeG9/5Vo0tzektRzH2IzpJ66aKnYXaBA8CsbcZQXGZEd7c8B3z
SVa8ki2sR0dh9Eu7vEQaxPRhEWq+g1EU/g6ga7tEIqJfenrsXv88FaFijG+6QqLcsz7aO7DHdbQf
jTvG0DY9fYXRe2/xxH0aJIEk+iJIvaeEfr/qr7thkVJVeTDUc6fV7hXOKxHfcSafANugeqI93DDW
TTrAcv7NV24yLV/p0wIvQViSZ+GGlhJhO2R0W3l0taIHuQrIZdMvNvu8CDZ2lM5DwEtkIW6Grnli
+cqqo6wZz/yBoFmlLImEpvOQUlGt4vFihkg5sNWnnXIA10aLnfAtWQO2bwywMgaks7IbpctJ2BQU
NKqNwXuNNBAJKYEKSj6njZjAeskxNtQuE7l9673WJKYQzsCHwwIhBQu3Ms5agzYmUCge4G3bq7QD
Jb1SaOPSkK2agx8cJuKMSyVv5wyBzwLPQow0WWeqR2shwtkdYWsWEiC9En6ItxiMO6sfl1b4Olgv
LjvxcO77leU7A23kjnaoL54kmkQSCSxxvW2HjaptaiqyAOqPDBgmAI+Rc9zVsmLOdDwS9SxhblGM
B+bQMlw/NMqMSH71hAor2jGpFq5OKkjqLXppH/Zzz4aR2HwUcKGyx5waLsznKNqWtvWSQ3NgMNVn
GEwbUCSavzDsbK34HllY1jpxk1mBkCs3H63mpJJaYmvLluAiH6L8jdXQy2gMr+RwaTA7DZIFETcN
JbjSbOBuAeez23jVU7PRGje6Bx2Qb4BTBl9NBGoO5ldNbJQddoixOofu1sIu62XR5e8sPEB2FjJW
54x32ZTcB4IcL31NBFi7ySMqSHaB2Nu68hVQAf0dY5Mw5sPmfMIpv+GBFU1x8VkrWoRVcab+YBr7
TiIIgRIOpY2sVza+iG59l5JDmzIq8vLJEDA9wuvf23rm1ED76hRAL2xRcyMbJYv7zwZba6Dha4jQ
mfegw+uFRKlOYAlkG9pKPadnxu3XGAh5rK5zlfEqybLxaWxazO31PqOt2yPWUyPHa3GNJncwu1Zq
DxwqoW5ijoB9O+mR8lUvOONtTiwpQ2pNd4Tp0RNi2QPv0roU6a3YStlDVUjz0SQxpid4iwqTs2g/
cCQjYXPsznm7B9+xBA9B2oVNpWHNzXyXR0+W+hkEzzVdiuA4ZiuX8617DVrKHiKyAvRSUx/5M1MX
obQkNLiX70YALfqC6Ykfr6Uo+sGs/V2v1IYkxtdp67Qtv/xsdq2FiVSyJWNxIkMmhaouGP/9/af7
zitJqjBh8HDZyKG2v3RkI7yMcT3ycGDC3ScP9aZYcazYWbhmZoj4nHLOS4sA9PG/v64iC0z/KgTY
KVT9z0emKpS6blUTUm/nYUWQqQJJOSyWkYI2j1+MIQvtiUGulgPKjPJmqeU8qy+p/eQ2v/7+Wb6y
ibl15Z/PIHTD4J8viueoEI0aVcjuQXFtxDpadUttWf7IJhbmN35bRbZUwmw0nCO48P+8Z9Ouocpn
nOrcjpgLdS/XJtKjcEWDFlTJKUtPwNyQNsgxAHE2ehldw6CdmnQh+UeDuU3D3hi2k4xoE4sFoaGR
0S6TCakR0qROu+DkTbNOwkbHJ2wlNSmb5QjXa9U3k9E8WWWeT4XSUebZs/i9pISopsAfrXtuR3su
ISWS2VNLvdqATP8ox43d/OKDBDTmpmTwKaI9SG9Vqx19slYium90qfyUSMr6lQFSSOUTdy2qmwc+
mFe8CBpVPiPPtEFlYwESIfxi3ravdrxBTDKbPBCZde3YLPJ0YSos8w8aL71JUCcJPtQyEzVhFfbX
oOeRqAMinj4lAxp30c0jthmpvZFQgp9iNcnzBuNa269+Y61q8ZDpmxj6Xh4eOpJQots0L6/vLYXC
bdYCAwp7NlIFiSKTyyZfB+G4LJBrmamPAYVMjf7Yfow8jKTIEmLB3JdmngrIjJQ1Zdb191q5yeWK
JuWxojNquhZ19jvsKoVZE6k3cbDOw1MYcNLresxJ9t0UxClefZQ4kzrFBzUzGv7CgpLm69KmMS8x
dU0WiNfG1BwP8CiaPAaYS58TOIGEOP4TsiCBGDkRr4o7QAh/1tJtCcY3342wq/7+Vnw3q1HAAYFo
VGH4MDj582lVgiiVPJuODvEnJMAtvAWiAP/AD0kqOMlzjnQtf/KBfafTVwQ4Gw3BBfG9X0c1XixU
A8e9+v9scmB39OxW+YKD1aLN9/QOVn+/zW9WWUUITeVfcA5l68vLX7We1ig1vjMEC3V/rIGRhD+l
LHx7DS5gqwLM5r9o1xX9FYJjgDb8B7hOHbFOl8nKnDcOoRr4OFADvv0Pt4X2gVvChqDYX5aa3EcR
Hen4HYDzBeLBrRi3Ov/DJf7ZN6Dkavxifz4fhheRlp3yzQXRJi5b5z+RhA9/v8g3E0qFph+b0z8X
+RqFkeeV7pV49ObQdAvJdLoGgQlRaAMgvW3TLP9+tX/omV8OMgpwUo5vim5Cd/8yELXidvAaha+t
iNBpyE8tYKC8IdeQKp8+agQ9qWNgUeoOwkOD3o5O5IG+i0F8TecdlVIiQWb2SZKKWj2P4cNI3Sx8
TLBLwFfI9CRCumz+3N8/9zcTY0WB/gTQw9Q4hX3ZTIOAbuvoM0Fqvfti3AJQi9nHxh9+8G9fTsXA
bKrJXE75uiJYPqlmpTHQjtzHV2XBJbDQjFtEijzDQM5+uN53r83vl/syti3MTO/lQPDa4FJsRoKE
/K3k7/7+1YlpGfvXT/7bTX35yRuEZ4adh5jKV/kmWfRr9Q4g+hzlkwMg84dbmv6yv13syw81YBRq
AptvsPSZkuBj0JMfHoXpxf7bFaZH5bcJe6ZFEktCzQJKodeKSau80e3H/KUR6k/r2nd3w96A3U1X
GNj+Uxb8dq0htjoJfxc7xF1waPcKBrX+kf7xAqKYN8/n1M0/HFe/O6oBLpqOqkRYadYXQ1zF4b9u
Co5qE6tYXROktfTXDJsWPzwU3z16VEum0BSOZKyif36Lgmld4k5Peu4QxAlM9RA7BKVt+i2CmVl1
qlfesfjvyzRFZ92hEQSQwfj6bba2XDR6OpKlMq5l+74Pf3rSv5FBcAGDd1fYQuAM+/OmzE4NUflN
F1gMCxgzywZC77xz1MVAkvEPT7r47rD7+9Wm9+63hyNw28obet4rfdY6KCDW5XpyESq7n5zw31/J
0GAygsHDCvf1x2KO3NU2j2G6F8t8CdNqMyVjsCT/8G59uwDy3Bm47TgScYL/856kqFeVuPbUudY6
+Z4vch4sJAwty8r5T+RN9vj3B/G7hZ0HUJYnR65Q/vW8K7ld6xBuac+CeSCKTnfn0yQWzO7fL/T9
rf12pS8/V5sraqbTZaUROasW1kpbhI7EfjLTjp2DLWH54zs2/Y1fVyqTckuA+uCV/nry6kvG/jRx
6DVugnVxdk9oS9RVvyDFem0cAvHDO/3dK/3b5b6mQpWp8Gwf4xlM4rWnXaz+kI9Pf/8Sv7kEiHH2
X5teoG7pXx4PNx9HTyQJ32EHugABZ7xOjP8yfmx67oTB8kdngOt8fSKMQQQRhTXXwJtQ5xefCaL8
07v77xvBYWfTp6bxMLHTv9xIxBxZ9kJlOoVjz3M4sC6sDeWWPWdQYa6o6bYlmKofXq+frvql4VGj
ys+71lYxylqr+FnG/RD98AuJf6+BPG9CJn7GVFST4/ifb7BsRZhK7GFyN6tLYx4u07dg3y7gOMIk
+B/u5/drfXmlpvQbpGe5SgE1D32GFNEpah7+/sjhKP7Xa8RCpOP9VcmRMuyvZ79cjJU2kPVAEkqz
GaQFJEQS3XXas+0sQqYgGZuMeIGm2VVgcQZF2VJdz9QEULlRnmTSX9LMYqw3bPi6gKeqRF4xxpJQ
eqfjQQRLXGRnpZc3lYd6xXiPIwsEarU02nLpulxM4kLGEBxlvyOtoIIlVhy8KHh22/7qG/W5wjjV
DLhS6wi1dco1ovgSRhcVYxQWwUg9RNbaspI1ajmaPE151ltofPKbPG7tFiSxj2rcmxedlc0t8wOl
clo+y9FFNsI9ne9j5HkHVSwHhg+9p28EiZkx6mPgNZa/DpkXKuzjPhYjq/e2tg82vsE6hxbFe1EE
81N902SO152iCtX9sSTzkWMa0Rj/x9yZbEduZNn2V2ppnFChMRiAWpk58J7Ovm8mWAw26AEDYGi/
vjaUqsoIpkrx6r3JG0grJAbpTjhgdu3ec/ZJGJbMEdM0uxvOXJ8RZqPfUv/BQlKTeCECrFcIW2cp
J/WG7w3lOar0E0uhoSVQ2kaaN276/sp2ufDnrXsM661WZNQfkqX3jqC7MjcB7KuMWScADDRlvddv
Q+sk8C/zhGb2dEkvtc3ty7kcd3nF05AUm2oAVavuAudbxhyuDYKt6d5RF502vfnQyP6G35Cku3wo
t+R/aGPvgJRg2oYNxAaBMh91ekqO5OCcMOXHb5y1Z84MFyzITpEn831gY5nxuPtg2LvjLanaNkw8
IPQGQA2+xbYZugIYjN/iCiribWzfTDSVkgEmZ8ds0QDEGxsV5oVwjVB+9uVTOfoPviliSKDDuR3V
28g/83qHMNmH0QoV4mH7ylFEHWPvOpaAL5UizLeBoG/bgKbh8ydeeR6V5bcew+RgPBVefNuUGfJD
1EsFar30rOtJmiQ/MvEJoMSmnaNpTK7CNH0YhzTGAtLe5y1lDhrEQu1MsmMjA822SVHnYKdCOMSY
OQAqRB50Pt+TuD0SAVD3h2JCxYzMperwDF64Vr3hMdl3+Mrb+CiAK3UItMYhuvZp0VgNE1vPvHY6
UIkmvgaiY9TAXecSisJjwsQgz2Iaff3acY+GqO4LKvS08Xg4GNEzBizKexnCbMXL79zSYsa2HJkX
g4FXaT3zV4hHduzDAPtlCnZzA+x0OJunaQf7RFYoRfa6/ZTBZUhkuYk5NkdcJXr0PsktOrShAKgr
T1OhHprp3TPvPco+z75ulznv4gw0P2RZXw1wwFX92WAARvhPf2EV2TcKOs6IPiEeI4QD1UXUXy2J
MKgwxvQKeCKR74J2EIXYBvTAC3iRtSPUdV8ymDPJXu5HnPXBoUM4Eb9PnILxxxLOSCDkUdmviZUe
csZIjdeeG8VHb4MGJeWlV+Kkt5v9kJziEfZHVKKvJD3pZtOM7zMaGPMx9u/8fMsdnXSEXq+i/lzN
h1g+xPm1xlcjjw7+lIJBPlNm/J31pm0frPFlaBcQ2ttAhxBQgAQGoXATp8fAO6AwA/vYom2gS9hx
np8FBPE3B7NbRgTrE72VjcoYb3n09qR1DekYFA1TzuYzL/ttgc8EVmm3jH/xJJbdN0kHlcQeeyL/
pvWO9sC+U7/7JCdEvDyGnGk0t4YBO9W5K0NO1LnelCVIYAMKUdGvvCIhtDzZ0oOQbr2Z/Scfs5RD
b1Jz/zO1Kpl+emAug51GJxJPDFAu0JLunPwxHbbSA3T03mNYIrkajR+m3ORxtgHOn1TlAVJy1ZBt
IwCiQ8HXADjpx3PPTM0+MBSPx0eDwTGQq8Bnymj7dwpgQprcdhkOBGZx9ryLEQ0pfXCby9hSh2iR
D9W3onlkgyFiTeG0BHp6rGCBVZ82MG6dnza43eIleF2vncxEHPTEPVar48xDL6+9CsNHwljlxOi3
+UBMrbkT40uIXMmF07/wBfXn0EIwn+8QZjgoAOzRYq54FoMdxpQDGYwRDxau6HnIT9M02+UjqQnx
ppt2TQKe0XBPM2ZPHrnSE4FYVbHDquWoSzzVB1zPZx3qEWLuExt6HSWP+Vk/e/o8xP8bY1t20Jky
hEVjsg4rNCruURJPD5kBP/iuWv4ImNlvs8+kBc+KfaL21DecMJr8PihMWW2/YDg/Fz5+1qCqTuo8
e1PTcRrebB9xRaFox8Ou1AjmeP40pAh/h055E4zqYtB4s/35hKJiImCdBF4U7/fOMtoPp/g2zfOb
rsUuYQzBstxthhRTTy2tc0/f1wB9PE06fFh808MJ03TiEUY5YsTFMOJDC0EHWBkZf57vU2e6lGCU
mCC4EPDIr2vv2TC3wrsphnDrFRVMJ7B+7GpXnYue57YGbp+OxrY0it3QA6Vg/m4Y5akfyWsTJr+e
T4UpHrMamZr91pn3wv8WD5dhh8wzzPBt3ulwuLbscyf4aFR1yY6wMszfFreROFfHSK8a57bRabKZ
06uae7iuefBCi8LHBmfiTK8J7wx/iTMePS40g5QrlA4EJ3TADKaReUFCGgY7NBaiAkCAKvfesE1L
TtsSAefRMMe3Cn86pIDF6gZXoMxZEyEaf7STeSH99hB58V1rTpvaTw5iCoGhJ4xU4F64mPJIscu6
tl0Zc389peG15M+e2mnEVE58PiMDiuqNO7nnMt05SbSpIO0qssjJZcNXrFFG982rXzM2xerTlte2
2e3zen7ym52kjApGnPXAjUkJq+KtXZ7nhMgyi78Luul8ZCrz58XlHxwK5Q/s/i8VbFPQHe8NfAk4
RNdIw9bpxkt5FyvxBiFzOxx4fH7yksuP/PFU+ONLfmn6CXcMWdl4ySjcyr23S7aIeS8UK9SOiddP
MT1/wJ3j9ehhCWkGvmA49+OBoPe0X3ZhyKpYPbj9rkWVLefz2t0MiiCIzzI65AFi0L0EwoHcgFvq
dojoSA7bUgMcAIEw8rjI4sLzsXxtG0Mxmtmgtylg6//5tfmD89EPb3Vpx33XUfGSJciroL4Src9A
HB5EtRmHn3TYfvYiy9e/exGwKGJOl+tfOu2Kx0B41HPpT0bbYBH/6GP+7rIvjY/vXsZByZjPPkkb
Ns4qrnkJ0W84jBrDcXFj8Th5QXxCSkPKoBLzQRAeTapT2W1q17wkQ2wDI1V3Bx+MWLpPUV9P4Vq1
Pf8ve6yxEM8p+UuIPXVxltrwffA5lPahZsHuyteUgxDZAi7OOhB2wZ1fvApkUxXb2MRWgsxZIyHg
JE+sDrcDoSuk89VNxPGNhzS4Lmwwr1ya0DtBtlbikDETYgT6+wCtuK9eNEQIwUbO+y+gluY9KQvj
be+fKwfmPieugujyoYXx1h+6dkfcxCYjjakkME6TZY5ivbOutXRPtbqIG29d1m9Ev2z6OLgurfNw
vArVsdPHaXETJYQk5e4LHOdthbi5o/6qzJ1X3ifhiaQk9eSdk1bP6CrBlCYE4GntY9feFihQgah3
k7Fc8WTO313Ww0TXGyP/cPQN5tTaJgOIBEDu/HkGK4LLk8DFAupBTZFXfZb9jGJ3E2F80p1zUUyn
fW+sbHxDNbnC+Zk1mQfTh7730rFp57VBYvtOg0l121VBYWZe9nW+4YR84jenHtCpAPEfvo0hPZrV
qQ+yAad0J+RK4/qPgLjaYE8y1koQ8IuFE2uHrw7TgB4MTJRnZyc2klNqa9kjcwf0YidbGQ/7HLpH
mT+6XXDWRcWT4TwbOVkq1Wk/HqRKqCzIli/uM07qunmYGdJMMKbSp4mP0KI0lh2nifa00hStbX1q
1CvLv2zazUy4qhwYmRPD5Hfoiy4io2FrCW9y4zIqPgCvlAPaK/O0r8uDGrxXYJvzqow++uwMfh8h
Q2I7oxkTCH1Nz1uLhlEgYlvfpHKRKDvn48IBgNjH6EhiQZpuCuPJzfBEZhOfXn8vZp9owvAwzhdu
cVO1w1mioTvG6v9x6fnSEEq6qRuz3zJW7DPB0Y9jRfeTacLPFp4v3Z9Y1tLPTVa3WV3n3jXwWriT
f76A/vF+9t2q82VkWSLWhyDBazRv2JUuwz1FzW2wVt5maTsSEfeTRtqyiv3LZuYysgbqbjE2+7J/
anfCRit4vUlgESgx2la7sCSZpf/ZTv0H26ble8ywETWynX1tpjpxNgyN3Tvr6PUfQYf+Bk7KuIbt
ToojLqqfXMk/6qPRLSYBxnKwqH6d07PylJO1CCKGdU+HsF0zszjx9s623P9sLmItN9eXq4hE6Z+v
9WXfY6l18V/yWvpN7s0trgT+KY7+s9j0W/IQjvXJeG5sfhbN/gcCCD63717361bYN3IWIaO0mqBv
GvD6RDG1R4Gxz67aE2ur98muPfz5hf3Z7/plXxxClchk5nf1/MsZ0ZmbQm+g1DM2JePCP3+t5bp9
ua427OBF90C3V3ydBwWpgYdh6YgH9oMZvYXN7f/Fz7fQBNKvRvL8tTPZgoEYa3i/oNxRHZWE0P6M
WPqv40BpOxbplJ7jIKn6GobZBDHOwkxytZLgfpB4tWDtzRZUkmxbErTXdRez9/Dnv9Uf3RaAl8nf
ZILmCgRsP5Yuc5uYNkk8DnIxd9fuDVbelTpN7sUlQu51thnIh4lWxc/0OMv69/XTWoictI2ZqWJn
/vFlhVcK22Lcuu7Ma3hfkh4GMLUKSseC/rv57Zf897fxP6KP6uofP7f9+1/577dKTU0SxfrLf/79
PHlrqrb61H9dvu2//9qP3/T3S/VR3urm40Ofv6qvf/OHb+Tn//76m1f9+sN/UCsnerruPprp5qPt
cv3bi/BOl7/5f/rFf/v47afcTerjb7+8VV2pl58WJVX5y+9fOnn/2y/LLOPfv//xv3/t4rXg23ZJ
mb+W71+/4eO11X/7xbF+ZTjL8MFFLYTiJWARHj6Wr9jmr9zmkphrJCN82eUrJSVszOuZv3JjYuiT
vrn06ZeBTVt1y5fc4FcePH7icjMt7Xvxy3+9sR8+oX9+Yv9WdsVVlZS6/dsvX4QMnkmQpCuE5N8W
cw0Gaz/eIHWMuBiytoGZfA44vybauGb3AWzhj4knyWdAohrOyCogG1TFa2SpHHSl1/Y2DEtpEJLW
TVP0ky3wy8TFM21GSVw2prO+HyAS5tJ8X+lb2QhhdPZmFOtJe4bRPdP4KBWnc7StIUr0Ug7f0kb7
Bt39LiVdMYr54tznSAU73WGp/+4T/f3C/XChfjx7/PaOGKYSD0IlwDvzv+wns9+GVo+0ZNtypn6J
wsBBl1X7YIm8sCvv3b7HEFLCasQepl3pI/Jxcg/DoxOrn+2j//peyFp0mOQt8xt+wpcPLRJKlKyL
7bYhMjqDw+Bzuo7ZeQgFDfP2pXFLqH6mEcgnH1jue81E/UoRzPuzHDkw68sn8c8VxjNRWXGP8i+L
2SUC+S+fVJHMY9OJChjW2BTs6+OIj8D25kI+5rO2iM1tTKYbqc94ECynATItDOwRl38BWL8LpNCU
6wqDVMViLTZBHpqYN0rD+9ZUkTOd1DER54SGGrC6+tQJPwkvNPqTWRmlsUBI7btZJLbYNsTGVtgn
HfJ6WjfEgt9GkYChG4SYcGi15e9mafUkVFgTJMppaCWHEasyuJlm9hqSp4NsZU2JFXLcoVmFQ8Ij
wSEucYOuYLXTcMK6HHnwUVVQE03lZ+PObGyVboWrMZK0OJRojKrJeTSYUwNAVWZWbMLOI9g04kT0
EtW9mE76SDmPSjciWA9dFQ1ox5vm08ZWQ9MuNR2IyZG2MKPyzhdNc4XNeXCq3LofgwoTVOK7OAAD
S3TRxq/D7Fn4on+YKa3Euk4XpW7gNPrdpf0b4iBSoXecwZOA9wOliZVAm4tNw8LI1MAXaNaTNuf3
JCEjY2WqIrqvVVhp+vp28DxixqMdPVhtChNHe/aWQWiNGSOvrDeEGjSaNTxm3GyWgeNHG2CHVlkB
/ZUwMiH6g1P5ZDxkUzO0q8rSJdZRvwM9W4QCZMNU+VOy8pwhfXa5PVH5t1ZfbrWoPUxsBYbcUWd1
uTfJ8MDuhSNAru24LB/LYcLLF2QaiX7lqWg6NkmDRjcx6jCEz9vgrajVlLwQfZi1Gz+e8HJWWbEA
WqKS1nQG6hL/o0zdYp8ShLiYJicoZkERYs5HjkxfW1mOriBC0sL2K+3wSLtR9wRQnZCulNxbbykd
iAXri6xjPtXYzI4gHUMWkKP4oPj0zg05Fm/aJEwTaXztxIB5vVoD6BRqJOBmzMsEI4kl6pcUp2vB
zMPYjlml4t2U2kw/1Rzi0iujPsOi38nAOZ+VHzw7lmwYDKbQILahPYKulzIi5HloG2+IVrKJYMb2
wcKqTCnirmzCZVex0dbcPZXXua9T1RNpoOjaL4vn3Dgc1Q00x0B2hsxvN7nFLJ8DfFAGG6IKAA52
LX3WzOs2RW748DeG2in2iI4RN0Ls56AZ+CQK3rh9ml3kZersvVlFei9U4V0KL1PHSOfGeV7BSHbA
xBS41lq7xf/rEBg7sQ3May+v0gVPWVXtjc1l76+bwVPHHq8HNeHz5BXzq+83xG7VRvtqJh7OxN6z
MdWVKQAxo4u3HNUsohUjXzKtLdMLdxDyU01xRqe0yRaK5WY2XZc7DTn1dDUGPmbsyPdfJ00eZD20
i7M/HMIWGutshgcW1bNhmM49iBU3aa3ME1Mbd2GsTsGbMAHC1RUZ6F76nIjksLWNp4xEaK537J96
cx5jjk4LJsFDUhTE7/oF7uFZAlEdYxmzNlZjhrFKgJxUlcsTW7pil/SuexYldnhWCa9/SYPCea1C
TD41uIntmIj71lHzlVHb47QmWGe8FHkH+YlHBWercxPFbfEgZqIs5tTMImDCQlxlaeLs1BjykPpm
212NMbs2q7V4HJI6BxjrQuvTGXVhfm/EdLGHmHl/4jrpdsTy6/XryutZCmTHYPx0GLStz9MeDhaE
2McKq9CtVHkz31WFZgodyai8X9JHT6YaI6oLZjzBHRn6xVsvhG3gnnSCGDidb07P3VxnFekICgpj
atjGjVIxIGuji4TcJXGLmdeRIyMoMfFb7FtTZh9B7nUAsjxhgYqKJ4JkYDA+Bl5Vo5DOl2xjc8CP
P/dQZcsxmx/8to/vIxnAOW0CB7WBgdxQJUYLU1oOeu/EhFnv3Ewl8NdCr/uIGQE454Msis/Rqnpk
W73z2M9p1W1EOyk+kfw3I3WkzGCjZOLfeJ1pIQXlmSTPIy6Y3oqu+jTikZxnep363tCLeamLcDWf
xToZJbM2FVurounxwImOo35Sz3iDptDeNX2r6BZOloqObArziRqGrrua1GRGJx3DEUa7UdueWuPi
WqoVpp+rkXkxQ2E3Hm6a0p3nDbpO8rXsrruv/BgASRvoBB+xNmxEkKbdQ7gJK1gsUjs5Br3C1KqC
JGuFT5kLUwYuTGxl4X7MoBtVtWje00Y4mjEZ0SQ5D/xFI6B7FhFWlDkeGFNmsCUZQWehIW6VWML7
Ivu6cFx8DKChclLx6EYQuQ7fAp/XMtLRCUcRcjpBnXeCdNwzMbuWPAlsx652Tt++1F7LM2rl41Oa
MiSMY4i8fWCcm87Mfh1VpLH4jsKs4ht0wiQVL1P0PgEX31oV1mDZF4eIVmRx0g9BfpZD9AddlY5h
cVs5tPZZjLnGi04pDq9NH2pP0SYR0/20P+ljIlngNRSTsR/H0EQ/dTV07oF2yt7mmUdg3rDwjOEy
wU0/tGG918FIb47RW0UgSkz2KrLoeu8ZNbGroaSOCa+7rsb1bt04HXEp0wy8RBEQlrn9Btcjd2Lx
4cn0KXfrq3Z4JZgQck3zblGSK3cgSY28IwkCIiXr5hCbgjxbGFxlsxs80mA7Md07NvmE8a01yNsJ
WSKseuJZFZEy/B/s09Z1x4Ui7XY9xVgjnXIgFTaYXlwcwH07SOzeNV4N06Wd6zP7Ns0yGC4Hr+he
ZFTP6UYyei7I4BCRdWKh7LHrjZ2lrCxE/Vq9v4Zro9Tr4MdEhJ737OuGswvcMgvgr1rxGHwSvhKD
A88ts38kV3pJ1M3nsIa4OtSIFGVZzP6uaeWQb0HYymbrTD45m62OkDzuhsKa6iczmgdAHDHqw2xn
gD/rxotS1PWw10xueXIi8nM/wOtUAtJLOGkA2sOCVsk9SOtektgkwkVD1d2FmeMB+dOUC2vpTBik
rEASmNKWrffNi9rsEpIRvBDcDCHyRiG6kWds1I9BUjDumGPW09U45ubwzFO5DPbikquE7J/ixIzd
7Ilw+3JmCNHQCddu3m+ryqcV3BQ0KDZmib+RBOS9X7ft41iMzIhXPSXe6TwGTCX70hNHy63kpx4r
4ESqJwvlPEQYcDIGcAyj3J5P+hw0RYDRVFPHzmR8OKJ9zQmA2TaOnKh22wnEFXnW+KfQSatkS/Y4
Uqypg3ntGlFPgqSYCUGrO0Diozsh4AkgcQhRPeecRDASzrhOsbzYlE41DWmPUs3FleXQqh9IVguK
UkcrRSTTRUC1dBePTrke3DA52vU0vvVKjTvJ6fFCpg7IfhrvKIOYerP6wWeJQqqx1BDqbSCYYhcK
tzpTVsQbFw2orsYrEdRMWpzkyPtPwtIQ63EpdGMrbVA5QW9pOzRYrhHzY8KgO6gmTfFZ196mrAPN
zue7lwbaoZm7BqSOTCB+TAb/rjp8hKvJ1NO2aQx9KHVMCjepTygNQvYI3dfjjk0XMrfdT/1LDKd2
a5F1Ajw9RqZUmZS6dooCq51GGW7zqGbdtka3dDftjHUSmUAVrUwpDAKxdIW2Cmjais2QkprVkYjW
2jfne3vMRrC8FZsxISDNcSzyed+IpH7kQdCnU8jJFs5OBlawNfQJf5FqL3ROHYuNGWhSe4z8jm0b
95sSHxlqpzMLWKrl56dJX2tw9bb32SttPYjah7rBEZxJpDf30UWq0tF+y13XwjqvDAd0rZv7E0gf
OPCotLrMT7nI3BVnyneJibfKoJSHVooZ/UZrabWPoL4iziBekqJ9zUkwkHfU37KGJlV0bQi2waFE
pc82qeC8FlWuz1UaC5BclRoCezXW1kI6dVRlg9Dm8SKi1qMoCi/DIojY/CdOcMxuXDkP4tgP9gze
wB61Plghc9QIfCBekjqL9YkI/TYi8RvLdPoZaK97GYcZzoAkIYETjjmoPXlw3SoN+24bRl6BMzB1
ZE/qbZeus6awPpogGpwV7MjupDOS8Ikovu4jt6LyLmS1Tbn6XjgcvM55UL5kOzFA3Z8Ra1erC692
j1OXlrBQGjEMu2Ke/Fc9zPXBMHx3m8fo5lJObseINAhEcYK4BYHkRbnL8Xyw2Hd32hkTdIUmRF5D
tpl9sGyqdNPt9GkiG4KhnPKqdRWhII0G4qANjiLC8q9GGZjDRo5SXcZ2HoY3BWxGRHhV8DJKjDEr
Kzd9m9MQE8mZMLgaIFTQXExGbLwWaaPSPfkS1j5rhd6YA4X0EHs2Lmnti08R94HFU257d1XaLNnE
aasuxs4DSKo82970gWSiitcCkWT8bCgjfi5UNUKqC/oaOE4yeqRUh+rcFVXZbIqCzOVG98Tb55lM
1+XsAEfRHXkocw9FiOGmtj/zTGVnhlkYz8ncFnt/Si+DlL09EcP4rIcivSDcOIaSm/nQBZPGGN9b
2+lBvvQju97UM4bbNxNIYqzAY7e1fNBYs5UzDQzjAIw3OR3NCiu6f5b2AfVE37et2Hp93t4bYqHH
kXCGwxI3+bxHbpLuRdsQjszZ49wZhvwkYXs/M8Hq3HaRNIAdqeygtWkchgw1Z1cY3roXpbN3BaQo
Uw7kJddjTQ78rOcz7drzs5U6xbk7F+zNXe9YHOwrvoOc9nYgIV2NLWIpPW692Zjv62Jw2eXKjn4T
rf1jEUnr0XenZroPpPJrOBGBuknLvL6DXUaNx2z5kolLdO2xQnFKRFif8Sk4KRdkKrz+3o76dleP
o38sqwEIkEyJ2zQmMDwjJfJKViWBcZCA55pdb/CXjJVZ0we61WUkgbzgtO0vOMfWp71CUbVRRTw/
Uq1xenTQlwhww/FcH71QFftce4RioOpFC9hAVFDIzTZObnkXcUsxjbhvIBfNQXvl93FCFUc5emoO
tvnm5GZ+aczQanrDBAIMHuq048F41yN89L2OYurGtqKsaVgz1jwkR83CREipZVyb5ezvZVxrUtez
unjxzGy8YnubicvIm+c6MqlZStFYz7isUUSmHL1W4NQ78D0+jRZaDyNoEZbOtZVZEX3zyM3O6jQG
r6g84nE6ulqMzCv5apiOf910DW0bJRhTNy5xDG1a6meUsF72UMyEnHdDfTOSb78fogCsJ3J99eS7
c3+S+k5Ycvwr8iMQf1LBRREffCMgpLbK09eydayzNi2srR+RNdfPXIDdZETlK6ctVpDRKRSjcEkH
A0YXCdamVWVgqNIWGVQXQehW/WhdYBgCJdyYtWbliIv+1QK0FZFa0IUzDcwwTS4CK4twEk95vKSw
KK2gBlnWR6SIMFvFmSTCu5EuYM86nCtC60cby20QZo8sRCOvODTG0r1Kaeq5TZ3f+5mMbnuasi/w
hfviogkbjh4sbWPJasXuvRoIOiHxO8qAN3tBOXsr3VjhZZuaSbE22zm+gJRO7kY0ObNcFWbn8vM8
jh0yZyAF/KPNXjkJDxwtnEWZbEwW23xRcL4/rQoL7EzhiRn6eoh7ZJtVOcQ+elpWdiOV5bMkUIoQ
+RgOggzO3CXVsODMRWPPDvhlwar5HHcDZhAIyyscnEBboPxZXmyQloWYJ9wpzwSkRqIn4QG+a483
zRxVZ2PdgE+hLmbNIk6CJI8oTZJ3ts4+XrD+JJp6Zd89k6Lnl3ttLPrONImorxpiaOatm0b1M3q1
1iAD5jd9cGMlz14Cl3gVpy2fdMCZ79JBlxxvhMJ8turrrL3O2YuAw0vkvTG7EH5UxROwo3lEvGAh
p/qbYxK9vkPO5jaboWkaE0m4IDPEdTgAKFIywAdXlX2bBmpwOZeCtylSB0msaMdvIwQ0HgzL7JBQ
yIXxThR0kK4jx2qOU+p074Eh9VvoTNWL6TdzeUn1goTGheBC2aLRyI6VQd3ljG57A4me61AEsT5r
/Om5nLsTkr2Q7jiXNdD3w2Cn/Yce2+jSimnbbPs8IEp49qx3u+xw35fA5YaThHg9AqaLIDwD8Yaq
J3P83tg5qRgfq1nNMbjDSj/FtqP7faTdBGxap9ObyKkrMpWiitSL0B2RvTdmMT1HbkMkr1kZogRQ
ErlPTk2QGnC5qfaOQxjjqfLLtAyu8D2IW6ut5/3o21DFOrAhH8TkdRQXTsiTMY4FmPcmm1rYfW42
zHSESenZ1bz5b0k4Td0qI/OhIe9aokdNRvrvKzbtDu6X007N1ggszf9PlYYSZA33pqECzpWZonZM
4GE8w/XW/Vq4Fok29mQ6yS6yW9rVmBysCe8xFJBNBum4otTMnDtaCAQYOK0hQBlXlWWuqcNCXBy6
cMdVp9VABydP0mrd52Ebrd1Jqpupj603ipdQMULsnVfbzqFqhUARXvMuDxJQ2TV4zUJ09XtQJtlj
EQBzXRHDZD7MDBMvKYzDDdh8e0amUotvngmqHj20a70Z6NtRpTlO/7h4Eb3VkIApkEkYgNTn0KdX
DpSlJ2FnALpmVmvK/Oo+dCPrWbk4RVbO0oUnAcKXH/PQxcNVVcDGxfDdwM2oaVLCBCnEh4Sf9Uhx
wdUbejoCp6OVD29VKOKb3A4CZgCcpRgxBTQNVqKmxChCxKsbEEppA5DH5rkMDU3DJCUpeDg0npcj
TCbT5nLIg/yTFUW8NWWNPlaCMuXEWnWPFhejXHOP9ufCsmW2boe2+za6BjhPlYy9g9a6aDPMJrH3
xtCbNRxG7MKjTauGtAVLNc/JwE21Dp06+5hEoGs+koGDQkHssrOxNR2bla3DCDRbDgCGQ9OMMmwy
1TgvIX7JvEolMe9cCU78q7GbQB96lfSDVTORFsoEK2MlSVN6wtuKayDW4NBT3EBWLaNNENe0+YMw
9SkgJ4Nyd/YWe07kRLrduWGOFBXSm7ONAiuBU5kRSkt6LY6qlU3tce85ScEJK8pwMznEsdbEaMsJ
kwp6LFZFaNN3mVFz/w9U8oxngoQIgTiN0G8VqL5okxfeyDmEV/vMpGeDSWtK6mFXJAOxI05lNBtH
56CuDNeK/F2eT+igw0IY/jqlIzEgizDzx6zK6LWNESb1leg7OK1a6vY592d/BD4UE8ojE0lLuWiD
rAHF1tMPEKGkiT4MxNoIljgyjIYZJb80jArKX2NEYGZmHXoUSh75LxbDkbfcy8y7mrtdrPXcdO9R
UHPaENZYPQHcRmboImC/DpKcZLt+NOfkdKjD9jPUU48GOARxC2grHxdVW2h+FnlBCUu6E94LWSfj
mjGfdYWwSn8YFucYhP5BUu/teJzDdVPG5reUDwzvZzOH2BRkzom/Y8J77MupcVcBYWtEdAVZ+A2v
nsuAt6ubt3xiQ1xVkwJpPeaT8lZBHsNHmg0zfLZbZ+i3TEU9buNQqsNoKIkxTXvWy+DPcb0vE7QW
hEaQcrMPGjN71GKOSRVqSnGVFoLmKdzpoFxXudHV+zEdmse/zAGNPLuM5SZoEue2VIqAJKfWBZ3f
PJoWyGcQPf4liEwrpBkuN2CbaCOSjomwMPfDh3AsMOIw1i7vjUGLh3YWNHuFcL1m+xdUje0ECX/a
+klY3XfBZGLdbMvpxS9tlwgc3ZR3xKiUpJT0fepv/EIN30Y+25bpjVvfJ+CHyBATsVDb/71K4k/1
Dz/oJv5HPcX/hyoJ22NQ/T/LJM6rUn+UH1FTfa+U+O2b/iGVQBDh+KjQAqoqxBK4ff5LKmH5vwoX
qgPtPRRdpkA987tSQjiIKNgSAhwVkj/Y6K1+V0oI61c0PktQrIVeSHhS/m+UEpBGf5x0L0QR2CiW
FwjeCF77L1qaUPdD/p/MndmS5MiVnl9FLwAa9uU29i33vW5gWZWV2B0OdwAO4OnnC3Jk6m5R0xrT
jcxoZNOqOiMjAnCc868FeOd6qEpcC2W715KA1nnKBoKXYsEaKW9sDe8iUW0wW+fNKQg9ELqSMNU4
J7m50wPzPaBdECu6AXyLhE9tagxQnMtDk8MDLf4TdH0MkSJfjIkfWlZw8k/L976RMVQ/hW2hmB5G
3fzmgwQKtqW+J2Ljc4h98kBrGR7zYohxcXSMkgCSGx6m8y4ZXVqF8vlZRqqVx3asC2ttd1e9cezh
ukuUD0plgng8RmFtfgbUIJHgZGf7kQ3ZYuHuQooMLHWuYxvw3fj0HSqtfhOnSGLk2MSbIS486hEC
9sm4oGIxHcwmmjCeNGP603ZAzPAnV/AONikoPBJgvxx7k87pcGgENW066taU0pJJHVAQMIQC3DdN
ikeQAfTNDY1ZCTWKLaVbG8oKW5i3KjtO2gOBR9IFgInMZqXRHbeSbbZLUVUbYe2TwXoaudXJAIQ9
mooWUtSL67sa6oGopPANta9ee7V3m1e0+pmRhg5TEIE7CDYLPbvHIsgIu0z9czJOZm/ZkmXHI2lM
LsPWNwnGTtW2535K8ktC8uQ2MC6WxiEPd2PvkkeJj4Y9SshslbpQaMR5bAqfwz+gL/1uiLIfk7cs
aCb0LWtCzIDdzrvs+hdUqW6hD8l1HouABnLdYsFi6AtiYR6KwdO3jp2SfVu5Yj3Gtljzkfen1Lhi
lVR5cAFT4nmW+DMas6QOEf9Gb26T5nsrq0HI+ykHhboeuB7yibgwqA+C+DbScXlO9ZBfBCJKxhUE
FZMVUvToqP5xZM9bV9MVTNALtKpvp3TohVl91KkbbvuMqFbEMTbd8viOxoBSg+v9vu3QNOGkcbvn
MJP1W6a95OIHg9og8siYiJv8BKd36mZGnPHadqHid2E3N05DgKk2M8UVwGs7u/boHRzpKe3iLuZx
7vUnBAEl9FxPuUwWgK/Ct+/0FNTndOgoCSH8jDE3EAQ3dt5HA5NPJSDekI45n12oIhY9TjDd0YQx
HvrZDd+7MbYuHuW3W21a5yFxYvd0FaA81emoDkk6YJ+Pik/Xj9I3VwHb453mipWAwLNFxObkFIQ0
eQGI11x3+UWGmBaLWvk8nmzwWJMQhgnSuQVICe+6JMCYOdOEFqW+wkMt++dMNONNbkln42fU6fUa
uJHkcsVCaLobdl7/PuhluK4HKkinuI63AAbvVpT+gpGDmwPcJTC7E9sxddTt2JX1vvbxhM1FTmGS
JlBybpJpN5sxpqJMzfspUIiocpcgYce+1hKkkr9s2etqqcKvekjDH9G1sEsESXauyvZ1GmsK5/rR
QiYfzs13v1ALwa/Enhwq57lLw+QYZXRr9jZ+0dQG0gd4GhZAYlvbx4Xt4Km20mSfc3tRF+oHVDbF
6IV0EOxVCXm3Gosw+J3lC7n+aElw9uRze7QWR7zKNHZe7Lhpds6Y/xaagHKeJtTXkvP6nQwlU4ZV
1vosRUmFnhkjYvDklO9sgtM2nXeVQYCnZZ/e5JJ2B/66q9FzSSxZQbOdZVsewkXgnNOCfz3o55jU
RtPfhLKrXpSIiQs2ckGYgZ6ZRNwx9k5JCnpbx1qfYkea+9AXjKPChNtA4ZLTNf3FvpbNqc7oCY2i
4jvgnisnCmiNKdQ+05H3E+uDOsRdbe0so5dLVafntPdpto4LyolKRe0oszkuEiXuAm1PG+7i8XdJ
2V2xQq6wvOjQjsiLjSI8C03J+mHE5zC2p2ipzIr4NANyogPeK72ISiAyWhGVxNKcNBzJicoKPpa5
8UuqMBaAEB+uuBuObKzOeLC8QdIZqpzss857WNMF9z8Rgsav32CxJ6apmKz6RV7/SKfhzrC+vDMG
q3drtMNffeKq92SISLQSkxf+MjatFX3r4uCnTYNQo3Ks8Xo4qaL1yW8OQ2ur94I1+mkRuXjoJ9MR
1V7Ep7gJ65s4MNTLaEs99b6BSQv819rHF5tOQ4Gle/jtYYUdsuXGpmZ3TWniZ5pn4UqZiUK52vtV
Jc4D3oQtBnnyZsfxZs65ymi2bKf4LZIRwe+8qVVoeBx5sHbd0m3nYDwtE5wt305HTWBwqAdz5GoO
txyWgirP6GOmHVwN9pbXGS8BANcJm2t/6MbhyVuAsmSNqUU4IB9qSvqVqXHDdCbeobYwlFYWX8Qh
YHl35XffoGRomrN7bbDpNKtXVn0PhrfXz6lzyRfKW4sc2JUbgq3Bf3aK7l3bFjc/R0cyVpJvkbAA
FXu3rbO8OiHxBqOTwtm1clxxe/zISui3mbaRIpOPPBK+TA2f6UkP6zxdojbP9bK8K4imz3oWmMQy
KxFP9a7pigsZ1xGoe/gqfXmfRmDvdrCfWDBB/Fr4NlgQGLi7MFk2sVfc90P0XAf5fd/jXg/gdRlW
rpVB5bdXjJiU/Ym4wyl5D0HwaV+M9ihpPxYtnhxiDrFz+s2WooGChGn1Dfnyuw3Kb2eJC1pHPGuL
XJRpws8aukGAAEVTS1ah8TkwffyUeldEi+xHIiqwZYbZR5rXmyQTrEjerW8KqiPL+qdXp1vj+JAf
LKu986Ua9Z7lSbGGHie6kWCQNWonVh3x5Hf+xUYOQrkeF03chju4lT2joVyPjU8NKU6cDE0WeOQt
iH++oortMs7VraE6xmEuXM0y/zmn00cZh/cLYRPwWUA+AYIQ2V7b8tZJOt45PhjRfBIKH2xMgXIb
EufTXy+POLqtrPnlau0Za6CcUfBhxsSuAAGhSVuOLrERrQy2yOt+zQFD6kRAPUqvdlPF3iFlRiS3
5+BNHseNtdV+faj4iFeu1HdwEtS89xVUm+pmXtC76WK6k5SvT75n97QuAPw2QfukhUM4r+jeyyWA
82ieKu1dK8n9c9sV49XP+9S2XEvFrG9oS7211OSgzwifVMkMFgfWl4co6SCn8EjxRXxJZOhukVCs
pOTP/dB6Lsfgo06zizOk9+nY3tZZAy90NQbkqoZZSG6NJCQ9mIJbJfv3Ge+0LaifY4pZ4xPkbq6v
6r74Js/jY0+4gCOdG9Xlp2gwv7yeqIsqVe8CBWZmKA7JLT6Tmfr0yhq+TCfuQag+AVTAStLfPZ73
eYreLaEfCq/e+v3yOrhgT3Z5LbVbXvvEOmVWclKeuq0pk0IddCTphEbJqDqBeU67ZhYnwCecfNyP
Lq4DOcI3Sj7Ouoy2KLVpnqSBgwKmB6Rzdx4sMErmxyWaZjRH6dO0sGSUffee2hwDVTL8RM/Ol+Vb
J93xfRDfUNsWy4Xg88u0+0Ao1bRyqO1azRTshLgGgyKFN27orzBafkEs8STL5rtamDertAPO9+g2
pbiSrIL0NluG+2ahc32OHkLPf+Nw2ShruZeUkvid6Gj0rAO4cBpPwy44dgxgWeRswgIkW+b7trV+
TXWDTLMZ39peke+t+BRAlojUF+V3HiN+s/OQI8eEz1PHdTcV4OSNldKEECZPjhp/hKlHugd8Zu0f
lKIMtqXsfHDUa+mO7xM6HdqR65VOuFYGLnsObpnFz4Xy981C6nYbPRR2e2jy8VFKqmK6il+jSYYN
xUD3Wc+VlI7OGvXJtS78Q6ftASDiBcjsrC15TvzkETbHWndNdheMMA9W03lXlGJT+YEmJaW319Po
I3kdk2WHQpl6GmI5EkmBEY1V3OhF2O2KYnkpxrbYRK4VHayMePURM5+kKdha/PYe1MjbKbc01/c/
keZvqumUijnfOSk06QrO7vd/H4Ngg+Q/fzVf/N+BD3/6W/vf7dUHof/6o/5/RCh85On/Z4TiBXvD
76//caYJ4Ktt/oRSXP/Ff6EUzj9gNOIgSQiEwjORXK0+/zJ0WPE/CL8i/jZhhUtCJk4ghP/EKUL7
H5CjLpHVnpfgffNxlPxPnCLhj64psoRnXaNzg/8OTPFnexYzXMyPAKvGFQAqglvhz8YJ2il62++B
Xms2q6vjR2V/Yzb7t6/ghRRCE9/oe8lfjBBaV50aKl4BYadaogOZX/+Pr8AH/EfzB3ePgcrkFahq
olr+EPV/Z5j7t+8BZj4i1vDa7Xg11P3BSA5PAtENWoxgZWMF/qEr1d+8B/fPHg0S7YGl8K5Qx8m3
Te7p9c//8BLIQtk2y/QKjbf+REWatJ+QMMQUkfmWc7YhqgXvLOvp1orFjfCLdOvKqL5xgoy8ltjT
JeoExs03pDF4eXVmz8u7cka7OXTEatOgExT2hPbALhsmm0q6f2MzubpI/pezg3fA1QNmEgXstwTt
RVc87A/voGsx4YRdhOhjcUgd/4qTinYje9sa/29e6fqF/vWV3MTGWuNjy+Mf/vxKFrNgbtc8+d1Z
PqexKs9jtDyIHIn1H27n+3/9yD+6eP79C3nXkDoya/ji//xCjFphU4jcXflUgOO6QGzQvhaJef+v
X+Z//+RgIcD4IrxbV9jyLzfhFNYMXg5crA385l3jgGsRf2CMOVjm78Lp/ur9JKgZIxg+HP4r4XD5
y2sVUdX7dsEoM8TE/Ze7DhPMxKbm6nP+tzkbf4ZAr5dExJuyvYSWGv73n70Af7gkqlBoP56u8yR5
hXX4CvuURecEP0UXf0bjo8pYzy5Ub6z+6w8UB+2/eWkMOEEU+iCvNiGrf/7qjI+AVQoEXJ0bDM+R
M0KkzFSnRus2HrI7YRLMle1cR19ubdW4DcTyCG/Rbns9df7GV3nRHmqfyLmyxQ+3rkIp6NlsKTpZ
ATpa77Ce9X4MpN0QV0b+TOkM8mVOXK6WYCj75xRn0Ae2ouRHGqMRWWHX6eTKpdmy2DhhzRPfaoZr
s7AXGua1TDI3lIntEbS+9CTjC/52F5rxZy2NYGXIXPOCZmeK0Kw44bbGY/4YDI3Rj1kfQTpnnU+q
QGOntnfOpLF/+n6U3GRUy/kry0tpXDTIgE82yyq6uQKg1BsICRgWIgk7neqIKotEkoEw95IlLHSd
p66eZ6qPjIjj/RBLNzwlU9Y9dYtR7XGSgdrN0tJfBZKC+0Dk7bHBbHNoYF4YdxunQ3IwQ9RqeY3X
GofQu/F8w1rZNYmkQDWKafuKRyhzqLUoIg2tdeTPsrAYEJdhkTRuzVUz3cml0xuZul1z06h5/Ezj
oT2DFFAU03VYTTwdMxO57aYlgOUSL/ShWuNVXJY1Q1luvMBu71xUUvRAj71NhsJUA3uUXadpxal0
O91oS2fmnLHyAk+htMSeUmoKavfazVnymyqKIH7K1jxJEUH86SKuPkiEPZWcegQaTekuj5X3MPo6
eWIjB0ZEjLqroWipTaL+r+SB/mqFTkoLfdL12JmG7IKJTZgTX6m70+RxUH6UUrvQZjBwtsomnCWy
FM+Ge2drdRVNR1BRiX8Zkmokfs7No+DSZ7ABxN9Zr9JdRrlKhoEWgbAcfK7tEIl/NdvRutNlF+9C
HGXlqi9adQP9v2y1ZZHy2nuqOJJjkbePQw8FvJvSGWsL8pfwLsnj7ohliUeIELOZnyuuIG9v+HFo
M3MHHxOERBfEyXNP/fF2cLPlrHq0jJOWZkbr2XJFU4DQxrtsbiH9o7owO93bUX3qzJiX+6CDJSGH
zipz6n9TZK8ovsKu/GApDh16WNMeB1CQ1OYptIPyU7dW0p69iVSUWiyi2mBxq8M16GTwHFZCFZfe
E2AmSTHjqOhCVf7olh4pxMYfWHg2I0/4vR/NHWKmEhKauhMVWUehbGJf0DaoN3TnAK+Fq8ksTr1+
J/w5ecr95p/GGxjX0Hb7T7f2851vDeZgzUbdTzhzP3Lfl98ueqFDaTfurkBwfyiVGj7jzqauOSvw
JSD7hkh2/JpMn6LoBoNaNh0PGr36i06Rk+Gda+wIImbIv9ohiR+jtGDd9K6NajJ33QNFzvFeeaje
yHyql88kL912HaRg2JEZg5N2JaqOibN4N+q0fw+9HLfS3DlIBKfB26Oz6e/xJvIbWQFMP3h0c0IA
51ifNFJ6zl7owtoObKYVzXbpVG+kO2XWFjItp0SCo2/cV3ja8F3Mb62Q+WejGjKRBUF3ZRGmNIgj
o2q3jLbdTN9xbpv9ZLnoeJRMi5e5UATTNyBx+6BJYeLxcPoFZSR28216YqcqAMGEgjcy4Pd2Iuvg
bA9icu/yqNDO1kGKPqMKodLwAp9vu7QxZWCqCFESFLOFQhWG33Z6wFAC8K2csh5emwHfndh0du13
BPoU8iqiL/A3Dhzcu7TM7Qkeyp2e+b3FBvsotWRLPwbeew9ZTjqfz1mCgRiCph9Liu69Ep/8IbeY
0ehwL8e96Byzd1Pj4NyIyvYrbH3C86LSVSdAeMusScBZthFSBX812tp6zO2oyXYE/hcvOPaCFzFM
AaF4Qp4SiWiJIMgs2+AWnl9j6YXLxSEP4MaagROfoSFoLy4KIe4xWuX7wfOin2ZwAHUJjMSAElaA
qlu7RS35Usc9iNSUyXOtMhUd2h5j7hEziVGo2kgzDemfmqV5EqBvy6m2i6Ldocdw/fuo93Xz3qed
6XYYZofiASym2drIyk5D2bTOj3rIHUFZadDhcmGsvHROPT5kpVn8g9MZ6mBdgyEhG93s1vFF+Cjk
gFZkCSVZqbFDYxTC3B5B4hbFf5h9hoov9jby0ZtgxzL4uMpiSSn2HkN7QbhQTOKiQjOdIzVmB3qO
k+wGONLL1hhqFOlsMC6NHK+2dNMX9TkLBjwydOQl93Vm4JQmd24kZVFNna15OM5XXv8q0hhSpTu9
IiKup34yRaz+aAVLTXEfgnIYLO6Rw1iFbnjgCaEOwaRbRIlJq/eFnQVvTeaSrVNiczE7DC39YTFO
85ZZZnlfOABAOfwChslCjbzhzB1J4gvRWUEba0Kf3NzZZ7Ya7mFERgLjwMYJGKIiguobPQE/tHPi
PQIfCT5O+EQJi/xJSw0VZ3ChxROtQjbrQYouqHTT7TLEQAAzEwZwcIlb1iknRhPaJIADgzzgBIsW
p93nxHVOhKVG3lHZo+NcqgRfm145bSoefZyEclsNo02HY2CJvU74slfaVkl0G3hzBvwrOXFgNfyX
Jc8fOaZp5gmbiTq3IItE+GYjJHFvGgvWJ9Kio1XS8uNLkWlbbFpVq+Hc+xPtaIi6uBrA1vitF1vN
PFJtmL9GltZ6Hkd772gijtqFMQsNS938wHFYc7MhFoNL14aAVuEVEktiNflbryOx4SflcQ4Gq4Wa
zsyTUItBPVSXBsdecChisjo3jkIYxxRKExxNiUk3q/vcCbRZpemncBl6mJpM+Wp6p+BhpvCu3Yao
QpuzmuD+1rQIuwijUpEdeWbxI9S4BO8Lanrw3axv96NDfAcnrKqcQ6ZFERwBxypx0lVFoXEHf7/1
EHFlj05KQ9lGi5aszxi52aaxRIb7KVyYo+T8HOMqGp+woK4dsK5TnFEPLDQBCibzDp0d5Le5v1T7
1CT5Dsdst06dMNtl3PJk+w62zzc8TYcJiQSsZaAW6NMwvlQIrvV3d+3GdeGvN+TqBnT0EaPIs7Yq
oXVS3YwPY2O6apuOtDkfhiDqbyn0tj+abpIVpwfOHxII53PnLvkBU4kL9RHZ07wzIQjxu5El0FbX
NsSwwlA7l9apLa73ykrutVdm/XthguCjDGafucBKsqOoQizZbWXC8zSa8B6Lc3PvDFllf9mknblP
CcbojauXpOQJFkYfaZaqXY65FV7GkCTcWfYHQYJxvAZr0Q/k6OMfbxpND3HjYD3N4rLdJokBY0SO
Hbu7OAU7z+d8mUj1CmNFGqahAAk5XPqzcStmwYZkgQ92qQEuq8AB9FTnwOCrOlcx8ocknz/7EgnW
l0u1ZvfTUS1Z1kPUkANALKRqngLcT4exv6rMB5XkjFoQIfQnxzSlBoVMtiTiI+jU45Tjb9Le8zDD
W3D52yR1zlZ6tJyibUjnSi0sB0KO6zpPMkQBWNe+hV8xQAvcq1NZEa9JujIJzGLGzbUVCXHEG9yC
1rGauwrKIc8OZVKmd1Nh18+Snm8meeJzklWRjFz59uT1zd0S9Jh5nSqZkYqUA55Qb8lSdo5qoWjW
LYEzzaLj27grxZZVI7gdbILOW78ZvusiqF+41+J9JKv4rDHB7axYW99Oxi2Fj7idj8ZOUnPKtIzM
cbEmh61DltW44szPfoW+HPbdQlTDC6meMCJlG6cIMnkGRZfZKYPxVZKBxRaWoHuopr7eqsDCF8Wa
RVpvQGS1Tf1EuSXIXNCu0rXoywqn8o9p3Am9XThBSDXAU4PjCt5m3xjRUU5Rj1gZrBDS5qjKLhOX
uA6RswRayffCt7OC0OSpR6ywELh7qYbFnFt0wfORAzE/slrRK1xrzy62PrYZmCkvc9+qpfFQuea2
e8q66/ZV6AZrBH6xHa6/6MAdYNatLamixlePBZc8RCpEFZXn93NZdz+7qwTUAyHcp1GVbNI2wVLh
dvS3XjAZmXebZmCcibBGg7sRQ9hb6zTrp2hL12nZXZpcZunJGsqseO4FTaqrXDBLbDCN9KSYshvT
9Zk24yPMvPeAJ1X/iDVc/jafwuWc5XZ/HoPa/5waN6N4x29scbMYQ8qyW/QqfwzhHUKekMggEAVa
89kas5kUBR/lHJJOcdD+qMx1OakmGMkwWBVyVL9INhjuBtjn/hgMA/FamY/yfEw3fQBuvyOVIq1u
gi5fPpDqqQi1qvJK9lVMjsusS1owHXrgPZ649boqU/WjrhBHr/px4MfgqE82GEDVBndFtxk7d36k
SZNk3s52crru5kzoPQ75atdrKCmQ/Xoz1xX/N0nGXVGN/Y6UivpROlO2LVPp39RCNJ9G2PE+GfPs
Rwna9pz5iuO6xjd2nFzhbRSO4J9isau7AFhqW08h0m3wA7SQSkZgdU53jt1C3eZLywtOMuvk1idW
6i0hGvC7bmvDID4lE9KXfL4Nx5kVvQ/VRDUsj8SNCIv+bm59d19hyNEviB/oHNc5CbVITZYdN96V
tSa3Z40t6FdIrsBNNXbwOE1miwfG0PZjGB1shAVvGxmwZujxvTRDCz9ncl6NGOgwY1qhiwHaD/Yh
bqhLVVTYnzGRbEzrl/CJQ/eAydp5hsJ/SoV4TIXfM0KJkCEvLaPERjAUzO8cN86pTAzNqClaqePM
0C5WFdbaN62GK9Hjl/4tkWCV3DQkA0GGtN6v2I7oh1ddezQo9c1aSG0cJLMsICmdox9x11iHdpLA
VdYEf76+6tELyj7TBbOTn19NlH2rNx1Hw6tlVcnONVX2jgO6rjdQpaQ5gwYEkKzElKN4857trhtR
kzTU3Y1ZWD1YRTx9WCprHsOORMrAyqZzbWETMyqlRdtzIue2jcPmMM5e9ahSOqztLkZ8Sw7FXa+L
5BBWCXbemF1+RTv60GzCPjQ/hiFoNn3k6pDcYr65DZcDMoGlgrDb8YhiFOABQ4v7xC+Ac0KkLwSC
xPvFIWYpVKnzzQOG6btzy3Ne0NuT5VN5RA8wpKs28aiVXobk0A8mfE3IAnygoitGxELGbbgtikbS
qBhg6x8B55+G2oT7ZcRIQyLz2CDxLubq0LopAEbrdxy1gyaBc3DMzjEWD6JoxouCb2cY0ern9QDj
Z8/R2swJepEWqVSxErUzPVgu/b2gTOriD5iDY4k8KM0phYRTN2tCNiQ8mHv9l3TSNK/1XLrVvuI0
oU08qDOI7DnZmGu8E84od7wIJ1GY3HuFokdXLTnzUvwYUNv2RVw+kkbjXTPYh2BznaJf4rmKnrBr
UFaAvZXC4iUmO39Wlj/urAU19z0fBzfSJEeUwiir5RrnIPx7vzQY3pYQQ6G5AobMBVNs7323jWba
GnubvPbMCT7bAjHbSgGWbpTHWgFHZ2EnZpB1t/ZcEemQOB2pxblKOWtyOMK878ZfYxoOiBXCe9/B
mLPWkj2KtlgzUiXATRRZtrseubvutQji3yE+izumZkMIoUu5JrXz/nuqZ/MIJsYmmZQBMde1ox0w
TD2gxOoqNuh8cD08B7A4W1NwcaP5LHfKK6Jt4oi02EloJoJxiI5G3T/rwYNhzruAth8nugRjZFGQ
66nsIVQz3iUMqihyUq48Uhcoxn1KCRyQr9aFsb5s9tgLKOloobUo5hSrQV8QviDIaKyvfsYRRkTQ
bP9Oh9Bytlba0BLtmBzRvwIYitCaEayU0HtrhNKfkd/4eztq/U03tMV8mHuHlzYaFxASjlE9uAja
7qaaLy6p7GFbJY3Z2E2BGqlx6Kz224Ls1q6jeHVtC70EN6RxPLdy+IxiNd4s8fX0HxMi7zE4cN4S
kaROwT5/qLj8Dpg8636tfAbzfaQCgnoKEUUnu28mzt22a28A6mfGxZbtaXKz/NiMOdHmMF3urUFR
uXUrM9EDhcvrSzJf0tOXxLhfJVfFyjE2xZogVJsldXxUEGE1vvYMwz/rlhp3HvOsj9uq99CW5EQe
MXLb7GU3Im5FclCqRB2HmXNAOuGK7iY3MUewDO2UdHx6bF27x/dRLrN4SRonRyAKgXI34blt0RN5
nB6djytkVSbdGN16Xt3uYgSPek0WX9WRxBaYn+5gimJf6wgiPK91sseu2n9WQxnuczlWn5bnx8Tq
I049pST20OqwTLPZF11yx71JDzngQY4CGn/CFKTHRA1+sEt0gT5FMDwnu4gZ6UZWPerBLJWk+cpM
vcuC1CmlNY3p2LLSN8UClKzdITb4gPneXkOAWfwES6m9R6+Nok2Ei+wQEoOEHs9YTbpRZcwo5Y2u
njfoEw3CoNoHJkQWoG7SbI6/ADl/IxV7SImUCFYao9XdjIvC2ZE6ktY02Kf1k9f7w74ghOnbY4Qg
4F2nyDRiC3u3iFpJU8g8J81lLq/OltTKsytMTlDahoCt+TOTMYpklqDplYRmgQwyrsqz4wk858NQ
O9fmE2kPe/IoqPqOCVpqtn4TDsgZ/aGvsP03WFpLi76trSIEmqYH2xrT56nWqt9ERbaMuzwgum4F
VZjexFmCmJK2mErvK1F7lH70rocQL5sThJ4g/2hImHFX1eDTn0H8bPHLATAf15XVFJfSF4SNpz4+
CRQrc2ntYarDT0OTlFlJhilcFRkduLIVS/WQOR0FDGFjj+uBa/wyRORhgDYiRDgmRLJZaxWAsxDK
lMuwvCeukM5McPwBOoCPbMXK2pnPJteG2d3rus8RqG756tm+6vuRWfgoOAing0Df0K+0dN0HJyP1
eUNfvfNsXSdgyrM8Rx+S1kMQ2gux9S2ruVNpqJ8GpwrA0hnofi+IyXeTcAhCIC+kAZefPIn6Oczp
juRz302eCkGlHWK4g6G48ak+X/a1lakHnbnDwSALY7dSyXLXp3Zxz4BnbokkH0kpdCYErdqO+Fvh
lH6JebDR2pak9K1hcTNkewJ7ItrBxvhnLxDWBmVK+ipwLNAq4zvFTcQvRh9QDzL/OLjc4kwg8Yin
V4z45YhkZj5wsuZVDXM1b6tuqK8BRJbhAsrAUFeDlZWvhQIc4IAO0enUdbpZQl9fsv6aDIM5GW1g
HV/lZNPn6LUVdSxW3D1Zi6Ve6kYGcG48tn77WKbu6wbXiuCs6PdjGMfbOgypoW1inTfnFsTwqZ/R
rFIMX3nupQiG5LvuWWdX1Mo7C6Co1mbv2ctc7BJyY1gmFhmjGuqT+jCJCj9aO0WkoTcVQlC0dO2+
yqruownm4CYdLHm0k9482bhIecTWIyqk34mU1kNjabUrky9Ug3MSKGcDBerX64l5tF6HAj8lFI1j
/8axiQh6xOlAY7tIS+9cYYB7K4nWUttioM8ezoTrGbY5eQEYvBvz+jl1gqrdIOdLO2RLCJgEaebb
vp+GY+PI8tzkc3/QbRjd+JGeh/MsgEUuSI8TcteSuVMn8IBeooQTAgKBr/rW7zvqV8QwlrgI0opU
S+WiDD7bkQ93SPpyf/HTFLiPbxxtJzx7Vd/Z5FaRTQtZtBmyMk/5JTGm0hcPk4WUWcmDDZv42F2f
vFkfc+WFicSKHXN3/4ACdJCrC1chwk2oiSmUg9afZ4v7rJtS3I2RYBysQCH5qFjodhPwaLUv8Ro6
pJnEbGxIhufyRLF79O5UbnG2TKPnO4SXA/q/yetoNcydU0YeTLFB7EUdVQU78bNyOlHslFpq8yYl
DMaqS0xe7JX0eOKqIgJNUWME8dP47WfXsQznSTlVD+I/SDuvHceVZF2/0CZAb25JealK5au6b4i2
9N7z6c/HPjhnqdjaImYNMJibxqpQJjMjMyN+Q8uOkZmg+x+kWjMB9WF/fIhBFAqIFhnC61jl4ln0
vLGwxYQikgbTXlyn4ijyzpN1mduOpfd3ST4a74o4VcM9oQbvp6SxfmItuRsuU+LGGuomPfS1pH7n
2skMIUqS4w/SqK9Z1Yx0d2IFyc0qqYxxKyemCdjPg8j2UnAfQ7ZakaQMK4WxIV4DlJQ2kqfTKdDR
edNNgXQd663wlrl9sQsNjlQ7gR0DFtOU7gKjCqOvUd61tpwEsvDcVXpMgwW145EynqE8AycVphKk
i4e6VFEk0MKyC6dOVLuvkSmJdqOX5xOaWxtfQi1oY6yx+v61HjAeyAdPOQ1UrB/pr4df07ood8jQ
ghI0khrVCNhyQMB7XDqimLWKQt4Ak02NK5y0EDxCPDOPsnFFsYL2VQhwnf4v5LhVDlOkfa4zF2R1
YqK5aY/8R9l6MArjocrSNF7HZWVRYUy9WOSKYui/BZAx8b7u8preTUKqdBQrrvZ+w3XiOzpI6EkI
OjDlp8pNoo7V61G8Hwb0jybmUvcKZS4J4K8H2Lp3vcWduTIpr9OCF3CIC6inb0Y0uvzH2oVNbMdG
KHytAiXf5SK1RdXPlAzH7Hh8CypF/d1XffQc5GYj72XKdfeyosMrpwoiorMI5RFFgbzLxZMUu713
BlXVy4++P7DWQ1aZgdxfbu4ByknBARxpJh0KpQbfISBQ9UWKumLkbWnpj4FMMkaztU4eTM+onhWq
ACpSWm0eHNxazx9hS/fNqZPlFMOtzPuicxuqoGi6VCERIkCd0qqGb0Vk5lg8eVXQOl7JCePIHN79
URg9tBAl1eurVQYM/UHxYmWEye4W2TuyWbjBBrrICx2fsfdUBKBgi1JVv9SaXr4MuoFAmqrnAvX/
IDuYI5tvNVoC0qOW0kQaCE5eE05SRDJVprxJTpT64kd+uwBHBGqH+iMacKtvU618kHRuJ7JajG95
MfjYgclI79OLX0lj3B506ikiH5JmAlzUUhi87QDlMUU6IYZZi0JWaPRPYVjTDDXEUn5ESkT+qYo5
JnF+ANEliitT/hJwEaQqOgCbsOlBGruKTbMvtbA50XwzvoI7NY+KqWpU2lGbQJoQqdJtV06KDoaO
GiFCOuJjm8ntVgYlCZs5GNRXt4pJs21DVjLqovF3Da9j2pdJJe3kRuW5FaQQoNcj4hlrigHjb84t
aVWPeWmuXC2Mv1VNWd5BZ8UxrY+genaukGZw5oo2W6UoGQJihzrTPBVyIT9UQRNsgqTt70VLlD8g
OEknSPjausj5UwVtfReXkQpWSFDQS4TqnG+GKhtYJWqagNsW9XattEJoHugG9Wg10UXh+owcZTLk
9bFE8vPO0HLjTWz0kM6D3NznHc97TDVofMa0pXm5SB41/dLoKcZiDKd+sIsQfcsr6yEsG49mqssP
8nRl4yWSCC6YGiA2oTV+LuSU90bkhi+yNNelq5mUzlxfTn67HhfAU9CZeE2h8IxxhxuTlHfc1KEw
+l0o7uMODbxQqrqvShp4k+ljV3G196xSefADF/M0YH7pIaxVfddbXHZtLe4zVrQoJE8DwAfammER
/hJld/wiVxrNEhHRj3JHHXN4LUaxFu98OoHMhYo0yb5TGlg8nRUovxS24dYVVXeibqPjjN5BFD95
3uSLVOe59NTVTBcLR5LsKpLbdOMLtD+tpI5lxwsU8xUplUxb621jFOsKSSAeakmCOmmojOm+HOsO
x0EcjZsN14q8dGJ6hbs09sb4ZUCy2G6FpDvJXO4slLHIbxvEabUjsMBG2sb4FDxoJjcdmBbIvnLx
QwWBT4syrD59uI1bcbM+U/80va+KrFCtCdFzpN9Ff2HlYYB01yDZka4asVeVN7lHh8Lyhgp+SiGg
X0a5VKUcbRasXksoeFNC4oDg7NHIqCp0uXxauxi6tWt9QFsriqMHtweUfIi8Onrym5T+PJ/iqGnG
+MoLUyjuzH7I0ochU7wdfVDvJRcC9lXXhPeepIcT9V/ygJpwWQ/xeRF40fK8Z19Av1dwBuEKvepH
oWD1xHrxMwsUWH56VrdftVAjabmFn3CY1Bay8bS8YqcL0wwSRySmTw1Rn9QhTY4uaeyed4x+buq+
fEQNADi3LKb0Mtqk2liuwKPFrCPc6prcmi72sboJs0o11r6sJcC0VUREIP1nT/TSKAgX/C0kUzTV
3Q8cM+2h1vXm3BUt8EcUVxVvU2poqqLdqwCyCVw9kgFjNNmDEqryXZ8KvnIEepf1exTfKHaZpZg9
CKgQP6O6wlah4x/w4CjKs1eqGnujS7chl5yj5PrjN7eMuueyBmeJkbzWnUqrQVUahWTXcjSDW9Ym
t8CAgrCP2z0VbflN5/r9LsjBQOleU+hHqIX0rclcRCXYdm720Od9tIbqBu1O6wf10EVBab3HvVie
EOzEp8bnswAGV5HHdspayAvbaEL6YWIcnYG4m+6GuwJGUW2XVjommKaePk5mlcMziIK4/ODuU6Ii
kBT+DgGT6HeFdLKwTSyl9R/KPBXlnZmY3nexhTYNpyMzk/XU09XsQjd76vZgcp5IAKDTwc1zcgzo
NrGb5FdDajDDo7i1Zq7FL2D+oIW2GicfgmKSgkJEBiF143a5Gb7VWujnu1GjLkErNSY1J22IqKlQ
0eq1MtFcK6jKYhZUc/xHlP1OiC5hnSmSTpwE7NyrknvqG3wTYxUZsv8TdTer3JVqn8MWaDIz5Nko
Uafit/c+AqBYMlljFKAXa+lI2ZB1LVBaHIjeu2WW5k9vGOVon6Jao7FVuGpBW4j6yNHyTLobrJKL
jWR2w0edquF3cAnKt8JsKxjbIpyhUa1G01GKPClp8nvmT5/WhkWapzlDQbWDtywAuyZ9CSU9JD9M
ziGeitlaAqOBGLcx4C6JQKb1SEETSAiK+8Fzm6CLfh+5ACPYiqHG61Tt8vacqD4GPlLb/xA5W38p
WYEMTRvJ5J7Mkqe1Hpr9h5xL6vNQoDtG8z0I8AvkcmbQS6TatKG6jSIPLGApPAFUS9E6S0yo1oFs
1R8lz8pj2PtRuc+q1jXoH5UonIYtPeZVl8hTtvZayghJ7dEBQMbKQ45dVbRoPY4ulfDIE6o3penV
7z4kVfS6Yp9c4XO81ofArTN9T0u9f6wh0WTb/6n7MUWctCWNB5GCXU6rtr/NplJQUqIe/RQ1SMFK
ehOe4NF332ToLVRkRfHLbQDp38BfwzTBrlqSzk1KVGfo0ayTWtT9BsWWq6chAMfA5rWMcX87yhUs
Lu1K0aRNamqmqs4w32IeusJQhzTpZR8W21OApIyV3dPpzdWH26HmA5KpSkqigdE2vQRET2YI9rqo
vFQR0toZWWGy+5TqH2G/AMueD+dPDKxKRB0IOy5xsxiIQulQg4khILPPcx4z14omFzoHcbPm9Ljn
6OtOt8clmeB4L7Hg86DTv19AjNvEGEXwTbUzGNlrCD7G8JtVngKsA8kkg5toVdzsiy+5GBxD7bcS
jcjqvMJ7shUDEYGpHYMkaemm24UfNgcgz3/YTP5B1L2mb0VmQ+lLuxLeqTdhHxwPP1TOB6rHXn5n
JAdYSLfjXv3QEoZ54NUtBYzv5/mgyND7oTTNR5/uwGzsZNPbVWm+NLw5X+H/Dg8QuamIigRN5XMc
a0TiTcWBwCEdIOuEurTWrmv8xbTaQq5efuHVtmqN6HEY/YXYn9kYaM9Ma1n6J/SMUYLFgKVZLaEb
vT0ERUHPUllYytdn8Z8Q079frKq0k6Mmj/h4Fgy0HnZYhV9pjmDG7Y8lTYvg79X7T5yZM0dHhQup
ToYCOQaS2K7aNr+DneAkp3KX7lLTeZCfTRuFU3TAd8PT7ehLg5wtlRwB3i52GWQQ9Uh9h9QEq3U3
JMfbYZbGONuhQIkao8JuxjGDvTZuzOzJoqwQncJmVYq7Jnq8HW5pVPN9V2NmkU1TGkurqrvTdR5o
P2+HWFiA+ixvh9B0gGnSPRKyl145B/r6X/x9WRM1kf8zyaWfV5/CBbcCDMYQ0nNdPhfW7vbfv5oz
VQ1PIMhfpmHMPryetJkRIxtBzyE6dRGiTlL4DHgG/M2u1OMj3f/vtyNOf/GvdX4RcbYGikQXC0sm
oj7scZ0ZhIdCADf/060XFtvVr38RaPb1O0v0wLUSyDfPTQVBlQIAkqj/YjSQtHjuTe5c84MOgQMh
VGF1Ok3H8ZbE/V4c4sz2xQ8RnFM9igvfa84P+pPwINDpuGjoXBdm64EHiutmSTkNClTNO/UL3QKK
vL89qqurAqciKFzII0lzdz8hw/rH1Jk6DxZSiekIICTObmSdvV3ql7aQbW4HvLoo/glozbaRX2d5
kFBTdIpsa8r3Zbmus1+i+YKc/38XaHabw3Gj8PpiGhm2mnq9wnkzir7LkkPj53akP/Sp+UJXWBTc
G9m8hjJbf4kxeN7g1xViHjZ3uoN+0B2EzBG83MG7t6O9dtdt7sPDlwd3BbT847k6Nqv4qG2LTWoz
5U7uLOVfWb6y+S5+0/yamYtdWSqYRDvj+UNYewdlVx+zx/id5uxxvA/fg/24fgRJqD0UR2810JjQ
Fo5T6VrGVHQNAwAVl0pFmX2BiKekQoW9wkLAUQ/Ktl/5K0Q8WqdeIzv5wD176y9Yff5hTP71KS5i
TtNycYZj2oT0HU8H57uH+vSpfxcfhgfxo1h9SR1jNTiSDXbioB6Z9Z22sOL+MNtuBZ9djzoLxoaV
tgz4kO3UbbbGhCzaCk636R60Leqcp/je3JhL8zwtr1thZ1cjD66xm0eEFXYYCKxRNDggs45Izo9T
8aKeTRtcx52xElfyooOmvPSNZ1kKodMOKCjzrZxptNtvxrnffH9CpXqjr6SD+CCeLUfZqqvBjt6f
mw039EXD0Gsp7HKZza5TLW59nQ6EycHdXWKJ1eun0e43gvNn66Wb5CPfGgdlba1ub/ur9zjFkHnC
KTpEx/ltuG/VofJa5t2wQ5ZWtaaJa7cfyoZe/iZw8iP6k2gxYJmycaHmLpxHV2f+Ivr8q1exVRjU
Hxx3Upxt17I1/IsIvFQpn4kGYlzWbDnnUPJYzn3lxOD5R9x2QnnhMLg6hSoutobM9EnAtj5vVykF
pwlBuXKq0pZWxY4kXX9n5Rx/oN9k//L23gvyInsEP9+AXt/+ftcO2MvYs3WjAicbJZfYUOscOjQe
NCBNdBCwuR3nfxkkK8QEHGshEPh5kHpbghwdCaQgl/wDlwNHO2OSaFNZeoxprjhgEZ3sC+XWzh62
i1np2u1IBaf4/8LPFgow/yDR+2mOwZX86D+iu7AECux4rQ2Q3Im+gWx3kvPPhVFfeytCmmfEKkIA
sj67b4awpoBwK0yv9GbgVxH90o1TG71E8luorfzo0KoLE331zLsMObtwGoHS+W1ISHrC0WO7k2zj
jFP2Md+jKKjZOjZO9yiIoT9jB8/9W7imn+G/4i14e+hX8jGlHZxUcYIEqj0/9+AVJX5fJDloy9fJ
ajw55+pWFtYmMIamOJtLN9MrH9g0NJ3ClaFp8J9n56wsD2aqSwXiw2B/tr0FiokmLASTLg4XNuyV
pIPaoaJoE5lc05TZR42DCcklVqUDU39j5sO3URUXblNXR3MRYvYR06Dlqg0KH9h8gcjxuKq7czts
b3+iK3vfpKAgGpQU0MyZT5lOhwP+EEFGcOZoRK4bhhNtEvfL7TjSlV1AIApjBm8GidLT573vSbj/
CE2NbrF06LkeUuxr8TtwbY8euLQ347vcf74d89o3MhWTbQfGEzvh2XKANjqRK5BKhny+QaJvHxvl
wjKYWa/+qcYwrH9iyJ+HhWyNnsYRMVAmcsBw8Px24IVCLN6AZENb3wM+hLWVd7g9tmuLw6TKxSIX
kTL460iyAJFZZocmw3Dvur+C/jlrft8OcXVpqBpWpagV64o+y9Zinw0pHLTSqfOXAgKup/wwsGrA
PPN2nOtD+SfOLC378MOShCYojXonQmOsuZcWnVenzzC7GZom4hJUgGWFE3y2+gQD/WhXnFZfkj2O
UBt2bpS9lSPdPE1Uvd2A59mWFkMKT8vfl5byxeoGkPMjePjbo1WvDheigozujMFJP5tWqKB4OEbA
NNoYlBedLqN666AnPRhxn/8YVOi+TohSF1AGXUP7qEpNtFax8oRmAu+ChJbu+OPZNo2MHocu7iWn
3qw6GlSW7mUwWscHzwKiFwh5v0U8uzjlvle/ahBYQZ12iCPY8DaDhxQ4/k/PjKx3ZDzrPdw1Y1L3
APjgq0HzGLg4DI7cQ+AGT9qVaD/i/kTJCiVD3J2KNthk0ZD97nwwEbgwyeLaUy3lQUoLXs6F1MgH
GYpLsHCmyNOunX1KVITQWDE5UOH/TIfOxcOmE2o8gsoB1y4dO+PslSnGgwvFNyxKKhOHtkE5cJf6
7mm/xaJ+NhEW8eXwnQNjlWgx4sBA6MqvEbBctep2dLS2MYj72x/5yjeeDKlJqMq03ubKKTF6R2IB
5t6Ra/TKoWpmWX9ATvZ2lCvH66co0wa+mIkAgbNGE4lioTdwj/g2pG58CxXkGDG43wMKj54A528B
/KKl2HcPt8NfyQ+WRWpgO1m4Yf+5hFyEVyUpFFOBtFeHIjRdLBW6Z8VcD9VCnOkonX/wyzizDSO4
pgJpmVPdLD2MfTYZ3HyYeUX33NIYvj2mKx+OPGGxGPCB//uGKovoOosmuUikchpL5RaFuBPgkH9x
tLN88SU3LZlNMbs9AO9MUKPAec5vjHMutqsBBXkk+v2FeuC1U9eSJPR1DDrXBqWHz0tkhJnfGsmU
w61BX8P3arbtADesMNriufS4COO7IjvIpIBbg227lpvUe7k9p0vrZJbf05aGfx3hNgR5AcQO3tu5
EyfroloY7NU4kws8Fiok7XnXsvGsWpEr1omCijbwoxJGhAoeRdrdHs+19SjJ3GFAOmPMMNfW8d0+
j8Np25UIBybKc5hDlbc2bffae8PmdqxrY7qMNZ1rl3vM9XlbD8RCKtFCNMKv70TvFKPZ8S/i0C/j
gUL5U56PCVFeONce6yTwZfNxkHkKQC2Vfls6xPdR19LX2/GuXM1w3KZZyrnAwTOpwl2OC5PZYEym
QxAMv9Mp3VPSLRX+rmzlTyGmqb2YurZWC2uwOCe6InNCRdpY0rCq2+pfpHqJRiP/Q0EerafPYbzA
lLJh2spq+R0pEMQYnkPh1+3ZkqZtOk+Bl0FmyyDxcFoIp2WA0/fURwLU3EcIfu8l6VWJtxOODW50
V9831tZaWhtXykpMJG840TBQAZvvK6D6cRrFjHDUUU9Qdx30k867jyju+ivYAgsp+NqpJvFO0GRq
IZzws/M9aQuhHsppyefd3g3VrdT3X6USnL7XnlSknkRENjWle7s9x9dWpCzRZVBl9AhJlZ+/Y+56
QoRGe+mEfbWt5ewe4aT/POtzXv8TYpYIY2DAij4tFU0MHlGmewrRlKmD/1S2jUsH0t8mqmAU41RN
nK1IanGw1UGROBKYwzEbN2ji7K1kWN2esD99svmi5EXH7QbxPhRNZzNWGFSYZTUrHYRQ4GLEiEng
c4KIKyy1qNQ2rY9Er4kh6LPZ5O09TNQISGiByB/MxIH7qRjUEGtEv5LtsK+hPQGDy1biBLJ1LLlK
kRgICuEUj3KO7kfnwVIS0fBzkbs7qKGL1t8og+0sLLd4r10LPWNfSmqow3VwgnI0PlpghF4qvOsO
bYtHYou0l2lTA0KZAb9h/lMlz8PQ4emTaEhq1+0PBTYmhrNylu0ESJgrr/fdB7MD/OrIstFtYlQ7
gEGp7VYpegu4XmXSqvZBi7X4SIlSgWRB6u6jTEDdW0DuNR+VTZobw2bs4IAhpjSc0cQct6omqCet
4OVowyvNElRaC6TIMH4uf8ZmYm2HsRrfhlKXILMaYf6AIHaBMEfv19jt4Vm4NjW/hTDVS9umSKIv
ghdIztAEurTHXtR0F3bl1ZsEaoPS1MCAyTd/TMuWABPH4LYH18M4IYyb3zddiX8oldk36FRgwkp0
fHBE7c17yYQ0AvZqaBe20LXzEFOR6cXNm17+8zi4SOpFO4RFnU/vOOpJbfMbfJatauve/X17cS/F
mSXcEqZBrhjcWSQ53lh6cRI19y2MzUOHpYjz38Wa7SMvKYYqNijBaJb7XecNBQsGzEwZQ2LIjKfb
wa6lucvPOBsYjCgt7zQ+IwM59ZHxFKXN9naIawkcgTxKfnS6FNmcne0d78VJ/IAHmon5VeNTV8LM
wzfzjRBn3zNw+Zhj7WFz/ot7mWlRjZN4i4jYSXzO4CibCK0y3f9S6SQHTiZg70ZdM4zhUSyVsq+t
j8tYs9ocXHqETFqmEUtLpPObGJ17XXxBgqZ8qixB+S+X/ezkGBTJKir6mFwDIaJ7dqlH61x+cfEI
+8+/3eX+mn27TB6iuFEJFPUopoFhbRHlEK23UaGtE0QPSTnxAouFYtb15HLx6WZnfsAZAP6R6VQE
aP1uJJy7QTiZQfAr8uO7wfBxlxDFFB58hzCY0ZUL2/3aXZE/oGuTWxKyoPNhD70MQ4D4UgGxk/N1
6lh2312hate3J/jaZeriMSvNFqnaFxkMARappbrvady2jlWE+RpkL31ncpmI5FWpobd4O+y1N8tl
2Nl6DTOkvJSpMl6UxtQjC4yVGlEMSam/tpvbsa6lmMtYs4+ZYnSkhVNdIKgMFO+xVcsXdvr1z/VP
5WGqNV+cAnmJ7mZIHCdAmAp3kq47ltH326O4tsMvRjE/acxGtEYX1hndsN84Jds8jOxM9M4IG9zf
jnSlWzMBJv7UsxRV4zr1eThSJSJO0EW1k6+8e+Xc2NZz9k11noJTe6p3/lOzSQTb3UWn9F63D/5r
tdQ5/nt1fP4B01xczGfqCigNRvwAlDzdfpPDXLK+tNZ9joDnfznW2fovCzFAr4VQ2BgV4U7k3mWr
P/3Nr+j0A0b4ewaZf+89QDs6gV16ybffllLc0mBnW8GE32AgkwJ8KVl1SN1OZGYIS1BTwrfbg12K
NNsIsZENdaozVhVMunss4sMQP1XDsxsUC2n77y336QPOIXkqDSo1LIlUyqdS/VpHC0v0SpuDRpeK
hA6APBN3+NlQKjWXXVUF8zf0Z809WxWKGptC2YzpEa8pBqegCztiWnR7BtW/06Umc+MESkQTR/8L
ie57VZXHPQoS1HZWZbKH+uWIIawTy5Y7NN1QgYgcz9J3SX702jvBP0LKGbSjrtx32ofePQZpYMsD
NQZvG7krrDTWY2V34jEaN9g6GKNTSgpcgn1ouseJ548IzboFOVenkIv6t9YnNyN42mzjRHcMVPry
6DiUZ6NGr9d3rBi7GdmGgnh73FdWDndbDRQa720dqN3nDUmZBjsIxMicVD4l6E9l1l0UOQBHC/yH
b4e6NsOXoaaldbH3kSfH1kKeQgUn1P4qpIVgpgXCyvRWer4wrqvBuJxN3Y+p/zHLdN7YcVNSCBa3
FqrY40YUdLuWPoTulOGBl9cLR9HfSVybAv3/eLPEhqtlSn2GeJHwJhrFSpFfIK1tcKL7F5N4EWeW
1SR8ovNKn8aluci7JhtT/oHJjQL4OzfMvQmj6T8OyJ0PQgPVOvbHvP0nyD7ScMC7eOOvRS/fB+PX
ob4T0uIcIBu8kLSvzKIC7NykTEfBE3rS5yUCY70YLdzXHRkb5wGZb3dE0WXTpQur4+9jXfsUZ7YU
c0nx1Ulzwkmtcx/dxdJLsNRrvJIoP4WYLUBlVOBTFsxb7arw3zHEVfe3v8zVQWBEZ1AfUiV8Tz9P
ljwq+Mv7TJbqN+/IqqOI4z+l4UJP5Oo4LqLMDrFWglofiESJyG+Toh0Fi/9uHLOMHwq+Rd2ICC22
L1mzgsa2kgAt/ldRlNlNTtWgYLJDGiQvEOPW9gj9kHoXSrQLkzUvXZhJ0Roq+oGIkWtnv5VXCvSu
2+P4c2//XAxj7f7zQRT582efgE21ZhBjSMe7QD9pQ0SNIoWshjtQkJ6g4tqp3207tDDq0VijSO30
KFT4LQ5EHQbM3XMd6QvH9vSNbv2o2cZN8U7FZ4nZTZpXM3suhnvPO2L0B+NWitZt83h7Eq7miYs5
mL7DxVGCFmybhvK0KINu2waWLQTvsYyw0sJreOl7zjZx01om6sfTJo7Ch6Ysjkn6cnskSxFm50aG
Mq7Zi0TokCBLt3K9SH2ZFvatTzNLE/BrkW+HIsuJIb6YYYhy7tiZtMeGB/jPaysyN5iv2nX1hFDG
wqa78tz+vFhn2QMxJxrsncuGEF8Slwpk4xTNORkfKv3Qh5bTCcdUkBeiXl2MgHA4+y2V9v3sq1Wl
SW1L8FtsIAPbxfkBGZ2ucJBlt+Nv+pNY/7r9Da+tRhTzDPoIkiUDCvu8GtETrXJMZlFxstrfSQlX
JUi2DZLdorI4odPunn/Ny1izCUXpREZrAokL6VQlqxJE4yn/Zty5z6/yU/kjW2h0XoFXU6O4GNos
N5uuGocS+DCn/SHeB2/Gc3Q//CosOz8aMEzXK23/pj16q9vzeXXVXETVZrk6N+TYQ2+CisVztu5+
I+Ok3al7nyqCjVnF7WALH++Pv8lFKsEVNBNTlFqcoQxWsPqcMUXv9MlUt7fjXDutL8c0S9s+EhhR
HRIHp7k9/Pqj3wXIOy6RS5bCzBJxI/mlktRTGHC1ZofwSm4HP24P5UqT8NOq0KakdjFngzkYQzMF
EXaRjUvCR/iC8gGoz+xDfcb/JVhIw1fPvMvJm+1oE7h0G00fqUrfvG+GrX+tV7Dp18EWZoNmC7/y
o/zSlrb1GL/dHuvSfM7yM3kzLoOSyIryozPfZKWyC/H1dozF4c0SCBaUErL+BNHvlNpxv0p2fQwO
GjoVsNQfs4/x0D9EK6jo8tZcOLilhYSizRIKp7YOcpbYsWUX6DidVUdEFwu3bm/9RbTTrbFwR7rC
UdHB78uaaaoGLb0/sLWL1eMOSWDltVQ5ao5uc3xO4kMEJ1JZyUm1CkLo83epu2tQqB5WQnEfRgs7
8UqJYfoByIGKqgxDdv6kGfsR1+1UBSbdQVBCDAoJN2cQbb7tAIc53A++vh7ddZKvlz70NJuf0/fn
0LOdk5lIDMgGcOlIP3qGU5do7pi7qNsH0Z1gnZPsVBYfmbItDTRm7VYOYIOtFfGXJH3TeaRoqIdH
j8hA2JaHmkK9Dro7s3B3Yxs5BthJxHuEjyQrVxYONBV2snX5FWVspP3O3pjic7NDgxCloz0GOpuS
+kV1mszCc/OrOQproVYdZOUleYeyRZ7steKQCZhGdHvs2t1wr6ejXSf70dzqw7Zsn6P+zlXOGp0P
L/SQG/vpBUcP5I3OrSLJVtb4EIfnVF7heQ04Is8RsDuHyT4cNiIiS3X6lpiO6KL3tTOttyx/BE3j
KOkxHh4nUw8pWtHxNIpns94kkQLsAOPeQ4h+anYS2lffeLeUdYkdc3nMUMEqor2RPSURvirf3O4F
V8fUejbaXaYjBbGNlHPK/hGpuevBj0oFZXjuxk1ryOvAtdXkQ6y+ZEbgjL2LBM060u9804G/nobP
QvZNGaoVcupgb5xa95guTCUK9VAJKyv4geGwg6CVONwn4VnIAwdxC2wTwl1iblh+Tpi9usUucTdj
/bsunNBC+O5MHatFTjf63iET4BenFpmnOj1qI3ryvRO1WFmsK7HaC02B9xAMBfkcK2jHZ+bWjD4U
UdskiGxYS8CmK7wJHRy9LopTo31iiHzO7ImG0r/mNzU5wJH2xr6EWNOskX8+If4JmvNBuTNeyzUr
7FnEq3zh4nYtvE4xSgXmB2vWnO/MItYAfsqER1dyJTudEznpeTLgsN+f9ZO3Sg8/aqd6r9bFwkVH
ns7F2cb8FHm2MZEa1Y2SQ21KgxWOfweMQt891N64ujpPxtq4y9fVadj5e2OVr8Kt0NviylstnQRX
8sOnnzGbf79Fy8fr+Bmy0zgZod2VviUZd5vs4zW1OeFWximyP6yftzPT37cg/VPc2THX4iMwiEZN
Xd5b+cnXXF5XeW43ytL4pt9/a5pnJ50Y4XRhaC3GXHZyrzrK0d+gaOkgIb+t1+6x2jXOUk3pD8Lr
VszZCZf4CDjUJnOavOGUtk83hWqXawqQq2/13T2YJqdbWE1Lo5zdmmOlxNl8WsaGdVCwFejvFWF3
+4NdO0Uvvhgtxc871R8QkI5KYoQ6skHabhTTfR5iAdJ963WamHH/re5k24j8CM3c0hnAXXZB+xhF
Sy9M+fbiseYwIMvCF91q+SlcBh9hW4BD2Yer6N5dfY9goI5PnGrwrFK72pgwgbpN7XSrAxJwz7fn
5K/fMelwyLjWKNBMcDCbbZ4Okd8YzTOuUUO5kU1U1kmulXGHPPXtQH99XwJpIlEAgJLC58VlKx7j
XFcDfIxp1SHIaOfCWlkk6k0p59O6nUWZ7Um5Vca4r4gCtcos7ZH7Gcbv23TnPmd7BbcpO6N79R+D
GWdRZzs0RSDV8IqwQ3PhsQ5fcm3TSc7t6Zv+xK2BzTYkJUuhwimbEKGI2h1ake+yAF5tDQ8ku0NX
K/4tAHt4uB312urQJu9dvhqwovlDLwKYKbUorNIP3Io414nyW1ceZeXjdpi/n8x/JvCfOLOH3qjK
LQY2TKDFvW4lQUrfegf5i2A53sl8Tp/yo3YHPd2hZb0Q+a8zbIqMqp1KG2dii80+nWeMmEEEEeLC
e3bd3hDt99JGBnFb7f/w7pqF7/j3O3AWcPYhG69oAjyHqW3f1aeA0vAWAbZH42u36bf+wbxfLEf8
VcuaBZwlVkEb0s7wCVhom34FLsuWYZdzU9uky2zfvyWPPkf7U6a4eKjg4Z61g0i0fiWdzW37I4NE
M6xlGO31cdzq54qLke/UmCXaw27p3LqaZHgLQDxB41Kc9+oHKctSeUw61KylrdjuuqmKpelLi+bq
tpiIk1hUy/C8ZotGr00jt5hWLlvN72YrOvpaOBWH/Lv7YKxLyiH3yYO3wVvi3yzWyatanFRE6Ph8
Pr8ac2xwyCIunaUf6qO0ijfuKv4uv2D57hTn5vtCvGnb/ZV0LuJN/37xMTVBjmvfzzrHkO1xV+On
aStOsK3g6ENTanj9Lczs32CLaflcRJy260VExNxjHZexzjG/eoNdUKfepBuhtcOJpz/Y1XlYGVth
H6IQ8Lt3jK/5QTiFC+IMV88QHYdzEZCuqJqzr1vGeWVmypSM4pMqIfD26/a0Xh/kRYBZCjDw4Uww
yQNdjJdrYmL1poZOKJpPIDSxrcgtR0BPZYBoHQ4qJWjfdnu63J2/w4/KkRTNBtCJC0Fxhi62j0z4
wl35bGqAvZHKXHpg/H3Nn77Jxc+dJZA2MqMCJSiOHn2vf+2+jXamb/znfPeU29XO/AG5q1uFB+XQ
OxKGdM6wev6PITCff8JcjUURVHzuNGYsGfeF+FVoHs3AsUwgWkt18KsfnwIL/tDsa5i3nxdg2GpF
EFbkr/H/kHZey3FjSRp+IkTAm1ugLJ3oRFK6QbQM4b3H0+8HduyIBdQWQrMatbpnpOnE8XlO/oZa
Vzrmd30v7i+P//nTzgAja0oSGiDmbJL3KVbpw7Qjj6jQ4gx/19zttGvsXodvte09a1f1vgwcxM13
lwOf3bY+xZ3a/mlxYUiFrU9NXAtxYzUfbyhTO142bH3/5+VI53vxTwtnWSVGpNpYe0QyrdcgeMFE
9fK/f1oh840JmAuYF9ADJK2zjdDAZtLrvIIp6eENyKOHe2/1jwieotRwl6zhPc615nO02TYIGWz0
q5hog/XaoK6L/NDl5qwFmE0I3Qi0XpoC6OaTKv2q28Plf/80aRfdpXBb5fYDUmdO2pDkQVGQd+ic
1vhRaZus3lcBBp5by3MuB1resFiovCz/byRzdsPKeoXDOSJSoODQAfSeF+covE28Xx7mQ56sOEUa
15u0tV47jN6xxqlfxFZrERDO7ty4Wpnxy5davgfNKJDxnNZksbOeHTBwU9qU74neJRvGQA2qqLKz
mztQSjyI1OLKLfbcErNMEEAwS62JQny6xNSA7vEBAzue22wG4yZXYONIW7y/Lnf0fMYgk0nKaoD0
Bz0GkXW2AFR8ceMqwRJp5KVSFN3nKHNX6sXzXGoKYYg6qwzErQmy7LQpmgJXoIkIoeQPufGcjltc
sC63Yt5b2FaKqogsjYqc3MSXPw0R+Rmusj5PCxCbN4Wg2EG0FzGfH/21xGK+YUyRJmEDmAkGkKIF
o61ADcsNMlxZJ2siLHG6QLQH86D3PxPzKrDSlRW9KMdNAdEfsHBbhZWlz4lnWT5GpegNql3Fo9Ny
MovSVVruA+s2DG49b9tin6ivzPbliFmihrgmpD0mO9zf0+6UvVzqLUHF+qt9lDMkPdN6p6yBqRYq
YpJuTUJvMLHAOLEFz9KB3hAytFqQns83HWJC+r7d9BvBFmyEo7aZgzY74mF49kwPVEho9bxbSA6d
bmMz4ggb/Lu2xkbbrF2sliuCzwICxbHNPXJRwM7NmHuVzmdJwJOal9pcKcF8YEQ+b6If7aZngf5x
sGnzERViD4cnE7nLYju1u920vLbKDj4qNhnRf9ptIJNTTVnQrtv822q8yh1v46LrZYIhvryCFq+/
k2AOLzionSCeC9VrtuGA+cHqMZF62xyOAdZe3qa07LBy9KdqJ925ByG5RuWKEfjq20+/1jp98Yw1
Dz9LZVsxbDM3JDzuuS4OoA+m4aTH718yh0wGN6LUDo7uLj/8pFbGY1Zu3w32+yQlt5YhLu7V0I4k
NqpJngkhwoW6TIVlldGXuo5uAHgJSXTa7DXUdKcc8NaUVR/CIrK67T9y9VLhRYKd0zEIjZWrw2Kb
MdjFELKAiamboCjno5ElluxbI35BivYlgxfRiPXjEOoVoA3pXi7CjVgna9XIxS46BeUyyIWF+iDT
9HTZ67GF5b0v4UsWWndl8Zp3aK9XavdQCdnNkMpb3BfvMEIESa2V2Mur9X1vKk6lAFkvUGXwvNvc
6x9XJua0d58sl4+vgoyGAo+MG91sby+rAbfAkq5w6x9Zrl6LKN5roYpqY3Zr6o3j9Qi+pc1XS46/
CNpky6b8gNb9dvkzzg4ItBHqIihZy/O7nCHjkuj1okGZlluzRvHJQr6q8DatKR0iXG9wYf55OeQ8
2WIiUh/9E3K2JORywEI1JWTJxNdwlhH9iSNoN2V3yPyVLX+x682Czca+1zwLg1aCteijIo2OgaSh
rd0AF+cKQVhZYHXI7WQG83SCYUM/hE2qGLY4aFt82vZ5JOOsoqzsZct5jNTCVN1m/7ZMS5/lNJ4h
1LVQT5pDmnk/pOK7bmo40STV13E0spfLo7Rsk6WKJIUkBDoqL/N37zxRIDJrhgsKDht3ZOk9pX1h
Fq88oC7nH2EsNG3QGYHva0xt/nTlojAlt/VouZRmX+pwR2VMhSdViGD+3gwq6JcbtZx6SLZLsNwR
bSZtm6dsMOz82iomySai2sjEHFu33UZ98hBZ47ZNx5V4Z0aMnEplSvBWwuSYbXdBYGKpJMkUg7Mf
rS7dxX39mA6xrabeX+bVWAVLzAkaBf8NBYnZohImY8A01A3br4wH/mR2QA4B08NQMRFwWsOLTqvm
ZO/ikEe8acpLFZ6G52qzIvz2Bkd0lnDjVOqTpL13sKBTEcNFY5u0b2nbbS+P3GI6ThFVgymCugmv
LbMlBkc4iRDINChWqI4WlNtG++0Oa0i4M1EAcWjMd5bypMRxOhsx9RlkK0Vfruzv+vybVro4oKwc
gYs5YU5KkyZjpZL8Qtg7jYF3YG6qnkEuP1EEEaQqr4z4dWhW1u/iZseMoCGY8pGBwmad493aWhlM
KUZTEuEy6QYd+BrqYdEf414Jr4dGe3eVrrYLD5Z93qaHaKDsVGKYt5VDt1+ZnYt1xyuwBEiFxBBm
K2jG0zZ3VRFbPcpqdiiriPyXWJyaiao8K2obH0fkCmxPbdZw06yv5TSdmLwyVDsOWZjfp2ELvLJb
pQA7ttlsrjeb2831Lf+0m37udvbueLRt/na72+34J/to72v7uN/bj3t++d8f1MnTH/ajvee3j/z9
kT/Hn91Ov88vzvTT4cdm+sVx7I3z8LA58PP6QKzN9At/Ofyc/sj0R6f/svl1/fLwcv3rOqfwz8dd
8/PX9fR/4Tuv//bc4BIsGlxQJ2kU9IFm3aA2mAjhsofhK7yjqPwJgX/nRjeu/nx5jS5HGZqTztrh
ZjwVGGZr1Bu0YixrfOUzZl07AYUC7TrB8Bf8Sm69Xw62XEacSdNKAhqrEnfWqERpu0CyAsOO4vy+
8sVjj/B1jXFPK6+VxZfTCNELSwe4As9RMudyR5GnhO3opQZi4dEmc1+qotj4Ff5scrVN658YUl5u
2nIXAoXOaOnI1qFr+PE8+ulM9KVIyZXQN+yxVctr0U3iDY6VGbqDyRqfd7mREwoiE5JypC1kZacr
JKgANWtVhPBta0ZHCdspO2iHZNMPeubb+ODpV54xtNe4sr4YmLKuvAJM6/70HFE0Zsq0HaKzsJgx
PSBFDHIbg3uHBcIrscW/5mYzXichpnn0qTNztBwMqWwZvEBKD1krDBttyJpjieu4Uwz4fipS+isS
2sLp0viL0oiFc3k4z8zUaeVxA0FEjjvP7AuS2HV9teULJMTbnKSVbjJU9NV0eIvhdP19LHSdgK4i
JMD1apYijoky4CBFuktdaiMJV6J1m6Aimq49r51r0+c48mmvlkKrZT2WNRwuOL9Lty6OqkFlOkW8
clqemyFoZWgKWm2cH+IsryncOPIaCRfQIpMeitz7GRrCSp+dWW7IvXPeS1yLJfbH07Z0foTResz1
sMQN3a6U1tGQgLB9bY3musCIMhdPIs1mQq+lvuln9FqjAj8L7kcmnv+7FlRb0hJqWrzzNf9U1abQ
hZWFtig7/xta4wCA1gVOdtbIsPGGuupkLt4gPr0vUD5V8VBU9528F/F0VIObrL0S+32u7+ry0S+R
oLhurB20pjH75/IcXWCn5t8y6wYV+zw3mCYP3zJke6++y8TvLlBIRbtptStd26MHGrvXaN/izbnV
o90wrDxWnZlWpEa6zOP3xE+dH4lSqyuZXtIdeSmiudjkHFjKWtXizCLRJZUTA84Izy7zx46mbkyl
8bANA5/2DqJzh2Ll72wYt4W+pjp1JhSyKLrCNiOT/Kuz9Vh4XaHmkaLbglG+tsHwkFfaNV7jP90o
b1bm0nK9kCKjBI3nFTychaCWgJxQkYnTLFaEfVGYP5VIvmoy69vlabJsEmG4ESJayD6GKMrpshxa
TKoHjTBG3d74fYLxqb4NKMZxDV95IfrQADs9h6atBfU4ZLsQXlan6fLpkLBUoSry1jc58Qbxny6o
uxcjlIUNQkXJlVpaGJGjot4fqc8I3StSG0W4U0Ls/LaYtJmvqlL3Id6TIyeYAFZmcHjZDo6l0Okv
MdLSUGnKvPsdiy6qNYU/9p5t6BlUmyzRuAHUQLL8nQs75X3AUg8rzDHQXuSiK+7FMraumEZ9TZLe
tc+5X+bNvlf0lHe8PI33qoKUCydLUH41kMB7roI6/IanXn0M07757Rphfaxkq19juCwXEMm8glWT
ahgoCYqz0ZG1Epp5GFl2mn1T1OtQX9mUz/37uczyOsZwkpvM0rvcijHXzUITK9zsR41R6NgZL389
weAg/wkxG3QhFNrSw1jdFlt3g8GjHXaGYzSbOllbMR8Z4mx+AR5kinF3xf7Kmp1ireanYh8n+EDa
mQ0TY3oPV75gL2AP4KAhnOxQGNokzu9uVzimsnWfxqt43+Fu0dgv+Ua033+ZjrfD+OJq7fQ709HU
KXj6wweMq4E8OxjGQOBduMrg7ikYH8ho2ChrzT+zkk9CTL//aXXVY9t1SZeatukJ8CKi3gO/LnaH
ET2xbZWJ/fPlgT1zwGAWiSqAzuzh8jdPGrDBHqPGTC0bG3JbV/KrHB8NngEdocUcWJCuS7F4rjBx
VLHRM/3exjkbfT5/Y+jAR+RwpVC4vBdRgQcxwcMnBgzGvBhvlWMYB4bg2lKqPqoqiPMK2ntWwYjw
38xRWrk+LK8rH3U8iqvcxEiqZ92t5fGgFAEe4knxI8BiNTR/FQH+MbBewqMhryRoy8ZNL1wm1TTZ
4OiZ49m4byo4a9e8VZvjQVHcBxxebalpb1UST2VcA7CdmUuAEBlbKni85ZmzRYsGUgnLxzJ555Ig
fm41pdshgyG56UrWvlwXzB6MLCgX8nywsG3yolwX5AanwUIP3JuwMt67sR5XDp7lUTpVp7gq8ww0
FSimzv20Mqg/ushC4l6qtv8EmfgQ+cZOULKV9bAcIqJM8FTe0EyO0tleGmHfE/SB7zl5Jf2s83SP
BPZzLxiWDeQhdaTK3F9egOeapXB088bFrkf6c9qssUF4XZAizzGy5zSv7/zAAPm0NkILmNBUZjQg
fU3FHVhf8zfBWO7LJBMAS16/JXZke7zN7H++OlvnYeX5aoHaIBI1KzBPBjpHCrFOG+ST3bnYwPqO
vC83vBft9zfVJrZ5yrnccR89c3pQnAaaTe9OkftoCFwf1HvyUT8uqSGHwCehKm0UGjn9Bc3Bvn57
29xa29svO/vYTw3f3/9U7RvVLjbaNt9q25/2vWrzxg0k8XW/fXIOD79+Xa+9ly5X4+nnzg4P2fQj
r/ToF8FoQydo0mCfwn3dyl70aGidtJK1L+YVNAAZQ1fuLzhRIaN4Ogx9pzZ1qGeBU4ZysdW1LDqw
jQZbryMRuTwSCwMqiVgTHh98o84GMNdU80PA3m0lBc7g7UaJ4zkVt+n44sbtoYpemrjfhN5NawjX
ftxCU3MSvMb7vZ6EuzwSoVjdle5vwzhq3cruLi82punDTBVUly4i+DZfzWM5dFGh6tDKUp6AeRkK
2fustFJ4RJX05BZR+0B3dL2MEBgT9KY+ZJms3fsxziUiyGr3kASm51+VzPjBZsdWNljFyw8d4kTt
pmyHXNxJQi9cm2KQqo4UxbXgZF1H0lokhfLWGAEO6hQqsYC83OdnhlezmFA6DxfT6E6PVZ92Q9n1
LR6gMWruqhsNpT55jBwhWFliZ7qPSxk5q8Q1eCl4XERFLippB7WxaQ6aIEzS/4e/bgdNAOE0bezg
QmfTtBm9RolL2jG67Yvvi7uK0o8YGyu70rK7kDHljsRNTDFIMGZJJVK02MS7LfRNnkdU91fBiZg2
yUp/LesIk1rqpzCzURHNDO6Ei+1Oh6/EYzpKoh0NnXbda0gB55ZV2002xk7kyvRpmvjbpnEbO2zC
DvPwwFxjbS+2nOlzdHRc8R5k15/jOVp07fJU6jU7Lh4SeeeXR0WFww9RwLA2jfVmZN9EpbKtfPrr
H63PtqL1rStvovj58ih/XN9P9urZl8z6n0c8VA4qvqRqR9zBDg2JTxoV16Z8ZbkyzzkbCQqpIH8R
q0dR3HnjXT98VQV344WHpojgBA+23FyVRojDyzbRYF0Fio1aGO/Mb4Ye2EO2avw7nbzLb57qufoE
dJxfqoUo7gysQTTSpzdX3hvGN0Hx7bJS9z1r3W1Hp2YP4GovrZkpnZ2tDNmEmANgNn8M8cxWz9pg
1Owm7jK7qatskwjtL7UW4pUZe36G/Ik0GxfPdF1VKYmkgFA2BR7W/F2t9Ue9WeM5rEWaLQ05YdDc
iEieIm5cgQWPIKUS36vNbmWuTd+8HLf/tGkhNJQWpjH4yA0GhbsxQTXK/GN8lTfjJgkeGiHcymPJ
/u+Mwp0k7mXlCtq0amHQ8BJbb0r+YpiIXjXfu+E2EqF8Nl9SK8FZG63olzp/HayVK8/yCjYtDvbw
6XWfQuq8hqErsWsYKENy3XLvUH3eGKXx4ElG7NS9sotkddeLo+MNxiaxrO+R+7MsBRJUN9iPVgsA
d63QsXx7nX3QLNUefbXoySM1O9Xx4BhgIou40ls3lS87SH87Y3BdifddDbM7+OtzjXs/jBTgNVNW
/AFR+3SuJXIidEHCRpHW/tYKhVsct7d1nK9kR+eaSBysogA5gTeYZwZCFXGdMTgQek0IQX4jrxsO
YKySoSZxdCthx//X3bsUlBzSttROoqG109aMVxq8zJehwnH3NCk7auzT8+JcrLhD6CdsM2FZ/dN7
yiazpBel1jdyj49apj25Xnc08S+2AEEnqv+gd9KXQFV3WvvX2o+cFExCLt888HORm5dfMqRm4jxm
kYaRXH2RQ5Stiqz+qVg8jPIbEeySJHjxvDC99ocxwDdQ/GL6zZrk3Ufvz5awMZXhgVqRGoAWOs1u
jCaTXNWXNGTi82Trm1axkZVSvJFcKm0tOCXEZjvYn1b45MdJ4ugdUt1RoMkMXcMTn+E+Xt5Uzs+X
T6M0pUqf5mUTWag3aczLppadVNu35VHUbzMgaZb3RYEiKiZXhnbTJCubw5mj4GR2TL//Ka5bUDRK
YUDYvFViatbtgjHdZnWyMgunz591uMbbIQ3k2JEWLjUxplMSvAHNjsIrXfLQ4Pz+33Tgpwizk0bC
3CQQUxqSWHee8dorxyqBn/mq9A9wLMjFVfkGmc6VqHO+IhP6pF2zU8eNECtVTdqlGV+l8dUV3H0s
XgnpfRm8x/VeQMhfXcuazw4ZBGjYJEAIeBk5HTKtVsNUH2ipqrNjuOohEWo7S60VCcUzxxwA1T9h
Zh1aiqWPChBhcBhy8m7vR1uktpT+MaO0MTQrCfS5JXkSbtaTw+DKtZCzNUTZvYQEenhbprvA+x37
0KKVbZKSM2CH9wsrGGo4f/tIMg3jf9qKwdFpl8ZhEkt1zIGkVP5WNoX7PE2ObWz+N4vtU5gpI/y0
2MY4oo47bX+59ljVX0L9bVzbSM4utE8hZrWADP1zsekZtWgUbBFRtFZY2aouTz+wPKeNiLIaWw2X
CI3v75Ue8mzvXVlZtb28tKZZPN8xeMikXEcdiGe/2Sz3ChAWJqxZ3AuUbVCEaBzcSkVNTecaefyV
NPXc/eHkYJptg55q5loVMjKFdNUO75ovH9L6UGS9o6On51tfxBGgNoTHEttVwdiLRrU3+yerOTTa
L0u9E5VfmfFLUDaqfG/V6abKso3aXQvGP6aOAn69xvw70zsn3zvrnSwujFbM+F6/GFJb1muRW0/T
HiOQ5WD/2hzjh3ANaDAtwdmQnASd7QheIptBjZawnaBig+pElw52GaRb9L6dJlRtUflqGqvklGlR
LKJOHK0Jpycv+GAqNK1U75kIWoeVxRXOGcxpx/I35l2MFe1Qvqt68ljqa15F5y7bbK//CTynh3mt
Esf08nS7fW66b5L87lniJjefs/JYoxUtjFCNroumtxttZe89s8ZO8pNZT/tyU/VtQ2gdLELSfut4
fWnTlYW8sD/8yMY+ZUGzLZdnraJ1B6KE7OhtVO2D4YWSOJv7RjH/KU1KmantolWd1cwpZ4z8zZhi
wTE85WG9iTBtrN9k61CAUh/Ht8vL/1xCRBcg7kiiPgkFzfbKKk3zJB9I0bLmaz9cx8pRiXetUm76
8eANvyr3OlGRrD1eDrugO//bJ3/CzvbPaBwVwUq50XVW68jRNiIhRGZ+W/M6VVYbzJKczP2nDYFh
l5SxbrnDOwLaToO3j4XHRN7IhgNSP5R8uzavq7XvmwZ+sRjQb+Lkh9cEBJff/3SCZKFiFL5Ar+gq
NOYBS+a6ta3m3jWOVfRtGFemyBKqMiXsn+LNJqKQeXEWVHRHGPQHHlOkADUraZdjgCtcBfnX1nzS
tNu6O/h9Ywsq/hoY2Hm/w34TSA96vorambr/UvtnU1Yf9URqw2l4tLe0GY9lPO4ktrwm+CoLTtS8
DKrMq8ZzgZBTv3IiLWlyp51hzLIEoOUwX6na2gIJV67dxG6+091bVwzthOtS/svygUStPDf8H1Et
LCQhCmGaNFsIAodQadTw6Mf4mxWLtpa+efhtGMVX3TwWWJAbxpOgCiuNnU80GQN5zl2VFwNgcuIc
lNOKndkVgmnYnnjUwsHp5BtPu1Gkl7J9zNY4y4s7KmV4avIWJWDqCVyZZ8cvGHOUW4TMd952P3bH
3/c/t3dP3irrbjGbpzB4Y8A6MiizL4q/npArjT8mgfOi2VSObPuGWo3tbA8ryaw1f4yaAllTDwKY
mCgAU5b2aZnKrhxnMBwDB5zz7e7t9t8fO+DNt6Ccp5//IpYn1PIEXd5PQOYj//v018eP7dbepvbN
jQN++eHw/nDYXD+AUv71cri84S04eXyqMlU7YXxMjo3ibEUlRa2pbtYgVepUDujr4AM67RzWUFGL
Is5HIBgK4HbZuphXp30idlkSJUhDOhOsGtA3jd7aK3ncuRFWYFaq1HAtioTzu1GpWElCvT2gZnd9
/XK9uf2+279SjHvdrgzx4nz6aM6nSLOdUUw9ybV8Il3f3jJsVDr/i4HB1XKiAWNZAQT5tL+CzMrC
KuARZALKv93uftt7poNzWLnCfpCHPm+pU0M+x5k1RGqTzI8y4tx+//7j+fnZAxHzTBlzwsWM/DP/
jdDbm61zeHrPnaf3J3TG+M/7gDygP/3t4XLLPxxAll8EiQtyOuTEOQymhHaSAilgpkzL5fgFbgBg
fRD7hwOI/ZVg81Tr3+b/CTYt5U9LtTNAA2nFFAweAgyER+gGNPUwMQUuh1oUlD9CAS4Akf9Rup7t
5GJfAfy0qinU7Qft4Tgt+2n9T1yED17CWszzffkp5iyf8ayob6qiJiYIEJtfIorXif1CayPIv7/3
r/v7m/ubm+3KIC4eneeNnV0TmwKxfzEiMDtgZu92z/tvzt3apnJ2vUufmjfbaA1PkvMymJq3ueWp
jN3zfs9M/bo2TRaXgXlzZicUIuulhMkkgd42u+PevluLsKCqf0SAl0O6C9FgQY5WwiwVouHfkbo2
7Ld212w3O6AE+fbnx1bpHKY1sHLTOL/8P4WdLf9IcZNklAg7zQ+EJxvn7aWCNI6AiIMGM9RxkHG7
R5uTcsIwTLJK9v41tvsPunxs6zClU1bnZuVg+qA7LHaBTx82Oy9MLA5GzIP/XS1Mos3txy8snGnx
TCcqR+W0WKdf+JUfN/z9YzF9sIDoLZbxyhqeJ6CzUZozuYTCLRogVp++avoyPujf03v6iulbJjbS
9uMkXfsCZZrS837BzRZdCKC45DGzfskyXorVElfCKfAHYWriTE10qFdaf+dcTdvk5mG3ltQschqe
AifMukWRG0bDHIShlJWvtCZx22Yo7UanYGrhLxZpWyX2Vu4dH9yIk0bOgs125TpMhdA3FQ6/zP7i
2Z7NNdhp7d/802j3/OpNmduW9to0e39z7zweH/fH7Zbmv78//CK7O+7Y52B2XUMAe3h5uX44NPa7
t+nsX2vIm/ljzJQfT51CIoX2yIJZqkVdklJqiuBniy4OS0OUFdtRUtKKJyMYNfvRGHEiK9N4ZZM9
MyQ6Clqgv018rYDPnp5dpisUw6iCn+gB59ncGpsN9f83bdDCqygt13RAp61gNig6UB+uOGAcgITM
BsWKFCUqW9qJhrmF83qt4kHiGDxRoFFgWCt4vGkeX4o2y38yK400rRRp3HjfdbZq3en6TZ/ug3wT
1VeUVy+v7KVG++Tt9Kl1s42wEHQtbATigVUd39z3ylYO44/4h3fMjiHqYeU+eh423Q9tZUtZJCDE
VURglBhlwEMVZ+tZV4q4dDMrcvL8Iej+8ULKkmvPhSsx5sDQRo6kpGuJUUQuEJUIrMOho9BzuQvP
TcdPLZnfVGUK+51eECWJlWe5U7ZNvRHbLrIlZSX7PheJWxyng2aqiKjMMqmyyYyyHUH1tMJ3tfAn
DXVVLBzJXGnRR2l8MQkN0ENTkRAr7KljP2WHHso7ijsFkkrNlnSnkXsnSPGx925cZecLb577tUp3
ffoqG3sE8jJep/utqe8v9+zygjxNzk/fMVt6ddRbYuPyHXro2qbs7mJrZyT3PAKp+S3wYje9Qdw8
kbZF2tpmcGMJK6vx7Nr/9AGz1ViN+DoOACLRTAe82pmejVu4nWoYy6RitE08d1vK2kr3n9lYT1o9
W5I4oTVaiEAIOAV/G+ZXJfSK2Edi8SD03y738NlQvDfCYgVguOBkVa7VyIXF3mYJGeX6PQLZ+EJs
5Hbjuisp1zRnFnMKlsbkTmCg8zWbvGaUGapXgtDqrS9jfUza13GtGno+hDKtEJgO4H5Pp20oqm1a
TJA9fyjwWdwM0nvsvV3usWVK/LFh/gkyu1r4pe+OpU4JX6wMsQL1JlZbQfGat6S14q1uhurBi0bx
Ke3jcBfneXcjWUOSbY2uSq8irDtXNoXzi8T680GzK0fhy2MeqOzgvrwxRKf0VYpGG829Nton13+w
gmNh7YLG2ujGbaBh17j2AVOA5cj+OSBn3S7XkToaCR9gIGpUS06CarR61MVbrXIyLbAzJF1Kx6Bk
VvxUtePKeMxr0R+mgZ8OsNl4CIM6aEPBFM7EvV/fjeiFyMEPkzOrexXNXVzuqnKlxefn2Z8Gz3rc
Av2KYB0NVtzvcfQ45LeJ+n65WWcX5qdWzW54WSGOEsRA8FzBd7H8aQZXifmlHfct6seXI601Zvr9
T3u9mmSiGWdTehMOd1nzXbDEneynK8f9mY3UJJEGe8erJojh2Uba58WAsnsXO4b6Lhvbttzk2rHN
sMY2frbuGqPoTO+Z00sn3joAqqy5iIZc9Vk1GmKMWxAGSIGwg5jwrOr9gW3uOvH0tRRxcTlBnZ0X
T/JR6AYmYgCnfThKZd8oSh07o6hvO93cut7fjxLUCSR+dAuyxuKFL62qeCiVNnZ84Xvu3SVDjy37
30/rkxizc0eNA9HA6Y9WUHJMze+RIdxIZr+7PN/OJDEnUWaJXxdEGo6FzIQyzAAeOHFxDJSniV/9
/4kDDHo2Jl5L7jnSGk4FfKe/+MGxCXNnNYP+4C3Ptj8kl+CjInQKWXBOCZAlEQHLcqDbSkRr0ZAa
8sj2YQ9sXAnOywYlHD/bJk1hbV1YOEe/67tjX0klAEklPSABZDkRNh2xE0ME34xm0e1H3w93RGt+
k2aIgV36RXpv1pabbKMyFOPrALMfWL1D5HbbmlVnHFB/irHGyiplix6FbOOI3b+63Sh+C73Ku7EQ
b//ee7HhPkSNrHxTG4CPmS9Qz0ObytubsaT/coNovDdimYIe2rfa1hCMZrT13utCLGQA7u9Ltzba
G5x6hGKnVJHk7yXP819Lre1ehbJQ0O/PMv9bjvALHj+eCy3BrOX24OZyuuvCMrT+i40F6TJ4g6ht
41kwO3zGHJHgRFJjx01rxDf2ZQdrRT30xU2ubhPz8fKkOrNZAqD7E00+nVRe2AQDAjJsYwXEyJwU
vPZtBAedy2HOrZHPYWb7SRWNTJ+BMJLyS0IZyn1sm5/FKoxr6pv5zKVYA3lW598HFui0NaWr+Zbi
67FTFT/zyadqr6hfIj90lPxaCPdG9sUq7nX94XLjljWEycviU9ip9Z9OnK72vRiJsdhplV8tWNEs
eYyryNbbrYbKrKh+qYQtT03CmqjJ8nF2ekDC2oLtc1KJmdfbzGKsBUutEwcCyU81+z62/U7D56/9
2kTVle4NW7OpbC/Sjj2JRKQ9oI9yHP3salCM/eVOOHNCnXzKrA/q0oyFWuJT1E7SbSXTNoKWb2Bx
e06TRUc5W4MiTtvqbKxpOCcUetaAuOf6wq7upoGadIkTZ/pTFmdb08wjR0vcu0bI3j2YKNVQPeWq
+etyQ5dv1dRUFcSP4GcSlkv/6WgbnmZUvQUpRB++ahB7fCl5sbrUbsP4yap82zNFJxYwfqxKkBf9
fdB6dq0FT7X8pDbhrSs99waipMpa4rgcATg43HBhkDMT0B48/S5NawJMF8TUEaR8X/X/CAmsH1Pf
BT4M+rhfWdFno00aWNDGJmzNbJvSTCP0oxLL2rrPNgNCPpou2MGQbWTvJRXWVvZSDx7smAz3R0J4
BkbsnMc0Jm6mmgEQ3l34lNwi6ekcrh+uN+/W5rAmMfFRl7ows+aAIS2RIpQzWx4qs/HoipPAqZng
ASeo9W3aGwHOVnWFH8BYGdlV5AvutWjEAQ+qeeW/u4MiCtjQ6hJsqKS9F+UhPISJKWW2ClVEBpXj
1t/8SMNJ3hsw/glVv7jyO0Q6BlGM78WQjCv1svuVWXtma7SA1ZLj80BFyXy2NYbeWNV+2yeOJLSt
45rNrWhiam8U6jdqsNEWu+JnM/futXg/Fri4SX3zfvkTFjnlVDNGPR29FoRsqYaezk8eo+EFwNm2
y/w5RqK6zL9fDrA4y2YBZgtAj+phTLIpQP/EeEnSwyp2ZK0Ns1yv1gYkKmpCmL630xrXHtW168tK
iLl8VCaFbGpTN1U+ehTei2itXDDPdxNG8TIKBRMf+3Qc3F7WWxActCGsbJDiZfko63+fVkA6RFTQ
gDMB5GW2R6q+MQpKICZk98mrovh7qzJedGmNADB96mKlWrznTRgBcG6zTWjswl7XClbq0JHVybuW
C3rj75Pm7wuUU1ngQ3BSB1thzEWgKqmTUMAcEqeQv/USKfhbm21KaZOMV634FXIS/DzfPyhFb8ce
lnPKlzg4+t5BVByZ/+0vJzop+EfZCMg/qdtcmFKMw1Fgr4idCVaY+YdmSJ3VDf7MNsjIkRBArgEO
txAYFGKLS5kPDZHy/RcABc/PU02dwszTYAMrOfx9YQr4ggZHWAQcij7JbIdq/NZQ+oIsanLAlIJN
r32X5Zd+7U1tsb44vj+HmU1/rjxKUWWESYC6derdYP19HWmKwF0daXCenOcbnRYPgZRoRMgQQh/E
r+m4QTZoH48A71fW8rnGTEKvIGUmebIP2MCnzFPXR5epQC4SWWF9X6dBddPViERcnm9nElzKU/gL
ICg3iU3ODw8zdRUVfY/E8VILyrICtyUwxi8I0Nowbbb5CGx5+NG3yS6ufrqF9rQSf/kkdhp/Nmah
J2itPnmw1rz8tUVrF4MAz1ry70b3vcRXYhBUKorcwfs1TcQzeY6C5udEjJWQMV6WaV1JGdOKbA/I
bNDeyslmulAg5zlG40o/L7czmvknljy74Qcd9To/IJYy1k4zQVT7ayW4NtdqZGfbhEIXHmSIDaGj
dXoCQOIJvVwnV0+wV5LEzDb+h7TvWpIcR5b9IppRi1dQpCytuuuF1lXdRU0CFKD4+ussszOdieRJ
3pmzO2O2tg8VCTAQCESEu+dBN97m7Tv0Y1c+3WXegTWd2Jo9+MRDBwjYdpkFWyj44B37R1bwjt2a
Idj6rI8pwp7qQaUFfI2wZmGNKF849syBjNEjsacKkYSksfSqdPviKyolopZIdjDbnu4tJ/WvL3LR
1rfsNSIXJjuFa0jq66JMOwrKABXM/PpGBQEceJbjpiPtmqjEgo9ABAHzAkjjVNAEC1GStiNTo5HB
VrMxlZsJLA3NAPaj7vn6mhaq8GjInRgSzhzVxtrMBxjqikMW30wUFFm/Vdsfcre0OsLLQ9+4svpa
VTu78bvs4br9y+cdzM/strh1AZAS66ul4UBafmxKNzR6TypQhwcDA+RbANp7KhvqqtrvzFhx1sW9
PbEpJJAaoqla6LA56XngpIFShFtL2xtg4vm/LU5IIymGNVM61KWraSkBNAyLGkmXfSpG6LU6dxM5
SOyf123OP/48VzrbUF0ILmD/GUHLgMWVFurU+7bxJv19anRPst0hrVcupiVrp4/R+cicHPtxkHnN
ARNF/S7xNXSvsvoooTqesSFgUEsf6BojFiZLLlY4vxHxwkHN0gBUV/h8U9bGk9Ips+pCqfQbntPw
xxQ1HZQdq9qyg37MGyDtqORImzHLnQPg0YDMZ3WsvCoYNw1sieo7MMpZye3UR/ZXWSnqR1dL4V5K
zGg35qMVDIWVPNtRT/2hqfL6aZqmYWOVjN7Lkm0ezFHVf5Q9qzeVQ/WMGC0NQzSNRvk9Gdrk3VRS
NHh7KplvKK+XM/C8VGWiDgPjHsuzGgJ0ic21jdlL+lOfpZ1zlzllBZlWpGLTPtJAArxzosJUILad
2j/UzpZKgLtVDv7ufJw6jLIXzh9ahWa/bSMjqvwwlHTNd0ZZGTZ1JqeWOzaoaKNx1vSlX3JGWRAx
gKl3kqVz+1F14iYBl6YyDDsd9P5QF+FNke1lS8qxcVCT9PpCGzZprDvtHXg+o3Zn5izato4Jvpba
GYqfMfgr7nqGyj8Zexud3tLOwZel2mMI6I0EvXSgQvhNYdhh6vZTlGduXuSDtSk0PfRDtY5jt+wj
65hWzKrAdDTD3IeQI8k3cKWgv5vr4+92ko2QQON1NDaUY5jgPu5Dpd2NqdyipV5aTg1K8DF/qnrH
vFNVOiT+UFYZlGYlKIcYcT4oAfrFEPszE738yTUjQXvaoT105qdJCZpm1D5Q1TLthxwcD1DZjlP8
YKNpWj93sMggGYoSkuBZTO+sSS+756kaqs4tHFoy37Eg/b1raSt/yEo3bhw+luCgQK0MZWVwxPWH
Oq3tnzG4y8FdAQD3Rp6aMQLnFzBYuEIy6lZmnD3yngIx01Vm8uy0FgaCLFUqP3tq9L95bEKIfuzl
Gx1FiC0zIuvQSVkhkS7iluUB/2IXJJbNaefkVHrOnKZ4dAbOOq8fE8vTipgd9A7C8MDHWOoTzYs6
CJkKSs12rKD92/RR9lopNbuvId9uktDpIcCXclsmTZT2gKlNPPxlFMnwWTEJfLWO3Uybrqpk8DZY
dcG9dHBM5ncpIC8uK5TQdTrNQjNA0SICAPv4xCITcUjr9P4PuFASx3X0kIMttiomtH9761cUG+rk
gjCqekhqg24wYgnB9gLe/jWCrGcAd0NuejUqNynhiYNaSydHVuRj5LSLXFQPs1+2pKjdpu7goPBx
RPTM7Mo+mOwEMhlpH47HsDGcnuAB0rdkkiO080w8E24ksEfJQYkj+2GOIOAiGeiG6Uo17SJconQB
wSuIlsyvWKz8PFyGvdrzrlMkgLJcqXFnwFZsqtBnvLHTB5Qxr18FF6+G2ZqJXBbFUzQUxfwvToyy
yUNYk5xfTYExEH2lEvOdqZ5dNoIFIesDOXPLKrB9EnMzfSbbfBdM2z/aRtrT18T94AQDMJBlR/Ew
iFe48y7yhu8i0DwsAaogvIzmS+Lk4uFVYyUsR/mkhO49Gpi8vW2q13RMSTYMpGi2FCqi17dzzaTw
8fKiR/lORUElGt/zdBuBDKTCscgDqvzituE64crlulzB+btGYXfVbmp5iWYmGYZbWw00cP0ryb/N
hYR9FPLMcIqmwophI0bOFUaB0wMYNnhMX1nLBWAcOsgo4M+E81DLudTQ6s3YlEyQfhHzRd384F72
mu/6fqNssl25abZse/1jXY6CCfaEvJaVRierFPZ4oDwpP/gP1X3M3LDx1Ptjf1SPlidvLG/F6EVq
IhgV0iG9BejSNueaW5R5EcPQSu1NzoF3bqpbxLTuYqkmrAMOEDq3bOVTLh33mb8EsDMDDRMRbKhE
mZmBKkYiVnjDiju7WWmzX6TN34v7+/eFvCvinKddgb8vjaara9wfwf863eRrE5Zr65jP4cnRZqYW
GWCYR5CESm2hbEO5XQnD/4tz/LMUERpY66D9QdYhERTXrMh7Tx6mI99+NhhT+CoPmJIPioC+sJUN
XDUrPCCT0EmmoYdZR3XHx4fiS3aRIOEZcOh/vo1esXtxvMJYCVuXkLH5u+Ef6MoBnIvhgfP97GSM
yaLpLn0r1u+NT3Uzbuwb9tV6z/dpTsa7GGcB2m4kfZEP5sqb+QIP+X3uT6wLgZo5zcT0EEcCFART
7FevACXUZAh9aaO+xStH4HIq+HutxnfhD0ynokxhBaUCZKRYa3pkX+xVxRh6fjB3ygY8GD+GfU1y
lx0yoDLXTv5F6QqGLQzcQ2EK/7mARNrpNEz9gGUOYMUxDY+iH5ve1pqrjTtqeGl4y9YGRRYXC8AV
giqAbSjbCbG7AYNdRyUstij8zgfHYgdV6/JgPEKG7DgGduA89Fvk7/6aIN5SJDg1LMRWEwglxvFM
IJlzCyoDcNHrYLtnxkoMXwoEp2aEaIpviVRXhRlZ/WlhLtnkf67H68X85dSCENIkKwzVUIcFlL8Z
Ufc00O9bQqJjE3kmsclLsy03D9rOuF87FwtbCPwmRmxAAo7qlSWsTR1oDBLAERy5zYuCpjbzRn03
OK/XFzh7gJCfwQoug3mmzEQqeH70tbQAgUk9Ic7pfokmZFxnmPOJV8LpwndCAQnyDJAFUFTEmnMr
AFFYGmRycOicF8d6kOOVYeYLjnkVZW+QYRnQGwCthO4ImRdXmNHglQC22gE6l9HWudOIvUm9MGCk
DZJD5reH4kF3IyiCtu70et9vjFsT2Sd4uu6bO8SaQ+jrt7fTpnSrnUoi72WNOe9ip4WfOO/RyaUV
z1QbEEGJXV26zfpDBtrZ8N8eB5jAN5xhBzL+KyJyeQRmR5AOxy5Nj3L+qGsrf392uTNnmf8+Sv9Q
XfiWyRN2WeJylBQ9UN2t9qXUT32772M8iLw4WTF04fuCIWGvIifEuYgoKIGrifThPrHe9dyX6xW3
VOfTKy7oOxcCjHnmohbOWD6hFq1VHRbkma8DsXx6zHzt9p0CIocex6Y9JntwqO2g1nNrPOSPzq7w
kAFspOfKX5vauDgj4HMDakRDqwiS4mh9nfuHVpRyUZd9DI70rzbxOr42yrmwqWcG5s04ccCiTRVz
TGDAsO6mEIoKO0pR3lrZ0wUfQasXvgegPLijDeGoZyHe9UY7W2E3edhADHDb8soFDd6wdqUunKhT
U6ZYyBycSlMGmAKgSK82XbPn9kpCtrQavJBB369BIA8t1vM9y6tY77tWw0fRP3VK7PIQNozMMz3Z
issvff5TS/PXO/k6pWqihGXCUmVggKjENIi+luZdvD3gYacmBA9zStAvQQwV+xVYKhSFiOqjBuc3
0WZUiYS4Of2+frlcPukEi4LLRQ6GQfMBFmspSF4lh+guc8tDdGRItfRP4/9DknhtHwX/A50Rrggd
Jrt9Kd1Q9OndP447uPKPpHCNkSiFJ3nj5vpCFzwR7Qn4O8a/MYUndqzbvueZ3hgQoELVJnuBlkpa
3183cQn8hpAX/FCFnidYPBC1zh1Ek8yJl4MZuygP30LjhNh76654HAiqyEH6ZXoR8P0tgazu7Zfm
9+QW88HEvi3Ir55EH9d/zOWLQfgxgrfaddEYbWXFwBSjCEpA3qSPpPWmo+7GH60fBiUZmFtBd1ol
ZkXClft+IZSd7YXgyUD9hHYbYi9y7Q+AkijRQYzzsWrWZtMvRx+EdQoOnGaVypoJhkaQxBekua0D
4IieIU/32G6V7bR54a4e5ETzda+9dTbQk9miI7dCPrq4XGjFzjOeyORFhnzb7p3KojMTPFRzNDdF
6mnfTc1KfFg4ORhRAKMjWiYqWBqE271LNDUxJxCHgCxZkZ6T4mXFaRaC6ZmB+QechLg6wuRX0sJA
+9kgyIGTc5ccIt/exR/TrXxnbCIXDNe+s1sT7fgeSxDu+TPLF2cnYSrjsNz4VU74D/2r20x3KCwr
rnEjvbNjk+BeX8vg1zZUOCRc7cq4UGCVZkFT3Lf06/qGXroFZvgw5wkfRYHzIt1L4t7RmjrCeH6q
tlsnbG9tfUKXoQLigA3x2pztZZBDZXoeMoYDzlwswlOBF2nt2IzO8+j3EyZZ2EO3VkBdiCuwAcKX
WZ3RmJVIzl3EaplEuYwqi/k+3AFFwaDegxSeb6ON5UDZfvL93huh4F54a23DZdt4C2GoFBT2qvhI
Aa/foCQ2KsXZNu3I8FQGoHh2QbTuxq0rucxz/kymO91EwTCR5rCmZr/gpFj7X/tiyUlOE6rpA+x3
bvhg7cwat6XtTW616f3d5PbQHHSfrnvQZYEAdf9Tm8I3TQYU7GJ9rmpVJN2h6ri3fkgV+QCw+HPA
4r3YH/zwjd6sFQguwYbzuAkCGmDnOsggxVokVauO2mMEcFvyZoWuDCwf3w7RxgAStZLueZd5IIcs
TRDiNyu39eWjHqvGbQ0iLGQ8uLAFL5NHbqbSFIPV7ah56a7we9/xcYGhcE+0TfoVPVs33HZHYnnD
Z+d2a3TtC3f5+Q8QIkPimIUWWvgB4OgIpO2UEOVof7XHH7/tYNwPXnQYDkCT+cDcAI57yJ5Bgpa6
8v62nVwWEswErcT+xVBysiPChYo33zA5aYIax+ibUF+16iBBxh5J//p1gJF5a1bshvb5LAd3fr6b
fIJ+QReCqWa4U+IG8Iygp/ed2gS0/3Xdt+dE7zzmwxTY0U2MnwLXIk7nZ8zAQLUOU9BYcB4ysAI9
9HlzmMashlIpSHvUsf/QmnE4ZOhYXrd9GfkRQ2SwkkFkD1yHonhOH2mDVNvYTgME/KFV+o2ysro5
8RBXB1k9GJlZyQFDON/IKGVmXpopRguNDmAmpGBWe8ho8tZao8sxNWahv/wfFoU2IQ4uElAs7dxk
qnVJTFvUwxN2n9qUtGvIkcVzOTci/8eCcCzyfKJZx2Eh1hB3tRmtgJd5/2siNoTj/JqMQUpes2fU
pCP3t4zZkZUlLvkMhsWQBM03AJDj50sE8bOUAb6DZmGCbHZOp/W76B4MiSsR6HKmCss8NSSslOlp
nqsJDBlP+REDDRCTx1DcIdkV7pv6qQa2Q9bEvRbvl1ObwtnLinIyGhM2ASN7lveyq//ssJ9/7Dto
/oD/q/hYE5Fa2k6UMmSgkmY6QNFjuKUWqQWGeNQCQG6dgmPWG5x7gJHkFIMqPSYIvOsuehnGzi8V
IV2n7QDiIw2XimoNu0HxgUDyB/44tSt2Fh6254bEV2aiQhRtgiF61H7XwfQDSpY77abGY8jXAzRK
u+31lS2cjTOLYnaQtg18RoZFeXT192oLiaS78SZ65Fu0wG4GF5msWz5gXOxFwb21XxU3mb3jPOCc
2xcyhTJVQghWw368k+6cpwjNWfaKYaSj/TxG/rQFT2jpsmf1FrXk60ufD901y+r5oVTytofAegzA
uI2+W/YWlzRo18ZTL131fHlCPK3DpE/nARd3UlQI/TSkUelj4wwE7NivkQLZmLrHBIyzch9eNvzO
0yBrvklO3kQD1pWFs8fKG36U0y240d3kz+gQjMapd7037NUD2jSe9vwfNnUu00FBDsBu8bFH+yaT
Jx2bGuYRUdNNXb2G/3qKcl4bgCUO/gHSR0yoVRZxic82mGPybW84f7JJuWulkW4RgoP/sKC/xsTz
wR0tQ/0MxmLtjyH7E66/SF8L2xc9vPMVieAPKzbQ3NNgRJeOoe5x85ha3C8LLajVfaP4E/1UpR/X
F7YY004WJrh/nE7OqISw6SRq6dV5emPwUUdjrZL8SgOfyXVzi6ftxJxwEAo5BLKtAhu2rD3E4T3j
QG3+W74UYRcFn4+dNJ6sKMGnsj9QvcFUPbGilXi5fLBmshRAdGagunCVGxOYcHuI6LqGcyNBuofd
VKC7w7tO24b5zkieLUjiRDLRooAZd3rupSZR25U61Xfn/CJ2nfwK4Z53So2OVo9fMUD+QyMq5FBV
UGtlv+LhrujAehx6JmRr+NpDetFpTuwKd31cgzSXNrA7pk+qCd7rLZhUPEwNXneWy949PiXMOEAQ
zOhPEWfdTF1qlCHsSDpmVnSsQzHrbRgC/RmCyCGecVKy4kmNto/XKqJLNxJKH2iNQlwXz0jhDmZJ
aIzQk83cjNl7tGi9HGMg/aC9m5W1i9Yu4MVP+decLrIuDJbNqlEFM36Od4v1hw6KF4VEbx6pnZK6
rL24Coqy3+Gdfn2TL66meW2z3BMUOTHXrAo+JJtJbIR6U7ss3fc5COvNI0sz9NTdASmyRoO4LYLr
Ji+2VjApuI8cAz6cc5jUuerRSiGJ0j1lJfNkA5DWKt9cN3fhrYI5IW1LuppDKgDmchTotXBn8gfW
jK62RpC/aEfFJuogjQZeWVhWP1alMo5d7ZpOdYhDyzV44UvgtDBLtnKxL+7giSlhSYWZOdzgbQ3w
t1vav0DQkmSDqw+lW5vxf/laaE/hUW0C9C1ivzrV7mlRsto1tA6a3tUvVBb2TFUhep3Qba0Pa7F1
zvXOotr8vf4aFAXTDEvqSi7T2kXg3clU35tJc2hALF52P9qY3aG6B8A73LSQidXlu+vecnFDzdZR
HVTAZD8LiQpfkQ15FeYMXzGXqJcyIM+mjxB4ietWFn3lxIrwAasCBao2hRU5TjwJShwyeEs6jO7k
xtp9eBlFv1cEykdUwqCJLFY97Yb2EEuHLan1VZ57Gabi0xwAeo/WOiYFUYjRiF7511e4uI9IWCBX
CDQf/jlPPdXOZEXe94grYxgMZk+JoqWeKbUr3YvF+PXXjsiwOsZSH0KNEDyamYOGzXtT+j0GkTjm
M0LuGvUnoGkrS5s/zoWDnpgUHiuDDZCXpMHkrECG5hRmj4ANbtg7gChENlfymTVrQoY22XSmqcdG
6sjZw6dIejSdm1h/iks/0v/tVPPsKicrE9Kz3ixNvZRhy+SgJEUnswzaiejya8ldhispwxz+dTdZ
+3xCtpZRScGYJCwqYxq0Bqb4ncjvJ9x+ONnhULzkqOWZHf193ez8Z699wtl7Tx5GSqkk3K5gNqpR
sWC5F+urc4+LHw7a3XMSY+oXRTS1xHiBlYyzlO8x5q81+9E2By3yFHWL3kNdbqECMU05CdMHW44J
VIoG42B1O426dfRvVcAweQmw/d8fI+xznRQNH3MsmJuPRTf6NAObhLVyLS3u6okRYVdzrU+NnmHF
WbbX6sFn41ppZDFuAn2FEhok5FGePP9uoNnK85ZDvVbCFir8d6ODoLQkNlvTB53/0IWDnBiaf8iJ
g2S6FtKUwVBPoZYGhexIe1XMldh1aQSJHvDUgA+AkxcNqXMjda6oueXMgUTvXYknm6oDStVZw+Fe
fpZzM0IEkawk0jIN3x5oLLwnbTn0x6RdU468/DTnVoTYIYG4qOUtFmNPqlekr3WeEBZ+9MYK6GPZ
DrisARtFliByxtkDNdIcKG1Xb80NiIy3tWNRovXtpjdVvuLRl+EJi5rp4+BseICILFmqnU100Ifa
7eAG8fikpa5tebEE+uTUbzBIgw7Sv41M5xaFj1XEmplFOYbRKnO6tZqatE70cN3Eotuhb4BpErxc
UTo5dztuDYCwjViUpOUfZdnrb5luQVwU4P6V7bvMU/F80+eeJ2b60IkTkikAwaZBGfXaxajDXo23
vNVu9UYl7Ke6Nkxx+SSHZCkgTfOAwTcWWzhMXVOpmV2YSBtHV/kRyE94DD9ULj2YHqgXgCX8AYqo
D2WtqP9NCXQeKc7tCh9MaZLMHk0DRJ3k2d7nx+m+8ac7HjwoLob7SUfKTYf/24qgN/BsYEKUvzUb
yQfTqF/77TZ9Vb5BSo5bHSuv9SFB+fv65/7GIl37hcLJtKuq7qg2/8K7eBM/0zfLj9H7dXz8ggNF
yxtAtL1N1MeS7KHRR7ix4gaXN+H5FgmXzySzpusG/IBE2df1m2I+K+lOL+5HDTfFinMvpLvnxoQr
IpHVqILqHPwg9xT9RjP8SEoIGE05AIf0qQ5RR1sJSYtufuJ6woEae4zUJQlcz8g5QSOLTJZvIjfk
wHWv3YBLe4kxZ2gFGzi/FyPVkWyHvJIsHKmKDBJEx52QjJy5U8S9rj4Ub9ed57IwgWN1ak9w7zKx
dJpasFdmL61Ocvm2oCBMiaEFfANyjGEI7M5t1lotS3EXQC0bgkg6lKxEYZ6BDlKc5WDHR/YXpjsp
wTgPcJYQ98zoVpVf7DV82FJMhJgUGvcYTbIwyXweE52kmbKRwWCbBX39blWvQ7hyDi/bOtjKExvf
TZiTnIIZKlXbWsLNVQPQDbqWrvvFs+RdLyJSj8q9QvUDNXJPtvsNMyM/m96gp7lyFi9HI4RfIcTJ
NEefVW2x0r6nLjU+WFg+FEMVoOXkJuorEOl4yhwlKdnUvCPTkN9d96ilw3K6C4JDZZViFE6JXQA9
lM8oBbfV26QcjfTeGlamGpe86NSUEPiqklNmNViqXFukplBZBxC5+601AZLtrNla/L8En1OLQqSr
DC21mgkWs/E5ZRvwoEUVGs0W9Vr+0gAqHANpLPPg+pbOf1UM8KdWhZA31EhIptnqYL1UOuZg13Ku
tY0UApxdKICiUxhoygnMg3pDpJ6TpkyOXKt8TQvBxVeSqTQery9sKdidLkzIH6QmpNQGut5NNE6M
4UnPWmK1lkvjPykGiv59VWY+oKiRgIsKlLNiajm1LG1yGa4ZFV99y1GMISUQccrL9VUtx5q/ZgQn
UVnIFWs+Ae2UbsNmvNFb3ZdVtvK6mD/KpVf8NSN4hZG0kdxoMCM3j2U/X0paUFKQjZvb6+v5X0LK
X0uCe2gMmvGRBEs1ZD6GvPWN5M2cPGgcQIp8MkBegKKdO8UeeILIiu05XF2ucp70mkkHoRZ+Hrht
zIBXkx41bp8b/Z8i04eNmU3prqSW3ZGuCPkj6Daat4nrzOOQgtjrBu39Oi2klVO4GNgUTB85ig4t
RHl25pPwDtKCLrFqlO8Lrntx+kyzycUrQdd9EH1cX/Xl5PAcxE9sCddVOBg8yRqs2qo7L+kn2ISx
KX1hmenWzs9CGz0s89Aa2Yap5k8LlLsgRnT50B9l/iXZRQD3BwnJpwMiE6gGbTBTtEmT8JHV6aHF
jFbuqLvrP3rJ7TF36cBP5ieBWIeEkUh2jLZxHdSTktpPZBC4RnzFGde+ghDzpZhmmZ1hZyT5z1Du
+jqg0qFCqRg4/evrWbMkHGOIs2hpXMCS7URuZfklfa7kHxEDyBQMsddtLQbgk+8tnOUIZTIdtMmo
9udBWz9JUJfWR7c0KSmMmfH3TUler1tczKNPXUw41MiRJGsycagNa5OCswUIT51IqemGtce7B2dE
FWttUHA5RTpZpxDwHRYmXWthTzX6YIFeUTYOefOWTwpm3KKgrFvSzYXJB0C/a2efjStH+NsHL6KJ
AuZQTKljqkBE5DBtDK2mTRrXUI64Vt3e7Igeb6f0FsGE1u921BA+PCoQ+u6fe2dvym8Whiivb726
7Fl/f4Ww9Xo2drRX8Susuzvz5whIWI1B0obUMoZ2W+SIpPfkXeV+0llRsQZANcg8Kch9x5t+Xv8t
izfwyYYIH0RhE68R1xp3kEzoAPXvKJUkRCtHr5PZztAbb+iMNWTx4otVP7EqhNI8isANpMBqDahc
GcQx+fPu3IIs6HeMxypIS7ABLTFJjSZ7AN/crs7qLQWr018gBNhELbIqB0keCKWIBkIZ9F0rukaw
qalLl9ffdV6QsKLMnuYGrMibBhjqrbpJiLn7qL3iwyDa7xGIUvoWgs7BS3blnvstdPT6n9rjp+JC
TnuXY4Q6Wx9V/+6wXTkFYtWra1rN5vPPaqK2wD4nhQpSO3PahhkwDVVUDy8St5VHJe7LHgIlcbtv
ML7ZkLRIuj+6MqPLsnB0PjC7lx54ozg3clvYLQGvoz4+TAOoiSuesWOkyUkKUTgzOuYgvG4Dtc8c
bHSR2SSClIflxjELI/DR52wfpUa7LSyuHSoLY8oyk5SHQe7Ayl130BVSLEvfhjG134oGoM6sjkbM
evdh5+E0oaSu9dMtmJryTVlk43boJ9tlkqSS3u7KY5E24DBKjdobi7p9qSUwvJNR7+neoU15X+m1
9QvILPum6CZQijWWrabeFBfoNrXUYm+dHVeNm7RZd1/BcQvPGSIonlVT6U1tET9LKTehRVTY923O
R4tkgOOg6jKG2qaltlG6ajuanzJ25hCzqGxRZQS1kNs7FHMdzImhpu2gdY2BX6tHEGbtvnOc+tWe
+Phs2Da7t4chvqOdFh0igDbctNQliI1z+QvYFP6ACpD8k7eqs+NljL8YAmIVYHaEje40gsiqRkNr
H2W6/CCHGC/20OGyX7jM25uYjSb1GJPL3+FkSUEYm13oRoB7bxW7oAWu1bzW9106KphwiVunDFAO
0ztSh6FRoGGVQfAeLSV1BA+wqjyOUDV90EM1RoGT5uFt45jqPR77sUZMZhfvVh0B1lmBODLBLtcS
CJSY5WxlvdTv5RBKbnGhSTeO2eatS2U79WszHL80qjuAxo29trke/r5L8NeOwnyCT5I6fUK1EUIS
javeJI/IJ99T7z7bh95nSZKNelftEu+tP1i7MYCmwVpt8XIs8zvN++ciEIHnRdxUDp/joL356FCY
28ZPPWgDH0qi/px8208feOlaR+suvLXmqLhGMbuYdgAWpoNjGY1ccQ58zHFe9SjD6tt5vmlkN6Y+
QaWl638Vqf2Z1d3RKvHRjGrcXd/4yxlmLP00WxTuwKF1st7EJL1rS58YrGLWETRwxA4ZeOfxFtRI
bT2ZtSenvhq/R+A+NiprpfM6mxC//elPEO6+QYvzPI3xEyxWeHJsBJn+OOrDfd2tlQ0WHzEQkkC7
AsSeF0DghGlWQQewT+ZKE4TQB3Er2/mVxUwPIF6DS86UkKVLqGPLOYM+iILKW1WVK5WZpfWi2vbP
rxC23GrrypbRKHTRxLsNJTCYSbup2LC0965/3MX85sSQsLEcMEQJ3UiQaLOuI9qY/6JD9mXI0s8u
sQmf1s7RYi4LUhbNgdA3GIrER6KUZ44x6LPKVn/QcHeOtgf3USy/bSM8BT0+3KSW/+8XacwDZNAI
wb/iNKfejiqIEmFTrj9KCxmL8WbWBrG7N2Nt8mh5fahcgsDUBreVWLiIYktumxobasrP0eBqwwGM
coPUeXaWEwsj48xLFGVlgUspEsjdADXQNEyViM0d7iQR5S1US3HLEaNLD3Gb+BTljOv7uGhmBskD
XQBD4ixx1I3QVgrxJKimbQ0aWlO6Uduv6zaWCmgz8fT/2BCecqgVaI6mwkZkgaRSqVu+Yxk0Cq9b
WTpfp1bmlZ7cJeE4ah1TYIVDJ4pmjADX7faqVw/RynNx2SHAOoE5JkyooldwbioxS5pKoB3FUa79
qceDAfcldFxccJLvDNZChhl1SQxyQhBSWztuS1/MxIY5cAuQv4iT2aCazEpjbvdU0rEZoMJzU0Yr
18PSBzsxIc5jR13Jqq6DCVZCVR7l1T5nK6+wlVWI5xdEEz3kTGDCSGVSZ5UXjYc4/nPdJZYuWISl
f76TEHInxck61uNdn0lHRAxPG7MfBkg5Uyl/V0JEqlwntF1ryy67ByggVcwQzg3T+WedeKKR4fFG
TcQminFa6HgrG+4EugriVNecBsLA/LnK7r60nxgtguqxjEzC/H70ntiEbpZUzpSvrqM9GnD6YiSm
tuIWizYwpWjOZEDABAnFn6Fgk1NRrCs3owNTNyqnW0pXvtliSwxifP9YEaJF2to1UCOwklRQmhpj
XMXZIwuHu0a3XSWswekC3j2d915fG89OXf5rmT7kRqc/YN6Gk60MKcjWQDWG6ywbf5gDaq5T8ilp
AD50jNTtWj1iMW6drFdwUtCd8p6HWG8Zb1r+mgxvbfLKV0egl0oNmBdECXfWNdYulJYKwNkrCEq5
U5f9nmT7d6GOvgHkjwYZNq5/cgaW3Q4TaJ2W7HW1IHaRJaRkTU8cM04JHX5TW7lJEoyKt2u50cqP
E8V6SstskyjElkMBhCWHyQb1rOtAByQF2gwM29fDwrIfW+hEAgpvWyK6VHXaJozmrSjtkYBl2qul
aqeX5UqHYDH6mH/NCI486Epv2DrMpPytpXfdlIIFLLBzgJOrbTrNuqT+/21hgueOrRKymMOiXExu
a0c5sTFpXrXDf4neYJH6ZwcFn41ik+pKM++g9ZIZt1DiIzRdI8lf3D9M1MqYoMfAt3jR6RYgsUqD
hDnErFOTvfXpbTSmXhP+mpINblnS4O18fQMXzyKkOSGVYoJFQ8xkc9p1ZqjOtQYjsJm96ZuN7tyM
3b8GPM0hBiPQwDZj8BsX1HmIgcaROlUZ7BgYlZ8gvogSLPieV9xh6SFwakX4SoWNuko6YQOZQY9l
M+ZB1Eo/rdaeiKp2D1WUrrFmLF59UJycmW7mgo2YKsuRkieSjWs9z+Kf+N8bpba3tUX9NJxuSkPD
FNlDCZI5VGuq/0falSy5DSvJL2IEuINXLpJard5X94Vhu21wJ7gvXz/JnnnPEsQQwp6wz10CWCgU
qrIyJV0b2WqFZ0+ph1o/ciTMKKFsyu4bZsi9BtQERcf2mDSR3IWrEevoCwo1VEhXJ1ZXwVpfXSnq
S1LvzSF6mOvBL0EbrFMZk69sdcthObqUinzuk7iGvawZN7mt33MLKs80C+I2uR1L7a9FmU49VIzI
UMfMbDuGh/ZqC52U57r5Xdmfo/J4+cCtOsyRj1KhwdjSME54ATuto300aRK5OevLaxV6oh6o66Gi
RsfSIxwkmK2G1lrL03868/89i1SoQTUxYqS6rBQ8Vxr1ua15XQb0jy1D3ax+woW3AsoG4CP76s4c
fUJIbeWaM+ETRlBmrjZj+qAu4yv1WyTjElx1ziNLws0zKLZTzCMsOdpri7GucQPM/lzUUKdA5XeY
JLn8atQE/lADIyuF0pQQzQwFz58YnN1eC12IIoaeVgHW7lm7sbJBwukmMyWEtKROOeE6THFbfaLa
8C0x0agbrKta2vtefrVYn1pQlf9ZlRBPmkQpCm15gBvMeTBAfu+O3Q9Dyru8nu8e2REiSWKwIhwi
jruUBfrsFyhBahH3C/hGlT23FPo+96immzKom2wrhYiS2tHYlTW2stJRfNQcTMfUnZsOpT8Upiyc
rLb+zEXjDQREIPwUqQWrvOQglIE1Mxl/ZRziaxq7oyO7avP4PSyA0dKa7ndiqhiOLQ4RdAmipMGE
UOjnVvZmAP13OfCIyYVKcd7QR8BbydIAbxC+bhYquAerMMIcKxQOwvduhoZxM+zmbtzpSx3EzFTX
iv6W9hBtTwwZowYIvWxQqYiUrdXYFl2i2xifbR1f7fZzCzY4qMJfXpz4aUUrQkibnBkS0wms9FPt
1gufHphTwUar/rVM+5clzHFZOAAYyxMVPTnJ1YlykKXYVnqlOKNvzMkmbGW3nxjQ/tcMSGjBlAXI
ovjy1Gvw+LYtOHdCo9bdBtLUgIjsJ6dzoM3i+JDiAdrv9+VNFMO16CHCuRyh3KQOGN72km7c07rY
jG27153ygetTgIaJ5LUghhuYM1EFg+gc6KWRfArmeKcVRdxFIFgbu32DjpCLhss11xQJam/FDvCt
y6QhaorLNXSaSBih2VTq4hMJhbDNIkhCDmn2fnnvzr7XIu96ZERwwJzX05RVoN4b4yH1VMavOvBU
GQNen7qyzcLf0Vg/XTZ5FkexgdC418BHtcgJg4nsdGF9zAd09kdQ4GnxQzRoG8NOMLpNfqoqexjT
HrcSeVOhKlJB+iY2ZBiSM3fBKUBVBOgk28QdL56ErnOyrI8MEDqSHrzFg/3TKWzze6V3Khj5zMLP
UEx7ubzms21eogmIivSFAF7HLPXpkgEzDSe2UFE58RTE/SEfrrj6UJeIaPk9eNAvW1uJKkha0FS2
QFq0aDSdWsuW/FohyMv4nOuHqqKzz4eQe2TuyU6NmQz4tmoPU9vwIxDSgoH91F5az73aWFXiORiJ
1dpvLNY2rNgQ2Vje2YlAPMFXs+xlfmsZ0z61E2dpr7G4wbqm6haO8rMNqy1T6PPfbx9Gq3DpLCSj
hliAqbGeyBzUxMuSD9WExPjG0j95JDl5a5sG5l4wpC0jKBhLFRYTEzXqYg0TVeSqnT/nLnfZol79
eXkxa3uGGTGoqC4FR8SSUzNJ1uICheCBp1ZM2TocGst5ZaA25MSJ7GF31iVG9AewzbYRGFEI0EUm
/GQyq9KO0wR50UBeod3lQAAsStSHcSJF6U5KVWguUTTyo4F29qZopw6DjWzGeUiIfV+PGahk+zmO
2NagNqlcmzThJ5DL4/MM0feftt2YO5sWDfMiDH6/tSws/mG/UFH/qpuimSPSHVedgT4fCWOvMyY/
jJhrOCVYH2VPjLWvf2xGODIFAAG6acMMntebadyxlnhmmvpz+Hr5+68awlVsIp/D9JY4x+0YlcZn
Q8F6chvTlcVoGG8qTatHfQ71nyBdtWQjlufxHYgx9G/BCoKC0HK7nLpcbYYknQpwOCT1LtFVH8jK
2bqCUno/b2ywq1Qdd506iApJMrXi6rC7gCoR9sAtJuzpXEVFqHBImzHcJ3pq+mWj+MyW9fvWvBx0
cMssF0YVQXsiHCmrGR0TJOJI2vD6BH+6q8QPDn0xakwqBDWmoNH/q8K9zrZ9+QpytZE+1QQO+53z
a8yXUyMYu7tRRhxqYFePX0E4e+CkJ6A1N1RHt0T6WivtKzMegLhMy20IiICKO/yyK52VAEQTy084
ehd3Y4Wg3MAE/5kYnoE5Ccz27Kf34cf4LZO0O1duaZT2Cfznq5srPvaduRqrbAGQUgTGqTsMzV2r
GW7Z+E0qMbXmN0jzUW8ngBxAnuV0WQzjRSx2KrBSMb5rw9lnqXlFSyLZvnUzFiYNkX/opnh7zRgX
0OkIM6ycUfoCeCOFtoUuAS+s7NvCEWNp6IzgZhEPX+MkmDjOxsQr5hRDrqRXbhA6f6DG0LpJSsAK
wIa/Rdhj4zDTiHKJilKzfaZso4RUqdBfA1/soB+SavByAp0Zmu/CIZckxSvh7MSUkK/SWU+whRjQ
TMtXTiMXkoqeVb5Hxt/HkhM7QgyLCWlNvYAdaEn6rGkCu4133Wz8vU8gB8Y/DVQfSEaFjIbEpDZq
FRKH+UD9Tq1vw5J7AIVvLp/cldhgOIjFUO8w8DATIQrgaCiTpFvgNMnbAMpbU3+6bGDNtwFap3il
gHMUJbrTI8RDDpVjNK08Kxp+x2DKKaG0moSa5KSuODfaC5CaAwQLhJxioknMhkbKQo9nZ+Vhjk3Q
65N9V3yaTerG8ST5OCvWLIxTIKtdXnwQPTldFCaYTKvU08wD2OSapOQq723f6rA+cCXbsuGllS2E
NVxbUFhZ2NyE26sK6ZBrZr7osdP9orOJUeJAayS195XzA/JjYFXA6rI8KoU1deaQQo8VZJGktLbL
eznJuTsAYOcWg+RjrS7oyNTyU45ui9hQEoR3mNJr5zmruQ7uTXOe/Nqaasng6Yp/Y1VYExqFuJdF
CkyUNGMs+osCU7mik303qbIel8yEsJrJjHrGQ5io+eg8zqyGwuHE2OPlc7T+ef4sRIgH0QStotmB
FTpADAmh29jY86OuyK7yVddG1MF8F0pbZx27obbJXExgGY8r46nvbfDEh7tZi0BVkd7oCpW9udfe
v0uU+z97Ik5losAQshAwAcCIR7epo9Ire2a7TKu+hSHdsJhtozLdXN7NVauYQ1pKh3gNiynRkDGz
YZCn9OYy2zvU5dkvTR1dbtznQL91VGJuLT9Cbe2PvcWHjjxeGwq7USrYYz2E5aAtrICBXzWIx6an
wbzLUcA0p0Cqh342d4b798SucKgNlTNCIthVw3mrRxujepj058HYtljtVG7LpXcZF5uuubJk2fCq
Jx2tWTgXVqjkHQMdCaZ/HHiOZbpkVO6njN2o5uDOZi7Jb1ajypE94YQYo4NoVS5r1Q5MzaHbFW0s
KR3P6jk8srJ41tGXnHnCunrxnMlxgtFsP4amA/0JA7oinv3LXnrG2PD1+VANgzgYMniIuZway9qM
9c1CD9+agE5HHUBxlf2zyLPnKQ6fkx3Gi4zpUNSYNwERmLmNku+hZXk9e+9LSfxZ3V3qQBoJ/0H4
J3hSr6mtDYoPvFni5ldO4z2yBuZmlEnuhtX9PbIjeI1OKxt1OCxZ0VR/ANxKaTVkrB8xHqqXd3c1
boMbFSVblPFBaXa6uaxCZsrHDv6pgO9VL53KzZ1SYmRt25baFLgIABE/q2iiFjfmoPODqADU1yjj
BzMLD11LXy+vZW3XUD9cOvZAFJ7Rydq8VyIV1N1emljFs0Wm7KoGPuYQocn/aubp22Vzaw95CFEA
+QBXAB2W+DCK+hj14XjKwAGX+n17hWJV2X+zUNyf9p2SAYyO2QrAPDaX7Z51fBDO8Bxbci98M7Ck
nn6yciisvmMEl5MSH2jLjW3aTBhcLM3mnmLyIXtd+mGuXX6/bFc9vy8oAcwDqTgKP8j7BMOVM08g
tgZhKGsclCjm1j4o0fgOXk0tSKNMc/OOvgFaPVy1jt0BNNhhnj2ZDK9J40em6x+Dyl51Wqe3ijXN
27Qnicug+ClprZ67NH4ktsdAB2KhSxJ+ZqaQRtHwJHMr/bnlb0PxfnkfVrbh5O8Lwa/Im8jIIxWP
bagCK6+29jxmD1kO0QifM5kgx/nROV2M8Pg2MKEzc1Qu3RCEDyxyM1DFgkpPMsKwckXCixHS0Pha
GHhEIQytaXu0BFBAAB+9a9ivZvqh6y9KAZCneUi1l2q4bvoNCW+0VAZiOxvhgPD3Uo4HISYeyEvl
+tSfC7svs0pvTVdTv6mpn4U4OX1gG79t04u6oG4GzzQhjjG8hCnGHpwbaVHgi2XwtDi0/AQQeqBn
BVCD6DKKVVp07OHZ9sQDlftpWAG+t8e8faRBOUe56yKQ9y2QLcsbK9Urys2oBXMXKLM/GPca95po
VyHvnUI31QavTba9/VyMT0Pt6yTyiAL+aTPaDNTwpjDE4NKTUe8m0EOPtHaL5rtRMD9Vblr+kRu/
mvrJoXeGs00msmUMk3P2JsufOntfFLKX6UpSdrp0wZvj2A7nIsPSK2hBR1bmjng3MqCljbuxAw0G
96fk0cQw118fopMdFz56Mo6Kkg0w20+bbkB7C/v4hMYsnI0d0HeVtHzOY+bJKkWy0HkYUtowmCun
AgNKEwZk9osCe9uDPhSketMnoTIM3srRPV6i2KCMedtbStGbYKSwPMaBVVNyN55l8+VnU7D/e34g
F4EkFxQ8VLjCMS8QWlCsMN1pHjGPn2Om7qnIfjnmXu0ebHuRv/Xn1OfT21CnvqVuNP0TtRZMmmAU
L8ecIKqhXL8Zxm1DUldReHD5U3+NXpyfrj8/UMj7w5wZZqli802Gzaf7ZIbPGznM4czbQCr8yibV
rTMtsNn9HH+U/DotcrclhV+MjjdByYA4D53eYJjzjvZgwbFvtcaSXW+r32uBM6LpaaMMKdwbKFmQ
aWqwjwzMdIrtOelLHF1hqFcDrx/4Jn3DfqSoy6Pp4WCUk7vd+GmUVLJbXx2H491ChAUIAa+kBVWB
R7vwOceohy59CqVfkxuPdQG0zlT6aRy5pk193f7sAOmMisfO6oPU+TbGEGTr3kpSPAM0CAE6SCgZ
w8vlLygmVuJPEj6gghlTkzP8pD4ZgPJ44nxTZ4+1TP5AvLgXM4v+r45UUQW4RogJOW/zvmyRP7Wa
H0+Ax8+zJOqc3XOCCZEGtjBjRssIWifsNg1G8Eq4IcQq5m23ST8xI4nW3OWdkxoUylZWyQgjBQwm
h+53cRXu+2sgZcbanX8TF+x2MnaRtU91tIemUAB2WGrVeUyxh/3bSPzRflDtd7w0Ly9LZkXw0TCB
O+gVVjVlv0ZQwjE0dcaP1vl92Yx4Ir++FlgVQXy5yAmLwGlrKBuUs7GYvPLA6emaYEL9e3T24nV/
jIi1F6pxEmk1jFQ5VO7ZkwONNVCt1m6TXDdl4nNMdl5elphACssSG3EAjDlDpsGiVW0MsA1qOOOa
OxWH4RP05hJjkj20BYegTtdDYwrGlPI57fyxf9G/XV7O2QP9az14eCF0OsBuiHjQtlWMeurwKjbr
5tm2qmY3TtrGruZ3p1RTIPFAVDY29eTHKPzsqZW9D2VVgUk+cOKFd/lg5sNGH+dW8hBYArYYSS0N
QyL4aYio4j47WmdEpMR7kPYKLpwY87Eh1Jy+Q2ShlY1xrm3zsS1hm2tWEgXcuZnHqwHwNMxI1T+N
QQKtWjt2x0aEY9cMhNFpeeAWmCYamOqXWX+bK6k769rm8kddi8Vf41c6VBVM9E5Pk3IwqtKoYSNq
g6pvjqkbFZLrdvXjLPNd/2dgWetRCYkklDl2DgMMSKZB072FEDHsX0sjUHH5//1qFkgVmAIxggp1
61NjHTUmEo8GhMrGDz78rAbJbq19/eO/LyymijrDZqGO+u0cgQK48SP7uQWr2+VVrG3ZsRUhQSnA
HR3mybKK5Ko3tyEJDLX3MnpvGk+XLa2ux4QyIpTrAJQiwk2cDXlJaYmbeDISzIJudEwiaLYkbqy5
GAgg/mPk62Vy5AGFGfZaQ2AkrEDNbG8jpFmXl7FsuxgAbBM5xYKOpbaIVCpqMpRjgmtKr3YzQOQF
8B2Pyb8clSMr4oQBwHFMHTSsQ2ObXP09hpHEe89eyEuARYVuQaaC0fOsA79MsLJyggWryRDIrtQK
fba7eNymxKfhFa/fcELTdstZ7A44r/ks+QXrG/nfHyCifjAjjGldw4R/A6xSUze0XsrmfeyvLn+v
dbf7Y0ZIlhiJ1RJIORSv8SajuBuyJ0eWuqweInBuIckH/paKYjHhpDfI51XEUO3VrJ/MGMibq7IJ
Elkiv3bL20eGxJiglRNLIg1o0cnThptheJmUndG+1/nOKHaXN+7sDfjlIUfGhNBglE5XOxWMtZiP
2NhPjhu7UwLct3t/cN/eZs8NDkFguTvpFPfqKT6yLNQPhjIpssmG5cTJ3DkHk3IsucY1mQkhGiVA
vzlshAn9rsv95lHxlFtI4W7ZjR1UfnXFvcAdA/Y0+MWLcWDQkL+8u6tPsqNPKbp/QSGXMivwGfqh
PrHb8lX1OeAiT7+Uj+Zefdh3PtDpN7IZNIkDWcJpKLXRaCYKq1oOIAcI+iBz1x2AEDfSj8ySAEfW
jOHha1GUePH4FXExM3OMrFuC8ZiWm1jD6JBtXnVzvQMrE/iYUSmpuaRVtRrWKJDiGKMAjAnqSae3
st6GcRxmSE3L2At1Aq4DV9eheancheAMo24c/kKu7CbVbaod7NRvx63kw5KVC+L4Fyyed3QFKbQG
bU6PX8DKW230Z+abw4ZnNxG7qeFfyWOIB++/2ATiEO0QFBrPuq6mE7VtDJC1l4dBPRheXtzH/F6p
ryMLE6IWWnZlujCWScwumynehc6iQ2Zikt/CvPDpUjNKi7ywYBZyYMonSCebXYJm4TVaMvlV0SQV
uKTmbFvZfMRAb6LjQaINeKTSmeCXtXTbd0MqOdlr8R4iOiDs0DC87IhDJF2C2dFaYzm4Ah8b/S3D
SEQc/vVYOi7PYyPa6cK1Al2LPIxyyOUFNNpDtB7pUjJI9nctRh1bEXw5m2a7VwiWgneGa1e6a8tm
4dbu4GMLgq+GRM1JocKCmT4M+XbksIHKXZT4lz1l7YJEFR7dVojPQjpDiLYpJWXFwXvqKax+TWzn
vlaVW90ar6nVbRtovF82t7pxf8yJsTXN48Scwxi4ZrPbjur4MCPwXDax6mYo6KFPt4hAfgFWj065
pYZmz3KYaPhPHZoMaQSU37d/sIGuMIIn0nDAyU+9rOoWEqwZaFaLQCy7fa/ob17JVHBW9+qPETFj
HtFrNAYnxD3UdF4N4ASy88vLOOvxLYkEWHJBcY5G+yJCfLqOkg0hxviwjgiyHLmb/1buYuiA801x
jTdafLCDATfeHFi30V72nc4aql/GgYREnxhRCrpap8ZV1Hto1cDFy8jrHRf37CG9qYan9Cr1k20n
q5yvevqf8CPWG80UxDSshV9MGcg52M9OqVAr/yz4fVX/PyPdchEduaBqTHSIY6xsZJkfJ/MhHiNf
GwdJH++cCW5BeaFEoFq4VhFVhSiPEcO6J1WVeyBU3jgHw2N79qveRW/sgf9A4VF/pNzVPtGpDhkG
ab2yuJK1xVdO28lPEBLCzmqYWSkYVCDNFBruFBJyD6hdYvtgpsjiQOKwS/gW7jWqfuE2UTFHsUdw
WKJnoQ7OZoT3HJBKBZeXeQiLyO3sIAVx/ZyCSivaqdm9XrebBEPEl+2v5E0n5oXbhfSYyLfSGrHF
2CjhxhhRbPKdrPJ0ckdkne2vA35pscIt0zR5maYxrOn6Y4tyw9yiPYrBy+i103GxowCH3tk/XG0n
SxQuHnPCTEGrYYcjfsdBkDFLn5drz5cTE4tPHR0PptMyVzKsS1EeQnPT0ECP0G8hN2b4nipBXChu
/amDijuJgih+i5IOE6EBqjpAurpmfD2AFJN9m6pn2svYuNb33DIx8eQs8xpiW0iP07yKR/y2jr/m
6e+m/27Om4HTbV4/G7MP5/NpOUou4fMxYwOwZ4wlga4ckHgqUirqsQleWYpNn/bkl/GtAqR2V/mm
lz6bXnetXlXBQFzpWlciIp7xIF6ybYxcASN/+h2iRGkLRcPZHTdToH0PP9Dk/um4eblhv4pba5Pf
OfDsq+RBdu+sBA0YxlwRevAo9ovXDpmMsFKtBpng6Cb6q1XeJO3m8kldXRueNotOLKYLRKQTYCH6
qNsdTqqmb+3xp5ZtJjCfjcV2TLaXTa2kaiBG+GNKODEVsDAUcG+cGNXPFJ90O6fYTrZkQSvZwIkV
4WPxsWodKObkHk23o3bX0EIS21Y/ytEylmUenUrw3JYaj2EgAd8Xe4n7TSRjqF+78h1g1tGAAWpr
GY47tRFFEDqJ+wxz1zEJ+gnRWg3y9EcagonwAFkAgF6zGOy7YKO9/I3WzvWJZeGegqgVxI50WI6q
hy5xS3B3Jj9QHAQEO+Z+jSadrLy1atLCuLWFz49gIr7BVCcJM71HowRVmqx5LgEC7dCeb4FI6ECK
3LkKOCD+dlQDSRWmhP4YFdcJ9tspXTCLxXxfWvdE/W2NPy/v5coleGJCyNsAspt1MALgGU09MqE9
D3ZqdoAKLJV8tC8gjnABHlsSm3VN35qDSmBJ58Oz2VX7JJzcBPjWhk/YSN1v9d919m6pT0jDK+uQ
j1Gg0o84py5JE5ea0VXcWxuwN/vMetFC4uXaz1izXQPsfb1Z3I8AIicQgrq8QSsB4eRni0lK3EeQ
RsHPxoCuq5WbQX11IOhaBJfNrH4HDcgFzH6QhQ749DAxIwpBrAnY6GTNxmvsOPkHgxvWbm7oEfJ3
E5G9Lay6xGZAAF2yyPN4BO7UhQgXJAqUnLEFgloxL1oGCoU0eyrJdZFJVncejvD37YUVcBGHwDJP
V5f3PK7DBH+/QaPWqcBeTdKNQ94v7+HXI+PUxWCGflVK0KeDrVMzqdHNZmlirCWLH2toeacbom9H
5luMuU14Z85+1bu2c2i96tkE4Yjnaa7JN7MsNK4tFwxUQFljyRoYR05/RxtxNZk0LLcqf5WpdQDv
xXbqNMloyEpt08TsvWXZy9QQBtREM1mhVlkLKHc5ueYz2fY+ec334cG+AfkVZHRu8s/Cy6+zvS1J
cVaSPliGuOmCZAXyWATdzYR0CicIwGgsOJoX5W19P5Vav7AXt+1t3VZzjxFKvXkoxwxEPHOu1rqv
xnF5r6IqdQdK8SYGPbjTWL4+hFowNHU/urnV5YWraBkr3bZKo+fQ7prnYS7x2XSS0p0WJn9/FWPc
asE3G8soBfKL02+Vh6UGrbMlxtrWxjFCv6oliPDz7OXUgnAXTxVa+DyFhbF86MPreXgiybWTNq4j
QwQu/i36P5pluKJslGXBJnC6lqrLM8tIagAGDIYSE7e7IHMy1bMVSt1Kyw9TneGlkSXhDumiTA73
bHoYo9iAN6NLu7CwUFMspKhh5gBOgBiWXGkf4Xfd5QcFpXbHM65Cv3zvUWnfDQPEHfb5nXEb/fp7
AM2J/a87/CjpUdTRqckCvS+z38y6DuNtH76ZuSRDXD3cf1b5lRYdWTFT3idmDyu0ecRYu1pnriHT
j1p1GVDQAU5mYOpZFJrvGvAycr1HoRkVDa0zbyJH31rhjEyjdKkiU8VaC/+IygSMccAgUhEF0lS6
wtSFHaUuqOfUGmj+v18OzefX2zLUuDB/okK0YO5PPbMLoTECdC1cY76txh2poOMQFINrUi+SUQ5+
/VzxGBwZEzU3KiQ1daHCWF35uXYzTNu8CmgaqGxnGZtRx/T8XR77ZbijuoxP/4sj55JxIShjaAj8
3QaMV7fNAxld5QUwyGDYfmY3pn/TRm7k29s3deeyKwimQ26Re5NbeNQbAtA1y37OmrMeb4V2uu8Q
hwXYa9l3Uh1qNDOdHYskb5m1oHNsQihs8MgJQ3WGiS7zu/FKA9oRyOoWTcWNQr2m3F32pJXW0+JK
uN5RqoIziVWjEfQLRhEv6BO+adp7Mr9ryY42d1Pk2e0vCskr44MrA0BZGAom3xtTUqhbOywIcMhj
QEiAt4BwYYTQbUw6HevNHegGoKvfa5IIs2rBXkCkoAcDx7Fggcycp5oFzGakN66a35DYkOR7K9hG
nHbsIub1QW6qi+exrhRShSkGUUAcHlrX+fSoOjslvWFtUFo+W+R0QWJZ4b+kc7gWCI4Mi2cztXvW
9j0MTyDXVbaq/iNpb9XppeF7VcYut+b8x7aEo5hMCEV8WSRn5aaZvvNZ2ytRLEmGZCsSj1hVZNaU
wEqkQ+FkvsuKazxCQusHaXdhIhupk61JOG0dEHtNSpY1AXZlfzTtPhm+XT5ha5cPpskwT6Hbywyt
EKs5N+u6ape5shCCelYd/4p7TXGHcp6CaGQgArEazbtsc20TlwodeqtATp9N50EeRo+dBYOXp09t
6+UU4m4vpepOzn5Iny/bWtlCdRlZMTA3Yy1U1Kcx0eh6tVQs2God1Hw1w3rmrTVvMjuWkVKuhEZM
bBto/eFNBxC9YImREG9eilAVY1xEneJbVt4bWXmrqHzP9Vvo9GygDCTrjaw0gsxjsyJSWh073PIm
4kc8OruyyFxntH0Wv+qTtlMUa9/w55pF133U+Eh4vRBwbm9qDDeBykNrvxhJtDM6sKCoklqDvvKV
8cPgVhjxQ6otYvlqlvSlXcB5aak0vtKxdB+ZJdEw+hAnr3jSz9+okzlXmFQbdokxpX7dtcgYudaC
W6SdQ7ea0+itqDm5L0ItCX0ytGYGhc20w0zXMLb7YtTHGKMilu7boLD87JKeDT7GN8bPrEiMX1FY
x5vGGKfRHWJL+2H3tXlVDFN6PTEKikKkDvNj59QqnIKk38Kmiq8YJB83gBg3+UEpOucmJX0pwXCc
VxmWCS7DxJA/WLlQUD/1SdYRo88X+FSeQvJOH3rzt66jrjVRTFZPpdFLLrG1HAmDW5hVWC4BkHQJ
sRHjjziL0MrytIfuFWXiAKiBCJJz877clL1Lnpvd5VO3cqmdGBTCJN7l6AB9gRiaBx3tVVuGuVnb
wuMVCZGxNVhLFbiPp+oBKkIlBo7DmHjJ3xflIAiFtyJYZqF6j5fj6adSqr7q4qWZT60q6Lr0ttCh
GtXXkovyLHYs5Md/yErF5nqv2AUfui9K1sJVSe1RA3K1kRWY5Uax/MwJeCNT7TnbQthERFx4zoiF
ULzcDEdPG6XMTH0satDAknJwMfsQGOXkz7z28XKQvIrPK6qCsSVYHBnLeqWk/Yg0I6+u9f6aWJ4R
H4bcL+2XGNzczluEWu5lHzwvEAk2hW8H8YjWRuYDPl11X8R3eYuNXAZdn1Jc3Z1vlDeM7NIkaGo3
bG8mulOHfdQ+2jHuvGuI4UjSsLOb6PTnGEJrWVEmPdIz/JzGZB9D2nxaWrrlYyg57GdH78sMgGFA
0oJhRixxgEOh1OMSZhIbOA2r+IYazMPlnT3LGQQTi2cdfUyH6VaIYQhsbNK4jXHdgBV8Vu7V9DUk
3/9/pgQntZyW2q2Kg1E3qhvlD+Cl2HD7ek5jb5Kh9tc/0J+dE3y0baIwz4Br8DCV7ZHRZ1ATnP6W
dRUU9Th1FMEPZRNUYIUFpaND40bBqUtxB4N93MtZeM31QvKJzi5fwYywljrOyrCaG9CfFjdj/Wwp
zXtT3JZZu7HwTIX0mvSRsdwhJ09hwaJw2mbdKEjSwmJXjF4ErsFfWJx+O3F3HyvePHldX2z+wTk0
8IMtbJ3INcRLAAT1bTdiLwlrDwlgJ4o9BFl766jPrS4hHDofnlnWd2RsOXdHTj/yVM+hZAsydWh4
EA2KkzEcEvBWXnsh3/RMddUeQP/X0nmoaki3vHaqm6kbvZXF0tWdPvolYvpQzBlqX1i2ZblO+DEa
j1EKzu7AUEByzYMQalTUuGvsb5d3+7wFKOyAcOy5bUc2Src4iwBroBxMIERZo9K44RXGUbPc5RZ3
0WVXQR5+2fTqyTxasXBoirxXkmKCZY4aJ+n3szVuexnl82rgBN8ARQ4PIKKYJCnDTEqFdRBHnInf
tCZEFdru/fJCzjOxrz38Y0RIjAanbm1nhGi26tyFHCzob46zrZVDbtz2ceFVb462bdpbWv5sHckm
roaEo/UJp0WpUkPpoUTj6dAO60zizvEzXmLcBamj5ey4YstqxGtZDViCQVsNgASQCkJIMHmREDbD
osKfp/6mdVw73oR8ADlC5XbtjpaBZHvPcMLL9v6xKN6xPdWyZipgsbe3rRZY5f2UzphWKv0iaiFz
jGFBjq7FX48QLGaPREiE2DDXeT6jXQkREvWVj5HrZD0eHN1VF37Th4+mmneX17m6sUf2hAhQoUmZ
4NUALTMHREnzuNUGEvASxB5Of8cqa7sIR8WZ6l82u+pBR2aFAJCP/aiTxazmKK9K+KPPqsht9Qks
eR9qnweDxiVwvPWoi7ba17wxYKGC03Zg8HDaGTsba9NG08YXdeY3scq3lM63ifoSq9OOU9tTBwvS
su1wFUIC0nWUNwJKfdqE29KSzZCtxgmwcIE5deGJPqsoAN3ZJSatPVB7bjOtexwjme7ZaoL1XxMg
Cjy9a3oOPYQ5ggk8NgbzFulxkm6pgdlLSbK4fLGzS/vI0HLVHF1qCrS+c9QLcINZoRcD09OhZg3M
+a6QFupXY/iRKSHyYYy2jMnyJft211sPdHhrVVnAWX9mHBkR3KWw2plMLdZj5wxCMro7AHWXZvs4
RIka2s52oIHaQG1k2HWpYSECAInb8UiF4Z60QbhgNvWAG7secP0a3GXWTq9uK1uS5Mm2VAgDtC9T
migwWmi+Dbx0yLZ20//LswWjmPoiIAPlScGIXmT5SJfvVqAlO8Z8a0xWYKu65HZadfkjM0JsqTRr
ookFMyiuuR3/UWO4gpWAqUDdIRwlxlbd/siYkE+oTmuX9QRjFVhGpuyW96B7Yd+bUlbAlRlaIurR
+bKYWiMLh6G4uE+GrYpF2VBjiyXlg1VHOFrP2UWLOyBN4AjExgub5U8RmTZ51Txdjv/rZoCsxFAe
5kBEopSKl1BInxGWVEz/DPqEmurTqKn/5HB/rAiBokh5zagNK2Nr7lQnep6qeJsUjmRGe/Uyw8zp
fxYjhIoutjPWUQcxFi/LOdoaYRGY8a7Fg6Vi/ix7H8n2TggQtA4HoythDhNMkeZxrXeTWNYAlK1J
OKsoB0SOBaYidKsoRAYhz5mAyCb/Hmd0DlDhxHO9ArdxoGdz93zZN9ZfB/9D2pf1yI0zQf4iAtRJ
6VVHHX3fbftFcHfbkqj7Pn79hnr3G6tZ2iLGAww8DwV0iGQymUxmRuCoopC5QbwnZsr0jkTI3ga1
W7e+UV+Cc6mNDBDV3ZTFhd16nDldVUMaQDbmzeP4D+5npf1qi+XhXE19gjHPiuqkqDALRlkQshlV
riCEU3LqSZumCiCsHMVgGEXJDiYcLarzkzFxp25nTrs0/Nd1WktUuYIVNgLLc1Td9DAZg7DjWHYv
c53uz6/aplWuIIRNYJhx10CaAF63uK6zhQj9icE6z4NsRqsrEMH0GR6fyDRhHEhyOtAgb5a+ORWq
Olgwc3xok4uZHM5DyoxC2AjpQLO8UwGZByhGYelFUOQ/zkNsuvbVqIQDy9QCyNVZ8LkVakLy+joP
in1nXsdgR/gbIDAqI8mxdOELa8RBRR3oGqldnaGlJ+Ohq+aW34+5U1j663mszVPY/IMlLFVdNWlr
2rCHzLjE/WlUQIvWehqI0ZR/q4f1mQhbQQlL1KToFclLQClad6WFE3L3D2OGpzPahW99nR41PD4O
ZaBKpnPb5P8MUVg3nSZjzxNMpwof34FcCBXT4Sgjjd70xKvRCREGBL2GQFtGZ+lemz6UIDVR8Aje
Gruytn1pWca2Mf4Z1PI5Kyc4d31nKxkGlYZ+jweDvtxrzQ/d7CSTJ8MRAg0lHXqrohiWWrXOuFz/
qhiPFMljV3CZ191Mc/0zhWBy/Dqm3CJZEFvAsqPneDhGhaOB0zDq3HkInDR5nO3fI30qdFmj42ml
5aff/d9kQv/jK/BIzNScMwDHjYVa899NYIc7a6ROi4CkSsg+K8E1PTl2b3lDXDplD9KNPnZULXLU
nj2MenU3ZdSWzP15k8Kj9tfPylum480ca9zy57a/NKz7toguePpimj+S2pSgbTtttJlDYwrPlGKf
uaZMZVmnOPPqlDpx6fbF6MQa6NWV45j/nCCQa0eSc2LTuD47aRToCJyI3I9JoKpxDaeNFA5apfym
/d5ovypTcufdzsGtcAQPQLqJ8ybA0BgoCfJjFrsNeU/rQ9bfT8peUXHWftTdc5Xeo9vFO+9gNxdx
hS34Bd2q1NZcznQwnaQmKkeSlwYCiODw7kL0n8hawmRTKvgFs2wUrrSAC7NfVXyjl25l3eaGZFCb
p+1qUIJXgFaHiR4NoPTJfDSM7kPpVEm0fn4geNj6avwp5XaZx4CIqxrsl+jA0Jya3KXV7vz6bJ4O
1pLoVyj6MUStBMvu1ZZnaDdSx+Ka6Nq1mdEXs2YP52G2o+UVjmCDKBpPukCDj9GGVzyWLK/Y8U5T
nNYIfVqjWuIACqyok3VBbtv+ClewP3UiTdPNwEVZj1P31UUwaw4uj14ACtk8AWui/bPJo/eStwt7
t5N3zRVjYLE6P/7N5Vx9hmCXGqhMtaFdfFnaXZR6edlATzgDz6dKZJQ4myHNCkowzsw2ygG3rxrC
UR8GDKfmuNyhmHB4BU/j4T8NS2QvTZokyFF+h+1W70IoKwLLnlyqS0LPTSeyHFIgGQIrhqi2ouuj
ydkAI62mvd78glBsieqRmHpG+1zTRrK7N0+CFZqwVnbHkpaNWCs6/FDrZ7O/VO2XATKVObvMy93U
dpI9KAMUVixpAqIXxTK8HLzTppuTawVlynVxk2m+YfqaLB206b/+jFAsUzSiCDImaoRNb6EPGpmG
mbdP5y1juxhhhSEEFUGjNngYxaBoSu/teLCdJkXpTZGpvaek40018FvaNu+1Nswu0+fnJpiPxAqQ
P4xv43qhc6pT7hepFrh5Dz6JYSoyh9sBkZzCp9Wi+Eo0mUARbKnePqnOg1BtSzMWQ/hbw8NxE+7R
5YE2gqI8qBxtWBXKuPp2ry/yWfDFhA/HsbX/Jgm0/gjBP0LtzcSLKj5CKe4HgtJUPGpmuSw9t+mG
1zCCO9TbjGhZgpXHwVVbu6a5mocXk5hunH5r+DMtDkZ1rGaJ998+ZP7Zv7b69TAL0EhkRBVsgdP5
guCtKC31m7BKKomXleEIN0dmUV5yhp2LtO1BCwq/Yigx1mVZ9213BA4TRvHUZ4qdIOhCKSCjjOEw
87k3Z6fJvK5F69XkgyWEmrJu181FW9oyNXCR4/lFvBCHAxuDRMeiQSIvZZNTdFcZHhTH6GmMrof8
YBfcIS3YPQzJ1tj0Eyvg5ffVLQviaiQtDBjlxKo9GYf9QLzzbmLzXFwhLCu6QkijzEDshKkcLSQV
5l1pBl7CDoXOJKaxeSqCDQxF9TZo3cXSCRAH2WMxwDTy6MGo/Biv9xRhqA5RV9lZv2mFKyhh1oJR
7WmeL1DVva4MjtlQ0LdyyaEhQxFmLgsjyAku13poLdh4ZYakXyqlp9w8mcA7/ynCgxpfASQaUH6k
NVgeBXSpYXw1QUiCgqyjubVTnyfgw9ckR/3mA+hn4f6idwadX+EwLNM+yRLUnaAf1EmujYfpznxq
btS7YEc9+q120MXbH8PfiOLOW+LWpl7hiqGMWic5Vz6zTvPRYr4BoXZ+p4aXnQKe+fvzWKe9ZJ9H
DroT/u8gxYeFOIfqIyJfHI572wnBLu5Ar9SdHfMuu8j25aU9O6/USZ+rHdj3WwdlzERyv9jaD+vh
ii65bbXY1GE+87jr+OVCPN89WTVY2H+eH+vmS+EaSXDKRmbn6hACSeWXcMndBPJ+emkYKFPQDrWJ
0mPTrWRtO6dV4sIMC5vQAhu72hPMcOMU1zPierQlOmPo4LUjem2fg4fLVnNQQ+79DPxQ9px9Wgou
oAv7RkW5Hu05PDZosHbBk3nHXxuP+bGPZ7d9iAW9557l6W59NB4qj/xo0Ze+b76VsG4oNhwQJ9kg
C+THg/a93tF7chnLLkbL+MWH8KVlmUEoBqpyYg8emjrmhGccZ9h4E8QjGrNlx9aWg1qHGsK613nW
pnTC4ZEv6lkomMr2wSDrQdi8361RhHWuUyPW5+WIyuDQrdFh6TV6yfXoQ+tQP5GSna34FX2e6X6w
d8ZE/fPWvXV+reGFuwIpR1TZonbe1Stykczsckh/g4/xtZnIx3kk2XQKfrHuaZHnoD522XRnKM9T
/9gGv/8ThHgt4F3a5Qw63a6azK4aq+A+nHdzKpP73YxnVpMmKibOlh0Z3bBMGqiJcCPHWdxZx1q9
7Q1/UD64clkoHjWz438bnuDywmjsFRoBNjS+1Xg365V7Q309j7F9ivxzlxBDNcNCZ2tWYpXiAcV7
PThpBvLNsobL2lDfuPXYWPHhPOL2Rv6DKGyAyU7qVA+AWFfXAUUUmIFnX3I2bmIsHRzWQg9yUpSU
N1ajDMsmU7voprAHpEdsvejez49kc+7QRrToqkJgXZw7igogsM8vKJXpTRCipddBOqG7RfMq8zbE
a91/wxNmLgvnKQFDB+5C1UOt3wbJLpmuuPU9C+5HUFOcB9vcvqvBLb+vAl1GY4j4mgCb+hnlyMc6
adAPK6nZ3fRGK5Dl9xVIEvYDnrwBEgyVD5YXl8Y27t/WLQo9JGYnWyzhImmGOVcTCigw4mk2Slb8
dn6bxkdNvSSyAuDNuVMhm2qCPcQ4Sc2ztoHiZYCznIEGdRouFMuLK1nn7XZMtkIRzCHX1ZKky9XY
uo5u68N8wOvVMbsuczx7O3i4LZzY0465S66zHc2c9NryVcn6nQjSLG+E0GH+Z6SClbSdDoqBBFug
f7+FBEiI3iXr49uTariWV3m9a+yZO7vTq+V3rnYxG2670yXf8BnTn0QGq28QjAi50TFrQsxDh85t
L4PG1cN42ez7A3+r3qN7Dex1Pp7BZHqU2xHbClewqDRXJ7OpgAulGIs4hTNetgf1I/joNKjsOHSn
OtUbXklvSxQqMz+TPb9tbp4V/mLxq80T6HqS2DHwjcdraBVFr8HVwH2sPd1NjvXQXQYP6g1ICsK3
855Bhisc7NxsSsPMseZg9I2RQtCvZ+I3skcgCcpnlL4aHUtQ/z1qGF1cv/HgEozpCe+duZJc35aP
PWM8n0f/CkY1mkDj9jKJaCFLI/ZLQ5gNbnaHar/niCLyp8jbyqpmN53Rn6X7zPCtUPV8rqN+AmpX
fpBA99IEBAwpWJ6eTOQN42Z3fsVOCWK+btPPoHSFF5aZTbolfzq50H8BR5PLvuF/UemxG6NxWv87
fWtd+kCu8n2LjlM3vSdX0/78V0i84ieTwOojWg00myWB3VTQqRgHZVforqnJ8iYyFMEjFWDH7qPF
bqo6R9t35Rraa5vIQkLZAi7WuxpLWudLmQJQKH9vFL/pvCp6NxJ/QoqQy3iEt+PPlbkInsYgIE1k
i5clfeNMzDXAs8C8uO+8DgIZyAqBNYm1L+iI8//bkgkuRu0qSgxodoNmbY/b8AiNouiv8hirwQnu
BNXphZItbtQGOd38bciO2by3UOtXM1DImZI0gmS/i8VoxlTHXb8sXGb5pPPjzqM5tiA/zmoPDd7L
USbFJTumP39fmUppwebjGouXHlG+rV5kUCe/ai9tP3Xi62YHwjXNfZh2z+m+vwADiyNjh9qMhf/M
76dvWOGjASHAWyZGTJLWDxlDnkriXhbzO/WhaBgG9/hC2yRcnPuOQK1WRWhlFS9ddGT2ZVu9RKnP
NO+8OcqAhIjHGElVZAGAymkXQTJuvEEnG4Rhu78qowEFzz9DEryI2UP7eUTzJNTr39F7i8g0xVtr
UUgqHbbXZqGIAksoOKKFjT1xjSqpmeAoRYlrBjF0Sz+en7JtR/UHQdjBExS5ZsuE9c0Kd6a4wulS
uAHTr/qCOJAt95qBSY7UT7L5U3v4gynsaFADRnZFgRnn1WuiMlzx0rzyqZ1mB9aUOg7YMFMNBzeM
6Xvc6ejdRs3mZZah99bJY6K9qd3cvHdjQa5q3Rqv6DCWP/Q2Sh/QZqZfQ2lTVxxUAsSHbG5QuVqa
tVdBBfk3ygqDl26i05uOWh88f426F2pRHHj1WKnHSC3Td6u0k2vwnvTXbJrCY0zN8YW37XXTxgba
SQt99Cpbi997ayqPVmIbh5k1YCqgFYf6CChsXZMYPtfGR1qybJ9UxqM2EvugF6rh1yS+K+yYSFZx
0/AXTlcTTDfIagvHDclVVndqjkyA8l2vnAmMJkxz9ORqlKlvbWc/V1CCSZr1YFsEAlyuzdWjSbgT
WYfS/k4QFCjsMonQnaX7qSm52m65ZdygVdD46DqlnzROKydVdQMnuY6NMI1Q3WxAKAu6oKHojrWR
76OQH6asQcsffT2/O7bmFSTfaJxgCkOMJHiuvO9ZN1kp7p8Ndji77w0O3tSyQcRpX1M8IZyH24pN
1nCC/woiZhA6Ai6h90Pa+I31zNt/qwe7XMnWIILrYrVlz5Bqg60Uv3LcASGonaLfFa2uxaUamBKX
vPkYjV4DPH2AfgEXQQEuTuehHG30f5sJNJWDn4PloIDS0yDfOzx1KAJqWsfOUYs3tU6gSK4imxMK
SucFHW2hYgYmJXrJrQLdhEz9gKCAG8+vreyGsOVBwb3zD4awaFVmaHWy9DAnkYpa/f0QopeHI2z4
rnYfeiO51W2PyETVyKLwjhq7r4ElGNCK0Biw06FR5tAIlA9vo1FIgqCtYweZsf+BiDpbyaBTnSQF
YuSieYlyY5ej5PUvTH0FIVRTmOUMbhaCcTRl7Ee4HldT65r9x3mUzf276FDY4M+C1IFgfLbW2nHM
sTa98gJOGtXkMAG8VJQIo/pUYuqbhrACE5wwLoazCpUVeMb+MTDBnFl6g/GGrjnPYMeo/YuOITh8
G/W1IASD5vJXQwi6vGQBWABdXJr2IasdPhp+nkg20MmY1KUbF0yDENtQQfsvOEDIGOu1HUFTG0rB
KInKlNt4+tbFYFAxLodgf361TmxbABN2kpIaJjLaABuCwTfDe1AKeXUvGdGyCl+CDwFEMIlg0pGw
HAHCpgp6w9eZuUuhxE4DyZF8mnZagDRodC4SG6ftNFaLxpapUVFkY5hO8T724LgzMs9Q/LpSoY/z
mGrUU4pPcYiu9ibtNhp/1p3kMzaH++crxPsMpND7mJT4ipxfZcPP0bjQ0sfgX1c9YKxMM0Hmu1Dg
oa32qzHadjJTMynA0TXf6IlnWzdk9CwqCQK27ANcSyZlCHP0k75dswQF1pCB9xJymU5vf29I6qDo
6rwRfhaIigZiQZCHgUcaDZOaYCDToHBqLygKJRwsiVWqO1paWIdErQbwOVspHrCLOa39MLG6a7Qx
lz7lKOa6Hk3WoB7UAgXJr4GAyw9C9kUIwt2ZR51nhan6i6JrgkM2HCJrfmHktALR3VSUvm5lbXvV
99pI92lmjBTFYnqpe7qWh1Tip7ZMAs4QbmMhjIPmwdfFQl5SIV0MgttKUb088DPFGXXL6aZ/e4rA
KJD4tTQQqikG/azSX8VsZaloFQHjIjItYbdDHdPvtASN8/nlWnzCyWpBSc0GORzORPGEDyA8S8CS
mrhm0Vy24BJjEKk4D7E5XzZ4qsG8yMA7LHhas4+6ap5BDx23auKN449aqdH2ZEzeWE2StdkaDrgl
QJaJvnTwoSwH2mrOAshoVtME75RMmWOBgDi9Oz+YTQAwuuJRBXWnePv6CoBLkUHSFIMxWkjCd0fe
vv8NAJRs6UKiB5HirwB2yEco3EVQTBnYh51S16oj6SP58kfEVYd2ElQ6F2Y6UAt8BSlqNatqzsHR
DIIAJfZtNGNamYe+Gc14CfngVchUWhQ0An9hbmvgZXpX69OXYQ9SZlCWsyr/iduBq4f/ulAe22YN
IWxPpUmtjEYYW6h+R0OZp40+sYzdZEhO25Mr1YKjg3caNROKCh6xr0MJ9IhZfM5Au8uUANIM7yOk
8Ibhte75nT2ialfP0yuayFoNtnaTvegkgG8DNvKZHFjNYIZvaoMesFNvRq5SaR76nt/SQnvJ/3WF
weKAIHyMrjvwNVmiA6oiXS2mRQuAVPbNgOd/ZdCu2lBGYLw1ojWMkEJJG7QFt9CLdSfoIznaMLoZ
UhqxHd6iAOFwfnfJsITwX8erh4okL+QN8u9Wepkn12l50+XfzqOcXvI/Zw4EV7ZugZhJvGVAwm1q
NJxVrmnwX10DZWLaoRIFWk+m7mRRfZfkqVdUb3Ete8M+zWUvZomzfXkzXBjeBQ9IgwziiQVY8vtS
c02w4xe3EyTQ4qOq/Sqqg2HcE/WJ9ZJ5Xf7qiUNBuIawAncb6Fd/3Qx6XEwI5GCVZh3dqeC6zT/A
DdJA70X/1+wjywChAgD3rqAsQNx3IIeMGMjdcSy2Wus2Sn0IQp7+jZ9agahfx8Mpy2H7AImHBKX+
9IkhrXzeSDanDGcVMmVLfHnCtjSBBmkmOEkm0v2qwvhYDhOY7O2DNfyo6n53Hm3ZRCcLtEITBqRB
KhFnI7xiB/JqVFJ0fjCPTjj8tCLyGvT2jWK8nkc8Za5eFgrcilglyJmjU+PrHIJ3gGQxAWQRlffD
nLlKGT8z5LBzKK8MQeoZueK1eQniSu2bZqOwo9PRB1b6DLIf579le67/fMoyOyunGfR8StMKx45t
DG5F4FxuWrBZGq2fjhKojYlGceMifYiTAdoAwrHQ1OpcZaDRc8PR8spmDzW5yDiYLPNC6weRtbfJ
0IRljTur7ecsx75LArAxP1fhtzFUHTvBlcm+MPPD+XnccJ/gsTIxMOhuIXAQ3GdT1sasDuBKZgbb
B5bXkQ+jfbDmShLGbZytqAfTcIEALyfa44X4RB+R560zcBYnxrccPRjDwSAXuQ5xPPRsqbg9l5KH
gq15RL+bupCyMnai5WBlHcU7DrxmOt+NlRvl46XqHzvu920jYa/bsEW22AfoZKyFKUIYGyVmHdJF
5ajprMsRcYUzdglsJAvRC8nuTDRKn1+0jWsfABf9Xs1E97xIfj6HBboFCA4jPqj7jlhOqw/egH12
HmbLNlYwYrFg3ailAbbu1A1wLeLNNVKWQanuRpmI/dYJhxS9rVLIv6Ex9/P31WaubKNry4WBH0yt
qmuHKNJx2lytLqE5ek/GJr634kl7B3N9izQ3ZLkibnaRo0dmXkmmduugR2Yb8si4QaHzgwmLSSJL
zdpF+XrmV6XVOAaUAOZgid0hEL0jFA4NCXe7+nl+rjfNdQUrhNFRB0qiPoLO+DiS+6rARozMlyKy
9sSe7yrGnSEv/mJLrkcq+DVKMoVNAyDj8UdMfwzqLgV/dt1dGNQN7caJFcncysYouLa5Caq4MAFY
oPSvS1+r+TkDrZRacHfIfiiRxLWdFg4vGrKrORXuDUYwBlqTa6CaV3+NpT/2e1U/hvYVs49Mv7Xb
5y7bVQZEHPlxCCRX5E2fYJkovcZt30Iq/Ov51A3tXIQFzKhFMwVpDi3Tdj2on/oQ/F2yeq7FJoVQ
AOQ0GlhDmQVXJ55QSTgGPYkxsZpZUrfV48Yfhin220xH3a0SvOshL/0kGtQLlSqPJFA0b2Ct6WpV
auMQj2R1uFujh+4DnrYZMh0nYrr2AP1hI9cx84HlM6O81PmeNzuLQEketQrnt85prQ7WeYUmZvQK
roVtGaPeSclvOwX6S1W9cDHew3mBtVX3hox7ea1eowWhVDzVZUczfir5FZw0yR4oc/jd6BFPkUkx
LntWXBZ8GrhgTMjbG+KdnGgNQUoNszCWqp9U5S2OhuP5sW+5aFVlNpSLVDzXmIKJ20kAEcN28VZJ
DJV6sAZF6J9hw1Gt5yregT+/ffz3iCCm1UBXtfAZiJXdfUUm3cqhAz3HNb/twgZ5MjpDKhlq9l4Q
to0k+toaoQ21Ih17CcIK4jvnlPV2B7VJmFKe244Skh9zOl/EinqbRoEEa9P5r6dz+ZjVQaR3baIi
rEZMbaMNqvrZd88mGFuUHULqUb3OIsTz38/P56aRwD/AELBXQPv7FTKjJEx4jRVM0T8bZM3VEMgE
X7amUNXBAYvXcMs6lX4MlGTGcy60Uporml6y8YGoe3u4Pz+QzT2PNTIg/6zYChMGYhVaXZnFsufD
/C7RyEUVVY+TFfth191EYS05vTbnjSG405GRXorJv84bbcOhRSM8fF5XNZeNWdhX5my9nB/T8kdO
dvAKRLAHPJWiKKIHiGGMno1KNcITr1IlZ/+22YEfhEKQjqkwhK9jSRFT5pByxg1fz+7rQYH0UHmM
h+iQG6pXE7rrSvtyMH4xKOCeH+D/Bxp3OgRfSIBay9GysnjTyCF/FEN0gHUQsIy/K8R0olrd9VHg
jl22z4wfQzHuQ+UvnraWIgJ0u0J8F092AjDSJgYZKoJkW0O8oDvOOImiX5LRLSGMuH5rkMWIVqPT
x7mhQwSQnti2M5YcGujEh0gAKPMHp+jH/YwMac7t+5HZMdiDP/7jBwhWWuAlESzS+ICQZDs937P5
exjc6NO+bUK/q+9V+mRpv226O4+7tTnW4xbstqlbzco0OGmDQ2xB21umTCR6K5bT2JJIRC6A4pb1
dWbrUAm1ppmw/Ybc1RRf6Z852evk0CWohY1lJY/LB4sLiUSUaUMOyQYtuhCrGjM0XqwILkxRrhR7
cHmruw3/URCZpvvWzK2BhBgVhdp52DCcAHqZP3Zz/qTlMvaOLaeC108coNDgwKYXLD/WIcRr9YjW
ovabhfeG6i7/myTCGkKwewMqtSBFXEL74RmnF4tBEKtDvDt02+qukvV/bi7OakCCkduJTas4wOJM
yYVS9y5hpTNY6MWUBVQyIMGsR8LVrk8wLB6gQ+S5T6/r5oFFkphqa33wjIA3MpWBsE3Mco18Bjds
YGHPplbh9OR7WVaHIZTJGWxZGogFsE1xYEKJRTDpIKLGrDO4Bivh+iVF5YITtgp/Pu8JtnJ2qNNC
pYKGf1FpKiwObTnLuwH5pLgjP7pK26PZyiHQlZmMxBnG6Gpo3rQBvSdTvbO70A+xpawydNNOJqC8
ec2HSgQYpi3FNKhYOqGV5oD8egaXP7c6yhYhmJqMePvVC6cAkdxAbLdAvaVdxk7DZ7eYZQRgp6VX
uNWj9mVhYLOWSRcmI8IDoMKtRfoOI61BxTLYpWNWqdPpv1lKjrqWqE6OkoCw64+BqrjgxJbEmItj
FD3ZehKErWnaVZqBBhP5PYQSebdLwDjT71Do4YQZ9buiwP1QcshvbZs1pDBqIxh4CAkV5ErrcRe3
b028LwbNm9s3ia0tzvHc2IT9aeT2FDMFY5sMvDvnoHMsB+aZrL4IW1CJgm7DY+2bNif7Ych9rsZg
zZf1JEutTAim9KRXrWGZ4CYDp56K54rM0a1fs/FemW9TdN2OnZvo+6b7i4SjhdZGDRpYSyGBMMuW
NkUJihPg1hV+CJnt2EVwpfLH1vK4+cZ77/xkb4XbazhhrqsCkRrBg6QbRvNrPlV+r5sXZYds6pJ3
VOzf5+E2bcjQ8HqNykUE9+Kh1cbctpoS+dvO8qbKK8obNFzzSaZwtDmshYkZ9RGqgdj+a1wRxXPR
6TFwquxx2RR9tR+V0LOqa0uWNtmEsvHkChlMOAUxpijrLDJrXsEdUYiMhAeNeFmxm4KfsSYpMdgK
lpbnO2PRw0RCQDDJeLLGtsMruau0fmuAgOG+T26pObhMuWpayW5f7EzchGuw5WNWMa8SJ2UYMYDl
fZPve65Qh1h6e1Q70J6eNwoZlBAEJslc6RDGXoLAGza9pwRipokEY8vwwFmHKHOR3MCbtTCcBm//
BYdBlNB/SLrCxes29PSIAwLmvxjNCkkI/TiSJbNdAClsW3DxZY4S3PT99/MgW+5/PRzBvnnV6+jy
B4ihx6BWeYA8n6MYe0V5yqbKacbbqvLPI25O4CqBIhgfDpuwyyckUMboRi92JT3G6RNons+jnJj4
QpOk2CDzRcXRImD/dZlyCID1EEUvXTBO3EGf0gkN5ZYUtZv06N6Z0TrXG0SyrU5GtmBCnR5S3cvr
nIhp8coqBwrMDv+Z1CXBM6zfm2Ttm5tjW+EIhhEYVdNzDThWMHjXuVfkoWtXdyTZWapksTahNLhZ
BCjLO7IwjYx0SacZeYnqUthhnKGO1alar62Vg6FfWqmkIG0TDkI2i2g2St9EmqvAKEHONBaYPhrG
h2o2FVSG4Ol9yorpxs5sxUvj4LpMB5nE54nnWJZu4anH+5WBoEswSkg6Q8Zyqkq3zG5BiuUo6YFW
+78wyRXGMviVI+RJrqF6DBgjymnaPoGeeux2VvCo2OaRIU+qEVnn2NZ8fj44KOjMRLmasLv7bKis
uYtKd1CeCMFL1nc2H5vhCXcxeBSJvzpxJZjDNZj+dXxFp6I9goPHluHKHfUfOudO9tmH+zMlkRMM
l7EhKQXdWjaUl+EIU5bCVtE8yyjuKV8giTLvRqW9mNt41w3m7vzKncbpGJoFcSyU42EiLVEie+6q
qalMXqJ9qHNM7TGM3d7aRdNONzw1fIfoeZn9IpZnZDLexK1JBf8kSmpB/YbeGsEwOeXMMErsdTqO
LkH2MoufKXvpzIuQPeTQiCj40/nBbnmxpU4TAl0oikYh2NdlNLsw5A3BnCqRCs5p5aLLVD8yRmjZ
y2r1TrN9y7z+wRKFda0x6vU8wbzqyUc05W4WBDlym+ZzHcZ+nBdHtR0rh5b2rUXDl/PjXGbuS1zy
iQ3SNHWp5UPr8tdx5l3UNx1NShdKUvCkDzbCf0jpoiIxdPNS4thkYMLemOfeGLkCsF57t8O92qZe
yl9xto6ajJFw+VPnxrXsmZWbqecmSWq2QCkvavozlJ3fm38fCe4ldQ8t55PKM2S6lwY8kEbZ2aMS
9W9qJitW34awGdqgdIr3d8EES1prNgrM4LYSLwVLFC1lPNifb3AnswQ6xf8HIb7RQfYho2mSwVnd
FrFbXo3HZD/dVd/0nfloOj/L34of+IXf+HjxHhwZW9em30L1nIK6JYbkg3CszkHbDxyFSS6j4P2E
Pk5je7msYm7L+S8lev8DEcKEukdarx4AotnPFTtmqYdGUjSjaG423mbv53fT5pKtwITdhAKQqTKg
pgFSZ+IouNvrMraOzTnDXQUVLSgLQtb1q12TPI+ZWpclVIQU06l4ECMh9qzwxj8/km0cpJLhFD4r
hL7iZEODzdohBrGsaNhTI2/8pI9yT1EaGdX/5gqB61CHo0XQKBY7EQo+w8aA+7Np7bfmBY9BL/zL
KBNIBT9pwcP5gW0tEVydblINlfjIW38dmD1HkZYzmHw5vbZN6pBOUne0NXN/AE4IxKdqtiDuCgBz
+MkwiIpdRLIjQ4YhWEEEItQm58CYzJ3N7zXjBoH2+XnaOgDXwxD2TUk7irwFIIb+KuKu3hxLKBnL
3pFlAxE2jJGjA7TTgFJrDXSkEpA8QzW8rf3zg9k6eHC/QwiPdzzDELNAjKg2JIOWfVntWsuJ7Odk
KJ3EfM9lGZnNAa2QlmldnTvcRte2oQKpDMAtWAVuZu7TRhLwnaaPcWqvxyPEQ5U6JVM5YNr6eL43
0JU44MKaR4pn6slzr7ReZLdYuMmNY9PTZ3Dk5kW8S1N+U1ej7GNkkytE9ClNm1zXluvKBbm1H6d7
8Ew7ie4ozLH39BgcJg9pxWfr1ZKY6GbgtJ4GYS9PutGoE8dkjxaIwuvsFnmqXVrlLoNexYhuOTiv
/TyoXpTJHj22nNYKWmw9jXDH7VC2X+I6eD2Ob8hXaYM/RugW8Gbl8bz1bmChAAiXFxyRFPdCYZi9
FURaUbfAKiJsjvcBanUDOKmGvd5fcJlv2ZpVwKGyY3lngfNfTHxlwikIwm2T4/aOkuUbXUFYarTX
cRu7LQEzbD98TJCLn2jj0EnWNrCxe75AC7sn1eu2qVOMNFOuURuVVi95cDg/mRvWCgiUSWsGioah
dfR1dLlZgnWTNEiJVPe884juc7Co9WAllWSeN8eCBKaG9IuCdIjg2vopUYyYYRp786BOF1Hxwoen
vxjLCmI569YrRcwwCWJA5LHPu+sKlApk9OfxYPfH80gbp4G6ZGP/Nxhh1mawKYxJiYVpk10WX0zl
jzG87/nbeZTFkIVwFAUPCKeXHl4DXY3CeDK0jIACE2dOColrx3bzn5rfXamOjFtg6yqrgnYe1RUo
sbBPHsqT2DTTIlps+3q6CB+mm3g/vZNjeMyA1kmqDrfc9RpNpDhmhV3SiNDSTa+iPQpYr6JdfG1d
0V24n/fGvt63389P5EaQg+5W9M4trVPspAOVJXkdzQzDs9HF2Seh0w6SbbRl3X8QoE72dakSNbZH
pQMCJXf9eGU1x0ymYLO9SP+M4qTzyyIzG4IeGNP97E03ae6YH7U/7YLX6AfZ/cV1S1WXFnIA6YYi
hqEoilH7WatKEG3VAR46+OQiCs6c8yuztZFWKEyYN1Z2Gi0HxO+d/g3VEpl6mfPXVlZ8+X9Iu65d
uXEg+0UCJFFUeFXofKNvsl8E23esnEWlr99DLzDuZmubGC8wMw9jwNWkisVi1alz1m6McyvCQTLC
AiKJCdaSOiAnN9xqOubpRknfHXJfLk+3l7TmCphDBhzKwXw/uIYuXcFmVltkTVt78QyceDyYHfiv
6jiwFlsmALDm1zpBTk1hyQIw69KUwvDgaRuEoSka/W7pj7PqbG+vZm3rwLuOZz0an8A2CquhdjwU
eohXd9wQJHETYNHVVkdFK62cJyP+YZP/DMuleGWp6KxRThxzNaDUIwEeI/7UatCa7YcG0jTPNI/A
3YwBGip5naxdf+fGhLS+IQ1jucYz4TKoGANPzaFb0s2sBcza3N7JtWh+bkq4ACultm3I1OACnO5V
0H93euWGaVAUfgeRZAznKUjFb5tcc8Vzk8KF2I7ZMA898uKyrA5Z6Xz0pn5HjFimNLDmJPARFOcB
3wRIRHASjAL1baTgFE+95urZW2O9OYY7WnstAQGiJMFe38d/jYlFmqov5srSYQwdxN2Yl6d4Zjun
D/eJAVS1tfyjmxMDc6c6SnZzLVadrVJkfIvBFgA4BKJIRQEnbl75xNOSQH9S1ne4piD9fQT+LFHw
Shb2aT7wJULY/XusGa2rdtSrQAts1VNQqMRP1fhhsr+qkKmo7FfcpUCu625vjg96/RJNBlpNXNBR
1s9fdSg+hg7APOoTIjSlJEpOagtnE+KNu65DwE76X83SSoLO6qnkc+IA0/3G6V7GNa1T4x4SCKgZ
qC9d+KUnD225XT6j+f0vzoeOXEQzUG8G09GlndFpBqVZED8BbvJmPAsdK4UI3o/bVlZXw0djMZKI
sp6YxjV5V8SNASvg2njCb/GyPH0OIf1V5NWhl2ux818tpo0gTfrXnuA9S7UAnsCQBuNxC/Um9XOJ
v1VT4anM2KAbdLdo80uovnLSCzOXYXVXD8mZcSHKZZMy5OB/RkAFiNumXwo1/JLFy8bCzt7e1lVf
PLMkBLeaaAvGW7GtVbbLze2cfmMynffVxfBRUpT9OEmbENfqaRyMrsRikvizJb5dbpJuC7llSWC5
RgPx8/7HjpgFRTju+pjji3He3U0UdFCPflUfaRjkgXKqZcPaqzt3Zk5w+zpLCtpmWJbaZe5SV940
Qrja/4vPc2ZE8EKnh6Jf0vLH2PilGXd595xG+/+fCcHXlCqP7CTFOjSM13JUjB57piX5OGubxXWh
wEQAWB5mJy9jRFRwvcAKRqrmVFggATqBvev2OlZLDOisIeBhaMUBOdSljQRy05k1qUiy7J9sfgEy
xp0o2qXGPUNcAvoQCC27+IueEN6Vf6zyuHX2XMYDd3asGFbRxa961TOltBsr5+d/p3AgnwNKABHW
2QA9gFiAOG5M+mtG8PhKSPSDTdRNFygE3N7FlTCLgXbAvjARiXeLiMEZZ3Mx+w7xQNE+McHgm3O2
V8rZt2nnkvTnbWMrXnFhTPBua4qgWzfCWJEf2NQi13HHUdIeXN29swUJ7p3Xy0K0AaWZRam8RX/V
8+esG91YxrexklBdrEUIpNBWUrsa/3iJPr2yhoJzeN4VTuODcvBuZuQ1Ag7STGXuJ9tC/udn7mcu
ugM6Vv690GM1gecoQBkh66nx3y7chRdrE06WbbNIq1usLVKqfWGDJ7VnksFG2TqEY8QSo5ryCOtI
J3Ic+smdOgcLySXX3UqOfbES/udn2xUDtlpZE8ws1tbsT3a/mVoQF4Kdn/aFV33e9u/1fQPgG4OR
eIaJN19faAV1OkTveq580h0BnZes53cr/frT/GtCvPTyWunKSYEJuiG70ZuhSQQl1KPyeq8+jF+j
E/H0F8Bf7uptGGStm/0ofmWyH7F282JX//wI4SqkXWuXDS/uOiBJGcEQf5qgcVB5FlDBU4axVA+d
UVNmdj1U/bEqRI/YGTAOWcFq3lDwRD8Vxdd6Og0xmDEmSRCRfEhxUpxMSdY1vOxqmph3mLe2Iste
1sPHn8XwX3DmmJUyVHXncAt40NojxK2CMd0WGdB1tZ9qWwgD3vZN2e4JgSNBF3FaChgE/8MS+svy
CLYUjyX+KBOBWz/af5YmRI+xdIq2UGGpU7czQ1VPgwy3rBrKS1y3zoEQPxqj7HqW8GwMc5uLbybv
bfmt1wx3UL+VqT+Djm7a3t5BmVMIsYTzzIJOB+si2hsLv0lLlbJ9E3ImrRnABDjh7++d+Lsyjzu1
KN/7mm5uL2Mtbzo/vWLXqTfreFi4c9eRAfzwxk53HYZCiIrm351Z+qV+oDJW9LXq9YVRIWQkrTkV
zEQghqPb+yRQa1fblcdkj/hh6F7zoLwghpQy4O9qNqDzqTKQUKzVsJH5hDrM2mPkJ4W6J6iHWcpP
0DtJIvOqd/xr6aqW3WqJWjBwXXhzm7kmSHHqTkYlvubyZxaELawsizGV32WtnYHR9SeNNlDVue0c
q/flmQ0xxtpNl7aE+0bxtXG+LNE9kAFT3vsWec+YxNhqSNIBh7U486Qj9gg1ZbQasxlxhvUnoqFb
Y/tTd2LJQy3THVg9WmeWhJCkOiljmcGjRfesUp+qgSNTMVn38DMbQkQikZ5Uy4jVQADYHYdAIX1Q
6oFW926jeVU7gtPejQjQjm9Z8bUavFGmRL3ugn/2UwhQc90gt+6xyq76NMnPkvm3nWP1zjpboRCg
MMa7hMXEV1i+ReMztPk65TFkOLh+0aVQFpLNO0gcRGSpoUsZGmWMBYHzHC1tL1y8MfoZGbE3yFpR
MlPC4YJgs74wjfsi6pMK/14fIP8dsgOVtdVkloQjBk7rfrQ6bmlUgFM+JgqYATvXnH5OMmzDavQD
rSvgyjagayJipVnmvgl5hUS135Vehzr5j54+djI09urpOjMjni49ybuIFwQX67vp4NuczFBSvl51
7TMTwuHq7UFjFn85jvaXuP81y5QhZEsQjg5NG5NEIXZKx+SgmkW+yrbkPys0YvQU7c5/P4dwfmaj
sceB75M+YDKdFF6fbEn0cfuQSlYi3u5F26Y96gR4l+IeSvVgUUD/nfxn8v7LpYhlg3YgqdHxaqlm
vcbGtyTa5pME+nDN/SLYEA4KNAqaPOMrsTTX2WHUjz580x/TB/tRu2/89F3dd34ONVa/O71ClbVs
3OaobG7v5uph/fPJRA6FxgYA2OY5H0QtPDq8JRCFbKtTlmBUfXJv21prVZ/7h80PwdmbADQ/cWY1
MBbV30N99sN+9Jf6Vzi9gPplo6bEZ6Ma9I7jN02xoWbx9fYPkO44962zHxCHVanhpkQGusEs/iZE
nXOjB+OvAmxkvrlfttUpPLZB+aZunqIf3eHttv3V5ONss4U40veamS/8+RyN34z6VSHLboDEcK6B
+Kc3bbfMskSy5/yvvHpGnJkU4koVD+Fo83ynr90GkxVOGAw4LMogSXVkp1KIL5ZZttrEl6bPe3uC
Lt+7YkhuZ5kJIbr07WKouP7hqs4GPDBl/kM6ZPCbGfTGdokX8kysunIWLCM9QTtyqz0nLgBrj8hH
28WP7ui21Lz6Xd+Ez+m7CQ3scaffM8/xX8m28AtZQUCyYhHG3JS2MrPo98d7ydmj0z0bieTeWTeB
2Q3eWMczQvCPPicj2GBhYl6YG6e7LHzVZWiO9Rjzx4bgG8zUw0mzYSPJ59ek6N1kMjbZFLp1XX0t
DRlEZfWUAZui6g4I0a9mY5uWtnpBkH9YGCgCrY/rsM3QJn5TH+J0r8o6GuvFIkAtDAClMX4lDvwU
ZtkVUzGj6PvcvQErDRdJThixo27xaNx3sjbw6ok+MyfcGm24ZA5YsrCb6ldjPtjNPq6gb7a/Haqu
he755XRmhlyGSlDOl/ZYYVXKzn6aA/UuOZDKz9/rb62r7UGJdsgeqRcGt82uuuOZVeGGoFmOnlsJ
qz05AdqoTu+xTF2Jh4mrI475PQ29AM4swX/C2R0wtqAsKsB56eXdgak7LQs6Vrj65HfR1rAmd8ne
/2JNZwaFqA8pJwWUUlhTbs/6yUR27IWMojWpzoMk2q9kkSaayQZem79HjoUQqYWF0hKtKzyo3g2u
CvHObV9XnSRxWf1IZwsSYsZi11k6LQAgMid7WsrYSyLrmE+SAvqqn59ZEaKGjgDRRQxWzHxrk8No
PBbqPZUNvlwLe3A/PzMjbFlvhlWG4Wkk3kvkQ8EmVyEHEN834Fys3obKs5MjxuiS8Dh0z3PqEbpx
/urxztmkOJktOmPCfo5GGhujyTtuaIWR6UTnb6YsBq96/ZkNYTcJIDgGRdODFwhi4hfFD6v/3i+B
Fn42RiCVK179eGfmhF3tlKhX2xBLMowPOv/UdEidHqWVvhV35xQ0XKYExKuYL7s8yvac06rk366b
J29ofsShxAdXPf3MgLBroxGDz8GCgbbfZsWhIP9EMs6PtdsK9ShigzoN/PkilxjG0kHbGiGcQxmz
fK7j/uBQ4MwWltJDj7G5+0g1MpB/dsXudlha+0SAv3JxFIx8QNPjcvP0CVwxTjkhLJnPlvUE2OOk
HzNZyWZtB0EUBk4Rk/MZixiwUe+VuokJP166HybqPqKLr5Rke3sxK54AYCWGseEOqLOJ/YwO4VBJ
bJDdqZh299Q4VN28bmQZKPcn4eq4sCLcToPTWBMzYUWh82NdF0A/5hvLTr506A2ZaA7dXtTK3gHn
BIJAtBqgGSkuKu7zHHqIFue3i4Oq7X6SfoIcoSrpBa2agYCMAS4RaoPf6NIRIJSiqcUEzqghrT/K
AWMyWvvoxLKGxtonAn02hhjhbPA5wd+sxCwo5F3AyGyXNLCbLH2e8uxj7EcIsxJ2KsL6PkvN9wro
YndYzLswKiCK1i+NO4WNs886SiWPlrXvSUB4j98ESTnMCl+uvKC1lixNXGDSNnbHOHWz5Z72npYd
Cufl9rdcOW0QJABkCLFKg+ShsPoSg+dxl6WFh4kYTG2wKPTCEpmANmch8oFOAW/HbYtrj13ERRTq
McOBIRVd8FbkxmWcRkOBQonbBJYLCkgwWXz9qLaFGwEkXm0hD4uRHLjzafEO9HPeyShe1765BY4E
zJ1jYgFbfLnBLA0rRDz8hHaBXiCDWnnK0vfb61xz33MbwkeMCmUaDAoboQ3EIcQmtb3exT+sousk
QebqGyK8YNSHExdwDgGHu9NZ5gglKKMDGghT54V61NSfatPsuglj4ClVgtuLui6VcFsOgI6EaxGq
tmALRGc1JF0yntnfh+PrRBdXjcE4nwHRBG6SV5MdGT0Uw2tsSu68qwtJsCzceUOpt0nc5hUaj3dW
c6eVeyhMAe5/b8Wv2iK5hK4fT7DGVUCR+2Cc5QprmRpxVMxqVXm1Y5wgqvo8Dy/OUAdRBLqXtHd7
Mt6panayFfvQaeHX29u8tlbwJADJYEHeyPn9Fc6+aMJ6yoAnR2Nfd95mGoPPm2BU1AbuWv1oE/3Y
R7I7ZH3FgMqaummrJii2L71ImWYShxFWPGX0ZdLVgzJrPvgooBJlRidTgx5G5hxU6KXQ8LMwTJln
XZ1J7DgfHQLxJV5AV6O9JIw1a+jN0qu6k127fbe3wdrW2LObjjvbCWxn64SbHDkiGEfpJqtkn/yq
s81/AAbnoFbEByFE6pvWScKOYVbaG9O9VjC3p4lrKL/iRHdNZZfPeyO8A/Twv3/p33zmQGzygTbh
PIHwOWpiG/k8GDvSU9a3BbB0fX0HopgvC0vurTT8PmROL3kqrYUMB7NaIDdHCMRs2OXH1khb5one
V57RQMGXla5lzg/JNLqqFkmucb6Ci+QEHRDEJjwg8PiDFJgQa8PaaFWrUitvoD+B0dki4/T7qgPX
VLuXa5hcN9m5OUhIOjCFS/13/eDs6LA8RMfRKfBAatsvv6dIdeCN1CzQ7GY7do+Do3oDCzcRlKhv
f8qVPb2wLHxKpQLobFRguQsfxzCFwnnrKnm0AR2Af9vSWhSGKQoOfOCm4a7CnirzQjWnQHzoF3Iw
EtAA1tUpViKf1G2QFVBPquNNZT8vZnxcRnPbqbI+xOpiIbyGETWCuReRladckkaPSyx2Ub719K5T
Orfun7tUBv5diYSgezehjuOggwPy0EtHZXYRdjiTlVdq7NDaQ4BQ7ZmN9lMp+51STPs8lMFNfhMl
XXmsjQvVsKHnq4p8eUZtWahwwmaW7Gm1S+hBi7ZtvjPUoLR38eIX1juF9Juz0dNXYDb5fB61Hth/
LhhyV0biC6AtSEQw0CSsnThTrECbw0tjv4BGFHmx6J2N8bYsPjq5DJ6y+kX/WBN5bIZpbpK0Qfwv
0SKHxnXTxZAhNEA3KQl5awFBB8k3NhYFISTdl8sKc30eGVsgfwXikFpJMObGnkutPsYke56c9ukv
DguCj66j9Ap+YDGud+qkJoahVZ7mzC5KDQCIbDKmukZ9V6LBUgdh8hyWb4mdeGryctv4yqWGMs4f
2/rlWjFvraltAakvDfxmS5ietLjf3jbBT4DorQYY4lDh5XPf4lQdELd1bId46OWKHdgp86g6IwtM
9rfNXMMs4I3gdMSbGRTLIJESvJEyJLNGD07ZrnWqbRLFhrsYRfRU2JHjgxoo38asukstE8ZJ5Hez
AdX2aEZiGNFXtNj6/VAVMiXLFV/C5qr4F2IViPZC0pLXnVHMllFhqqJjphcZWXiy42wpfUfPm8i1
WpIdqRKmMk5Nvlph17kwNi40dCigFStMgppJZoJXCmQFbRTo7f1oNmCmMT0L2N3c/g6Z+F42xL0W
9C9MCucmYaUzDhPnR0Ajq6lfnVYFo1YRQET70SKtW8V97CKzmcDQCn1Xx4HCsS55Lf9ODIR14xzh
H8C6VAOjnJcOXcxI0lKGw9SCt2vINXfEfHJDPwfSHw0Vj50MF57x3UlMt6bt1mCthy7iLikeW9vc
ZRTy60nlpmZyDG1zG4Nzcqpl9Yl1V4V0FHixUN4B5d/ljwQnVhrNDk5dCXmYMT2w7CMNXYv4qNy+
pka9N5IPrSOubo4v0MjbpGmLwSNdEufWDiaOI/ovYFfHY0LYKhwAMCcuSHwSovReYmjTDjyyYHbv
WsnTaN0Sujw2Skx4AwqeoVldkzMNpyA19J0N0Z9uyAMztySRZu2GwHAtBVUtpDWvmCwmlSgpbTGf
acegC+12SfaZVNUGejiSUMOjouhkwHFD0Brz7xgME3aunBMKLAUfXWzCEMRtQPhtqNr2SNyU4XWw
Z+tdY5q2K2KrPnVWp51ss9WORlkPkBt2IskNsnbW0bYAdyQXdbu6QKq+1swlG0rPjN/N/NEOf+nT
HnpAS/4YF1/M4Z/by1/ZZvAa/DEn3Blpn+hqws3F4Z0NNogqWNo3Q9bDXU2UoWeMzAIcusguhE3G
gC+ECDjypmvdITmF1SdTful9YKEyrm+bcpvLgvU1YRmukHOTfOVnuXmSsmqwMt7U9TS/fYeI0/MP
VH/wigZrQ+yW7uMh/kd5ZJ7lF5LAtbKpF6b5RXJmeo7rtnP48FVafm1UL9dzt50fRiKrbq1cSBd2
eD57ZicsQrXqGOwoer5RGsXLHHAeTt0eI+IAncWSl8Baeny+o8KlPJI4mZIRO5r3H0uLJmH9ZUye
VcWvQhDAO5vbnqnRtZOJdyM6U7qBDrZ43y5gorVKgiQRs2EW84p2mtpt0emAXXa57uzaXm9IEEHl
aDNjyvpNhfgcOs7OTA69VQxALdTatDEzAowUm6052hjLPD/pc6VaHlkIyR8RzpttPZaGtUvCbPqe
gUzV9OgckSBeItwrkR1lx64BJ5SvtzGmjRtzqOJgokp7yNVKAeki4gAp9VABJ72qfTq92u30bsxm
Xy0cJfGHOC0tr5tC+56Cm5W6mCGuH0lkqC+NruUfVC1sFYNZ9oJnaqdGqmckWqi7cdWne1aMBA+v
2cl8DYyn+A02ux+skFA3h/DQd61Nah98C+0X0qDb78+sGQOW9uo39DsQPA01MSu/L6LY3NC40Q8R
xGAKt69H8AkX3UjjbVcoxb5GIFtcQ8sNP+sWdec0+qi6fc70BXT+k4Py3lQ2iPVo1x7GLHaY10Sp
/VkBzOPNzHJ+ZVGt7QviJFuUuWbfycPYPKiOVoExfh6wbxU22Y26dE59DF0wT83QdvSYahT/NPXM
7kxwN3coO6ch2yQhi5kLkBv9VThh/11L+tn2sqhrf7JOK79UAOGGLm1m2x9agrr1kuFOerYqK7oH
BEdNvWiG/rI7GsvJQPE8GNoMqAcNiWs5OvZ2KEN98uK63xc9Sw8A9JZ7Njf6Xu0n+3sz1WPi6mWM
ucm2g4sp7UTKA6UzKe5KWtkBBIuTyG9zVh4x/xjeqXqttLu51KzIz3RVuSsYnNedK7360Ns5LN2Q
s4d67bw0DZTbqFM91VMaH812JobX1EuzgG6/aTjku+poMGVxtEljKM0pFCRRRjsli9s0YBNwdVLp
2mNNh7IO2Kix6E7pW3KaRr0LCCPOj8GZmy3kekvq1nCNQpJprKWGAJWAfgLvRXiRSP3btj3cp8Bo
bKqaXqhv4+ZOH79myT1YXct0R6pfgAnN5GTaMuGVNdN4l6NKybXk0ScUAms19E7TQeELmEp66obh
nkafGaA6NKu3OszN47Cp9PHYFFCgyCvIalaSqLQSA4EI0dButfgcCBViYKmoC1jnwWLOFNA5eFt6
YqOBY6l6cSIbp1gJ7wTqoOjLU3AdXUk7aUpOO63HgCM4G0zzvi5ML+l2c/gSEpkg6dqyUJ5TMdgK
MAii7eVNUs8j4mYT1WjCGCjINkZ10NSJ5S5aQxTyC2rC/CXSstJdmDn+Z/YIFCPBYY22kIMq4VVd
EvXnoU0XCG/nQGMneRI4SnvXK+re7mQKIitX84Up4crMlUEnkHstwaDS7OyG+gq+ZT9lXvSfNQP4
otC+QN9CwxUkPl7INDutPUNcKR3KIESbzdeV6osyjUFqFYGdK8E0VZLcfKUCcGGTr/4sIbCi1IyH
FDZzDNyULcEz5MvtW5k7gpAtn+eL4vBjWDuJ0c1dCZhG6EK9AgIwrRvakiGYFXc8tyI+eNGyY8My
stJbmIMLXHlLMuc+KU0oE6HXHBnbIfrP+BPejVBtsNDDBdEIFk5AT+YuWUacAAPT5Z3KkNSE+zyR
jbSt+B9UhiGyZ6C+AeCBaAZ9FbuOa6SGkJJo6Q6oF2RvL5as7rX2doZgEJfaMngeLAaq2ZxqUkcJ
OAZwXj+aKbPQWZiXknr9kCuYdzQj/Io4zebFNUcjNN0ZCc+3cGCgFcqjKDuVkWYd425wdnFkxoGD
zOiotyMJNCMfUIHtIHDtZ/1YPU65ifFhvR3iTHLZrDr02fOEXDp0QlHjJtwRWgv1tDFFmSeLiSRd
X4mzF97Gf8TZqYGK3KyNDowY6D/r005jn63xRJOfJg1un56Vrw/iWpDjqbyqBZGUS0ssZb2lVXht
gfIP12fvk2RnAvcevt22s3p+zuwIK0oxc4oWCVZE+Hlh2U8bsrKjlm6y3PlKQ+NQZ9njbZNrTzz4
NSpUEOzmAU+w6QxJSVUGQoPaRJE6Xtw4L4N8+QYOXVeLv42Fp+d+YWj+bbsrAenCrHCgsq4s9DaF
WUbHoC5eyDxvc9lMFP/tYtSDygxghSqXeBSfrwAId/OgokYwoD0akfghi5hk/2QmhNCtVS3SgAgm
igJK8XMYP+l9IrkeVvYKgY3Lotlc11gEubSNag05p4Gw1fq57JTvUZhvADn5ixLGuRmhpsCSvDV7
G2ZAnlHnD2ClQnJ0x/nlnIAM76C5ve0Ca+cXNG/guEYHzgHY+fJUFQ2aVgVFMbSfY7+q+od0sYJ+
Mg56H/pWMW/+wpyNvxOYOCiQiSE8XczGZBpe3SGafNqSB7Qxfb1u0aaP72oZUnftKGPo+F9rgl80
A/TE0xnWWuVhGTtX1z+77K6nkFDHNIzs2lirPoHrGuJuOMGg2BaKe0aW6EsMSj6vNf8xrMCxttP4
K09fnDH0G/Y5gTb0v28mRWOPkxUB/Sfixg0yoV0bZQ3oh6eAVmHtLrkxuVyEco6tGVxd7Mdti2uH
wEQlXYNaK3/EiN4ST5VTWSAOqirIbE3mQxTRrY437V+sDG86LgmMSp4p6gLb82wlOGulBz70YTl2
Yes6UxC3eNFpf2Xq3/6AmJSREAX0JUdSa7Uflaq6VfI6m7Fbg0/5L9qEFzeYsHtWOdJ0WXCzFD2K
WqEfx8/dHHnAFGT0ZzzIiGu4d4uBF1A5HG4TKJErVPAMdepct3gSHSluPtzXI0hKkyeayernazEE
zyzgwTgFryP27ZZwmHW1gKEuf6fFnZJvWrBylU7QoBRw2wHXTvS5Kf0yXJUop1gTV12dlZMKuUK9
YEGeHyI8a7PsRGVN7bWL5dyckHOQhMSqA1kD5BvNJovDYzTKxmqvSfn4W+ds9/hvOMugisQpEgMi
lcAgfyvN5xmTtSDssOdDnx7aZZON4AkBFnXXpzugRj0zeR2dZ7N/nM3M7ZSX2/u7ViW4+DWCj0Jj
tKpUA78GUqasPaKV6FoOcwdModTm0cFB1NUNNKfjMmCx5HL43f648liLAFIMBUEVeInLrVDMJovs
DtIsoa1/zQiKBM14rzA0yzQIZjiVu5StP7XfSidPcEJlgOZ1+3jIU/SjAK5yhM89oCE7JspSekwz
94QMbqtgGoe9qubgGgXZKUbsDkX43TDbD0OVJDFrzTCMXgCADBABWHDF5lBF2GBiwgMJ7vg+lqYf
6q0/22h8o/LpdqiFo0QXcPYYe56CiAL5Cv6kEJw9bVHJOnNrseP8twjnjIaUgNMAOwHZefBhBqrz
Dy5otYl2En/jn1T85OeGhC3vIXBXJyMMNRZq49kbsbc6mC+66sUcQBtebhs8l1LUfOXseLzze20a
IDLOLYq+PA9rZwcPoIZsaBzsd0Qql9QArHwS9anQgnSiQZY+xPM9xIhur3ctVOK8/2uTx7czm4uB
owV9JzyXFFppHhKyHPJ3tpr5ZlqMwK4k09fBqcfn22avPidezBCfQfKKzqMN+MGlWTNRu1mPsswr
085viLmPknZj6eHzEMmu7usIwm3xehTvPeDyFrY1Z93EygS27A5anANZXJuhQEtzf8YxoiAa5f+/
7ch9BuEz/FZ/sSXsu9cHWfgNwjY3bOzLfMRvUADLe2ktZTxiyk7x0wWQmVKtNX9UomUbTQizdaK3
DwW6I71ty6jW/o/N4BIyqJDwdvzlxmtxXoDtHT9ENVMv7P2B7VLrp9JvMroBt0wFaXLIy6HCDnoj
ydG6urv4HhBQuuBZCeC4+M0bkibQnKkyD9iOe6I0QZbLWpOrbgVUIubtIE6JhvPl6sDz5xQAVGCb
k292ts3Ip8MF5r3bzsv/lotzyheCLYRGAqBBWNOllVSZiFLVbeaFOT0ws9rFDNrFMjbV6/ALM0AB
oF1m4fq5Ir228jrR7DTKwD2A+xctp7fSUlAe7/H8D1muv4aEbNIeM7qhPf6Y6uqj66ynxggdTyvI
a9gbsirodVmA/yQHR4BjxpFvC0cJtSbMA4D128u6Igih0ZNYyw4tGU8Zex+SBE8GKwIKZEmUf9ze
82to3W/TXIkRrgv74qfNinEAKy9M149gJtomrfEjnzPoYjwvED7RovgfG1RcqfM6QKVuqL/2KJ8G
4AjZdzTbjRQFM+fr7d/ED63oB/guiF9AUKHlIwSxGeCJBrCmzEsmzI4OTwVBtYISNwyn+woy0iFe
Qrctrvn3uUXhFqwHJ5/nBRbrFEMkJASRgpp/TTDhQZXKv21rzcvPbQlerin9MukjbGXgJHeQOFv1
Wy1LNq+uH3zVcyNCrtliVKzTHBiZEYJTUC+ClkJxDiGaskNwez1Xr2HBlOBAVd6zuIrrzOt63evK
AG1QCyVSEIfoVubOEXNrmSTUuknkbuA6RTQi/M/PLtd0rIHGMLE6NWxgKfXaTN/Pjuoy07kPwZdP
i4dMWSQD8L9lJa78EjB8gGwxAXRVQgGO2QSGAPHJ2Cbv4FV10co7VXfEzb2jEsxeuHdOk294vV/c
1f7ihi8fjWfsp0PyEn40n8ZfxH2ARLjcsm7wJuPlLihFS+dYQ1AmqAUAinefRDKw5O+q0NWSuUak
DoVK3DFCYKrKYqE07xCSn4xnbVMdomBw/MnTN3QbbTK/Hl1MBd12qDXf5R8V8/GoJIIQ63JdVc3b
8R2mHErTmuvHYgbLJxrGDqF+kgP7mkY9fe66ypKJ1q+dTAw/UVgFFhYop0vDbV0gnVAH4CPnh4xs
+hKjXn9zkwIkjnsUOphokAqui9b5WKJgD7pB9l1Z7qP4NXFeTXtzewtXV4JeKD4ZUEv4z+VKFmua
c1ynOCAYOWRseEtbvK3GRXL0V7Me6JaiFQ/VRrAqCXZ6JwwjdUKZPnfuaByY2XEsN3O7bdmjSoNK
C4jp6uZJGySv19X1ndkV4nU8aSwe44XH0HLjALVAmueqkDHerN1D56sTHDGNkiUqRuxibBko9hHr
H250h+Ze6el1aW2Smml+U5b/tbGHiIrzjIFeVHRwJws+QseyIV2P1S0JRvIK+zhYpj8vykMIwahS
Uzam+eu2v6ylkGcWDf6COguoYV8kAylVhJIq8uz03mHEvW1hNcU5NyG4SjijLGpGMGHboVcznKwg
jh6j8b02vVLf6Rioh8LbbaNr9wQKmJw3H7WOq3sCws8UYhwUbjJUgU2/jkDuT9nok6G/T9rp0BvF
SR3n/f/LqriZgNJM2TDAqj09LPVDyh71+K1VHjtj1zZeY0i8Ze0snC1SLA5jGIRlCoG5Mf1S5YDs
G660YLN2Es5tCOetmtrKjHTYMLLOVQwX47kuhlwwmHCY+2DR/iJ8nZsTDt5c2NncqDBnxd9zsJCV
U9AyyVf6fY0IVxtGtHGP46ABQyq2GUkW9U2HRMJjc54nG00foq9Afpg/E9CmbJwKCKqpsrN7cCa3
C6gsI+WhKFUzhnxsNJ4wz50fe2qPs+T2W/mcuM6hooU2Gkpj4tCfXTpJ3eMJD3LafRgdOvCM2EMo
ORhrp9HEYwutGVQkkWELIabNl7YivBM9jg09KXajP0YFPWYNINGZyg7zoI8+cri7aUhnsP1Uy18s
k0LxBfmbhiAnghdaC7j8Isd7ObS/2MZjZe80WZvmuuAK4Na5DSHkkKFeSieGjf5/SLuy5cZxZflF
jOC+vJIUtcuW5f0FYbvbBLjv29ffpE+caYniFaLnxMTEPMxMlwAWCoWqrEy4ahgOCxWc8UNzyrJo
Q5ruUa4MG/JKNpNyJ1QsJ4zBhJJAazHoAFOL3E6BIor4boAD8XaEmHluXPywyXEyjTAnZRqE46iC
pTxjrH2QNj5vCHkmqMO30S8CVcg4KTJ62llQ19HFRKECj0q5+A6LR1o8/YtVjCmGiNFjeOwkXSo1
sSR9iXQ4RgMgt6sisvscGhcCZ7fmTgSE8pDlQmAQqADlch2tHOCUhnhgKGQjC7/zZmlGnDoSz8Tk
uSRqfR60HUzU5gk9ersuXLHnTF3ybIz//uxzpGHRQCICjxYz/c7DRZjeddnD7S8y98UBvAM+DG0g
jARMHF5PUVTRDXzxAZ47oqqQgd22MBs40PsBCggOpV3lyP6Qk0rzsVPAuVjVqoOUNeacjDeVQv9B
QyMUZTYO8mSuYIMa4x+b4+10tnMFxYRhYyVwgJMl2f0S6GBbfUuX1mHAKPJzubNc9W9BAAgdaA0Y
lg4qEuzm5GNFuhIDFjm+n4UdtGEEvKK5hMwz2cmFjTFKnC9LEolYVeOyclcSURd0h3hPoNsCAgaI
JvLeBLPhENPcmBXDGC7mXybnKCDUkMoO78XaaVzxqcO0EBgjoVJvix7bmXei29vCtvKiJQ+6OOf6
mCsEJgTHF0/2aaRA81OvATB3mLRR6Sbr3k0eO93sdX5uY+IkaRJiaNrHS1VcGjZbYQbsjexqz1pS
W3/wXYnTxJlfko4rFIVE42oSNM5VRumAJZkSrumvNt73FcfEf0DC0xRlLHCMKAO8v6dAgyroij5k
QoBBQpY/YTBW+9TEsHlWIYe9qjMiv0Mq2FoTFggHIwmqTZxL6SIe2mxFUpGu/aCo3tSOiB95kJIV
JskHLxAAoLHxwlaWaeMTDyJk9UbUhwbDg0YyvIU9ZBR1v0PjrelUdGiE3CzcuIceasUi+Eipg1Cu
rOV92RvCXZGTrrJFsx+WuZT7H3IgRXsd5PpHkpXdTg1YdR8JYDYDVRZgkXYYW53H6tJ3fVH+NIew
DhaJWgLKLyPveaxrxnBNN+yQAtsYu13ijyOpmFAvQMlulKY9pH35XOmhusTGtQ+44/21pOXSwiJ4
nNl1baormnXjbMeQFzumKOMvI8G6AVzalfM6SexepYGbWGnr5boGOlHA3WP8R3HnAYsqgrI3Zr4j
DhTKJdFgblq9HBVaMtkIFsin4gw9QlHdyZlIVj6EXAPA/MSytGtsotfGIETQikF46yQ9FlZNHTGn
NrTG8gK9Yct4sPTXuKLxBrN8wmOApON9ICa5K7NWXQgSVWrw9akKUMWV0auuEvlqA3ngUHpRoHji
dn6nb6O4lj7qqJB/qykT71sjCkD7IzE88gnG59BOS6MXQKTa3PGtNPqVEK3bBIoQPwdS06zBbTo4
RdvHe/zv9Z6aYCqpIkPZEzBM/MYNTMHMKQd7mWkQcUkHBkZQQtIXDDzoxzbxrQBMiYWCuV3VjFqP
xL4fLeuMyutULqtjGCi5B7gONLMDRek3Qpu070ZDxQWsARWrMZIsW3TrCjwiNIxvRX55iEgeZBiQ
GfNOq/NPfhgnD2kyYDIjABYU0zp5/uarOrXAIV60H2oTCIUdSRi838gUwzZBaAheMETZhtSi8pjU
mULWahuyVR3Kw1FqlcSLw15zBCIYR83IybqSkMQsG5Uo/iKvcyLZeoKGmaMC8NlAZrzsjlEGBUS7
iyyyazUhXulEqFeEZQC2G12efiZBTR8V7AsIJGkhnHxJK6EbAAjZYxqo3Un2K+ndyiwMW0RoRKLD
GSSPidLkH1qEUjAGKIACs2lI85e0jawjsXzAuZNMUZa1oMZbs4VKwACSPi9KS8xG5r1c2L5QpN9d
03YLSJjJj7LOYtDRmVYq2Jhs7rIFsAb0pISYbo6ZRlvbR0HhUe5lwUtJjUkQMRWh/kpJ1z4rhd+u
SRQXFoBSur6Fm5ODr1Q4wKmIyVVlAMM0jbNm27ah+NanY7c+hBydjXSNxG7fpMYhLlCJtCV42Ton
TEDo0IuwX7JsKDZqgWnYPhhq0GuqNF/nph56CTRnFkQbaIGysdbtBGTDv6Cy1z5lQCFAaCeyQP+E
7s1dgrpS4vc5dbMiLT58iHcfEA3RMi7iHtw9UKAfVEXAmz7pqF0aWYAcv+/9LWsYnttWr5Nlrgbx
qUO4BnNwKTc2DPlriAjnnqmY4V7N0uBBID1d6VTRcBzCDAdJp9XCVxIovfYDBiYGPXyLrRKSCc1Q
L4BaN1YtkIKdrfta4xZFb6BbI8llDiipgiGq3jDvGhWDRixI1EXahJAXz3S9sBwzVsHRYylSadlt
yvLKlWkZURSSCklG39QACLlRFeAuDFYpjuEb4UKXwujRDBTUtpOyEzDEoWpF7wylChiaBRm2b6on
lm93aV495ym4e3ulyN4MlVSrhkah16tR+ab4QrXKQXMDnFwNZLVRZC70gtsnmgjDC4kj7StNZd8z
QCd01BTR2PmVVW4N0xzWEhzxqY4F+tfopfGVdpbeX6VBZo3Qh4wyg2Pm2ouZvpPYaQtedXcuOT63
M0lCGPS2fF2DnaTeaMpT0Px9HeZiHZMERMhxFRAVKWMeL3IaOaX2LJnPt9PvuazjfA2TZ3sQykoT
ZVhDVW6C+qWwTiE53jbB2aafB8BZVmqRBNwfBUzI6iuNcjyFNrcNzK4BhFUGyhv48tOWQi/WYS/G
SENjaQM4o4ApJJHwngxjLjvNnIAp/MfI5GM0StQaYgUj+jH+yA/+YVgJju7WXtvYtZN9iKvbi5p9
o5wbnHyZMNJMXx5XBaI2RNL7YXXfbFU7vFeWT5Yr7ngp9eitVwvEERRBBokm6bRXLpqCjHlL5J89
RuiK9t4UjrW29807UB7cXhrP0uRtnCMG0oSOlsSlSld+YdqqfhzCZcol0bkC6oyhQBv5AVQkGWjB
XL6IgijW9CaGKXIM7gxpoQExscGgvrxQfhHOW3nWDf/Ymvq5LGUkTwLYaiTXVA+D6jXtvzlKBui7
MJ07DuJNllN0uhxJBK11sEdhmNGuYs4a5LlC0vkDYVJIUtSoK9oQDwRMMe4Ur3it1nftwjcdfRnc
667h0MhuX6uNblvL7BvzSI71pEr2qkXNa3HbTeagOOBI/vNYmTwvKRP6UDHBstQoDwPzRGCBJONN
tl7EZtXCKzFOE/ae2ni37c7FK8XCUQcie5w7mJgt6oRivhaVTKFc5pjajYqCcwDGzzQ9aucWJgfA
rzPZtxRYsOr+PZN+RUNiWyKxdQW9SPZlRZiQhmrf7WXNFlowhwCuX2BVNIAFL89CGZRKKQU/n1Z2
IuCpUIFYmeBAc/w79vk/GpuEy7w0groTYCw0UfYEx1Lj1YjLpuYxuurYC1F/Bfk3x+jonNN9PV/h
5HikRYC2TAyjlNnKqvgVb1Dwd9Qv0Q0W3TJ54pgb13BtDq+OkeMSHdjJhqrgYPSJMMJ+jsVOcaP1
J3P8fWUbsc0c+Z545RrtIfPg3/H6iHMOBFDeP5Ynu2sVA/XJ6KJF5GXr6NvfiV/Fc7A0OBXG63E2
xM9zQ5MdTayQkYLCkKrZ1il99oYls0cKTxUknvFee6CfePcdwEysH4onnsTOHJQI1L0YDgRNCOAI
U53q0hAKWc3wQffpQwVtEjWzzWWOsq1jOb4TvKf3/bZd65Ybv/ybb3tmeRIHNYumFh1dqXo1NfsO
+bG01F3FsNMvk9q9V9jMLbfsM8BQu8OjLp3rgl+sexKCmKAIuCJhPX9u8Thb3UmGHT23brYRlsz7
a6mw8SODRgcTBui5o5x2GRhYSUFLT/CRU3JgoG/QvSoDjd6e8FDaczfkuaFJ3Gv6orcaHw0yoXis
i1fFX9ciJ7TOBe9zE+NPOEs2gxzuCug9CtbGuosBKZGUf5FtAgCBTp+iWCZG4i8tpGDyVOURpGq1
W6hXGtbC0ji14rlL+KzNNB0sAYl+KUoNujnCYO5aM9pUDEQUKXOUQHZvO/qsqT8ZxZQRLkqqVDfp
2NJpnpLWA5dgSpa6wklm5z48mAyBwwRGEn9PvoohsiQv67EwbSxbH5wpUE/iNefmVgI9dBNMrgiM
V+ClNBtM6rdAjlCa2DGgRJiHjNKFFCxu79js4Tw3NPFiUQgKNa5GQ5gz2qH8GG4SlL8WRlWW90Zh
EAxA1DkKFvp7J0qlqw+aF+lMcWqV8S71uVQazbifJBeArJ/4febuUaUM6SDjkWCEnghuDYk++OK2
KiOnkzhgtbmTdW5qEhGTTM5xI8EUAcqQKceW8pBM8xZAOgVc80jQOrlPlSiKjWAs6lflMksPSsPJ
nmc9BP3p//7501szwSBj0eHPz5Nf4IJ2/QR1NctYKCBzue0j1yxICKnIHqVxGAUYlSv6dB8gn6aA
KRNqZFTTkPIInubHdobqZjUYQHMbtuyzhR+mu0roD73ZriHPhBpqYwdKjCKZaLPWWtXSoSYWSqSc
vZjLIM5/4MSJqyatB6iEo3UjvJj6PUhjYrqgqZNXmzxbKTx85ezWn+3HJACgOo0blaGXEgLuUbLK
1rPekdOVj1Li7a2fCzXnCxt/ydmJSCwQYkeQCXWCwkW5vRIOosiJALN+CpI9AzkfmnlTP22FBAov
GAFxAnlHQwk9dy62aX6//piYuGqvp9CnD7BftQNoMlji60Pi+Qtjkbv6Xb0W3OSbPdYnk3PxzBYd
QOv0z9Imlxuka6mQjd8pYTY7VPcjd98msH+JO9kVXOhPOTyS2dkI9sfiVPWKJZGVApwJwB8DZVf5
WBpeEr1G5U6IG86pnO1Xnq1uCmIkLanAoQTfiNbDTtkqLqq5B8vJFmxdfolfsm3s+pWGHPNh4HTe
OC5jTYInaIiKNpfhMpRlqzRgO12N/sUde764SRZXKnLfBQQbaen1MlVa1LkTOzIijvPzvtckcORN
WKgSwR72nQBsi20kjZ2Hrtqc2iDifLD5s/yPN05neftMlPtGx67Jlerq6VOMuUXd5OzbHCIZsfqP
lUnECMpWLUV0F5zw2dqpx861PLJW9u1btQUX+aZ56G2eO8xH3z8mJzcdESVmWCW+FbRXRUzwFOW+
b/e5jsIbxCulpaV4t6PivEHg95EY/Qh6XEZFqdZZp0U10uLX9gBs0i68HzaKw15um5nPjUAaqoJo
BWy1U4RQFvRhq6qwY7Adizeku4vMAN2RF71d1QAFqCA7cwCUs4Ev+jeBf0Tvo82nmFdkEUk3hGiF
wTQtN0lNHRE9RRosOQucdf8zKxNnaQIj1ECTg9mEBTBWJw0ijmyTvYAUzNedYtuv8xP4oiG7/cB7
FM4ehjPLE59p1KQX9PHWAZFaYCyLGKQEPIDAbJg6szG5dvKEDdqgwUYX+wDLI/j/NaXHmBidWZhc
MBAbypggwAI+o01AstXwZr5+mF+nZRnQ9gL8oBioZP+c97MMICaWPCQjtxS4V5bsIXI1L3eGlf7s
gY7aafb6K/MoLjXTg7Zpb5crzhP0Wr7uZ41/fsDERzqNmQC34gd07p641hfbFuvf4U5fBwfFFlw9
sTcpJyrPnu+zNU+cIwX6W09jDAEkZvAYIAey47gtdwMFraKh9MDSRf0DmuIfGEZYc47EuJxb+z1x
GkVmXQWlcXRG9hQj375r3QWevmTH5EXbG9QRQE1oSwvmGZzrYTbaGJCRUACs+uGyuIxqediWgTl+
aaaNHNWKk1uPbZmjQZrtmtJwkk48Ft3nUD1nZgAO5YgTcuZWboDmfBQAk4E4nVy5IElq5ULCyuMA
BIqeaPTiSm0E7ZcVZSA8NVPpibPX10Hgh+AcOScmDUedvcsVZyoJLDWFChQ4wMG74yWrdKcETrYF
bkRGSR7JS7KUTv7LbbvXC700O0lfogAKbjSDWancDI0jKL/6dB+BNeS2mZl6H+rSEBzAyCsWB7Lj
y+UZaH9XOVUjx2qKBNx+lDb7fAjbb1YL5UpUaxPiQWHWfZqJiowYculQaWpC0LtL6rARe7U6RmEK
woFKGOKngqnhfR4J9WdmCbwr/DpUjhyMKprqiDEiAN+XPzWJGwA8Q9Ar1WbrMiF0i44TR8Y/4fJc
jQQcgNuib/UzjXtpoaXoozeFDwKn3imkhZwsGoCeSuRbhaRwbM184LHKCmadkYXjqnjSiGoWNQQC
WWjGN8l70d1V6SLgklXNLunMzLipZ6G5ATa8C3oC7tKldfIjMDmmD5BvvCP3zKm+E9+GBrHsBQiS
Oad/e61Ihbk2jEhhJ3EvgD1o4lqqElYkDLFC6aSd1A2AUYvgUz1+aocGPUEnXJuJXa/62HbYWnH6
VYBCFce9Z1zm4idMTlGoWUw2+3GTkzfd3Adcns5xDVcec7bGSTwKRNZozIIB7QvM7RWx/wPIhLiN
SBf1J0+taeY9dbmnk89JWQTaQ4goOXRd71OAjFyyG8AHbw8bkI8dhWX/UtuB86w8Vm+cSMHbyzFQ
nnmSIERKpMpYavEarJM1AyPtiwq2W1saHcmpHkKP807gWRyP0JlF2jdDEzEs1uwSWxQWfvfXlDET
F52ElACaqVU8rimRw7XeBKs046xh/pj/OQSTqzrPgL8YeqwhT3zPUsAL3r3oELrijdvM2gG7O9qM
MuYEpiMnWiNltIlhJ5aOAyBfvvlRKQcroJywNXMdgkDgj52JA+pWWPaWhPKIL9z3zb6E8nfN87TZ
Q3VmY+JpoU7ksmtgY/AfAqi2A2aWGIHttxin38vFkSXQdf7oeVpZvC2cuJuOOjdUJcdgoYJjr3Sy
IXJysld4n4q3hVOno2lfWTWWh7EZLbsrfAD0Qvf2aeXZmLhdD9boWAZAFZWyh8FcpS1K4ZQTXGdK
VwhGFjj2QGuGf04B9rUpM18tsWG55WPHXIutSG8XEei5xKe+BzD0uYhO5UgKLaV2HT1yReJnOuzj
T8CzF7pUOuYZJvE3LfO4bFK4fZ1DEerYxF4i+V6XOyS2bNGC8la3i3jUyDP1C4xNYI4MPBpo7WNK
/zIwVRoFnTUDuhEERy5ZZ59gqwbjvuVEtn+nOdlefECphlfinoHHX5qdfNRAUALsAqQ79aXhNavO
82272HZO/Zqf8i2vEz13HM4XOT6AzqKvoYdDX0jQI2XxKlP3pABHjFvwmAfG3zy9QM+s6COc6MxK
YcUmrUYrWvGagOF92JsNQCYl4iQwya+3T8VsSnJubZKSSELeDbkMa6XtLzsX3A0OQEoHpECBHS+R
Xcuvvpu59OGkbAonCty2gE4q79zw1jzJStKuzipC4T7D3TvQ9PthVTr0ZC1+g4/DI3axzADZ2247
Tlydiwk4rSA0AsAHxOYTrx0yKUxNEalgVADrChZHwzGEh9s7/P/46B8jEx9tB8kM0XOOnMprXG1V
H2JH+Ih3AITbzRIVKV6GNwNZGg/FH4MTN60LCAWXEgzKSynyyLJ79I/pazc4km6LNq9hNruHIE1G
q2ykO5zy9LR9qlr5mO+xBMnzDjRvbcHp+s2bwIsA43g/UKzLE5G2RdCyDiFNBSoQGNQOtbuy4Vzj
c6kVKGr+a8ScHLvOpAbYDWGkyh5JIqC7yOsycJYxnXtp8Ybrgxg3kACBXybt9HpDeF9j9Nir4AES
axS48MdhdOZyq6BRhXuphcxuJe3Ezq2bt8bwlHDdt88ct55dDWaEQJIFVCMqD5eWaiUw/J7g7NRO
91UhRMS24SHk2/KJrQcnO3ZOyXk/zV6vUOr5x+bkKJmJXDW6D1/rPPUbrAwL0x2W6S465GsAyDxt
zftk41G53s4/BidHKdKqQjcaGBSX/kP8xHbhultAQ54TI2bD3591/XRyz0K+ljGqtyDrcxrP8MAO
VXoaltNwoh3PyiTUBwntJSUfd+9rcP0j2ckpHrnK+rZjcLbs58I5WwvwwqSKWlgJdmSZOvSldJux
7sZBhc3mOWe+MM1zakmt/KCDHfUo4eqvtsWC2P0rxvyOtxfEcfSpjPQgG2CuBpeUo4urgbh+sSby
020TcyEbSROG7kCiYgDKN/GzOq0aCH2DF0OK3jJhQ/zCTTEepT8Qw4MebSh/G6KXGpz54Jl8BlYV
wIXH82tN2d00WhN9BDw4xGocGQ1xRjBHAbwg79zOPF/GnBBA1lHiGGxgl7FCiuqoxMh27JR6vYC+
OVQDXlLxFXo0tkGkBZgAMOMi1MsSs3H+EH7e3t2ZyH5hfZJcNGEoCiaD9RTQl8Q8SLy6zuw+6qjq
IBZayCUmy4uMpqyAkMLykF6HwnfXPQh0T3nKyTOOCAN/zEzWUVGlYoUFM4q/84NdQ1ca8f7FVp2Z
mDweBhmcCRhRi51OHty2FEGe+XjbAm8R48c6Cw9C4RfAW2MRRgKyYuubNhWGgzhDK3M5lw7iHh0c
rBii1Kbtl6E0Q8iOwUrgQ1gUg34EkPFEsZPkgJIu7HWaO5SLLH3q6ici2rfXOBMCL6yP/nK2RvCW
YIpPhMPFTbAsLeMkNvm2NxLQx+uLoozcAIjuxOQxI8zc/RdmJzcyiwIfdVUselAeSrKLtH0nvSnF
u/L3LBcoCRsqMHQq+AsgO3i5PmhH5XopgiOZYRzXDuv8EKNNF4mUE5+u9xGKtBbG1kbInnYlgqNV
dV4l4Al24qS01Xqfdac2751WWYvVsjHuk/avYZVA7Y220KLGKZjCKjvI7GAOyQA2I8LU21NIH4Ty
7bZvXPv/hYkp1ESrMdBGUpjItHpZqK9KrUPC1L1tZCZRGq2A4VwGCzDIeMdfceaBRLIqFL9MtNol
O/42oSzwDSLcLaQoq8I23oW9fgpdnrD5dZy9NDpx+17IjLbtYDQ32oUOptaWl6PPvFZhYpQ2QQUd
oi3T1lNeVT5lOYGJRfLYeNAx84JlAoK6aI35Uih8rZTk2VhmzrG1rV2wtHba+vbWXsf6y18wCcKx
KuiJCL04x2hsEP5r8qJRGrxGnv/aDHq3EtDmJnJ5hLLLD4jjFTcW1BQgLPekWVul8wzxseYxtvwQ
4lzmtybw1hAGh8oU1IN+iutnfiKWspXHUYxagx0/hM9SY/uLQHLAoGCzDVsSN7IVYNz3zcL34hPA
DLdX+ROHb9mfRJI8GuTSQgri1JvBk9zIU9+kQ+/JdvRk7n8Zy49fHIPjBXbD4DTTrsWhiAMTBsk7
qPhbEXibZgsVloW2rztP+gYzK2+N12EZjVIL7CUixl3GAYLLTxmIvVBoHTymcIVTcJ8fmlNguPpO
z8BUMSytd8kJ3Zw4isZ9V8w4K0qRKpRawZqCHt4kDGhCjwlb4sOLIhLZIDl5iMT60A5CuQZNh7C6
vblzCz23Njn/oQF5AAwNjLg9YKvV7KNLokfZfzMHedVX37eNzcRRII0hlYoLYiTVne4qpudJDrYq
xwK3Wyd+dD2E0rLTbSMzEQ1cTog0uqhDuWeqD9tJXZVicBsvJpBNaTZydOOIFNDkeOWcGV1BtmKA
PB6d1ulnYibULoUWxVO0cAFPysAld3shMzcpwBfQd1MgoHf9vuipFUt5A91Hg3jh8EqL1g7YOsMr
Q/Iw6Id2K1db9wd4MDlqiNToGwPXBibPaR+dDkJsUT+JHCUzy8EWVdI7UC0l951iwD8Mit6CTbVM
hc40uNKtFjDcSA5038EAaAKGDrShSkdtBfRA2VC267YV1OeYlMjimdhkqyBTwgEqFGG4avBQr8EY
mqjQe0RSsiuLtt6hvV8ccglkrdvMYOq9PuiI2EM/eDLkYra6HIvvUAQ1tx0zIZwKB2aOJMXIadRB
BXuWjl4t1Ct9S/+OxbTDRL7Zf2IgUDumJYlPVCjDlyw0661qhZ2HEXd2zExf32ZJIlM37qxmo0a6
/trkNF/K4UgmEGssGdyyyYV9yszGHcSo9EHDJjYfyFeD0pN9KV3X+oCMp2iN+L5NimrYglitJfeW
ICp3QWeZjdOCIK+yO0wJrg2N9s9ZXVDPYA2G5VOpkl3AAqB6zZSB4a2VZr3r133Q2oNMhbtITsTX
MB/IMa1KBj5oQ8vXcSMErhoXkr4pg6QGw21Mk22ShekGnxFMEooV9r/lXE5je2jD+JHVcoaGAui1
vaQs2XdZ5ZHsCUaRoCxuQHgKDQi/fvVB0/spG0P23VAz+JT8QlkUfg1u1zSJlJ1KS7QZoQYqcMLu
XHww8NzEmxrM5ei3X0ZdZjH4TyiiopyUoOx9tgBVo5p7+1jNGgEqBakibEH94NKIakQsa01AUgTz
2JQetKc0hWNiJoSjsPrHxCTfsOIEmxNAabXs3kNNd4M6cwto/wggrPjfFjOJqGIK5WBIQcJSv5KK
TYlk+6+VVkaGWIx2Y7sAy8Rw6+V+MQitNMi9cR+FYC3RUi9e6ic6QFqeSMvbq7kudqEnO5JkYjoK
LaBpIZTBDBXyFEXweHDUDn0MoVoOgbhkEKciTfw7EHiF959K0DTiQQ0e2BW8i+B1kzjexHlO/QrX
hXBCxybZvaaOMdigo3l89A/Nljn6STuEgM/X9/EnXZjIXmWgUDnfce42QQcQk9miNSorTX6FRnxD
TSDRA4irp2MqoAaTz+29nQEXYnPPTExueqUl4JCsYMIinlbb8r53PtFYxTTJvZW4yjFfsx0kj9a8
OilvaZNDnSWRkVajfPEoeYEJCxvavbeXxrMwutVZQlz1Uq32PxclwmvJDp18vG1gpjRhIhNDOjby
C+MunqS8FZ5taVL1SLlTWQB/kGG8JZgZK5zcBGmObQ3lqMtmQdhCjfVmgJweYbJbQer2F2Y8Avgv
K7fQHGlyTqSZW/p5FjI5/5EP3hxfRRbS1k8CXgI65bRx5kLZuYHxB5ztrVlUYSrnHZrjrfwcytBG
sUpH67NNInMszWSiF3FmEjS7VAQlEvRCHZKxVeuvkwjNgcqtxD2lf5/0Xpia7FoH2ecmJOhApx1x
K525ILeK0mfMZbuJwCOtmAtqhqkpqLlgzA0Tapc7mPtpU5cW4mc7kpVBQ4gi51lZhWKDoqgNeDfC
3Ac7Nzf5YKUUqn0iwFwfA8bVuL34TRq7iZ45R2JuWSbaSAAOoO6iTSVXGksraJs1eAUCz26srNNv
gIO+EDoLgAgwRb8UV+3WWmWvreXyOjxzVzhyfFRtMTGLXH9yHPW6q7VIg20K2iqoG5sAAEoDDxrN
sTJ9dvbge9NZj5shwFyoSe919UGvvdvbOPe1zlYyrY3EQzHkIPhCYMk0fdkqYQHkh7QfJGQKkP0I
Tv+buckZY72aR2UEc4ryFRlfCRL9jHSYdni5bWeuRmCer2vi9EEem5IwPsLYh/UootRoDzvUzHAJ
7IwFkAqNbR5M71+QR0BqCNcnrnOI0IBd4fKsFQghBakl9ORwE8SaY2kPtXySelRxmUtTr4LSKQ8H
NXsQgKvWxkIBpvomS7WoRFs/VbGnaQIJzUHZpnV9qtssXkjFoQF6SLA4Q2FzodICfSaWCN1HYG8v
l4mEvlWMVkbO0qr1QlDutbAmtskScZ2Z+atuGjyQ1KxFtPFHjJRq4S68tKjXlVrmIfLMtI9AA61I
bFiFLZPe5ZAIFEziOYmWcVfHnKbAzP02cvpCQB6FXeXq4sUnTkAdiIZ1QrV1Wu8Nki9vu+rMKYcK
Llp40McCAGPKXiSg7WmqNbp4YhhC2GYQqasXZWcTZvy+bWmm+wmoBZpNcE0oPIOe4nITWdxgEKeB
EFdVLUGNYwsfVuMmNkjFHd4jZ+YAXtoaA8/ZvS1gpkmmBWxhHjM+xHvzF/VG0inZk+8cakNX7VPk
fKuZAvalzYlbSikYAVscNidd0Edxmdp4vbmYsXCUPT1U9gYYfM6OXn+8S4vj2TxfpSiBFLyGkpsB
6PCX+ByiDmH3a8zmuNaCnCQn2tRr3vTI9Vm4NDq5fdpSTtW0H5dpnQZhCz2GVneUCt2hPnA4CxzP
1eXr5MLWjw7M2QLTuNH0qoMtyC2UCxELG3lpTsk2cO+NY3ny3dsGZzfUwIFDlx49UXXy2DPVJkF7
R4QUYw1KP0SYQH3MO953u7aCII0iIKgwwBuCA3H52YbM0tHeRY4SpGg4yMca1X85X9xeys9xutw7
vHYw3oPetQjppinYAFmCT2MF6FeUbPqFuqeuvFbcZNt7kQsMimO6FPIxKGk4beomS/dj45gLTnNq
rlh/8SMm6RgzMq1QRbwc+iUmb1Ct/rS2xC33bJ2urb1p57/C3zvZDu8y13y4vQFzsfN8/eNXOPMd
CbQWRVhg/RoILTpRsRWetNPPFt7a4kmUUfLCbEwJq8PzLoxs9f0dA1xvX9oG5G+r0taP1Y69x8f0
sToMnzqzfdWRFuTj9jqvz+Pld56EHWPwKVaHH1EgAw3uA9GTlFUc79Ke+4bmbekk3viRmABPAFNg
1XlDPVTv7Owzfto1z8K3uVIfqnBhcO76WZPQNgSzJQRbQTp/+RXDpEt6s0dNjEq+bdQYOqdft/fv
hx3/6iuemZh+RcZEkG7CRBq50h0YmeNl5YJd9O4xMOwv0abf+uNLYQuWUyxATuy2GHSndo30TT/U
24BXBZzJifGoAKpPlsFnDXH6yYrbwMiUTAFISNrI7QaUpb35nWq8YvePvtHlske0NV4PY48Hf02i
kAbm4p6Nha0I2+tluLRXSQOGLEyma7rvGhY190yM6cG3aJ2CfDjOD20bRSc2KGwTxXKcLkkhCYGd
57W6ABNSdBqxGDs56LreltUuX4Ei2ch3aZZZS1yPGSgs2rYkdpAGAlvojPUyKu1MO0UWyGHAYiBj
1rMsc2w2KHkT9/aHHhd0tWBwT1gm5pzxdpokcaQPfVIAjIIikyYuQMpPHLUshXVbjQahc7eQ5VZd
an0NVdAm55FyXZ1TE9pdqLKh8mqguDfVEmJd3gmticsab19HzNKtqH4y9ttvSpdGJSf6Xx2bH2N4
goDCERxgPxWd8+AnlGJeNqDYUlhyL8TKzsg5YWc8eBe7ObEw/oIzC7kIHZbYggUjgL6nj7agVD2o
YeTd/mizC4GwGlJUjAxeMTdWLOn/j7Qra5IUZ5K/CDOJU7xy5V33/YJ1VXdz3wIBv36d3v22Myk2
sZl9mTGbMptIBSEpFOHhnnVkkmpmwT0x+kdlVdTgW5IxrcTEEwYVV/x73pYDbbeGWIaQtd/7D34B
4dTiychGZyJNe8xzV+7uDfVk/CJhaaNIubm+wG/bHdbRcEK3daquYST20o9gXK98bUqnYnYb67Wd
i6+odX2yBoD59k6b7GgMw6Gow6ALOTtIay0TVI4o7CjGaWSl02PwDHvCQm1mg1sMx16/hndcCnlF
x3QFPiCGrOcsouko8hy0BpDe1ZRXNeh3oMduP4xUOZRcO+Vto9ujGj7ptfEQiR79PRPsPa2kN86Y
GuDCzqqdptaKV/IK3HlUeb7u+m8HAlzCtAkKjFRvasheur4uNSqiARTHtaCW0tigdA4qr8x++Vpk
DebTqnjT0reexlINDXBg4FxmV3WQtlqk1wFeJaih++2nAc6WcrRB7PYvFnZmZ3ZPswpsNKyQAJLs
nnl/12HSSuudTNuW5omWXvmPMUiTI7FBzalpAUzoLLaAbtEkcP5DUZrF6H4CLQ4mh6Zeg34sHTnn
Zib3nh05KudxQxncp5sg2geL6xg4zHy67rulfcJMlCqVKWhxD18aYVGTZUCxgJywv/HDU1arFgjG
TQIRQjccVvLjxRWdGZt9qJDURZOlMY4eleAaPcjRpknLlWhY2oXnK5pd9EkT4JbDQYqWLXqdrZ1T
EM6DPSt6ltcoYBcD/O965oJr3agSkQYwFdD3km3z5Ckvf1bl7vonWrMyOzJ1UyR9g6Y0GD12Zvk6
lLedZHVic93K4umA+RrEAeSWzXnNRw3SLo7Q9EPjBtQM7S8iRzasGU0BEBVUyhRis6H6FwGBxxo+
F5ph35kRoriQs9pAQPRlCP3WyoohTMWM++tL+84XMF0GoGAkCsQNJ5TPZZAnacFEpeDKqypItIYK
uCtBTAriNUv08U4u0CIT6pQUtZYGOkWaf2Vafkp60+uG0u4qAXr431q1Voxacjnq6RhrAvZH+aaT
hdvfF6g243zkhsPLAmf+76RsNuCDyEdbKk5l5lz3xNIGnDhogZ80QfEzZ6IoDYlXI8esI62yeFuR
VLUTJexPhZLq/8YU/I7mPlJuJIKXPldxsvi5icUV9XgyBx+uJk+6IR6vr+h7GQo2DFiRCfIlNHRn
h3FmltqgggYCFb3cM5LwuePRqel+Df5PRYgdBvVCSwN/qKaKRwrad02G9oAkE2ty0kqF6g80dJ4l
nsfzlN6dHdmcVnErmYhnCa+75zbRgIEBGobHbhJG7a8eKILAg25qDiUp2Wgzp6Rm9wORKRwMKAfl
hLNJJTsJKS0eGPrhL31LIxAd+MAoO5VU40wbQlEczLowPrNhNB86vU7Rya4oe4zB+nEP7m/F7oDB
ea/wf4mtGIJMb2nF+g0PiyDxAkkFnhsSMhlm7otBi61ULTkuzbwbNrmZcmzEwW96G6iQgtnQq008
EfZQhRB+LNJtUxvlHSjMMT0axSmk1zAXiJm8Xiu9igNPHXAJkwIqoCNWH7bAnwyVqG7MmlMAjLih
P4mklN6HKm1BHRdVQL9ADgf1UT2PBztvAEiBCkop69DfNhTAQgICRHHXxyd0ffU7DHGbvcu7UoDl
rpfT20SOWkculUC3QlVPN2qKYVOrkoj/Atmf3jiFGaZD7Bgl9FtaZ/UuDGrD6+MO6YHPAmz9qmEZ
ccwhNp5FXAUcSj5duqE1B/ZBZWXuxSZvCgxfqOLQBU3/wydgdrJFL5VuqMnlGpvZ0nF/HkOzgK5H
MdYgdc1tKKpYjQ9exwcjlC2WrNz83wvU2Dl4HFLkMoaMMt/MUBMTNaQadujQ3+bQvDdcFFOG6pmx
xCrjg2/slDX84dL5c25yltL0DHQ7uZSh4IgZOxQBQ6sLy/ugHN+vnwqLPjSBbAKUTsWTf3b4mE01
dnkKO7yvtyJUN0UVP0PE5KFsxco5t+zGv7b+/P1sz6Nci87IAFujvqXskwz3XI3sgf1QS3cc3Sa5
j+t25aD5Du9gwBsBzgQR0enimMOaoJQZ1FFT5ZP+cVDdFeJU919B+GMo7FjzhgZAMwyudxZNXLnk
ViE7UfLG08/rbv5+gV3+CvnyuBO0Zj4P8Su6BAKW/iNEw5yc9LYfomr0GkbogK/MKX0PIFhUpuYb
3vmALc5u8lyDRGYU8txONIysV5KnRmwn/DUz36e9Jv9O88aoGQHbPVfL9kWnl+mIYrEp9EfV7O6j
Lqy3PDT3uhIVEDtKhB0CzAiFz3oXFVXlQiOArYTW90yWYmyTTJKHTEazcZabjywxS/Cq53Bjc0Lq
Em78jLUOH9AHN6GOZKlaKK+cCksOhkAKRf8NFuHly09adpCMikha2IHep+jup40dVJBMbkv663rw
LGycycc6PiNwUBRLvTTl0z7NaILlZdVLZP5KwsFSasSM9C5lPzpw3crHYVxTZl5a37lR9dIoyUBL
XKsI2V4btzHV33jYekWtrmTTy4sDqhbQNkApUZma2YEyl1+o0ByLzRQkaze1+ZQhg85uGQCzKKw2
pwwUE9c9+v3Ug0OZjrFyuBTX/GxzQASmhToaNkeT/arBGhkXNz64LXJp5cst+vDMzmzb+6Y59YWx
trrZF+knmE6oWEnZp89wmUhdLmXmvjo2W41mWAqv70dSWP2wRiK25qxZIDC5ASo3xyKSEi1ZKdsl
Ebs30gOT2zUAy+IxeeavyZ9nN0QGVjmdF1hMzm4l46fUAB/R7xTkxD49CupbDZf/RShgR01ddAXy
jPP5L1Op2l6wFnLxoEQNs9shusm7yFP6f/yAQ/r4144xG8kXYaMMJISdkOYHneYu11NUs/5xoxLH
8bmZeWT3aae2BGZaqcORzNwwq50ya1ZW872PPtmhOB9AwAUMwvyhKCpRRoShygv03ogZwK56ggyf
BOkziQin6oJU2Wkto73T1HHkJnKLah2rpJsInFqugg78BxNZd5CbHMxaoh7WiNyXQsmgaHNSlG4h
gjsLJSnHIIQpZWCojJXujQyjqC1fUKOxSKOyH4U+NLdaFAhuSxi4RU6H49e9fsos7f5zH812v6HU
Kl4u8BHzu8fCpz8bQ3WMYuVdt7TQcyuzA4DmzVgOPr64IV4xKWfRgtp+dT8qNyEZkQyDLOPfrAt0
STKe4lM6N7MYQOsZQpIovUcR870YMvD7QukSK9TTtXfi0un2Z9gHRWLQZcwLo+Dd50ExmWpb5Vj7
xV2Ur+EQFy8gGehqxDPEDpR5tTf0k5iPBP2Xqm+toLaVYSuTLe88hbvUvJt0I3m7AupcOlPhPjDZ
/ym+z9swkmSSoexRdNcAIjAot9Nx2GWq6uo5X/la3+uWEIhA+wBKZJO07zw3MhKzqsdIRje/w7SD
5IwdQIH6ey2fMHKa18/XY35xYWfWZoVLIxN8zDJYC1HJZvlGIRw1xcYqVtWEp90zv/hwcyO3R1cU
59C0L87uCmmsoaw7rWvQiMM07ilm5kC81OKNZMcGdcTwagIBPFT9yU8Nz8er+Z+vFT8AlW1F/xM9
l78gy4oy6AUuxlAFsU/21TIMypBqR8xo5Rsu7XEG7jdoMeEbInAuLUWjzvIskhCiw23HhEdSy+R3
GgNV6U5AJdow1qQYl6IGPSHG0CNEXj3vCjHQ7dImjQq7Zz9GilTzLmtUq6GhZYBYqVnjnVtI4OHI
abpqClYyH1aWq6LMBl6heNCy6lANKttDOxZDVD3kiTGuU/MN5wwd4utfcOF4wViqgsLixBuB5PPS
r3rfFX0xPU60WNtAG8YrIS37L0xgXQrqP4DR6dqliU4HetvAvLwtoIJcyagToa973cTCnoMuBmhT
2bQPvmfQ7VCZY6vhLs6yrVwBQNcfa3BUmqG/EodLllAlwPwbsIEQapj7q4jTREYByo6gNhOLwCnM
vVbcB/KKncVX5QS3AkKJQEZpnl5oEahx+gReK3LfUhTQTtPHysSM2Ic23EZABam3ur4ZK+5dd+X0
NeaHyiRogojHSDYokC+/FhC0rRoILJBLPyRVPuQoYuXBytN8oRILZCWardhWEIDBXOGlFb0Ge5+W
YXMZcmjVw6Yo7vr4Xs/cTtuE+pY0R1n2xki1BRJR+o6i2/VVfp/bYMgYUGrGfOcfPPDs7CxiuU2z
DNstH7xevRUYBzVbC6Ug1Ccs0p5MzW7Zb4ayPzqWDtWqlX234GZ4ALGKdzObErRLB/hSrkgCkimo
3O1F9KVW92Hwc2WNC/fDmQ1g3S5tDIbma3oNG42p3stya2WtiuHar1hLjmYsb2u9+0VH8oY6tCW3
dFcmfGXrL5yhF79glouj2oYcn+EXFBjdMnu8XpqbMuQHIBcdTcTWEK1KKU2RM4tf1PbBRwrX4p6Y
Q1mqVEnakaoFpByDUd9Imqjf2jHwkfUOgj+EKLPfV0TSMKyllbgrfc0IgiMN1GRrlEWneG2qkn1s
MsFXYu47Jg7zurhLVAApMIBszmFFg6Bjn3XopkNt3IpcGf9sNvSg3Mh70+MY9dyA0YEgnbTCvbGL
HLWxD9EqbfH3iwa/gunTsQJsBZljjZFMxBnGoqDFDTWb0YFGeFZ6YXFX1h/X4+97iF8amo7Ss/RE
sCBEORLL7ZWvAKLfnWM0n9dNfEdyTi49W8ys7KV3hHEpwWIIAIUY8d0xT9mAwGED8udt6wWbEFIs
ySa3MIAMxUZtRzYMgE/54frvWHgMKkiCEHQE/CnTeX25VnUYfUF61GuCl/pLdylAx7f6BvfQL8PN
tzFY6+l+WMOQfA/1S6OzTDPSzD6SJ6P8a7BLx7DGbX2MLBUki9JHfTNsry9y6Xuer3F2ZIH3kIRS
B3PxcGzob737Airwuok1P86149pSlqtmhI2XcsdOhpXdSxYFy+Hx1dxHj/xETyvFo5VFabMTqjfb
hMuTQXnYxdpOIRuJudcX9T11vfhM2nRMn+2DISsMEOvBhPGovEKmygFd4FO+Lqw5HeeXJ9+lndmd
2pORx+0wfZ9dDdLqY4futAcOjifsBbfYDV67fWYuBl42KWYYvDUQn/z9sL+0r16uM9ADX22mcBSu
b4dH9YZ78XvmRnt+6B9A6YY9aGAvkl20u/nd38m3sjO60aePQF2Tn/wzgXXNF9NnP/N5QfJY8ZEu
Yz+2ruKEx9jDuEPumW5yjD+bt/JF2sQ3j+EJSdxmjTlnAUNw6YnZyWdqg6Yl05cY9rrrbxjeKofB
pVtqTYhu9pW8S/dsa65snsm/8zWjHD/dLtrEkDY7g0qpGginrIZQDtmkPDvUQbFC4bS0W85NzE4c
DKySfhxgQkjdtvS1A0l9u2rzldra0hWFywmaP+CzAbB5FsmGknLUQEHIWwjtRwKovtVkBpAHIcRh
UcIEGNVcK/EubVKM+ABLjUcEuDVmh5s6+EyufLVGcTK0Ukixm/qm69xw3IXAgIBmKUtWTp7vLwlc
v38tzgc4/EojQ9tptZ0UL0FRuX0VfXQ52O71bu1tubQzQeeKWQcQcGGefRYZeFFCc1cHgpJq+iEJ
+AOeZBEgLPpTL/yHlnQOioHP10+9xU1wbnQWK0DZVnVGDIRjMN6hCe/oGfti8WibxsdgGHYSRN5Q
Y28Ug3QPubYbqBBsiPGMkHJMtdtDEc8rk2Dlpl6M4DNXzL4z5Iga38/wqygfPb+tbyD4YRdhtbL6
RY8jx9IBlkPddD5uCERL27IeGyXrP3SO7tsQ2CQG5+Td2G+hQWxdd/bihkGtF49fMNdDi/vyuOOk
HknMsKo0e+dK7jFa3Wfj77wDnFRbO+gX13ZmbHafVaYeGFUHY36TuSxPtkmDgo8NndeG7ygqQNfX
tvjFzszNDgMwDEZaXcOVow9gUCfcWCM2tC9XnqRrq5rdXoDWEqnzsUd6blqS8iOMHIn8oPFrxw6G
9PP6mhb3/tmapjWfXU9db9Zm1MCFRSpbSOKciv+E+MMuBZj3/2dpdhU1Ul5HZMSy9Px3kbithImi
5ilna82G5a8E+D4YSPGanZeQMdKlGjE1wXugqBZa5TccLWGwwWyvL2fxjsMB9h8zs69UYbdpRomb
oeQJcfwiottBBIp73cpyLPy1Mvs8eaSShrVYjN4cQTXuKcZbJ3Yl3+gScLzv140txwJg1iA4QZVs
vne1Ph9NX0J8cybZUotXEsDWSmVYYS6vXN+L60IVFSVN9PnAKX0ZdpXeU8XX4T0ZOLFaf1CqVwM8
/mPxkOTUpmt36tKpBNwQsBEYT0Ila+5GBUVbKNs1dl5rVlLf1G1oFeX90L3V6orK6JITGeSzJ4gS
wONzEA+kmwYW5wAgFAHVtpA4QnYpx9EmL7W7NIj50/VvthSGDIqs4PxA9wdUX5eO7PKigF5z0NhK
HbuZHNwMQe9dN7HgPJSdsRgZAAuUqWbfqtCCmo1x1NimBEDJKVYsapSOrtg6W6utL9QaUXRGdwTs
nyijYlj9cjl1gZusKPGhwti34/HLLCHM2pWgWh28yCSOoRTUImIAQ+j4kGtrNZv/RhvMUlc6zaub
KooSujYnO4gLlg0adHxtKG6IvRbH4TvoyBOXcoEOXionQEv7knCJEhQ7KVKyL14w3e4Uv3gsNYBF
ozIbb4Ihb9wkl7jH4gj6yBqTjkKpu5uWUwH1IA0qqRuwjFVfPcuatyTtFVtraPkmE42FkLcuJUiW
FP0nkSTtoamYcVOnpg/MSRZuaRf0v6JWzybRGUPdsdEHtDodif5bB69c4yhpKO/KsZdcEYxQgyWh
kTncTDT/oCZhfNRKPVStDAryxNI6Lg/O0A+64RBJzcEzrBemvEGfB6M1/pipIYgbSwWjvcRo8I4A
m5qbEr1z8ZTsfndtb2KC2ogBmzLj1lRsX4z5Dnzg/SGmUnZs0kw8sWQsXxqpegZRxh1MQVCjyDH/
P5Bx7CCOYKL4GMoZkDu+rHhRJ9KP1uAMJKNl+tAWotkGjUkBT5O70Mp7Ct0/VkR16ap6Ai7QISP6
RtVSBeSgJN7RNJfdlDaGqyu9scemkdy8q5udhIGxvdZ1bDdg5Bf0DmkfApUptfwrASNDAFI1TKLi
V5dsX4NypXArtTaUPYCksp2NcLmFneDjaMxJBerDOiktrgzlo1pH8YOco7usjE33lJU1OBwk0/T6
zi8SqzL01mJqQz564DVbyLMUg+6oZtA3NgX81UNdOi7tquyCx3ZsOHtM0x6zzZ2Wy6+54JMoSF9S
Wx8zoFopHX4SI0gccKqVpZtJSfc8mPhmDs19vUAhXoVNudbCV1VKKrZXAygHIvPOQJbYNrJvBZoe
PZfAvoKVBE17jADQlh97uTTyfQOxOdUZ8N/dvCIQTCtM5muWAmahDmPIJshT2qhEiUcRRee1ea6+
RFmQ+HaT5vleygjZVnCXx5Fr/wTGV8WLKZFBUYy5vietU6jT9YSfWoX3Xojjet+EebX1JW4eFZFG
MqwGSewYhAdb0L3HDwDrjTtFQJIV8JOIuoXPo43aj4FVl2Y3YDEaeh8luLJ3XZ2gLddHPXWqUaG/
lagLwHnfRcihOhk1X/Qx/KMCea1HYhTiFxo1kTuYY3I/iIJvwUxFf4VSD7f0MRsPSR77ThZoyn3V
UAnaLACfWQpW62kQCibo3wb1B8br0N0xsjJ4l2MQgN6AFJqJOz/Ps33tp1JiMcLTe1U05iNHP+gu
U/LhXQzNYHgkUczNKGQ/346G1BxDmhq45YGEcDOe6PddCVZNR0AniR45ScsHTeL5QZb0GKOmyBAt
MZq5YqtqI1xM3LQm5ANZJx65AGcKgNB8r4/G4GhZBiQ30InDSnKygOfEmxjzfqAmQ60REMfL01qY
RqaxJsOpgB3hSCM6lD0IuIsQEkhgHIziZ636paY1RllwbrZWsv8cAsyxFyeN9J/Xb6nvepnoV57/
mFlC1hBSNkEyXbxpYKnYhXnmxMZH3yvO2Aa/i+qrCrRj6CPn5GCkX22bLt5d5z9gdndhGDZleY8f
UIl4D6pDp61yJ29kzHyrwMLTrapyV0/Rl25TF4NarysOmK76+dWFjzER74K9VPnWhJeqWDYgGmbr
9WcCkviwCT0lbz7aFJz4GNxD/wVApyJw0jK0zLJfyUQWEh+0OwA+nQbnMJY1Wz64GpQ+NSqY59Wt
hsE5bJV9l+9zXV5JSBZQItPUxF9T0085e7QUUjsavK0bdFYqJzJdElcuSptWTeyhe9GjTR/uW3kl
4V9IWQFhmp7QgBhMAtCXRkH5CH3SBldgjhtQG8ULhiW240iYZeaGXdbJgzT8uP5JlzIvzHOoqJeg
tQBut0uTYSBJY9rCJDi5bKFWViBDcVbagWuGr4k/LySSVEHmL0/z5oYyR/d0ediopTIg81K+eCAs
Y63ptBQf5wYm/559NByDQBYwGGh5FdkY6MhucuG/pXEy4EmYrrHOTeE23w2AXEMWAokkGHZnn0vV
Ylze2ojP1T3W4gX0UYG+UhxcdNlfE3NBrXCQhlISMNErvaP3DeB1m+sBsLKIeXaf+6MqdBkW2vqT
ddvWeC6HFROTH777SUN+P51dGGe7/CzKKGlDklA8IKIws1iLWx7jZhKlb7kMoeGQ349haJUVyHKv
r21pP2HWGcAWgqgDddKl4UQBpUFJ5MbuGmr52SfJXGRrUojhg/SpJytFlcXrAfcUJIymlwx67Zfm
pKwfJMBKcTx95A6Qq+lt/UpvkD/tip8VCHlW7C1FOwDNk4IuUOnYUZfm8rZqG2W6GhP6VBVuOn5K
xgF50XUfLlkB5g/gtYnvCoWNSyttiFctQc5px/ltU9sDeNIqBSnEGhZ4zc5s72qlyUWUEKwmCy1S
GNtmTI8FUtQ0X2NoWtpUmPaeeECnnTvHAPdSLbQ4RFgg3TimbDwOydpJvrSrdHQlNMDc/7yaL702
dBAEbgKEgtQakMfVcwyp9eArzuUq3l7/QH/ei/PtBV4f7CuIjE1wnZktU67Q4QcfZeH2b3jyAFhy
4JvKVe3xUHoTc6vvgW3uGa13ayisep+vVFoWF3v2A2ZxL8w6SVNj+gFpY0X9Ps9/gdz6+iqXKuxA
OvxnlQBwXq7SxJxqn4wwIm2BS6/cU+byz8b2N6mn74ov/6m5E6/1xz+nnkLOp4O4AFpDkxTrvLit
GWpb5xLaW01tfYxbA9N9HyG1g91jRSx5myW2tLLj/o+l/jU5+6BKMIKl2sdSid3t6DZoHf2uw2SL
S23pXQe/TryXb6Q7sl1r3i5m29PUMQqYJsCj814UQCJDqHAfkxib/ig/o04WO5BS2AJSsJEtYDWi
x3ojDi/Xv+3ifjyzOv397NoeoLFUmTEI06X+LiGa5a9xqi5dQOfLmgL4zMDIOryKAxiojzkm6w7x
7/wl8tBWoz+vr2TxCji3NJ1yZ5byXG+SSIUDs9pKbvhbfowglA3+dW1j7vkmeb1ub3nn/f1es8M5
CIOo4xhKtYO8dkC6aqkYyU7F03UrCwC2aQ/8NTMLSLyPS4N2MMOd7EazCCRM3oAuJjv/kXg/mm20
sqzF7Pvc4OxEUfU+6joDBpUvcDRnp5HYsrDat+YpGB1lbXkLWAKM2IP7BafnguysqhU0NiqEx5A6
/K3ZyO9AspzYrbbX1uJj6ZYD6w+8OSX4eMRcxkcTN8BuYhQYit/Bg/LYOWlu8WP8xnbhA+Dg7YF5
/Ae0X1buiMWNfW53FpeA0StJgGaoTb8SN3zJnUmIAN2YB0N3NFu+UT/AX0U24LlYSVIWYwfSEIA9
ovIG7t9ZiILcqQqLREd+GZNq2+QJKvIaHwZHCmNpFxYCy4e6h2+VipbhXGVq/DhWpHkuBEDdfkb7
baGM+amsS7JGbavC2/Ob8/y3zeKaj6zOMVCJcyGHiBx4aQpJeCt7ZzG4JuZOPHswLjnPQSsSR4pg
BvKaUUX1T3mk1buQw22SdXaZA1iQ/SpLct9p4Uq1Ynlx/2t4rtaEcGdNNMDxfkw9YYRg1E03K4tb
DOe/izPnr0cdNb9p4s0W+/KIgReUX3BNkmfwogW/jtJp/JH+Jpay1gFeOs9ROv+PT035chfxsQhp
qUPUe8zJCy/lLRCPm9EA/M1QA2g3Bzar9LumVN+vr3fpuD23OytGpUoN0A+BSzPprko/K2lvlM/X
TSx6FPJkSHQA2gVF0OXS8mromeHDoxmwBKhfare6sdPI23Uri7FxZmUW+G0kqUkxTN8t+snKXVuu
BcbkiW87C0BuPE4wVfBtzC6PK0GiAFmTcotFgF7EMm7IXeXoX5Vn7totRA3+xYrwxERej/oJXHfp
txHSZEQrcGN08oskjglZ2ceLnx6MWcoklgFJotmnryWk+r2MBbU1IMZSD/aG+w4sVddXsWzFMDAR
gTcdSmmXqxAixEmIqW17aB4K4VbDXZ2sHMiLJtD1wrsElQsyD7CAMt5xgcuuGv68xW/8mFixaP5N
HJ+ZmUUYG8HaTaYbvIrB3ZVYmb9V9ReSrTw9FrfLmZmZw8yUoDQ/3afDsM3KY2LsWslJ1h4B04/9
Fs1/rczpjIQJ4Zs0gBXZsMf4SOqP1HBMumO9S4eVEFi+MP8If2BIVVHmozgSGN1VUYXcbn+w1q06
t9+zHETy6T5ymAv9cvC4Tm2glbNtYUgAhYQzu5Orz1JXmteY+q4nu3uxMW6lB7znTkVr8xN3uc3f
2+31WF/8dJglnYaOMJ0w50FUSav3Cihg7Jgeo1HDTE6yi+ufEL9caZcvJuXT1Or/WJp/Pg3tHYZ7
GJ9vsNvSY/pBK1/p8BrmuyQvUGzY8fg+K60mWIPzLOddZ6Znx5JSU2GQFos0v0BLYL6Gj/QhO0ED
PN/2mNCzE8kOT+RQOMRYiaPFmD2zLF9+zg69iYDnGHJIQiALHzJ+VFqQ5txk8bGvVidMFk8VjN0i
v4NECJuTDZE4bERdYZ2NAVZfsvfRJNuP7nAHSuMtmo0npbSyW/nheggt9kOgQ0LBAQ8QKAiVLhcJ
qnmwsY+IWe50rzj7Lf8x2L2HJ3M73q2YWvTnX1PzIIoFMwN/xArLt9bVN9WN9pn8Kk7DbV9bg6d6
2l3ikY/gPbRW6wGLl+mZ6XkQDUIp2mmVnQO5PyvbpAfjJt++P/s22EPXAmc5Zs/MzSKHdiDCqv84
1TMtur3r7OjUWYatPKRWYBvH9JR9rmGYp7Tm2wl7ZnN2vaYTH0ZeYIm5eVtLh4Tc1cKSdICe3Ovf
cTlQUcmUkcihgTX9/eyUw/s4zmIfnzEyU6dRoaNofnbh7rqRxfRqKpf+j5HZUZroNW/NGAeOpPkW
7R/QpbxuYMldE7SJQlMZhJXzon1SdlnGAmxuiKLZ0IOzxyA9Fb1pB2BJy416pQuxdFSfm5tFRMCV
ktXTwFQb+2DFCry2Pkmllw1r+3ltXbMwkOs+DiIZjus9ZRcXVrXVrN7pD+DlrA9AEGof7UHaCiu/
79f295rp6ZueBUbZmykq6jAN5t8vYAQKa3QS13TV27q0zXvVSzfBbnR9N197zaxZnoUkgbiQ0mbw
rsl+ZOE+NZ6GFLCHbRt716NmKfbPP+MsLM1WaIJzGNKAwaxyqwg3MubSrhtZmmrBuOgf/REgO9Q5
Mh+8mS3jUw5b5W4gFYDAHIL0tVZ3qW+18YFAmFi1eogAqcdYfgKdl78m1rTk0PNfMB3lZ5+SgILU
EFMVk2e36fAIBIEFFAuarpYZRyvLXfIpkDzY6VPjB/pGl7YMSGWPrEdqGA23svSzyjzoXF336JqJ
WWRKddPJ0mRiKOh9HqMApvsemN7s62YWL9PzpcziMIGQZtnmsMPNjZn+aCW3lt2g+K1oJ8CsnRAS
mOZt362kgQv3KsIEbE4gk6LTXX7pwLEXKd4qsErryqL0EypRoAWyVPrYQ3Qz+sdKQ6AeOjc3O8q6
IkpToMbwMA1qgCUrB/OB266rHTzuVhy6cAtcmJqFxojXIhP69NLqMhcCYvug0d3r32zhYL4wMQuN
upMMZeAw0WW3I30d6CMbH/N/8WSEFQhIQD5aw6eaZVmVACVDMSUEvXgECEeLdvnaIPZSxffcxnxA
hErcz3mJe3lgqWNKYFoNMgtjpe8cBL9yULk8Gp0x6rdVNNxfd+LSi+vC9iwEB1nuTU3ANlHf4tIV
yT4tt0X0MlZuEz4H2pYrj0O1E6WjkntFXzlBFk6rC+uziATNqKpWPbybQRYiJD9rE7r0IXihC/JS
lN1KxKxZmwelmYZpMr26WvOOKr/ULrZZDo667AAs54pfp18+S+pQ80TqpuoAu+rzm0ABW2XHfKxM
G5AuV9IRKgKW4MFdFYdo8/rvRQ6oKacP6HbdMjWa2Guu/4TpyLr2C2Y3QZExyaQJVgvGosJlTFAA
3GpqG7RakxpadOzZYmebRFfAG0pyLLaNtEMoBV6panvF7KwE8jFh9vPfLAzgE9ywYI2fl6NIMIZp
TrEwyN+qvQPRt8JfuXaWF/TXxOxsSaOu8qUeJigQob1hlcmIeusx6TZx8nJ9Ncs7EAzL/1nO9B3P
bmwqh0LuKZKvYY/GmX+iXgOpJnRi7sCWqu3VbXq/dqt+VzydboIJha1DvBoAw9muN2mf0C6CTf7U
urEDGvEtALASBJtttHldZZM5vZt5pRXu9Rv84YjYPSh3zRpI5bs2zuyHzA6AKkFYihQ/RLtN7Zfk
kIZWptsyd9gRqHR72P5InLKypKf8WdmFK6n94vV75oXZeUCA9Y1qDV95SLe1sIly4JDDkN0ofyj1
NR6IpdzwwuezmCr6OjFFMfncK53RGTZv4NPttrFjPtAH7oJtZtis6YcvB9ek9SFjgGGiRL4MLngX
op0kxfWl64DqCrfQJyT0aMVDd0o1EF9jHk/WAwiRBHZKZZCCJk6rfWFUYeVduLilzn7J7EuHIe2b
sZveURiUEyfVBFeYiiHp2hHhSq6/HFVntmYfNmJlUkKSCO+ZfX48NbXV3cV3fKs/4SEFxR5LsSOv
/Sk59zHGdq9v57Vlzr4ykYXJ/4u07+qxG1e6/UUCJJFKrwo7dc5tvwhte1o5Z/36b9H3nmNtNrEJ
zwHG89LALhVZLBYrrGXGEK1Y6FowMWzTZ34LrNd0/CeeqHtZmjh02GjKOY86LRPbqCFuUd7m2HCH
5thahyIE7hV9dsz7JEVXioxWSxh52SCMAKYLyg38FImy6uZQtRAaAhVxQbreNusHAEtolQy8UniH
bSSxL9n4RsNoOtpSSIpQeEqAXoFJDNWSuAGxEOAigYEDQC18iJfYXQ8ynKL3ph6hsF3v0s7exerf
QxfB5wJU+f+L4aO8rJvByGdBzJzvUsUvw/sMzGeOpMQh3ps/UvgDb8w0nvMSK5YdjOWzd+7T0o+c
VWJ4MjHcabYxy7BoGjYGYU5/VLvkpzKWzVuZpf9oI4klh0omjTvPRd7bThZi6cLs01wCJ3k2uxO4
gS8fJnY0vwRMoJpEsQx8AGDz5IzN6mwnXuCg8ygmAa1BAEWXROYghLpspLC/b0w6mZ0Ygwfwg8li
o1Xd3gPWrQgVz8DwyWV9hNcbkK4x7MXScXz3VpUXCdGYxzWtGtca2vG8sPjoYRrOnYKp1/9NGhdu
rnSIUYeARcxtf0XCsXPBdQWq41HDlBYBbaE5gf2tAEzsvzHFjZpc8DlkFB37LB/YLk91AQ4fDGqU
6z4H4v1lDdkP8fYB5DbAoyPsxHQ9c/2bnaPWOPRlgqNV2ph16a2gqkCRoytBhkKYunZ+YTveRPLD
ZbGibQSWECXoUwdsm8kZf5PQKANIPeKG+dYpvLh9irRjBCL6enHb1JIoKbxRtuK4Cwwc5/qojhBn
xSrGWm6tMnUr9RCSe2N6SZJdAfKU7F/YzlYmd/JGkEHSPIfMqAdQGD2WYBCYjVuEJar1YMu6vkXJ
Hh14rpgexR1mwleeb+Q8Uzz3jQpJx+QFI+ak34MBLQOBdEquNb3wHOTobB9oURJLFcYlW8H82Z+a
0FRqCB7DklVSU4Cz1i+s+0rJV99ucD6Iclz6zB3MGjOCrV8Zw34syL7DqJjjDLuwTn0QEO5MhUo2
nil9Zt1s9BStbhYIBhkWHb8oyaT18ThnHp7gGibvzPJujWQF3i/RESeEWwDInhMM22VsCiKxdnl1
yI3aHdrnbni9fGrYL11Shzus89ws0TgsmVfPCDkxFBoDkEIvkPvqv12WJFs4zvFVZDLztoCk3vmI
ooOVPVlWcFnEV4v9vW5gwwHoCXM/nI+jZmR0ClACvcby12tAp/rFtfKPcZqeh6t4f1nYFzf3W5Zt
gKUPqIQYlDo/HcBlajoAHWdeGX5YyS7D5YGJRBcdv5PzQZRdE/24LFC8gP8VyFcX7Xyo07WDQL3C
iOmsurPZ74pE1iXztRR+rhg/7pMBfkFbGibn1I7ec5f6+q/W9sb95Ea9q6V+u7usmNgG/yjGBUl1
ZWitXjIbzHZmGWDws8yfCJU4T+aQv1r6Hync/YAh1qoYGkgh7XuR7kdZC4Hs99nfN9eelZjrHBVq
BmpALwV43ZRqEr8otDjMYcEpw8JBNXUuYUy7nA2HZiigP7X9goTVa6uiY4C6kXJMljd1lFUuhH4I
TREGGm1RQefH0HHNWCGtINFB/0UI7kagRmEoaxo0t0skViBcv40szgp0O1cMo8X6xb/Lug8Feb1s
Zl8f+cywNxI4CyjtpaTtDAmN6S/pqW6fquixpV7Z7If0Go2lbXrSot0EBEDN9MDtIpHPNPhigZgO
APYH0fGC4q6OcCpMbQCNoqfEGmpqhTUuLzRRWgfxiV35AHgCGQiZm8fcMos7M8qyykN3VnyjGStt
8VKNZCdPtOZs9AkYWQh+db7V2HTW0mwc5i/nkkHEjtWvyzqLfBbKfLgwwTJlAG363GQzHWlrlUBl
K1z3Ro0jrqi7KJKVUURiLHTOYl5HBTYBL8bSo6npQoKVHZ9SPeimU+8Ef6/JVgRzYpvjTQpnaZKc
ZkAtsm6zoXTDMr0tWxk8jfCMbzTh7mNckqOdrBDTjXl/ZVhT5YaKdgJxi+l3RnqykZx3aRpd0aaa
JP7la1cHOyAb4dwVPbXIBqFdIfMec8c17vQg/Abs7PKgXpGHwm8D/RGXgLRtRuhkNlK5i3TqkQ0f
a6YyQaOVvmuzJ1SdMb29NpITKDL3jX6/QfI2e5im3WiDwAQupjdccI27vWwSTmKIvMMELghwtytI
yGnn6vVOR+cPlTU0ytTgPKUDXA4zdrBNo/Zq2ZDxdNnUhRuChDOL+XHN8CFumablbDTg8kswwq4a
gOzy0/xGCe/TWfJm+9pQCItDZgwo5vDLjO/u/FRluZbmxKzgF+zFDcnVOH6iBaBKb5UWw8VVMBFM
U31bwhvA1mgyc/g6RMWks9tUpwTT4nwIVwKGZAX/UOZND84OPFeP6wGYFfTYB9eLb6EjwL1uvQGv
DglQqWiBGc4xtRkEHYpf51rjcVOmSghviCv9o42VnTl/B+Ha3Ww8k0xG7yzyKGgTRgclsQkwEjgX
XFUAabXXFuEcBUzYelWkP2ZiI6HtxeXVmPld/89l8xEKZOBN6FDHmPqX5tQaoVYd9pmX2dXV0n3r
bJAjz7exPQGxLHpei8UHtobkaIsOHoIfDPFqFDAQ/AiFldapVSKL42XUdtXsqI9XyygLwIRCTAN0
b3j3YTaHnO+bY89DShg5UAtciQ6AIE2s7rtIlvoSPmOQVwO3nIqyk8GXndpJz8zMmjKvSPKbpb1b
lwZRUXdLTBOQHHQXN/E9wLoelxRoSPnH5e0TRePbK5u76FSS25XF4jDdAsGyrrtDsRvSJyrre5XJ
4Q4BOEmmcbDxzAgRwyZz4WbFRwPaC0PG5iG0x00Mwt1qICQxh3pFDFLp6GJ3QC3n0vypp3eDBQyQ
5NDZf5soZ24FUw0YPkFCkfCzw/U0OGrbwK1E2WlZ31VQ2/01lDREAG+foHUKM6CYBDm3RIWkjZkq
AwLzNMUMSFAi4dUTSTwgume2QjjnbGZrSuMSQgrTvlfN4cEpHy/bmkwCd6AIKYsKnO2IPw3Q7c13
Ri7ZCuFjFg1DBuu8Apgnz6SaqQsIfVpEuJ39pla3znC16E/K8JLGD6BaiW+UG9CZr7I3tMi2N1L5
l1qMGDU3WP5mQkE8tF/7FrVx2y+V/eX1Y6bLvyi2cjgziFp1msEZCFzjxiz3ib48jPNbuzr35vqz
AFuDa2U/LksUucCtRN4myoxUGAuCn0VG0OwKjwyP2V8Xzph1/9k0vmGu0Ds9akOoNQKYKIvd1QR4
lUtiSdO/bJeYdW7CwcrqJiBzQUyNF2c+Lyip/+inQy0Fffgy38fpwxZ1I4hietnSJwgyisiLlg+A
d2nNTVg/toxeKKs99K0jApJVtQWnC80mwKgB+L/D8JHOxTpplHY6u0byUT31pXU7Ds+XrUF0vCAC
bFr4x9wd58RDo5pmEDFDhNXcNiwtgJp5EmMeF/h8y9QgHXay0Bg4Ge9z9K7XkSSAFGwhY5m0gcKD
cAr9/ecqmuOgFYmOS0QFmvVU7VP6HqvfjURyzgRWfyaGfcZmA4ESCDoEC2L6fjiE/XzX0+azR5/b
5eUUHOczMdxq9sPajEkPMXmX3tAhda3EzR5my7lpq9B1kB64LE9wM2JUjbG2oBUW/+fkocdRbdIO
V31qNq9Ur4J4+IzDaK9MTzApd65+OImMKl2o40Ym+/tmKRWqTEbT68xl+e361GYPrkvqxE17CZ+W
cM8QXyMeBIKH5nDK1V1bRAkTNC3VfrDj3bgWp2aNJLG8TAynD5nbyJpUiJmBp2Hep90ujw+Xt4l9
KeflMe0HolodqT8owp3jPmzqMrNNuMMJJbskcFpkrdwRIZMUfkmojcPAnhjdDUoc57sDEngcKSZq
jid/MA9kHrxclmcQCzF+U8ojiOQLhB2w56zRsJGtAYtbrr8sRHeNSHLzi+wMrWKMvw2RusbzEkXR
rCvRoGQgxNb2YYzKRkozv6GL74yO1+czEqeJDOhepBlmci1A7SD0Q17tfPnSycSDso7QzNfbque0
ReNbzjjtErJK1BM5vq0kziOtq2WuZgb1Yod69UCvy9E5RmXs46Y5XjY/kVKoiqMGyOoqXx6Q4FQP
cydDEriezWBS032bmsHSOpLbWGTlGFXB6oEGCK8fzsoba3DyKkHqxMlKN1lARu7F9pVpuYtsxkG0
dltJ3L0fK8UaLjMUKpXdOuuuaf0YnWAkT5fXTXT9bsVwxqApuhpBXYgx1jtrcsDpJOvHF2sCgH4c
TJxZ3oHnRY45YYJMUFF+LjOSnm/WEEzGvzEATM/9Rwrn4pJMI03MsqtDfV8NxyUO5nl/ea10kSag
aUBGBJ3A2Hxusep5LDIVPExe4cLj/Kqvk8fl9Kx4+dV8MHbtVXK0Ttm1fae75W20U64eVB/x2tvl
rxBZ+vYjuEOVFAXmX9hH9MvtbLwqQ+IBbOp/k8GOweb+a+epxY0LGTbd0eh90magUrqXZYh8H9jl
GIcdATYFn/KZgQ88WzbupCRdf9RFfD2S4ioj6S7Pc3QD266txZ1EpiiWQLuHzbJa6AviIzGjalO0
bUOvZKx9Tb1NcW00ReV2beSZdTDoKIhJllLkMbYiue0aaz2PahUeoymsW6qFwH8pfo61FhSOvRut
QnINyzTkdg4YvKBQMbGqS1VXXk/BA1cr3TEfu/dqVL+pTlQFYeLcAs/YliyueEP/LC53AhV1yOa8
xuKu6AzYqzXSThiIGf3CUj7mKvymVtpNbMjmWYVnkqJUxTKEDiqL56YarYUOZEHmkacrPF6AreWu
ideGn5etVZTuArQwqLfRpw48A75Pks5NNZsVtCt080bNTPQZmz6wSfaNkl4V2bfeLo4gRQ2MaDlE
xvDzsnihFbHSFPKfmF/hycbNEZM94AnBE6L62WcFDCfZ6dGIi/WjUGSTb8Il3Qjjrh5iqEnYdRZS
Q3qI5unXbM2OTgcoXyAGX1ZLaK0bSZxDNaqmT80Wai0xBc0GOBtKC9GpdRjm6i7tVR9j/C4A1YPL
YkU1JDTp/1lO7lCW+BNmKCA3TuuDnrdeCnQmA+Aeo5PfzMvixZl2HwGcQE/RLTX0T0Vt3lnJ1LtK
n+/Bwu5qowwyQ7jFJpjIVBgz+nC5tciWMW+ngR0f5J3zeOdEvkn9EEWg5cdl9YUHdSOJ036yWqfS
YmhP5++UuEV+yFFDQc9EGJUuCMIuSxPeVxtpnEeqFrDrEaZXQijY/N5DZGs1YE3/b1I45xNPmaEY
ObMkw02mgBroE89lA65Cc92owv6+uRZJbwyxBsh7bx36d+L01/Fg+mP4GrYx4NWTIIk/yrKUvLdF
HQEY8f6vYfDQqekYp03NpM5GviNJctRM3dPGMhit/oAYHsWR1Afy1OMIHsRYqYFv/aEq0X0umwaX
7CQ/rN03ihkCCJ8lw3WfxroHXKZ9rcjoJ0UhKTojGRIoeCG+jDlYeVcbToaXV2QZuyk1D+kqw3sS
a/JHhH6+kWPbJnOkwMN1Y3RKrfjapPFruK77y0YpdKQbTci5mIqA76BfoAmIhI5tV99o46NW2mi+
kc3eiWqUFsIokBlihhfdXtw1SB2wR5PYQVQYDe48u6vxCAxLg7xaFETquyG8MzBtTkd3GDALuLus
p1Q6t54x4mX09kNRHRmuij6Y8Sm2vam+0tsgH36Y+JLWrXNgGqF3bwouSxe6s43q3Cp31tQMLXup
g+YAzz4P/KFRMvhR8VI6LlUkV9bXnlrA3W1Xmrsdoyiu4wJvTS9eb40xqM0UxBD7NWkRVz0S5THX
/Tn9W3Sg3zKBB8UOBLq/mT1vHI/i5BO4PiCzDmM01I4Ar++C0lb2A1S8vJrCawj87poO8gLkTDlD
GhejWEIdb3YjBl4G4lRloPscL4yVvuPaOl6WJjoheLXDYC3VVP8fxchGsaWKqKFQ0MzijdC5gF/9
1TcOg7BDe/mqGy+XpQkzwZidAlEyUK4xwMWZSgSChg7oWjlqljXdd1l93XdN5Rs9IPPGdDH3gwlE
7wSgzrM9VD6Z7citw/WpMGtD4htELghOHV0FQBcD9AX3KXrRkxlRFsgHcudEh8ajjXWTS19ZAnNF
/Y09ilnvAMhiuDurT6MRAPgjUpnJo11+1ONDNYNifvTQPRaXQacorGxxeZ2/7ipkIkEHqh2CiUS+
00mx9TipQshMC0/rnhK7dStg204yGnSZHPb3jfVY+pBGaonE/mJ5/fC0lDtrvWvp2/+mDTsxGyl1
OhlmbEMbIx/dGBBWhfZEVdS1ny/L+WoRbNVgnuicxngfb5xNEle92jNt8qdpfCjVu4ZKjI596nmS
9lwE57tio14dwFMjlLB+RNZRa/2oQjPC5yqrRXy9wwFfDyQEdDkAmxpQdudr1ne9oSysAX2uH6LW
eVTtQZI5F0pgYOjI9uEg820xREvjMAlRFhjAwZW+UfLXLhcaID8K/kK8LJEAPtdgwERGN/8uAVgv
HdmBs8jFcHeZ9P/irGzlcIGrPpfoGJyQgDMLP8oBTGS9RDlKUlSij2i9UABDCQrZK9ANcn596BG4
1QBP9VrnTq/+ySddcjH+zn5xxoVGT6AFYZQQcG9f2OEVq1bnESF4Dd5W8/hdj1yAhQfh926/BADZ
dV9v9BPZGUF4JKv7VqBjezxFPh54Lp6w6DX9CIMI1e5lLwv3BD1UeO1hE6kGmhzcN9z92apOWi4l
ItfBADra/KwOoQuiJ5DcoMWuunGcT2qmD0Cv2WXpgzp2B1SAnged+KoGOrkIzD5mI3uxCM4iqOOI
A441BsXIH/d2yMPO0hGDhmZ+Fa7DVZtoe9IYuwXHclklo4TCJdAYsgtuP9w7fAgBKvcsmyzYWdut
9bfFCjPbBeKLpQPsPO9yzBBrFLS6Q2McSqUAsBulI7ipZ2s6RU00Bs6w5jYIrxbMhfZgyQQ6ajp2
LyHyW/dGNdK/hiFAtxsKSYAxNgBoo/P9feEKOqiEYnkWPHXcELyBygoAwaS6npX+V5nIgLtEFyUE
wnTBpY4jx/czLVZszZHNYlilBR13p/oTGa7Z3I61Ln7bOMgwFTulmfZozpTtDjt9/NkB6hsYaQiw
vADMee5t5jXrQNSCqGseHb+d1IOiOjtLRWu1YeyUgbysyYRoDP3V+vNYRxLMKIFvwKQshgvxBeiC
5tOiJdwgYC4RXhrRjym2Xb2TvU8ENzU6xH5XZmz0t/BZuhw0bA0ZQySUw4DGx0a7mstgKN8v36DC
PdyK4d4hjjkoqtJiGdXXGpA/L+SH+m3xkbADmq6MDERwXZ+pxAVwcxlrvRFB1mgd2xloC82dI8Wx
Zz/C2wVBcZiAZg81Et5xde2arG2HWl1pzLsMwzVuFDmA/ei1ZQ+WuswtjSnz8yqL8OjATCF66JHE
0ibjBPSqh7FfZTxWIq+Fg4naB2WJe75iSZJwAv9amnut/om6jlvYt6Gq3A/OhMrR7Ev2U3QscB4w
K4mXLVgLuDUmY4cmA/a0q7WQuJj4unZCYgVxUzXfxsRMd4iY7vpotW51ot6ktmL56ZpJTofIdinC
MnhrE1vBd21OeVzUyYxW3xzDqCM9JjVm/d5Na3dZWdHKojkE472A80NfHucCpqoFeNrQ5B61p0Cf
86PpZOClom5OvkWzbEJQeFvDqnQ4Ong8tAGee5zQsGMw7sU5IjRz6j0bg4kqJvML+qw4qe732dBG
LqYuyvgKbYI4tkmaoRKuldp6tKy0fZ5JNqyg7rPohz1GxM8Usg6IW4rspDZLGQfZil9yu97snisn
0fw6rOPW68COF0SrWbzoZm8EtK+0Z7WnymfYgislHwz1xQjD5pD3CzjJYrpexwktUOYKQ2BxF3Z+
P0StFHVZdJi3i885jnXUxzRtsfj9CkI8HZyI1n0z/3UXBk4NAPPRbcwaWfgrTY+zObKcBEteTD+n
2ZzvbWt8AYpIJalSC4oVkPSbNBxNXSp6x883N0UHUDuxZ3UVgqSy+NEtaMy5Wh03mlHSC3TrNBad
W2sSE/6aH4VYB9xbCANRB+J7SgEBYoVmgVXELGySPM31KUqve8XNlBe1PWiyR4bgOY/Of7Tl6zg2
mFXiK8tDNdSgccXJpP1LMfoz8dTMD5MAM7dW+k5yL4JU89aWoYKL7sutXC5mT/W4VCYbegJtYp9Y
82FaZF3cIm/AHjdYTBScviRB237q9bzEDkbpoe6OzXRYmoK1HVfmKnmBiGx/K4qz/ayK0DSH+NCz
AV43RSbIHXPgaOUS45BpxPnyKMW4ZhtDDFgz3Xq+n7N3p6i8cPkVDzIYga8pQRgGHp4OcfAIpfzI
GEvTdyADxUnDaIbz6KSO6xgPbfg0qIxTW3JNfUVgQqxqIq520BNgAsSU86Vao4xNS9gtjTbQHtC2
9ZO+YucCpXnowlfH3iv0Zog+FnC32geSfXb1bWyBtSXd2+OVSn+1SuMW9VO+HkrTT8ri8e+vlu33
cfZqNh3JjAi+PsGQluqOy661Hkj3o08kV+Xv4SQ+XkEjG4NJAxg2unHOHQ9p7U6LDaxEq4N9Ntnn
C8oQbhO3bp89NObixxpxnUI5UeWmJldV6OXNT4OcsvmVsZubs6eaD3PkXdZfZA5wSuD8YimJLwRj
2cxwL0cQfdp69FDo1n1p/ATupA8oBnewyW6WTRSKHTAgaNhjizX2cRaRjiadBgvGPgDhxH4gkV8O
b6X1HI8fg/MA6niKmFSKwCU6yXgsobULzN0gP2V/32SqplxfDCtHnn2K+8OshXjFZHdmSyX3mCDd
D3vf7DLnMQYdFCczs6emuFrUAnYcID3Wpj5xntNiZ6b+mB0qxc+jwi//fnoNwgG2hCqpYepfejga
YO6FyMbl3hqrIA6nbki9SVaMFd1kWyEsJtysZNbVTonRVqwkgBt71+j3FgBR4+fJAB7TnS5rEmE/
9+XYbHTizKVpFiNKFogzDcAYmi4ltzPmDB3ZM0zkg5FTUA3TRPYbVe5ztYZFwb5WuLhINmJG9Niu
j3GTBVT7yHOJUxScOUQevzu60WeIvOa5KIxkp0VCISpJn8yoxSBx60bVXaS5GfEwS3f5hAv260wa
t19Tqke5MkNalh7XpgK6QYwOb+qaulvQ7wTz0hh2vyxScNjORHJ7lmIEvjRGiNRbEqg9yIerG1Vm
GIINOxPCee51StOwZXFpNBVuk59QdMWyunbrj43kVOvCHcN5YlwaqoVC0/mOFWVKc7qwNcyfkvk4
Jbc9GJN7lEeigJbPSQpUz/FXV/5KzOsQyIIEaG8U+Gvqzh48lKX7aAcWZ18bAsyGARhrcONxh+As
owBovpucv48nUDH687nc0uCqGUo9we+36NNw0MCltXur+TEpdmD9urzVmmxpuCJKa2NaCtQLiF2a
H5Xhd8pbgpSw0wPf9KguQZvsanLtaIFe3ffmqVhKr9EfHeM9L+J9LbvNRe53o/kXBsFOzcNJVfE1
DpYZxeXoxhg9Ayzb3Xg0gXwTTu9DO+8N4x60zhO4vC+vhsBZQTwG/0ygGCH+5hZDwTO9m1mUHzb3
M9jSV7TJVKc5lsQSwvP1Rww/B62soeJ0CcSU3XvSTn5UH0pgfV/WRSaEc4gGVeIZrV1YSuV750Tg
aw9M9V/4JtabxiZcLMwvcOdKG4AMnbHSfGz+yMPjmvsTugGs3J+zq6p6m1//XiWMROP5h4QRmsq5
7VF7FZ3W0YJztwSKfTDsp/VfXMFs6vo/IvitqfUJFZ8aItrmJo++NWaglJLTLdoYCwNWwGMA25jB
55kWUKX1RJlwfayHhb6p6XUrm+sTikD1yFSRj8SsLLcvoLnXWnC+oythfkI/+pJdo/J8eS9ECUkA
Mf2RwTmpxdCaqOsgw2nf1+8UyX0Mahv/6Mn3YXzIcS0aQyGRKVbrN808e4zzKcOm7gdaoZnMM9pj
FH0myLGQj8tqidwhSm6Myf63COYhNtFRqKl2gZx/7nVhMCkHvGcMPy1vVyfQO0kqQ6YNt0nOEuUx
HSDKsVEb0w5T8h2N6pfVYb/BRV/YpD/qcJuUDcvUaSpkAJLbTXKXWq+LXbiOdkVkRTKR79yK4g6n
ZjVtqNUQNVU/NeWUd5816HOi/WWFRIkRPDw0nTWqI0jm379rOgEcc4DZLYju0DfqoiXXDYfxympM
L9RbPIrrW+DT7RcjvImt6CFuvl/+BKbIlzXdfAFnIjU6gYFjgS8g9nFc/jHHZ0D4LdYJgFOVvUtU
mcbMUXPyMOMH5hxGjoT0Ezk3ydFZ43nSDDy42sQbYjdPXixQSYenma7u7LwRpI97PMMl98dXFDgk
Z1QM9OOMA6ABXeXncq1CWdqwMtFR4navw0cRkB/Ej39VaH5yk2ObudGv2K3e+hv7Soa/JjgaEI3Z
CSAYAB2CH6/O2r4JLdwjzEXagJ/s9+Mc/PUuYryK8TEzgGlgX5xrVxdWPTeJgncJaOh7e2eCWZO4
KDG6RuIjyEtlmUvB+dgK/O1PN57F1MtWq+cQZkNTN09r9HIf1+E6JZKCm2jtNorx1fBRBbwPLRxk
BBRwLFrIMc9u9y+CizNl9PPVs+rBKEuExF6MkTgn9IjzNskYbQS+C+ALyCaz9h5YAvv7ZsEyU1kL
ksH+UPu97sByRpr0CgTkQcWmeMdUsm4Cz38mjnOVwIEikaLC5nL9VwaIQ6CwubkSNPbJxlrKZoNl
0jjza40BUUgJabrpt+kHOmFd2h7mzDf0h2z4vGzrgvcPsNORO0HvKTvUfEXEMnKn6fso867QwLAf
d/lztV9O7bEL7KPjKS+JR++ia4zo3Srf0dAU1Pv02ofDcbsgkjyev5rn+adwy6yqoVkOlgLUhK5B
UuzU09Etq91lhb+eNQhB44GKYgRLF/Gx71qg5DxDXx3lfzr4jQLISuvRUo6X5Xy9CiCHoKUQ1XWE
jfy7Ml2jSq0TyNG0zwx49BGald90IJGO5kNhTV5sSF4OhB2s88vgXCK3fMj9ploYQiK5+5545L0L
ntJjsh+C55+Ou74njz+LLkg8sI0A07Z3qZ8AoD4/VU/Rbg1IgPzgXlbJ/XpOzz+JM+VcnSptKdhi
h0FbHkbn1PXfHMMve4npCELOrSTC88ujn6meSmbGK5BR8aIJw2Rn9WF0o5E03SVOYeBJ2la/aGxG
j7Fmx3tzcLLny3sumLA4/wrOuNRFi6YJ6HDe5LVIxwSx5wT9j1x17xcf+JN+gmMDBixLor1wmSmG
N2zgnhpf0etapyWFmqANurnp0Iqf6w+29W02/KaVeEKhVW8ksdO1cbyFkargXIakDHQqoLhXGtNV
0Xhd0UM8vY30gfaSUFh4XjcSOVdv0xAYDQQSibUHp+qqW2j0vgvrf1F1x94heY2yMMMp5lvr6ByX
85JDkGp5iekZWueOI7AiVbcdPkP6qCbPs3OLeZHLNiPeu/+Kper5ioaRmkZmyfTTAOUFvEHl3nSC
0gnUSZLqErrXPwry3TZa1AIUpIIkhQZGfjOt99ryflkZ8THcyOAuf01RamuIY4wYMNSYKihQcO3X
LnDCBP3iL6A/VZbjKEPxkGnGhcFqYqnjokGzUV99BQ238/wdZI+SqFcmhXI75ZQFeAogJSFXcfo0
TECAWCTPWKG148oA9JiNXDXlrL1uiypcHchoDCCAgywWrdiA7oiRAb28U0Kz2wjiLovMKftQYwd5
RsmKKj+j5sYhwdq6zbi7LEngMkwNQEgEBGFo+OY7/pRwyJ3VihCwT4FR3o2J31tPY3WLPpas8q3i
763c1OAC0csPeKcvc9dpTKLRzhIk0NJrS7vPjffi76NPVDs3Iri1S4A5nE4LCkFZed/r9+340lTe
CgK5QXKlC0qs55K4+3NukMJBFwlSTu/ZBwXPvZu742vkTbvomty6zeRRN/44If69604kdT8/1e+5
xFJ+961zcQWKu3CLiJnQLcKnVhZAlDJ0NQTbmksGl+7tk/rR5G72WoHKtAQY5Gn+nLudLjlvAhM9
k8vdNc2Aoqo1Qq4d3ufqU9p4tu1RXO7pcrhsoiK3dSaKO3bo+bSt2sQ62/lnr7yb4DnxKoDTd8ON
1rxq6U0UDhLtBCf9TCRnRLlCaWmn0A41m0l7X9V961yXst4U9iuX9o4zoHHJunWxoZij/VrGD6L4
ofPYxI95cgh1yckTagQ4Q5a8ZIVK3gsPUxdPE8p5FNn4EWXepPOiHLzFkt0S+GE0W/+Rw/nhbBp1
kvWQE613uuGH9fMoi1vZT/DLBoOHB2EVX4MP3svejis9xJhKqKMLWv0kslyyWADACoHFiIw1n2Ig
NjJF1oqR/0gDYHimP61GJYEhEYpACpl10qCbmO/szWLNmKA081K/qvrRxITc5VMj2m+Wo/6PAP38
Pox7TZ/XskDKtXhQcU/p2Z2VP8ay0F603VsxnFm1KfgXGe2jF3fHtXy1GjcNJRYl8jRbEZxFxRGo
w+cMmtjVq5J8c8A1p6DKtWRuLgM2Fe6KCe4pmwDmQeOpMOyMTlqnokXCSK5pX3tdIWPpkknglMkQ
uFYV64LrcSUgJ1gbkohcuCEbFdjfN2+Atq9RKHPQV6LELwl9JgtA1SfJjghloGGQDXaissanckHV
DWrwGT0d1XynKL5dXZPi87L5iuISNFP8VwQz740aeRt1Ga0hol5ue9sdHJ+iibi+aZTDUDd+aclm
DEW+GPjiwDLQHFSK+HsU7TIaKheousXLrjE7X6/w/F58xbyGfwaxteR4Co16I47Trzcc0Oiyeqnd
Xk/aIbFeLeIv7aGWtfGL9+qPXtzlOY02oNFWCGK0aOm+Qa2CSkxOqAs6Rdh4Juts464xu3EKDJCh
6k3q56l+SeIjjdD//ZSmkohLIsjiXmPNMA1F0cDxq8thLJ7xgslrb0TrrikZTBIu2h+NLC5TEOk2
utnR6O2Z8ZuSVy5mswNHhhIq9NAOqlXAh8JEGm9xKqZUUmC+wMSJS1HnbW1fHTC3L4kQhR5nI4az
NK1PUy2OIEZXHxTlvVH8yydVGJ5hDABbzDgiENifH9UqNdMyZI2NzVoEjRJf2Wnmk0Q/aPF0pU63
c1mi91UvG7d0OkmZTNB3gIwRqC1Rc2CpAb5gmpYksex+hSu61a6KPdL/vqq46I7ak9kNAzzSZolI
QT/huUjmSTauCZ4CVOYdROr78pg8PpfHqHO1N8dr/PoTmaR9fKs9aN+Jp/it4iq/Li+3yGoIwh6G
o8z+41a7B54+WcFf5M32XZWBwDM9TAqaCI+XxYhOAPpGWfyALL3Nw7/G/UjWzsYJqLS9Hv4zLneL
JatFCDoSsZJ/hPBoryC1GYBABCFD7aHl19ftm9D6Rq29Y3gamqbKx9TZd7nkcIsOxFYqf7gXgs4o
JrUrr5K+cuu/H86FWhYOAs424D35XFWrj2u91jgQ/ayYg0ettNsTDLA3YNfJTAA1D6pTSE6h6L4E
CSf4TTAhyuikz41yJit4oUzIDHtaLv9H2nXtSI4ryy8SIG9eZUrluqurffeLMFZeorz5+hscHOxU
sQQRPRd7FvtwgM4ilUwmMyMjbMxrJD04RYXKMeLW9LVBll3SkPgOWtCo80655K87zPKxsDAuj6Et
sG+zQ/p1YVZqNg/AQJ7EyAkfi96hz9B7y5vvYyfehc+WD3apwR3cyAvuyx0v4138rhc/gMl4oTcu
yCHEXsHpFtn0+u551cCFziq+7IUJZpcNQcyFMUGrfNxIG+0peo4it3fVfeWTA4Yx58gx9k74Ib7X
NkbmNus7vHT7waUMDSNOyFLYCmGek0TRIxhXk9/KLNjzYCuabRUvGo+FefHw/3VgtuoJxF2TmtSB
q/Jbbuwq86PjScUv3xoXNphTWA092Dln2JD0XdRI9lBrQOs+ZO3DjNZPE7il4Imy9w9biFuKcuXh
IazQLb4I3VkmmEqXwaiKtDhTvAoBNLAyW8he5YKTJC8Gatr5R+cO3TuRbvKFLTFXuh6Kaqis1bE7
J4VHBmgkVGnjEEjdcNLJxS92YYy55OeyyIKxgm+I5GFS3XZ4Sc1/cr//zjc7ciaEkZEVGY6XVBWg
mxJsw/yGIomj6ZhChzLs+pdajGcXJ41N9fSqBWgYC5pi9SkyP+b6HSKj57wQD2JhIu/DmKH69QEX
erz/njAmgqCNPEYN3cVOxKxiY+uWo8TnvgfO4GN9ectnGfA7mrLQKsO1c7SYR1BafUTlBxBJo72v
K6c3nzGQ1Ac1ZyeXXOPPOBIwPhLlB702pafmFCs5jctghknJ4FUdqgHy6/qCFuA9KqhgMPX0PzOM
B8aRkJRyDTPCNrgrvwmgK3lUay89Dq72gDGKnAdDpn+QrQKBeA7j6iig0AL29bpKUStALz3hrW58
S5TfIwZZquDU6JxCzdKXwhQyJuQwWgpSXCZOdU03hDUUb51QOHbhTpTvs+Egl+dO56CTFrOhS0uM
94mAr3VRS31CIv5cW4ekBZpXKRRQ+pHOlXqMXZaVL2MEc2yan0R7X/+EixuKFQLbiMoXTtf1hna1
Oc+tRTcUrO6WoLph5bU43+HvdTuLDnlhh8mfTUHIgKQRsaPmIdEOarIReFLIC8wC8MYLG8z5yqVp
Bn4OObp41s/SLupt+dz8QjUHIt1PreEKL0Foz07sonrhrS9vKXJdmL6RYR51okQxtnHs3yYLLZtx
m4AiP1R+T+h6y9O9qPzDTYOpPMCeIYoDQAPjooY5yYMUYENzdNDVydGl3xGkYuTYWV/Z4lFA2wa6
phTXpjF28inu5ESDg6bzFtAXEj8Lg9eQk8ariy96Ii3CYD1IodlMJ+vCpgwTGSchE3Z6/du0+h9W
Bk7ZuuKcbp4l5szVWRBPQQ1Lg3wG96mavymN4WDMhuMUi5mjerEkJnNEpQczDoGEJVXm3dyXtqLX
Tl8kL6RRH+u0O8YiAXf4s0xeizh60HC3CfHsDeaHivrDRGpv1mPHqJKd2vM49HibQBPri0yly7RK
Vyv8NjDLN5ZH1DsxwtP1cd176LG+idc6xnCRpkCCha14h5U1yFIPNKQ5fmbd77535mQnVvuJOMPP
dVOLTTH05v6zxXzWCLorIC6DLTCSveOZfsLUR+OYbti6eIa4GIkJEqf8zuPrWHqBgI4V0i9I+jST
baaqUyINJghnnXQ8ldIJhEP2+sIWv9SFAeZLpYpAprSCgUrPXIgJT62bVcqm/5eq/uVCmJzBkMs+
1zvY0eLPOJ9tDQWN9Pv6WhajycVa6FovvA5sNhgIoDamLreT9H0koZNKEeheHk0eMGZx3zB/qEKB
ylSBL7u2NYQ96gwTbNUEpNHvY2OLkPTiAR0WPfzCCnOxQWhqQDMJkT/CkdUTrw1s4H078cEMNqr5
vL59i9fMhTHmhhPDbFAkCqeOxbsA40UNJpw2lvQchU5Tb6v4Y90cZwfZUk2Bp6+sTX+Sg/eu9EdU
uZTnkKfjsXxvIy2m+HCw0LGlZJVMyhwp9N7OD8amfxc9COlBHzyxp4fCbh40X3/q3G+T/XUhTCQM
fw2zpWWJlJCmLGG4EUx/liB4oLd3QWvs1rdxMUJcmGGuUC1GZzEAd6gTdRWGAQtbfls3sPiuvlwI
E/oqRclTFbxIziz/VjvRrurtYL2q6qNcvUVAxkIT0yw5txsNB9ehHeSeyBiR9uChe4OmBGByiFMS
5k4sy9WmNdLw3ZwUAoHn+uszODBF2RKBGTQoLcn1SR6tREqKJMpBfNJPtiEV8S4iumnX/fh1tQ0M
R+FlQelVFBm0k9emEqII5ZBBqSmaSHMoTZ2c5aQ1v5tEATJ7/bPJ9LMwW6iDkw7y2wDiYGaAiVBj
3KJBT6oC2MTi2TqV29HVJLfL7NhuEjs9tl6wSY+hb7qal3nCb/Ot8HkNiYXPePUbmPglpV07hAN+
Q58cNe01Mj7S4h829coGs6lTKoZdacLGXJyC7lRHmyR+Wt/L2zOG6ZG/W8km4PU4N60ww4Q6TxtJ
yrZTxHtfLJnAi1AF5To6HphavnYNY1CLSg1gQkiMTawbD0ORclax0NnAKNOFDeZ+7Ns6K1oBNiov
i7zkIX8xj+JODj1pb/mRLWEOgfdxeMtinLCJjQiipjCZAWpmYaa3571x6V9g3fxyUYyLhWCULgVq
oT4aTxHGlG3V0R5VV7fzzeA2bu+YJ2NfOCKnRbkwLXu9m4zfCZkRW2NUF455zh56F8mu+aEd5IfY
MXeGl8G89Sq99neBwyONu80KYBmSlzruF5CPstM4uta3YG+FZb0EhVvxnLyXRmprowvSFHHkJFV0
GTf7C00vE5OQiJPshDvCi5V1dVugbXOaeioNGLpi6Iy6awb+FOg+uEbWT9tS0MACUVRFUxQpLxOQ
uyQqLVJi3LkAPa447vPkG4Rf123cJh+wcGGD+u1FqlgrtWChGIjjBoGb333zJoagYeIdOFpSZPYO
bIx4naBKhikxto/ZaK0pQ3uwcIIXcU+edOoW8gaiH0hRvwzUtq5MMQuKBjkYayrilGsHAWTNefSk
12D4t2xJP6AQXs1fRn/hLgMoEgQ0aBDdkC9lWm/pTY+5TkJOlQL+JYwy9ZAKIjwq6oVPhYli0NwA
SqorMlvYDGW9Moq0zx01IPYUg3dmjsErgzqBWj2ue8VCtLo09ScTuvCKgKilOLcwNemVPTbFaerI
x7qJBeeGR6Ckqekm6KPYLiiIw4YmIDAx9KGbB8pDCoBjlPJo+5ZiPZQGFRGdAtRVsKprB+9iSxjC
bMqdedh082OcHYTkNZR3muqaMVDZ1WHGSGZyT7KHKnteX+OfmTzG7/Fexbei4hOUi/faOBjPjDQK
1NyRz8Nkl/Z4NHde6qd+Y0eTPW2ss7Ard4MNJrUXwefNUy19RbSz6CwfHRZjeZlFQTD6ONVAyozh
sLzDkYg36wtc+ojQcAZ7uAVtthtZZa3TygAqKchOyStwfLN85qaKC3oIFoXfolOOxz+V4LzeQzXu
Jz2X9BzI8EM6uFCb2/T2eI7v5nOb2ZWw+SZvq+36uhakn2AUiY6JoAUgAFtRmYlWtlqFhWHO0+72
GClqMaAY2x39VLl96l3Zt+7JVrkPtvWEibHcSR2oc2MIb8P7MUsX7NWPoQnuxWlM57wmWYMfA9US
ybLRfQ6c0E3t9iHZ+JUrvhuPsRMGdhI79z85G7GQPF/ZZu8gs4iltIDt/j39Pe1dKfQqW33oPn6Y
P2d/3DZOux2OUERLzhhTKW3JIe76T1ioOF1/C+rmF8vvKjBQ1vRblJ71pLz3duUod5oPp3NGT7g7
y2fCgTEsvPTwkARvKWqkAOGJ7LntcNmjNQEoodT6U+RMXnNXHKZT03jpw8gxtnCGEBjgZxjfBh/r
DfVBmJb1XBMEwnSLHrg9z9sYVdP1TVwIBWDVBSUWVRYBioD5jCakd2JiSnChSXK61EONjWNh6TOh
i0MJ4E2kLCiZX3+mICiipiiN3GnuGz96Uwc7OMqdLT49pO+RB147tIZ5Al9LR+PKKJPJy0KUF2YO
o4PT+OFWsk3kv9vmg7wZd/JWPmmJXW+iu/wgIfpxMo2FwrOF8SURNzIdD0D+d71iw5pHEuRm7rRu
4Fd3yc7cg59q/C4/IC08F6+xq+3ij/Qtfkp8XpdzIRnQ0ZmTwG8G5g/879p2Xkm1EgURcsPiLoju
4+rOsH4PMicOLrgNZWRGvwfAdoxCMLEX4yRFmxYpns4YBlDfdR5eaMH3UWfAWKoJfbbbkkPRdO2U
qkUBtcjKBrOtXJxAwrzu+kt5O5Dg8Hxw7Cu4C693Ss4CVR96+tiTfCl/Hky/NN5UfSdqjwGYDwX9
y11hyj2O96UJyjLKsMxkHJjmFWekZigfgphSAmpNKiCa66+v6mbnGCPMa68iktUGI4xoQWu3YKtX
in+Ac8EIeP0AioFmx63KjChR1tIRAweJjIRFAZHNl8Ui/1iADVGnoHC2HdV2hMS9DIz7WFluUbmm
9ShlliNy3m4Lu4W4h8kyDH5R9nU2NpU1QfYMoGZTtYC2j/YwvYVfTobAGIzRCWQp+OpIu5jDIjRl
pNUUV1FEyhkIFVcrAPALOe/8paVcWmGSgSkbgi4JqBUl3emi6Etxd4Kaytf9iyrfaUAd4NPjuXt9
avoRpUh9Rlm/z7RjOyp3hoFGb979gxmw04HRAABnDGswZqZZkPVao92kWrERxo1KsYWUk0HclAko
lTPOoqEbmAZBnLlei1xWBeqYOqXbg8KUBbKEefLBfOo2WfI4CgDNgeVi/XjeBB3GJBMDEpNUxtga
VHlGdUrRi8m3MGjddESdItuota/FnNuI/sWrpwZqZSjb4vJVJCqMy7i4MZcQrWmBvzLNBqkEErKB
eNCA8PXZfOwDnvDkLaSC2sM9j+c8IFh4019vKrRXu6Cj2JchqPwugzDSPoecLHp/xkuavkrSOYre
LZ6C8tIqMUKCMWWUjrUb1mzcJUOc1ygxKfU+jDAk0dpNfGhGyy57Tl3r5obFAjGvQDkTZIxdWazX
FGkGakGYwtW/y5Xg2GUQAhSq353Vnte9ZcmUjGsQyru4NcBber2XalE2g9bDWzS9B62bRLo7M5ra
I2kqAK7D6R8iFZg0wNkMMAolimXsDTJoWwMZB6KWdQ9cM7ZpJHbFe34ufSsgAXG34wkKKBaTc1pW
OsF7LIpzTg03NULoS2TFOZYyMASC3mIqeIIAyxYxbwtZEoA42Q5GZdQQVaxMnIFe+5VNox9Nk51q
GpqgZrppdB7KmmePeZk0Y9OWRgR7VVN+zJruNcW4p3Q2DZiAdWiTrbvJQuinJPz/LY854hOy6ypL
saFmMWyI8IzRh00Ze/9gBDkflIkgi3Ej61KUk2WWdA1jKu8q5dz2mqdDR2TdyqLHX1hhdi7MuzpN
oHMGXIa8EevgvQODgzL/COP6Yd3S0qahxYSgiPsFavWMryvzlCRzMiES94/ZYAFrJtgRL/gu3DCo
yVH2H1wv6DQxwVBNVNBCCXi1JaLkRuKbGL8F6C0VQXOuYuB8OfFi0RxEIkBDpUPmhsXnTWMEESNC
b82Z7I30mCk/66Hy9F8EVINf1wxHIFQMA0kAEhvsIrO4Whw6semRcaSW9UPITE8pYs4beMkdkJ6B
vxBTaQi7jGfjEGEerkGsxeN1J3aF2w3TJyq5Nnj8OPfkkj8gfzJQUKeNTraMH0uVNBUGEF2JsQWd
np2J20bOONf/bdEKe3Zphbk8dDXOC4viftpMzX8KiA37YFTqh1LupxdJmI0tasrET4ckQ0nSaA4J
QYfQNrRuuK/GMXnRc08e+t36Wbh5ztFfhUk8vFjBAwSyxet7psvIXIBfD2UNK3hQYvIwVi/rFhY/
JBQPgBvFNaazIzRyqBXWVFMLcZXG+17MQXo+KlIV2QnRgm9tBB7ur5v8o0+CqxOiKSqTEAetogSN
hiAcZ/n7IL7NqXIm6CI6KC5v1k0t+Q6aMSiO4DYDZRRzoxlVXwRhAlNppaWYL1V/W22+R5H7y8Oy
+FBoj2P/QN6MdxETtOJWAWBiBBFb3k0fZYVJeWXiCZDcFrkYH2WMWDHYACMdJ0GotkE2gBfI00Fj
r0UA2LhlpThq5De8pGApdGG0FXmHjqK//CetvCjmSUJYG7OmYDKvbncglNjNcXcMsnE7IS4HdbdP
1ZrjIDyTjIP0pT4FRQiTYFa2W1WH2OOPNgBbeeB1hl/E/xCc8VjWIHIPPAUq49eHrJ+mXg0hTuy0
IMTvDPG9EMm+JGirGfJdOwEXmxveul8unjpaRzGR90NRmonQUTWPWmIhfzTQQ1FncTPlxUEtUSo3
NU41ZTHvR/CglwEM4t/r5clGkgJMjTMQoPqupIOtIlcwwk2S/hgNW1Duq+DJkDfql8cwqLfCY+Az
f3RKmW2FfrU4pyq+otoYtlTkD3WbboKOx3WzlNJdmGG5bhtzCuWO+qdYh17YvgqoO1flJppmzDxx
rqKlz6ZByISqj2NGlX1jh5ogAYlLE+QxwERZYP60qsFwhHaM7MlK/XUnWTzvl4GS8ZLQ6k1gbvC1
9E65j+vH0jQwXlIOfqaFG3nOPsZZe6/zU6JH/3C9a5DMwCMKVy5+w7XPJB0UcAC4QM3CmGzIFgB0
luCqB1k7b6RgcZF466PEg5N3S4VqlgLg6TNATHrbmtJ+0rOhuzPaShahcDdYuh/1SWPa+iCn92qr
RY9yJHcHs6sjTp3m9uPiOYfDiF+CEorJpjSaMoCFAlmAg/qtN+j2FJTAyILciMdrfOuxMGSi5g62
C9warCGlH7ROsVDfDJpjoX+OeWhnxRZPVeBoOGnN7f13bYqu+SJ4gxucKKMKU9JU24AzWyXSKF4K
wTPCXEu9pjWVRAFAOfQhm++W0OMJx0mElmzQuW1cQfBJhLLrhcRmX4tjCJBASmpXz/ptbkBrXeAV
SRbMSBJav4jLaCPdQC4nCTcskUQU6RvjG1AEvhHgyIUk5AQSjh0WYQnocgnIKojZ9XyyIyJsGmH0
Ao03h7poBvByGn9x07DDEILVT0JT6di1KYCehFmakKz4ow8ZcGYHFo4xBveRqFLhChUPXsYJwqrG
Gc6sAoR0BKJznmlA6uHOLGPXrD91Em1MqXIwqLkeIm8zBdrkwEsORVxwkbMCU3rcREkQw6qZZc+k
rl9lgotNRGdeLKBpDvG/PLS8dZsLcQJjJciGsEodVUjmXuuVMMm6OYYykiFueuV7Ng3+jPRk0obN
uiX6l64rhHDEv5ZYLwniMmzGEZZa8wX89bh1PCHQvHn81GTc5l7F6+7wDDIXTtaWQRjUMIjJP9sY
kBPcJ8NGl9/AKwAl6ndD/3JVASsETxdmICgqgb1QO0PttLFJSwy+Al0RnUd5csXA7g1OErTkJ3/t
oMh+HT7qkogk0LGwRIIQ3vimWjOdehBAuWa9mQJP3ur23AHCAZAFWhegYrhBy2ox6UwLnU4HHNAv
KM0QO5ATt1DIwMmUF44dLGCWBs0YihthwZeJJkWZWSGRREVlr5hJaKeYVAua6DPoh5+zJb9GuQL5
h+JBAmfMunvePk4lfDgqVQw4GmauGG8x5miIwhrBstIP8kRsJQw5Fm73UcLkCJhvEY5po50JKtB9
QKGhQ/wimPa3J3FIvLTNLQiik4JzqpcWg9oxtAb+RBP2pY2OWiZksgG4Z0hsKHNwX2+3nAC46UGW
CMQZ8FN4TdHFXtzFXS2maR0gVo0amKxJoB2MXGs3wpScIlE45Y2q7QN5OIKZcm+a9U6Qy5eqmu+I
HIauUCDWNNEDekgq0r9+X8rtNhCQkYWiwuNBvJ1fpT8VmkDA8FB+eha4NtQ9oENpVDq1oG+IlG/F
CLg/XXRJbznxGDlVEjji+COcoSsghY7VfxlJSVsFiozqEsgj8HBnfKshATqQk0Cxm/sQOsdh/Qj2
JX/dgRfci5KHgJ4bFHCQF2AieZ7lVU4mKKxHODxBI/o6JLFV3uz7H4w1E8ahSwrWLvA4oyPP1gaa
TJ0T2ULwGTfQCr7/Prr5t8auXRNVaNufftRvjxTqWxyO6am2s9cn4Tnak0/D5ULrblCddFfx3MSb
DBL2N2l9l1SFpKRYcDmmXtG9GFM9Y+J63M5V7dZ152L+71EitWlrDS9ULW42HmrUOnI4lgIAaXel
xBpsq4n1bRpb6JpKhyzigTsXzjGW+NcMm/EWtQWVYZiJS3SaMv2+jXjjPwu3JG1OYjxexlsBcuXX
B9kEVUOaC/ieev2oBvd98a4A2jU+ms27qm67gJMrLjzgpSt79HK7CBzt1JrBFCcg7qzcsr5PqQaG
M0ruMEOl7xNUTGA4EPrt+tlYKIjCKq0ZaBRGYrHEgmlPrIrUWelYW6H1zbPolY78gfeQ7qpuvuv9
9MfPdZNLHnJpkVmngpwqJwBXOSQXT5MCyaJQO8XC+9etoHEHWCIQnqhrMZFFrywATDMIW2oZhKHa
aVfVjYvRGU7GsRRD4SDQ6kZHhkrMMOG+tYZ0NMcSX+0UHcdNv2sAOJQ+y6P6I7G5kH4ZPsDGmEtr
jNtDYjZAlRzW2k3rClvdj33pUB/m+wxSngBBru/h0iFToBoHvCVQRjcNhiExowr5PA7ZVNhK8wtv
13UDt9g0RKpLC3S9Fz5vGATEQDksKNAv2LXvsoMBAcplpUtueuz3s/MN9eOv9+uAaMGNA7lJvNBR
K7u2KifSbPZ6gxglPkvaXpG9IeP5BfVi9ksB1IDBJtAhoUTGRI9Aq+WgHofSKXbJybx71n/KO+t+
3otPqeuYduNiGsgRYnd9Q5fOFiBVED9Fa4iGruuVBekUlQAAIGbltVvUOkbwUeHgVqgX3kYUufWf
Geo4F59tKkIjqkmPoHEqJ7t3kRGWjvkMVGHqG3flsX7Vt9XB2s2c0PGnRnu7q38NM6dNIxggIDnW
J/ufIwzPp+I4IGptlCeUzH6RY2WDnSgE5YF8Quf8Tdh7Xedk3yZ3srUdFwC8dEVc7gNzHHUh0UNR
x89pG0/bGk9QMjjoLvHkJ1K6zWb0QOG4rY7xKX1z0pZzeBaNAwSGxia8DC/I648Q6mZpoUqI06kf
uszPG2j+Dec0covgF3Tach5964JHA22GMRE8eCDswxYLs76uVSsFQ6gSi47RjbY8nNvyITZjKMTE
AHxzLsQFXzYwiACIh4jxKRQdrtcnTL1WoRpUgi62h8C5+aMPkaoq8pcnwHDzoW8EDBp9FlgsiVeh
SCSIYpE+v2thPw9yi5a0NnKewLegVJihzC1gAUDQA+D3ejkJ5J30fJhwNF/MT+PYuobdOMGDFdsb
3R2dzp33dFT1ztyEPDjEUpi9ss2c1yqpp6qrYFt2mt/5a33MHpQDmEFMOKlFnNlRKpu8iG/rwYj+
VeawXlllDquZVnCYDFab/DD2ryWPMX7hAEBcC5Uo0LwB7stiFOXOSEvAcUpHqD0ioqeSAk7yLDXH
KPXk0IfE2/p6lnKlK4PMbUXS1GoJoQYPut8epaNxmA+WJ/xq3MnF3I94aLbrJheXSIElqJxAZJcF
SQBTqA2tCN80ynHfWaOPhhkomn4rxne8M20Q5vugtuGwPS5+N9AMGehIU+Js5rsNfVENKZ6lSOHb
rREO9zmIcdbXteiRWBb4rAFkxFuFCV5qp0Slhn+cEGVxQX3N4h2G+lvUajoIib7ImHafH6CsEcbf
ss7vkVzxMt+lVV7+AuZjptrYj1Wh4kwEs7BXjE4+qZX2Y32dtzETmgnAWckq2GiB/qM/4uKizAUt
CEFcRADtfxIL9G/37Xho1ZMg7lX117otmlFcH7drW8xnA2RBKHMan6fum6H6BeZOxqMU31k8SkDe
ophbj1aAIW0IQy0GxMz7JHiBqNaQPJbFcZS/XnBGTxq9dlSbLdQIVPpjLnbQEjGllQIn6kSxuSuj
N1HRIL0Lwh8jAipd86fxB3ghngKL56J0u663E1iUCw9l4nWtpBLOADw0SUVPwH+bvt2BWJJziy+k
Un8QLxiBA0YUyeL1+iZLnOLRorcP3sotMR0JulpSfKpKns7U0oIotuZ/lv7UGC92UqvnOI5yqQQJ
4LzNVczWW4k3D/rjuhsuLchCqIIGGsgs8NGuF5SlUpV0aKo5IVqWhhV+H+v4TkSBCeNcnAzhVt2I
Jj9o6QOOAX13EI9e29IxOJMpIWzJCTl0XfgwT7pv1LmNIs0mTdutqDxImDzOKtm2xntZetL1+hg2
ml0p3+s05Sx96Ql/+XvYLYYQYFw2HX7PrAVvZS95ai3tNVLskzR6aNAuyTB2YKAoA5BCZI/Fl6MN
tgNDIahVyHh7sLcFZAimFALbIKFoLDuXdqMEZhlIxMVOLqB08bH+oRf8CQqDKDgDvg3aMTZvmqEm
PuUkhrV5tFucxOzb3HOuIp4NJkhrAeh+rSAiTh0X9hz4xRS61cQjJl9w2auVMC4bVmQUpQYrUVPf
bD8ETO9mbpR46/vFs8LcBRGxulbtsBZ9AtsWsIE7VFllHkfO8o5RHVWQPaFbwBwJU5oTA25InEwC
YYK6BYcYMAubf1nKf0ZYZpxo7AZxrumnF+4K9ZQb22Ryxo6DTri9Z+DOKNNjPBgcKzc0hFVhBMlo
YMOERkFe3u6IUh07lUBxJpMd0L/58sDrIC1tH+1zYPIJjwEI8l1HlCwx0trKcd2YZoJ2qnUU88K3
WullfQMXkg8TzwHMp4GcCaVSxkyVVok0kQq+oMt304wJzeD7uoXbbIAW85A3WqhNyTeqQ9HQdHKt
4PVkmDHUx3vw7qTRkHsQ5fscpqRDXAx5iui3Hk7vamAY0RYzAFNmah6a3mjdjAc6VOjF3ShYh8pS
zkmt3/VRxOtK3a5PBvsS6noAVwBdyCIFIJqotZaKXLyN3d76UBUv6PaD+tnxZMMXDaGkT8fUEFzZ
OyYOJKVrSmTDpHsf9Y8Aas7day3vZx7Nz61PYEV/DbGXR1OmkL4ccD9L9Tum0yEZ5q+7BD361xmN
jEIeEE0o5oGBnO19NWo/l22rI6MZD3P7oBe+EL3V4bYaDkQ+hA1nTmNp4y7NUW+5yDfKsEi6uoO5
jEzOJO7mqfaD+FMYt23Cw/Uu2sIwPQYMgFIG2ObaVj+bQCwAH+/M4mtrJltVm8+lUntC3dmAxnDy
jtsgIWNwiWLwoWaB/9Jfc7EyTWiTsKS30jDktmFsBvMlIN76x1o6S0hpcL2ih6iqGhPHywSqzeWQ
4uVQ/tKmxyo5gt8y4YW7JZ/D8BWYK5CEAtXB7JskVXmhGNSKdNahiNcO5/Vl3MZwPEoQwP8IriEK
MVvViRUpSJUQpyxcnbzIwY9QPSnJLoeUTcqr6y55waUx5q2AOnLUdRmuJXNW7TjdacZZA1G4Ie4a
Xi1gyQUM1KYwuor082YQvR3ModAibFwFDvSs9q0UOJSIl5gsWgHXL3gykM/hxrh2tKguNXSEIfhh
CefJIrZsPQqGaK9/oiVPQ7rwnxFm18xqoDx3MDLjcJa7Jv4xS3tRSjlmFj8OpWzFtgFxxYpxFYQ0
BlTw8HFS7ZCDA2OLCkZjq+H4aXT6nRwGOecILVrU0AFFuBMxIsEcoUiLCvCP4joK8p/0OgfLaSXs
BOiEtqX/D3v4nylANK4/VK8WbZOUJdxh2jbprhqIDVHZKOGYWfSHCzPMcdUDreq6AWaCzNP7jy56
JPHr+koWNw09GQPNM8O4QUlbSaTWAOwTR5bPfbJptb1oBcCFOjoPj724GAQfyI0BhQl5xOs9i8CW
Myg5FjM08QYkiE6COYERXL7rC1p07wsz9P+/CNZZPph6Qs2k4NzMEmeMvUnS7bbkdHyWQinSnv+W
Qzf2wg4Y0TJZSmGn1qKd0pmvxRz+y+e/MMGcVBSqwwLNHej/hI9afIqt0zxy6i3Ln//vKpgz06hW
V2nUkRsp3UThoUv9KgQdoFraPff5Tt2VTUgutox9RtRWNjSVCmNdEYEebGhQv519QfvUOxOanLnX
zypIKbsEAvf9Np2t/99+slmDbmBeuwphH+G1k5971Q8aXneB4+Ua84KVMzD9mAQ2stpyjegktpZt
8PC/HB9np3sqvRwkEfIfjhS6Vuv15kaT9wavgLToG1RyE9wAAEqxABdFnKJIGmFlID+Cwq4mr8/O
WRA6BiQl1g/tQn0YecOFLcbVI2mIR6OHLdmXNt0+vi/vyxd01LbGbIPKA8nDQ7c1ntetLn4rOoiF
zcIFxV5RkWo0qEEShFfxWQEFYf7L4EVw+rtvXP7CBI0iF1EiCbNWMQOsSy9ezeL7KH1LLac3n8xB
toFDXl/PQj2K7uLfBTEhNojaTMoqLIiAACi25Y/iUNvGneDHruUrP9etLbvHX2NMoDV6qIYNKt60
taDYSty50Tg6yL8H7Xupva7buiXwwtPvcmX0x1zsY9qOjdZEMAZZtNwTnfhVdULPuO/39TbdWS+C
bXm91+4FX/Hrx9glvNSM9yEZB23CsBerElsb1doWAIZ+fNOAEJaUD5nc9fI/vDgul8uEZUAN0zpU
YU0u1O+ZMcU2gFabqZZ26/vK85g/ILeLfcWcEgF4Efvahl4dPGuFawD1NCfbsXNLfVvGuEOjbSDy
pojoAlbOBQsynaUx0giYQJygTl97K9lZ47MWUJsY7bcS8D0lTlX/y+Pk7/FQmNgMYesmClMY7YZ6
k4OuCvLF4EqQm48hL+184JRnOeGFhZ1gTKpKRRpeCohgTiDVqFvymAkGZ1W8rWRCjCy02tznMCOW
P7TEIe3e6ALUALeQEJ4su+G9H3jLYoJMmJFIGBXYCyYM9NyX5bNcPa27Jf3Ja97BhJa+yghKSTAx
D0/j9F2ZOFnPAr76KpzcIJDNINSTHgbMsX2dJ+FRshKbSNEZDIXepGuHuDiRDKOCuc47cbdgzWvT
TCCpTbkSkximdbV8VfLumGThwTCmfabG+9oSnZkUdinpnjaKnPthOYYhy4e0BSbW/wSDi8NegCek
U1pcRomgOpn4Q0wiP8rnjTQHbl4nd6Au4dSEFn0FCQTGovBoBj3JddhWMCk4Zgk9cdrg6dXgFZIK
fql/KQ6CcuU/M8zBVjuztpIJe9rG/SaHSHc9xNB5l91c+RVZPEqehTYUPuFFl5dZlY6XX6zmaIgG
n0Jkx5/5Wd9Vd/U2BDPPDjfQPhlt6SPZ8dABi9/vwi6zTL1ulV6MYFdqJbvNU8fq/LZ0a3GGFtxb
2nOSssUL/sIc0yZRtWRuZAHN7ACixMAOm29N6c7NRuHdrUsR7LKOzBwJSSiKUizgl6Oc+lHoDpAe
mreotHiWYIcR8j9MCq5HmKW1XZqkP+niKKh5SKosRq2gyX7n5kHofo/tCyhCnUhQ3HVTS1+NPngl
gLMxSs4KrdZdD8Ej8Gs5c7oxAnBefMrmMZjKDeQKzZBHxbwY2i7NMU6Sl4ZCugbmKmQphrrLItkW
zLMJlNFsHcGLT/Jfna5zFrn0Irm0yvpKlLUGUegnBKJp9HvIwKUArOg8IrylgHJph7nslBJjzy1q
S045fKaiI0YPKY+4eOnyoTXz/yPtSnrk1pnkLxKgXeJVS21dvdu9+CK427b2XaIk/voJ9sy8r4ql
KcJvDoYPBpxFKplMZkZGQJoZDTUQ4p27BtonY2y3iFm1W9/RJnrCHS65BGQmhPutqpXGrYcOV3YT
HQGGCMFbs7nudasbxSdRQXnLOWQEB0ehp00rF4fXAEOClrz36uxlMq7J1YP7j5GL+SsUp1K3nxGQ
nGX5wYZvKUn2KYqw80evPGep9uiCsvD6ula3DoBQtDsdglEW4etUABu4UY+vky8/OvJg/j2LBXpa
J/+/8GlmtVqowpO21LZ3Lknvkxy99BhKjdEiq0esHho0OtG9BxYR8sLnngahy3QCDwq+EdgfIB/c
PyzTuOvMdNsmsrbWuj/8Y0vUuxydudBzC7bUBpl+8/rfI8OSqCpZkHjdq0hnnBQPUIDwMUdfeC6o
d0aIZUteRyvYSnwksAHjSwF1AhKE841DO1h3KRDJ/vIIlozoMZg/6wM4xqNNua9e4+18qLZLkO8j
rzjIQMCr4fzEthBfK6UfFtfAGiFY5XpxkfhJmWK2bE59RmavyYvdhEfMda9fua5AaIgBaXCbA5l/
AbKprCzBiBtA10WYQo2Vgr3L6+pAIS/XDa09CAFiBwcQELicWUI4XznIwOzSJgADWmNoLuVWKdgm
yjHL3rHdYP5Gx/zOQl0rW+xjZskgAGvrBJYIcGNOxoC/zz+szdSpmjIAasyxHQOj0KtQm3LijXk9
+DhHVaAmYI28vuaVo6GBgwf04OhUIOYL3lQlkTsAagyvdZJ9FYMGpUIxY/z76VH9zIzgOLZWLax2
kHIAZdnppWeOsTfJBuy+WkTC0+nMinARs5ywOOYXsXVf3hX3w4Z4afhQbUDQx2IP2Kj8of+gt2Bg
sWRciyuhGbN9GLQAzAGDnSKOVK/Gaok09P6KCKIuhH1MCwhzrn+rFUwuVAsgmocuLFfHEbsIlFm9
XY5oxNmL+VBSYL9gbbhxNbc6KMuC6sGsPKDs5txoSOV8nWU/we0BlJhNcy+NOQXd33Mh8p+EuQAQ
LYFnQuyzN4uulrOBdVPr02qf8zgPoBQE7128yCaS+2/NWU+NCffTiC632tgwNscz8FGKtfi63Vme
kiwf17d65XLHstAoxsMN+yzGnKpFLYb08NduoblfJHjdFGmqBNqi7NsltTZdQTQP3Hu/h7n+dt32
SpA982LuaifpeUXt1k55p8BaHjTd1+nj0D/p+bFE9U8L/3+2hIhX0FZjcw9b8Twdq9H2uqz3TdqH
NEseMkq2jU4lH3HlnjzbWmF5Q7WMYMxEb1Rhto9JawfC5YMRmjLRqrVwevoJhaUtGUqzfYPmXrz0
dw6XZoaiUtP5Criyp3p3fR/X/AWqzpiCBv0ucDqCsWRgEJmE9pc/9j100Q0dFKuqPb/UFaYLVbP6
lRZQlag7mn1Xu7GUVBrWthQoShfDjRhZJ+LE/DCDInucFcBQWdN5GeuGB2vo2yC1qt5nbB4l9ta2
FvQUFidYAzG9SBcBZggamzlW24Lqg44vpD+M0U6Lb9NB4ixrLzrM9/5jSuSLYHVpWqmJkGfOVuRp
FvWXOnmzBts3KusNqLIt4LafS6PvF+jIXf+oq8Y5AweYCMDrhqB7fhK7dqiXljcwAMmK9sVilBtc
XG9OGe8zqDR60OKx/NzKnmtCDmq7NJvrP2BlnyFjDl0XgPOAORWjEKV629MWnAsEFPITqZlXDbbm
OVWn+RiWAJ2dLavvrJrkjz84MijmxDJZMjsxBqrL0p/nDRkPGO3Dnx8LyDkaWXtobXsxBPwfW0JS
YKY2zWwTthb01cpkV9EMRLq+yu4GFhjG44JD2ymSiPd1IwlJwplVIUmwQZ5X93OBIFDmPFOfnexW
1+r+RxS5y21jW5npR9PsNpt4GMFqUNhqtI9VjUI9pagCxnQNg3fKrO6JRjsK0ujexUSRMWogWlCI
9pn0sR1qreKOfl1HPcbfdaPZRXkaf08qcymCVhmSTRpR68d1d7nIQVDUQYIMfwFGB8RT/NueXBwa
OjRpGddYmWq8Okv/2INE4+9N6KBYAkGmoeNcCCbUeRpnUOqiSd6MOIIt5seUWCaocOGDWIcJvwBt
L56GIDQ9X0eXOnUDmCwkYwrVc6dvRjWAEfBJMQ2fGZJQ9hWZRXeALo3DYydIpC9i2ZJRyxjR9jc2
KAxHey1AAu7N4acWQIptMz7GoXEAY5gCsSjXyw7ZHrOWYblDQrCfb5aw2o7eGD7rx/a58mVPn5VU
gIvm/O+PE6OfodWTonBMArMwdGg8j2SPH5mY28m5ragEgszvqCs7IdbqwEVuEYXvBLStdN2blE79
rU2t+zQqafF+3Y8ubix8YswhYrzbArMSyhnnnziNSgolcmgSTe6zHf1RtKBkD+P88vdWMDTH+ZTA
BApel3MrYC8C3IYrA6nx/JgZH2Y93zaVC5gFk10VPGqcbR4vqOo8TKM8rgH6dW6qNTHwWDkw1eHe
nccDNXDid6TeKeaNZvkzC20bQ0rTe+bclH89VwPjqAbgioAUCKCfgnEyQtsARKOQ1atA/OFsHXfP
CbVTFG+ub+jaC+TMIYWQ3ZTMsUvukPZjl4TajR660PQDASKYtDfVXRSqwZ/rJmVeKaxtwSLqNufn
M34azH2jbSMZD/QKjQ1O/skxE1JS0wJtfT/BhvP8loZsT4P8h+4n90fNf2C7hwj6bZ55TDdGGEtu
eOmGCi5qMQKH0WF6/ON8Y2/0/gPtky0aDoeHcjuDGk7yBde3ExkVxh1x7MTYqjcGqgEjUorC+jNX
D6AdlE55rZoA7TcncHIwXSCc7ZHUWTp1IFpUrQXkwqqH13KYNzJ62hU2Cnw1AP/h+KiXgE/p/Mjp
xZjr45dnpFBQX8yPuPosx+Ko94jIS/Gr0xxfMzPfKvMdwyBFnKcP133zUtcNPY0vnh2AfS0uv3f+
E/JCHbTO4M4JkGyIcYpXFUpvG4tMeAQUGTjbLPNZ7dwCetTpzWylyrsDsuVSG5EhgGzWv/57LqIq
/zkoHCHWQWAC47vnP0cFJXtu5FnpZ8bvQQsnELG2bGfLZNBlZoQgAOmPdtIamMnruygLmuh2zPAF
LMk81PoHxqggeKUg0AN1zfPljFORp32bl36cO9mGAteTkeyYLcs3Mr4mVXHbFaPfguZ8tJVNVbC9
pb9d39BLaSe+oyc/gV/QpymVliVxaeInOHGQfHMbL0u84s8StuG9rnivUxA/a4vX78meTl4muZAv
8iBunN9eIBeCFrI49kHjvqSmhfx4MIHpfYGzeXO97dJf5STBc8osCQEQPAOYCOOZeDdYAcnfVByd
3qkP6Tjtm2iSfNiLPJWvi0t0oV4GjJm4LujCU0zrIAPHXOXslfm8BN1oykie18KQyS9kcK6ggnNx
GJbUxDR5hd1rgyz/PqMkr7JA4h8rgAYMLKgYzXFBFgEi/HP/aNngmK0C3TSIsE5g91leRnfTsaOL
jhNwxJoTONGTxOZaUnhqkx/PE5+M0whIeQKbOgZnagzQIsw0P6lxZ0SbVg+YfZ+0/oIopLy1ug/q
Wa9Wg6Hc2/WegCjz+q9ZvTtR/ON1Ml5tEQ8pqXo+IMWV4+qbmHiW+TuaH4FAUyJv0pHbofIaapiH
6O6t/Maog8j1kvYwjmEzvRdQwckkN+pacDLxfEC2h69+USMlcx25VTFCZE79zfq3xnbQrHB9U5Oh
uMxVS5DWMnlPwr4onTskipPOhqU+LIJ6Z26ROmy0oDhS3aM7a/M2edrGuU89cqd4/XakHrAt/nsS
Gn4JVpz5RgvzfXXnouXv7Ya3BQkGfWHbyHtsgug2CV+uf6m184AXFUYfOI/KxdNtzPt+tswJqRte
rvAclj64/6LRhnsfOTDnOkBGKlxAferWY9rCGaoFFDEW9OBqbadovSQwrlTboNaE8wZCW8yRicw/
U17UcQHWe6DpK3CKMACC7yl6J4dObcvA6Ab1kY76eCiXQbX9pUyq1+t7udZpsC0MLOG9jR8BdZ7z
M6iyPurqBb+gSba6eqBdmJDbSvHLdhsXgdsW20492CjG9eZn5IaJ+Z50+2h8SGWAtLV24NkvESJQ
nsVpnM3wwvwFBHws6D7aAKy0/u9xmwP8sE+O1kMSuuG4s+9kaIG1E4DyFMdUOVzVVvjcVsvA/+LC
toKavGbtQASUxi+ESeoaa56LhAYtLjDTIXUV8gAyFe2iAY0Joidt283axu2TcImMUPJR14I5Rt00
kH5jiuaCCyS2bNpPXyKYCyloWE6J9Ueh3ZiDN1vPog1Jxwg8pO3wVDTT6PgUzIMa0soyGf7NvYIZ
TJwhPmSKxty5fyGJU7rSwkFSdsBZjdBzhMS31W2UDSSyDUkau7a/mIsDLg4lbMA+hHxOy4bRibim
M3UOCcoYJWjJZA3AtUvr1IaQrOfq2LQJ42E5Dpjj5dDFLNCOqjfg2IYAw/UvubYgC8o0nH8dqjEi
whFjfimzR5xOpd3H9F2NtqUs+q+t59SEkBi2jbEA2AATLd6GSnRkdpiyADhpDJy66E5LfHN1RSfx
RjhpRpsbvdtxc1T3zZLcJrMVLimT5BarqzoxI3jC2LZ2O7T4SugcAu/mdJ1XKa92/40o+0YmGLGa
358GUcEn9DjVmTnBGsqUQ/HGoM2VlN+R3ifN6+CGdY3q32+13aPtLsla1vJdB6oHnB+ExxQhooBp
wVHiCndh8a2v7+zhfma3anafPl/3w7XtPDUjOEnpTm3fqFhglD/HvemBebI3A0wDMnOLxF6yqLVb
EQ1LgGl0YJ5MwqP1SV5o0rnSYzojiX8DFaSbePp7doieltiL/oU3ogONwA8lSwQO/ktOLHVov2DY
ApZU68bNtoUOnbF/8ZQ9MfHVOzgxoS9G104t/0LTK5t+6eCz7Pyy217/QGsvkVMrwrHSUz03xgkL
GUBKo4+9t1BJJF87uCgMgtoNBAi8Zn6+VdA+RBPHguZxZRytufJKFtiGZBVrHx5tKp6KQFDpYpSH
zMC09DrEyfsFnZotQ8+zTEYPvPHe3GyHKg+ySeIBq72bU5tCAmRXuWbjwkSIjTGkVB2HuPMGeqOW
m2nx+/gO4I5ukjg436uzGitOLOepAMuviilXMd1Qhjjrkgp9AV3HhB5QY6T8nS2zx7oPI9pd94y1
NhGMfalKgokJT4nzD4d+bTymXYTmlG/69HkyvbL0FggEv6Q3w97YlODrrJ5I4aEP2D6QPdmOlUcC
28tCs/dlpYC1OuHpz7F57nJyHuw6yqtOwdqro7u1/epbHOa30Q4cesmNcUif1afr65caFI5GPC1t
U2dYf2p77j4FfV78CIY0mJpfIr/YN9tfEos83F9+3n923NbPl8imMjJoDosToOye4uX+fMg2Dwz9
lwqjcTJB1rWX69mWCtdPMk6TW7awNwTD0Tgy6hMv92qvujd99Wd9F3uvdhfc4RMnoC9EON1IFrwS
fc5+gHCGKoy8g5j16wf0t72+gY/Zm8/48IpGU+R4KPcA0SOBD674NTouKKdx9SSEJDGztOJirBwK
CN9ocZxnFNgu9ZY8pI6NAehfboZOMxrrqGoRaJua2gbdPi8HC1/GbksUWsd+Z85H4jwP6t52n+Kx
AvFEETj9ppTxDlyed/5TIRAK6gFc02LsVFOyNKzETy36MJ2etPIdVRaqopgw/77+KS6+BHA+nIAC
uQDILi4Kpz0BFqVPoEU61qAia5k5eBBeldFcXNwF3AqxeDsPN+dF/IL+cGNXKVSrwNrFDn3df5+J
jhngyv7+98tBV00HABoUBCjMnJ8kagwRoHB4MKlJ/LNE0ZnpseR+vkhtsBYOFAdCgEADVyQMh5CS
UaA0iWZh874YzwMDQhGdC5DjVukLREivL2ht59CXQFUHJGg65CfOF2RUzZIzq0PbOe1eLC0+ukn3
QuJGUgZdcQOIGKFvAVAydNPEwTzXAGUDgWyZv7DRB2/Q3Rybj9dXsm4CeSfgHKAuc4RPo9dql5gW
xObbJd6j6ZR5KW0+r9u4eJbjych5BvAmx4uOOELOESdApoNwoELX+MNFMc5570Dcof71iB83A2Uh
NFbRyEUR4PyjxGOWQ8uqw26ZN5AHvC1NJ9D+fuJOsCLk0OikTIaWwkrXVFuWdgDemr9KSK/9iz3D
g4BjK1HJFUcGhhTadTWFmdh+SzGrXERe2we9DFf41V87u+T4cv6xgxN6vmmNPdRWNsFOUfWB0m4h
fANWeIY5FYjLeRa5q/Hkav1Cprq5cl7P7ArXud6SIqYRt2sOoasMfkWJl0FHlc6mZxpPKopXf72j
BGRfEB5D+x0lMsHTqzlKQfOIGQi8VQAvrL0U2qKR8RLNklO74u5nhoRr1E6VRDMWGOqNonx2UkPf
A+xR3yxd8yMHd7dkXSs7SUB0Dg58iHggLxTWNSplPmoGgkTf5C8AfQVDPI4eqNO8TK1uDVQaIlPG
/ru2RExRocWIgOteFNpyR1PcNBsr35htf6LUo0lAKkBsW8lw6EqgBYBBRVkVzwlcIcLiUjp1rQsl
Gh8dhoNbVpDh1NDJMBwZlnltRbjRHZBLcemOr87qST5LFrWhU44VLShFp+CjII8G4P2dIflaqws6
sSM4B1RoTJumFLEwcrYpdF10pwzynm2uO/tlJxiZ3Ol6+O84Wc8MEVPNLbGeiFVBnoNletr0Tgj6
Q2jSg19obqAwowTQhfJGdpMakjOwukzgzuEhyC4sEalYkZrXYrFMkumhpoATejFDTa8lr4KLjIyv
8j9mXCF6ReaoQVIIZuIEuWH0YzLaZ1Otg0HXdnUjc8bLk4YeIedLBlQW0i5iTE5Y2pQUEhA+In6m
3AALoUS1l8yAY95mhQzCc7mFp9Yu5rkiDVybOrSJfadC47Pud00feQ75fd1RLnfw3IoQhynrxsLk
a1pmwAOjdqeNgHKlzyVElCy2BNetXZbYsH+ARmAODqLELopC524Jlh67HtEF9a0EfTfmq+qjZUI/
w/nm2h/Z5BeQNEjNtzq6H2UaQZcn/My0SHjTz4qVuwtMD+28mfRNOY4YSY7BVfZNskjuded3Kiyh
xoEWOW5vQ0xEnG5WAL+GpbJ+SaJNh6mA+FZX0X4zDkUWOMxnMkLtlXv83KaQljiMFZWGwV3fRvzK
nU2hmj7KwG62UawbG/d6FNoKeNJ/StbKA/C1tQofNKWuMhZfao4l9Tuy74Y7ywbIzB+mY4lrSBmC
qNgk9WbUMYAhOyOr3xR9XoxG8V6vCHPX+mzJSQlZ66Luvo9T9phOkz8lL4WSSALq6mk8scR/yUk8
HWZaAGwKS3VUBE2SBAYFcZYik0hbWxBuc3gPbjygLITtrDU6K6n+hdyFjKiTQWzOjTFlUZnmj1yT
4eZXrUGIFRVT/EHL+XxRbtuVmqJCAUzRIZkWGR4ZEtAVt48IrH9976ErfWJK8E+j0YvYiGEqUaCO
khsYQyjcDHodtrWVuOTapzo1JeyhY1UJpSVM1dVNr//QyYPd3I3tMWk+c+C42Q9Ve9GinU5f6/xJ
m++IDEi+FlNPfsBXoefEV6q5tfvBxQ8Y619leVDdI4d9ufpDmcpKkGtX0qkpMXy3kdmTOEYdnzl/
8uQlrwB9tGnQKHAcKIJSs5Bs7+ruoqiLrA9J5wVgD6orSt7TCB+ysvakH7+PTRK0VFbSX3XNEzNC
8c1wkyLVTJhZJtQ3a3PDYCKdrV1X6pLu/coe4mGK3pzNJQPRQjg/BQAT/8/nMhUrCdWlrcNJLVEv
jp2HbFBU9DmhPe3QvpNkLzzXE2In2j18uBPcsJdw4AqQ9aQsoati1anyZIyl45eOSyUfjLu7aAW4
IxszlZgfuxjjZK0R1aUBvaCyfbHHQE2PkO3uox8uWbwCPU+tk8CpvsAGokUA5YHpAE4O3KbchU78
v62pYnctOhgpAGoGFIEKYE1GBuALxlPIZO1QZQpT3YSEsQK2PgyQOHFoDel2YJnXQfMiraYgsqeQ
2c43tdY81y22Bck3GcmDpiJ+rsuKryvuBlo1Lh1pIbnDK/H8Jy8zevpzA/7fqu8BIEQ2AmbR7Fc5
PF4PTmu+ZgFEhz8YkLpAJzm0UtKcQvhiHrYWwGZRso+nbzroQkwu91FLoq7MHP/3ky9Rax1THcbN
xd9rzH9q5C6j90n0vZqoJ4V9XzZhOBuEjZ4PpB4BNRDRZ2XTpnOvgnU4noICXWcyeFmuBb3+kkJ1
y9qz+raOvOs7uvbl+LsXcl8ISRf6y7E+WnNSTCAB64IBEvVV8btavk2q7Jm9EtS/3tf/a0cISHFJ
JrvVcIwsd0fJwbYhfWx6GgPDsqxxuvJ4QwGTi76hd6bjvSF6YzxD7imFLUd7mM0HZfZ1A3Q2qT8O
FDWZjYOhkGbTuRGAtVuX/r6+o6ufEcxcHLqPMXfQFJx7TQluRmhmg74cTjqon3n7w7E2Ot01BA3W
0mPjtpgl52ItFJ6aFBw1GaK56m18RbvvMCFInktDkUTb1Q94siohLUhsY5ksChNKmxxbjl2J2w2F
PoaVF680kdJa8WtDjIInSyLC21S3i75xMY3rO+30q0vuHQwPYXD3nnTTAdNZz0rsbgitvcF8611Z
Yrz20EKA+ecbilz6pCbD0hCsNun3eRu2YEGamidl/BXFL25yrJtnzQ0741tjSgaY1p33xLJwUFJF
16vFhWUUeQOlsz02APNlZ/edDRbJptgs09NiJFslxlhD9rwYLxotZO9M2ebzZ8tJ4MsNGwTeDTY/
b38V0ePYTsFA/DK7p1+1zIrhLfbayyC+q7EItTxMAICGGEJt51aXJVbnyoTVRAuq4dnpH6Jpk1US
R14L6nwC63+siOwheRaNtWLBimXiTh9xu26YttOtHzoAd5PkMbuSPXAEGvgYwFCOwShhSamzVFAJ
Rigi7nelyrd287IQ5RmS1J5Sc9YJ3SssGaeIxKj4VIdcsqZMA4zSOqjpdyu6wQzkkFierh6dGPyL
lcRfeEAVzirKfqCuBzACMF1xCgVaNiTWO2QspfbYDLqnd/uF/n2JESCBEyPCwbBKu4wGA0bY/DDg
lV4QNF2Qg8mIgGSLEXw/VVytdhpux/1IugkojMhz/34mEosB9QN/o6J/ILp61QKSiDIwl3j1zeKF
1KHLwgVjwVkj+zgrpwqmTPAeoD2F9FxYD9HTKK9VmGqie0Z/t9OzEz9bw9+/As6s8BvqJGKwvJqs
QoEVxdm2FBgKN7SjsB3fY6P1p0jicGt3LLRVUB8FvZHO+d/PzXXuEoPPDeac8r6LP1C4BDz9xbYe
HbbTpnAaQcUsSQZXLkCULiFChXFZUIyLRMVWjZm9gieDhTUAFzt4xAnr+K5zj60p00JdO8EcLWqh
KoWkUCQfAiC21iMXtmrAEWuQwmrfk/rNnWfPGj6ZEXaIwNezljUvgXsAlYuECcIrwoYurV3E2QSL
4MD3lCHyFTM+cjJFvdD+f6bE9z0wbyBvyrkpZfLzOd8p+qthMY/V7sP1RV2yG0LJHg1zCLpgNAVz
R0Iq1sd61ECiufaXoSt+VVFcf7iNprxNet88944eAXVZg7NyspLiWDDmHO1FL4ctuuTJPh+duvbc
GYMnD7TCkBcgoUlLA1BDUUn+tnIngRsdnDrgpsZ8krj7jTXP/bg4NTLUAo68sfsHq8ZIMriKjDoB
tc779Y1Z82XetMZ0IHJ+CPydH5/YHhsKTQPctEPr5XVokPcZ6bitPrhpIjmrq2uDFhAGgzl+QYR7
K2ZXjwZfGxTctddZT5ZQd5rbLm4Y9MGbu5T2dDvZ8Z/rS1wLEdC0BoUN0TQuBim8AqLGcp2Jawo2
9btu3uqkCCz7sdEfMaUEfudDb4ZzJ4G2r6z1zCY/ZSdR0HRYR03OVAc+aY8VLCiXn7xgZxWFN4BD
ZyioLF/kgVW4e89MCi4+L1M8OyY32YVqvanNbcm2OYDsmrNrtMFLmz2Jb00SDO2mah4bGcvW+pIJ
3quA2iBnFgMHTZqCghMSvYhbrhw8PLlD7RksnCpIhS2S2LFWHHE0YMDxtEMB4CIKJ4XRpijrgk2n
syPQkKvLkxOb2jNLAZv0DVoM75Nt5DvdLK0/rTWSn2ROaNjTEVSfs03HvVn11hviOH6bPZTuk5vl
Vr5VanOaAruF3FPYUTt/tcAJEZS20QfA7mt/YmagiqVpsfZvnqv4gv/soJiu5WmbN5EGR83UxDf0
XU3uFrofW18pgWCaSxT+Xxp1h1ZWaf+aOxkB//9xUP5jnz8GTpy2BsKhdGN8wZjts9w309cm82PV
X9LvibGbgR6LM8lnXMmxzpYsxJ8pRfaPgd8vpY6E/gZFiDlKzv/KFXpmQkh7GkoLNqvY1QSkqzVm
Z1RtYxk1QKY7gHY77qzh9YizElQBnXIRVcGFwBlSz/dRmTQyMYOBHJUcFjdQqeuR7iONto70m62Z
QtUGY1mmCX4y8dCRDhqYSzxxitIfUCey2Oy5eWiAiW1mfw9W0FxUU9CLM5AWXFSIzAFUxXo/g5C4
RMevOiLTD7Psk8rICNf8EHPXeJkhXCPtEXFOGlXtiBYauIFGCyMElWOCes0szCSY+gFkOUuv6pAW
I2p1tBV3gEx4hpnioI3nUlKCXd3ek1/CY97JieiLwVSpoQJQmcyPPfus07cBPcclR9eF/TVLJxq6
6L0BBQLKNSgeC24Dbsi4y0Ysu2B9DaAoBIvBr/dWE+dNKZxGksWunbwvBTVAri0wTgrXBXTIMU+5
YL4raau7Oq6PRWV4ketIzKzsINYDNUKMXuFmEB8d4JtxB41xajsomLLIU/Vn9E9J/mFMktRp7ZwD
ewfeKq4Bpou4JFpVSW2mwMiDtSeqXhoobKr9oZvRiJu3ZZ3sEf2vn/O1ZjEeARgVJQAVgrdVuPJc
peuaFvQ8mEn9o0J2E2BiDZwZmICmcw5p2ve6fomNl6ySoEIuxxQBAjwxLPLHzM2YqwMnRDQVEBJA
dr1Xgow8WNFPaLV47QQWogNptxbbpQSjKQ+d85bG76y+62VOe4knF36K4LXzsJQUAnlIO5TOt3Au
J03z9DKw1J+Z0/tGt9PLY8wCoJpixbdAvF3N/+ISQUkFCnDoOQCIK/wEx4iM2OTspZFLwsy6TxLb
U+t3ycdeQSPgJYYjA0wkMkZX+Ni6M+hlZMMKRaNl2hT6z6jcutyRu022HLqMQs9ZRhS08hqDS/OB
HMj0YRhduLzU1EHeXmetP7vlq9sMdKenbhc6E164XRLJyPRXggI0vkEDBIwskNlixRp0iKnbkrz1
1Yy5nhpFSrC4NWYhBjORBIa1laFZB8Q6WMRxZIX4kwK2SBK1a33NaLZJV4UVpfs5dXYg55Icl5XM
GJAGm4CagGvEie0UzAOg6djDlAuW0tKZt4nTS942axtnYVz8C6qCp6bgglGiqK1tAOCZYYDKA8PD
LydRxkBnzu+/d0MwgAEwiGsfI8qiG2LmSGuabsIoMOBapjreAFAREhrtG9XZqkN3l+stgGnNRovc
XxLbfBXCEwMcUaCtwPAqPp34kkLXZswSh7WQm1/CIWJhPRR7raQbu+1uJzvBA6P3SpDNl6UFmeNE
Jtq+cpnwj4jiFabvQBgqHMFurAajNdTWbyZ79op5cQDHo3do8yShmSmYb3VGGZPm2pc9sSkm5aNC
4ZRUa5E+BmR0fqi4yKpCjyUxbO04QEsCJUAQmxsXEvGlQyGiEuktZGfJVp3mzxZz1xbrdqDK2fyL
z8jnCaHbi6c4rq/zrCbtSGEyC+W4etL9qiKeSc0grmxItg9BriaeO7ZBSV9y5P6UygTg1m5NzH78
x7yQVLkz0GJxC/P9ODthWaKVaabTZmpMYEtSZfGRct3PsbJ4bRZ/OFZ2jNzuQ7IHK9EcFEZc95J8
8TILBzYF87ODFnrrV0n2AG7AyRuMcd869Tdt0Q9ZZGzHPD+OCQGf8eRIqgNrH5urh5jgmADHkThn
WbndAnEPp/Vxp91O/fzUxOxJidW3lhHJtbXmviemvnLtkwx2AUcGsCwuTA0NlIiWqrzPqJ34dmfK
arFrYdZFmxMAAOwr5mDO3UpfBteIwZnoo2oa4jp+n0zr8/pn+0rixAhEgIcAKarG8bDCZysHK2VL
rkPtzt23ZqC2N2z5Nea7ojC8qn9LBvvGjr8vzT6an1vtV0bAZVrcKs2mZDun2kKY0WJhE2+tZjPJ
ptMvvyoQ8cgMkJq5mGoSYa1g4YjNmkK5VWsDXWPeWMb+on9m5On6JqzaASkVhjTQTbqYZpkJNSh6
gtBywDCDhaZEBiqYwjiYlf3XdzRWhCUh6GNU8pL9VoGO1sTlThdWeQN7csy3Jbqfy5/XF3TpODp2
jFe4OfBAF9GHhNOXuBHeCMNU2EBTgwQ2iqRscGvbhpOAYroGZODFg6cfFavvuNAMbebiBo9H5bbu
dDvQgXOMl0nGZXJ58HgVFy02jIbx6qrgqVqkDjOLkC520EeZh3FrgVnCrp3t3+8diIGRGQIphNcy
/xkn5zsBxXKOkRMUAJxdGf3Si7fr//9lVQ/L+JqcsaClijfo+f8PDW+62CXF5LEVGI0XYVjWTG4g
1+5l5t4cf1+3tuYJp9b4v5+sRtOi1ChyWEsnK2RqfLQLJ7hugucI5xEEC3KRq2mQVsKYh5BDQIJr
iVmNKoY6GncKBmW0+p3MT47+ooPGwrNGFGpaGZvSdaMXGHSjcFvbGlCmmZRdP24Sa7uovjKX29QG
GAVPxkYmKbLiflxHHHcbGLlQbxeW6c5JRigUzfymb0Fbv1GYGuRSbcYVKwB7YaLEBlkS2kWCk0fz
VC+YFAUWwCoDu559x1VQPcx8fclel8z+RusXSymCPHoEJ+wnhkNuIHvZESNodancpn75Zc9+DP/3
E+fpJ1Q0Ip6DE/KoMIT5IYzjNMhxBXqD+1qN9Q0FhIMwJSym23leJGFsZTNQtkEtAJcfxk3FASJ9
zswkq+fWL2P3G95tmEkZae/nfSHL4C7zYN1ErxNtXPAwggpN2Pa60cBZb8adXy9m6lMFY9UNUx9a
J/607PEeEn2ObLx4ZXORrZjgdsUEJfJ/vviTzdVIV7mTM3SYU9d/MEyNp+HnexagrRDmfrLpQt2r
wEX0ffIs71HW8b+k6wOlHIG8jwn+HuRMYsZqukpi6dPYoQfv9Z0X31UPDGYDK4xvqW+8GHiibpO7
8tsu95TN9YCxAgHC59QJfByXhot8+3zpMd4ailEDT6XfNkfDcw/uPvdf67d6n29kcN11Y2hqYFaL
P/HEKtZsRKOZDthn5RkU7ztgbcAWWu5ZCBj2Tso+sPJVAdn9jzUh3iaFEzObYGltaB/ig+Il90WQ
Ahhy/27eVLLn20phFzt5Yk5wIocUraZRLG557IIGhSpv9hzMmG+hciNJXVbgU+e2eDpw4rC2luGo
jrA1HcbwY77Jt+Nb+4bCEBxkvpflfl9QQuFaOVuakPxq5oieGF/af5H2HcuNM02QT4QIeHNtOJIS
RZmRmwtC0ozgvcfTb2J24xPY6mXHzH/QSRFMVHe1K5PZvfTu/GZcoZfvUOKFTioSPnR+83iX89bk
9zfMuYnUQ6pAqccoQXLLNu/yXeSgasmZ7ejaIp6Sk9rpXNWbfPDSiV7hP3EWxXruf7MXxVkIU+MB
ZajUvWDMLKGdG2BLH9av9M0LjrINXgMPB+tyKPfc6WRseehI/sKjPFWLezGt1ulUj3jnn9DhZCcY
69oOfUjAyCfUpdnZ0bQLzv2KcXKf4VIu20HuBY0cwO3tyoP00/u95osi313Z9q2UpJIB9mx6h8sk
uYoka8AOd5D9/nd+VJzIEQj68O3GHd7i/Vt06K9A2cCZx3Xcvs/jFy7lQ1ahKImKxmWQC6VvCG2A
VOi6eW9cyZ7cIiOPd7wGFiYgqhtQ9mShEoBOCGidohXy6jijsFyjBvqqK2r3slEKc1vbYFDOMiyg
7SliHBcrx4t13bonaT/bp/uXwAm8yYFk0I28P8aPv3Uyv45ORELPj65iR72xfjyanJ1o9ZBvIwzO
MlMB3wyYK6mb2BhrsZnIMlZK+aOa7zOoePFWB+Npg7AfbnvghwLJBX2nXTQzrYNUa9AEPjkgI5Jk
cLAGx3DgHYVMIFRSrIRyuD/TkVShTKQyLVQwNkX2fIh30Oh8VYl2p6M4aSStU1+LxHCW255HQMk8
OnDFxPNaMU0kOql1GKl1X7czqtEnbzB31S1ocmxXP0EFXOQYybRxg7T+f3NwxGIeS/kEpNodVBuE
WwSdEpcdlAmBKrm1Bl5Bqwy1ecZ9NoRjhvmqh8cIfEeBsqvjvcm7uTBhDOh9oPUblwn6LtEUCFgP
MzwvFK714l6ud0tsz7x+0O98O6j1RBgLq1kCGxaW1vmApWautoEBprDuY3JGGySAvuGGRN+b11FG
FgiYR+RmJOUuOBp7XtMRa3Xh3SGD8A0hIZBInYNbc1RNtQGPNMz+dtbNXd9ZXjyqnBljG/mFQ2uK
54uEEuEJOPMBya1BsStUx9mSjz3yfvQtd9GgHeLCSheUD4ltobbJgezJZb/5kwKm9xJpVTxAAAME
qfQToy/iSEpLOI5+bN9A0oNH13UMqv75w/CaXfSmLET52bjhD3GX2dVHjMJ4zkAwfQovjrWnQQMX
OeW6aajmKNzCF+TLfpzujKAmuuaaKDi4bCoPh9rC57w2IQgEnCBXvAgMbvCwxz4BG0M5c9JDrCMe
IYH/TKK2ljjVlMTsATULzVGXAm/ULKesQRwnDU+N/pE1lVdJnMsb8366RaVWjdAVyjI0QF1QnN2k
xJJ/zxKpa7wXSwKJ2zJykcvoOhkNj3u5dS8PL+MURn0nRJ7Qi7Mmkqk3TYM7f5EUARzJSGyUU6OR
7e8nEDw1BlL+CA2AkopylBzpJ7ybkBMuJAjFo3vBeE2yB3BpXjaENY4If4E6bj0Y1vbD8w2gkkPU
HfRxa+cZaJmrk7oPPO0o/urcwUVxA8r9eIiMa/cZIjVzhjyvEnJA/MMPbcu3463Vkh5juGv+Wn4Q
rEhb66hnxSCnfVWuWHEN6irDHhFMvDyAjA30DIG6AMpDu3R5CITK2mvgUhdatFzwhmx1J2rfOgOh
dum8mvS+saLWFn39LnJ6Fx0tmTs6D7Nv/LpsD+umYKCLbZVMWZPYtGLLkreZ2JSQu5M+MCsCWXKC
g2gija8fl1cOmMwyDFc7HOV4sat0RnSKURAQalkLHjvrJLrLFdiEbdBDQ6CRJD63eU7lwFGuVyuV
Mmo5xN+yQXFaVBxIJm+qGAFf3FO/LKI8Lg3UYkH9WIt2K2e8U/0I6gxeY6ziJU5vkc5V7tYnSUXK
6/hT+8EZT56BlDdO4QgNnwLoINFYQ0s374Mn2sEtqugeyl+NHf2+DMh4dp1ZSzmmMPXiVFcY0NG6
jTMXJMyygl7LgBQ8QSoWEvr2UV6hoRURMbTzfUqZJuz2YtmCtvyq6ZA9Rwj0Vxk7HY/h8k+NOL3Y
tkjUjigLcr0IMpD0YyKQ8aD7mnu6PYkVqXYTCf2MHFAE2YM9FmKtl4eTkdtdWfC+rKQcdGkaQ+4s
YJd3A5GIZQen1B/cz94gvDJBlqNuoShHhXaQnI1RBVnLn8V1dOp2wlG4a3eXDeLNGuWPXZ+Dma6E
PRZOsVECVygym6htRsE6r4qJdbnD2Bkrg8T6XKQrYjoUGMVSWq8GLV5rdyFiVejtdqd9s3uNvPLF
Oso/ovv5KkGQIH1PZ87VjhXDOvsAylgUAraNBWpj2wxGEjYvNSiUBTKXH9rsrHob44eqfiztDTLH
igYKfBmiGBwHktmz+jUI1IIEgSKE6MR1EI7Jfr7TfenK9KcrfS/+yvcDAR+/N0DFLfCkQ0Niz/BB
oOBPJ4s8GXseOyFrM9pMCM3NWudNL84zvmVBA/ag36klp7z0T1Tn21JdKxYh2bT2mFI+nDZxvcRi
09oDwhK4wvg56W8i3GHCCFFRdRc7/W65FX3e2mGFmQ1IY/0HTE11IaBxup0AvGT2shfx1hXtBcu1
Xvd4KH9H/uV1tK77S4ZS0yqIZZE2OfA6CQp0yFw0AZElUOJZ7mWg9YcuANGVkaYwt31qYs7EGV3f
dhtcqfFhTZAjOa6pnhJ9XMZj1D9ix/saSTrPi1KvJBlKWPYzPCDV9hsnCFbtYuPS64ggejV5+wTP
wvVKsolPlKUgDaEOC/tkV1ROoyLv4+WaLQmkyj9B1nnZQNb9cGsfdY83NTRpad3qKT3pRGdq3sPu
9jIE88q2xaDORm2q816TgJFci3b/O/iRXQk/E6LfKP+QFj2bLepsbDulVTsJg9f1tjY95dINBCE4
1nB83aDOwExXu/D/jpiHomNbPhRO7qOOqINHpPvWa8i4k5/V+8uwf6I53z1/bRhH1RDkOaiJ0uos
7XQDplkP+sG4Up4tRI9bcjsgFqMS0avsZ+ycdobQrrgTHen1H8JNGNuvD6BmcawTyBXHmEUJBcD1
dR+6keJPCWd4mZsyUoAiGFjQI/en02/j/mgAMIQFsUB7SkS0xOfE4vbBrCP1bSRXUpGVsxrMMtRI
RtaUib0JQ3QfeTE7+RWhrvsmvhWczM38cR86l6eOfWvaAFIj1ydmEkQQDLS1P2TkI3l+lUn7MO/K
HY/oiO0mGyx6BdQI5TUBsEpXBJeZ27spEe2JqPsOGXuir5qIt8HtR3Ufuh2SV+m1AhEszqbCmMRV
fRn98Ai7oDdvfWJvJjFNmyCr5bm2dSSvCdKuzqBNPJppxlUCzSPgyIPC3KqcS02jaqRLl1gqUkR1
4wi636QvKMldhpxU/SnidVezTEJFFhLyJipzv5UX1ZmqL02E6jc9E5cHvasfZ0wpp7l6nRzKM1HC
9AVCHdugLSnKMkPh4Bg3RFLlQ6ereK7ou8sOyRi5tU9SWquZ1zJj6rSuk0BKigEMqyCJirx6MNBk
kFoVKYryVDeWeR+odf0jzmqNA8w421DQhnsQChtQ3aBRztkNUdCb6JO0Y3EfQtvIum1wA0yOdfqz
7ew0vbtsJ+N2fwZH7dRqCPMNdaWomrEQRDcVKjepG4TgHAkzeRmM4SAW1IdQD4bWcRTlULaFqlX1
+ZrhW+r9kKd2hlbQywiMg+cMgTLHyDKtiroJ5lTo+ixSu03u1fwIVWznMhBr3LamUNfWaMS2mSYA
0sW7FipnRVi5S30llTkaW/8hEnxmFeXzld6AQkdEhrJfhPqUR+nk9tBOvqsW604sOpljG2OJYYGt
FdiQpVoPmfOtac57tYLAcGODubbI91Bl5MbQWcOH4Ct2CRUbE6phzyGGOp3yWV6Q6y1vY42M/W5M
0SD8MPAYThht76iZ2SBRYwf2Wgl9akCafWglfS5ed/W+IG9huNq9+hDeVr4aIjB22TtYu8cWlBrB
QA7QsJsC1Ex2ObYn8dYYHLV35ug+GjgvKNai+sJCDO58KM1+SND2BaxueojHg8lLJbPexKgRX28B
K1EfutjOAcLCWAIpVbBqT6Vpi25+HP0JdzkNDwqcjSPu+JaDO37NyQ+w3HCLK5/jzmE0IWYK3Dhs
0NbwnIAuU+SJRrAuHrAOmWnUwqzqEdRUjV1UL4iPYccInWBysjZ3Qp204pPcvXSZa07X6BRfrM/L
DsK27T9U+o2WL+kALV/YZpa/qkx7lhvITbfFy/+GQs3cWGbQ0hxhG56bfgo2lTwrD4opcPYLlreD
eXCtSUdFOhpzzicqsIqhRfcZEpDiZ5ntxvx+KVMyNFAvxEC+X7aJuaC3aNQWL0eq1KUx0NBJov80
kynd69aiSijPDRZQdiiKO2Hp3XZSqNla0ZbXBjr09ugVal1RyGJ7yoZ2HyW57owNtLi6tPp1+RNZ
mVJU6KNzF+0lIogLqXGPS6WYc33Giklld+ieezy++0h2ksTyxvoD0tKkHnp7qtD6JQ7HTplVMtaI
ePWvi3mbQU9RkNQDskYnTQycymo4pyRzDLcfSC2tqSnX3kp8oH6cvOR29MNdhhea2tnBTn3I98UB
jeKJj2LgyyPD2qu2uNR9dIwMuQ4S5ATK9LlTjzkvqMPyxO3vr/ibS3WpJmqqqtgLZWwZCmoGu8Ex
okOS3AYDut05WVPWIt6iUX5fVIOQyGhQAvfSz7lZ4+ZPGo9SgnWh2WJQ3q735jLWFUZMyLwk/aEg
fpM68nx/eV5Y4Qd0OKBnGD1tFjpLqIkJqzGf8gymLPLTGBogXNs3IMwoEVHUfL09qCgnqHlBD5Zt
W1BqtlpLqc1AgxeOw2OW/tAyvJaPXEIu5vmFc0vToQqvrAXv506hopYlnhdorDUOFt7inFo/NlzM
llsdA3BNEWsk6j0vbclyDqgMGEiIoVfvWyt7bPRDLpsY0bFK3bhGBq6FBG6hczhPWB6/haFWspmb
gZjW8I+o85fSwZomw7LYtTETUUwhf8G5bbA9ZWMX5Slg4WtH8Y9Dzp09peicQ3caXkrXuZJA7lc0
7EyJTiU4X6yaxz/LG1PKYeQIXc6KiDENxLu4f017SKZyVCJYF9PteFLOIshGuYgpnCWesvvBlMls
Fn5rND8a9M6jkogzfazYqbXFo9Y3CgQ6M8iApzw46iHzjBfFcoKH1lvseY/8otfOzuW1vg4S9YAG
ZRf09ND8iAZW+rRGYkyL2wCIeib8npPxvchUDgQrqH+GQVlVLpKYWgK8UvTbe9Me3eFKQgKjIOou
uB5sUAc74hUqoTjbGNM/FDzXwU0MSkO6TH0MgyEfFdx34tp8joN8J5X60Yw0nnmrj38fwi8catFJ
4D+rmww4UR4/tvVj3Ft7fc7ATjvbyvw8LYIvD/1DG49uOLak6mLbnLPHy/PIMha9CGvv5srGTCdO
IOikdqtIETRTb8f0JgO/MVcpj7Uathjr7rM5T6HNOrVDAQxDtqcrNFXfC3bs6ntoOy13/X445F7m
T6/Sr4CzLpjGQd9eBAswKtpo4wYzC800xyVPW1ovGFJQkbcVyYOAE01iRVsQifjPY6jdTDVyKR7F
FWdWTn0Q2bHaukmmXgt6eED1l6uNqlNiDv9+7raw6xrdjOuQytqk1oBNG4UgIk8qCW3A+v4yCs+4
dZA3KEpcdmAYAEqT2SbMmB6V2FMUNDC+ZelVgDaky3jM83wzmNSqF0s9rSNjxVPdCOp7kV1YzyCl
+gcU0LVgfa9U53RxS5FFIsTPEXmB7Kg4+RBdHvujIr1cRmHfGjYw1BTNC7pc8xVGPS4vILVQ3hFs
F27iQ/es77u76l4PifSb95RiPkdBq4j2olWjCP1N53MWhwao+NYxjMunRpVJfGg+Dd0x5BP4fdEo
Mg1vc7m7bCtrlW8xqVUedq1izBUwpclLk89J68k4P1vJTRd1HBdZf4reOVehHUS91/y+SplXRp2B
FCh2Ts08NsWxj46NeuqqJ2W5QwP+ZbNY7rjFoszqZWGZ+xJYahZBgsytAkctIbQzcpYZz6Z1GW6W
GbQF4lKP1tOgz9xyMkld/op1GWy9HehlFRt3ePd/sowmZFjGsK+bcB3F6lSGv43hMQbdvSVyBpDl
F2uTAtqfFejT05twU2TiKBioz9SMlJjZjT4eFm0gQXclV/5li1j7/RaKmqtJzaYS7UPYEJN9UL6J
xl4Lf/9vENQ0FSXIFRAJwoVcAgk6UlnVR40w1mUQps99DRkd17FaNc0DafW5uFddqKY10A3UJBKj
FPQkWQGvKYDpe6ifR3gYHJYIA577nt5VJhq410vAJD8tIAO0F31ymnG+ErMCLGHKM2ip7H+wcSVe
wQ3yT/7xHNNSIylsRhTO5iXkV9aDpLPnyMnUh3/BAWuNghqntcfqHCeE5IAKXqDGtopxn6V2MoM6
WgjtauY43/pD3zYllOmi/x50GN8aK1Aqn7TtgkGsh7e2Ql+8AqZRf4JwbOMohStNHDzmutrgUedk
XhXhKE/Ak5cdekYU2Qm7V0M6FhWHZINVB4duG+QpEMhHqTNdT9XI8YidHUM4Hq0bkFBKz+mu2sXH
5pA9ojJEIOE+vA3c4LfV79J3XjaceZht4alVrbRRK1or/OCVNyCwg1Rn8Y7CBj922l1U/rVfIo0q
gdUZzNtoNKK1QuRckLIuRtVrKeHF5o7dMVicWd7/rVcCBeTAMh5PSGOZVGwvV1NNnheUu9YJ+CCv
QbXRTI7AC/swhm7lv0MCZu32kUE2dO78c7AYeGmjJrkIXQE5imkhoPizNeWlRrhduF7KR2NeSY84
g/h9Iz7HpcwDY5Ek92vpcBGA2H4SSAA+itTgbJM8FPncOsHICoSIUwzi7GpabweDFwWc/Z49hNg+
RKjermxl60dszuWwttS0mAHSJw/hAkahx0XzUxQxBqGfx57QvjfR4z/IKGEAN6jU4lbXstNmAmrQ
vsX1UywljjpcCcNeSR9SSF5c9kbmQG7Q1q1mY2NmxJqqKEAThNdY+VARj1kM9zIGdyCpZYzcYxIG
FkCS6i7oT7J1M4nQeiwP2PXbsCNFiQSDk1Y8mdXv++Q6lNhuQaYL0is6FV5FVpahvAV12E0ANVk0
gcfRTT+CZ9xAe3Gbe5ft/H52I80vgj8BHHprhx3llImYaKXWdtg/rJsgxd3N8FP5NsneL8N8P23O
YZTzKevHaZnVBTDhUuzArum3Q08axfQqELP2RkGK6SRKHecux3KUrXHUc8ZKg9Aa+xVVfrX6T7k7
yNaPy4bxxo9abzHKT1pZAkTfTRmZ0ZdGKlN+hYzFVSvdX8ZimgPKPOSosdtbNNFSYWR5N6iglhgn
zQVp4AFES68N2vYvwzBNQvRhldRaKZap5VV1ZTJLPWA0MUIExLRu+0r9VMLSz6e/vxVA/QKtg/A+
LFkc1ud+0SSxWqNCdH0a7U5yA6KU4QZBHo5F6zyf33XOUVaLNxtGMatlJGkt+mSbXbV0pKk5dw6G
e8MMPBqgWoKCXpFy71mf4zkNAKChhCRPDLJIqlf2P5ZGA5ui8BG1OWlNXhzn+z0YZiFQtLZZQd6c
fqpY0KgFdWyHKxz0hQoRdEO6emdUEQHxaHddacndXzvGGR69JYaoHAoE4AmDp/QkactdhnRTm3Li
U4z48Llh63Bv5yvSIf4TAUiq95W610AxoPtp66bWExg4ZdD0ZOluSsBzitpU1KKLKk8NgbHUtqbS
TxpBnLSxkvEF83zMIDIim7uU10DLyCqcmUmXEOdhb1rLOn+pMLvBhN7tBEXYU3vdWjmuH4nbYzeJ
pPGhxKOEsyT+P+B/uPDQRWuK1JpIF2OZR7lHDB53Hg2pa8H0svi5UB9aYWUh3iNWQ9BHctmFmAsF
XHHrk2NFpfYWocrkUTQGxFZ7TwqdQraHrPXE2g9LVDGDOzf5+6sdJvILkPLZEcRAOepGEZ5rj7V5
sia75umVM4dSQskouhc0tEPT8Z1ZNYIKyUS4qxh3N5MVTSCom/HCgKy4M1kFRPx0uSdWJCdEUxed
QMCOp4vN2OLwWgQTN1J+IAmlHz2tgV0UHcSt3YjCL7OqnbBF1OLy5LEWBV6LEIsDnQHoBqjNOte7
WUhHZKLCVao8lPGUu4nKt8sgjPsPlNu+QCi/FDIECZcB+dGiDpFqe8lkH+UAFlogefVKjIQN6ok3
UJQzdqLVoB4V9uiTG+qoTLiLteeoeoBsm4U48Vi5WXqMsndF9BfUaqFjQiFx7MjG62WTGQfu2XdQ
PtrFpmiClxL7KpgDK+UJmgYOrp8ksf6+qB8WayD0U8DTCF4l6pxKZdPUohrMAGDntefSm2UB6hje
ZXMYhRbnKNS1K7KqKFMzoCRgB5NaZ5rfTfEwiFdR7Qfa1WDkXiBfx+lRMuypf9XSz2B5b3mKw6zT
cWsr5a1zJYpj169Jxtg1ZkwnxFVqjXSRQfTGbYTuH3YaCaKd0AhSVylU6tDSTSMAlSvwIL9XoaRK
W3y8dN+0TuM9JBXGYgchFkj5FMCATIKCypI6SqsIA6whs1+7k6ORlsx2StKblCT7hdTu6MaHHhqc
n81u9uLr5Pl35eYn+SZ20NBJxOcMhEHijscKztwhvj6MZkvQmxFkCSM+rDYf0iCCCsg+5SXjWRsE
2GtRcYUYLUqFqXldlHHOwFmPSFzzVIvYI5JdNx9A7ynJNWfDY43zForai+LZkiY0xaLKEFVUZgrd
VF7BBA+B2oLyusvGdAFCmYPhTIIWj+JwVuMaNKEvv1sjqN0lmaY8VgdAxMlea64i1R3zt0jcJSrq
aQ9Bey3xyglYXgCaCoRyoH9pIp9zfn3rmyKfE2n1AtUTTbeOry0eBKPaTF25/sGbtDJTgzTtHCNQ
I7xOEnhBSepD67W+ZTntR+w/z07vIWnqBHZAgonkBtrzS1fgVEGxtuwtPOUZQplr2byaGFfI92Of
xu3bUA/x8i84eE8gpQOqT/j7uZmmPopJG8PMeTrFuqMm73p50uSHyz7CnLANyuqlm/u2KAsjuA2B
kiDdpws7PaxA0sw7FtZvpR0RBMHomYMYFCTNKFtG6L0YQ4kgomXmN4KIMhaIljxBT7MHe4lWXqXW
bQ58FbKemWvxVtqfn6fgkYEzTAht4JmGaOa5kdmsh5FUzmjZn06tOjqTcWdEz9r0IRc/hJpEi9Pq
BxOLQjnJ5d9vJPLKEqAZMt66eLCdY/fp0HazpSP0B9ktIs2ah+wS53XGOO9kiALgZEd+Avym1KoT
R0lPmyHqbC0yyRK7y6KSxvzsYxcNnyQ2OdPJWAFncNS2okdzLkIOrbOFMfECwTwqArgWBtzptWl3
2T3/HBv01KE9Grky0C3oCH2cD19kqkMTWFkHTr+SRN5oB05JtIikTn8o/SFBC2vpvptOTbT7AR2Y
hp2Q0PnInT9NTMR4bTjGs8Z680H0OSeASH1cVHzQ0iOr9ns2IgfbadRkkAA4Vs38Dw9iqEGoyEf+
0QSk720DFOxUowAeWuws1PHnKkiG7A8QX++slLyOOYoWCbcx/E9Vwfdx/4Kl9gW5GRA4hBiO/ZS7
k0jCmvQ+0lEk2Ku38TVYKr3hCgycxHKtn4gw5+TN2r+1uwCidaBWa99vysXpvNnmsmWynA9ZMNSI
4hGJ8kZqPYVdLCZdgA8LHgWvug6d7qOvQU4aXIcuuosrMhPcD/Y8HibGab2KcvwHK5/7YRBC4HJR
ABu2CgRwB2I+X/Z0Rpce+ig3CNQeqYiQWK4NIEwfg6PsVDe+KW+Sl/YxtoMH9N7Drx/UlwpXveqn
6hwiNPF9/o+fQE16XqVamIU50ps2eFTc7l26RhnN421+/Hitjpo/Pgc2ZlpwTKI58xWPNo9Bh3A+
BNTJbslhCIUtDIGwO06n/NMEAaqm78z9x0vpi2AMhXLuT/XBfLB8424mvy6bz3oUns3A6nqbsxDy
anICOSFso6eTiU7Q4V1yJlKS8O5DskFV7ip2MxFO1wej8AZGQ2RLXttoGXRmaRVX6I/o7D5w28rT
5BjR8cyedAccFGJ3FMIDMl9iYpudLf6MI1T7v3MMZxzPq6QeUkeyiD/6dY+MaaUbI8Z96fDwVUA7
JK6CkKat1r6i7EvrBBHcsAcXRnGzmDcV723KXNMmVD5kUPigOI1a08IkLyUEv7DJa1dm4oTJvrBC
xIOfLtvJg6HW8Ih+dLkVMb+BgC2sLq9lSf8Qmuhe6gJOWa28Hrnf9k+U/KDjFXROqB4496WoiDpJ
W33JOgV250R+cGe62X76Yf6QfGU3XE33wrH4fNB+IV7j4SjxWmdGr3b7zFtVrDc5pIS+PoUyu0la
YwwFjG46Y9kOeJ/i2Zh4OTK6AETFl0wGX/SWg7G/PN6s6Nh655FQ1ogyAwQWzgdhmiUxktQEg9DN
9gIVHkG27K7B1E75QqJ4PiHA+tZ1iiu3o30ZnLVhr5w7aDfGK/lbKiMTGqWuZywrOTwG4u8huL/8
+4yLs6yjVgMNaGuhPV24Js6aNYbrAQluvBkcO1VphN4khRmoWvKQ15TGcqctGnXlSkIwYdYT0LKu
2xeN7qGGzZ3NwU5jlczR62XbmGMH05CIh/LfN1mP1pDCsR/LDltO7CCjfD2JGed1wwr0yzreNeD+
R1QKEdRz3wiTcoZkbNXZZTmTGMV+S6BAM9F00wCk7UVxCMaQCGq8WxUUlxbkUFKGQKBigxeSt1hZ
GwPKDtCjuyp9fcvhyEMeKkPfdHYhmG6F8h7VCq7yGaW+wbSTMtkrClSqjw8or7ZzUfGzft4XMqj7
zIo0aAcAL60dCeW+70fs4j+T4i1FUkuDxmWRZsc5NkfIKmdIsPKk9pgrDLqruB+jfRUnCLXCUlWO
ICKDL5fqF2O8liwid6+V6ffRrVaRqbjSRV5Jo7TuF/TWtsVcR3NzTOqB1ohiC8ywTUlsgNFFgQLA
6OaK4InlabKOEvqcrf5u0Lz+H0J78haccpsoC0C6DxZqux+Fx65NDrr5o5U61DBD/xLMlOr8fnkt
MG8FW0R66RWm1k7dam6FqkDEaaLiNUVQUYdWIzonx9qB4J0ImVRFxdO5I5nox4JdZL9RlGZYvzlf
wzqqt19DvYeQP8lCccLXGEnrWNN1Jygk1Rx5cpcgdY3gti5eRNBlF+lznf0WzAcOPiOkhO4ebEXY
0FENR0clNLSK1JHcY/zlHw1uQ2r0hBe0LO81nTSGZ6WOkfByuKwn1xaTupaioUmqJnXo7DZ7iAbP
jA+zoBNL8YYJnHQhZ2dibLUWVMMhRbrqZOl0+xTYM6PCEFH9AVZB0gnWQ92YdqxlxIx/DhUv4bnO
F7WYztCoxdSgMUUPY9R8WEUIpzmCmSAIDKfU71NU4aftUeXx1rMREX9GK9paLERtGXoaqQUIR1Fl
Ava7tkG4TH1OoPHS58rD2H9mQWgPKa9+gbXdgyYDFyrsrsiT0WlyEI4PnY7uVFvCNGo3cgsGdxn9
MRCuHvcyaPjASqUKKK950/qSNOm+VnaXXZdxqJ19AeVF0TwqQmhhpBWjfIF8DrSxO7nhHCVM59mY
SQ0uRM2EsBxhZjyg1DCM7VW0EYIvyPJ4nTqSyyYxFgZMQkoOOpE4uGhxPCNBdfm0rFR1sega8mKb
8TN0Qn50penNCbxWqvaXEdfv/+auX4h0JTaubVIy9ECs49Sp5GwXtKGdZv8QfYdhqN8BLR6eRvTl
QEAr11gmIPoT8CQjlbD8FMW3y5awx+4LYv3/5hQLZKUa5XR9YiXFDkFLok/eWnZQhM4UxbYsvFzG
Y3rGH6VNa6XBp+M4yhTLZVqCxAiEk4OgeG1wamLfzGz0TjuXodiLbYNFufpQoC2yHYFlLKV4O3fV
0Yr1u36x/GpIkZqRhQdZjVsiIdpLpjabbwPEe9xag+BAlienzszzR843MQ4ulOauSqP/135qZVhD
NQ5WjG8K8uQJ2io/c7G6ybL0IxifciTn0iBwRiHwwTJCFrXAYz/8kPWQd5Ywrnpnn0Htt2WpgXrJ
gme1xc1gaQepVZEreDL63WV72TgaSnNWeWdIyJy719IWJXJIwIlD2xR9I0z3ZXdlcYv4WNcTGPQF
RM21qkGsUlnJsQbzQ4x6X587hEQD4zGMip2SveqWuZPAVqHMnZO3z6083Paa9VxhhMEXc5PMohNb
OWebYC6uzUdRk10iuT6JET5K1ED1dK3intiafm48Ba3ulaHG2QeZu9IGjppUQRB6oZEx2P2M2HeH
piGnRD3Nv8woZhPld6YORz6f0VGcimZKUO4HgbfIqLygLIiG4qtU4pwh7MH7Alr/v9mZygRS6DMq
9O20+KVqy60R3/WmpxVOP38oAa+bh+2oX2jrdWGD1oxRG0s90FpFwcuViFbrC1Jzw+2uYd470L35
/8aPPjrKHIqD2soHGcWvLaLmmejkHShGtecazJdmejWN/uUZY4XWcDTivmri6gGGPGrKUrRPl72A
03jJp91UT0RCqUEBrstMLW9SZbIFHQov2q++/9SK33JaE7wEiVhYjt7nnI9h+ej2W6hZXTS5Tosc
5007JsWqhyY5Y61EjhpH6e6y3awp3UJRU1ppZWYmKqDSMdxn0K4O436fLLm9TLzeGI5Vf3K1G++Z
+2qSp5V4WJOgrVgj4q/IO924u2wQ80DbWERT8sBrstIIABMImd/H6rNQpggEdK4QKiTrZDuF+KY2
6v6E5ot5SFwDrPOtqpJ45PWisVYndnUZ2pWajlApFdgzxRFUVBrcuA2hSFQ2RO8Mu7W067F7j6Xp
YSwW3pm1uil96YLSC6oe0AIqgXf8fImOuKWsNHO4uc7Ko9VAO7AtkwygRe3Uijw7YShxrhDsef2C
lM8hgypACXwGSMOsDYiJLKbbxONEokHjJbjWr/9mnaQjvwVKIhQjUidlLo1CjAZQvLc6/RiHv6ys
P8hi74tR6ibpp6EluAVaxJD7fSkOnINqPR2/gSPsu/a2KGvw+dxOU0oUZawBXs2JFyfafTosnAA/
cyg3ENTClxOwVpYLNtheTz0jkHZiljllVLmcNcJ4mWN3/TKFWvVKgVnK1o08ya6V6HEEg+Wk37Wy
k9YHPUrsTHwR0LxwGZW51SiI2aN3F/IgdJi7qK3calscinqPt04eeEXS+0YJoRQz4jBx8KAol+w1
fZ5DFVCRqbuQciTJPCLrbJ1AK3h72SrmGkdOBtruaEWCPve5V6QZBHdDDUMpZDZuq13hgfEJhbGP
Tf6umX/fQ6muemr/oa2Gb/bQJkxbNVsvFoF01E2kMJO9FcWI6nDuFcxtZIND+bqFuh0jm2HVHEJh
MBpB+vxpie1hip4HQbIvDyF7tr6Mory+jErIfZYwSujcOLOOqfHeBeOp5bk961axHTzK6+Ui7lI5
7nH9nWPLqcMgRTK6u+uM8SWUx5t+Hv8PZ1/aJCmObPtXxvo781gFPLt9P7AEEZH7UrnUFywrK0ss
AsQmQL/+HerOTEVS3OB1W5u1TU9UhYckl0ty93NO6lPgTy4YyUB8d36Qq8bR24HSGTj3ANr5vHIC
bUKqVsA4tOoChQfj+K60B7eY2RseGP9Bs915g6uz+svgkp6cU2OA9hEMAvI31G99F7j5cwHem/Nm
VnCUcMkTO4sTB1XYOlbbAZzJEO3waZju46BHmyxYha3oTbmagvZGhmCOe4DM1EYgW42XJ7YX+1y4
IptsUFD4nZ5HFst26DU7FJD73Bjjlp3FuSMtTRRlDzv5mwkpTD00wX5xz8NpV97XoEPHYRepF5tc
KltLuHiv0QGPOYfPZp+qkEHwbx+H5tXwZH4UUbmfmD/1fvMjaz1rI6itjhdRGpEajcC/NUEBBpZW
cQzDjn7lgusqroPJbjbuDWvFAXT+/bKyWD1F71JDmz0nayKrvbHo5Bdo4JZtoEL/k1YhnaIabzMc
SK54PL+kq1N7YnuxomVhQ4pdgW3amRcTgxG1vuRKGjXpFl3uaiw9MbVYxYKVasbBdYOK0RAphYyg
fuzVBRoWCEM3oPXl/Mi21m7+/OSIGHnMe1bCnOa+cu2umnuat4LZ1uzNn5/YsBiSRkiSYvaaFEfD
XdHtqX0EXdjfGAp61WzVQD8XSl6fzYD8pUucXMUpVF4wJWj4e2JukOmsVcWA+4DoCnQLTfyzsFF3
gheOjlud1T1rTn8cBt5AvuNVKu0V6HdCIflLqT3mZfVwfnCrF4cTw4tTL21LfOd8cUiR4HNrv5II
JF3sDeiLIhmYhon1N6oVp0NdHEGF5aSQwJuvKiq3vFG3d5nzOsbiTqvnXjF1Y2pnv/7tvvxrgMsD
KCnVJBHzXSXrAB/o6ZuYAMQ6P4lbNhaHT9k0zC3m/IeJVcPLIPbUSZ02jKx6+8lAFnFqYp1l9i2M
9D0PUqFafqw7obQ1XL+qrcvQWgMqHBLe7sw0Pr9Bs+u21iZ9wrQBRF/JKK1us/gV/dcmfewMJCCn
Z9069NktTw7tVjF/Dc78yfhiYw9DBzmxGQprsjC3Lkz9ipJnK9uja4GhoFZfapbniI3TZvVqBO5c
MJJDtxBilJ+3uay53VYpjJZK8TwmQB5kaTDoesgt02tb4nGo0KnF36BgwM3lxO5isGObOCOZ750S
LT5TijIteItiZwrH6gkQal+bnsoEzQTOk5Vv8cesz/SJ8UXc6Vtm2HJ+DXW5QO/CVVVe29b7lGVB
ah97O6rjgDb7eCs9surLJ2YXUUehkrqJgFlFD9vMuat74llxvdPsp/M7c/UYOjG0CDaqBU5ucCTh
CWYnhwmPSUcpdzMG/7yZjfH8DO8nJ1HWWdnIrdnM6MZePYzPiQEKa1T3tX5Lm/j3IVkqGoQgJQiC
C5B/L/wU/Ie6OpgGtCWmawJO02La0fHj/Hi2/OLn5ycDSnITvQM1BpTpPzQejoYf00OMloFacf1p
2KkQ0W49gX24YXh9JgGUATaZQBVhEUqroqCdTfFe6BrIO4E8Ix8pkARK5BiFZzTVXmcT/v/mYKpZ
aGIxFWk/MADgmPs0GR+86A8bv2g12wMc+79/0SLu8gaQzKkBwlzwuwSkJeJGMOD9kqM1cc82IgX1
GNKFLt2fN7zWSI7A8Mvw4nLYMm5apYOpkPVrQ42oI7oHvu0bMkHxt7BDroDfLLvriukonBFVQfVg
JcXBUB8MloAaL36sybfBeS1b3Vd7Ha6YHIWNYtWgJ1FXaR8tgworzcGGpameaFFfAUmHP9T2/fmR
rF49TwayuHpCpTW3JgsDYeJWdAeavddoRTLVgI7TxmqtB/Ffc7bYHE3MhRvP79tav+j0hzYeI5Xf
ad2NiXeLYqO083h+bL/vxjl6/zI4+/PJRqGNCimdAd7BzdhDYNm3qgaI5hieN/O/bMhfdpaBugQK
V4h5XxQ3jh3Wjk8hZEBVNJgd8twv+j4QEuJvmxWJ2cs+35/A/g9ieeCfoVCCsvLnAXIXHYMIOBhg
etnGaRSbRwKPxxOpz76B39UeM1+Ul2MRND2Yx4aNAL5SEYH9n1BFtGSqoHj4bF8hwmhR+MYlv+48
SJhm0y5XoZelB3HtBIUFBa3qtlHBoFj6sr23FCNgyY06lbvzK/C7E3/+HYsjSweVQJ/U+B1JJ/kO
CZzBy8ZEDcyyuYmrLPVK3Z42bP7uXLAJPnTkA0F9hW7jz2MfpJ5TCP/iyudeM3NP68d8i1lw/tm/
LS9abcH0h1e86iymV8gWpdYJYJ+YcNQhaKRaVdg7JoA/oEN348sW2JmNIP/7dfnzCbbYMyNxKfrm
TTyoEt9RsKSb/VdrE3d6Ri5GlU41i8d54iABL5Cjn65r9nLeH+YfuZy4UxMLf+iRGXAVBSbs8kYB
+ySDThG97Nq/nEP+PFeLC8yA016bt4A/1lfG+L0CoKG4c4yNksb6iqDXAVkWNLYuSeqKiQx0YliR
Xh+8ju7y7uPvzNZ/DCwpKuJ0ciY1hwE+PTTNXFdP4gddbOkE/x7+MVs6QfuN5mhQfVtsGGqnaLCe
ZysW1Kg89JgjKEoeW99J1pfP1FLy79Lk3aOMswQ4ZJbHG68IfXUq0WqIJmuIcQD2+3nPyozoziRp
5zdgVAOE/EC/WtRrLSB8QvZk+aVPri/kd+PBDoYXB9ifzG8uweJ1fr5X6o+YCRc08UjyInYvQUdG
bUi0yqRoDGaBfhyD9Ct5BdZ0H3vFZQ4xnNB9VPiG0fWh/7Kpfx66owgzqV2g7HBUEPGo//XS7ecx
LVa36ZRMgwZZ5yfGZcP3xP3iZsH5eVsNHCfTNg/x5DgvUndQTAcmiHOtWJB3AkF7u1FeW40cLjSz
gTSYEz6LLS2cVKokg42intkp3vC8nAkU2r8OerSAjtHsmesHOdTlHV7N+xFePsN0BGGRA0GTBxY7
CRq+nV7/NuZJtYUcXTsjkapFw6QK1TTc3j/PHtIJudE1Crr7QC6v9T8oUb2sgtfbAlwi4/P5tVpz
N/SPqyjjQcLD+lkSOFkrVKjqwegRU8wRbE8OwYuk3PDo1QEBxYiKGrRn0N/3eUC2VDOjIDgdNX0M
ShJOVu41ABWBx617OD+an8u+PFCAYEDiwQBI8PflannGWNvBuw/uvnvRrwzwanjjy3Cd+2An0N+d
w7CT18T7Ul6Rm+l2unlF58De3dsAMAKUEJ7/PWuze/pzFpu5HqQqE46fMy/iGFdIaT2dt7ACnrNQ
PP814sV+TqvC0OMOJoyddR1fATB32wX23r4ujv2rEogjvyIeiwRGWVyWUKPen/8Baxvx1P7CXTu9
rVEOg30TjEKMXTrpdVwpQYVH0HlDKzWGeaRgELKRTJvX97MfZQyF6HZAPzh2zYuCm2o+lQEZgcEn
ccQKsjf7LvN09MSiBR4Z7UCt+r9e+Eb0/InLxd4EHnjhy2VmDmplYrvoNAG5yKFQvRaswYV5OD/Y
1RBqwQAUDZHMXhJFjXZdTK20kcpOvjoCsNMYVHPk7ryRtY2J5of/GFl4J0lspe5mIyYiW3orhwcm
nvBU8fp+iwl+bSOcmlp4aUVjyJOZMOXElwRg/7IvNtxjnvnlzj+1sPBD4EMIVwQsDOZLke7H9AYX
Vo1/aeEX2Us1bJw/a1d+nAo2whruer/x6nRj21SZ5eI5Xj2WBri0dMNrku8Jfzftr2m54Q6r03di
bTk4QOEHJI3QbzHta/ZN4RvlhNXJg2TMTMMKM8vKSW7kdKACZ44lnjt6aajXOUdCxn21zZds8uvh
/bznrbr3yf1usZVLoU6FM9/vMmGGNbLviNsAEm09N7fMzLHr5HBr7MItBg4zzDqY0OVFTPHQ63h+
LGtrc3pDWOwiWRtUoQXQjuXwLPhRdb+c//61AHv6/YutI3ONF0LH92vtnosfg5F67hSJYqv+shYN
dIKb/5woAGx0YWfStAyQR/iAOgbakHiWvhfqwRlavMo2zoy1dTk1tXBnJYEWS1xjXbiB/KfMAyN5
rp00OD9xW1bmz09WXxGko1kHK6CiKjTho2eCgOju7xgBKRGZObbQzPbZiOyh6tG581D073Ht2yaY
C5MtFoJVFwCO9t9GFs/khqJTjiYwkgJOKI00IECL57nmJf3j+eGsWrKBhQQIU501sj4PR+dIuWca
rru22XlmfJON+1gNxZY490qpFu9KPC4NPDIJoB4LZxvzKdVTFE18YUNxy7KfMtOGipNsPNBPeBKH
+1SAeCCmO9JuQTLWNuyp7YX3OVNnVAP6XHy9lH5vNbfS1TZSAWvxFLQsIAUHcx4OifnzE9ejiUxK
+Mvcc4Wu97YvIYvZUh2ZNsWKYjWNw66JIXDmNKBfHPqNau2a4+PJCocBW5KJB9Jn68KGLqdMcVrY
GW4OFLTF3LmMnW7jlb7mKwbSHDN4VkMz1mKQPVNcE6cuDqU41AH9pKIKOtDZufXuvFOujueXoSVJ
eD1VQ8LnB4ShttrgaU3cPZQFH6AgrxfYEeetrfvmiblF9QQ5/GoqKtwkSDp6eap6LFP3zohDHnrM
XpaWfueidX286bncuietXSuQqQS2C5lKF1nLz0tnlFqsjamD3AsStaZ7z3kC4tX6Msn1wNS+d+C3
Oj/atah/+tpcGLTdfjS7co76UML11C6hPrXScq/X4IQWKOHWL+cNrk6vjaZ8sOaCNQ/FkM9DZLEm
a7NFUiXL+2NspYeCOF7W9LteBxMCo56YbrMENILJ9/OW19zo1PAiiqIYXyPFA8MjLb0+3ZdAsHbj
4byRtU1hY/00iDmAdGrJVadCxTInBKe1YkcyBntJ5JBvltyaxHlZlrdddBWAv1tzTAKG6M+TmPeD
afZgxPE1ekty6QNV76c52wutPYi826fW9ED466zwJikEEWrtqJfJRmfp6lhdHHwzcT9agRcBQFF0
XUHzMfg7OigvkTCrqFc0Id86/tY2hf3LzjLvOZZq66DDBh5TZvdGmoW1xr/KWA2ETj1ef5/SrXa9
+Zcvp9fBCQhFdMh/oDb1eXpNWQA/MYKlIE4h94dzqdg3FZ5g2RjfGkZ1NQ4i8fVKiX3INFQb07q2
JdEQD7QsajboTV9syWks2qyZQMNgWN+y4VYUH3Lwx3Y3/nUc6QwtMFx04KML2Fg+ZgFbUGiu4+lO
nGfeHrLstU3fc/7aq+9btBkrpTfYMsF1A/FcA7egxaCyoewnRBjMKFLKvdhNqDcNO0i/atbO0XaO
nuAG9axvvQpXU7indheH/ZjnhqKCi81Xzd330b9T9m2zc77eK09OE6Zt2DxtRJnV1bPAbzHjHfHP
IrwRyVCNmZHyDgMw17o0Vc/Q3tTsS7LFiLi2/ZwTS4t4xqyhctLZEq5Ynqt7XH0bct/c4hxf6WLC
0p3YWWwGOtrG6Mx2yg6dstpeeMwrj8Zdh4x8UN/WsW89/vUgemLx5xFycn2Kh+xfc5jOWHwgZqvn
KoceSHF/3s4KihJDw2sHogvgmNOXCX7Z2hWYmUckryLia3vtcVf5puE5N9pX+iD9LKpvQeYxePL1
vOG1o+jUrv45vnQMpOqVM8Ar229UHEAhR92NS5M+f8dvMexkbIsdJ1RmVLkCG2LHdE9/qo9xMB6c
QwvdzepRG4LSN3wV1ED0jfkXwB/4f+dFeTrKxd5jma0YCsPsSl2/NcbEb7kSEDRbQP1Z1M3h/Jz+
LKKfG/DiTJwsu5vIiAHbDySqQu1duQEswPTpNWAV0xBoAQvSCE/a3pOTZ77QSB4Bnn1Pnpzd1tvz
f5n9OeUN+ksg9Rez36U2JTJBEFcja1dFcXQofKJ59k67rv0WpG6hGbSXxod2ANa5jLKIfNnSzF13
sl8/YTH9o4ynJrVwbPbZEd2vOjk4W4TaqyHIngUQ8NCYVao++3HRmlqtVvMo+fe++eGawkvlAxE/
zi/takw9MbOIdPlYc/R0wwyau1vxDdQRcXVV6aM3bdPcrNsCn7oL/DZYgRZelMt8lEkMWxRyA6xH
pZOgCeatg8o6GVDQJ4OPtxAqM/lHR9LAnsSVa7WBbMwrJXN2Crsdab4RD1fvzPCk//yoeR1OAqLZ
QhJUqDUOFcMOe+giKIXvTocpDQzyIuu9o14bW6mA2T1+206ggjLQy4nJWKKh1MadKkPHyVk46l1e
kAfs543Hx9rFDhDd/5hYDMtIcmWcalwK9NIIm8wftEjNgaihh0k5JuVWPFrdECfmFt7a9m6nJDOD
kYFH3SCA52bINZhbLBarHnRiZuGtA+Ha2MeYOJJre9ruqkwNUO7zlTHgW0DG1SHhnYgog5umu1QJ
pbiHZoLDMbQWVKg18cwuHDeVkdQVVwD4dSYFg94wKHU/ux8pG9bhVopyvPYjMYIWj30otKexr0Bx
oMj8hIDVZX9+z6+5n6vNFV4g5LTfehhtOZLasbBYvAAHY2Ncs6HZyJOsRa9TE4tTWKlBrlunGJaS
Amya3DDotoHayeBfzg9lzSFO7SzOgrQGX5fDYaecBSbbm7IN5Vh6SRV2ysYhuGVqEfNrvdLy1oSp
XC8DsALzRgeM12+6S5a+nx/VapPG6bAWkbIpcwJGYDwflH0/eZ3uOVfdwQxdX7/hF1CxCpiX+1oo
o6Nzk9x/yfwvNNh6qK1FkNPfsIggRdMPvdrNntmXYVGGg6x2Q+96lnahUDQrfj8/5q3pXWyEGqQb
U+XAHJjQH5WZeQfMofgXdMyzPLTsNDpvb9VDwQ+KAquGvbDMlWhDLQ2lx9XbrHfSuOTmlUPf5JbT
rE7iiZVFwHLdlBV6j8JqWkSDI/aKYkHJ82Jsi5A7t3STFnx+MCxPFvfE3vz5yWlW1kAJxAKjAgWg
88NG0uDFCNQ74xm6cVR4nPrK0xSoe/263nW7+Io+nJ/VtaCJUImXKGq4oBpaOK4wLGVMJoxXQX40
B1tTavpkq0FlNX6dGFl4Jp1Iovyc1LhKA1V/TkFXfH4YqwVx6NwQGyDUuYNtEVdkDgmRMZ4fZspN
Xd2WFB3OaCV9T83vjbghIMnjV1SJcvXxvOHV+Tuxuwgysa7JPJk3fisp1D5QKrJxMdp6nK16yYmV
xSopjSiERGeDX5fXZvVhTpd6X3iQRaK8BEMaNIjJ1/PjWt1tJxYXSzZWvHZLPvtFe3Sz11Rc0fbV
2jqyV6yAPBQdS+hGBSn9kkpPqFyVnQ4rPFb8zDZ2bKi83LkRWrpxGKy1/X4ytVgomkN7yS7xIhpB
Iv6gCU9CFFVGypV52zRecaD+dOG+aht1gZVwMmuigI8eVcSZouzz9uat0ht0QG4SBFQOEtakCWSf
eKY26yeG0FM8v2or3vjJ3GKQnTEwe8hhjuuXhXKvZXtNuT9vQtsa0sIX0VowOPWcbm2s+wGAmyYo
xFXPAhCWIkUYauJHZ+4a50J17hpxYZW3bXrT0qBHYEv+Z3b/z/v4f+lHdfs/cbL97//Cf79XHC80
CmTN5//87xv+Uf7jlr29f7T/Nf/F//zBxZ+LPqrrt+L3P/Tp7+DL/2U8eOvePv1HWHZpN931H810
/9GCifnn9+Nnzn/y//fDf3z8/JbHiX/8+cd71Zfd/G00rco//vXR4fuffyD/eLIm8/f/68N5AH/+
8TCknfxo2Fv5/be/9fHWdn/+oan/NFFuA+8WbqkooZjYd8PH/In1T1yQAdV3Qfehgm9k/qSsgFj6
8w/T/qeDVrFZUg/Nb6AowoHeoito/sj6J6jmQZMFtKAFdU6i//Hv0X9apF+L9g80rdxWadm1f/4B
kZ5Ph56NojoabeZMgG1qoLhbQiiNtKW1lurIxJgyeclNN/dVPcN1E0zJCRrDahQk3RySUEJHYk0k
do0qvGLfFujCPiSyVkMIhUIrQ6Pttdt2/CExxq+87atDF/faTTFW7kWuMHrpTiUCl9NV6Flts+qq
TNGjmkpiXgm3CWfBigOnLpEeyC3EcUylc3By2oZE4eBa14U2XFi4dER9TPJj1nTdTmsr+TraGWjR
heW0IAavpguKY/RCy8aH0q3SqxF/OzLsxnDxtQO0AFravHSxNYbzfO10zu+YZZWeCzatwGZCOJC+
SnBaTUMWstYwgtzsoQLZQIAHfTSpFaGrDIw3RcrGu4yDlxwSI65PXXCMdGZtRoaZ8aPddUPEaGns
Ct0W7wMb+11jmB9Nm+qhWqUqNE5NUAfnLs5CBr2dAXzYoWI04kprqThqrM65V6IT+jAI3S7CIXFm
tQ6DImRCj/BFLSflm66AW0zjkF0QBYM2sZZOR9yNUCC3kUF/lY2mfyv6zN53nQEIQ0Vq95VqXX5s
0ok/tAiGwWQK1GbanP0Y0bUPYUGxG2MDB2jST3tRleUhAUjfDsoSCKVGLfdOwfmXoWlRoG4sZAcN
aV+0iQXCPDNvxb5KoOSNVjdmXVQ2cKs9byS0w10FUppq6nqkqCK3UrNgqjKl91KjKKknlZR4NasS
r5p4G/SW9aOiNbkQuESDhrmSd1KY1p1eormAAEl9qHrDjZxaaSC107YXQqaW1xs5OZJcsB0TY7m3
h8LxKBb1i86UIYhbLd/N0tVRDapNFNpA6245sRXUhqI9ot+boYxZM08vUiCjLRl7fLQjANCh0m3I
8nooeNR2IA0ZbBt/CrR9mDowhtmj/ezqRb0bOlJBKDFuPTWr7aNJB/OqbGPLRyklQX02LQKIcuFW
V1j2AS1GxSGB4tKeu1bmkcGNCiHUJwMvzkeTxN1uQBlW8V01TkJGmBN2PRFhUmXmS8X6ZI9maShg
WFQvL2K3RFuH2oKmoagciTRxm2kvCUtkNGVCvFNhQvWCGlCkcoB3DVo+agentboaxGJpElEGcV/K
wF01lHYa6tKoGFiUrRh5HI7ntJ4bOBp7/M8JaynQ7KdrYTcOpPcsNn7VG6n6bZeM30o9sR6FHL7m
oGvzmcaMaw1nDqMCCUbgXyJDsbQb12wgK8AmJRpIIcIK+bNdWWCKOkG0q7oe0UOPEvqeQLsw8eBo
1oj2+gRKaXxi/VM9uBKMKqj7hbHVvyikk1900fAgFuawa6tip45jhQpqqwW6AuAQ0fIXPIzUcIA0
4jO2an+ZZQ67KxKQLMauve+BKQqJPnujLBrjZjSze5ay3Ju6ESLVaZ7fxn0fB2beOdDEGsb+ugYS
og/dKhM5tJfr/Ino47g3nKG/6Qxhf9TAF19MTm/6hUZaAyjLLvWNOh4SXxvV7hIw+FEJwYGvX6F6
USBTAeaGOgByprxO8jq7SJLCAso8b6LKjBsv7uU3ZYCUS8Ir+b22K5Z6ZkGmiPM28UcTTKGto6D/
QDL3Q4P0W+Di+yIln7pjyYrhQs8702PatOMs/5IrpgWI+ZA1tmcpfTEcnT4FbVFaTYb0lboHUzO2
+nWFKnLmZ0op7yqlxPuuMQPDofoBR1kSe/pYxyBAbyt4qG2Wj2NFTH5QVVpGSZy3PMjAAY3zJvHS
QjnqNoXM0ZR2Xmch3LFacAmYO4h2nVR5Yn1HLmReZI96T3aFOziXdGgUz24qPeh0uG5eJVk0kjiI
q5i2gVBcejDMpL+kQiW4eJtmpPPOBP2MeDdmZKvbZwBL9pO7A8yn98YJHpSMVu4zu3V9i4EWP20y
eZWSTIQC78uqaNOda5bvkC56ZW1xsF3xYjN2barJA1FSN/USmvU7UhKSegCa976gI993OX8TsTFd
KROonyFLOwunzQzcKXQNeqMzOBK2VIPYLyJlJtvrye2NFyXWaEiZWRwTp9Q9Y4z5Y57a09cUpB1h
hnKBX+c982uIH6PfQlavOqtfXDFd5wPULzoEqEY037umbnad3oOimPAQ0WLYZbk9XkvFRHkBy3pg
VnvR2ShiTqZzZzCN7qCw9a0Es+lz1/IkMPIyDWgpJY5ttwQZYApwuOP2CGZJbx7iDGejAum/exrr
9IZB0iroRe7cMZY66B/KL/ucstq3cABXgF8Pxd5MXfWBA4r6Vsgqg+6fQ6GtmKbxQQxlHbWpNSLa
9ex5ivPx2EBiE50IU42KE/J2sQMy5J5XpRlkGlCt3K7IQdO58S3WON9pZGZLlJ1hX1hTa32vEqbf
uKxQ7xqe2JkHyJZzY9IctDWkPepONh0Hm8ZPlRit7CKtaiTB4/hdGwZ2bGIcYqQa7ygSfQ8Keoki
SINXO9p2llfb3D64eToETmclrzUq+a5Xc0N5zRXKD6UVj2WoltbBrnG6IC47+JdlRXBMNcgqa7yw
0IF0k4MoYvAp0/gdHaX9VursVmhEFTtcqyTa5Iq2vMISA0re2VN5O8ipfzJy9bmtsKNGB2TGqWAV
RLRG6mU9Zbuq4dAVKnrjix4rFUCDwkr8EldPiC6ZKvj3GlwiPO4qLLAYJy88dXAOcqO5iNU6viI6
49dJk4n7hrbjQWvzOkiUWqKrzZm4XxkZTm93VN7xG5npaero4FwRjn1N61i7oImj7Fw6dV5rIjlu
NXpo0CK+lAkxooQphgb4McvRneQCm9fXsdy5fQIQNS/3lSiuBifTvNxmLj0K066g3pyoGkCfEKLN
exN88V2Se5Vo8jgc4t782gH8lEPxGHpeJbr//PmN/L3Um3HvgFP4uop5EknqyOPYaM1jJpweRwio
LYBdB2Z60NQa9TyFd3sGCvlgxGa39klGjNpP0e7zFSWqvPOoow3gVy6cqEopBSWeozzkyYjAVcVE
8TrkzZ9kkwGmbRBHvWTOEH8wo+61hyQuR8tLuC13FaNGDJIH+2uTCjAuolnKhE4DBfV+a9dlZJHM
+QIOzB+NofyoOmI8DG7sBE6BrsIEx37hWR0v3lwoUKiBClnNKLc697ox7R43kMJ5kkQqWYBPlSNS
LpHmJAw3kqR6QNN/E6FiZO1qkct7cBVQCEGkEj9c+FnfNTt1ajIHdy0QJFSFXgSmNXa7Dgt+Yynk
2cRdcjdaarwrqJ0gATxmH04h7QAFEuPQTzhJbZLne7UHRyBWot6PQsov5Si7UBRfaxRpPDsuwX9p
Zx90KrLL0sVNrJAZrqpWpBWvEAROPTtNL8Ee+0Ab0nm8U8QbeBWus7xrbgHUAzm5MO8aZBMZ4ddN
k3zolRs6E6ivVPejZPI+Hc13I9cjpVLt/VBJfVa5eByc4cCYfRszroXQdzmMsmg9u4Q0QlsriJwJ
OTSU4OwZ6RgiEOZ4KeNOP6gBMxOwJDH5bQTqDGFzmHBFc7sMEnIJae+nsdbcfZxWAz9kfVUod5UN
/dQ7JU/fbdxg73TF6B5twHp7UOoQZOj1id4ptEWvrcoGv7J1FsjRKB7iwgCFtDvKoK8754gMEUU6
eJA3rjVNEDl0G4FrbhqTC0cSCAnYDUU+mirD3aD2dIIEoaoECWmye9rjj8SD5zbadKUOHD0jbpbu
HS7xWkgYTtdCNZODAnGwW1BtE9A/9Z28NplIP1SzoXhyVRW0A5rqOompAPN8at2aetOENk+h0TBq
UkUwNkjU45YzpmMEzJKN+WRKGyZ9XSQeZEmS0DAZonDBk30+xGXI4kwAIY0FtlLEH5y9Rn2Rdfrg
aw4dr4rOBKlE+kIqExPRlqNyKCeGG0RBoibuR9/oC9QfGgh13vIJh2umO/dMdmVQ9i/lrEMs7P6h
AK4utHs0PBEjRqeMAx0satnHsuiGY2IYXTQ0TNwltX7JzPqW1L0MW0LrZ1VpjPs6n6AYp0Ojopz0
5IrUMgnNoS7RicqKqMlserB0sH1XqivDCVfwGzt19KtEG/VdXRATxG9Ik06ZXd9lBdxb6sNw6Nti
wM1ivBJWemdbAupk3aAcBi7ZVTzV4C4GdW8WzvqE+a5LRXEvu/F7Dz6fPYoDQzBpCuQdJ3RQ48YN
XuBLC9tu8OIWeNI0GdMvtj5gy1Lq3mvTkD/3I8t1AKUEhXDqoLaPjeOmeD4Urjl/QWFf0tTEv/KU
3qWxXkJMiZQgkGtcGSQaIoIiNeLTBJoO0Fx4oUhBX2uKCW8TVBGXVon+zoBy5aWpHKAeCpSd2pip
R0er5FEKiQcrM/a5w8vbWjQ2npEZBTgndkNEuOLesmS3SxpV+jXhtl+UZPzWCE0G4GaC200qOuI4
L6pnq7MYgMgj4pBHkWIwq7RKoLUVG09j7WgRGKfzB1GDCXxAQ+Oukw2EqmyZX6WZ+QhnwOWn7yb1
CPqsuggbbhZ+NSr1oeuR8rLVqcL5nGF9QfgN5DYCyzyWBIQtI0Tcps55aCjHnVAHB/hLAce4aAen
Q76D86sevZO+0UzTo/P/yDuvJcetLU2/UEMDb27h6JPMTKapvEGkqYTd8P7p56N0eo5U3aETZ2Ju
OkZSVCiqskgC3Nh7rX/9ZjVqouFn6SNaF/Lnyi79VnrTfjWlJdthGDZf/6MyRLP2jArd1FCS29OF
gUAdaVuymBQvteR3xc6mw38MVrZmAB2GSxjFuJVBc90ldua7OjPvsnSIPLh+MdVCek/bmd0ps7L8
X6Bz10rw398Cc6f0s6266rv/25/6HwTfQaH6O/jumPbJ8F6m738G737/O3+Ad6r5G5I+A6I8dFai
Vm5ex3+Ad6r8G9wDAhhNEu6JUjX+Cd4Z5m+6bto4VgIc/O6p8Q/oztB+IyNYh5NKlgv7qGr/O9Ad
dNa/wr8k0xFdi0vQzVQO+S3xMH9FtIka69U+6UYfRZh8HaykswGplpesyi0qoYEstzonJ15b6/JO
1horo8G34rc5K5+XDl26XstvdId4AJnDWLr2Cj5MhGgdiqWOr4MwY04embyAhO0UCJHEU0nCqaaq
iZ5aIs3AJ8MY4hfJGcx950j02RV8iTFpLrmjDhsjcX72g04WUl2RC55ZNVZ0lnicSNfyxEqHvS5x
dZqmybiIYqJGry3oFYo193dxPJT7qgC+KDNaZxtQrYFnUqkPaUuwK54d4styapHtRmdO3shze5Jz
MYWavgy5a0HV5vrmEfMeuy03akJUWdBOU/xodZ3u2s1Iaw3NtNyZymL7Sw/Ws9paE8hN6txN1qzf
11ocf0/J3D7MWlqf8jWmVeuSNnAy5RQrmit1iU+M/SYrf9Rq9xDL4ynJV9dOZnr/WWspxPLKrwY6
mYW5Hj0qtVkhr34tEzjvDDJe1vOwPhSl4dHl3GBBpXPnJntR4vIi4uWyxoOf1PLGzBEmrti6ll18
F992M8MJCeuRfXi0P8fW/Iot8drE85shwrxJ2OId1XjrZci5ZbKqLrfnA3M8KbRj+actr6m7cmUk
KP6YcLNuJdZB12kPY8SBJ6f3iL2TF7mev0VqEmqk5b1vN7POXY8HzlWzdFGc7tl69zweitesdgpr
Zd2tEWhSL+4micI2qjXKa6PBxqlxIETjTanUMjWdkAX9qwjsytpUhXZZ7fJYgvZ5db++zur00mbz
09gtn0a+nLCLC1dJi0JpVBo/LVXJl5Z4PshEFG0lo9pJ2YxAcB1V36grGFhj7Cb2SpXnKAgty8HP
ORorZYlwhdazu1wB15DLEp0uxCjsDOzJ0wpka7lcXA219NoaOUWimWEd68LXhvjQrvZzOqv+mi+k
/S7zh8RucUyk/Mnu7KuT5m/6rE939iICKUqfTEn21KH+jJTUq6RgnrqtvGR3KybpZOf+mKqi9pum
hNnp5MRx4ELuN84KWJxNOkcb4xycEFgtTfSzFPm+7l4mc9zndQmxLC+s/bgU42Fa8cuRteRHno+K
y/R/3S+jGh3TtfooFCP/YJZX+ZJqx4fIbHB7wTgJF591DROLdTQskfJq1/j7FIOmhkOVSA+yUBBj
Z50TMja42GqRcj+gIQH/rYCYKYWrokZIXHC1GPSjHFUPQ6HonqSNu6R19nEkf5e43bmRQXp1q3Zp
MBS5XyHi9KvZqMBMtfkca80CYo1KLLKax6Ew4sCubbrYPkVnoSiePmULUfBGj3fkTSdgd9kPbOxv
DO2HagGrX61zZwxuO5ee7DwWFL8jCKIil6EQkrGNHIJ3FR56D+A9DRalrb12tEdXMZTjqGUPlk1G
HruYntQHm+UtNP2RuQChqmZtnGytKD5lYmfDJU6uxbJG73pTWffpmB6GZA2oKrJwAVuJ86zx27Hf
J00v3Dwj1UQIhUfHfBZt9myoYqM0AAqavo/Xd9h7RwtwZIO9Ap6+OiJ4x/qKCRdd8oPWX7Iy0hnC
DOlxspPcN5SScNVq8W0nvq9H1nQ7qGuwFk3htTERyOpcpxtgMo+C+h6LW91faCf8rKX5KtJ6KxJr
pzrtXZ6uAyCy/tDMkY+HB5iHdSetMVuIsIxtWRfmnT5ER2GFfFGvxZq52Kvf62sq4SBrToFi24Gs
nJZyJ8+WG63RQzsXwZoz7BY1YQ6temgJC0viu7E4dbRfSlb7eY0bXxf5DhvNaCgbA0AKa9CnNMde
DptFOT4pzptlfhSWvNe15YO4lANuU9seD0gxJXdj1V3TGZC5H109i064b907tXKl92rdof2YY+69
FeYCizO8Z7Ygx/c07UfJWgpXouX0q6VQ95whpZ/baflAAosaVOWkuJpVGqc2742g0ipxZzkRK1Nu
iY1LhxsjVzcbcrSXPBgls3qtOyEFQiXXcjLk5XXOiy4sE1TVa7xYd0Ovf/a4sfjTDDqTTEXr1W1t
Pi6CRkIy48VVijnMipGrb/DJmNfS7SXzMwJIixrZ3qINb/G0AuaIZiUw9W7hXC2/HDXn/Sfp0jKi
CqC5vQF/Z75kRMWmQHQdROmwx84EOpOzqBwC1ps6SNiE2Wn7TL1NDnek1ft0IHRCTzObBnhQHyuy
QX0UJDwKWjY96KRAMu6YpSdtyj7H1MElMlvyPfj6RSr7B9Gin8kThNfqlJebcrQwouvl5ZTmVgXI
PC1BvZqHOUnWS9U4h6pbmdpT6TJlcDL2PCXM2bNS2SE0JuvYnzIcCZr52hSF8dhbzP/o45gxgisF
+rC+T5O6ulGhnfS6ORpdcz/OXbudB63F8b5XvERGXBMJ82kGigliE6+DQkoij1EbvGWQHS81l+y+
6pQqgCc63jWj1D+3U/SU6HRajuqPHMp5bu+Tymq8jBn3gQrJd0yzZzXpxzxtr1NW3Inccqlzvgxr
0X5YVj75qpbVh7aYnlFr8Sy2LH+aslOJ77HTmQcplbeO6DkasyAvCI8DHnlgjOL3ICNjo25jpNiu
GutuYuShGbXnZM7cPImDSmnv+2ZR2GUXyR9Mu/FKPV7d2bSCBMNEVzhzuIr7ylCA0oedkuNR0pYR
FDYRMyMTQWblgTzMPHAkXuqzGM7DJB/sxuz8Luu4xylFWBr5avYu0XMPtly4RrnvK/mEuNrNIudR
W5NQAbwty+nTwjp6bm4B8vNAOtaPKq72VadtGXC7TaxuO+vpNknNK/V+XQJuwDFvTqOseqghg7LR
3IhQxEK2/XGefKdTPVRnP7Up9ou+/jQKeH/m7KtDfq6q9jQZi29AwrDH/NqQ/mXhCqLHJ0l8NzW7
vZMEUvlcVJvU7LdGJB0kdT4nUnffy/dRMZ8Rmnq0fZgZi21Tz57hfEyZ5eEJ7OaNs5zVpju2aQM6
TuXVlc3JHq99XQY6gR6OPq3MfZWQUcqd7cyBMkRnRfvWYHsVnFteeZM7Tq9ZN15bi8d2kjbjYJxB
sQDn1F2it55MuTNT1HaatFOqj7zbSf3TqE0nU5u3aXFBJ7IxsjZz2w6LRi3H6Mt5UFfdj/OeBa6f
azDTTVqaD/SSVpDaxnKB1N5ttD6zX+LZGIB/4JlSS/f+JJ8n1rg/kxHykAH0BlptXnAFXBnlqW2Q
81A/mkStuUzIO3CBxXGRFqb7bs1X5m1Ef5mikB6jqiuPUdvFwerogS3rpMzN+5invzTWh7ICYZoj
nXF054ppgJ9f8yzMYdkx5mRo7KIalPqTPbWhSsSNNSu+UY1U88WlxUkdKqI7qoqPetLLupPZP7Rq
dCERkAH16pvMnW7Utm2vSyFVMGkgj3KuXCh9NopWBEPMATuMjRvxUuC1zE/FWTO1py65nyzQMp1v
s9Ma6VloaQMeCd7p9nk6eE2M8avcNHy/S77g4dc266ZOys4OqokBAdNrX4tla3bXssnDBDPR6xJ1
A7TF3BxdLMWS7djoInKxGMOoN5rz7Nuhaqo30TLp03nV1sEMmrTAZMlO1OxH2zP2Nlrz05lV9Qxo
zVEF/Ros3xalCNau1kLEWMU119r0RM75Fw9LhQNIpxxEO6Z+vTaXAiMAfBNoetTacH6UJHzqvrLG
E3nUjnLMFcpElbL1xUr6wGTySLJvwi7S69UTJ9wCBOhoJ8kxs3DoZ7wR1zJybfnm9q20bXXuENFS
6ivjgCQTzYWCh1dAeoSy7aNIIgitj34Qqyyf5aSt7qsWMkNT4wY0Cfw1BOEO2/mGT2GSInMEacad
0KKfaq+0r8tSCOYNyRC7g5kV33kyxVvdZLwDp9h8FYnIv02zTfAfcYiyklQ5OUaAY5teoUiII2fY
y4Dgjx19xQXHl/ZhkOR235FMuB1gInz0QFWvltwXD6lhQEcbDLEtjKp+lWNpfmGhp7u0m+0wI2Gg
D7Fs0AN5Sq9ladxPSdNgrmGb2V01VMsum2/oqGLnVIKggoGR9RH6abF2W0rrvnVnkPjEs7qii7ys
Wps37DOWu2JQJcxTo/Fnr+H6qa7sLUXZVtiwJm3jO1r83eZCTNBRk5U+Eo/MfiwhAVgtEwI3yvXv
0ViSnUV8NfuVroeMwDS3IznGBdS2r0IahdtrrfajrfBozqreOlkjoyMsm+XZ2LZ5ZzPyq+KvdpXa
LrAUJkhaiprIa7oSPBZ+2RiKsm0woxMZWLQSJfgS90Xq22vRvZjDLRkTAjADvbm2HsssYSRrlnoR
agBbjIBxVznYk7mg90nVH5ZQQGodBzKeUjm+kaFEiPJ+OdJEc8Mmp5YASeGPWUuvc0wv6yZZO5to
7FgorA193ujTbH4W9FAhn2B4NaKkvMy2DXcAoonhF9yak9XM2XOyzGpOGFg7PgATQqqJgSGvZqFm
vjyN0TnPy+Sxj25kHKV5bCANoICzrUi4XR7Je3prgvwaCAgS+/AtXauXuUxZaIgoAGyCsqSPiPW8
YMcslQ/Od6bqjl1Ub20np9ztNqmeWIJUApGUql9zpLYwcZL8iEF5cai7sQjEWKrU+BMtizTAWwxG
OV/fmQb6o9W3h7mwEz/Ve+luVtLIjRWUDjNTdb+M1OuMF+HbFAn7o26alpS3QdI/0rQy8o09SDN4
bCGbcDPsB8XK/HWplicc3RiFOmiXDk0etwzosyLUyYn9EkntUB6241FvS3nXJFgij7WhXiREnc9q
IlZIm8OSfMm0Fq9JnrV+o+ZWKOsZxxBEgXe7jlFFrCoGcZApktq3R6hMnr7IjerGmtnn2zwycGBt
tE6hoG3KogijdbKfNHmtrMDIKzO5FB137LWTBeBSurZcFpXl/COS9OwNVjNVtEawzdOsz85VZrHf
dVE8P0n2MN2BN1e7qUvxmR+HaWeJWPlYeRLtW9djjmHdzMq+NJbpUReGnsHAkJoPlh0MibYo+pcZ
ixl/6rpO4RG9tfw8c4pQo50+tOW7A0vhWSl6EaSOWb3nUZvcGa0YnlRbtB9loebn3snaR6XJ3pyE
KVPakRDuKUQcgexHqZyfB9WgoszkSX5fRWM3oW6Php+sVboxSp2BVqWW1VNs9tgSzM2o+FrjSD5d
bOxbsZodnYxtql5ScZXGIvK0LFoPaURTwmH9WaWKFQq7e5U689nsZ/muq1r1UR6MLph1uwvSeWoa
htt6v7lRiq5A/oYPaDft07mY/KRPTqqaMstsFdb2tCi+pEOygf/juJVeJAT6auPPZEzDaLBe8958
wa8Mrw2lXj6XYdTcOZeocu3K4LrU+SRZqbIfpD7xReno5yiWoS7X0X7K6nFTaem7NSjPtHoOGN1w
FdDFLzTQFKZJYaCcFOJBNfJ5Rw/VuSXP/HlNhv5OVRpjNwrZ2NGVVRt9cPBsGrTkPpNHeb+omfKU
qcVOdCY8tViI6OQs4ByxOWCDpyXRTIfOIC7TwchF4pBHC8h6KI1puyqi7P2Yjfmtx6Xk2pY9xLRK
yH5rLveq2fICTJjasJOLOYCml+3Momh9ycbqpFp7Rh9wLQJTtE2K0tGRYzoxQeoAiRgYhUSmUXmz
iJARrVX1s1hy6SyPq473sCyOcSt62qdB25c3awEwp4WB0GDb7Zm5wbybdKGd1DU3H+3fm0jRLsTw
1WNysOKS/N7ZvolfViE74dQmzZPeFvlRrW41i5HGr4YzhPayhFYJdtAfRhn+OreaSCDPAdPiY/nr
aNNZKw+dMPeziSx2tkKV4iftLbc0ic7WhqCN7G0ZZYdpMjnPtQenZTPBJCfKKl8owtWhyMSLETQ0
a3kzH+1ZuTTDTxzD9vlNJ9OsB9MeN0nb7ppxcGO18lpLOsaQiViV01IdHRkXO6iIIpKPEfOzQvop
AYMz6dNeO1XaLGo0+EvxuPbWeVBUVrUuv+fqaAAStfteSzwyNw23qOibmuozs7GknXLrzcjycFo5
yyMCa0zMzh0dEKXfdLHi+B2JsoAS7BOK/TxAKpUUeTPz/GW1JDFAW3ymy15a3beV2CbOdO6rq9pN
zmExxSZX1G9MykzeuNJdJ1We6kEfsLoH6yhEvy/M5UIAS1DLjwZQipc3g7t0U6DhPunPUb9V5+pn
qrTNebQgiY0FscWtpV4WRXfznkjCtFl2aZu+YmRjB/O4wJer4+9igFCQtKJk2xfbehD0YYr1Qs/v
dxAvTbQeLvFxCl0ovcK91UGutWMQNnMiQdFWOF6Pjc4d19Z0vhRRCbwJ32E6DRalDYhac8mycfUZ
3zP+X6TELfEYocbJu+7Y9NXjzOXSl6zPi6Tk/yqm4K9agdvg4SZPUQhkxKcBhccv3PaqyNSlZkv0
GyKrnikHKalmgmEzvZz9WEb/+ftU5t8il///OL5yUDz+r/+kd/8X8vkm/Wjfi/69/fP06vZX/hhe
ScZv4D7GbeSEdR6OVhrzoz+mV7c/wofp9gWaGpESTLb+D/dcM3+72Q5oMqwhTcYkipnXPwZYtz+S
mTQxwKJ2htWu/FsDLPkXFwyDkEtd4xVvrHhY7qb8i9IxAobMAO2/gSGS3bqrr+JBee0r10FRPLu1
bwZf+R6SnLcelS0bbrWZNvnWOvBo/zSO41e/qy/dXXllQz4XX9kXrei2uDLctz6nZ4KOmvcukL1y
h1Vg4GxVr97RogTOYd2NXyQOWqrbePG+8Jt7Qinfk4v+nW6rk3FU33FSGootSJn63F77Y7eXwi5w
zr1fhAgYvWKXP6v39REg7j7baWH1oHpqUFyWoLlvITIPPsU9OXV67Dlhea7up6dp9viT7n492pv5
ODz3u+ZBOmuf6p6eLpw2/dHc5HfQeDaR32+BdPZWCFr7nV2qPZ/yTjtY2+hZPEiO63za3zjGxbaf
jF68JV8FBgClZ9H59h4/Bd60d9uzExpb+Smez82+di4fwyndC14W34HLsnfOyzO38Mg1fKtBGUa7
1U33picHxqE8Wy6M27B4jK7qjlPcwyPBuwrPCpDeHeW9dkz80ZPD5M6+RvsyzAOIxz78k830s4zC
dgiSV2Nb7ZXQCaWg3w6n6L7NKlc6RG/WNt/ojytV+T2NJWS7KEyZpDH7Ab3zcxl9x3ZITrCxYwYZ
Bw0Y/0AakWd6ZTgfILrV8xFWnfDsH/0jTqua7k0EzLyuR7FlgH6AOiXcbNdsDd/0YPPserfgtmQ7
+rBQbKtNfFD35bV7k+7Eyb7wDi+wROHbBsmOXCeb255v0o3pWw/atsHA/it2POklP4znaWN/L6e2
d8cXGJHu/KId+sf2bEMegIgGUA0IyAc1XGkr36WhEsh+vaHxDod3e7/s+9IDagzEgRPskfU5QvMo
z6nY4r7gVif+vp961OKheShgj4QW38im8OsfYOouYOgF7CPpXe2OmyawGvfnbcIYBBX3dY7ChLgU
+M+pVx/HEB9o4ZIO6s9+s0n8PvPi00V4uE5UD1m4ukVobYuvsL/GAMDPaHLjDHYet+mtCgzguCDy
IJ4FaiB5o8WnaN7EaT2UYX/GSylm2sFLfGUsI9mbIWcg/zib4KJ5eQTjus0q4Gq+Dha2ef23pFpg
r99FdABZMw1v1razdurdy2cXQg2dg3Lb+MDhnd9Dvnga75dH4wm01C7dWhz4PXyZi8WriBj+ZBrq
zk/QhhUP5yPYat4CwMhSLI6i8UuKFnDQEmu70Z2cfSG7/bKVP2eMcVOWrhxEG711l/dmv76U2Fcz
swrQs3hZto8+q+twmXM3KQNz5Cr2za4Mcuu92Kdn49p8p6q5XazH6M5iW2I4tC+P+qYPNfmn8dQE
KmDreXis/dLyFNLWzuOJKVfurifjWQ9hg3gFnsDMGFnFlRKWVk//6RY6EhidQj53MTHQEppwTKu4
4JO5XvXa8seNdm33PMGu+QTEqlCAVPfj6FtgTajdbcvNTtVF/4KDQgpt2GEeuG/SMJl3VnEq3tNH
aWfSToSweJvN/C35iyc3wQt8HAeIzc3vpYBnegfXnjak1965v/Jr1/qq/mISEOGJn3X7IgW57ucb
cDV3gsoGyBOo9gm0rvyYJFC6reV4Be0v/TC9+Q94Ry6SlQem9T5J0GZy0JQt4xAZFmAL0dUHbsuV
F4wUvbx6g/GpMIqd/CL6jFJgiVB7HFbGVxfEgf1IECYEe37mh36w1FP51IideBle0tVAkOsyQJk8
JkLTRj61tukxUtpYBFI/50nIHK7PQwc2bexWW5xDZfTRKeoDHyhwfR2AN9YNPIZ8tzjv3OvlESs9
ezs9To/WM2vKK1ncd/2DPFLJA4G6FLD3uf9o7RTDQy5QEtsVLtNXAl3duY8lf3rpXuR72XDh96rB
IIWZ228GydtqAAJP0sV+6LZfpMLS2cA/xFv2JOnv1kmWBm94bc4D1v1daETTSYkfylA7D7EHv7R8
s4YnePpu2lgbFUi0GiVv/sy8ZVNWrnCtXeoXJKOmD1OwBGZEZsop8xsW8pXXeS28hGQjOqAp5OGg
aUz2LRXqSXVO5odweVk/C0an4ABm23BRGJXmi5amrrZpEJ0oTYAaGsWBfZoEBHvowI1rjT6sfdMV
P5xbPBJUvlOKJulVObf9mxLvLLxd4mP3rfUzrOlPo31yzkZ+GPbCwXdq4zcB2p+zwbhq9p7GIJg+
BTqvTHZ5Epk9uPpLvH6hhSqgitaqDws6CeoT2iz2do9lP1vsqzgPxvdD2GeQK8bcdNNUvnBgla75
CQ0GSsGznuqhmYsX6JNMauABPEb4KdSuMwblBsFEth92k197oAwP9h388dTvT00O2ctVP/ilPxX7
5RidiXfwm4/JNXa8FV9q7ZkBhuJwTFt2+npncrjob8luAOhxp8PwoV2mrX4wGBmOzHHc/FIdbbjZ
r7BclK3pD74acq3QDpTQmjf8D4iuDNjH6ISFVjFf3LJWa3oa+p5pa9iBlW8aiKjpPoJGWm1742Vi
kPI17KLWn1fPkoJSMLfz8zmEU7FP9iwyVvN4gnuDxGjYpv67vYXwoVShaYeTuY/6i1ztYarOvf8l
M8rQ//AI+H9ds/8PIpM51M9/U423P39+/vxLKc7P/4NH5vxmYttDFC22fbaBcfp/VuKK85tmmfD+
oHFh62fb/yzEdeU3HK912cbohhoZt7h/FuL6b3gr3ghpGAFp+O+Y/04h/ks3R9fMZ7IwhtQJbCcg
5hcVMbCRIvQYrvs8Fgpb+VqAPcRdIh5kUs4/Jn2U/q3gGwjqvOONO6czaTBuF/FX4lpZyB0cZgwV
hKbVgV46U1gIpX2E3aX5Sjpm/8IV/daP/tPZ4Y/3s0l4wC+Oa1SNX/oMTW5iB9GGBCu8oTyrqyp7
SbAK+BfC9v/ubRwMJ2HFwADEIP+vlxUl5BnHEXM2O2IomOnjFOoi1r0/Lat/aHj/rNm9kQ7/cjWq
Kjsa/0Kt4ltDJ/zXt0FuRK642sRep2jDXY10D0MC66hmdTf4a9Xi3GVaHdiHyAcDXFBSEC1aSar8
pCIrVa+lbbR901YaeW8a0BE82Ugiy10bhn+BtJRZ7BZjMioPRt6Zhe9kMT/D1ek/Wh0yPJBGn5XU
cYZzV6Jg0Ld2M5FKpxZyPXiWXcrFTk5LqwrruTfjnZOmY/wvbsKva/Z2D2yyH+lh0Tbov3tQ/Mmr
oyottJp1FnsqZNlrUTnO3ZC2CIeZ+lBbTYraD3+AEH8RuP/5vv/Xt8S0gJbVNE0AUuVXu19ZXvRk
6mBs4REHqWTIVYHpdUVOtp7HRyVa5O3ff9EKrfsvXzRCMtlS2BtQuhi/wixFh9RPmRuJgS7URK+e
pkTyjEjwK2lHEudGJ5VqaNdOkhPUbccP0CGyNcwdoOTr33+YX2zs4Ljyj2JBMsUtE0enXy8ffdts
r0kiuaWugaQZQizDGR2Ok93BoGRMYkY1cpeMIdCCh1Aaad/LFFGOL1lkKRt4VHZ2mHOn7ELc3CWS
CjtnhQlTz2kRmLmT61624gqxGyoNnessqf1RYtus3BV0cYGEGEmIYE2UHJ5ti8W+n0bmfeHfX+bv
C+fPWwU6fDB/dkHFUWUTw/m/PlyFOXVLIzEGFgq6U3Rza01Rpo410XjrtCBXAdD4RF6QWgCIZeXs
0f/Y6oYZFWJ1e7ISZ68aq4am6+8/2W3z+OWD3RwESCTUyN3QnV/2sHyE4U8QEHW7lsHqJI6+jnwL
Hc5VU53uX20yjnkjD//l/TRMZvEJJebK/G++b21uHTYFvm8906DLZypwtpdNlbQ1zcVJ77ISEx4F
uf2pL1YheUWd9LLLdHqGY5TVDb2nvEB3YvRaVl7dWZFxjXIkIXsnSfGoUEqLlC65lWzHzQl0618d
pqHTYYJgH3kdDCz0O4pYAVYknTEpSbqDEkxZo0HYWee88wtm0V9TVOXPxagPSzhI7U1fpo3QkodR
Sh5rlacSUWNEeRkZCODcHh0ZuTvmQpVeyKgGXSyflTRsI0FPhHDGsh95z1566FST3ymjhJ83sKDI
GQMShTiY8YSOu+kn6j+phGmEU5uAxafOmfKOHTZvWGdyY2x1rbHbg2MxkPcbzjtnY+Q61MkslcsM
BLfVn5i8SYsHCszHFqy7i1WV5H/GbbK+JhbUKHxYFBkCQiqAOERacgWjqhfYYJOpHQeJunIdcr1Y
X+pkM6sQeRoV95NC6h+HXDfS4pjQHcIcUou0qctWe5KVgdfFYJgGCmULkwVdyac16LvKGBmytLa6
i9htJvD5aFxCY75dUt8btUxk0TRXQeVYfGoUDczKm3biHpaD3eEaL+X6U9MO4N2Do5bG1nRqHS4J
XgYMqmdTfocYnWmHCXWe/Uhilb4wxlBTGt7RMfg4EkLQ17hgn/VEJozsLNL55tLZr9y2tZv43AWM
8vaq//6Z9HTifmSdTFZlW5FpFIhFqHWINzmfT5WUpd1ni4QX+pJO9fAji5RJRgVkVMZWUpFwuCv8
KGcDv4EvBJq6xF7TY2q9PpgojdKwNDW53aQ8HE/c45WBZ21xj0r0HAoQX9Wlx6Fd+IRdMTIaXgqD
v4TXA68/mQyRoBXLvIsh1Nvrc6CjQ1NqVkyvZnmyL9WG15kqnfuY9CmL1lxNlrGAT8fYqZPBijI1
5vcN5PRMgKKa76bp1PU1S8X62k3Z7Y4kSk+fbpv4JxToh+hxV/hlB4vF30L2KrmxODLFdO65ZENM
n6pkWsKxSkgyx4hAMoN2/t/cnUlv3Mi6pv9L73nB4MxFb3JOzbItqewNIU+cyWCQDA6//j50XTSs
TB8l3OhV4+BUGbbKnCK++IZ3sOJ5PatmgoUeTfYTYwnWVQJ0QIDeRMGAOXjvu89FCWEfvMJC47Ts
2MnuHd1pEDuCuEfFiLaoPqSzzYUVrMXiW5/UvbmNW/D8uCc7rIbUtpePCZ3epC9Ri+y+KRSfq5DI
hG/xqORndIsLhL8qOo9vZ85M2T4yVeVNTnMwpx+6WPLregr4FsaoVejhqm3YT/++SUR3uMAUxNxp
Obh+e4Qr5LXHClm0lruGTrTPBmNpH0TOUH2zMUEFLGq2vPO+K5wn0fjTPyIkp8I/N5XslSYx050b
2/73KRAStJnwWXgJ/t0gNKah9l6k6D3nAQYwK6jtpWzu7Cwb1JVblb66lqpn9+clWJmPliJJ3HRe
RfgoZc/nYs/zviBD8XemLD4eubWBrqKSymLg4Am+m65OwUtCU7ophc8XA5mubbQ9BcQ5bRM2Dznk
T75tKLnVPPVYatpJhXuT1Smvw08S/nYj1rxpWdQ11XY7ZhYNsjr4nis0wHbaiCberZnxa5Bx7Py2
j6L4GtR5GCKLMM1q5yd5xUeVUuorvOmnAkA6r7XiEIe3DvOdPIZuOdos5h7v0Vo9oGTAG7Rs8BB3
uppNJHOy0roq1eyCqPq14vLCzLK9PXksqsLOuUPOB8JSH83ccyshM98tmrUTYJcKiUK/K/grAa0T
JuC2EWfIx0ghlC3YAqxnLitBf9esI49/BiTlDON/BbkKCAIdnwznhmmX1C2RTbcZkSPulxfqhyFH
VQc739tB82V1pDZQqhtRI/05ypkresRc/Oln5Ex2hpyC8B4JSm+4J/z09sbom3HeDgFBBFYgEqIP
RmSM463vY5Py2jsRPx93CScCnAU285Q4PC+i+SxWFaQcMrpfNnLgzvM/OaCDgR5DF3yfahhrt2Tj
Ubedxr7s8cIKfN3QaW/Z/c1gsSiiyuPnIT2nSGotb5DxJ+8U/CMB0ilmwlUHQybaVIyakx0rk5bC
JEK0SYwo7sGhlbIl2hQcR+jIoiFiX9szKP4bh9/gdDQCPkgkChaUWQI23eRe5AO/qAKVb9ImNeLr
IUMJ6RYZiNx7Ko2BvycuqtA6KtjM4T0ft6roAppd3NNtcVoQxH5qkU1Pft3lj0gQ1MGHcYRk9BhF
lRJf7QmI1wGYqq7vHTxM/RWRter3sJ7DahfPHi2NUEFQ/mJgAv/Z8EVebQzfA5MgNKXQtzSdaBDp
yjMyZ6XqMLXYBkGVgNhd4PKhjEgthjDJDpMLpx14ebUGffIQsfA4AVNxU/hhuU+kkT6FzVh9cxun
ulWW1a2MwYBJakl8pxcOtJmwARyMzJ08/+xU+RbqwCZ25Id6rNcehP+tX8FwIGs6uHp6VZz/ZcP4
Co0WMd7EgXEXaag0vhk+N6PsdxA4jyj5Dis5y3wdd3F4QBfwEdTDsDHBvN3U43yLB/Znw22fgIJM
147tPOCb5t+OAZCe5XhEtKUtN3rQIAYzOq9lH5WbPkm+QEyMWDDKfE7Tqlyno6Ve5kR96yRGdqvQ
DxDI0EkHbVMmX3KvBZks7RtTJuKI6WR2LKs82Fh9Ee3DNpDb1q9/SiO/mwOAHlk0IEVMi8qzRLmW
TfC9JDt5MCyZHpKmb7dN5Lt7JzF/xkGwVpbxIiBoxSJJdkVoPU4zwxsTNGpnUNmOAkUgO75SYvbX
Ydg7IJCij3GLS43KkGlppsHaRn39PREz7BsDokQ3p+W9UHm6Vrnw95EwXxtfo4DQ+j7kEbgaJPnP
aafEATUfRm1N7l+lXTpsXdMaRgAuPu4YBSBZJVuEEkT0goTWvMvC4EdqZcNtUPTf5oF2dj9Zcm3n
mb3NY9Y1kC3G/M0sr6umt+VGW3PzubFcHxh0k1/PafVM5jRf0fu4Nmp0iVYARMqN5ecfTL/+7OfJ
faYhxaZhXH/PiPbrzPVieu442KyGARaZtDy9KYzsZp4NA9Sha70Y8TS+IiBjAYsNKiZ1NbpE0wxt
+GFGzegui8mUA+xUvCvO5fyh6NvgSEeHyaRy3AQNntIhUvYgn2Bzu/s4YwAMZ+yXLRCYmxwktUNX
lRWfPcH+cF8xkW5u+6n6MIFyuUXYJp42U+tPL8oHcuDn9BacMc6u7Lorf5ZhYq6FgP3y4Cb9Bwnu
9a7jBQcrSFwenDFsOrysdv7phXA/D6M9IWZHDYF6RBZ9yiranEEKQk8gkbxP3OAaQSjnpSWMfyLn
0mtfd9QeANEcdzf2ssQcHiRPtYZIJz6HUZPzafQMiqbDD8AZ/PAAnkvewqg0YJpT0a7jsojZdt4I
4kjyafNHPxjHl0QjK75Sg+fKm1RZ8Serm+VLFcfUIEVC/jsA68mb+lUor2Him7Vtup7tgZMelDFN
5NltbcYDcL89pWbA+4kD3DTSKSzMFjbGSx/wX64bv2k+Ogl9dj9u0FpwQgOQjgIZ2UWAvf1cRTdR
7I4OCgNef2+4gEkxi2vNcVUY/Y+mj3oYIwEckHaMrpDSSknT6Q3hC9SsO0Dp2su+Ca/LfqjSkzNI
JKl+Kk/7H0OdCBONoslCagcJig19SBTnPU/fKgNO5T7moNlAT2Y2GgCZAR3r/QRu1m7ALc0bWjDJ
D/gv+T6vREXYSx3YKBmyYHsxjRM9ZtPZToEvvjRmPycHVLMYghHeFvFf2d5QQfXXXoFHC/B1rjHJ
7INqRPVzDBEdceqwVyTZPYMh4FD7OjKy2wppnU1mKeenm9rBrVVidHRtaQq5Dy7yIzHYNY14sSz8
bVsFBeosNMbJNMF6JkXkrHUaS7FWQWY+dWHa3UetZ966IXtuS3reHWfZoNHUDN1BJIFPh6ssyy+z
sPQ3fJ7AkSbwAMy96G0H5NOgGFA2CSyBK9ONGSv28ch7L+Rg2mSYUzczqzNN0FVmjMnq0DCtlfX0
M3WpZOFvssbNKp+2EIQEZXDepatRBh6nwaC+67L0r+bElMe6svsvHsT0rT/ImlEiOob5Okd46cmj
Ur32XQj8+WC0u46e3X7R+HG3k90OxbXFyBJYpSdUQZj2A0wORDLcs45ANvSF/Bi4tR2jv0EmD9RX
iWeodmjsoiRjM4x2vTLetXmeWpuikUwzWjEDjC9iq3iSsEVWZdOHK+qxCSST0z/Q6+0egCw1H2jC
cqACwnafLJWGFgC1xIc26xX1xu3mcBdwgL0O8EBv/AxCMMWXDeWFMVWRrkUNeSFDOmFTlX09LvIv
zrBpgox6pYtteVN5bUMzrBxhBXOyeEcbFBqnPB2XqTLSl2rwoN21wUia5Y1LMZCV08YuIwdQPlbl
3aM1z0ClPEBMr0LO2YI3jAeOX5NJoV1Rn6+TnmncNlFGf2jCMvwSz4X9I6SpvZ2SoccpgWYb+jh2
C6eDSg2WU6QtbrtJoN817Yc5CFkwSJdFODuUiIagzqazb4FryHCT0xp/LGFlXGVoC9THMk7IsMHK
MH5rLLTRHNSAjPWgZkQbijHKn12nBY1h5vq2RaimWgf90PqbaJzM8iq1VSj2FVVPtU0Mf7ZfNaeG
d2vx47yxzBvIuNqBbuFcJ+7EV5Q066oq8p2XOVO04/wySNx726GnuI0NWKRbszOGeB/OLpj+lZma
zj+FrxHjysyibnexkubPKGI1ruCi+PaaPJ4x3aT7Kf+kConbZCJjbsGkW4oEmR7lFfV87m4Buy69
y3SeUriaMnMOEd3imuZSIqyrOXRV9w+iHX1xrVAhstaZzEMbWIjNz4xd30qKCEknFPEjOp6t4Ci8
7n1L26/2YKrumEX2/Fizw/TWm3wW5gTlDUmhEOEbyqrCNe9iCO3pJzO3a3uX2hUM4AY6QbGLUZ2C
NkrPZlqBD+7LTUeHEKi0qAN3gwYdhLy4LjQ8KnznDy42DIwRo2l8SHqT3GwKy+IZHaLxoZna9qUL
YcLTJGklNPEy9Kv7MQGwv8nSLmPx1sottkVgdiUiMSYKFo40STXdSI3wAofxQfqd+U/HhoATCvZf
Iwrk1DHqftPIiYyzQ4EMoj/CUqrwqt9AUC3EFwhnXXCtET/pHjokh+QGySsGv0M9DWjMzDPPnHc5
JgYwGAPvSmazALwhMjwXS5DoQ2PvTBXzrrqaw4feRAyydPbG8cEvEfR/yUv6S7sepdCB0WymB6BK
KdbwWzN34/zYGFg4ruPcobtr8f5buJktqmRAZaIUMcQU09rxOhEucgOriZ5EuVNhGwM5Cazkqyct
U22EoXy1aTnlQNBWFL5UClaLzA6aBM2cA4os+PMMyZv8YCetKh5CbfDKV3YMR+Gos8ZMjolgj+2B
MNJhrC3tMKH3xzL4EGbjVG0565vuerb9PnnsjWQe91VZVtEVGmIlkOtOdp90O5vjnplehHJmVCI9
8NxZKNmt2zzokscWEm13odv/Vlfatxy2CjantFtdl3+ezsS8odIkHxgLhPDc9XVroZezGiCmtndd
6XXFrTOiaXyN44Zp/Gg91vsu7lx3+Hds+x+nHKczLIoEoIII1gLbFZYwl+HTb4MVgk4EJg/Zup4s
9KYG7vrgumN9YVJ22szmKr6NiTQCGZ4XwDF7e5UewqOI/BGhyGjqqluvTRrgS6PdoVbf0ea8MC06
f7e+/2vEaZoWEi6nIrdDVg5+4eZ4rQ6uvMt9MTtXjmXDHJ+jGShabhuRfeP1Vd5AqJJZ9uDRx7zk
87FIB79pqTtAKh0XOS/XAVkpTgetuYitAZYbeT1983xtBNWIGqbTKciSPYpHt7JvUbdB6gwusNRj
Pd/ZCCZFtN9KQpFTkoIxHq3Fw9inUXnt6Lir7vCs1aT8A2Fz06QA6aFqtC7qbpK3vGVowSYQGSj7
tRH72iPkjn3+ty/YQ7FeYNC7SJssgsVvv6e0bdE3CMauhSPzV3dsHQNYD53cTRPZ5TfsDUWwc02F
jGJmyOjBFUaZb98fkJx9ZM9eBuW+u4zTPfST396DKXNKQBrPa+Dm0Xzs6DJPa9ST9J1tUZPep+as
kc8UNPHbLGo/Qfc2ggszwl8i4r9PTRxuAkg0X9mkSj6bzeYyzUQU5TSozB4xptwJDLzPAs3MwKmg
GABOk6636ug5+1vYce7X0ixUuvbw8LQ+cJL3z2LwoZw789xeMtU8nWCyqW2bqjs0me0s4+O3bwgC
T2U6QyzXLg0RGOJdMUyUn+b0MUcM1yGrNMSFSf/pFGm5JLOqJZ45HmHlJJzYdpE5+YTmboem3tVs
9CAb+66sfzJPQGZDSAuvKVleAhicRTEuGyDLwyxusYA6tYCMysIHu9/SeAnz8XPc1vWNssJLsfIP
79MxsdMlTPJ/cTrvl1XnqAl+AJrRmXU/ucFA4yfonyc3t+5NkdKdfX+Jn4VNz8HVPQxdrgao21kG
xr8FZ53VSllL06HrEKtG4DhutmpiKrvokP11jPZYzCH6Rq61+HmaJxejiVumPZ2EdRhn9YckreeP
o6/LK69q4qf3n0ucQhpYJoAzbJPOKCPmwD9ZmUHvFjV6IyCr+qYKd5PDPV0HiZOWa85L1Ly8KQBI
SGUOFKwP6hHlHNIq45Hki98Bb8Kfvn9P5++a6a9vE1FYwZxRJ+HEze10GAwrWwcT1EoK0pGWfTTN
zHi6bpkxvH+5s2E/ZhkMnrExsgIbu3v7ZL5rVJJ500xa+z8zorhcxiIFWkP0dGtGM0VmMFqr/52E
NF7ysUJt+Dvp3MV7+cOj278wOpCrbLQjT6K5N0siCOqANJZpmwAdUcXNgIJpurPoY76+/+B/uhhr
maeHV4K/6MnAPVLN6C39onWdtgqdmSmJje5jq5CZ3DJQC76/f7nzyODBFiY6L8Cp8GyM3ihax6MP
BaweBF335NdIL01TJrZ/eyEwEwyqWM1cj7Pg7V4tE0eqVKpi7adqKm5/zY8gVtrDhQh7HoRYLJy7
5BamxT46WadGalip2045IOZKH6JoiFtYrOX31lblJnQTdFbff7DzkO478D8CooIDEeQ0CJXQbqGG
IA1iGFEFRavvoSO3OprrK49hFjlyN3Qw/KMgqS84Y/3p0kQIviBgruWIfftOA0rgolFlgSNBNakf
eDgG8Fg7jWRRm1uD+xSp0P4hmZxcchQ8oaqQnnucYUuG8esAJS6+vfSU1n4yuC1NIc9K0qOcFB3f
MFUwy6rEbT8NkaFo0Aq0pakbZGMdfZa1fnTQ5k2OodHRhBFBHYTr1oOBdghU7FeXHIn/sBYW1x2O
IoF9LofF25uk/vZTEGMljsSIla3HJF7Ix1bebTOVqu8ZtHW5fX81LNvzbcLjY5sbBjTu0Eg+i9xO
ihBo0w+IvM8pIxPkVCKIHE6h5A34xdFe9aiYoHXQ6NlERJYuw+bvbyAEr8B+tjjxvZMMwxLuVDop
WlCozOclnZtJi70WRRv+NCO7p/rvDMvdGqHdeC9Jls/94/s38IfIvTgyErw5lf5gQ+fqtpmmAEGx
qspRSXeHws3Wblw7CP7Qu7c/9biAeIewESD/EbzT6QFSaJ8eGiCC6YWw84ctEiLPRW3locstrJMl
kIUtwrReUqylEdRqP5glX78sVQEfX2YN8HMGj966DYqhvPAlziM54dsC2MlIg0r+9MTUEbpwMrdR
BxMGYG5EZdUnj37Zq8+2vVRxnD8nuNhQLCgt0+d0Xmqt31Kh0aibFNVn3ErKeqo3Q4f6M9wNBeS6
aaMq28C1Tp7bzKbldeF7Lyfx2yWP0DSBgIeEwmaeRlzPoZbym4kJ2cJp+wgoIMONAQEj/zAmumEM
XyXqnyqZGrnqTRwC9mOdzN+5z1Fv6IuFpMC9G/6PA89/rNz/UHtQXvrLbfFefMqbk1fiekqODrL8
vk6hs8STk6/91mLpiZCqc9uheu19pL/MupBO6NuIfUPJfSwMNEHxJpjq62xAmw8EiXb0hcVxHpoI
dADUfIQvyShPq7PAqKLGslmX4LfMak/vy6w3hQz66jqh45c+oI1FD/j9T7Us9pMvRS7l8r9gQbGd
xsO844gqTc5G0yiH6NpEnRX5NBkiSPf+hf4QA9j9oCI5IsCjLoDsN8uR8qcIInwU6Qxr3QsQAjOU
l9J3EkhcQTyjyiPC0ssfmX2HLwnD3XmlZo8m8tA4sr5wO2dgTSoewYHlIFtKTwl7obe3M/pi8Mac
gbaRFiq/a1yc0Vb+WDtIHjFeQ7dm7kFZp0PUBIvYtML1Y0bQU18JxCPjHR3N+DXO/PCYmcBU7ul2
QsKJdB3d6thStlo5kezg1aFxOO48kwHFOgI7VH1xi4yuAy1mG22AOKC1geRjiMZBFxvy5/tv/XxN
hbhj029gwWNhdBrrcMiwUGdiiCaybmyQoAsLlxl3T9XQ0wBEH49p5vP71zwPckAll9eLhiEHnr8s
ud/iThYBh5GGbNckdQ74F6tRDOVTuzc3KEMnFxsK512N0CdXJaj6VEhnVRhAAlfgi4RBAtaA9jqZ
EXc9zINDC0f7qXS245h0w86oDcd+sWKblx9NRsdYAqi2vUZS347QSxP0jzCd0PSbtHZDzBgc39u5
oYj6vZqHPoOuYtB70tGUBBf86843h0/LgUMB4UBOpiA4fWdpUxeNNWIwMDiOuy7yCkkBpFXyxkSd
LAjLXUjnazjUoLbUXU2S7K5tVdnubeSh4nLhhDx7o9wNRyT8Z+DcS3n39gsmZeRnvT+g+tJKoB2R
blq9HRAzHI9IiiO8qU3QkltTe+kzGkxwB6tp6s2b99fR+V0QA+lJ0pC0LCr65Xz7bR0J9MY5GTIG
wNLRPxoj8Qqg3Un8E6mIcHEnQa115WOlKLZOPNb9UUvB7v3rmwBBT5+XvI1a/7TnjMIsXfqE8YOr
jNn8kMh01o9xKEd3G9mjA6i3w9ZkXOk0oAQ0+hryRK2rbr5QUpxtqqVUopECJZ32KJnk25eRtEFa
AFao0XRBvGRVR3kcMrrq088g61Drev+p/3Q1DM8EhW2IgPJpcKRXUNV9OQJ7EW317MZFi/hrk7Qj
yLkUadu/v5rHERSCKUAv4TQ/zfx5siOJMfbUMZo4tLKonhvDZKCRgVv526YFL5IjloYUyZ8Hr//t
i6wRdJxbZZfrznMRmdKm6LN1JfKMoZHgTPi/+G7sJhgBJm3Xs4xvHkt0IgAFknVH8imO4gL5FDfF
EcYM87K5cLWzlI+HgwZligWYv3Tc3j5cUjq5ApVerMHmSaSMdF0Cguz8TD1ng8RRqJ6FsFeIRtrh
7V9/RJsOtxMsdZVDOH57ac7AqcZzo1rHLUumDDvzqkBS+CZifLF9/1LnvbDFtp5tSZIEu+WsQ1EY
Bsk5YjfwT60Q1mrVI0mSd+gvgcyyl+mYZzOEvmH8VoDAAPbHGZt6DDManPu6bZpV8SWr7T9sGdej
uLGhsHHmnSZSULIQsWbmxrpiQLgz0OKqDlWeq/uaiurCEXtia0mtjTIR/SXs3fneS6799m1XbSbl
BAxinXGUIYNpADn4qEfDKa+KUGQBdaRvvSKc7NRXpe9FIL0Y8tlXLcmAOqJHyjzE12HpHrEoUD+T
QLkj4H7WDh5/8JKuchfYzWbIhqL66w3IqQJlB9uTpfN8ykvy5HKXJbIuAnltlChzz4v3aO53Cu+q
dpab9xfLWQbEFE3QlICVRCcGnsbbNzWSqbuZ1aM66wM1AAzvdx/ECAiQV5f61xBnxHRhF54V/FyS
PQCH0SUzsU77dY3wtGMAaVqHIK+BLcyY6hWZOhbIr8H6x4TFZQh1KLJxvPCw50fmwlBc2j8MeJab
ePuwEkO60q/RNCoydH139RwW8b6twLbBALZ0c2PWwrn1iklcI88EXmdqgdEc33/jf9ie1C+ORX1N
X5h4fhJiTQDDyRgR4sIgk9F9ylz/0QYjKvbB5MQPWUoqcRNlRaqOmODofL9YwSF50UX4njNijC+F
xfO9ubSkKDoETWPyxJMboh8V5aaaMZ6xLfqaUGHyT5FGW30dujU24Bee/w+XI+QvVRwdQOyylyX5
W+KSeyk4ZWCv69wTWboJEwT0NqpI42ALyacbDhB6uhoeN2aQ+SqUAn8hs+tAwI098IZtrgFC3NJv
s7rjYHVBeAjbSv0E5tRa+/fv9U+3yoJh4ssNsx1PbtUkaBsdJxNFmTcAHZ6E/j4ZdR+uR11PX9+/
2Hn5TVz0WJumF/oC5tTJ8YQPUVFpGD0gliBCYD2Y2h6wW8P4yRQFMhPuWtLajUUxhmsGIQkWRmHd
1DeDU1gQ1o2x9nec2q57jHyzG3fv394SM9+Uwj4jEzT/l9Ygubhtv/1sPhYtRdCbxqpg/qjQUTOw
kcmx9coutMPOXzpet0xzGHHDnvN+vabf1kcy+bN0TGJy4Pjly5w7YDNQAsReAhw+cL73H+v8agFh
yEXDiPHz4obx9rGYlMMlGXIDMUUXZ2ORLJJaUSAtDF8Bco0X8gD/PAaBVmBJmXDwmJGcHk1dXAEM
Hu14jYWFSZrT+zwY/lg6xhUQVWnrUKU6AppeVbXJ+xUOjAKKV2s8tIM9Nwc96bn57uJGEW9CKFoD
GLUWgzNdgOY9UHL78tjQU033vTBTn86FATmnDzK0xJWbudHeln4ZHushMpPbcAxxskZJO0UA0cSK
R05Gm90A1uGt5zLgR8YRu6Ybs9KGtYv82NAozrBZrkY1AjNfRezN8hpZxxClnUL1vDhDloGzSlu3
7vONp+Kh5+wqRYcUaNtw2wDznWhfmjHPGcWzkz3owOQRHKdGkKUQFv8sJw6rVdgnzQQIFie7TS29
btgYpT3k5srtQrO5GqeyIXbPaLkBEezq1wjM4bxHAdZKtnk1V+YWJ+t+PoIfbcav6eRWyVM5B814
h8yxmVTsmpK79w2TS84MapEDwtIp28fVciupIsGgwWLzKaCJISRotQ1vGffePt6MQdxkx3ao6vEW
XhoXk8qPnAvb4XzfQVCGRRn4DNLFWeZkwYAOQK4V67KrR+CSc4hVhjmaw7f3N8IZcdXxwTNxHlMd
24Tn0zoDaKYdwaIo1lkIpxukbaRQr5Juj8JRXwPQNWnNfCm0DWreTufmeW5RuYTNWyg0EI2wIGcI
/DG+cF6eb1CMcDxmbbZHncCeebtBazF3QYdt79qJtY/WO3ZsWJKFuQm1kJ7+dCH/Oo/CAcGe9ieN
WY9j8ZS/K6piqsMc8C6iuNTRBXT94L5KuwGdGIZ0mI361XygIWZ+svqS+puOcYnvXTwH5j7pwwod
9cY1+x1ZzhT/bRAmdlhL0whMAqX/WQYDaBQWTYGsYpl44AxBc8J6HiZg6O+vhuVkexPtKVR4HObJ
vMOlUX7y1u14ghgQSkTiswDRY/Kjr22kaBR1EcrBqA8bMrsQis8zIy5K89kLOQAoFE6nc86sS6BM
HLdmWJrjLrU0nyGC1oQqSixxduuLCSYKxLMBICTTCAUiqcX/wBpajUITw5PkbzMAqgcSIyAvCGiw
CU/OZEDwqsk6TPmiciy+UlfUUBDx132aFVbnFyr9s/qUi9HBWIQ+mMV6p5lhNpWjoaYW2OdkeP3n
ciib9F4pw2pWjSCwHwBydl/nKDea7fuf+2yTQVhfsAqc7xxNfPS3nztUVN6ZgeZEVGe9IveeKPjH
CY4rvy7rC5nOeXc5YLgAiI0XyvTlbGQP258CHO2qBYNha3SKOqXu9JiYYOiyrKy2ESas6Ub9SgMw
hEBaOKbL97F3UTveRl7Wvwyhyy+TObdfY2lVFa1yC586EJ2pddNaU4oscG3JblxAUl6DQUcuyl2r
WnB6qQ0d7LajQFR3rZePHymE7eLj+6/0fAeBsVlGisAxaTuc7qDOx/2jdNuS/lxeYEVQ2Em18Xur
xGc+iktKf56ov/AdxVl6QVcD63eAkS6jHKbcbz/k0KDEwTyzWvcJ2esu8wPsuyZYq+O2jQ1b0oJv
6KBmGq4pqHkkYp7GPIFNE3sJ0kDFGBvhAV3z0LrGss56jTsnm7+2Lnj0A/4edFpxCaExk+WYkKMA
nVJev//ezpYiXUSKXypSDj0Arcuf/5b+2drt5RCqHs2meHjKeqf6pzZmiQFXO19o5J4drZysbDUu
xutiSZ5s7sXosBVGD/9F+C1eR4YEG81y55X97TPRKmQgxvYiceYYf/tMyYjpIiaIPTNVo7hLDTPa
sxzwfO6t4t8Y8v9aNen/P6M+k6X+n8WV1qp+7U5s+pb/4l95JUSUmLSG9HRpx0Oy9vmTf4VOhf1f
aCrRJyM7CoEZL0DAqlZd8r//l+P9FxaxtPRo7IGkQ1nj/8grOdZ/McnjyFgc9oJlL/6NvNLZ+IPj
F0UgKFRgqmmTnkZnDfZ81uARV4Mei9Vk9ylyeyRrL73q9VdHV/beDTtmVigH5XXj39XUbxfSsNOz
iVDmmhzJNoMY/nWaFnFeK1ONAZKoeTcerXQ6Okq3n9satpALGgGmb+5cKJZ462+SkOWaAJMo5ZFp
IRKclpyoRTgo6xsY4hlfVKU69miBcWsFpRy2QcoU0um6p0AO84U86w9Pi0wPH3fpz3gUiG83rKZw
wRm+N8hrKfZ7+DYgAapoq7WDALtHMd7Zhn0hSpzGbh6XApssnzjBhU97cQgtVPCPVLzu0YXfu9Ju
DjXCiUKP0fcevfgr3HdQtwYms7E1trO/7YeHf3O739WJ3CUI/Z7ycXlgWbRlAO4zET3VuIos15zN
ysMvV2K24oeVfTt5WISsGO0ER87c75Bd+itansUBLwWh0RxAkr0H3H/NZGe8C4amfWGqi3Rg07XZ
wWgsvNKAoaMq59HPCH3LgN6Z9gerMvGFn0cZIo2YWehTZxa/0dfmfItsD7hl+DXdwfblJzuH54Ta
djHDqJfpMZOJOmB5W68bfNJhCMFF3ywAuS9eQS1IT6l8LU1LvwJBVGt6ROGjKcb4Cpun/DotNXzO
IRh3eHJgEDDR/5+oMfO11+BjMmDxhbBgnVyc4fxhPRFgGBi6S3YFxuXtelJjj52kZ8ZruzbEDUVy
dJUgUvGP2wX5GhZiuOf7IlL+/ic9q2WWT0q/nYED88oF1fP2skDwMElg86ziMLXXeGZ6FFBGgxnF
0GKyENURGpwGgUVDZu9Qj5iMT4PW6ugtQgFy1uplQgLn6sJt/bruyVJz0Z+z6bcsAtLBshN+O+Mr
hPCD3JDGCq5v9AidK91R0E7qGr6Xl220Rrxlw0wc8lJe5561wkvY2piGX36OUztL1mFqBCwXhHox
t/CxwxDQs+Duf/T7OjxIuMe7SPYeVs6T+XXCDqIEnoJ3ns7D7FinHuw/hQZC4DbWh74S4gbhnUXP
PzExNAR8FHwuXOM+xpThsRPRXlQaZRpIADeNUBFth2Z8qOfM+AQzzXuRA9Y0eCA3HRIpXvANcoqD
+CPk9A9dqJpt0gzRZ3vsxgcots4aGlX3mY7Usw7JVTERFM9+m0ATEkzbbpjljxhfjN2XyYQ2laY4
KtSWk+5km3ZQmKrkfhShvkb8rn6g023c0nIQH0ozj7x9FLXxY2E545UBvONra7r5Bk3UFvIX/Gmw
x/5zjAP3lS5rGMtJjiIPIjE75Ay6z0KGEZ5Uc4mNfRAtZVe6yQ3zs9ePtwBdmw0SPcV+KnwM4dwS
JZNh+BjrqnnSk7cob+V8uLrK2TraWHa3ymzxQVNDo2KfG58CelRwx6Po89RjpoHqMOZJh/cX1mnK
zXJ3Aw4phqXeYpBrvV1WkReN2HN3xiqsk+yqw830Rw2o8oCGj4M3YzVdXMj8hSfrmCMZhDNgUu98
WyNWotLBxie2mgaclHxz043uE8t0/GdIlL71akMCuO7Q7Z67Wh27HKjUhYc+q5p5agCbDIzQJeSZ
T0dr6NeIGm0EnpoW0iZt83ovsvxDiXHISz8ELpJEKIJUwizYUoOB51WBE0KeXAIkiD+8/oVewAhh
wbfQUn37+hWNla5LtUHdpcYHiA9k04IMZTUpfCh5iTaM8yhYzvDpQEASN6jNaPi6prWzc7Rquiq5
6znkPprIvm37pB8vwH//kFBQVS83CEMOtMBJGC69GkC4E8RrAzAphj4aD4ZJFfW9xs3jOnQqSRM2
nr70pYNv0V8vTg4AmliAJSg1TosNz01UOzY0fg3kCG7RA8M8HlmdL41yP2Mfo3+8f7lf2cLJ2iST
MIE1kddC1jlJYcaiMiafNuV6HMIBBYWufUqrIYNGL2+wuhPl3sb6uTqG8zzeGVa8+Pk4/03dmfRW
jmRZ+q8Ucs8A5wGorAX55kGzSy7fEJJcznk24/Tr+6MiujslRbk6gdo0kIuMULiLfI80u3bvOd/5
7mrzfEu81AW5KGJbdZ0gKTLtHgqZ4Ab9cxHDfn41V6P63M3syglWhqOQafNr0rM06EaDkdFkTT2b
DO2wqwxS0bMrWnUjaRR+1a1bnqkPdwnFcQE5Upwj+ftwWgwJ9olA6URBKjJv+7bcl0CpkNy0uXWF
WyRGv+smBHm6kO8cgWJfNyrHWxW6gaQurLvJ+qJ19laWvr8mZk+4MBgfk5mA1OD9e2DXCnZBSfEo
PHFEGdX4Y2JmmwLc3FqvFGU1u/Wxxhf8HStbBYZksK6y2RqfwzSzt8Ig8rATlho0NvnWkttZ6FLy
CTJT85J1WdOgWUgNbMpufyQPvrgQ5PTMa0hK5Z06NBHBVcQtlVIDrp0hiGEv0lHXr7zJJGS7Vu7L
WK22RNGqgMfURwn88lZXhBcQiNtfNqL8GdWS3wyCcVUbCyO6oH4Jpgq4Z9W0qbJroqHtV7pdaA9v
i/tMLCZNwrjx1LX0dKHyM5ls48LJvutTUX/hWPjU5VhG1SaBLSjo2OL43/tPGL+5De0uBv/Kqv6j
x/7lrAdHFtneHCWmqTSf9WbXGmasBw24Mg1jt8LZhVi88YHjnmbduibvedoMsN5rze3kjmNU9QOK
X8oENIElwdNbRNTiuevd/f7V/NRpXy6f0b6LHI+hE9aV95cfd2FKb4VBH4WBfZQ5AArohM7C3ECM
7qvUpo9x5hCpBqBL+oKGZ+TPao6ZvIMLJMdeXv/+kvTP7xEWJZZEGq9cHc6395fUFoDQimRmDKZN
AEgMV2wV3XucxkYfSCJ0wxdj7udo1cLoJEsgi839UA/kgNI2PFY5EY+jSpaEMvT2tvZaN7BAum3d
Vu9gqwACpmSq0hWDxd4ORm1Q13BGwpvf38Tnc7Jl8TRgW6A/bi+c5Pc3kcRZg/SDAxRciQY2voAB
lLrnoiP3O9Qr5jkyyzaYKaHDMFI4VL2QX5yiPu8wXAJHN/o8i6b/Y2UbQ70djF5EgdOApp89mMhh
eDUy1H8dR80IDE4z68QJh/UX9/53v5hZKV2HhbLCqfn9vfehYkUQ8KIgxPC96TzwGtFQ9T6qz+HB
EY12HouoWJWjfjYqd1x1UV4elHJJpB8zPpqIRz+oRcrj54L1YvhsnxDGlLez0RhfSBff9p73K6QF
A3ep/nnellHG+4tFA+RMJA1DEEKGxizBA13OyHogdLRskINYibsqolG5IGkUCmLpyO1Q6RezaH44
aQj4biS8SunjKgskC9Kd5TQwfKjQ/uqm/UYS/1Y0vrtWCNlvjQCm38srS5fnX88qhLOJKUuXWAxQ
OfA1QrKzLGkTKpcbinlUoFYGnef0P1LUp4SQZ70KBF8d+5s6J1YS1E+DWl6MJTkxdeXs0typv5UL
7m0NFK19UsEUVqcwc4pjF+3KRaNbKm62JuV9OA+E1696ATQDzQrYTJ8pW4mkK7adb33a1hNkei31
tgOqt5phSPMTKC5XZnti70VxP60kCbr+bCvja6oN1mlscxgddgkDrJWiW8fCMMmPTo3kp8tgLSC8
DZxT2BJBQRBg9o0ndarXhTE2UPhK0CKMg7AfvP23ah6XFfwGVexAseFdYgR9rwiXYRjt/YV/y0ym
zEkhGW1FHomvn84yTMlxr5hgnIEMDecmkfp+sIEhpGObkKih9QTdKt1TocH2zSuM0HE85j/1DEgE
t36LZOdWRAv4c4yBsqjZuBXm7O0NKpjRHxLd2vZuqd0gT9AeCU3ONsJWSji8cx5RgWTzAxy+nYOo
A/qWl6EvUJi3hNLcw0UYbnOhkO9DfK+fAIQ7oMFCWSFrbi5zhgkFPEEzLcb6x6KrZoSmDCZ920mh
U0qFWaj00stBqcpzUpXqGEAsNA/uZOxi9DT73kzHbdLp+RogTbxeJN8FYc/ugL+GyUwZvAFELdWl
bwF2ZDOm3nQV0X8qenW6sKyM4LMRduI3LZuc72pbwF9pE8JPwCzeEupI0mc3GX6Uqt1Drown+hiU
bxRqycHzqkQPYJIC1oBX4JJYptY/R4YJG6N2YfJI29tVJdIOZJ4ld9KFhXJw7N5d510T7vrQ+lYJ
0R8bY64eessqN6qnKNuZrZSz35he1krnwO6mSnwYGIUGnDOd65L47n1r58QUGdw26u1TKrFnrioe
UExm4Ce3EfSrVVRUWRsUZqlsNdA5waxm+nm225uBScS13op6A2/y1dRyIn+qyJSbNrV474CzBsi6
hqPiibwLYiecLgi/bQ4xVsdDxqycIDpPI4U8NK3O99Ip30UjsR1wp8VlHyevvaLlfD3W3lKLp7RM
lW2ZxA3IUWGs1HoJgp6RNF5Yicq8BEDkNfxR66aYhnyjQQFAIjYDCmFwvp9146DAOlmhtJSn1lJu
u3naabMRI12A2BSnMFSGsXqmWVUSTskKXcVE/E5svLCvof3AGTpwpoyuqJnIalctc4Pwb4RlTKC9
1/eElLiFim5NFXyLiHF7C85GS/tkNWcSCnssobQiShTb1MvFqmqJvOCcXR0jPUsO4JVY7bEeUHLW
9daLhPSLCSpSrSqw+Way66M0Uw8j7BnAB5XzY0zFFEBzOgHXJ7Qzd8gLtJXw1almUqhMrd5pTijO
rvTsfaV4vPMxQ7ZW7SVlINA1deZFnXATbMQ83mm5oQYi1dC7KAsHqo319YicGYRjKL9VnC33Ue3q
V5Vli71tJzMyB4gpVZXlt+7UiVPv1fUqS+pHt+u+940lyEo1WAkGAmdib3Ku0IkQzS7SH42rtIBA
XGUXOkTxZQYgNFTMKzORRTA3rb0hXNy9lr0TH+3EfQxns7uYNcV6SpzO3Bqw7r8j8+KZFZ0Tn6o2
G0gL5As59HU8PgNBqE5WvcByPck+SnUDQ7ZVnZt8muybRkVA7YQgu/waXFVHjo/n7QwvNQ4wHfub
MSevY4QduNFBdK0ca65fcAhMZLZaGac0fby1aq/ec6rTXqGim6ti8XJr09CeEzwYUNoz+V3jljdx
z/cSEiMckU9iZ4j9YxaCIy6TaDXnRB6vqzxuj4rdOOwaurP2GnFXFlFzYStauc4NDqS0t1P0NvF8
VEVTnqaUDUshBTDtvYnmgU7qlafau5ru6bXIM2R69Cr3heynbSoqsapHZKnscgtumx2itPRtQlff
72AUwcd2IBlmJFhvJzo+wdwPMwei1mxVcK8kjNvtnB2HKml3kRlbq9Cosj0EvvQ7VW5eUxdX8Snh
c5haq1p7Rm9vlA7psKcAx9StB4HAd8XOnJLZNWgU82XibLGfza0PX/oF76pGniTKb78CCf8DuP8v
u1/iSpo8TtZJn7mX82jzmscRpsvSarzNWMMfg0M/peAapw1oaaCObt/aK5jp8P5sxfw1dmF+pq2b
HBbJ/LExe+vXUBIa1MLqeuDijMOAmXa3aKD2bVduzUiPVgw55oCVp9hFoMf5f0MZNAb+o2Soukt0
JawxaeH+GHGYkINYMFf22ygmxGss600qm+6I+wt+eRg7xpa6YIQYmyxdUOoBTVo81l4lbzMEC0Rq
zs0gg1LmkjhsgkBVSyrrRCna7wO7KfPg0QT7a42g2kBw1mum/VpxNuEW7vG52QHGyXqtIvPYdVOk
QCQzqzPJ6WLnRKI+l3iR8xUzIKUFSSqnda7gC/MZVE0vqKbsDUjlepUzLOIENtUHnrv6sh3sFBOd
Yx3dSXVIqinze8uQ4dPcSFCvgFufxdC8zLDFr8dOC685msJWn6f5wiocucIjPdxNvUY8UdrMP0x1
QFMmVJ76Bqrso4ydKKVEmqutwtsWaDFZVeYclkcTSgDhV0yVo8EzvqeAyWlLpiS7FfXOmkv3xbGG
ZzOJMl+G0U3Sj2Qs61F+L/L8su5xN6K8ATQINENbexwS9xCvebCcTPidFPK2mPATmAX8vlDq4EuH
ubiOK5ZoPc7Nx5QH+F4wMHyuRVw86kqBVcSIVZ7ndKukLG1qy3IDUXqGXVd6bf5CIK9+TKrIIIYH
vrDbp9eZjlTBAvnpqxNXwL5hHPtWZjs1Kz2/GywbH1uFvMBmR5+csMz8Vp+fncZ1t3k2QSId/dbE
Zu331Nta20Xr2raGC4Snw7og/P2ihiW01zsMnygGiJTPujpaEdouzoh0+wdUhdaxzaIjOc0JJc/w
Q5CnPvuyzgB8zXJCKY+nQRUm4WQ9gj54+NOLnYx8rKUWOzcNJmpgJ2SM30ftoF9HLQdH15nnawVt
387EzLm1eKFs6NzSWefgqXzZ9fHtkANJkW6obh1KKRKs0h/IgCeqRHe6TMPQ2c9OTFgssG9AXoXh
UFC385GmkKoGGbOfR613oQxIskwPEEJU5QgGEmj15N0uEt8gy5Q0oBs0rMmdeLKq8vvcqDwaneIh
7arrwHQgaxlOG16MgnHjSGXkCliHAL7GwzSlzomTy1K4OO4xVpLIZybjBU0yg0UN+fOtJ5VTzEmH
iDhPAqaEXThXkkRyOpJ+XOQVlRfHxZYMcrbGZN7QplIPMThMgMpC+xXBWlvpXtsdrDqskCkOxqqN
vWQV53p+Jus8WjNK6yFHgjPRizkg+br2zYGE9bTtUvYgTkumZJfys4y5mzFlMaqmJQdQgQ9ct1Fy
Spo0Wced3YMsIw9GHSm7ikpdqab3yt+p77VOiU5SRvUODChTOkWddgKgyN5oBbhNzvfEveiZ113J
ZjQ2OD3Ta7qQ/cbDD+qbM7kTU1Rdd9KD/ccy64CQV6C2FCKdz9mgovEdID/1s4O4TZ+7LRLLdePm
ZBqI8qaz49bP8ppjYuWdqf0blDtAQGGTF2uOseS4zx6Jx14PUThpz7WZ6Vtb0vSKuzs6z+M2dhVi
00k9obWpI1g0OvHTY6S8Ukb2OrOoK9z+DJcjSeJIYSTWEYg3PWL0sT412c1g1vLEF5v7WaE6G9cW
beUbfcNYzWO1LKT3s6FZs+bsFG66OFG3wDbjjdrATq4L1rO8uLOg5e0W3+1Og1l/mxqttquN8Dkp
cgpoDXezn7qFwN1F32q0pwQ9TtIzGCIO3E8y4axnMyo3XZSMJ5Ou0dnonOboFQokQ0RP6OuJpEM6
fspaYw6qqGl2ZVyX+5jmHtXQcNsgbv7VwYu7RHlZrU1mTy9TI7x1FpNdGM8tScG4O313kRdzsCk8
WNILx2ZwwnOaqs6xQoffrsH7qI+cuGaCCp1JX8+VKZ+HwnGWtks/32Ae6VbaqJr33CiozdEK94Ym
rBUQzoZAv9LelWyeBzMffnZON/9MAEUHFjTOoAot7crtOXAv8nx/4LwchOzAmyLkZXWVqLpheRs3
3uS+iGxAlbjwpGWeN+fa8DJ0VmjB4GPwyupFdQtYikSP0sHUr4WLGNq6lgygfGVMWrSMrYTZ7eTm
OpnCZsu2G28alIjk5aRPttmJjZJUxOF1Tbea5ciJsJ1dNt1RociJTT08xUP9Wgzil4iJ3UjYgpS4
AItapTssO95xNLP6ZoLksJlqw6IzNevtegKQzoYSjhrwrr7r78Yxs3Y0z3mP1WReASHdwF7IDxnH
mDkQg+EiB69zpNEtJo4VtS4vnAKEnPq9qSFmp/JmIhwh8TNYp/BKvWgb4U0lA4KQGUA9LTeeR9ck
RavYm3Nj62jj5UhBd13ZCZFPdcZ+X+eyhnbLd6pOo7VyBMZD8UZUtW2xRXfbPkiwBQ5LVuKskj43
gowB9GU1puRBYl1vGfHH1gKrIIKTXTX81qszzPiMrKV0jFvaf4axL9NebGuj1h+1JOW03dgiPMvG
oxotZRw0gxetaYnjojXHMWFI6i7hkRXprlJJvCsLBfYqjb15A4NJ+NKo6k3SzuN3zSiHc6J2CvYS
oul3ZVdwQK4XblpL6p8dQTtmDu+sI2uxMiPnfp00qe2Ihne/oUHXkJq2ZhMQKZZxxnTkRaaE37K0
+wlk89GxAaD4aST6tWXmpN1qnHTbMNfPCbXFUWoRcaiGFU3fTd7Fu1SCkUhqrzwOjjH8qKYMQEJp
aEE8RdpdHtekY9R2HPFCZESbOhZef/hfBki/SFxM8KOA5cakU6a9fU5GuK294OVkKDOcwyjt9wj0
iTfVCKW5kF5MMp86xtYGfWh6HyocspBYcNMhndBDDCTttkvm8ElVzI3RdRBu0TZnAU26moWwLer7
tvJYhSulXGmR7O/6PoJQWsKMhiSdBXpbk840pdoWUo9xDbWTLbkTbFcd4e85eTFjfwHANF1Hs/4S
hSjCfamb6X1DAMwpSybjBgECjqsIwMllktAl3lhGH/+sLVYXv4snDp1MyS6GgQMIvWry6PMuByUw
jhdJXHsbLWFpzRTCyLxY619LFCCwqsvqMnHa8VqTgvN1ZSRrd0yvGti2gWqH3pYqMd8VtkbTQe33
CqEkQZwWzkqqZNFADbMeR+KDAoDL2irsS21bteqdl1bXml2GF6lBV1KS/R4kjtB8s3Gzp6y32FrD
0XR3o3S1l1wNy23aOQCZxyi3glmWwy6bB0cnIdp2fEvnJZ3rxLrS6+beYFZ+R8aYXDr9DfpUBaDr
NOny0IdEV9MaEoeaCK0rt9Lj64lZ6EGxiqUrpZYbR2FaN9SudpoTLX4l8Mk5YG95AB03XgljVO5a
xxKbmpV9F9rOBe8eoQSwS3f2YG9LOMsPutY53+PZiQ4chJZCLWUPFxTOKvG/Ra26BONCr51IxQiI
qRg3I7X1blLlMkl2561dSPOiR6R5VZi6thqjAfLf5CndAXgwF9HUhruVgHNdGOa6Xl7lJsM4Gl0Y
Kmg9M/uf8wG2bQOtd/Jh7tC5IRJ4ztO1ZCRbbay6nZ19MZnGfuitwbiMPCuk91YYyArUuRbKsVDc
5Vrn8LEcu/ZeHWxrF3WLzdXolIcOgO16YPt5tdyO5VpRYnHUxRg+zoom79Br5Nm5TB3aBmbVUgvl
cTMbWzqK0Gr7mfjyQKAxUFZ5OVMkoJzOX/D7O6/szuWmFyTT4Agzw7s8RfbUeMKi5WqN5cauFzt4
W/Fe67X57NSO82OK1WuDUdw39qrc3RiN3WxNmSt3E7QJ+jE6wiPdFdBjmwLU7kTzRFuLWqrPMGjT
9rofWsFIyrLCg2bU3mvHyVP6eKSVu0XefEFICXP23J7pIg4AfdmRWiokGUXZg2bQRg04DXYnpRrS
l7f56OiyEPmVM5B56vaTS/ix24ftug/D1F2NS2oMwcbVc4XVvuIrlOmrTepaHejAcvNnB87BBV3Y
rF5FYx4+2rWt1/sCiNFqqOV4lRrFvOnzcSTjtqY1rZK5sqrGULsp44TWkx4ySB5mtaJwknT/PUnZ
t7ZznVijIrEpNpe7qiyG/4LGDhSslh5cPi0OIM5RAdXvSMjpRIgAtaNQVuz3ZLuOY/NijgicyU87
Zq5SX3bZcI90X6wbOycfvR60dQYH4VCOzOQCjF9EKQuF1aJaVLiOltTrWaM/XOlKckgYf6/pr489
7caoONl1NK6tTs82rDXEDxcaXT0bMPfyBTJT1rrqMGb0t8qk61Y0xYCWa7VaGH5HihWx7YnX/GiH
rtsCxMXJMDl28UisElG6Hs6iQMELy781TAqNsiHqKkykvCafxCJ/rHWGZyXs+9dOT/tXhv08mkY/
khcQDmro63o9EZPW6kSTZFZ/XyDTvCPbQTmIoaThOTn1ZIP8VryXsaj0m5Sj60k1FlJBGTM195g4
XxtIIAIxYSSMTaJ0NhrkZt3nhXT9sIlr8nNxa/+KZ+au1Bc2OrlZCkJmxzkjWg9J+GViA5q10trb
GmFZXMTWYBKRE53S0Uo3MY5bX4tmdcUKW7Mfpu1DKWLiXSqnuBJollZsetMuyZmdGSVRFQPhSIQw
zr4xl9M6duUPFc78JRh+vGXGMHgB3SUMsVkenpRJEDpuKR02MKJpqLB6aBhFVaw5r0P4rlLrCAOD
WQIcDodoUo1e8WD1555Enac8aYg8jBRdJZIlue0nk7hzswenSwM4pnQpdOUu1yOUTFFZENnbKZKv
nIp5azbAtv1Im56nTLBrebU9nvWOQQ1BbD/sidSDurPA+YtEOdIoCDqroQYoGmAvTnqE13jq53w8
R9FQnooqnMjiYYCEfEHESU0SiZ1cJpbUT06e6yRZpNYtfQiToBjSVi2bPoIvtKzaDJxhChhWtfpA
k7q9mLJl0YjMhjfdLcgLurEG3EobT8Qjkcp6Dxg+qjuV4ydwM+Lkl6cryVP2A5sTLewMVyHEU9Nx
A1hORdCQlYLixYz+5Mwui0zEoPN1qtpi9gciKW7UPK9efj/SfHN2vZ+8mZq64JCYFeIG+sj0JHwU
r34lk8CzOdUXImJxpgQ8FIM3P1jTTMaiFdXAR+iJReJQzDO8+lzJe9d3a2k+WcPkrTU7Z9DG4OcF
88w3sx5/OpEFjshzTvDDGSY4rf7can1z3ULrx7tVUTL7perIh7rxhovGTMPvoan3q6EsKfXNrErW
mjlkGznq38Sof4Uo/Cyjgo6I+4G9E7XoIvx+P3Csc0tPRWtj8gMcfzn2vb2G7ayDukbpcm7KkDAb
94FsJjodiDsOJu21daTRL+nSmaFCozJaZfqmxDeFsDhbkiAlv9C4fNKzco0uJmUAxUx4cIm8v0a7
m0zSbLhGe6zzlZR1RaxUG/mTTXqfzwBkOtFTjHa/fyK0z4JWUJi6ikyfjM0FevNBOaF7Cls9UXSs
iZm35oCNKrhJANlakeZPbhL+9KyB/QdSVn5Op1DequVir6eDtxYMt0kycIx+JVwQwhtS7lRtjfZx
AiIUVf2ZGawQqy6hixikVpw6yKYwXvm5U7XJqvHaVqNqJD3PRQ/pN3LSVng/XVaERB2uC678kWAT
bSUqtT0WQ0IP1rC086ARWz+7LPM+jtdtyml0gqVEvT63nXvK+Ky/260o96JDpWs5JQNW3dBn0Iel
h9fPnfTiUmdivm4zOZTkv9NjPlSpUIm51JrKQHZRaT3aIoLTtq1uavEGT0C4TUPzqE56Kn0aEPFZ
ZrLvdi2tDccfdVNljJEpZCdo2EK3dIinbE3d2OP5oXdKjd5c6aCcMCD3e49chHPTj9Ow4/Mjx7Mj
WFFu+NDqtT4Pyl1TFNGP3NZ7HPsOfWggBu3eBJ8lfX4e0WOK+iOxqeq5AMeb+pXW8Pr+uUBp6sh6
amsUhKs0rQ1zNfeSmGEHm9Q5FiNanJhnkcOzYy1tOU1BDIOMuhkrFrk3YWmomsw8o1qsXHduDxLr
2spTqyPjCesgQZg9khVb/oKDUAaGAvaTfp6+7AwonEk6jrdzOmWPBDxr0RfCjOVtfb+I8cRCywbu
tvhrP9rmB+FOdoagJ4hKvSMuLNIfyID6knjyN94BQCeoTiAIIC78qDkriHYx9A79TlRlzcU46uOe
VCoWanxo7b7yOsOHMUkFUTjThnLBQxKsckyo4kCV9nWlWBnlzhgHZWfJO8em41Z0Ldmeut2te0PI
p9+/ym+r2LvPBYQ9jHUX8AgL3Sd7nOcQ95VWA96ORRjsxPrgsyv1V5XjGrsoJJmGrmNIoSM0ispI
HaKVO9O+oD8n41tnipCJmKi16fthIgzI0HVeoCbcedqUHbM2vs+FO6yGlrBEN6mGl1aV3iYGQPVk
Ol32/fd382k55GYWczZWH2Qt2sfl0I1jsLLJqHA66bEtDhFFWFt6W7QUkS8Hx/rmKsoXv/Oz2pbf
qb9tEijbjY8gAQa3Kh1sPkAAW8k1897qB2uf+V3JC2sDNfIrD9sngC26MDRNDihvXlNcwR/WXqnM
DJyY3gcVFOLbZIpH8lWL6IxBMF3T0252daQip2+s/hvWxPIb33G/IdP0xaSWHsyK7ZvwMN3//Wf/
eU+w3kxWWBzwDrMxfJCueWqI+0QCpqjQOl1xGnUQPKL2XIIx+0t06d2D1qfhoVekWFt0zJCv2VOF
fcAtLwkvZ9bChOOLb+fvNH6La4tDJhkVjrZ4zf5VNqSbo5b1E1eFnyW7oSNnHZ2yGrK1adb9k1Po
ZCGXrh0UjdttbKAe17JQ6BTTJ9knncKe9m9/TGiubGvZt/HF89K9v6ApgjcMRQ9lGsksJ30AfqA6
CjHV3tDclrm4Fu2EkF3iWW89Zh1RNf4Y3GhczZHxsyKY/YuF8W++N7R6Dvw6NnRUhx/rnA7yMdkK
CJRnBoTUpODzaNPuJ7XDImCKtVnE3tOsZwYi1tD1U5o0PopQfdVQkHy3ZGXe/v4j+ryGOkgHF7fM
IoPE7fb+E6IrOFO/c/7QFJUlZyD3yAO/ucraqUXvM+JAQR1EwJnRb4y4Nb76hpYH9f2SyO+HgMs+
QQmA2/z976elaWEmJumew0B6k2nZkzEP2mmYTO1kjI52kqqBd2pgUJgn8tnplGwLFNWgHNW+cDZ8
XtCw3pp4/3H7YW386ETXECgVpWtSTttspSSG2y6UR1Pf5JNponoiOdSYk/GLqvKTL5yVEyKujgJX
1YCFfdTa2ZOaWkPFLibDuMkD/AAnZE/Hpimme5XA2DtKgm6fo2W66RlHX8uU76gJvQurli0MIZNQ
ihqv2Hrqkn6LNJwiMQ9LzjpSYs7xGLqtqdK2XZHXm77wzH3W5uEh11v1WWhz3n7xlf7NE0XtxNsG
GAIS2UfbFy2zMIkLrBlQKMt9DYdxQ8yYdWHWmlh7oXBoTlaHyALTAgpJ+Upn/HmLcNiQYFWy/vDo
GB8fKIxO7qCiKzaVON84TFw50AN7Ihm50DY6Df8OqkaYU4hFsV4we6y8n2/GDOLKpjMiPv17Mkk2
3ZLo3Z7eRlH2PmRJy/zig3org94/+3xCBGFz8NGNz7tZmozahJ4xDmRo1NMeocAcBlNUho9kOdp7
6DjNZT4gCrORTD1UWZQ8lk1MtteozNp2mcArBsCX+16La8BsY6Lu6r5q4egaRlP66Aiyi0imYqWW
UbKCVIqCLGpmgqUkugylqzo6xnSECkWnxaWqa6inkKAjyAJ3cd2mWhDCiWGgVxHhUH3pGfibxdDF
9gn4Aj+6SrG4rA3/4oirTFpltU6hjD0Z2PngnqqB2buSLPogFw57MNDpR4WVXrneWHGMMZVH05jn
o+c2IPuYiu//3dVwqSd1jQWR/QIj8/srSsELZg28hWBCg/ucD2V+lkRgrcaEQzi4gFLbZ33qnHMj
GrdDL/ovVuPPSxBVrG3o7Fi4Yr2P6SFMoWkcSlfxa2mpz4xShN+bo3IS7jxdDHwJfu81X1kTP1Xr
OKgW7wZWa8tbZL/vb9omHAzoSREF2BNpUHf0or/EeX5aFHjE1WWZWypG/Jkfvmqm2UzipRMD+Gps
6wxghx5ykk+SMZCs4Cj3dJiD2B0MgWRrqEiIlfO80rvcuAObqMJJSsIeRSunLRLMZuubYZTRaUjs
O+H20Tom64kTVPmDfzueipCgqAb/jc+NzUczimnoG/JIHqq5yu1MHNAH7mXmnutJf+whrvijM6pb
0E4k06Whek3wdRPoidY8TkIvXhmhhXeFtXQHU7n0OmGV/2oahbw7Kd3VjLzel4Qurwa9uIEb5F0k
s7OWiaS1VBBumihE1zKgrosTNg7vW+RonFdndkUmNBbEL6vFVr9DQkfrEe5T537hGXorVN+tNcsa
Y0AXo2zGHvWRkTH2YzlIArV5smcuRThMkn2HdGhjFaME/sVinn/PaoRNdlsRaOpFjY4EwNoQFKEE
ZmrTtLZobiYxYgOYVf0OW4nDtljnxEgLYV5pieC5ackcXcuCbjOILtey/Larm1/jXOkv8N/xmYBK
z28H0yuueQFR3g/069cTSdtXHjLBQ2opkvDnVDxnVn1fDLG2ccfoPobIAqhxeiYf0zmIWp9/6m5k
HFgTB7+ISFxt8NPRlQ/4KpTbfOhPCeGmAWmYO9eb8xuXvhcykc5tgHfNOCLqQXFuihShQtxE5Rfr
iLaI+T983HQUANJhi8CZ8BHgpCJwcZxCo85rLeOUEQh0cPqRHNaot7ZdVl62acbsy4Rw4Hek6eHV
UFuXPERMSnktmh8uep2jmyvWQGu8GHZv69z/NDBj+1pdPBWv3X8uf/FLRTxHEsXiv/7z3T/9t1SN
d3+o+6+3vyR6rVZP4undP6xLkYjpWr62081rJ/M/f8Ff/+X/6w//4/Xtb7mb6td//uOlYmVc/rYI
yTm8i7cf7X/+8x8gIP5lQ1iu5K8fLrf5z3/cg8t4eSr/I+B6Pv2xv6gZ+h9gCmjNergi6JfY1B9/
UTP4CXwqvm8cOQt5/P9CM7Q/6ORyTqO+tOnvLSVRV8k3nsbyo8U2RwGIb26plt4+Xu7+6s/niQ/u
v3VuvKXIvHvsACbrDhBVNhHm8h9NVqLG0zhgqPI9NfZbeZ2Y16F4Cgl5dejxlQw0t854q9rMunaX
zBJvvORSN6J1GOsry8gI3aw3RmT7ClYit70rGdzW99b0LR6+qfNF3FxJ0azSrUd1gazfplpxr+3q
xXUuWHUdGu7anxvi//SD+v/TM0jj53fP4A6Y6VP77vF7+xN/Pn66/geIao5pLC702ABn/J/Hz/4D
QzR9ioUxtVBb/uX5c/+w2Hspytl+qbeWC/jfz5/1h0NPSsNyxP68hIL8O8+fBhbz/cLHyQnuPuU3
D/X/ou5MeiNHwiT7i9jgvlxjXxXaldKF0JKic6fTSTrJX9+PiW7MoIE5zGEOc8lDZUFViiB9sc/s
GUAj538iU5JMZZlbYYMv8SthtZdFcCjmpD9iHRN3TK/Gbb34LwV2kC2OIgZLuP+YPYy4mM1HB4l9
P0j7ixEtU0EdMGz0Gq2OYR0zzhMt3uDIysneDM7ZWhyhHSZu7JR6fMp18ZBV9rz148xZuZ20z+Xi
Kq3/GUznf2ZT9t3uMnKHtFQUXeIuV3AN5+KlDb33vPI/bBicqzht+j2zsOJpjD1KAWRfhk9q6n2a
oYLqEJQueOVmDJ8piwzFmg5jSRmv1z0EoPApqKRSdaPqrFmPEu+O7RV6V8I9uGQhszsLVtU66DMM
4Q5u5XM3TfLk4LpYLQzwCwCtaTcYHTmHOmT/ap3fubcJDoneI2E8/MEzQSnJrMato1zzODlY473B
xz06qvIxJPu/9ULOrXQ7Q0zrdWq+kL3+Y4ty3JpRNf7aNuFcY5LD25Rx5o+N2jnFhfdn6ktxB1yf
QEPchXuP62hDU0Nj3CY7dt814tsZT5ELydIMvFWEqp/W4ggAopDHpKD406FI5m1K0piCglYbx0B2
FvmTQlbkjnRDvrOr9PcwGeKmYowybmd3zSr1p3nNNFfeaDyEuDhT9vOJeDseOiJl8zpNs+gZrCVO
4cnDCa10u7MLjhr0lMhTipn5i6Yv2oaJu2xNvIJXs0CMxLroYmUey/lnbOjCzpvgvTcInSYu7I8i
8ieimRVdwcdQGnxLxK0vPkPC2yRoKl8V4ESfbJlAi+gUTerRxLic/uAo6ncjUvEqqFr3W5VTWq08
ZeMDnbpCJKuWKuxDnitrk8bRSJqD3OYW+9xf1CSqCWQT4hySxltMCTdwXTEfEq41f3mj+yOhdexv
maQByZ4+xqak+t2lByssDUtgK9L1g2FP7j2jJxxbVekfOHLCJSRr1O7ZXTijGQVfjVHUO7woyS6K
XR5nN4mmP6Bk8ZNGibWBVokZSAxIXklYb/MpUQ/hSDEz84k8u3Gg4hHQWujz5FTMeRCBcU4oi28m
ZYbATYi/l2lVvRROat4g2dTHuuzxO1hds+QvyHqPc/c6pfTA01wJhaIAs26loT75yoRQ18XFxgmp
VgXJ6R7xsnQPRYQRdiPqmvKVAYBqRnTgTgMi3OZS30vV7k0qhsd1M2rrgOd/PKuyyy/MyqmE7pMe
poh26uSWUHlFEaKsbyWXmk1FOv9euWRxvAV90tH9uAnasOYRweicCgsYjf8lEl6dtaGwBaQuIYDW
TPptmOok4CtPASVkgfi2KFl8r3ITDy+xav2iSodyqMwsXrxBf2H8Tw9mM+htZQffjTPOv4geycQ7
MfdHHU3pNjJAwjaBVW67mjV6JUxtctkIrA8aZ+stjXBilWc8l2svat9iRbWHJ3HHIpH2ZwbW/TZr
5u63omr6N+UM8O3Fdn7zmlKcdWFSSUpP6Kmkix570FKEPjTOFk9QS0JPiHQXi3mXlFhHBq0ecZeJ
tcsesZaMuzf+JPM3EQeqQ8cP8x/HEdPB1HbIiCGt3rMqaO6KFMuHGyXJNcV0eB0tRMwojV5cWDvP
c7E4+ZO+s39lGGNTGMPR52BrY2NkvmShcCT5gWgMXfZBO1NA4Bj2j0Vt+LQSk2E8uCOvH5018ymI
8xsEg2aLiYEURBM8el4rmbX77lZgizmqWBWfEdyGi+phHNWZ4iszsZ8fBPmpJ3sezFtvVuZuKo19
YiXHpgmfWeSfTTnsyRDz1OW3FCJvi0UKyE6+o+sXhaPrDlXj7zLK6Wu3eKflfGsx7jN7PsYiAuwU
Huago9nd3GGJ2DX4hqRl3NtBt4VVfhg8Fn1hHPKhuEoRXlUli5XRyUc/6BM0VT9h2pceKRbeDU0u
8fiGj1E0yTUUphU1BUdHy/uO8IQv5+hSygqQf48BiUCSt58wWR1GPa65D/wZ5RsP7K3MnY2c8Xg1
stmSmnzonfE85faZ8e1nJ72LofWpjuwrjcJHoylOugtOeO+OcCiZtabDh+ydGx0UP51y79wsvRML
CJ4qmxXhM6Iv4QZpfcN/8dq7zrNyyXdlwuUZbjyAXMGg1yUlmmXZ3oUxDpGpYf4bp0fCds1GAvfZ
qKCABxHIkolaSHwl3eaYJ7CfgcmQZsALU8X8DlF/b/buzQsL/gNEMm0jtJBb872HDx1Ds7wnxI08
Kjvvu+LutOIPHmrf+2EspQ9FX7W70pkx4lZ/cOl8taNI1+wsyOcew++xCNKFzoKFR73OSSk3lcez
q/vsAkqWym43PM9tdY6y9BLpkYshw/LKHdlMkvAYONmlt4GElipQe9eVW3/MfsVkH9EzfyNG6CzM
1U9kze2ODuPxNC4GXSegsZcg7z7oxQuSEkedro82eSfAGTXRdjDSh7iUz5pAqFOKg6H0OrXVkoyt
T6mSR2sMXguvmNaBgdQNFjRzmk+3LTbaXfBJPI/W6L6l1cyXo90tgYeXMiA2lFutdxCVcphwAr2e
sbDWVbCjfyO8dDOM0ba7QXkrLrbb/yrdOfcGWeeNUaef4C9qzhTZvC7qq+SGPLQX2w+XFPJr5VtP
Q4FUrJi4HqC1alSa6di3zd1c+Kcon4c9Fnb9N/VEuU3M+i1mIT1zPMy4S7TVxs2C3yDlY69LO9vz
QpsA7MUdDcAAqUKPnB7u1juCgiwFg20iGJAjTDIpvyFFJGcRkDpx2Jr2joW9zBus5i4SLkQRJJpr
FKRiRfA7WSGkm89sqMM6gDd+74vRqzAXJNluwpK/MwyrftCNP/wKDJhbGSf9W8WSf3b9XltrZYO3
4wfOZ2HXajVRkDivTJXMN7yKJRwBaqEADjqBcXGdYiY6Y6s9RmP7T2L3zPjqcojXLSCSsx/72J66
RIrtZFrPMhlosCwM5xC3dbDCF9WshZmBk1AdBrbCqsNTSERwXUQc37JUcpHCGqiC+GZlI9OrEkhs
O0fZCA3YUtcAMWfdjQMACmO0j93QnOSY9Denxd1ZZmxpvsjTxyFIxgMlH83W00b17I7iiSBJV65S
s0+p/RvUnhfaPnVTU61ni5CMpIOZDgKbX94xzFvdNxPnGoXPGYoTTQWEiJuRuGRkj/OJPxzF0iVK
plPEm25cL4ZdM+TuEtYP013Syejge4nkVBt6T9UQmD9VYepNqQq1k9nonmdIDfeJ58x4TBxUHHhx
uxSgBumAuXkaA7gbSWZPT3YhPeiHTXvI+5TMNQFkfW4tVd5wY3n7fByCS1lxolI+tZ0KLWzbFcN0
y/2yO3Hzzo5lWf+hY2esNg1fzGOs+5mqB3u8kVh4ggaR7lym5yn5xEhSBtZ0D0zFfIftKVZoTWVB
brR8GukC30dcRn78YgQn0AzPpCk4MihhrbELU5+R2vIWSmXuQ4Jaal13dDvOoZguhlu8VJnX31rs
Efexnkir+mo8IUYDGsOmvOpi77P0dfzgo5I8Mjnlq0q6mLSubYMiK9Otb5NdiuhB3+FY56nPxBBs
stFXD5EKxxvpl2afFrh7vS7wwLPlfoxzkZMGJxktceVIsFze4OBCd9tKrzrag+9sbH3XIJVRhcEv
nN7IM5Nt5YHYKORajKu1X+/pQkWyHPWgnhmkiIMmQJuuPA5IySGmsVysRVkHL9DXKrB0JNHqlZ85
7tdUK+eynL6eS8Prfus0Ct+bcVT3YhLuR5ka48mGz7v3kS73CfMuXJ6TUivZORWZ+TKs3ogP8AgW
hZmdbBJsT8DJwDVrL3zuKT1mZug+RNpxNSGF0EohkYNuNFvXuO9EAHWlxwMkVnFAxypGv6h+14lD
GCIaW5/NOUseTVMQ4w6qWJe0S8TxLrDmKt15wHaADQWjxWeI3+9BI6HicgYEBqfOViYuBKd8zKQY
rS3DG+faYYmoUVhT/wrfyG0I53j5sDIkcWir6IiaO0o8juW4GUuBJ8ZdznxxLJS59bquu6jaltnS
fDi0K158/+wTk4SR12gqMHMdgcIrVIlkWspzxWXpVwwplzLq2j+7whTEXZVb/IjC9zcAqCqHE4RV
HjMd9Rf0T1o8DJ7C1OgOJY2nR9+gnbAu9YgjiNQLqN7+2Qcjyfofs9TzzOq9jqOXnvEM535nXMzO
s74VmfI3SQtba7Dy4uwFRfaS4dDBftsHZw+JvkbmCz+yjMqzxkyy+wY/IdEhZhoP0i+rcR2NY70Z
iE7JDbYxovYBQI6QosUX/i9+u6pNH9q4/5psGawLSaDfmqigFGV5tWRqbOJ4sDdd1/z01DttY7AT
T4rd4Y7SBu8wOKV/NPRo2ivWnqdKg15IZEuHI7nkcyfkL+kUcRxAJD3RDninKMZZcycaT62CcuBA
/dpit34jQ+uvLOFdHHMo90VWqGmDR+ELjtCwTkPvR6pMW6uUeO5TDzNjIzvtgtyG0KoMQvJWaoUH
lRvz2kd334SZP11902A/JVOLOnJp/Nw44OY7R37l/BZY/DZD2eutjAR2wiWWq00/YSLp/E4gBk+9
4bjTijrcfFdFMnsd5ilc4Siyt62s33E1wfqZ55Ls7BS/2qXY9Rkpf6+nUCWpWWygk93ovSKaQffH
HYCX/Ki5jmzsoHiNBvc+7b3oEFgxp4TabQ8DgxXO8HMTJhtOiX+4H3Gm8YzqEvR5dYQVcSt7P+GV
TPZGVCU0FGa3ADsBzwbPaxcqfdOpV8DgCdKb45XTpiK/dpcmTno2kxoGDorHGvMNl6nCgRAwTc16
rmKS3tr5bXQH2wNg/N718+AqBtffWo6B21jmZPscwPjzALqDIMC+MNjDW4yShDtH0mNGXLcblkF8
SGToQEdM7nrM2+U6nZzofMJBaOgtMLRqj6fYOXK8BvpPy8UlrjGBaRkCDi1z8zsn4bGNzSLcxw7N
glJ4TrICpsdwg5PL1u/xOvMd+ZBYFE5p1THhbm18oYz31txj8dvO5odypOOsjFj6RJ1QmvaqsUkr
kBMeXsmQxOTno7/xmMYnu7Oza2u57TZo03rXYk8MV9o3S2g1WfY78lFcLI3tMxsgp8V9QaNKwKUb
/WYH7OU1weGxC41acnQ3wl0y12JXN8Zw6ezkGFVesAl7XZwaFKLdIP0/lYj/ch32//ijlx8D1jTS
PLnc1pXj7xNOCCvbtJ5aJSUaG4f1fds08WVYZLhGNdF6avgoaMX0juSgEGxGZRK6awTR5mTaMfSZ
XkHNmIcChf5tKn1qztGLDkJrH6bu6G9dqrfXgxEE9KkW0Wa2F82pNup17KNjbwDfDn+IxbERFm2L
Lt0RUa2WsGrNbkOFC+QwAib1Zs70D3gxgiusplz7lshrUOYTzJP+ORXhqV5isdR5X8MlKDsvkdmg
I9sF26jctlYxnO0lWuuRsc2WsG3rE3rjDv3YLEHcgERuuERzqSsm+KmJ62YkOPAULBFeJ67Xtbfk
ett/Gd+RtK+zxH49QptMFokCG1YLVXWJB1tLUJhp7JIZ/pcfVhNR4nkJFeslXtz1BI3J8iUXcwkf
z6SQ2yWO3Odts4sH75IsUWWxhJY7t0kv3hJkjpZIs72Em7N/Med/iec2yXMyFjhJnSUQHbTkt7wc
wojBwDQM+2GvaP/ZJkuUGltBuiEb5Gwi0u0bwgMkm1Jsvbm1xLCXQDaQA/PES8TtxvsX3GY+n/yL
cIexw5dGrDvhQ7kUdHUTgif07diuccli3i0f6zyTOQgTyRITn5bAeBvi0EbI8C/hEifPF1FRkzDX
S9Q86Oz4jm2eLKtDgZ67RNIruhoOLil1QVo9WmLrOT16hKQnRBIy7UY5yR0wD3Lu3RJ5xxJO+j1b
gvCUb5FvipZ4/EybwkX8y8xP/+LzS5C++BepX8L12ig+CERwvF6C90R6aqJEhPHzJZZf/QvoB5xS
V84S2+eUrw94OecHQxLqT4A9P8RL0L/5l/nnmBQ8pimINjIqQAHSBQ8wL6CAQrMT+ws8oFswAuof
UaCLP1iSYAxIaAPGMHlnYmX6Lceod0XkSDb/T2aA/1+NVhY63v+Zh3/8/lt8Vj//+2SPOfR/8/CN
BXvPUWZp5mRYjm/wv0crhu0yQAGeytic0mROovzVfwHxff8/cGxgecRo+A96j8Xwv2YrvvMfUNzN
MGIiAgSAdMP/5WxlcSv+r+kenhCfohQTZ4rHKNHy/ycavnC9WZReY2COSZIb2L18R3u2vlj1ELE5
NbrZzZaZX6nKjI+TO9bPbhxX322DEL+qXe3f2b3rb5RTl8Vd4DSucfPsuJhuiVFAJmRD7cgjNl46
cP7MRpOKozbnWrDiPcYh6Hai55DdcswBKqHLuP/MczIz35Y06vimMZ5VV7sY7OmK3Ry/vG3j0OZH
ZARoltvDJg3s1jg2lZzKvTB4G/ErYQhtV5BxYJLUMXDoD+wj2rwLSlAyL0Fdj9OmHV39nLNJg2nH
M71zrT6NdgkEkOQgWJDzF8H1sDx3nCCHXaJ9vJyrTqZeu8QAk/6kEPO7oxe7wZWxRfNCB7bW5A0N
t76IfpB3mXREc+3KUefnzJRtstUjqdwjYDcqo/vMH08UkUfhesQ+tgumKH4mhdqcsrYNb61dMdGp
ZXoRSZCUew4N2aPZBWHBsh/RSWbHIbgtJNermNj9W1en3ERyUb8YTSh/8y4SdyGoip5snyP3s9ul
x4QhH3CYbLAPRmwEaHFlaX1jkVU/YlTqizBe/Wi6k/pVRjY95/UwPpGygzNl9W56cBNf3flhIY4w
zsO3UXPMNGI7eXc7SiCTRjKjMSAqXOK5H2rYl5jOZBtAybZBogSEVR9SqDoL/Wc0X+q+b++4anoP
qd8bj5MSzStPlvERWK0L0kY48qz93OQ3VdSeSwBfgCfKU0oc/QRhrrin4LMiWhVV+rFywuY+omjq
s5j75MPhZx8G6XhnnYz2u+eb85tXqPZGZUWxN61GPTljKB+pKtWfEu6Zw6HcqV/xsBmPlhBylyHm
fkqoTldyrflJ1oN51zWFOlTeCDJOGf7FiPP5syTHdkaYI7g5yA9sZC+x8vJyW+e+eJ2qxD95heMj
lE/DQ57zKK1sxOAOfkptEEFS+ihk2X7wcrrMAPPyM+4GPibTHl+ITjnnij7qU2f7NcrzGDwOVTz9
maq5OZvSMCinMVAy/XGeD23UMClpza5+on98WJc9W1SFCIOyRf3WXUwXLxvfVONtqfUgIirkMCTu
ss5agubYSeO/o+EVH+R0+rvMqMMH4apk5wahvPVC++9MR3kQIcEU/qHXiCDooVDpeizJLm+zUNew
SqN3SFxiz2mle3D7aniqcd1mSABztJtCw9v6EI0dkpAhdIQ5waSyCqeKk4DA//0RGwa3lzLDaFAV
tTutC0Y6T3xxHSA5bqAXeuxh7itOMePChmATrMRo3Ad1YPxRfWpmW0jAzRFcbbNPujzdDmPqGcfM
da3XpgUzQUvCPHAyydxn3hDju+cO0DF5shVXmKyyytMkMxi9dplAekKxnHNiD2V4TotUvYygQ/ay
qj2ymNL9Aq84niLsN9wAuzDZewFhHhQbFFLOc7548ZsRZZG5kHgEMMe7SITH+EzbImLkbHhwsqap
6Hc9GemD9OviEpoNIEGdJvfAFu1XSODxhgn7cryBoXHK+kA9Sq5CLz0/k0kuuMhPw3bIATk9/XJc
7obmDLxHX3qVpz7RUld/tb1+ariJfDUay+w/WxShg3JdFRD9VmZX8DsloP+8IJvumiJojySf1D5x
w/SHcUuwNihye1I4E5m9dzHO8iAEFyiyZrqU1Bj+kYgA2Iw4cNHG6tH3aHbZxiLP+mjrrnvpMCkl
4HmafJeLysW4lqK+0nHxAJaY+7Ck6h7ej8twEDLakSebp2jImgc3VRVKVtZdyz7x/4wMCaFxdP2H
k3iBvxadjcaRR8Gxi/MM633a3uN77jeOkfR3wq5gSPi070KS8oZ5Jbwp4B9QInUvUpjFQG1CtGOj
6f5WhdD3xdCOVy5azKFMerxWmcObaBDm2EdegQuWvfw7w2Z/smBF3EUgkMFEDPlpdkbaBOWA4dBh
wPfreajOTMbC/bKFkhBzq0VIt5qK27KQ4jlKFiJAqoQrTmYVGB/UJ1U/AS0Rv4k32QcnhNNpVmk6
rhheOcZuFBhj2EK485AG2zd+3T27vA6QpLOuW5XgaaGyhJa8acNzn1C4519INfapaikKYa2c3h3+
x3+rzhKnAjbjX+7p0wvjYhQU0dOOx5ij9Lud2XYmP8lQ6bX2bP3hMRy/gxXZnujCdj57Gq6MnQRn
fUljV7yMlEI/+e0Q35OPdpgv9DpZOivztyjOYiZ7HYwZFXXyNaozRDQaMvvPArzuIZnidxFFzGgU
cBNSTWJfocv8tK6o7kc7qM1zyp5fwW5cvMUio4Z7bcxyPuBxtF+ZT7LyZ3Rd7pkfE2gfk0m+eNDm
n1Pq9t5Tw0FU76LARXkumIynFe5sRLyJLWBwavQ8bBP+ikKg/EkaSjxjz/K/W9sTJ0LgwV/2r+Kx
KNsQVQXnPhL5oKptG8fNE+zZ5M1TnXou24JZFfuoOaywjQCyDRhRccObBHIUDmXnHquIe+gjj8FD
GMbkooO5rhNitEpcZy6e14y837Ub51hsKxXL585rUUBZiKN+3fatfxyqzka5T9uvDr/HW1A1aCV+
A1OTxAL9HQ3a8ZjP7lEScv3L/AjumRdBV2iiVJ50ySFoFY5SfiJb+qfJjYpLE/X2epg4nDUWDLAQ
3+o1DhV3SZxoRCtTx3sK28K8oOU1P57BBc5BSVwzYYDzMA7tAWr4uK2ytH4osU9z76unk1Uz3sc2
yQxE5ym/cEBe6w48TcxoptZPZth232XudQc7SX5U7+R7IQzzrQ2DHMfFzEoaC3GSqPUzlzkRwwgR
w4Q26s721kYO3rswRjb0KUJZ5sEx0MlEHV5UWzlbncGjYDwD6Kuy9XdRNcVfny4WEMO2Wf/h62xf
dMqHiVrbxRsbzdzbmQUA97Xfxv42jQCOrABuBHfgQgckoLpvr8AG1NmMZn0g/1YfcqUDFA8xb1FD
uotJzc3VU25+LyhlffVUhbYRK6ffLmfOBwfK53zISlFeqjJmsYti6zG3wTAy/oj6z952zGsIXoZk
vucNt9aBMmiIZt7Hi0/mKAm3sGLSovniisl6GA0ng7HghicntZznrp91SLB9Et8l25tNYVVYzpCN
IuyfwZw1p0RL/6ks0HfXpPxHc1uXCfitWMEpQHkR8tLpCUqS4WDVr1i+H0KRpM+2a0Znl5H3MZpq
IKI6845VVU73Qrp5v3Jjs/4o3L7+caLCejCHLCkxUTnuS9UH7hn1nJm+JFYKTil3MoBEdXZKqZQh
e4AjKMq8cWuIWn2Xnm4fOnjLe7iDKt2ELdmF9TCkoDbbwac0ZlIf4A7sK+MfJGwQ2NnT1PJJIJWk
O6NL7TdIfONvxo2arFFpVq967Iv3JMjQACnXTH/H2nGXSVWA6RBuOc08+dQ/B1iB7zMrno6Sa/k+
o2xlW5klvMexkhduaiUgyM51ThJ2zhsif39cVIF5rfx6BkzIqeABkUbeiiaLzw2Yg3fX8MxH3RvJ
UcFnutRZaJziPMTgY2aQt6Os994KazCfHTub7qGJVE+O6017fnOew8zXawM7EPyryL0Alk0+B9Dr
Z9HO8zEe9PBgNIl/plAvtHdzoHp2gyJncQxJbAaL9UdoqwVA58zelzuY5YdphM6xI/5+MjzLqFax
P4hulYyZfvT8As9CLqObg6vuhlJTH0fsdGuj97DFREl5T994YW2ZlNMhDn1Hrg2X7tzNHHnVQ9Bk
9KJVtfyQcwavpZtN70DHTfCwuO4ePZPJBIOWtBSrlPKCCx50FOy2aW+NrpqHypfT1m76/mdQnnup
/VFyWoTmpmXvgnJhK9+OkT8bGwN2fgqeT5rHTNkDw6moeRlBleNzdrwvq48inN8EcsPtbDQWjCSL
o56sksXtPteviQ0uObVUcTHH2dgTK62vDrzKBj9VzcnRjIuCivTaeJFyyj6ZO7JlmdSxIq/hXRqx
7KX9Y2bE8000JpegpqfQaD97HY67oo1YjwqFTmbXRfQ6ZwmwmUEl34B/0nKHiaC5s4DzUaeeMcXg
psz+lw/hnTFwgQqzZaLV1rPzJNJ4vKOIrfgS/gjYAmxh+tjwFrOKpLhuLel1r3bn+PccKYNjZZjM
97mA6G8244zZhWUC+g08ZDD4WXu6MUzy6iWVroKA2zmdAvtrCPKy31gO69RK4wRal9RdACUC2vRV
gBV5RNfmEFNIyo+YElT5jex/ceg5yt61AW/Ke9l3xZvTGqCo/VZDA6vG8zxBUl9RHlZe4JoOpxFq
eZkKr1vlUyf/ggnGTtOOLcQnV4SPNkVSJy1H8wBCxt4pHVHeWPfTAwDw7tRDEepWzH76P9Czu2BV
ZCHTWIwe6myNPKirYZpjMHFB7CRnOjPTfotx8guwUnWom0Y9WjK2vrgfRUzJkSzuSFtk6qVgszz0
2Ob9tTcr5F0xOSef+pobPosARjB6ucMp/5oPcgq3bVS6r0lIfGIV5Ja/pZ54FJckb8yM5yEkTG/O
1fCSJIP7RGVnhnuhzO3Prk5yFF1SBbQ+u/Z4nZ04u1/wTCcjieezz2OJYIdT4se0zOAaozfvYFrG
r6Ndxhe6w+WzNpNqX1R2exMMPA6daZsfdjKkX/aSXVmRAK1/Q6fxuL0U/m3qLfNYBMK7AUYdHqYc
jhrMW0QaWdv1JQF4egIONH8SYk0ONg7RexH13inH/vujxzl7k9zndgGTJrizXd7eua00dvSJW+9B
36tjY3T5azUl49EfYvORzlKOTWWBQyfHNPTVu4be52Xa3jLl1remKPV3bMniJKIh0XB9huQ3l6N9
M7J+OAFGdXB22pJLtDs+4hDQz6n0pjugiMHnkITVdQbjpldEa5oLdNrgXsqOZUyC91iZY6W+oIYx
uu3xsxIm4xjqNl10qWAk3dlUC/5xjRFXbT55CMWAQLtPCGjjlSrRMd1qbfbHqRorsc+ryrlnHXXb
VUla66UpzJa+KT841F6lDnPLxWAM2vKAhNq9D/acHDu3Hd5b1m3uAQEdMYklvvLUre6tQPOmZuH4
7htFe2bUyYk9pY125yc5uvgMX+l5nJrmzBDf/RbsXfu2SMVLxd3QXCGZOSgraGKwNdpKwkUM6w8p
fPs9D/x2W2n9p7Y56BB3URArvbrwuK4FTfAtTJqMO2wOD8zZxM9QGSgmXDbHB5W3wRYkVEb6CKLG
hyOpIJKxM7zkAviYBbuI4wmL1VVzbf9mDBvwiuRuwsBfljynswvS0wqGbTKx+tEvMHyCrwsfIj9G
vQcM+QfAJE0NA4TwemX7TnHh9pEprCNzeM0xNEWcq9zwxkLQris+Srlp+rA9zJ7P92k6FixvFmHW
WyDhCXcJUpTJzOfa9OoxqpvIooBCd/czPELwiqHFFJSRTY2pzSrj3xkP2X3FTd3dsOfm0aMeMpMN
FjXgPWgNAT58Ev4HAHAqPALhwJhq/RgjVehlstqyObLzOol1N7ctxRy+kD8WZ/AX1DxmLxYSxnmO
3HCvbWV901cR/J3Bel6IexItrTsew8S6r3xDP+uaKN/accfnqQi7VdO24sxzAf2zZrMrUhevJeY9
IoW6GFau6wiBPMZuRmNK9Mzfz1c8gQnihSVphnHnuyzz+wwakeXdYhIhtNqylKwbV4j7EfTlQ+aq
4WhRlfbSMUmw2e4x8k6BH5/zojPPWOD6xyjpx7eoniXX7LH+VVjU3/DdFK88rHwiqhiNby7F1r3X
1MNmtqz6Og8BpzF66O4jt5nAgPbpmbJJ542rVnCwHKnuA09Z24yyiqfJ14VeJ7AaeQ8pEd+jaREW
RvOISbe2ijV0bnsEkjoaMZWZUfonbJQ4BnqgTIqBHMDVrjOvrZljz88oCoRU2RjOuWQQAiJrTLDv
dciwe8spEii1y31u5Ht65d/Mn9UEa9D0x5KNcQr6L6Hd8EVQyiB4qv6TufNojiQ52vRfWdszcyy1
OOwlZVWhoEUDfUlrhdRa56/fJ3u4HKAa7OJwLx+N5JjR2B0VkREeHu6vWOevEFBL8twifjSLWjpE
daY/LjrUN6MYu29WBsnFFaNcCgzKTo9dX0psUotdRmu3JU8SVzhfsSxleLao8i6Uh+RZ7MeM8KSH
+yGU2oehksJvKIovXA6iWBIOBXEvTYOJ7dQI1GRSxfUHGiZ8dIXS1ZdZF0UKPXkq3Y1VsyaOgitJ
5PdGL13icZm/MCfzTjGs+KZEgue+kxRCcqqFIuy0DDjiDiMoU3SSFFlsZKZmhF9VMMgPdRirBQBE
Yz5MYtHCKUhi2njyQq5oU9THJaHoJimDfZdFz+CulOpQ6+KM5kTSFjdNmNIUtg0NEe87EREHEHN9
1PIBy2KujmOedUeriHMu90j0BQLn49KNzY+8LQGWCmp26BHS/9Hj03ZfF2L0KJhoOGVhNXv/4Lqp
MDqVak9g8Q/FaOq1L4O6esz1Mirtf5i1WVSCIpQeXvXhHYlR/xjGymT/Yy0hFlOubj3FiGRk7onh
djknw7VBHYpCCuC0MZnb72JXSs/L2o5HOJrKI16BK/cHCs2vdWFqlfMPpA0zw2iryjNpCPgs9YJu
EE7sZIux/Y+4SjitwOy9ZV27H8ifATfnDYfrEaYvYzaku3/EWtjgQplF3oAZSmF3AwdaFtb8vkla
zWMw488O2r+lW51Y+vxsyBiSqusqXHNlo8/QsHlDYFbacFwR5xo83ZIFvxDG8EdVzuJxQuj+xlCy
7pmrONpzusfrtGIno+9o3a7LGgNQGdrbvJyLRyNutO/zmstHjNqmw9LH5Rny50+Zi7eNIzaegqcl
fSq4PhBAN9LOm9/ZqIKIjKAac1GYlhOvg3Qpx9wRSq6VNMTV7b0o5/dVo1sXwpTj/CJJKrfiwnWy
w3eHKAp1k3CGhJtVNsqrSU3At8p+vSgRDP0cLarwNR2b7aZGTOPMzz8RB9uUTrBagDcMo4gm2k82
1LufP4SzpdJoAlNihverpsLZBXpzOaJ3fQe3FwzpktXdjSUm8X20KgtqsAZ16koY5c3bUElJmsf6
vup4R9gK+MG7TINB//f7qf+2WfqOMXld/yjv+/bHj/7yS33KrfwfyJqETPi7turll7xHCekvluXP
//8/6ZJ0Tg1904PBuk5GLAhy+T/pkuof6MSgEAXx0YJHZv7FV1P0Pwim7FikfiCSYUH1r56qov2B
WIisWRI0fTaD8rf4agzFzv/rZPD3Y5mKPyWdEdR54EXzI95uLRSWQGLRpbI1AEWJaXgyGC4ULJxS
H25LepjJ8qVXlBsp/4KZrDk8DlUARmdLXG7FIQ2UjeWVHuGieF13P5EgVaiNiU+kwrtN1DwpJC/C
RqpNczdcd6Z0u8q9oyPpVV/qSbrpNdtT/SDPAZKGzngh1N+q2LUET1p20aM+39IDM9oHdA6L0XDi
Gb20COJYDaB9sLEydqtqtzZ5oNewMYFgxe2h4n8ychBKCcShAu1RKAsbqrD9QQnUbTVe091NzROn
h3ZU3ejb479p70dkm7P6dZ00O7SeFyyeQBl+pfBy3W/8AQW6Fqo0UwSLQ7nMxAKYbmvPxTNGl4Ym
O7g2YIQEQmcAdpforhQ61WR57QISPfsm1/Wx0rA4lYN4JJ2snjQz8uZwAmQJNlKZql0RAkIrfamO
/KKKLzbotMGjR5qlvVCR4ja9P0lUFiKQvQIuvWBBJhxWpfl1nooAf4jauF3oHjf7MUYtoHoZaFw0
G0IVhSp8lpb2qkgayB+wXcPemba8wC4W6vbyLhd/SOs3c30QrC+SPjh9C+i+GJx4+aqtMjdtckPB
82HA5Sszdhrt4TbLArFbnK3BmKz7RWjIjCY8ruApANcIR7zL0IyuYi/e7EElwmbuRGsWjMC0edwA
IkNfoNscMSDHxEqwjI1T66g/11h+zfWVQobbyS4wcA86mxfHnT0JsiOZm7Xyl5L0UMDJY5PbEy9o
ER6SGDA3nZ5uwEp6ISkEx7lW9wq2M+n3UjVxDseoDQc0zC5mxETb9rM4Jy4FEfxfFl7wrSOUOt9X
CWaME3RoVSUiKrpCe4+/SonAi3aBABBptjB2mYwjbnAXRqTYZQjDq0yC1byuew27CA+cvl3K+SHS
n8bxhVcib9HLvAuZKL+Bk7CNGGmfJUyvqhIKSfmSLcDvZ3aqskeY35gnr24Xd1RAVXLazFoBqLW6
owgslXLQQkKtqYLfNYqvJusOOcNN0olfD+Femt2kn91SoYKd7MqCPsdcLsgaRw7PML+ZJZuSuAu3
28mNG71l4uJxlO55RV4X4ZkUwdiELX4JMBoyLzI8OUSxTlz/EBeTrbhPaCfmr8kExKp4zBDXhoLj
6xN4t5sIaKAlSO7amke1SXkjFJ40Ij27zr4QTkGVh/5MRjYqkj+SLEbqTRHGPpa7/DHDqamjzHcr
hBzT7X/EOBZAkuCV4tBrt9Uld0WEUlP87DNgHONFFd+tjU8L1kHwH/Y2hfsJG0LlM0QZWZltU3yy
hApVRT49kK0RbMZMIrsedfU7bys7LYULvbtAtdnNu30af1EwYYExNGYBz6ycH1GCeQcsY+v6NVjn
Ai8tbf7zpv33edcJyfjPqP1mUTcNoDf5zGAsBf15FhXmrthnNyo2m3GdofyOTWL5eaklpxSfQbrS
2JMWbAegIL254W7+/ID/qxyKmyop++7//G/lo4tDBSVEpk1ewi31/ieUowAJsKPGnkmGp+ipveB5
gn1Rd5PHbqp/RciSN9QaG56GaQTWoPKdqlMRfG6MPZLBWXVNqBDlJzE5cuqFZT+j1otlDSQhNJFF
fVejnCkMZ0xkt4U52Y2QwEX24vbLf9FmwmsFRoWFlHZrfaVKCOlCd1bjuGTrmfXZlN5+HYhkE4wf
HWjr9AtFODCJUzHYnDI5d7feHPoyOAGau6g5N5bxy7RIv0kRySNEXYUao77/GJMpzoIcxoPdCEez
1O+MUEJPbsJwqtqN+sbmWt3SiingKM9TnXP/KoGk0SjwtAJnmOkyN3hPwTHmCZs+Ilq6FTf9iMLM
khefxA1Azj0fb3h5sQDMWt3TSHEn5Snm8ALm+S60pUf8d+A675MREO0WzUFN1NHV1H2T1CTotYUy
iduZ0+Wst4f5WgULj9q/Ire8zdHhlVDj1lxLf100xWmBD0ccTMFAypjC5VYJx+bFscL6Mw5I+0qc
j3O+eY8RSujvGW1Oq+4p101ibLPH18YV4CIiHpyur4VwE2XdoY0DszMcdoWNU5rbj1cSD1B4ThHS
OXg1kavItF3BTIUPYr5PTNCi+F6Vt5WyENVrf0pgMRgbNJaI8TJGrT/VnwTtabuGjRa6HswRFWRk
s2Cxs+4sbC+ovNbGAoV7pk14ScfHnpfvknjMTBDKPAFjFOHRhGny74tZHHCG1FPtsAxojVuvpvTd
YAkU0cO+wJnKL0OWYHZ4bUh3aXE99rtB3Gf9HW3HjSzEp/8UZaMrNj9vgKL6tBHuGlNzRClxBwhX
nXycIJeAGBUWlJUrwc7NAQb2EvBicJHYcnROq0rS1pvoyuAWW81ETwxT6Pio3RHlTaaOSvSKmPRK
x2YtHkxcB+PI5P5MeOiPkwuRYTeriduhpp1WqJCzdJCf6ViC70A7Nv0mN5z7XLpYJa/CG9eCttoG
YHAdCj2BsXxLYxQ2SHgUzkklE++5+4aWagzSzZZb8YhTyc0Yrox1wObqnq4tT+mnzFgPdI1hpJVK
0MWAVdFPCPUnKYy8EZ1KQ7/pB5VQbuy2K1XBNLGYU7cmkRHKdieCUMpzDNA228fv4RDezpkHrJwz
0wdsPUQa/UJ+NqXVljX+2BDtlFkNIs10Ru1ihN6ZLfFBS629VsBrp2GfaUjYrond4sVddnerrN3n
yuOIALkCal419INUB2H0aCLKCODe7iLF6WIqV7mb8WzbKg3MxBRuaC9jY3bbDN+AhJN9Tc5IhV8V
D3QZ3BGC+2T4GMMcOiskh0lduXgd8H1YTZ0WrHxXgqbP62lPRdKR69dK3On9XU2tMVXcibMV0riZ
VAmDKCSOomf47ezV1IWKh3uevI+tG9K/yfyxgqIyY/I6RDZXrkjpqTGvB01ytXWnkHEVCpc4tkGj
IjxoyadhfqBmsN8cuK1pI95hAYHMoYQ9Tytfh6LgGbDZhu4b+gtBpz5Pg+rEVuwusHbjMLrfUkpq
td5glV7RUZSMRz+uIcB+wrJmh0G1sGTXwE/9fnjh3fuozpm7gt/XIZtuYvGUTsLLzvIi82k0uCnb
2EmiV7km1UReX0R9T5Ac0ADASfyFhHTpRbvSeFsUuoOyE1v1JsdGUJnZK8vdSjpKf9WQLyPCbDd+
CiUdSS72paQ6eNF6KtJLpTm7i/xciYdOAEbKmR8HOP10pOm1w8FX5Btpl8WDq6qeHD9tcLkI+YKl
yp6safSmMHdMOsrbU2KQcrgkkUcH0odCH1D2tbWy9xRE/8cBb8g4d4V8I/duhiLddSPhvqrPuxQZ
6Rw6RkveQqlTx5m0az9TKUMdu9nztex5ehrSR6l83dydNr13eqwujc99uJA7pU+dIWLqhPHlfT5/
x5fJbqphNxc1Q98JAlb1y3qIAYBrYQ3rvKWTetdkdH7R8i0NFJ1b1dGTXbJOLuWYjRJvy+ViAzzy
zPKeq6GjnpX3+YM40TJml+b70bxohC/ShJAEP2Uzl4RWjpiJCyXPobPuwXqn5dySVnW2qn2bJs0x
JY6tiOERu5XS+zIjSc1wjSb4bCQ/JquNJDCH3EMZL1sgIpj/aDSm0JC/x3IWNmHurFl1SM3vEn4D
hDwKphc8mIOI+mysIanuGF/N9TBaO/gdTqZdYs9yEfaPmQikEMG2NsjG3YgZ1sC12R8psvEEK/ea
ei1owQzGYbptBcySdpEY1OFB7dHzvEdXE2fdnKwANxejrV2ZDinmDruO0lIn/Ojm55C3F7kPQC4k
PWRiwUWdaXaqB1PzeS2f6m0c8MtFm36GUmOPWvMZZDbAsdJJn5qqc80Mmo1B13J+aI3oCLLEHdm0
FjVsMZXtcnOCgiqpLe4EisMAVYzI9hWMAfymGn/Fj6gdq88mMh6wzIQZiZYp9fKVLtaxyiA3zw8S
ihf61Zi9jMZnSc4fpVZ3VOm1AEKxrCgDVC4iInY+s09XHzcFpLt5mKCxtH4GkuNkK7htJ+RBFEOX
HzBnC8HlYF/SuqGKCY2oYZVBAM+IRHVpUzHkg6VUo3XJcOcNl8pWnWk2rTxda8ScRneWuGRkzmjb
+w10FGOEtCUdAEW5Wh0UvbIbpUeaJbdypXkzojUR/PqsHf3ZhMpjCZ8aQj3YNH/heRXDvO2OwwAu
yMLkJayPUn7fcSv3wmSbWO1ZxjOP+yvFpE7SPIbzD4iFV51S7JFQBfWNd1yXvW5EuAZ9F4qdpeVR
leDDvAjKYPcWXA5gkhq2Xr1YXlqIooczgTgbXC3kOf8wAX8tCoyfi8GDPOVXbGtY23aLv8o2f3Ph
fYTYCjLtto4fB67aAbZTD0nVEE22Sw6oH2R5q6esjuVViqcWihtCCYvWkp0Z5zPWB4cur2WzpwVx
ZKv1M0MtHLncgbHLtafHsQcj3c2BGAmImac1zgkWNHBxw70eelG1M8zIMyxVQYZ6SnUxlly+FUQ4
gGTi5CyJhtzdfEVJFctynITC12YuXGhKUPRDVzNuZosqf4teZwbahbkoTqGuoDmB+FPyyfD1LjY5
z0qz12I9Krz4hTD9MWLLPGL4kBV10CpwYjCMKkTzChDwsVG6a4RFH5VadBN1Jy2FTyfArXN2j1hf
qhFG5KHKo71ys+FpDuGzdymKSexUBBTgv+vpfJVnpJ1ZcVn3m8oECiStN2+v1rn8gnjQ1dBGe7kF
flDEvYsepl0M3ztCJv4jh2GU9pEe+aY68VzF+Ky5WRE/ATrop/q6t0hEY4sHfeQZevGdppg/Evab
UqLo8hmBfV+eOzvjO9JBdUOEGZdCcjKZ7JM1MrUCshgKCh4tNEVcXejvNowiX9VfkGgaetUZI66/
8pndrIawRsVAxTKC1pWbCbqbwcPMw88d9gaxUOzUhadyhetc9YRnqF8qfO/qcS0feRTIdeeLqwYp
fCWG+W39JcqNoBwvi1V4jloMNVXpokmfI/O52GhW0xhM8B5mGu9Wl1/TqUe+ptuvPc09eQoowtH0
P4ykTkWZ3P39yjMlQP59Wkx+V3b+z4rT/07z739iXVr+bV368KPtfrwXUtv+wJ+FaQHhPWnTWLX4
L0MUJYvKzJ+VaUH+Q6bpgMQfesw8KjHd+BfdR7X+4I+gWmtamIBY2lYX+CfdRzX/QKCGvxF7C2rU
aOL/HbrPT5nkv17QsAVVg7+LYImc4OZudKKlXoVmYZQqFP18Lzuxs+60q9mNHSIJ15Y9O1hfvPQ2
1TovckTbeokkZ/bb/Xqt+oUf+YL/+4LHiRL+r7+HNXlbc1HyIRQ6+Bs26Ymv8ztkL3XDvc7psUG8
2PHBOCsO/r7I8suYp4rcRNe0NbcxNXt0DV/ame43LVC8OtD2v5/e+3rFryNtv+RNRanUVxOiYMXs
hMteDTLp0gKlPu+sKTBW5/djnWjk/TkYzWvZwlsArUbrRAwX1L4USTnTqr/JB8PXvhIMPQLH5EKy
uoCHeaZAsn2a91sJPUDTYL+qpOH0Od5PLtONEYpOOtm813ZdkAVQqPw2SM+V5d7XOrd5vR/nZBGL
uYdBOjGOuFznKn2TrYfAg2Sf565uXS71JwPBXOlHLp/pEG71nd9N8GRBxUoL8wm8pL2k90X6hKvg
mS/2Xs7115ltBck32wMjGW0w6DnaAjT6V9XpnLm3LYfHh3WptLbs1gF3Crfe398q75f0pLKVo/Yi
NdvM9M96ACPGya+XySYTwxowkN1lp7fnhjy3mCcV6yED7C5vX7HzZheshRfetF91l1cbe2b6RPF3
d2Z1tybb7z7fSbEwafQQYANNg+Fg3s7H0d0CXuIJznIzPKOY6LVB6SV+emamHx4LiwolyngA/08N
TDJlMcPEYNh0r/hDIHidLwTqrjs3vY8WVBJFQ1doXhuKcfINlcnoWFOAdv23xZGd8HV7zrhISlwM
bmHuSHXv4YqfWdNzg558RU2YTAwVQPmThCN8B+uBTN6NPO1K+LwKXnsFYMYzjmdGfR8BTKCJeEmY
3Ir0dOn6miejggjEDrFXRns6SL7qVYF5xJOb2wEAtHvu+0nvr4dfRzvZN8hF1EMVNryHgnafeQ/9
bvJfKJ6ejWzv68u/DnTSJUY6sex6i5JRDH53q9+JN0b00CZXv1++99/sz2HYhxbOSSgf8s/3USbN
4LDFE8Oo1GNW6TGbzwzw4Yq9HeFkKyaRSjEiYzcIu/BS8ZWddWV9ln34Iv7fu3R+nczJVhgHMQIX
z1AwcnfK7j++dD7aBG+ndLIJ1inJkJxlHDWYPNysvfbr9Lx68m6yje+//z4nF/evczrZB8JcCE1q
oPWOrPKt+cqj3KXz2OO2ZA973uIOzMTfD3luS5xkgVbDqwG4Mury+jPmt/QNz0nzn5j2/HNSP13t
LNPQlC3ZfXu3IXgSy3HPAkrfwmBGSI3A+027Rdntcbo4tys+Gg2clEYLj/8o1qk9R1ZaU0sPnwjh
xDy3yenGHSD00RZdeHZnU5/3V8vPyb0b7mT9REVe2lgk9pWx24aIuoAtPZrQYaOX338o6f1t8v9G
MnUN30Z9A6+8X0bAukDIVUbars3kCfmUXekjjNHiL77vvdXrrsug+KT6W+CNPp0Z/YNTYIobJgZR
clphvD3efcQI+lDY6SwrlQIftKkTHfIL3quesI+DM2N9sCdNkacJMgLkrpp0crLzRUZWoCVMrfeT
g8Cn5DZO7OKRojmd2+3by8iVzq3ulqL+lSL8c3XfjHlyygt9qS193iLw3gxqf95pXnesfHQRzyQF
H2xQDYUFXSFTVk1QZydnHH+ODkK4QYrljm544OV1oV1R2TpETnywzl2Yv67l+9FO9qdqmrNZiCP7
s7Knp9ih2POiuziQv1b73ok9KorDmZDy62W2DWkBPOBfAKhOPl9s9HGhpnj8pvScCtpl8c6Kvgu6
9/tt8vHM/hrm5ItN4JjjRCesFF2Gz/k3Q3r+/QA/99n7PcFEUNP/mWzwrDm5LrMR6F9p8qXi5qFt
vFqCMz9/N1NaocKPRfcK/LSE9CKnWK3GT1BMbKl/gUV3Zj0/nKgsitbmbALc/OTg43suR9qw9SyV
B6v/Qg/uzDw/HEBRAMuRFsjAON+fbWCzhdirC+VPWCODo/gdp9ug54pEgJ18l+3ERYXmzDnYNt4v
iwtMYCuNKCzyyazqShhAoFAN7dLDvFxM7Vc5vahyhfrbj7HY/VdT/NdoyskLNaqtxeg5B9wKWH63
+9JHSsyzCg/rHSf6HjmFf/a1+mvIZPv8NcOfCI83b7q+FMNU7BhTDRS/8OYLpFKfi/1WXdC7M3tk
O1O/WU1Ffv8JAUkjnZKzmnFziTjbKN0a1Zcza7ht91/GAMVoGCSQunoK8oU9E0urTsF+vS5hjgZD
UDmZYzzOTnqF8/LZBfwwjrwZb9u2b9YPkcImrnLWr4/Rsy3pFfAwRafXtB7+P2d2ErHGELPyPuQA
xJSa9kMA2gZ5L/0eBVY7tdNbUFyPZ4Y8N7mT6IXyyaYB+XNDTl5lOaWbHQSnt9FXLS+0QPJE2lr2
9Oncsftwo1B8pJICAlbST45dXgpjEqGHaSfSoY+Dsf6Wau7v5/bREEgZ6abKY43y58kFx9+v6r1K
2FRAyKEcQ2k6NM7ErHNjnFxrQznI+Pxwx9QoiM0qaeuuWqYzIeqDlAsM8JuZnCxWLIxlKwDy5gE/
H7WLigKJckRjWPkUuolD4xhDM3/akVke0Iw8N/q2TqfnzVCoEiPyRDFY3c7jm/0/dLXSShXruD1w
5szRYpdWwWqXfhEkDuKyIISO4IJkW77QtHOjfxS9OOsIWXAz6OZPYPOb0TvT6EFHs8JqgONUMO7m
gxAALXCQiTk31hadfpnpm7FOolchpshWWJy/ZOH81T4AZW+9a71mrzl1YHq/358nleYt1+Oz6ipc
Y9nUFXqa7xe2NPsublo+qwE7FGCj2zmUS5wJn/vcnlnPwoUCd2aSH12ybwc92bFYWKODLVH1SnTV
tnoFvHRwZl4fLuObeZ1s1zVDH7yfmVfngRDztkp+cjlQc6I37wvnMsuPLvA3E5JPrlRda+MBBT+C
5nH0t0y2P670D7ay2vACABrpFQdoM84ll8WZcuwHZYbtCxoqzwQyaEoZ779gpEs0jReimMqRjB3t
53k0KNz3j+cK99LH8/xrrJNIvdRaP9OcxL0ClIWf7PJ7c68FsW84gIQgst7Idu1YLhW28zWODwoC
24sLZ3YF0z6ZjPpkooYYFeNIn357LIDDoj57P+6AINhy4WQuPZH9mU300T59O+JJ1FkaHNGK6mdL
RD5sDaEa8C0vaPnbdNzKbNMu+fT7IbdteXr6AexuxohcF3hbvZ9jUaNIUo6MKB62J+24S/ZCIO/O
zuyjeEoBQhONrVQKVvr9OKE6YwRkMg5Gsz6lFd90KxgROLYkNLuGvYioma19/w8i+YdrissKLFoI
J8Zpgq1l5lRoAyMXT0i5jDeNUzk6iafkqD5C6dbT+Z1zQsn6M8jhdvuvMU92TjPWACPrbbYzrrLH
NQudqdftWvcG9RMKqE4l7ge0qRrzNcbCdJouitqpMl9QDogNghWtXSgJIMTujOHl9x/8w3v17W87
2WPStOIGsamDdyCh7Pl5dLeOR3aBjpSr3EnB6Am5nV7hQ/oYueeepx8e6Lejb1/rzc2WVyb2LQ2j
Y4nwBUDjbNNO91S+h+JoTnLzZ+BKXPSQzt7pH6V9b8c+CVyFwqVqbJ05VH+D0u0u0e3aGVeqvTp0
IS5DRwzCu3NXz4clh7ejnpwwUc0kq0HA42cU2ZYa3Nu+9iwuhvzyvyjfELPe7LyT67WfumYws63V
6XaFq/n5VqXqERb4ut3oMCpRIHHq1P39pvogTPOUpKktoeRkUn54/1WXSqJfMMhUnjswZ7E94+wE
VMTsLvToq6h9/v1oH5zod6Od3OZiniQUnxktN/Zpf190D7//+z+IibRTefLjNWzqqn6yT7J0rYwl
odym0nnYittKsMXEv9k6+hkl3o1zsjPABJYGyNGfmdd6P7oM5oI2vYLQER2L/X/yrDs3tZMP1a3W
Cin559T6vbRLaBZvDbhzU9tW6ORWeTezky+EjlfaYmDEF+pwaniYOtThbn7/kT46V+/G2Kb6JpK0
U6wP8GT+LOX1+/oeFJCj2ygxXbWX5+oJH265v7aEcXJ9JYWBgEDJupnrSxLvEcG0z0znzJIZJ3Wg
XC6ktNtGSI+Lk93VPmHiRrka/NXBfWffOsOFdG4JPzy2b2Z1ck1FioSsushn6l3YNK7qqYetJYyy
uvyAwOtzvGuDYZd9Ei/OredHuZWhwOdAwwlveBjM778eEibWOIc/N6L6Kj8lXuQlZK1NaING5QVw
9uLZ5nK6Jd8OuH3hN9slW0x9lLf1jffqQfVWsiqg+FfoGvwnzcvt5/9utJMQApQG3ubIysb7eq8c
E69wEmd2zOctXz3/vjm7nCehJJKjuJs6ZrcclOf+ISe5shy8AsFPu5l7vvPy0TPu3fc7CSRya9GA
3lpXrbt4BhKWcFCp53Xu7HE2hNfWEc8nkR9+Q8qVtPQp4JMov/+G+WRCbu+0LTBXV9tLPNwhVEED
unbK4OzF/eE3/Gu0U2DNGo2oVORM0bqvvlCXDSoShhTCpysEI1Zazn/RPtMALCga2bhOoe+Xmnc3
Ar7sgMKm+/VY3cZ+xmDaAdEzMn9lfybifFBkMDCNRvSasja20Sef0BgaRZK31Zwckbozr8fb/gA1
xUvu/7uZvRnr5EIwq1zWkm1m21g/ASC3gD0dI8CM2o8v/4uZqbKu45ELC45nzft9kskZ1C3d5Po5
JnfaDlVYm4vhuQ8AkTu/H+un8+8vR/3tYCdHb63qWRZ+bhMdwmEhOxZWAaLlIJWGkyeuNwaeQBaA
PgReKgtL9BKehyxyZAzt1YBEh8XaYM13SDU68fBpgtg1QS4zwmDqRSxP1Ue5U/ZCG++iNb8szPoL
GpV7QdO/RuZV2kHC00BYI0sSQgEoxM+6+KCH5aUwro4Kem8aBLRi74bFVmV/+CEH4QRg1/o+qGUw
IIeiYb29zOitWPAJSqcFMaMK8cVSfKm73skayRfQjluih7pHRu3rAlsgT0VH6xV36FF0agxcL4xD
A4S6lKnso6c0GN6IyUnWzqiKQ1aRMc+SnnXSmjGa7ThHLSt6tHrdN+A3g50vQOQK+U5JfKU7jj1i
NBIi+gNAxG4vInHSAk5uzUvsxGzdPErhEOBahmYxtpFVdqUZQF4Oon4Pp6VYHqGaGFiwVCouo4+r
+tyNL7FxgWAjOP8gQeKzejKtl8H4msAKKhUs6KToUkZ0tn5KkyGo40+D+qQbJc8x3NvS3DeR8wbT
P5gpJIybHNKhGmpu1nyR4b0VcE7WfjcjxmQFtYbwOdJKsD5QFXCT5rmhSFm85m28x4vBlmpqNPpd
GOlBItU7E7K5sm+G0hOxhUTsb5yP2IZneenGY+j2yc4qD/14XS1hkE1+pg44X2DfIt+j+WfLQPkh
+o3llYHVbYmWQTHtw1K7q7V9y+hTaqBwbe6m6ELvawg71+b4ybD2zSYHq19L63zTaiRLRndRRsWt
Odz2+S7qoyCBoah1lxJ7Tr/u694rWpiLIYS6cF9FCd38YJ0fijTeDb18jOPS6/tXuC37LPY6/XLS
8GQpYeaCuOo/j+vXRYQaUthtE2QaRfb0sgzva8wORfpbOgRaEyI4Onrwo4bHQpYAW3sNpi1K5UrY
yRiPXaIEYs6W1Vypel3N+yX50kxXJjyiStvHeQRE48qsH5saPH73I8VPcQzE+TCLl+Nyq0WybST3
Nc0foPiW7CGkOW2+Hdnrstxm0V1p7qr8Ci/Aabxq2Ih9/cXC4i3/Iurf6uogJq+CuVfKnVREfj7d
iRB82hxTSLTys+JGNV+h7rSK5GnQ7mRy9+EQGejCPs8wXvgqEgyI+LqfTQ/pCMm8baEMGfVhMh4t
2KWJeJHjDIuJR5ddmPOV2UE8PJbZIUueWwCWoQV1IH1t4xQ+np2vX/vRGTJUTujGIF2JC9ER42Rd
u7CmKwllNqu2RzAkfXfTQ+eOwNBXFmcnnZ1qRsOgc3N493np5ePrmO/y6KWw0J4dQh/mw86MDzO8
xSL6ZJn3hnEwLE/Ld03Xw2d5kOYv6McgTIhK05zbnfUgIhInt0FleEgjxONjOFysDSqvLRQTUsd+
4yihwT086ytwRhkIs7dKkZugsjqsl8kge7Nq+FnzycwAPRtuN1Y7tL5srYPbELvl8tK3D50FT6ja
3EWWa2nA/KDSjxLEhTgTMqhkFpLFRnI3mH47IGcWaSEineONpbU+3ruoxN7BpcV6Or41oBAa7fLQ
J6mN4eKUI+vW5049ifuEpalWOUCrAl5tBkfrLs2TYzpW+LNhB3cMi6sadmqqvsKpxJZmsefxXkOJ
vNjrUD9NOIRhauNI56Taw0ZfGAMhxaM6aXCJhH0SYU0kxxy12JvzvSrvMyJH2V7lCICFB0x8Vusw
WE6RWZgTPZUY0xLVJeQ8lJbMG69JzYQsjKA5yqm+XH3PTQ9NQWu4KoZjmV+vuDylKvXe7BBXsNgO
JX7FcQP1edRdfb4z4x2mSrigOiqy8UuHInHR3MtJtteh7HVeYsB2ieAH9ZdKWXlRf6kp46ESOZ7i
92K8Qeq/hfy6UjqX1c7X1ueWxr+kEhP5slhyY5yN2FZdIcDZ3ac5MnLtTRPjJZHuGulxTpxau+vL
xzH60Zs3yL5BmazgYM/OkhHKvizllai8FMmhwQgozPJbtQhaDb+Iq2WAKV+9LMthKrujCkOnFnPb
Ivqhn+5nGbqKzwRtIjCkeu0qKmgwy6lfmvdxxj+wQmgA8m4uofEY4K95mZTDp04IOwRRx9dGhOSn
ZuxoDK4UXAZnF6si1J8nAvKdUGieOigHEcX0MjPsAVn9PO6RzUdncXCnoX/ZCJlmVLxU41POOrXJ
E7Z/jtF8L6NDCKikvxPTryisT+OT1R/DVLCT6XqGPy285PG3CK0WS4fCSXU7lFFRxaXR+ISDn9dL
F1EFKdB8kUyuUOhO6FjvB8kK/i95Z7YcuZGl6VeZF0AZVgdgNjYXAcQeZJDBnTcwMsnEvrljf/r5
oqW2llLVpe6+G5ubKpNJmUEGAIf7Of/5vpgXSu9aMPFQRjSnCYSNVr2W2k+D/95QGkuO2PQS1m9D
fZVJZbeZgybW7xMItAgR60vSZ8wT2H74r7dB//Q8QJ2cxiMgDGByv2wm2XD5VTVzX4zBuGb8y3rR
1tfj+DX1Tmnzjrncy9985F/3r5hZBBUaPtKCCv7LLq/g8IoglI5LF47r/mLswDtSzWje/36X90+K
DX/+rF82eYXF5acbcu3uEKN7WHZmdBkC+WwF+SYzN1q/+9e/3F/rNIL4DttzE6gIsZBfTjrAdeHs
5xQNC04C6UHuroMR2eH3Os11mif+ru9+O5Gq//O//zgp9Ms//p//2uDQ/3NUK4fD438uC7qpi696
+PgT1+r6J34bH7L0f0C5cilOOIxWoJfn1vptesi8CoE81/OFa3qE4wR/5ndXEBNCkEIoZ1xzS0Q0
PCoM/z485PwDLLMJF9v2DCxEpFH+7Zr8eo3+45//SCfhr/zz7eHqzCDx99F/ozzpcfP/cnss4xQ3
ouX5zkpd/0gMJ0XUFmn9D3eMmGxjmg4ICCAZLRx1vG4MQmc3STF7R05MjIqLklf+kmrFHYjEBqa+
H/XMwIq7tjfm10b5zS7GsjNuJhxaJ6mxZvWmwEXqz74450wv3moY0B6KzKlwTKrsh2D8WfQVfIRs
bIy9Aan/Dig/R6AyTqDWj06Tbe3ZcHdJa3WbLPaJ92XQpEp4qwdjLrrlTvNLUgQLBjzMYXFZ7hM1
t9MaQ8kPPbHykCBd2zxak4koDmP9RXcSf6PqCC0tHEkOkl4FNMPnehKr8/2OLpMZHdEq9cxlo8sO
tNh+tGB+hjIzzb1D+NYBxK3G58q2ukOCNuzEXKrfwv2S810Tld0Neo2rirCNTrJP5gohH5qWld5z
1Kr6Lt8orYxuxOLQwxms/mqbJcLijMbRjsBYxH3jsC+Sn0py/pqgn1YrqzM+feBbq85MpoPluvp2
6RL/3kS+yJR2kmw80bvbaeLdo0iNhW3dfINy9ENXHx7B02Poi0E9NFgaMGXow22fAqtYtarnaGF2
iwcvmVPXMsMk6vq+euxUTI8JlYXUV05sJx8snMkjQFu+J6IPbPx8O/rsuUK3fYNBc2WOcQ2TCiVD
aAxeerEGoUooT6O77mDuv+cOEkHTK+YbD4fhc5wgkSoLt9laZmzeDJkAhoUFYFVaEjtcgYvqQGg4
Iebsy0+6IbeRfiXhl7Vx8JUQ+P1aVCY5r33Uk96IfXwptg126TDzDTChHs4q8iyV91kUtv4J5RBV
BTIJyB/WJM41s3xhWyZx2Fk1XKIB7AF2qymQLeiyrJjb3SATH/OSPTy7cY9YQbOmIJfNKu8F8+pa
zoYCqnbBSVeECZpVECYe5mZn0i4qmojGpZ46O4XxaBjxvEXMU4ZoPK+nTHfB3aSwuc+dvFNL+m1A
ugDzkIQm/c794j5mXqrf1mij9r580AEnlKtqAM3kN2PDybLkp9XageiypzGjm0kAUSpGw1Iv3hqd
lYnqcCzm27ruyvNslyMkjKFZAZcUV6E4o+/5kGZP2BB9CDlNDX4zR1YJwHQPNwDM9gSoXlCTy/3e
30UYRdctkK+dXzDthLMg2aSAu9mOjuP+Wqrd5BNHpkFy8UEtf5gI2A9zxHiuKWxirBGBdTDiZW/9
KMzqiivz2GKIHkFXHHNZ0lS9iMaFG5KZNafKbDzF4zS/59PyqsMAXesl/BPYM7G/9yb9O9VjEZgZ
WlLHB3cGwA54fkyJAkoGdnLN7badN7+rnInpJe2ctUXX5HwNzmDiUclysWJ7Os7WQANxKOGWuwlj
An71lML723ptw6kjqSv207ZGXdJY5oNZyglhpxlXjJm7yRe/nUc63eFoPmv4q50UqEphWAL50swe
M3LKBy8B87M2U9c/KKWn+Iw7LBSLz2BR6rvPg2Ve4gaWVzkbipH7LLOJJVwtEG2qmw96mhslcyW+
AVdvSLatpoodi45/8mrLv/JlRutJFO3IsHheltslqliUqY5zuOiG7oiMWgYq9181GMMf/TLpq7gz
rnzUxspxcBvz2krm0PaogjaSioul8nVSJCdNc3r87QxHJ2OiID9Y53pMp5u86iH4aY0/hA7+HK7K
kNibcRq7NYTzCFbDYgSur8cnG9TbLacumsHAtKAAOn3zQeVNA1W+MFDeDTogORcY80okccIPI23w
dJqx7RblhGbLNr7FkQAJfuLYrQOoalirXKhivUvir9WRfqywkZHgqPn7ix7sELWL6ZyYOiUMy2YA
fyQ8unbabthjLqWOPupFyPvJP0hykfvE8NoVGV2gcdG0Rwf9SmUGEcnIgRYHGIYeZNqgrLGW8jfN
I+aaljH0tNW8Xd5ckUEpEcQgcuGq1YkdrYD9F0AmcJp9iCXX10Dv829Uqd4mgr11bqqmPS661RyZ
CnhuVdq9tzFqhsKeqRd4GYszGJR2zYIOkyNS860XtcXG1RyCDukoX2a7yjaltK9wqgERJ3xiL8Ix
4cXWjzQCQGQDMD3KcfJ3nmZS/OJFNXO6XaaHIckqED5MvcPsyw6e3lURxi5O77FrM6+yqArfRsz/
zKM62hJcDDC1K6dHq7eI6sywj6P4tkji+WKbBijgOtYvVsmNjJbZuciscV9UpeZDlstxKyHcgy+x
0nujbds94qgmTCY4J4WVv0A4RwgxdBmOhQzuuNtD9wEPOWm3WtRZFxmP2Q3CsrLhpWcmgElGb50V
I6KOejJJP7b2idMVtcfYbsZnLXJJu5S8V3iynbn+0k0UuvSqZ6CdjpFJFhihXzIwYd6KDi33lIx7
jhoe5MdNWYEeGruZc7cR60CHFMklkND6pHZ6lt6kSh1mY7HXQ21mnxKBThVghsgP3mgV73pqWU+m
l9XrslXDp15YMyUZ2ZaEG51YsGnpvO3U8mSQGYwfNTuh7EnxsH/JQTe8cSyCpmHDBapQJO+4SA1J
6trqVtDFarSzyjj20oFyY0m7OA2SEzuyL1dxOJ2NU+QtyF+7GP1x6oqXeklmipB58io1VtvVUFOT
6mQJHl9j4nZZXLYcmd0HeSlnyEyGEi/eYDo/sZDqTxUy87CazHDU0PpmyxauL+ZzEErupqMysHFk
T0k0YSvGvW1fxiyJL9KCo4mUrWHbiOtr7ddQdApeDmA0/DRfSTQLoZVo2k3cx/GmkbkWmFrdbcfu
qk5DmLTThZevFyEUQa1yhpHjRcSJ0L4EWDrT1TBHB4PbIKiVuWtGEwGM1XxYYLxZPLjifT3fMX84
B8bkCsrYfvuGWIGx0Kjq3/yOKpYBXlRWigJS/uHIbp05Es6mDTOjQygh9wiz6sByhp77vP+c9Pgb
6UtgCOdkOBkmm94/F67+VBI6JDYLdU2iJR6LjioLuRyh/APg6q1tpSFzWWEdV+09kvSfHpOk664v
GqR62RUyYyVpUBfI48Bdem5y4oWzI0tAuStFfVJHC4yt4kPzhx+z1ocNrNi9oRkPRd8fu5jqeJwt
b27SnTu/q3nuKf3i/OArVkl8xzv8yjEb73B5wM2oo11aoSRuelZGYP9GYCX2h54OxSqxMzAhMHYe
kgGWG0T4ZlND3b9YHj/FrIHogSaeUBG1wwqbYADO+hgVXnIsLJP3Hg1eG8tEkxsXwSbes8sgE2xr
FifeaY4KWU3AZ/hpv2sXhkw9++eMc+Yw9KO/gra/8UZ+GuYW+H2WHkEfUJcpFFpb3kWWQxVSmjIc
Z57yVu/AuF/LEziFYpGOW0+y5EYeuwxj0vxDZNinbvHlbawt9Y1NCXGw8vhFzLQ0UgNnQannb50l
s1BH7sBGkzbAbNdMn7p2Ts1ddveJYcgPOhHU9qaq8YCPxOUJc5f76Cb5Z6J7xUEU9Dm6CktPmw1l
qF9tXBjdAssQBegYtXWN+Gzby6PhxYdFcT4ay+JtmSvzBpNWBvecgppfRJ9Fqt3PfXHxs+acjBNa
Eerbc6+gUY1h0/kbx5mGTdbopz5LZkR048ymqdmINGsZt/DfCtN6q93WDaocWo9aun7fs2tYOazQ
2uIXO6/DXdJH9ZtInU07WOkZR4130jGDcagbbKBt44/Uc+5k1fTBRCWekXz/Ok2UzQGvxg/bMCOI
Op4eJtJDZrGdhpdYAIDqpfeRuL54RhjvPKVWtLzZcxfpq6otxLqQ3UdVj8tx1JTFOslgQSc30xhv
a4x9GzdWGoVw+4dV2qfIOY15Yp91P5SJhPpDIyarel4nrblO0pbRhIrJoIqMzSbuqjNnJf9gDvBE
4aPrOwel0EGbsmlPUfkBK3PDbkBrNtfNk1nXdJeQ3iwyBOwMt15fi5TgdxGBGy2sZbN0wJViW9ab
rh73izA4cml7bVALghLtVaQch4ZJFnexppMUT3R3VS75m40IYrU4QH2gz7SrOmeXHZXY1JdW6w9l
bqxzTFwzlMdwFJEb1vhsNFoslH0GPpdyoB+t+aHZmVFunODmQrMpTzARWs6B4KKRpr5V1Nrbpp1W
k6JoazbDRwY8LNAsq75hVUYlDtesKYY0FBWDKcL/TAHM5Ivi4efBnIi1rPxWLfCtymMfgz5k49Su
0sn9KkeTHPoIIzFXaGURxsGWXxlO8w6kcm8zZYMQ68a6ltCnqDk47GrCjF1N0JgMcECkHPCcD74+
AxeszI3XemFPMsfMTRbY8WvAPlmnLKo4/iAQpE9VMuxsz8zWFYNBOHTv+4qNFgNLQeIpagqGFVYu
p8dGq0J3xLYOL5hOQD1tkdFAZMyQlxncSVlMeFdlCvqGr8JWojhxs/7JawVDvFiOtTm6FRK6jzs5
2a7UBa+NFCJmjdzEUSaNnfh1yW0go0RV1x1vxHTMPmONf81hwF7HpvaVJjq0sTYHvRzJd8d3nkqc
Zh6Ovo3fzk5QR/25rtjV4Q6wgjkaF1YZnuoBAnI/Qoqyh20PjOFkajQ2K7hVlV+y8Y70jWyrU+8r
Z63F2nPDqQ5sKFHZaGJAJSKfL6t57UQwTLxqPkc2yClbgbqkzM4JPA/G/Ge28CmitVZO0oQUGJ4K
2MmdP3Nt06kJh6F4xeDr0KdSNhgpEVLDOBPp0BlnnYoNOrnnPLffCjrHcM6SI6Ogycrsap6G4Vp5
ANlbqHZfNvWOpOF2Kgyywl656lX/7aWTCCuB48ruFJ833qZdrdMO0tt1ndDzTTlBttE8bqzZPpST
9VLpBXLZ0X9sMvNWajzSEhseb2ZbK1+5go99Je4RMwQsqRc/T/Y9UxqBncD+miFNoS5tQ9fHgeH4
GeDNPtnM3MrDNMcb04U66eSEUorxuKj8bpSoZuNeoVJj5A277Fbv0w25hANGLT2MCu009dggPHfR
V6XRIbfxureOey+IuEubdt5H9WNddNgrtOp2WtxzzAtcFMVn6rF5mbx0y7jneiqHy6RA2c1NeoiB
VX9Y6P9Wrnvu2akeQJCHZSleusLYjXLhmDAChZLqhhueF4FfcJULNPRsX9q4fRR45IxuauGZuusl
F0fOha9LJd/r0n1L1VmzjEuPimfDrX7jxvH7CCIRyhWaReOklgzBnn2ZZefujaxgH0WXx2EHhetj
U+GHxMS19gu4op5gaXb86DluXha//mL/+To18RYm71ubLYw5jy3g2BnUtSLpb6jvWmb6DabhtdFF
gDav/KxR33EbvjozDRl8qc+jrdGkXabvRtuLKD1VxilucHZ17U6O+LDcZ1anBCBofl+bLzHMP5UL
YB0m7EbTg7zo2QcVcVIV/ksHa7Lu2Y1EBjhrnsIm4enI2QxTKoAI52KKdqfnyBDnKa3vtMLZ+86n
z3jLSkxRvzfAp2P/+R7pXd8SGcTj0j4Ly/weZ/edg+97SgVwtVTUSYTo8/U4XSgLvSdpSadZOPTF
rms2vNq4o9ktT1bXYo9xX1uTU8s4fi/DDyWLLZEhZg2vLVPsiazJSRBZ2qfZjGhg2xaQ26Ps7ZsG
GJ/rzB+GOf/EcsIybBQbi137uiiLHe7wq+64gjGfd+elc9dYsOLQ01to6rDyK6zW9LJpK2Z9S7BF
DmmAr/oYzXa81SG0myBHN+1I16tsymccPRn/kY9vqJ02RcOfU/U8rcaZIxrDadlK4pSM/MYNLR/E
x8Bhho9nHzflfhuoWm26gvD09eye17UOUtBTm6byH4qau1zyWorxS+FsX6s0ercYeuZAEKEOquyj
16p3tA4XlsKtr1W8pulljRaVr/hx8BxtZTNGn7pEjxaQyGZ6b8PS3cqku2EuMagtOIUFZSGQoQmL
zKTfojpdVvm1sUspHY5bdOuYhX4t/XJGK4nbxeKrQSwKt5RjSzSVb11Rf7ARRu2X2yx8E0ECwz8j
eYyPs4dnluptBNSk2icWc76zzYsT8D+uZrPBAtw3YWTaCT8A5x+19BYkzuHVjAFxe9O+muI9hOr9
4NKSdITzVE287km+BmgTwwaPzQr/wEbrii4ovPbRdcd1Vsasnawvvus+Nnwvvd3/iGtYcKYd5LB9
LVjHg9zkEC9HpztSurODUcuPmtHtdJ4GTgS7KsfW61O6GeeZeWH3QyMzUg5w10smhz0bv5HOopNx
tnQWdyMKJInolLy0v12M5h6lJbKgnu/228swspfiKUvq29770dj6e1x3340vHyv/TVjyu9Kyte7g
RlxcKIwt1U7+g8tsbKVH1UUNX4UGZrGmvT84MRSLLgGMzD1fgDeGQrjiDRvSsYBFGYlt1VefMSUQ
NBo/ZxxeJsYG26jjVSvEU9eOVJeMgS5vn23mnh2Zbh6WyKNu51uhNvzMe2c/afwYaigPntdvKpP/
b9ut0cf7pHHflPkV27xLoA2yw/jQZraBtVhHvXeWk42tSfX4txPqa7zYNGM9O87rZPhB2tHupWD2
pPXDWk0EDXEAQG6kDtnE1HSaGvop2Fb3lETa42SmPwZ9dokzFTM93Z/WiOWm0PyViJIIyPUb0efX
CEvUxnCdTc8dX+DDKhN5I4wvuNc8mqnnXSSbzli+DF70anTUKnv33A1+E3hm88PVOEWwsStUuk1F
Fcqmvxcl4RMBNpse6zaxzWY1ymkAS//gzsZnVHPKSByYL9I48uhsRxf6p1Ojd4j9DzfxDpjv2Ilo
X3Xf5xzksFD0xSGlGh95Q0J9LnvqG4ok7jCBCF8a1o/M2/t6e8nNl3kwHwZDfzCtnbW4RydzKTx4
gahHDmYjKabKWu6T8qv0aZukbb13pLvyXN7bX+7EihxBujaJ9vTNCVltM5zGPnKD2Xd5LYnvQTjf
svGe2eaCQrmbyWSGdnuoh/Q16yrK+eW3TzHIipI3g5oRMvl8W41V2NhjmMRs+CNt31COor9t3ZUj
uF6kd7xBNP1jmdRxENN+5EjPXpnNUUKRtm+xprh5HEbqBVVHC8mzeqXbgpMdLQW9GMxK7RTS0aH7
TxEM78YKK+vKaetyM/ROwPX5Qj4/0SKa3uI4esnT5GXOMrYdKHxN/dMbSGU0xDeRY5a8XDKLnUVm
VvZquD5/U8+2TmswvcRabwWVbHCzsN1YkZaUYR4l8JUFgSM57DW3ToMc0QfLZhg17kcmVLJ17QJU
sBZtm3r8snhnygY1+ujsVB8rOgr5MW+ozullt6VySvbCIO1VEtx1RsnLa1IPXm086hNL+qjs/WJY
D8aYPza8JsLFUxdRotSYhuv5R3mr2drN4P2DxSsuVma+NW7KUaVrX9k4uLP4oYbvfC7DyHDf3Xje
RawJYUrl8NjjqASojk9TbdLCIFBUQM12o1PpZOcqmfnC/busw2YiBgkkWZxF29/LqvID07Yvcbw4
3CUkK6qheyvdZl1Pc0dcCDMEyTpsHcTn9MDILVwk9WfUyrsqtZttm5j3rV3twfzv5+ipNUBQG/V2
sttdqZkVZyJyMtR0A7bq66aDZ09MierZKi1EfrR9kOLuZWxkuu86lAwDbvWgSiZt1Vree5cUG2VH
x9ZUO3+gsg1zOYqNG/i4R1+I56ncKppxlJqAz6rZ5GgstINZ6WsV9ze5DXxa55g5eHNIx7UINDHc
JIm7b2aao02Lhde7VUVz9Xd4q75JonC02+loMppPHQcJjxZt5jy6kd5zRreTWCjLnLDJkhmrhIxR
V8xrowXhmIpLa9dBVwLMS8a3nhNhJNQB3Pz9YplpYA7l/VA6X6OONKjk8SGPumI88ZAnTkF3r+5h
SQOS1vsxAAl8mJupX9EBDVvIhh3y3VU8aHy/OfqPB99MtrEevcyyon9LdCuZm29G5Z5GWXzlKcJU
QRBnYKM6F3ezfDB6XhXG3H1PUvwsDeNhrNP7oeM4U9dsDx03PtbSr1f/1n3/bwUR/v+EnBIt+M9j
CoeP6n/dfMzf1Z+CCiZ/5nfOqfsPDFsCnpjnMVZpo57996SC5v+DfprBK/g6ZAED7zoI+HtUwTXI
N+jwfdCZE0xw+ft+Tyq4+j+8KzfDg2V3zfI4/62gwq8JHUfotuCTDWgE19D+9d//YeYitZ24lzQz
Qxmi5Anydf4NnzpY1t2WpOUfvpjfkyx/TEX8OqFz/SyXDxPEJWy0Yr8MlKQYQoasa3FG1Y96fV8/
/Ou/nq/kTylvRmR1Szg6gRAUJO6v6Aasn+zHZMmQDDD/BVsTWuLsbyar/+Yzfh0yat1+bHV/Ajot
jlqPU2Law+D+n/wejE7YOjEVw/olpyXbIaWogW0pme9K5ny0+/THv/6Ev8yH/zZNfOVU+dyXf4mC
OezkxUApNRT349qH5lTtkguO7f/C3MtfL7rH4PJ/fNQvYwVF514BS3xUHrHDr0mfqs2//m2uwa4/
DvJcfxlhXGEdPCq69etIRmEV4xBlku/Lfar0z4RCr0cGeor+5vb9J9eeG9eA6kB+CJPdL9elcSZo
NZlawqxb191ZqHW8XP4Hv8ofPuKXL8upSThGwlhC3XmlAi/JRvY16Na/iwKa/+Qrw2bDL8JjAoX5
lydxanSDUQSfR4Xrn+/Sgx9Y9yU0CQyV4d8OvP6zL+6Pn3a9Rf6wxizLMsL2jfXQvKGV8/obrsy9
xcMX78FJAFF1mUP9m6v1l7jj9bZwDc9jw27/k6FyHiFFWXtYQus8rq9TtnAXuvA6STyfcKsFRUDH
419fvj9nvliV+Ugm9WE20U60CZL9+RctFD2VMou4Q/YObMcrcvE6n/d3k3m/Ead+veX/+EHX6/vH
b/SKwHN7b0Efdz1eCXHvFjLbj06/j5qGuLYHeCsOSylu+Jm2NH03uj7ctPpHaxTBMN7xugqj0cS7
4ZF1XbtRjZZBoxdJ92xkMLgOFnWorYPnyDtfwfVt2OnTv75uWTlz0pamwaPBKqzNdw9ZIhB3vM7r
yJuB9ZxSpwb7/zh22dqDbiYd6mrIf+XYvefe8mAyekfDZdyQflMrnf1+6Mgau5oD/x0njYipk/jX
GWURUfi8ravvqccCAfR/VZQdqg9vsyz5Xovs9Qij5GpWTu0skLl+bN4WLd0thrjTb0bqk7q5cF5d
uvekJhoq3PypiPxDVpkPYpp3Tqndlw4BcVViOKQMm8lz1bW3KWGtzKLXg+zHSr/06IFaIWlxnYOR
4pj3PNffcxGtUIcHs0gffCoMWTgl+laqdjOUZK+JmjsQaYZr3dP6KiyxdgzsjCaVVzfsqCPRFjdj
A4Q/Vt9dzM62FzeIETS+g+Uu9UM1ny1Vr2RyceIviF8dVTRrvs3sbhVRNREFlp/o0vlbW9u6Ym/m
1zeRmHeGCmyXdmNxX9fyIUXT4rI1rb6ybNWk557Sh/YgUEXMMwM6HfNDi7x12LQ61Y6M4jp1eg5b
G48fzefAnDY7STjeTqnXfCpMgva8LtkAa/ZOZuearb++LXrKuTSAgj7bD5xyUF+WXaD769n/ruTe
ozolN5pJKjzaFl/VfIqns3I2cf080K21aX/aT02/seWKbnJV3xWUF9iAaKdFEY0gxrUu6Yw85Omt
lDtMkq3xLOMmYKzCoHUNgx3PMD91PiaQYWN0Xr3/o1CvLH3NHsuevBYcb4fC3PgOzRSEOjtVFDfy
CnmY8Uuji8C8Q4yC6HAXd+fIbGPkWI0Rou92tlXapYfRnPWvTukLzROSWUaFfGhShxGt/WpmsmOq
NBxTmEMg5gy3pvFhxGIPN+vUsNSUYucVW6plccEX9Fh2OIPoIUXzOo+Z1uGvZZ6Legnt2sSgks6E
hx+rQFJ+QffYUVZkimuqz20jQ3qfu3y04vWcdSE10c04TMxeOCldGbJinI2+zaWAtqkYNsiOhnaw
k5fC//Bin0eJ/gwztYa7Ins/Npxxg2uJedZDbVk2dPx4GANMFdssX3dYweudmPfFl2ZvK+WGMwN6
uFJcom309nX0DrXb3Pn5Tn7XjCmxVSmykxtvHe1+FDcGRKTxGBH3r6YtWmMjP1qQNsjcWM+19V7W
twXaqeKQ+dNtMkbDiVKihSERb4+FSAoXLED92dHMkHAXt+Xi7zQSl6skkudhKJ8mD3sJjbd919bv
nctEy9gm+yXj7c/0fLKysoXKwUMGqbI+wTii4d5iD2E0hhcqoTF6FcVxFu640aS/SlV8KFW6mefu
QjGX9YgRDzJhPtfMeZgHrm5aM25zbqI4uXPwYwWOyeCIdtUIDoHIf1YW+aHODRFeP2Sdj8hkorra
PCXGlxgfLd61zPkE+oS22WXaQVE48YZjnmgBFWD8fPD1jdvJ174yzflUSbOxBhp9WVz4K8txL9X5
+tCZ47514n1E7lfz93nOEFbbnEYf40rbhW3yU0w3PZMbRapYY55LhKJI2cN6uY+X98qojklyF/El
TPBDTOvoaGenXetx9GPA5E7BOGyd/MWIpls3dU4Tj6vKmcNiWFLZOkUf1E7ZidsU6uGcHeb4dUj5
YhoQk/Njmdh3DVWy2TgvzZsYdoZ5lxsTkqvh2SJ6FEcUnBK81/M16EFFOyt0xh3O5pKGif/E5tBZ
qnWsvcgRJ6YksOfvq/E49jhGPjJcgdab21I269/s5canFVcuOD1pHg0LJWQP2Qkakqaow4apGFsz
f2Q6BYwJM+xlirCxjUoFGsHUn7zuKopfqvqIzGln148lKhal/Oek7H44Y7QZ6uZjVohQXPs0OM2d
o9nkZGnMEh/Ymz1cECJbg2l/5C5J0IHg5XrwbexQPawaFTvbEVtOifyubKn82Y9RcY6i+JTBcog+
/EwdmyF3172VUIlBY3uTxjXHe9keK0mkj2/7ViUlA+gae0xCsqupbpARAtIcSsb+y3wIqtjASsta
M4w9eaw41j6HrMppZokna65vCLNU2I+akC3glhgkOkXT2kbpE5W0cFYo4ecngehIS9Sxm8U+bXHM
MEtZJNVGlNS+dYUDMy5sGumuTxFH/hhd8Zkowpv6fTmVz9NQ4kZE6yRY9myEt+PJYHh2HHryNcbA
jB6szCi6LnnUWhtsZNFya2vxsYw+dCe9jzR6ycS0Rn3+SeqQPsIHY29luekNrKh9shaAsZTyAhIA
2IMCemY9pZglZZC8fMkMGkYblzB0m4U9y2TygaKQka+9cxUO18Y2EdXOs0/SvWvqzUgdSiavXWnv
kMdgVWT1zzpkmIR9AqNvNg0CtDHuaaQ4z5Er1iNLeTS8Ju1TI7Sdz+VxEdPa7FGFzZduOWfCo4c6
pXyWgICKo/Uy669Wdu1zWTrLgTZYgWjoKKXrzE/IGjoU4aOwmZPbYXrCxZyonziGc2sBp9B+xVwj
umwCIgCFewxPC0++x4Sgnj4kysJbhwdLHG0kv/ATTj4zO16yv0ZfV73V04TKoAokYQImPUhKJjjJ
Bux5QdD6sYdoW8ZsLrLsIhPHDTyrobdsKR1mZLle2CU5774XdMtwQ0dylfUfunykw5tXZJKj29Rj
R6id1fgOAnI16vzkG914oOskjTclt1PK2kgDKlTtsJZTifjqbM3FKnWeW9aTaKou1cCjX6TOcfQR
sWVa2pyierA/r9/btUVkNc1eR4Zr8+uudN1mK5oRGmus9j0f9PPELsAc8iDTKPm/X6PMaJr3XdQ9
5mIoH8TAq4NO68C7ofOcDzU+WB/4edtCHpy5o4D4alljmFE0Xrw3D2aS/bBEX9llzllMteqUSsUz
waTq8jIgY84EY1mpvJ8FE8R5zb3h3hKo2OX1qbaeTeOr6C9YscbkKYottFWBVjI7aewcJh4dnRMu
tXbyQYTfZyI3d9IUWIXhhle83+u9r4n/y911bEeOa8lfmR/gOzSg29KmkfeqDU+pSqL3nvv5svmx
Cai7lSkoRUx372bTvdA5dRPgReDimoiLAh8dEaI8SgggBc1Wq1+TCP1HqOW1l4rql8FlIu8nCcxP
0IVTHnMDitqXjSzsq2rBdXozhNmVatqd4C7oe2i3M6Am3C+QRmu2eg3hRiQ8ESmbyHGiyAIlwwjt
QdCaRVMHxhDRJqi3aBAO0h3gOUdQOraXMvgT0SyHGNNBCgXJRYAvaa+KUvOzIOidZYBaZnqp5K/o
4bNKdC50CZRGTdtIq9u5Rl0xTC/DwdfSJwPt/8ob8tRLsoWEFNLJUnMzT/uiujHzwhMQJwQILLXF
wVQPpPUuUYYs0V236NNNp7VXZSDRidrJnjTyE/2pG73DlKD5U5ABOelTY/qFtmvKeldB+nq+wRAm
MsWuiK766leMuHh4bJrbiKAREeRZKAG7efdsYuJ1HNAs+JjFlwVE1BbIcHUQmCTaHtcsGt9uIOgH
VVeoo5SoQaPtR8BEsOrWiMlQwvfAwGiFMUZII3hmWqSQzCZWPw/3GBHwm7m9qIDRuo53g4w2Q/Rb
d+ggSu/USkPTrVilkGUEXVaq5PRR5EDQMIV7TVDR09LlJm0xl4GWctVpMPmiP8TFtuw2IWpJWUUs
6Op5RY8B0BJ6mDMmRHHLTGYOouq4fzZQzosHXPNqpD+uP2a/DNSxr1kmSYCc5RJk9JFpnKtPqhfv
IM56OTo9iG7+DxxwXxORn9/OTJLArEtI3E6wVig2IAtkM9WjWtkIS1zB0Th5llMZCWQGIP5DDB2Z
dPr3o/dzU0gZqEMxkTWNvzG9EhSbvL59376/lS7//zm3pxPIi4B31ZDAXQ4p63fG7e8T5P/z39nP
4vd/bVv6v/Y4S37yH/ojay5L/1FQ2obwFvLFukxoXvqP8T7J/I8Ecn/MWyItjv/QvM+fOXNN/A9a
SmhK668hvo+kuWr+BwyxlHYN9Gf4hzEU+DfG+965Ow/5FzCbaYqKKUK4joTMvfaeXz3yH3QOj6FC
CkzNWaNLVYFqO3AgKdxZxhavil+LrbiVT27qx3mvbDWOisjnNNNX60z2p6mhc1ONueIQP9hlXrdR
fA3SQH9Onn4aPD1O10ufT8lXOwwAzPOI1lg9U5xyKH1RE5xM06ygQ6/AgKEBTDtE9yECeTC6Q95e
lTAj9SsyBCfCzSeCo+RvwdEfv0ZHBAZNAEx3QuPt85ktWnks0MCiOHiCnKng+gGVkaddglwYWUse
DfTnnPJfxjQRMhmoViB5+dlYv4Tjkset4lTGS54a11qPULSf923DIWrmGWIyvnGXTrlB+xykod7P
LfGNoX/TMDSeQAJyfQdPuQ0ykx9ron8/ctpYG4eZiHDaSMJoznaA5keRexAXbVG97Qa0ZyV/T+3+
/ZigvoXhRAxOKURlMuYpkLctjEbBbAjUqL0OoraDgf6S5/WFMdRaf36tIzvMJja6LtQzqluO6OuX
YKD1yHOfWGBRgUwsssvpS59z9pK5HL+aZDazMtEQFhEsrXUlT0d2eUanrJ1vKTE5aFK5El30TLOI
c7SVrBKfuCBLGaU481TdRLD0/bTRnNox/dIpXnlcUFSVcdUac9agej8VZoXVaefqpeQpEATLznSr
2xaXYJ72tVvZa9z+eQAvLPHAG3AhPPO4r0566+Gb0inuY29tC0rFHiCALKDLiqTHeVWjqWfSkltj
Il6sX6MB4xKZuzeOL50CveONZkBvVBeFtBMGok0JmofBGyUDRXfQY+ss6Nl5p74TnJJTVqQHYe3r
MsFPWUoY4BZrxRmg0hfb6MGw0XOTgw17qW3OAikP4ootlrcgMYqu6BTgaDYQzxRvIjCKSfYQgNsI
WV281AQIp245RtfdVxUZcsZ6xCh/NAHmzE3vdtsMLMaqm5+BPxPUfjyC/ZOY+uE6GC3+7DpCayRT
MeOsCPplbuBtdIt+GK3mILe0vpGIhD6b6RUMoFag+8DbtrInadNoZ5N4BbJ9EJ/oRuAUQWvnmr++
kzJ1he8/nyoy/plFQR1NE6wm23AzgPGeSpKimcomtrpBimFPbs3zxcXsvqdeiU6Cgp7qKBxayvVD
gsjq89KHHtP9M2ZFnEl6U8dfU+Ejh7a+UIYEmUVYlPU/2xBjtHzhRY0Y67LaarbZWShTP1rKReNK
lIcYfHuFmzrtyzXvNPL8h/796KLsNNy/PR6BjlBh6KW8rroQ/cvoDE6s9TW+vzPWPiZzQYqTqsey
OVFUL95VZjOv2VIC4gjz6RaKvwB447ZyQflnYwToPH3UHVqinW/WfwjPqZgLFGWMAW9zhDskfxWN
87TlfUx65NYWylyXmCIz5DiA17au4Wt27WtX+RMlpK98DHqvL4bpbvjiOe8H9+j7lRhvVbQInhM/
zC6miHfFowqZXlS3dzxgoxvzdV3od8dziIouMqdR0UNxCtGk7fSYzlum3z1IqSbQpP0cR6/lle1P
++XBGHPqlD6RxijG8Ms4jBgKuCczePYDCLz3f69T568dPFhizl4uQNlcIoDr3sCgMLLTWc35SKc9
7mCBOWO6gC73IpcQYAe7ChnIiie/IHO+DHO0pETvK2XBNUeGs6nZ6/o5iOCQGw2NTRNfNZjOFvfF
shsEDkCfhsaPhSnMR2qNOJbHKlGcunpY0ietc+uAc5o4e6cwX6ems/6YMgSHhXkRzk8Nj7eZ49QK
820MKVFKCNCC6dq8T1rQgcZniuGOvZ+gb9GMOav5JpQ+7BjzpXoom2Sh2MOtwUtFwW94QebLUnel
h0jrcR0ceJ+HQbpQ1YumCEtc2qO3kP0AauGG8+rhmCCMB1RlXoYgPMHFpaP5Uyzvqgx1FLXixIwM
GiAJg0YTAvYpAkp85EkYSO1zzCRLQkEcrfWM0lPKq6BCGdz9W/vFWtGZwM2cDDECFQRx4txXMPqh
94GbhfXfoouneaBPa9HZiA2ttDG6OUB9YFwgQzuYnKCXs1c6BYujG2Ewk06BrCDB1KjskEq6abpk
F8iFazSzxEE25uHyZS3MlZDh7DRFrMiOuEPX0WXsz16yqbjZGeaQfjHDeJmaxmVtmjEi6oYOP7wm
0U2rRZeJKDoYM73N64ADbOwr+4tFBnb0uaubeCZ/PHlNr/bBdRt44RXVACt+tMXW5GA4c5C+GGRw
qOpAbCl0iMPk4kq87+XWWggnkGWg9IsJBnvqpccbPgX2aEa2LwTMQbWZt36CeCYYxKmUrMpRz0es
rG2a9EkYNuv/Pm+XGBxIQSKjzWQhTtK6dbpvpN1EOAlHzhIMBgQMDIklpRRjMiuqUOC4UXlalTzf
YjvnQlULkzqHN1MtQHW/7KHocN69JxcKX70S/t03MRg8ELQ6CdoSYdtYh14jTlvSahwTnM9iMDCQ
Y/pbWWJ41iRhNBitFmfm6K5/+XcZp6Pok/VeSmd3DGtS0YNpowU450viJx1m2HWMzLQ/tYLs1HHy
zEzx0V20A4ucGf1EN+iZqdbXoOPcG2n8Gi7R7Qja0WRAER11SKL+nIYec/Kx3Q3pcwhSDSJiAD3G
qGzbXWhg3cREvnjVo2QYg0Bajju3U0Ha1Tz0CjqwJnTghehQAGUf+LBCMEkUm1C5QOsbemUwlj+m
UGcqQJiYmsQJyvIRIn9WBdrNnkivk1DdiwIeWfjJI9FcNNOj2vcWLAnogHPfxOhEL3SOAcrsIpx/
ByOGnfUcs4sYBUnE2c1QaEszTFyYqX6uozeuzBM7VtVfILuxWgw9p2juMOeLChRgQGhriHNUfOfG
Aj+ECzottPKIC6gHsrM2nHjKERSovn4nDRUziKXqhH0ldLOehwG43B293rZoMKPjTBst5XGqn74S
dMxFg/8QwwPUJY9uOcwgqESOEBdWTo9nFghe3Py8ri3TRSdAfDZ7kGa3i/tFsNrHmhONsMWCP33x
YJzuwZHxaJmipmoE4mDIctttQcBpofsxtGbP3FUPmoe2Rpsr63l6Yw9GGfiuun7oxAbYOoAlGvWJ
6FJEJrblrO30UT5YYRDckOoxSAx8vlTcjuaDnJyZxc/1o8wzwYC4EOW62Ji56uiR09XQ15sfUm66
4TSMf6yDFfiK+hJTywV2C+OUdX5Z95xr4vTX+IhI3+HqyAWmatErSQLkBdkuVa+G8iIeHxqe6iT9
pl8P08EK42iGHvRiQPAKDubzedI9tHSk6R0J3HR4/Scf5WCJ8a6ikMB0Zhaqg2HPqQSXO+Wue1i3
8c25ORhhnKsc5nDsZCxHuiy28aa4VcHMe9E60UW0QYzqSlcCV2uR96EYbxOLdFKCDigc18t5D/KW
BIxLY5vt5OSOszzO1zKZ0GHpI6VaUENGL+1LKydOlZQeAftA0/Vo6pi2GdpsF7m2pbywY/laRwiQ
Y5CHdvDt5LHfgaf+grZqrf8s3q9i3hsx+KxGzILiBQ1Ft3ZJz6rktwTC0RHsWlKXe+vWTuPyxyc2
mWhDnrqORJS0pB6eK/M1Q4NdoKJLGxxCZtBulpyXwDyNJgeDTOwR97IsqCriNXBlauEtbVTCo9dZ
XxWb/2ajD5OJPsAwJgWijuNB/G6b7gIHEpBnGspBvLuF97Xoco9wJeu6ztBoD12mvsima6o/NHS9
V9dKwnkNcJ5uJgMtHQ4GetRQ9iJ+uPljfkPwG5+ntMg5fiwRdzJUZZS2wElBx+SsgW5Lm6AiAhb5
9S/E2zcGWgpjaNWlhZfXMxqPHVCvbMhwm2mSFQS5u26LzeJ88QYGU1QZM9jgk1M/sjiRA4/YTW7h
jhte/M6xJrH1JDWdekmqsYWdN7rQ5HCD7XQD1ji/88NLnsTp+veS2HpSqyL5O9IcSAVBNhU888Iu
Dn8YGgcr171PYutJAygZKllCmNEFu4Q8NATd/plLMMcmRyh+qBfCyIFBnkUGJ8B0iO7GgBAwAlV2
p4OPjmB2rsqtMTM2IubPSfVDr/9hnPoXPEls9SgzxGqSRhyz8KE5izfKHjIaVIwXpCLo6PhFY8UO
9R3ht3lnbtbddB0Z0WD4GUrKXAiWrEacpYEoooxvimWwwL3I2df1gyeJDI401RSnJXJajoomYkqx
OmKkf99QIphksNdXxLNF/34MjnWeg8Y1BdZjfCEK7hrpXkXj4iTvZZVT8eSdAwZP6mHIRtCXIvJC
nJpATwJyfoWG3mxOvM2zw0BJL+tS3NLS/6C+ZNUGQi/I2v3DvMkhGmY2bgz0MlHAAOrUVIvIfJv6
M7n31j/O6ZUcbDA7FlRFj4Zt3PxKKIMXY/IalWz0tlEwSEGe1m19g4kHY8y2dWOXp32BtD3oyqHD
vGxyG1IgPsSbINbHG1J+n3b9GoZ/WFOZwK7OJVRntfSvhpQBOCy70kawpR8CeFbc0AYJ/JV2M3Hu
aM6Wsm1g/VzXZqTBObTAFTH1JNyUoPRoOQnpbxJSh+UxMVuvTiXY0eAdmH26qzAh3WwakGhbaAeG
WEZynwicy/o0Mn0YZDNgPRiQCrPDOca8gJndpfX5RB7XPYRngllTVQlyjzyn6oBM0Ul05EgmzLhF
NScw5HwhNvNFVNJBGgrwPsU/5OonUkFONZ5DSeffrYYJP1PwkKcY2sAt0kEbCR0Q7Y9m5CAePZ8r
Ts6+aOHeYqhOENeKTNmqY+V5FiqIDYA0WczMy6ZXzjJD4qRxeNtH/34E6EmaVUZDb0eQP7bhppVf
g97rW84xOu3gaMTRNdlEzyxlpTg2Mw6RNHWNhmgD0izpJnNAsiPdQGvWBlPataZzW9joP/hlL48M
Mlgodrpe9XGDYaF2k80BJmV0axlvwPHlTLq77hun3yZHxhgsrEqkdyciy04bhHZSeA1Y7MRNWm9l
8ihi/DLB+CcHf0+eroNJNkk+DALAt0DBWVkuoPOGORk95VyM1KVXtpDFiDACKXYqCmhsACFUAVUk
EMhxYOik9x2tgsGItCgMRWgQxqMNv9UxGvsE9bgeTBecD0T/nbWlMKHnLIWhHDRo2WzdwZGczDET
O4X8quzlXoyGP87OSbx1MWihJAaoKYeaOOL1bM9uAUnU1sbI9kbbgkDcoWSmVuTyJvV5PkH/fnSW
pbiHnhpmnRytMzDXW1JC/W1TtRx35xwtg4GMQUqrfNYTgnk/zPWBUrD1W32bF6nfdLzWEN5GMrjR
DdqAkbWUOGkegbjurMNc6jJeSsUNx0N4zs7gRS9K6Klpka2EHIQtWNXtNnJ+5WePEgILcaM8c8zx
9pBBDC1Htb4Q4CB6b4H9yl6gvU2F50dHuoFIAFQid4abbcW9wfl4nA1lM2QFzrC6BIhwNfVxIhgg
mvZDDLpE7rOLrmDlyJlM0isAjRcx0VLwjvjGA8QezzGmhgV2tnwXn082hk99YRu/VL94owScc8Bm
wOIc0jxqjkmCEPPEAtjjSTiB6kxz1j8izwwDKh2IdInehbRn+L4DiVyaegGvgeR0mH1ASDbtZWpd
OeU9Qc3BUzzNzm4FW3iQdlA186fR4g0icM3RNR9BSA6Ow9mskRUwzt/HonbZfrGNPwWVeVE9bwMZ
IEm6SE3BcwMgMaUnqgSrjrmnysJ2/TvxXJ7BkD7tygDlXrxUwKsmmBuTAH5VN5M5qM9bDgMhCYRb
5LAG/Ma94TQYW5eKBLK8qr++HF4sxbZUy7khQbEGLy+aN4Skwl69gSyLJdlUFrqwMRG4bnB9/ww2
+zXJrbKkAwL5toJAITkXW1eQ74fodt3MOiQabN5rTpZczzpE2HEZutLUgssQLBVp72PocyMgqbxu
bh3wDTb/pUxmFUGURXGa4FzEKHXOmxPhbRsLD2jMEY0WafEQNMym7jTpA0gjSqvUUEheX8u65xls
iivSMymF1CqEHQxQ3aCao9ZQfuL4HXXf7wEdrGefoaGJMwFzrCpxFPlMLG/b8TwBh6ku3E7Qd+w4
DwbeihhokFIdA5MTAsNculvIZsgiS1U5Nr47SLpGMFRHoIPxeUXGoOsB9F4JokIJauf9+bCRtzQo
lJ3UCT39bv0rfePgH+ZokHqErQ1BYVdXkf+EJgzkusBrEubeDJJWQzKh8dZt1s2dzpmoeHL9uTzG
ATM5EbSoQV4QWiMggoEcpocUmo3Ha+NSIiy6RjTseyZnnd84yoddevKO1mkYebF0RQXHB17kxmOD
JdZSs9dq4yYCL3TSVxz//y7e/jDJhFNKKsvLImOMBly1kic58W6BmsdjeL7siNeeIZxCjldwQCi0
vsffuOlfdtloatLAYJLS9tsAxEkFlCAMPb5Os6d1K2yL+R/VjsOXZGMpfTZjdYiwo5Q2cbxQXlC2
t8I79SHaLc/rtr5BrY8VMU46SWjpMyKsSCv24F9tg7cZejkS56rk+CZhJx4L0qANjo58BT9A+VBs
dW/Z6OAit8TtYouOea9Z+k7GGwnTbesLXPdOHI3P3kkgHmWmMgR9ZnBRJ6B7roEtRpjaBiTOLFDG
PoWg71m3ub6pYNL8bHPIMCZpguwezCVX4KtqppfFgKQ7J87hnAIi0aUfHTwiCWk/0RsUSZY3vHI9
Oq6TODmIZa18a6AtFIpYe14UdxrWMCErQ88UE8rMvQDlhqkYRVw+4Oqqw2wvh04tWWLZuZL5tr6P
9Bh/vYIOpphvVy9g741HJLj1VrWW5FLI/BYk4+igqsDjoQevivS4bvF0w4R6MMl8uryKtUDJANr0
jph3op1uyvP8PPgd/TSv6TQiKLV5FIanUeVgk/mOWS2liaHiLZoUlyIc1fxtRP/omB9M0J0+cpU4
K4mogV3d0er0PlYlEPnfR2BC0zNe4f50nPVhic3cj42wxMqMxnGS7/PkVxdxvJ7jfmyGXoZUtzyF
qAwYw1bRwNbnmeFzBVmLkdMfTEf917xPZaBRXQbd1MEVgBRB4Ne794NlCT9AiAMq08gNbImztPcD
u+LvLNdoAHnUIA97dFw2jY9U+o+wGP1YKc718Sf+IlqxiCFnCfToMQq2afAcyr+LsdlXmqha3ZRc
jMLsxnK000adV7I4jWmH78rc8nMZahgMwZVr3PeuaQFrlA2KqrlFLBAP+iCyxqXLy3CdBu+DUQZr
zKZMYmFEnWSZQEJOVZagsjjlaL98gqp8xmv++ubiPdhjAEfQplBRIf7nyNeUr1jamxdoed1Ge3HD
O/S8/WSAJh2heAbuL3zruNpCLPeB9JrdK5q1LILLATUa+a35FQMwspJqWk0HgOfr1m22uUvjwuk6
sya3dGKPd0PwlsaAjVjXbSSKuOyF0A+D19bwM/IY5Jt/typ2aL1UZUPJZZpMnjwN/agg4nfy8gyS
Rg6khCBkyKVG5SACS2cdUIbrDuo6ztgi+rsRF2d9STJ9gax8KHYsfRmAySF5bzwJL4zdeA7ej5vQ
Ii7E7iBX6YPCcT+dUxLdzKfMNUgJrf8CzoHTmDfE3KBPJOtLlKQof0N40U2/cmKDFc5ShKuI27rM
ufk0BlQSCEf2U4b1ooiSS/sSE5shp8h2+psRWQQHOuUgFz/ffFJimOmQwxkHDUoO0LTLldFb37TT
qziYYC4KQSRjM0Pp2+mIGw1vYu9L8cO/MsF+Fyg8pjq68ZG9iO4H6M4l4ArgjXqcvlkR0xkyBr/U
9+fzUYxgKJQuZNRlFGdGW4cgj3gzliaeOg7kTP6Rnx1sMR9+apUCQjKoDzZQjJWouPdWGy7H6QkZ
wXl6W9+80y5wMMbcItDijZNg7qCkDnWUReu8sF44D5zTLnAwQSHxaO/SYYYoroFIlZiinU8gBJvK
NxKi92N9Kd/cUAdDzLVRZmmtGW2iOkZ6m2tXFUSIOtUem03R2Gr8MOrbyXBCqCWt2+X5BnODjPXS
lJAfxhjQCMY+s7gHL7YLwhxnSvrtMOucE3WywmqCiAcuoII+lW0mh2rvZEY9sD1ZpN9iqW+iBHOI
oP4xK3BCNhdNml0IhX43kYxHZHMyJ35smznOYwWx0lLEk5jWrpGCd+JXEGo6stf56jOPeuWUb5qm
qJqEIG8D4YXPjhOhaFKaCQSOCRJSNdT/IFG4/ulOueaxBebTNeDGhnQbSk/oPE5HNzS2YBxaN3F6
y45Wwdz4UliIVVWrmLDc9S6lyAH/N5qDFDQH8fvLT56BoxWxziH3HVhha2QmUagG/ynitAgyQDUk
4Aahuy7DzAXO34xtqKERvPF6nZdLpqeZvaaPfwCTSKwE0kB8GHfKBBb0yhZFkNRUz7Mm+ev7evrT
gWtEVhRRxHDPZ+cQoTcoRCYqGRVQv9uG8Zko8ZKip062aR5sMO6BCalmbA1kDYtf8mzRDEJ7L9iQ
1nLBBnlRgP2LeDK06i1eAHzyfXVsmXGaTovkSKzR8BdHNmqiiHHCc8p0hqnPrejVV9GOd9hOf7eP
tb4Trx2hdLfkfTW8E6s1o1X3UPaqVCsguE4LDl5yvtx7oHdkSUzzYA5nAw0BeQwqxcaSISPf8FCZ
tx4GqRa0KNVThoR2JgZXfdj5cjV5ohbua6PjHfFTb4ijr/VO6nS0oqEPDSR0KW0JJctXjDNjuFVK
4zweh4d2MaCjTKy4ay1oZzkhlJ4mE8eD46y8XWWihiKAyOvYIpenTlB3GM+hEo+BUWf90PE2lf6I
o4UKYAIWgw6Hu56HczAF3oaj5g5JYwmgiVo3xTJhvSd6jzeV/pYjW72WFEUV4Dafd80Wg3N2i7Ly
q3zV7SEiv9ec1iHoWAGE3peXwQV0DnxxL96s/wjepjIgE4oZuonB0exIjQvVVnm6kHjPeN5RlxmQ
gfSt0KktjkPnFNvFae1l37ykoGHI72jD4/gocxbF+4gMtihDoucxtIcdKMaVEJhMI8y+7RJhs753
9J/5ehF8AAphDmAby5MEPh+EKaBLUjbd5v8myXE6HDqANGGeZYpR6FoK0Won0sBi65fFzVI8SNB+
FN1ohjzCeQFK2PWlncwuH/kmSzQxCGqppRnCIPWyuoN3bHJfvEIvfbARrikPHXi/IbO25Q1fcNyR
TS/XnSpiMg5Hoh5vpl6/EZa7QDU5QMJxD8KcuyEAC7shAcyM7C3rIQEHYnPMZhWcFCLPDHO05twQ
EqhUo47zSw7fwgBkuhcTr5/9m3Do4ITM4TLzEBn5nH4oUMoN29aHNgJyINFG5s5K8T4Oc6zyXG1A
uYj0QGX4Q3pXtGeG/HPd7zh7xuaPYzpG2ubA+DbZjNP5GKaWgB7B8J+U8o7cm80jg4JQa4YALlC0
u3TexeUlZr3Xl3I6tv/4MGwCWUv6Wg1CPHILY6OFv+eRV9vi4eqXhDH4nedWoTNYrkz5QDwwaO+T
RwjmOuRM3gR2/U9KW8fbxlzBaKxcIK5N++ZEUFVnm2w6k6HgkN+ubx3HqZX3vx/djEIIUm2N1rYo
bQ+9GcOduNX90pu54170fHwFcUzPg+tGp2H950s4k8AIOwXo5q0hxRkkqVMpkt9XD2IBHchu9LKW
N7J5+hgdLDLwo/chScBL9B7Xd5CYySHukXAg7nRcf7DBYM8gZtAvB9uk0xqP7fRTARsCaM7L6KXm
8bDyVsPgTz7W/SjEyBslEWJcpdiOYfPS6CbvQuKtiAGfMoB6S0NHarISkjVWs0Xj9Yt0IUHLE1Tr
lgRW5GgHGvcK4lsNj0zvm6P2sZ/vV/SRQ6KnLJCgRkyc2R5AWCpZ82vqx5jZCCxIzLjBBU/ui2uR
eWW2BoqsSoF9rZ7m2U4viAvheEeExBOq5YKvbaBKz0ljnUaswyKZeMZIlEYzA9R2F3DwD7gSu4G3
LI63sFlG0IEM/aChT1SuPQBHar6O8v06ePBMMBgliDVFKJTRtMyfQPMCBSuRE/jxTNC/H3lDBZXI
uQxQDSO5D6UhWXqYZY4Jjru/x2dHJlIBk2OBhqylQTxtMCy9BeNwZyM5i+o3Byx4y2HAYkkxy1gq
sDUbkLlWDLudqYJB669/mNPh8sG9GKRYpLmEdDeYAWr1Sa82hECFpbwvkC0tweWhQ9Ii52W/TocT
B5MMaEh5rMqzBP4is7MhRl8hkw2Jm1zhhcucHWRTC22vklGgjbQq6AVGkLWrFWZQHtf375tb8WM1
bFpBK2K5NvNABiOJ+tBNUC9qB1s0xCvM8d6pYud3umDNyOM0TbyJiheOed4iGXgAGIilGMFNOmdw
it+Q5ZI2plu9JbEtgSy1OBd+j3vezMjJtj1Q8f91P7OZB0mNpaChXGTLL9q2F7vD3jjTwL6dbNDS
xmVL5tpj4GNUW7HLE3xKKDVfN2cR6PfzcxFDlW/BJXjXNi0PEjk+yupFpFkzGpmCZLekbSBH1fYY
8nkm8+v61+N9PCbokEutwkgMkolBcitmGy1/xlX670wwMBKKpjCMI/wDXBsDNOgkcYZwIw9FeAth
UKREd3JEZCS0l9oxol07PdUR73XAQSqZgQ1jGPRyUag8nHhHxtwV0dugbyGUnWgpapQgfYIO2L/a
PLZQqamNgJoYljXUTrH8wuWrBg//zgQTUYTNFBrRBPwli10TyaqqfR/xSsg8kFJYlCAzRJ9FLKRX
n4zKbUU7y2xVuoqG17D2Mm2nockvnuV/uX9MjgTsEEXaQiDNWRpXzFwlc5fMXd8/TnjEsq9m5qDI
0xSjo7e+rJobM+JGmfQLrLxFFOr7R5d+Gy5GDJJAFMSN1KkhM53/NMllnlrzUNtKZOvkIjHsIueR
eXDO1BdS1ipoWx3d3pBx8gKYHn6YuDDXd4/rGAw8lGm4YDADsy2dg1LNdtkIbmfpPgJcn0eqxYFU
hcEIMdOWKC9hyhxu5d7wJyJCISuCV9xwFsVBCoVBimBBP5ou4UEM1alxN6BhF5Tpt7QPk1ZRwCd3
IW6hZwkqevQOcvD2vQC04i5sJSwsqmYJYoIYMUudpDLOajzzGinK7UApd3N6J4LVrsNxC2IoOQVN
aWmyhGHI1Er1aZMY826KHqM+4PRc8K5QwgBNCTn6TmtQD5xBFqB6yB3axWbAblDKeJNLyc85l2wa
ti9DdagaKL0O5nzZovQnK5xM/TfZ0I8ghM3AppAEy9saDRiQ/tpCC+1dl6f0q037JF+KmCCYNwsC
P9655Pgxm4StyyQRexlZqhAOPC0vCYRNSx9ykOteTI/Dmh+xsFMaSmTSIqCgydY063sTjWidKdsT
GDKqVn0tp5Dz1KSHfc0kE44EcSsjc44oq0LWIBPPKg3qv5BczhWoCUacg8LbRgZ5okhvIvTVyY4+
Ik2A4t9S7wpMUkvd8/pGfpOpP/gJAzxjWIq9kCIjR9TZyyDnKU53EW4kQqpNNzY+xCAdzI8740w4
pjkQThggmnKwCIozoshy6K3pVi07a+A0gdJ/YuWbsbnZMu86iJuhNEba3lYFRzEGn8QeRDWLCEKW
1oz63/p+chbFZmmTSY3LkZKbqcqvShteSxB31r3OydPzrDARC9iM274wsHVmAIhqujt8HXAYSj/X
F/P+CFzbPyZE0TszXdoZWQPldvGQs3Lf51ZothZ1I4dslWso7nj9vnpqgZL/rND34ZoqRdGj2KI0
oE+eJbipdFLb0zz7BnAk7F7XF8m7k1S62UdmlKAOwHuEg61BRBui20+SAwnbzXTduYubxpZkB5DV
yi9Np+egGO8zMpAi5nKnGR0WqIqNVbXaZR6+SHLBuQo4wMXKToWBng15S2tHcvrWQtZxtKas2MV5
uq/LlLMknjEGTpI4ouR0iMskcMgmo69jflyebtMGNMwcjOTtHoMfoM9QQegGHjJwM2TFeZFuDIGD
+by4gG3ZTcVc7EmIzp0SzR7aLm49ebnvaj9srisIvIKmq3STZasjs2p4637JWR7buwuV1CxNKjx5
w/YsqZ3MvJp4BBo8EwyMTHj7NkEF/0Pvx3aoJ7chhTN0vPbqb7qtPg4y2wxaRslSgC/5jwY1YuNB
2kHNBWPv6BUIvfJlfeO45hjcAMNOhCcdCBJHmzbFt7YEAeZ949bb5V5wdO7TmxOMaHSbjwAE2j9Z
bsx4peZ949SkviVNfw+BF1ylmSOr6qUpd26QPBhk/tXlsq8v4Vk23fdCf96KCpyndDLoFZu6sBE7
JbbmZNOXTv5SnWGe1SLSeBNHhlP1upcnuLkM+TqNqru6bO+1CcrEAXK5dXOG0WRLXnQ/geL7a6Wq
VlK+DnnqxekELeHSMlTIIAlQkg+LXyKBuJVILsYyvSmCZUEoXr11xbJJFYi/L2Srdz/VXEUWYcRN
Ge9DVXpp1AwENY9CIPlCb7pjFzpZVzmGWZ/rEI7OukdBD7Z9N0MBGmpoSQB+T30X68teh7AuGSM7
ksuXOoyeo2F2lr5qQf+x/Iq0zjYLzVFV9b5KwHU+GtY8xtsolvZVWfRWGhie2kHEXNaehHH+AcH1
575JXkEm8oxRTk+WeDRlnKhBY2B5BDKKWg0Mi2cX03C5gjG8TUlum/FeTXcxT8OKuuPKJasxsZ5Z
dU1Th2iKitSX0ohuw7znhAs8CwwoL7qgS+2IFoU4HO3BrK4IV36DByUMGGfKqMckR/lTVWar7EO/
n3WnVcR/tBJDAnO3rmuGypjBKGsgNkhdO32yGwVMd/M4Ek7fXx8GWMAH/25OOgJIVEJxY+iRK2WL
s0A5edKhXy7U7j/CqoM95uEZjGLShzQIViGdKlg0W2xskfz3KU8oL8lwAhlRC1Gh+KqoOmTK2Jqg
3ESG0Uij9D4saHq4vjz1ovdMHz1bIKdbX9vXY/TZGLM0MoLpeGkQCmcgQJfQa6T6kpvseL1aX59K
n80wlxgJtEYQtAbVXJWKXG6SBNz9go1GQ2t9PV9d/LMhJhhOMCWk54OAuVXBIcZlbXgyL1/HM8Hc
XMlSDzhHtDMG0tnT9JKZ+7F/W1/GiZjm8zrojzi6rlptqZOkrWQoyZmXInif0MOKpyzuY/Ot8ccN
r1pwIhXx2SCDp6pMMA5bYuMqJ7wIoHfW+hh88pUL8YmyF1V+YBfnPKu8rWRQ9X9Ju67luHFt+0Ws
YgbxythsZcmSLL+wLAfmnPn1d0FzjrsH5jTu8VRNeFCVtgDuhB3WStN2kjqTFcQpqquodTxFQqAT
+TfP/feDcX512fIol1IcrDRscwlM5W0xA3373KL2SZQZ46WePpgCNRTpO+cCO82UZ2kCQFI0qGBI
B9d5Ct+hjffYSwoFqvJ74PjbAfkmYQlurbVNqeKq2UGKnG44bPFjbh7j4dpU/Xa7NydvVH5YskuM
z0r6TSCeWdTfI+PfxXMeZBm3xjT7HPXWb5NfhY3PapTydx0bjrrfCIGodx2WCeooEEOAUIOnkLJQ
Ul6SHqfNqeynqxMpVhjr4EdzaIrlVdtYRGXHXQU6SSTs52emSPElMymH7wLR8RFIOQfwjYTAbHaF
PcldcziTxF2lpUzaJCeWAjTU1WFATbUzvZph6jBesRR4qLkvQvISieQc81LrY1s2seoq5LCMiNW9
b5JPf6IiZ+finDIZkxHIGhMWYAMg5HvlA3qfoKfdnMieHtaDaEx3Z90eKnkmj/PQ20qqamDbeext
wQaDE588ts99Zm8BaCmBejVNXvwqOKXoKtnPz/QE5DVylmUgBJMDKwCu7BVG1gP6mAIhMDkMNwW8
tipgr9jPFc5OynntjjRkTjB0CiaG9BbNjyvrk3o3u6wgbj3+7wBBf79Wzlsvmjp11oCRNooXxmA3
LeBDdAERnfBEnLsmAGEZ854osDbNr9wWy6rf1s+63wXU3f7nAZW/H4jz0uOUEjDoTJjRGzu0Lg1b
Aul2inbiZc3YVwxQ6BiGiq4Nv41FM/D36SUKdPO6Xil9ehNVoB1oEueymP2cAfte/5XDXd00yRtV
FUALDK7iq197JwoBUta78X1ngzNwtun3yxJV5h1+8/1nErkLxISjtfZFq2KoQbq7wZbBoX3EBGfp
WN9nH116bz20cF8123W3U1e4MrUfDH6dmO9ULbpE+lmLwb9haoGWVw6ZX8GE7ZAe7+tZdpo29gxJ
NJ+/G9xPp+b7UKCaNKukgB3obQ5gXR2ivq1JEEWi0uPv7xymn6fjcc65W3Jl3TZTcYkVzJPbRt+7
7WiMh0Y48iv4kHwjalzyJTZVlFeTsAqxO3XMndEnwOFGLVeMw83i2AW14ftP6aZYlhKnAI+Kb9T5
JtbdpbpTlMJWMa3Vpu4gfTeHl2pxL6vrTqv47/fJeehJWafcYIPN0c1foDbYOg1BMQU1Fe2hiXSE
c8ya1isRNnUR8iZXon43fAWfV1uGghOJNIRzyW1OrFi2QNyYXcPowQsA5vfibrHVsGN18U+aMwUd
MKsMgeXv1OP/fpWcrxnSzMCKMAIPWw9o7gt/uOqDSLO1G+1o+tkDxQRV5lXB9Hb5xOz3XlIdzuMM
RQzQ4hqjDKiXXOdb6qgziJmNKMCo18FaM98CeNdlkYI75vtTGXzcvA6ISFOb3WxS4TeAF9bMNlAN
EmzJEFwWx5OIY33rb1fLd6folFSbauCbvmx3KxIYUKSHsycD/7cMGPjpW3Yb2QWGXXxR518QqPjV
grY3wQ0/sDZjdF1gFnm5RUZ4+XQCj83vFtRDYVWxhNQM3cxbI76vNeVTYTyWfXE3xRNYPErtUBRC
bO3dR8rJk/JdKjlpNjpmqKlgnqL32DRF81Sizz5h1c8HcYcvsv8d1J2/f0XO1wxDbNUTQWhsAfmk
O9pBstn/U692tkdwYF+N10D59oC0KXLmoq/IuR5rWatZnybFrStv2N6r8kkrvl7+iv+Qpf2KTHy7
ijRxMgw1XmFJ2ODJtxzi68pmPAOM6V2EJ6uyfP2C0Rucs6G1nM6mhDJB9TGg72Zu8S7ZBE5PP4LL
wyVIsjeAmLB3Z+9uHp6DphM5olbnPyRYxCCKTk3D4Hc6VG2QtLpdwP51l4VRwJAQJzvy1bu/EG/+
zBxP4rgPWWVTPc0WsptF6hyU4YN+S+3EEtWz9m/3JIaLIZFOxiWWVuDO6+1nGfzsZixEXtiP+CcZ
3BcsYyDNZwOKBFmoOph9Dc6GtA6XdXPfXZ9EcRFi6fWKyIzLeEXbZlD0oJ+ygxIth2pI3aoSzdLs
LFQwQ/8ljy/XEtpPQALBC1p9qA+G3WDnPPaAr/y1dWW/AFzev1SLjyzn7J1ZY6VfySe8WrTSt3Rq
T31lz2p4+Rb/wcJPx+JyT1WPqZSZ8CLT58llw1aSAzKpFyxlAXxB2HwUfLQPyzs7UyXTAXS2muJK
V/3PFt4ZSWjmTu8m6kjWaGN+IrVjB9N2jhBlfz/1PR2UmceZ6Mbom1kz4KhngH4yYI7ascItYDMT
Yip30Tm5qBBPlaJGNdLCNS5uB+xubg2qAuhM98udlU2+4CPuh73T2TgPkpLVnObtP60E1rZI3OL1
2+gqXheMhz97Tp+kcY5klUpqYkUGlcD5Nc5TpxpfND1zL59pP7qdhHCeRFvMJEsbHClTYrvqXovh
UW8EMkRfiXMhmlUu1EoRb9ScOlnsEvNTu5mOZQSpLpj7EByHL952WZSORobSWLb66vBWbVhCE8xH
iERwVcURWDhZY6Lrl6SP8vAW9QDze778UQQX9lEnOLMhgDw1bSGhJULJnbH9rMm1vC52Gz2omwhI
RySKqfyZqKjpMFDcL6iybZW9tEdpG2xaF06af8qmXpD6C0LjR2JyJqyKplWbolGBq72LosSWdUGw
En0b9vMzAf1SJWo3Qpsn9brCzqZqeBV9ufxxdmUQ8A0SnciaRbgb02RlAfcgZDTovWmgGNATNxMB
ojFP8luKdiaE86JqKW+qJcOLSu0hXYChiZg02dM0Cd4P+7XdM0HcjVmV0g/61jP8TCvoH3NveB0Q
H9SQJX5DAHDohz+qkZ+J5LxoPSltUXXoIJn0tsgf9Pix/RNyGaQRZ0I455kNoD2xZuwjjWv80NfJ
tzpbbXM1vWiMnuUqsqtUc7R0fYz7yRtqYq8KEVYQd/X97I/gnOtSadam16XqFtcsFpYPiWswgkMJ
wZCx3BRB/H5ZOXfNmei6ruFfVeVraVlk0XqYUbOUJU9vnvPmi9rf6EUwNIIp030FPQni8hlQsOVG
tkBvqqy/Uxp6bBMtKEf5BWjEb5fP9A86epLFWRyR+260dAVu42n5Zh5LrNjGz/Nb9x75ygN9sHz5
NVW8y0JZTPrdAE8yOQMkoKfUiwYdx2aidmd+b+hsz2Mw1k5rfjeGt0w03b3vVk4COUOUk/E/vVvZ
ekoMJcwT0LeL6Kz3FfIkhDO9AsXbKZ/xbpCx+Ui32hmHP4mOZwrI2d20Nu1CeiigWl71eW5b2bMi
mgQW6R5nVhW4GshQQ/dq3R9Sw1lpYXcjKHoE7SCRMXF5iylnRC8jOOGqfAPmtL2Yoz0nj7Q8zsKM
nenwBX3jq2JjPBZ53EWKC4JI7Mwvhz6w7rUb5JaYFuieU0UQigVn46tis7mZVrWh4lDnr3X9NR9B
pRxU2DibU0GI2f9axCKwfEs2+QedbNFmW1oCrlCSOdQ6VEXr9BXb9Pl52WT3i6jkJInLzMqJWEld
GorbgdorPfTo91oYwqkdM8QSIh484xMNmxtR13D/Kk9iOVeYD7NRpBb6UWmb2V176BJqW92rMgN3
8dvlI+47iZMozhMWc7nWZjSgToR8MIIXUt62TOD59l/gZ9fIub66TkFhR9AmKX9uPuYvH0BCCGoD
HY1QDSU2yU0ESbvww3G+r68tabAaKCNbWcagFj5cpTgFsaNPkd/DBNhg2Jz42pv2/fKF7rv504Vy
DrGZm1QBwCUc4jE+KIc8+P9hQ33sfP9u3ic5nFvsVktphgaOd3aKEOQKC7hSiS+D1gzAiHYGpGft
CwEBo9OBQF121YPwjplTvPQXcE5TZ4MQm5Yy9EdGDYsB1lsMmwLMDAtRPmbUUGiUPnVBdQMEc1Ok
UiIT4T1p3gG0OEV7o/tcHyYgdsqBdKdjCGt7xWo6IAWAGRrUWM8SsY4JnA//Hmwb1VCzcVbdZC4P
VV55BOPKsTVez0Q0aLgfW399Yn7tfyWtYgwRzqi1n0f6sxdB3u2XkE52yb8K522Rek1XUFgs6+/A
EgAWXOLQaQDoXTU4pAOBoT5Rv1y+1/Oiot3QHqc0FQyjfqzPXtAjftF/zCZTSlUck0Tl65iozmwy
QB7VAefNg2k861HhkDV3FH2wk8gMkrX6PBrKp4bYQ3ZspShQpddON45TkntGYj5g2yWspjc9mlzZ
Km7wHIhTqjsy/dxMGPIAfveYoDBcp0GUWrel+gIIDBFW6H574exuOZ+3tdIylA2ClB690KXwcvZ3
amMYt1+GaPOV7jGV10M+WIEEQgZVl73RrL8M6RjqG3hnR9kere6Q1cbjZf8kcPg86kDbyJE8dbDa
RPs216mDFCHQTVFjfNc3UBTgqWoRVee30tKNRlNWweNH5hhKMR6aA3g/a2Q7Wn5VR+9JRP3L59rP
6SnqqYaKlMD6CAlnL/US+5L11GBVk4Eqzo+YKrIzP3KxfrrigdSGHdjfF1Gxa38q80wq7wQ1XS7I
hIyuczef9eYXEPhph8jVMBGcHJSjFAyo5F0+6+43PBPKOb+1ivNeNnBUQgNjvQEzl9S7l0Xst1JO
Mng/RwlaGzWrF5A71hDog+zJQsxmO6/Lj8oxBPL2jkRlhWqKqulU4UmR5zWStCiuQViZHao67Dq/
i0PBkfb86bkMLjRHEipFGBbECx5wxZoPxLzBzr9ErvTyV2miQm4sWu0XnYsL0/koYU64RRYeE+VK
NccbcHUdtVIIxSySw+nhaEhmO+u4P/1m89kHK48Jxjzj69GN7Myu71JXNBu8qyLn98mpYUw0fYiz
EbA0PmAx5ls0jRwC8AJ/+cmQIuXMETUadzPJM5GUG/UEyK0h9Tm8lx5k96jJ+tTRerTcUV/Cqn2F
5oOo/iFQGp6Ua5ZzLScJ1ufleXTQb72XTEkw5bY79nJ+Ki7fn9dklOMa5Qg2q8EGX+Jjc/gLIcEQ
GQH7XXy0PZfFJfxyR0mG5xOs2JcthxFylY6CxQynBfMD5kGQFAvMjv3GSxLZDZ855q1reyw04hE1
HrvrvxpVU4xBz9E1/dw37kWvp920Bnh+mklUYPgZ/AjDiFVNLdExmq8H+S2qqk/dFf3Cet+ynT0o
go+3b3gnYdzpZLn5zx5AanyuS6AFN3auCz6aSAb7+dkNAu95apuFBZnWxZh6sdx1ovLwvpqfjsH5
xmZZQEiTI63tjPlKyslNVAjyPOFn4VwhkIGwoqPARUXPyH/AW5a3dnNY8VSoHipsLwjUTnRpnEck
pWKYVlMgufWigHW0I5cC0YkNIrCX+/BM3fz1X8rkPGLVFVpbUBxRUez8hQ1eJP44O9Tpfq532pFB
nui3AIwQiN236V8fj1+3AtbZYCwWLEy5Gz0DgQ1o6td52IaDsx7+6OkFUGJVo7hBXbW4Q8Zqki9y
CW81d/aGiZnKHa7ZDDdrqo/Y5nGKWwyYeeO76JN+5By/eZKTZN77t5U+pE2VoYdxqK7lIF+d7FN+
yPw8WO/awHJZxoWBxScSjHh4ilakdhXqTDpXDBqGNaYWe6fMlpvSxFabo0EE09VMKS+d8LdIUINr
MpEVQA0Zdjp7OkZZkje5vonITVm7Ar1hX+p3aQZmIxRNVk1+SGjURrpNGd5/syM7fw1cmrPDWuwG
sU2XESotAYgM2WIRMPtE33M/gYAS/Vc+Z6JDJ5uWuqxslHwF5Ub+wMoWhte7IBbz48T+34kArA+l
/a88TnNhmHi9p0hYIuwIWzcZdnArP5W/Cq511xxPx+LN0TBXwxonhNj1OF032EcB0Q3GFVQ792db
dIn7GvPrDvkFd3CG95E5Y/kF0MY2GR6iLGgUYlP5TtNs3RQ0aXZtQFUNNCoJoRrlsocOT/NUZtWP
BmOW2bx5eOfZeiNaEtxVzDMxXFCd1yrNlBZm8F+A9RyrSl0gquWITsN+fhZX2zwDbUGzQf/Mz2P5
tY9Crfqj7OfsKFxgReFCazcdPqsuetuMUATQI4fIgIMpNmeukLzm0ecKbVitTFDBzvwpf22N5eGy
TooulIu9etX3WoEqC/qG1lE5mKEWJIfS/7cXyhm0XuCgkoTvlkg+hqrb+UitP0ojzi6UM+JCM/Hm
nhBjF7+8ZX2N9JrtKXUgFCgC4Rtn15Z/SdN5VvS+ns0ppbg4RPTpusTkWO7IT2zZd8Cy159MjtEz
aVyIUWSJZHGB4el+eJSl1M4rn4rWEfejqGpQS5MNBfvfnBCdTY4ZKbLJyW/AyqDemiCYB+Ekwjew
g7zsUXLM69XfUMGlb394oSfpXISrN3nLrBJLl4ySEIhaxxlAKsjJzI9VxFU0a/vRDPotxp2dlvNY
Wqmgg1TCxqvhCJa5aLsbl/e2eTGHu37SjhvIFYTDzOwGL8nk3Zes102T4YbZe271ejs9qlhjYEcU
vef2XdjpOjkXhofOZhgWrCGTvuiLnbVPsyhxZx7q0mk4D7ZlS9PkEqJ0QsK2cps2MKorMxU5yn1L
O52Ed1FNNM1KjktjO4EqskpG7BgdZL/yUl90baIzcY6qBP01kRkxrpIZ4SqjH4XN4zwurmuiih4i
7A+/dH+cwxoMIs1RrGJK2Fd8tivAWI82JKqpo4HaMXZKH65/fhU5k93MQEWPlMoq2NR4MNNkVPqk
qDCySbpjNzkx+WSZdjXcSuBrz1tBLrmvh7+E8TCmKAIDSQ5z2e5izE6j38TaD2IKblIkg3Ncqxmr
tGKTZY2S2EWVO8nmqSKwImabv3+t00E4/wQU4L4jCQp2aukZ8ze1FbwR9zXv9Ps5f7TqCTbGdLwi
DBkKnpmeoj8h2TkqrfJ8OeaLTsJ5IbxV5jjaUAZJ48XTaH/Io9S7LGK3z0o11TJ0CqxmnXJGm0RJ
qnUD3M/Ehgzc4mmQbXIr3TbYwZ7dOQRDWuaot2jCPF6WvJvQaKZKZUogn0cLmoB8E9UL0io9YLAY
eWCAsEycIe4XLc7kcM5PUotsUQHT7K7paw96Ac30luXHhu0CUgCh5RiDLXMOYmorkeCEu9p+Jpm7
WrIAKGNlo17y7EajZbf1nSGE5d9/gp1J4Rzhola0Hlv5L1CpCZ9wsxH+3carw8rL7/Q/GIABiOSv
z8b5wr7d0ray4OQzAoI0ZL29+a6bva1FP9JeFPsFN8jjAkxZvTVJgSYUBbSt2b+ATulr3laCJ7tI
CueVVDXqTZxJATn3CJ7K16R9ARr7ZW0XyeCcUjaXKuiB4coNepQXRymvllzgwAUGxQ+hKh0xZ5mJ
yEIMugQMZ4ZNDYiKKLvLc2caQDivhPK9lE85ZjUnvy7sEdC5UaC576lHb63r8jq/B4KK6kdX/48d
BnZLv7n2k/IRdstnz73JkiJ10hPUOKk9XBvgMceWN4W8xWOsyqIcQ+Q7COc75DZX48WAc9QDttCG
BBu06S44K2eXVdo7Efvgfnfk7ICcy1Cigixxq6CJ9kzviD8/x57pkofiimEGAcr8hyib39dLCigk
qhN07rhgpgFanCbDit5L55jNl2IOqZDnajeMaScZnMJYRkQWZJ8K9vTi29VjTzDiYdHy0HiqjxWQ
zBbp6G6IPpPI6Umtk2mZTDgpyULDE6ViS/PL7QrlUIFZ7/asUUX5dX+chuiJkpNRR416dkZvDf6a
1AOGHR5gi9Nfsy0Q0az0P2jlSSanJNGkjLRiaSEr+rFOYQb8KlCAYMta/DwRXSUXXlSzy5J+goKo
+aFqjvp6qy1OKeJMEakIF1VmjbbtBkQ7zLF4cQpURNEgoOAYPIxBP1i9Uo4su20PkvYSy5KzmHZL
KpFCsP7l7y7q18fhp60raUv7ibVxc91X6LORXE3FwxIHi/mmToHcf6aTaFROdDYutpjtGldrjQdy
+bM9zI4VUB9zE9+T9/VuQafEcMqn2N3eLge0fwgDp4NyngNQ9nFeD0izdRQfci/x5wDF32A6WqEV
sn0B02/RszbexsMk6pcIvBaPbtAZZC6mAi1dXHIUHxL5TW5eL59vv8hysmyd8yGkz9d2yZB7APoR
JJF40XqpZzwuV2aoo8iiBFiHxeohdZe37kYUeUQH5NxKUqzqllEEulU7asSvNm8RTUyLRHBeRI8k
K6tS0Ir09b3ReiXw5idBpU9g1TrnO7q2brKBdcVrcpVm99366fI3Eh2B8xqLPmdl1mOKZhpaPyZP
7aQGsoiEXmBd/BR2GnfJZJhsG6Z5Gcqbtnikmh+Pgia0SAqXg1ajLKljzXqdzW0dh6bxPqROKlzt
Elktjz+gNQMdAA6CicQ7hrOIjkPypKLN8LTeb87i4a0C3DvzeQaaTepqovxG8MH4vr7W902SYEXH
3bLeGWTdMUbpWU2jh8t6IYqQPBYBUuE6rVmDswcywBayhdPJVp9YtkHf/m085oGzt0FqFauHp1gx
RsvIHCN3va+vGaovdanApkRXyHkGK1blOsM4izspdo9JvO221APB9QliGN9VxMVNsUaxaziCUbgi
sZ+AVWBZTd+yMJJUwp2XA1AV+vk4zPmjQPhu0evkd3kkgpou1lCvSDjabPHiXLNLi7z3oP8axvw4
94W9ZNZtsmjh1KfXZl7aZQNUdCR4sUlscAd7SlyAdUXv7MiUBY9fUbrH466WitTKCZvjmPwhrF/Q
C/JY21oL5LCuERXwLD4KreYfnvi/Qi3fjmyquq8Uiith6hxhVQIZH4YS+gJssaxmkqyBEFBuV8/+
4rlWZWrKnEPClyYSJSmeWt9GT/46BqUzRY5yiyI1q9K8lq+DsD+/6wTPZHKJTLHVWzfqmIIwTReA
/hX5lFCHjoJ8SXQyLnHZJMAq0xrfsLWeBj11C+LT5fNlLRbJ4J48s5LUzTiwiakyqLG4Q++EEFm7
wfXsstifcPYWHiNtAf4RWuGpCqhp0rircbh8iH03eiaC8zVFHaVTXeKmBr9+SbELAU3/8oFe641C
OKfdQVx6Jo1LSKRmKeOhgjT6xGYZ5hsptrXbDk1BPLcZTFYUw/ZtEgqtmn3x33L2M8lcntIWhjZN
PSQnYX3Fll4ZYyd9NBM7/4Rn91E0xSDSDi5vsTAHlKUbPl2ul06M1Q+1uptEoJoCY+J3rCQ601LN
8BCplWOk27J8VakA7hfs9ol0hIfKaJQ8p9OIu6sZMAcWnrzhIDMY3fieDUuJsCQEV/fx55xpvVnM
yrLEuLpymT4ndRKOSQ68dzIKaoL76f9JJz588pmgvO7lnNQI6uCg/9qEJsbPGHls5kYorSrYydmc
yWkK7KgUXuxPwu0DgXl/VIrO5GdrZ6bzhkcd8/kJwI2i2cagBkyhu9VZbc373zlkMVujm+jfWagF
UR72tWnXxMAiHrTSvBqWR9UUoLzuf7pfv58v5pappQJUFr8/i47LcDXVt3knyFx20RLPzkC4qBWr
A+hDto+CXXwYnwFK6sg+wEF9NbNjrwG/enutOLU7X1koWd9PWLcWehPmp373JqdzclEMFA+p3Ocs
+ezgrHIwFYQsSzDvc8BDPhu35Ma0x5CBbS6CN/m+zpwkc5FtUnVTI2ziv9G+r9GXWnIuB4TdlbXz
6+XC2kQUcPV1ENB6M5r/pQfIHwQFNq4ofZVuDY980Y6VJ4VR5ebvyYMkSH5FB+RinjrF27i0GD3Y
SKirT3nzZxHvdINcxMNjde2zDt+OPCk+xWi1/sm02bAphlNuRO1dkUFwAa8ttf/M2kT5caIPFX2i
ouXQf3DPpwNxoa2v8N4r8wXsKdV3gtBqOIn2Ykl2g848SpYdILNlO9diG1y+l5VlP/6cJHNBbixl
gqlWXGVTgVFXrh11CDTqCAEaBeZmscfMmaOstqKue7PCYFQTO2jzyeb7PB2i7NEQbcEKvpfFOZeo
WfNtGBESYuszWCql9j7tBJe2n+qfnLDFOY8c+8JomGL+qgPAbPe2HeR7tu9dstc4MhHJv/yR2Oe/
4KsszmO0jUQ0bUOe2kAFZiBuzw9d/9jVQTc7+fJ4WRj74peEcd6jT62Iri1qHKzVnB/ZYi17S4iK
/7uLe2deit9EAlKOGnULDoUu0eqs3hjUP/JjhN2n0SVBHwJq39EcQBK6/9KiLc59YEhkUDrm+uOa
Fbys0SmSP4mihixrumVapsbTVhqyht25LkI9XtG/Rwk9NGl0008iLIB9x3GSwxfMp6b6D0j0eoyC
vxw9G9LLbNmuhEN6u2p4JoyzrDxdSdc1GJVOuoOGOXQM+2Psin5flkMnghbe9RdnsjgLo+DC7utY
w+pRc4OFWQCh4EVdp19SWWBbu+7iTBBnW1W5kmyJ0KaJUweAqvYaP8Ywq8s2tRsRz4RwNqVNzUxH
An8x0a+qGSqbd/n3C/WAnfLMvfbq1pczIESRh0ZB5fY3w0F9Yos/3U3kpK+XpYmujLOfpk8sShvU
Wqn0oOZAI3kAZdJlEfslnLMb46IumaO1KlIU0NKf+jG9AgPAj+y9vJ7dMUzs5/gu94UOSaRyXBBe
9aXbkhx1apM46s14rELiZ3cStkpS4m0PbECueo4x/kpCwWF3K3lnh+WCsGpOaqexsnJZqvYc6w5m
2exasa5GM32hcnkHsCdnBVb6nFuCWpngW/J1c9lq5y7T0NIjzU0Z491u2oryR6/P0/l4yBKamc0y
ynC4MvhqZY/x1QLhdjuyvisAy94F18lM9rcIdiaO8x393EdDOiP/ZPDvJpsHuFXfiMN0Rz5oKIv+
2/NxPmRUjEYtUJxDEwqVP1BjsEJ28ZNtV9B7UTIg+mKcLzGnLsutGGVGE3MwHSFORm5nTaCSIiHs
52f+xJQw8DpQPOCNbg7rpXc0OX9YovVfah/nSZQm26yBQU5K9GaMHlM0JUW4gvtLn2fawHmSXDLS
OcnQhWRLW6w8BrhEzIN6xVE8+iK6Ns6FRHKRkTiNVfDM3ZuLjfRzKf5dZsHXtvVW09WNLb2UXeEo
QFbBusM0HwQmtO8LNayfAEIF/+W+/yj36YKZCTTiqV0Vjn7E08SL3CRx5m8T8E+xB+wPeBu3BxH3
i0gypxJjqwxYnUX6vkQ3ZfaSKMdcwpZWWIiGQj4QGH53E6czcophxHXa1Qp0nE3Ig/LCHz3z2Afb
6wJI8dYu3uH4w/laPUjfr9Qb6jbOxuaXQtFKPjvR73+HSbGEpZiazE+EwdKMztIYwkyr2ZX+TNTO
teIrxVDsy19VJIjzHKoSl4vZ4sBD/RBVEUgRiR+V67VlFq+XJf2D0Z3OxOkPSZXJyiSIGlevkvOQ
1pUzZ5sXacmhq0GPSE23TdvVkRasaSoipM/9eVnjJJ/TomRWo1zrEVHxcvY2t/EZR65yleEVjZUL
FndWYBRheV6E1rOvvifBnFLFFHszygb6WlNdwgKbm01pXq0gE4q27mAU2cvli95PyU/iOIfTaZMa
SS16gNIYbNTXJtdUnEH51KqHaRI5hf24ehLGpSntIDdTniP/z66Nuy7UMA0cVfboszxTPkRImi4f
7h+y2l8C+aJBbAA8NwVUIgBb7SI0jyPQsok3UxsAl/8PqHqBffCVA22LiiWXAQcGh+gPS2oPW+ck
BIQtk+Cz7W/LnPSTLyBIlCZpz+rxeRnbkRI29FNRunN2laelU2S3I5Bc1Flg//vR6XSdXJoixRrp
pQqD6uWEf56yOKyFqZBAIS3Ox1RqWWRgw8BL59vixxhwBbnAVRlsgXrfePodA1tYD+RTKtu1J9AW
gXryBYVEtxjYJCKHfFxfyCH2wALi1igka54Kzh1NMAuye5smXvgqQaVH50fIRlKtba2y5mF+HLdA
6x+tVVBIZQb1W2RAMRjQVKZGLZkzuK4ZtUVmqzpTmaCjbMdZaEyR3YKwL0GuLhXeQD5fvsVdGziJ
5PtRFmPrs2aksm0ZtOO1VV33FBBfg8C0mRpcONlH/DjLL0H+p9VbivfqajboC13L2s/L59j3HWcH
4R4Bpk77PmUDQRMA2zZwpEdudyA3HyTOwnEPoTTOtIaetQoHfCkMW1yr2Doqsb1YhobTBbEvegHs
R9ezs3FGNid0aLoEmj74Foa626B5VZ9YWEuOnchpfKwvXfpUXCiPNYToj0WaBEwPpVcHBnCXzDeK
xtqClbvCHV6z1zzUsF5VOf2V9n3AKt4A3IfCKwIxNcv+8PXZ4ZkGn6nONhptl+fwYnqOuqGJzBSF
IQfP9K+LU91qDthvBJ5l39J/mSGPeKWD5qZPJVi6Atzocg41YDfOAhlCDeIieVPJcjdNyAJZJxGi
MDVvusULNq8OkacInnf7LaKzS+Q8i9wpBgUVKHuxFmH8MmEREEznD9MhBcRDdI08vwxZY9i83Rrk
SX9Gt0hPf8BHY/fsK8aKPs+jhMXAQd78Doyky5wd1bIVhLz9OtKZHK5mSbcuHpuMacvH/Ovy2h2s
ELOhwK7QkAXG2KNzRKttuzngmUzO9Rgx+CISGaCYk/7cZaA/B8RefJ3ohj3GIvMU6CYP6pfMQ64k
G2od3aJcawkJhnm9alUaCNzpbnA9OxPncnJpw/JNB0CC3iOfGSBUlAajzzgk1UPqdoP7RyvuZwLZ
wc8UREEmlm8rAlGG+WFYQlTbC0bOLx9r//YIivBEI4Cy47L1pEnMuF+hHQsJKWByzMwvW9HV7YfU
kxDOssmi93gOYYVOPqYH7QCY/uZ9ek2d7HZ1Afb4rmAfQLtv/kwzTmI5E8/MiHZGgrNthmfGz9l8
iEWQU4KT8fl5pBUoWq6YPitomE9hr3+r6uuRCspr7A/9PQD9Ogiflme0SLK2Q8Ujnu629b4wDiut
PNnwus5wtNj/1wI5+92ihXTTig82kuUOPQ97y0snw0IblRqnnwBsqwBjiDxc1kXRZXIphJVHXZRk
eOxMWLyZglb50Wi3GKy8LEWg8Xx+3sdLZ84ZHL/Rh30JGgwnEW46sPu59ME405VaTZspS0864MWy
eXyN2Iz8lRyBjvtD9OTQ993tST+4hCA3G1rrrCBaFFJIhvg9zhcsXoOCM5lvjWH20OD2ZLPx6fRz
VUltA/bZldLpVomf5Rr0nG1pE8U81HH3uWuRutGH0RiurBE5XLm+YBP6eu4Tv+u1xsYW51Wht3a6
tt/aSsucTu9dUg1IRaTB6ShgocYfUfaaDLWXxDk4U4r7wTDsOipspei9ZFmcZpmgTVKDssfsJJL0
evkL74c8PBYM1nhUTH40d0vqLlp7GUXVrDvW7c9e17we5Jxa/j4M1VVKjLDWB0+qZHeuq09dhxUJ
/XUDi0grhMwSqRvnYNOsltdSQRaeA56h8Pru85AJasi7L05A0P3Hh1ucey1JGVdxh8SJojleZNlh
ayJ3AxSqIukP6JrftFv76fIV779eTiI516pGGpAnjP8j7TqW41Z26BexijlsGSdKsqLlDctyYM6Z
X/9OS74aukWz3/X11lUDoYkG0AjnIOgOgPxH2n/rh6O7LWL9K17UojG4cq3nRTGAWqJHFjcjMFBE
Z9mWzVckg+vwgWMDTTKOksZg1LEz7xs6hjSm2jTSV6Sq5kf+UjsdoF/U5wplXyCOHdSn4LpgOHmG
9zMon1tGmT8ZIkKJnmPnOyhuCtiiOlZWMM/W9tEy/MUHbKUqnUuUmYGMB6yNWXrwm8gVgNcwzYUd
ZaW3Le0P75V3YzGozGnmgjIGnNNbYp+gIjI+tUcy48ahFhI6nGKxtkXXx1MWtkM5YH0IgmoQMJWY
TGb8ykvY7wLMRO7eRjmCOyYg32qM1nhV4TUBLodew8LOnqEPIiTKXr/PPgVfgLrh6LaG3gT6bhIe
EK2Xe9lLdpSeix3jhFfbp5rM66pKABLoIdAYi2ah1OFjFvCuWoFpDqcF2kjggEpFBVCCAPec/RWo
t7GQSn3XLJn7IMeSjq21TsTdRqFTdDyeTXNldkf9c+STmS0+bZ1tbVc9qoahLODIEUQI+kHTCmmq
aEhOEs0uylOeOWLMmKpdt5+FDOoyhtgZAZcfDrTGU152UvR+ULx2VPO1enLHeo2uXsiFOCrzSXMx
7Xsy0hplPwb+89Q+B80+Tx0tu90+u/W7uJBEfbNRk8EiHePwJh+9HmQEAVAYBgEDn60ju+JOv+Ke
WWPkzNOkbqPQgW5ZmvAcJC97vLIxtZ5Y5bGxSQsN1aF7hpLr1+FiIVQ+ZOShIUozlGz73Ery0JTi
2Q6ANd+cmugKxxwmN3LEkEpO7kPOtzhZKtCLfZfIsz5DqAaw4Ll2pUC3txVjiaACvTChUxY06Cn5
+aNQYeAzYWTg6zWYhRJUXFf5sRxqAofH7bJHwJ0cI0+8Vk3OU9BtYE2hrbvM989EB/iZb/K4JQGe
VCYaL/EIVBy7eMU4NTqmR6CJFoFEjNdn05pKnJ8CXWG0pFkiKHcx643UxGTeQvEPYRuYLYu4jXWF
PoRstQha3YBJ8x64lR7fek/TdY0VMru1co+Jf71a7rhYAh20Q9GYUj98nacidB+pqw5m+kTCp4py
R/wjeNq27fW1moVAykkkCaeVXfRWkANt0B67BMfxibMARHw/2ZlL9IyZhG6rWdflqUDTB+iDMvfc
iCsVGE9J+FPgJTPlLSwdmNvqrQatixx6yqhq0j7iCMPG3OX3OcCYBjnZ5/P9tpT1ru9CDBUbQ6OZ
9U6FmQzW4CC/wxZIuyu88hpEQvbgkgnxITfjByb63SoxM2nQ/PPmoq6AMehY/2shGYuQj8lP31JM
+SDj6ZtZ043hzGaI7gNZtwcPD+BJG1BeZ+wJNtYxU4E0qjk+CSSMuhDIibSzisfiqnTlwSyPM/IE
8HsDkiywWSMbDCui93hrg+fAtwZo1DnC45q3g4Qzk86TxLvt77uaJywOmbojWtBxUzsjgFXcKULJ
usQI6g4AaPOw3xbEOkcqgqbBINf9AEET9kSF1Axap4oYSdaq+18oQwXMchp5X1XwLBhLPAKMfRMX
Zh6cjB54TZpvJuLXjknbTenF86oEaDhVEg2AUgo6naX3NWCm4wi09vmJc1tbxaQaAXmZD4lVO5ON
5w8zytGu+4NM6iylseWTRIDMFvM1wS5z/L1834DUS7LEo2Gz3pFULPogjjrWfi75FoMlhOP1AfWt
Obe3TYNOIT8IoLKQoRzGUahBIqvLnwv+GrUGwz+IiZ1G1yF2apDd6Z3ZNGcfS5CJeFJixkOZeqPT
8mlwJZ0HWEMFomZblMEuKirf+eppBj9Pkn9KJO2Z64t/57s/CKQ+YM1FRTUUEBiFlsj94FOr7p8Z
h0qF2zcZoiQSYhJeV+iqpAKUsljAzCFZ7XwUThVQhypbvUbrHis905GVetGJ3gd5lCdRgP3SSpgQ
eg0UMja1AzxWG4DNFm7gsh4A1E3/IIw6wK7vJTlUiHJ+AjCA71l0pfBfptCtxqOcWAbLTdLoER8E
UndAKVot41UCuPEtPxFOQqA4Habn7Jy++OABKG4IaoRi55582zBZ4EmkWzwE3oRLksIDhlKUVBo8
Qqz9cmzCmdx33ysBGzwbNgZN9qkz7ZTvgKBjmM7qhV/II/+/6BO1uT74TVFjaOetwbcjUT+x9Dvy
VlVvjf2/ra580JAyHpSPxioA5AEoYNTD4AEz3o6s1mlOvtlanM2C8qOzmg/yKPuZMFkgDwQCBsvj
yGtCC0s5DxlyC+AIH5J9dE8ApfjM/LecOh8EU3bUCRwGFlW47rTe5T2BAnUwBbz9/VZD0uXz0TB1
fDAZMWBVcBN9APHLEzAiriJWa4XOrmlNaKdZl3xfVhV8GH9Q3PpOf+a/88+NTbYgE0wttANWQLUT
080wbJMGphM6LU6AmQXwHixiAu7fDW3tKrKwWHqqAd0SPhisUhixhY3bRzc0G1y/ogtwnOA2v5Uh
Ea0XiHXl+xYBvrZA7aYGpmKrjCI8PVDw4YSpsNg2fFDlCUktsElzy5kE/CKxgIiH29EAYDizZLOK
ULzGWpen2cMTC5+fGOOW5sQLL/xAE/qNno/wA+oQ2Ol8SmY3LUY0bO706XbbZv9gTsDiU3RRFXma
Dd3Xg3YCXqlE6quqR5RtKjPx8qN2qwtk5fwrIUGLvZBFg7ZuUBfBlOvJyiFpu7zF582cBrjlyvR5
WzWWAMrXzL0i5DMR0M2OkJx5Fn8W4/cl6veLsYwxvITsiSvOIw/C+pgxlUf3TX4Z4vsRSZTTamJ5
LpOox4jCniDlVg/zS1CZ9Vvp+5P4pD2rV8xrtx70LkIp64fJ8cpMGM+GTy1wNjsvdNOn/gAkI0w7
ht72N1q/4+/CPmTxSVVpY4w7LsRfpvSYKJOpB57aqIzQuu6aL3KobyXPVQ6cD8jJ4qcgcNO+Myfp
67Yu67f2IoP6Wi0Qj7tAgowUrYJIP9WibI7GaeaPPWseYj3pk95lqdTrWG/6dsQNIr7R91QrdtUb
H7PLJE8A8eX3bcUYhq6S/1+4oyouqizWYYah/qAbP0H0tP3769rIEhla0SQdlaPfBQjplGl1g5tK
IMIIvVhvtodsH4DnN3CZOc+qgS+kUbbgt10zzQnZ2z4UtzmoVkon2fNuDTqIyM6eGLqtPgcW0iir
KMdCzkMirbZH8LSRWKLfBKB2iXe1NexYEwSrRrgQR91ehVNksSevgXwUXrjk81SLV2G+4/rIiRNW
34gljIpTnOoLLQaHJdsvazsFZ3dVa7aQOjOnmgazjsmQRk/odI3RzsgI4JgO/pngDSfAwAJsEyYZ
NBAIZjcgy7HDH0DbZBFbrr56LodK96lEIdTTkdCEEmoZMgYe7dHwZNIErzqphRhiuIt7NiZRwek+
nhvKBLJppMCRMO6kjjWNtupzF2Io39EHoVF3PW6bOu867naQbqZyn3CM6EsM7UMOs5BCOY2mUeq8
UWH3uT99isr4IZjlLzUBWBNKgKFeyRlrlHjVTb1L1HnqpuXamM7BCL24ehdgKI2V3m9bgc7TV8vP
gcUgwv7emhztrw406/Nsmzmqar9bQVrKMV8QMXEVOqN6mCeHL8H2kFkZZ287J8aJ0QPyeSE0o4D9
fjs2CivBXNCksxpd22aAZYnftYn5vM5yksIMJTaBr2Og0TahGWN8pjpX/fdtfRjCaGjptJsDfRpl
2Jy2R3/dzIoXRREtXcCS1nhM8s/b4hhf6pWkenFfo0hoBF+DuLrLnSr8HiW1E6rJt64McoCEp3/z
vLzYt0RFyZ6vawAkgBOkBg3n5CXavmOOHzBsnM5p23wIJtD8kIoH6NGdBAjrBnh8AWT0gtcWOlSi
2f4w7PkmPDBfmNuRUqez3SRLwVzeENmfO2QByQFw3TsZWDi8rf4f0O5r3lYXREXSRAV0Pip1nauC
x/hjiodPNTtYeTZnQTZjzWBcsTWTXEqhbnMc9ROvzUjUZOCBGJWlxDvdeEyU3BN9068jhkmufb+F
OBrxSkmmIZZ6vNKnA6G4UPetgyVFJuAJSwx1qxU9qJpMR0AUvXrfeRi1fw2ITBiDtVRtqQ4VEeNq
qgxOJqfnSS54JhAN3QhDOO1VeFAwzD+b2zeaYRP0+mqfzOIckqClYx9di+8z9UXPGJ9ozWssdSJO
eeE1sJOnScIEj8hP/q04YMdRSrHc38ZPqvqiDhGjmsESR3kNsQiLSK1RS9D9EyjsLUP75LeVOYfn
efK2T2+1P6ILhox9AMJqST8U/Gbga4XkuhOwESoQren73tJPksd5AEdAiXZb3rpqF3GUasIcDGo7
Il/yK/1Y1bIltKKZj+GVqrSW0TfWtjga5ef1Ob5Uj3o4hHUY99KAoyRsU9Iptfsdoa/W72cgc6MH
VFs/wy9yZrIAeGlkQFowfatVPhvFIsc1KEEYL1uk7+Tv4twUbrPPb1CVsaNwpnoV741dYLMy77WE
caE3DXFXhrMfV8QxZ9HTNOyF5HMVPURwmdvnu5aNLMVQlz0o63YWEmhZKJ9rHkw5GeOdSWP10edI
Y09pci4OAG6EfdbmhOBWnGXFwpD6nX5T2WS0r9j7JtlRIsvxIAZ/GnYswLx1D/Nus3R3CKNMM9gO
8SeU8m2pf+GEw6Az1Fxt6y0Okl4e1fKRjzkeQeANMyTGNQyfSCDFXhv2oGJrZuRdjIMFd9jvPq3N
EUs5IK3anTW6gJt542bVD4QoQi/Nb4EXg7cFrPIYB3nID//HGuG2jRo89agZfBCKBjVstHEktwRU
Mribn9F5+8adsxtsPdvSYCr3TCzS9fD+z+c0eMqZl0HR1+DDJTxtU2rKFlDnAfuVHuvj4M6gaQO1
3lHGlA0aje72bVl1fqKIxreAeVwsjlNHPuvDLJJekdYBj/qUyU6ZeGlmtSwGNZagD9+2kZI6bRQ7
qqyWEPDs1REIPuFtp0rOtk6rH3GhE/URDWRpxTyg8A5Wwiz4HmPUhLstJntbyqqfWUihvlnN5xgh
83PFlvzUMiYNQ4VBe78tY/WaL2RQoamdGzQRCP6SVqNlmDiKXFrY8vlvQshxLjIJrcvKsGxxXEnt
ioaVdLyZFqyUiHVaxDwWQsopTP1Mi1GbE39MIt44rKhKjXi+OeXLUdHFvyIquSRL8Aj1zyRl5UCW
SgCfxSMrm1xNWheCqOOSuKipkWqRpLXdE7aq/w8MkPHp6bbVFCVdXwBNj7C/8ck3roxIm+o/fXmN
uKXFRxG4rI6bDm+XsjP7NjQV/0f4L/nDPnwX6uUiD03W5DNatRVAsGtwypj1v6Sro0XQFT1BUcY5
VEhxQDWzBNgRJ4OV/tL75R9kUH4ywvjQpAUAMRkOooVZrkPmfSOQSWz7Wp1V0C8GRgNh+IksZvMM
l9xiV2w68GQNGXhdpFCJ8EfCQeZ2uwBVZuQWu22LYLhOOrWpxjkXigSy/Q7s2qEhgb2gUr04isDj
Uvy7IdlfZ6piYF+QFSD1U6YR+QPEkQpin1/n8pdxYvz+ujLvv0/XpSQlKhIthV0k8z6L7pLYCcNP
VbH/myO7SKEso9ZFbpRI7G4TN41NXa9spc3MqA4Y32a1x0q6q7/O67X/sbiusuH72GvGQ6XCbrg7
OeJXwE1anDPdKGf+ZjxEz+rOeBYY7cN1z32RSkVTuRq70CDV+coH+KksOoHBaqutP4kWmlGxtM8r
LCpWePHFJ/6gniWXuyadev3GsCY3OcVXI8C1Khc8ct72x1v3shflqAAbtEEQKCPCkpz8DGJrLL2U
tXy4nvhcRFDxgudSvUqJk03yGy05DeO9kSSWiF1dWfq7IPgui6598SXI6tKZBI0DyKXQz+McyTMO
mcvCZ1xNWC8fTKIiBx5YvViNEFTrXt+A8aQ1m8hJ/aeqQwueBX3JuMg0dOzcJ2qvDjD8fnQ5Ebx4
3wXdkufbbVtYD+zvh0cDx8bYpKpbMgrKGZ4uFGatTyZggeT2jPrRXgBzicb4XoyrRdOhp2AuLouQ
uI78Wda+qgIjs1t/8WPjVZF4EF8Ceff3AJ+JdZQoI+5uuNfR3y2vAyd/yc7q/hthnsyd5/CRUAul
HlRjEbGsXq2FbMq787OsIauEbNW/SWNwXcZfGilinCCNGvUWQy5S6DH6NlDHcZZLpDAFUHNiDOtX
z5WgmkWD/R4vmNw29RrMK2+byupIhb4QSzl9WcxBU0EutYzKJfhXsXFm5mCGMlsn+w7IdSu1qtj6
t3tMH7SlHlFal+ZqGEHsiIfUpJqKUFgVL5pCclASZxgmU0NnjDXMvl4JkHlwefOyAFOiPuUUq6Oc
ScjhlGvREh3jJTiododlLRBgOjE2dFgscqutfP1dosCTbH8R6kahTNBgh0RupwNdZ97VWA6bLR7z
WmyIyvWC40Ia9TWjsZxajbwdyJIEmX2N79R9TTg+7ejOQDXib6xnIY/6jClYPTvQEL6NXRSPilt5
wYNqc19UG2v5J35XvIiM+u16AitLAPviAZMo06Eh0TCeOfnI7HoAJIlO7CpILEHKQYjTRhZd2qrD
Xgij/M5Y6W0tBHClAS/bfTi7xjQ6U6uftbq7YxwmOSy6Q6wvZFHGmfVtPkfZr3QZWQPKqWSVWMQM
y7BjdrakbWl0kKgTlcvbFtJKW/V4J7fJDrrmNDYZlGYj2677t4t2H+ozUlp2XB/itZk0ZjFcRxqm
+Xaq/qPhznN9KrNDObBGW1Y990ImZZ51IPOz1CMbq4r6bo4BxTIE+zJ93P5wDCn0ikzcloo+yySb
RTcBo7TYOe14FpfDemZ50YWmuMtUUCBWpIjZA3qPsOBgdsacd9pVHZjZ5+aUO9ORD0zxPO1mRuK8
mk8sRFOJnxhrpZ9KJKnlXD6+E3tnKG70RHMiYG4W42QKIYtelCWSqrLkwlAAUxUi/eJWSn/4uZdq
n2L+Ics+hcqNULMmTFcTmIWKH+655quqhtugBuKtGvN21bX7bTNhiaCut8Tlsdx1AlQSctswVC+K
WGizf4g2776Rpqkz9DBBQR+mCHxZ0ogcd8Zta45W+8jb7Zk1mbFu+KqOnUEQFn1oUMdlo8t1hwZF
lYLIJJ0OGTKHsWkYSInrB3cRQ32bZtQGNZThg8egtPAqsOOQVT9iiaC+zRymaZqTvHyUnSn8xuv3
29/+D0HrXQfa26ZFV0RVg6MarN4WTjlAtiJvPoQ78anbbctifBXa0c5xLg9KjKsD+jvO5BTAbFQ6
Z0lcaG4LWk/K5YtSlHsVhyaZpXAiuaN/kHbBF1Lfyc69+U29bh/J9FluqY4PNO7cYs0RrjuIi2wS
3hZ5FV/Cr49kTJs/9Pv4GvCPwHxj52+rb96FisRwFmKw3vNrQWqqb3MZ68/pJwlEfPPdwGJ2+sPd
vWhEvutCVNWpRQw0QpJLEbox5QiQwL30iQAJdE8sDPj1vOYijHLpspKrqTjAHjXBlHNbjo5G4I7/
kq7nLctfnB7lxSfs28+aiKp/h13LBHSllSmyEMSY50a5h1Gbq7EgVKnpCWBO5+TcoNMkukDCxSYU
a5yU4SjopWoe61d8m0OjQGoOaQK2g+mvtp6AZfuPW6VnmbmuFoFkhZao+mW0SWYWHdonyfOvyaMh
uR7Mv0uTLgIpI5fTsg+0DK93qdojQYpiTDXb276C5QBVyrrVojZ8SSJ93vFKU8+R9NTpJ0Hch+iC
ilaL7RXj2S8ZKTXDFaqUlfddzgMwCnXZujznklmXLbDDnv6jZpSRD0oEeF/gV9htANwRGYRs8xV4
YUfgpMYHVpmPeY6Utad5I2Y+j281p5JlDGB8nFrL14C0i8/YmIk2m0byNOlJDrrgc8McuvtDHn8x
FipUalLfavOID6mYsysBLpb0jcDotGOpyvh49JCHBiBAngtxrk2Xohti182Lyip5s2RQ72WcY1BG
ZMRikGSzSFpzUIOdMft/U7+/3GiNCpS9xg+8kiO7jPhPDVC28tFsSlOtGevDLFdIj2tFQRFjrQPG
0ePLEL7M0FX3mkMKHK2nsd7G67Wjd7WM1/9fRKyk7OouDmEKZOnCuNbw+p+wbffQuNWJ7C0a96HH
fWdct/V36z/2Z7z2FhZCfTnVMfmOEgcJk2TTI2yAVkyIscgsRehJ9wyBq/3YhZbU/Y4VX2gissYS
zV9SgAKOdzL/Q+EOc/e19x8L2YpHjyFy2yyN17fgQkc+w7yKCMYIVDtLUDwW3iSZYWuGQGubwMMb
OhlvjpLJGlv5Q/nocrbU3TYCAZVcHTVI+fy6z38IbSEz/dciBKgDB5P17GJ4E+M1xVxoqs0cx/k5
+Zqy2xq7wh9NYKHH7Q9/OirSVYpWCVqF28e7nfsYr+uOC5l5p0VtT6JCkGO7SrEFTjEV3S5Z2Q8x
jI/1nPfTfB0SWshJZCwlRSEefNUo21yoOmnkW1mAGJ4Vbi+n/+mZBBio3/NH9BVqwSCsapWUOF1V
uVovMxwMSQS2NCL/v9BIlhNezzN8LWN24+LQVg//7cuQe7H4/QlII2lX4/eTn2njKdleAFslc0aJ
eNstLaiswA+bQcxC3K7B0sle+aE+pqZGAJrIWNT+v6lEeY8iDfIuIyppiRuE+1Hap8WNGpQMm2Zd
XYNSSgjCvB/I8iVhrQxRPAycyFNtAnCVuYHNGjX9Qznq3bgNSi+x6rreJ2lAm1pYY7gpsTfG7wMv
v848zfI704BcsD4BUtJ3to90vX188cgGlQMNvS4bSo4wx38aMf4ZWtEheChjS75+Yyk3nkMvPTF7
Fgy7oZsHPDfrPRchWejd6HbwgHViR/vZqhF4wGb5vK3klpMyePz7/SrAeYgzxuTRNxiOpboHeYnZ
Cru6yhmGw5JDZUBdN8qV3yjwGkpxDNNTFYpuqj131b+DxHl7CmK3ABYjqSro1X/Xp0qUKG4UvNIU
6VsWuPn4GCe7AKOBvMfVicmFjJrlaghdyKNsBPRPfjRN+FioGYXac2481pW9/YnWc/GLDLrSguE8
LU8n3IE3GNdx57vFK7Up9sOtbVkMdWTq+OQwj+upg8mH8ckAHoX4PU0YjZXVcKVqiiDqAGvh6XWx
VNSSqiNQJnMtO1n/lVP1A+8ftOkQ64/b2jBEidTH4cU0KqUaooZ0JwyPMmrm8B7zUQgZglaP7aKT
RN0i30g6segQ6g3J8RNH7e8yhTVdvOoWLjJoUBSQJgHGtoeHF65bm6xDli+yqXizkwGFhbUUxFCI
htTIlQitzc6H6ysLa5rQKa4+tSnj7qy/I1CCMETwlgq6QjkFjg8DIXsd3HLLU7+fdwlo4YB+6pCN
4L9SaSGMnO8i6GtjouYV2Z0J+gewSVpJb/ktq6iyem4LIVRyJIKbLSw0GMKgNqDB5k1O6s1g/LZt
18yDoxIkYw41YMdCTAYoEvEhAG4MgFXBPhuGmPaoDiPvBZytA9tQTljPsdXk7KIiPYNR6OGsTRVk
F0VsltIXn1WhJD7mQ960EEB9qKg3tE4j7q5QjnxyYxRPk+LIHasW/5p/b8mhv5UgaNOYwNeR7eLu
LJ0IB0xkVZ9DVMFybMARlGxwIP8ov2F24Mj8A1gHSX3EQR74MJpKpGzyrWzcFqrHsBLyjNpQkH6m
94MM6ifSCZIxeDudgwNZ7QPR/bPyBUzjTn/GJdvXnhabkyf8x7tNexClKqM4llGLaJzRJl1mf684
zVuFYK8626oyTIaeZc7jDs0uWUZ2EYzmICqmX+yVeTcyJwqJTWwdKflDFk4ETF6R0jSwmdaeC1Nz
AQx5nNy3sYD4ENjMh+uq179cBoM4nIXAWdXAmVJCIOB/fipudIg80JzicZ47kcuUthowF9Io9XIh
VyYAdL9l97gYr7RXyq7fjQeS36cej3r3/yGXpSX5uxZa8lnI16IALYmlthi6QiDA3gzglDFswXqY
MYzlQ1pf5L7AczAWNf3ZGA3QhgozFEdrHieGWW7fcOPVjS/UGqIEfhIxwa7nuy7/GnDMQaN1XbDW
qCMz4MFf8PvBiaVfTEWJpEAJ7HqPx9FxaG3+hmAjBlaB+c/AAqygJ3z/m/t2EUt9r5SXuk6TEEuz
2p3mh1w+x/KBK263paw/NvV3MXTVJklHfQg7+JDWBUm8A07kH4bTHgabt5vrbsczMtP1QuNCHmX+
7RT+Qi4CD0e5R4Z6VI6xXT4Bjzi613fTS3EdMFNuxieUqHAXCp0+yaGGEdTgXDfITZ987jg0LN1I
LvXBc6F2qsqqrAMekRbjF8LoCwgGZK6jAU+Xfx+dSBjgdwFzY3P1Pi+EUaEVqB1xkxFhBPxdJOvs
t5h/Q/kegLUPrBH81Vu2EEbdgT7XxCjQcAd4fi+I1yJrzHUVPE9fCKB8cBTI8dSAqQXeabQBCbzn
LQKWkwBYuShM3iWV0m5HIMm27X/VMhZyKXOUJ63IlRZeMQLteOplimUke5Hl9NeXCBdiqMs8FwXq
HAGezEEVmmOW7IS0MttJOjaF4ckJV1na5LtDNYLqJfus67k1g7MES/TVeVIysxdyM0sns0zvOjmy
hAIAvoKv7+pguhZLFhUGOes/m7H66jIWLhUj77w6kSq5nHm9vJfm/cjtto/99cZtyaAMipf9NG5C
TBuGe9XTTAxAebJTWb6tvMYl4mdD99u3Yl+4uZeYEkyAEIRGrmje/Qzsv0pu3r+PSrc/RnEM4oEA
D2qI/KPXot6lvYysNti2sWHj7/dIMoMoJgWSC7Lu3MlRV+swOc49ZvH99uGuFzMW2lDWJso+kOTJ
2EhvYHSI7OgQKF8s/u5Ch3WBWMZCvf8xVKloBunhhP41l2BZ4bERGSGeIeKVIHxhjzF4tw3wn2PN
fz6LydUctXakitb2oTG+jUh9mygdayQSqCSn4dcp2ImgkCwwVcwytPVn5eXbiNS34aJsaCLS12uc
5pH0g8Q9WR7GwIv5fzAFsbSivk6uKkrXk6LJ6AouQS4YsJ4Tg0bP/DZb0bNyUKzwwAKZZOpI9Z7C
0hAmwDC9JtSvo8uhazjJiXQuA5c1/fqaoWy4ErowxPe1VnUFAiEZlA5PPeYsGsB2ED3rJ+0cfwWN
OGod/K46sjHViZ/aEE4jrQT5MBnRjNquUe7V8Cgyh0VZ6qnUYdYDZ8yoVhP1qsfqCt2AgwEAGd/u
Tf7bZJN9Uh5YnSCacQ07etq+FaxPSXfu456vqoSYa36SChPpGvhl+p+6CSJLj22vDHOl0Rj4LNVB
E4ZJsFCZ7d5H7c3/Cm5gT639/bZi5JptfLcPbfxZbLD8B0ly6vThKdc+cZhl7nJTQ4VnWxTzDKlM
LZDiMpN8vPgGS3B55xVe1jFAcUwgAFkkPdsGqdH9ZhQkMj0kz3Sj2sv+T7VnFB22P5H2uii6cMZB
H8Tj2EMZKfg6FV5ea9bgm0rPqpIz9KDfJcB2meuUwC4YojXzL0Ly3/SgO8d12cxpRl6oenrTqLln
hOcmqHdGz/r664ooqMKr4IIydPr+8kYfpMbr/eWt6opsR4a24QA33azA3ZtcsyBV1k37XaDB/55l
TGXX5eWMXHOMv7TgSOSPZRmbaXKTsQhlyJ/+8RJdJFG1ZWkci6ppkMS9Ucgn3tvWOWs2eX3Vx7jI
od5VSpD4mlHCyZLhFLyrDiOIrTWndXyzNkFg7WnMHuy6mV9EUnc2V1u/HwwEzldAPBQtc3RhW83s
nkkhqnKnY3PsYov17RjGQvPZDKU6+pwPY4myw9Dt6r+z+otaJNVa3F59FLU+J18siw9a55XaQctC
c2LFZJZhkNNdiOkLrGvI5G2aDqpTR/UuViezq+fPgP01JX24buTbQmNh2q/niRflqNSqVqSmjxpS
qBEfY0E6t9pVPJeMlwtLCJVRaXoYF0IBWxR1S+2ew8gKjOe/ChgXRSiXMSi+KMYjXiPFz94meA71
k4zVNt/srxKX2YLf9Bfah/a02mhNo8boBfRgAsjt/E6JseacWQGgQI2fmZ3Y8cN8o9+yjGS99PTP
tUbxgDrKee66MhKgJrdL9/ohw7glf9PveqvYq7vkjpWWbn45iKNONZ7HIRwIXB2oK81SvvbD1AR5
tbn98TYdh8Z/2A7AQ6UICEhtHdo+d2toVq5ZRs4YEGKdHd2vFvNBhJ+AMhh8wYA5xvW023KHRc97
Hh8suGM982jmpLem/+VjyZQP9kNsRqZYuIRAHoyjjZVdlTcC+JIya/yEt8SNZqnfUeC1SLaNmuid
7qhngeWXWadLueV5DNtpJGsqSvacV6DdGq984cZoWdkHSw7x0wsHptctgFs0aIvM0+7QC6irvVK6
Uq0zzIVx+WiQcMMQk157XWtL75TSCTunla+b8QjmX4ak9V7c4gtSTrnN0oJPWlQFpkN+P1mVM1lg
jXxFNKjwVpJLMwM1Rm2WX/Rdevg/NlpZh0r557IYfuFFVk7nzHZuF8CJIACcqt3Y4S0kWwAXZU1t
/SH9/uVNcSMpNyNnWZn5BMdBMUFGhUXa7gcYOTAlJp7KM8vJME+Z8jLtLEbcWEAat1MB7Jg4hLJG
ecqwTKs5ozWc0OI5l1gYJisNsfc3QMH65SPTCwd4f0J4NiN0dNGRn8Prsvwr8JyFCOpuhC2npGOK
Um0cONx0G2b2xAJhYdwKesNA18JyVlMk53Xj6CPqv8pLNLiC/jgn3ra73s4twYxL3Qq1z0U/GxHP
axACoK9jBYA5E+9BAw4OZew9XbM8KcseVeoaYK5bV5IRyVEgePXgJj46H/W3Mjj1wiErbTyATTXf
q91ByZi9LOKl/5ixQ1vqLqTa3Pqzjm5PBaYTgoGbeP7prWNs7Fm2uD5YuLAU6i5IxqAlvoGz5Uv0
ejJHaM1yB6QHezwYaD6OKEiSzlmPqhCL+4MosqEoXbcowoQfgIaIRJq76aIQq61XGEPuh73eWULE
mKVlZBZ02ULmBj5PyUZglzYgw/aC+YaPnG1D3XwZaDxdsCiLTgs5EVdiKoBc8UlnZWOMK0cPMgyj
KnChrCLijdeqcs8pBy69Sudr7DdsK8I6LMp9TKMqhwZ5WfXj1agdiuI+1RnZEeusyJ+wiN5KKeuc
TzCWSB2/fypYxsVSgfIZ0xzXAA7E72eDaHO8qWWFJTf77XPaVkKgs+Op5EMOdRa8oYLbQLWN/Mf2
728rIdDpcFbIM1je8PtBstOm26HeFcxGBEMGnQwHampIRo5iUbyfT9M5tkNXuSKTMapbe8oe8d7G
nvu2XtuGLNCZcdakvJhXqOyl0Ze+x9ZDbnLgrOoS3Uy/bIvaTmgEOidWhRAo18TJDI3k1K0a20Om
NqYMcEeuKhlTtyxhVOpr8HUWtcQeCt1Kwn0r7kLRC+fP/00l6nbO+VBirAhuoFFLq0vsttLMwgdb
w8u2HEYUBNba73e0kqounMgwPQEc1g/YosZLQjqj4WeX54rhoP/QEfsnBxTomdsEjFNjJJLC8h7c
3nho5rtiH4MVhT1O9IeC/UUWFd/F1vAHhaxS14DKQyvbFa361FxJu8LiY/N1jsnsPf2zYvG79IHV
Y2RdOSrCz5UKGnEC0diHt3x8owWfhIFxw1iWSIX1FBDUGsfDEqv4MH73m2sVg1ORu20g23oABfZ3
+8Bkg1+pBQxxxKTS/NkQDiVrdHl9FuU9PxHpRnc99HLVAurVroHKX94T/prMMgDRGex1UzsgQ3dZ
sA7/I+27luTGmWafiBEk6G/p246VvWFoJC2993z6kxjt+YbCcBv/au8Uqw1VAwSqClVZmbxlsfcr
HZOh62GyyR1d/boQh/zHBw9hm9mFICpDr8EGpSqe/MRtPxnPOp7mcZAeW8W5/aH2Rzg2u0iPyyba
JnHbkzSCOe1CUYho5wO4ISC/A+N0IB8pM2TE1Y/l+A/yCijZWJ2asNTCWkcd7iH0oe7oF3boaRaE
B/4Pegoc/0HYrkqXg9BGU7FGeT6t3ac1PJXKaBVxUFeLtUa2pnwl+ZNkxJzNvX3VCNttSZYQktUR
VmnoVxJfwvGQm09yz7lrnEcQYZstywIp0Bie45XcXnQrDAua18jvnOi+8vBMvfDwRLxDw7Zf0rDq
oI4Li5OdXKn2qXFIvfJFcdKPKx5eCj6ifN/9t9yAsGN8Sz0D4ScjHxHKyDaLz4OEIQI3Xx/6L5xL
Qe/xP78/CDvBN+OJJ0gj1qf400fNXk+Fn5+E6+CZfmTnmZX70B2+bXPPpCmCVc9QFYWILEBXiAVV
UFrEOFJd5/ROILzpiL3DuDXAXHS5nzLoqYI8L/pYXE2vuxCIm4aO/NgivXIku7Umg6qb/gmv/NYu
E1DDUYHQt46CQ1KeuvmQhN9M3nznrjvZ2mDCZrUITSR1aJrRmTtYcsMfJTR4KXQvdBNO8rMXBLbG
mACqpqAhFGiKqmqPenffQtOYB6i7beIdV92Qyk23mijqT2ZtydlnMfmwEF5JcbcK/bYQkLj97vol
E9LCMuWKbNzwAcMlp8RPXkf3KBohcnjdsb1H/dYckxMMS9plGdXgkOpLBXZPDTyf4w8pD0rIpY0L
5z5xzoTE8u6XWTt3SoJzJ0lWDUBa1li1bnVQU0BMexKc6tPtC7wLgtyuj97wTUxLoraKwTpLt1N/
oseQPpgoRBw6AzR+iw5C6ff4yEuPOYflXcKQ6LoS037TSJy61SypLKyWp4nK204W/ZaO85hoIB9D
n0nyKD1l/1IHqt8dKKg/41wxeoVY/7vZSjY9iAC2HGrKKUTR7lKQoDWNxoTPa03fdomYr/r9i0mF
WY0pbXSK6zFJIAYj1tZInqSVl3PzPhHjMkhfLmZsIK03yV9kNnKrbHorXUzecBXvDL4D2xl5OCPR
gW+KviVw88p9J91n3UszPzeL3Q5WXV3Bk6O1Jubt3Xp86PuXNLmPeNGMd1xYQN7YDHpHfwkyBByX
ZwpLbxzlMzoUdqlYPDKg3RRoc2BYXF4DSq9hAvsxugSTO33LjsYBaMYjJaOIT+ioOTwqWp7zZCcn
iREvFWZqcHb8ye2RAsVO+YIpLKs7KECqEV7ywzlChDlCYxMLWg+VH6dQjshc1aW0QoCJb/uw20mI
xFbu12kojJxmkmnhEXJteHFtr7qz+UxsuV4sl2XMaN5YZl7S2sM8+mH6tUw0UCVwCi4cF8LW6UsF
CP9JRSulNBTwriVWIhNPqO1QvQuF0RrzCJcw4QUdToxjK/QKdKN1bXg9h+P/NFXTu/qTfB2hDkap
URDH5Xvx8Y8E7Ld7yxyQWUYZW+xgmsJs5vsZxDP6SQJ32SBY4qE4lI8EMCLLPPy3+PNuwsbII0Op
FwOvnMzSZE+k/CSH/3Iu372J2yhMxoHgITXHkyOMBWg9n25buB0KCBvelC4txqiji+jOJLMG/WOe
nwqVcz5u3693z965mSHYWtIHYetp1Yde48DibjuJdw9dYxxEY6arkNqgAGB3vcwpZ0xmdwm6IhJD
JCIQfAw+Te10YSIG8oAF3ZI6tnp15GzSvmvdmGDzUlEpMSCMNhfV1qtRjlAzq1PtzpldEOIeQC2c
/1GA3pgkv2cC80C6MBqgvCMAr0jsQvLaObh9wrjLYkrAhZ7J+igjYlBOKMVdT2Ogu2VAy+kZPJPF
e6XvHunNmph8tIujtq2RFzuSHohxoCcPCcZZox+cZfHM0DO5SXvjdAL3AhYGvyN7RVA/hYfoJ5qE
dv+NgMu7tFUnvxAeWoy7m/RnbcymazmbHSXYprgAEGxbnV/ZmH0D3Qlx4gdeqsg79swrts+KGiy4
CCe61j4bGvy3lnOC737ytvlgTDq66nFYmy1Kz3QgODnltN8CokuLdrNRbrYiJ3dNR8VIMucT0tP9
Lt1+M8yS1WpRI41thRfEcvxVX/9Vi6M2+SjxXR+1Mcbc7jlbInGlgLWkmrw877wRSgGgiHdvL4rz
wTTmRqf9aJg1fY0p44d++pGQx9v//m5R0dysg7nOQzVCVDLDdU4Ps/P/eX5AlOS2F4OzFt6WMTc5
BlWIWhMcjFgPwjEY6sufkWdsl0N/w+Y+xdqS1mVLX5GYJAW8x6NKHyXIXEs3u+OlDLyPw1zepZpM
RaLGlCoJjKb3wHnj3P4+HLfE5n/FpLdtRjm/lNHR5XMiX4X6mvPK5zwrzJXt63WWMAsG7ED3NRMm
S1Yjt0qz61JgUvD2gjiHwGA8UNkrKYbA0XkX5BjKF1dDfxkWTuudZ4NZTmgWSZGI8OWxXHxU1vJZ
TiAPBYGt20vZhVltDhuLql+SZB1KBWuBckCLaVtynB3NTlzQ7Po1IiLYmO9WW7ZBSkMZJgIeioeu
44bDY0H2Zg95j0SA/bzGHKdDxIdh+iIa36rsMaxfbi+Wc0RMxt+pdVYKhHbRGyhqCHbVj1YPUoSY
B13dxetsNtUkv9/gsNfHaI0REYlvnqfX8ezKl1I7uoiH/FN2oKzM+oE8xj95Mqyc62wyrhB0J3rb
UxowrXsM9bs849xl3r9P/37jm5pkUHoF2imOCrxBG01WzPOwvAPBeL82yaOiooNSxeJqE1LAJxFT
CbK6WjXm9/XH20eCE+lVhdkwsQjzdaRjOMlHw5+uxUN4qE/kGemLmz+WXyOnwaxnac9/8jz4X8hC
n+H3fVSWQTdWypvWoe+lzXa8CuiCcS737ht/Y4TZSk2oyJKh0eEsxpPQuHmV2al4qevHKP5yextv
fzSVhQV0i6mGAgUKhdkTBCetJgmGofGgJ1ZDXGngHMLbvlFVGP9LxlKYilgDb7L8Vy7Yef0RKna3
F3T7nKss1rUQBjPqEixIWq9G9Tw1nH9/v0y2+TZMjaBoiVI1FEhBMKcvIGWuPcokMnmUDKNDUZyH
xOYcBlZLSdSjJtdesVzhxUQmi7FZzVbkyAq53QzO5rFUWeHSGLpE10YHIQqXFl2KS2L3rgK0knE1
v/CSGM5uaiwzYKqqUR6NSDE6d0wwXdn44GgtzuITwMnOElQn4ZmHDqAf6J8Dl8a2bGZRWpWYTstS
kSg6Gj54oIDhMj7fvlkaq5q8Ar8LnQmEEq0/N8kBUXIaLmnxl4h5IJ5KAieR1thGjSr1MW4v1mSY
92RwoHobrX5SX0nycfyqkauSqVbBw+fdvs0aK49sLlIiLiNWiJRab5/Qi9JHXseVBtxbH4vxhGGn
iPVawUY0PFbpz8H4vJTf0uxQqvepVllKfw3NS5h6kujd9iO8U0JTkk28FDtVmZThNROgVAxzEB26
A8QLgttm9vdQB6zUNBUd9aDfzTRjGZI8RIetnD4ZRmTJmlXyWruMDUWWDKIjQEqqqcsK/vi7jQKk
Po2pJcSpCldcfCX5oA+H28tgo/E7G8x2RXOZyGNoSBiEbA/GZXHbLwkwFNp5xrgnKEUt8D34Smcl
Hi8P5a2OiSlzrKp9POTEUbv0PpeXOylbj1Udc1jPGdf4boH0um/OA4iIOqMlLQFm/XmSfpSjy9lB
msNuTvo7A0xcmSElDJ4oU3ptv9AhjTkgB9GT3SXgwdKZiMKaYpV5jXAZqiHFltXSvRqe2uo+yu1F
PEK2jrMozq4ZTOIedeCmNinSnwqjarZ0ShElfdpAjk/jBTnaJ16HnNXpfbc45kbVoRCVMeWjA+He
Sb2LAv2Tcb9cYiez9QfzaH6tEaczB4j48qfMSQ4Zn//ONpOTwlkNa9GlBHBYFJxyzVVy1O96QMGA
QaA8Albddy+cPeYcHIN+g83JLKQsE9O0IwjaWCwwlhhcBHqvtao7XpWLd3AYTwKsr5jJtD+ShO5U
4uxYY/tUCV/j+Ok/Lor1J1OYxWva4XV5bg9qAHpiC6xEGEdJHB5TG9tnfffVGA+it+ugSXNDXmuG
6uvAkg4MxyvXNJedgGuNcSQF9EmyskAO/EvVEEUiB+Sd5+aQgwtB+HfFiHdLY5xKmyhkLLSSYOIT
0z3ZYGsJphUNzrF/xXLd8F1sLWBZFH00G+xgRJ57JfbLsnxMSjAxmpE7aT2xyCpaoSbac9u7jbC6
Y/ssaNHXUTCvoZ5YiqJHVjevAF3oo0/SMghJ5MQJ2POXKNStcR1ai3PC6Am69ZsZ17TWqgwgKgI8
xUcYX8uzcaS8FJmdncXDelSP6Sk9ckvgTFrBfhC2wDDHihStC841EcugmJJAVFHXl8D3PUOMVWl/
hOLqSRhStFrxkyaqllGnd1FaO7EBFXUwc4yhGiyqZFrl+pAU3UclHxyhkP1B6EHX07R2E46uIVaB
qIxnXfwKqTNnUaJTLjfPYS9hhnM8DWZum7rgqNMHvQPaRQsHJwt/1Ll6nqLJN0LhKifmKQ8np1af
sgENecwO4CNbs6QdoOzUObc/xm4M1wAe0SFgABAV48IMA4NSWiQSxwyP3RS0891afbttghVn+LXz
GxuM7yKisXZSHxGn/14U931pC9CtNp8z5btRXjrji9jwIjr19u9O2MYi48PGJirmoZEletMXi5Ip
Fza5T8ED4ND3VPi4cu4h+wx4t0bGkykghYoWaEA7PbQMFfnLDEiY0t/J0rPW+cnwbEZBLafWxBud
2r1Lm5UyPq0Ri7ZCPRBQbjOyW8EhDdDjwn0dPt7+iLvxdWOHcWdKFAsrOoCSk9Xfw3Sw+xoQINRh
agARlNASeBgq3oaysOCKmFVi5lgYheDQpCw6RmfRo8ksr9XIAoLZj8cCgnNFRQYbahLCUOiDSNct
7DqQdUtxFo9iftKvQzBPFu/bsU/wd3aZhCkxiiyFPgsB5m6hc+0WFN6d8It0LT+qxwqP8EXkpYWc
m8FigwWMdZlmlYFCCeOm8Rdwv56yc3GQ7dZuL5HHq6Bw3MvrZP8mQ0J3wQhbKrKrQ6BLawrAJotg
Mf7le/jdRjIeZhaWziQJgm0df5iyU66seMtxazTinld5e82xheLQbKI8awfccdnNUl/FH4TKSvqT
nB2l5NpHh6w43L52vKDFuOdB0MFL2dKU5Rj61TE8DF5yn3PlwHhmmP2DJMDcdA1iozo/Nc3XEulz
+H3R/EV7nKWnJuagm3adyWYjGfdcjOOS5QTdzVqU7HE4kfDHEl1j1KxHKBT/WzmrX6djY47xzTp6
JeIY4hVOx70ikLM1l/C82kjUjwtXqXvXIW+MMQ5ZVyRtjCLc6bw7LkgA4u8zBDFUTrzhPAdYDZFS
g2RKFcI7xkbQNN80qQGo6D6H8li28F45uy7jfyuS2UKhmIiDoRjYvuW4uCt8MWW30x9lv3pu7kqb
5zLokX4XuzfmmOxwKISlJfRrNWsKjg3hHnHnx+1bteuVNiYYv2v0dRZXdUWcdZktzZTtQepdg5Te
bTNsT4s5eGAtxVI33q9IprxWNFQu0gOxK6v0Ch+VVg/MizaEVL+KHgZc7oonu/nEMUwXcGsPGbfR
deL4ygaMkUN0QR007AB2lmx4fZAR8vpnvN1knIeQZsIwGChdy1Hj5Qra4cLkYdzF/Y+LYryGlsfT
oknYzcVvoSYhnTSnwDV+VZP4s8C1OSKMz+jbSC5TEY53Fr1OOtfDXaFbtxd021NgdIY5HWY05xBa
BgV6eW2NoBIeO2AQo/zhthl20vDdKWRSt1Zsx9bo4dyp+0vADZ164Q/gi20CgXGH1genoBh4Z59e
0xtH8PVRsDn7PZFDScOoOpj0Jzc5yYHpTpC1iWwS8Jzh7eglv6aSG1Op0PVFpKNnN3vGkbYVkoPg
E1BucjaS4whf6wsbO0ked0JTEMnpMbKJAxgkl/lBvI/OVDO49rnCbyxKjP1yr3+/MSgJZastPR7K
xsXwibsGo5Wg3fVLnYrf7mKnh9/ZY9zGEOpGI1CMH3rIXv6ZVg4lK3fUIPX6YDyu11fCzwDQTJtf
GuW4EXYQZGq7xiwLOGWpukOtUgJAM+LBqv+hXKIDcoSaP9HeDeivZdaTGMVy0cdRQRwLHd1GFQQo
eBS8gBkSZsu4g6e0KEcA2FFSu+YObvxDIertVzDxRy8BUl90SXLku9BfndxBj+NCh0S6P46nb8aY
INTFoziqeYEX/iQf6wo1l4qHiNn/dG8mmHMzVnOWpC2Krw0wGvGnrArK3rl9+fad5ZsJNsiAub/O
crgTSXspluMkfB+JX7f/jlTh7wvwZoUJMWJWlLnY0yqrcc0jp19zu++sSuHiP+mOvPOOb89pkfHJ
U9mUQzKvErSZFWj9Zg+0/IWy1HlyUkx8mM4flSPfDLLuWM5IphedAN8lOWZ6l6DgNnE6hizR/K/d
29hgMjcxM9PGUJH6xuceahXwxI3Vnio/ulQflAMlAS88wadCfuQhuZO/8Gm+ONvKeujMMPR6alGl
gLQwCOsTK1792+eQBX+9WyRznXRpqevGhAcZYtt4EG2MZ1x/CeDEXnlSrzMwPq5kT4ceJLuNx0d/
7XuPt21mh5NAsmU2pMQvSA/mZ9ofnR/o7LmKuUC+esV+DruxxiRC6ayRPsmQjpemRY6KLVmp0wdy
a8+9FZ57V7YNVNQijEWCr4pHKMFdK5MjVbXeLPOkoJAHzR9/8OEo/dXXH0DfhEIQjyCBV6lkx5QE
Ja67MMXWSl1j6fiKKbFmY7ZLguy9sKbiJNX3efLx9pnaz9De9pidSpjaIcMslvwLOr18k4PkZ3SZ
H3+BP6ZPVf9/ADLvJxcbo8xt1ZZ6ykwRLqh1uo8EHLN4lFx7KznHj1R7SP9xe5G7SdrGHBPzekjc
9CItAqcH1aNJ2i++Xt6J2Y0TGzPM9TTB7yTXK3yQEumWSQonBQtmp9T+KnNHIvZtKRqRDVMxZZ25
GvXSdcJMu1f5OfQBoLlQWmBKDqxYlEeg9g23vEy8Ubp/+HBvZpk7Ac3ZKSvAKPPaPqHj/Zqjfx1d
zVuC3BaCmOPx/uEOvtljYlWoQ0e6wPF8xddnwRwoIH4P0cqt7dLmqZXwrLEd8kzuM33KkQaC1wV9
68yNPeVQu4Kfu90Lr9ZAt+p9GP7f0tgmubwaZjOXES7eHDkz2L616lLI7mRaghSgafYnV+DNGnMF
xjglYINCmVk8JkHjaxhro7PqvE7XP3ixNzvMHciTXprakT4sYUc6Gc73xcNx5AL7/yE2vBmi4Xjz
PiFF0hpxTS8AiO0gop7fhbUF5isUzld7dgdvgJKTFgBMhp7Iv5vk+jsOv9lmEsKhWtZIiFCMHYQs
MAfprit4YI3dtBZ6Sn/fb4PJBhN1zTDrAV6Gal2vUb1aVdW9jKl4uH0s9pOWNzOMG1GWVtBmHcdi
TCE8T7r7uYmc2yZ455xxGQYJ60macM6TGZNNJqbSCkAWIg3c2JWnKS99JvC8Bsc5siB5pY4HJVWQ
sJOH9jCi7tD4/QlNVFd0RtAJIFtBlsv1VZy9ZNvhbZwPoz7hZUWH78Dr5UkB+twewMLBDObTyBu/
3N7Zf4jd//t6LEC+7PohSnKa9B5WCCx0vmCnL0iRsFbwEUM2SAxm3mNof5WGqJqGZoAfgTn7k6x0
iSjQuqLy2KCrqPBK5vvB+s0Ac/JDUW7gRmFAr4S7VpOsEi4xm0M7q2evr75laxtA34VTENt3XLoE
1W1DIQjijOMy16pJkxrPL7O3qyLItJMCbqzwC9EyKwXwv3NrgQf43j2nOsK3ZEiaorAhAFLSA8qX
WGpbSNYqnJPuksznRvzAOSf0Fr8LNRs7jPOP5m7ue+orja9TbtXO6NApOQlkVaOVTk7+EQQbjnkg
J15GtN/d3FhmdjVR6LiSCMyZ4ptBcdX88l4KFNkqg+mzfKT98CFI7ipOtWz3jG6s0r/fxAY9ac14
yWLEcSGyYvlUJzwPw9tR5hYos9bhaYAwp1zmz1Vryd8hIQgZUrRPcys/qUcRID4w+v1b3bZfoWez
NOZ2tEsoiFkKzESbpXaSJtYkC+BdzT5DH+3zfzw2dBM226hl+t/4HvKw+PkhA0EwZBJtIOo+yA/6
AxXDyR9ye+BVKHifj4kY0oiH0Dxhc7tFtzNZQF2n5uA6d8PrZhuZvHKKRLGUNdwIZQlWwY6Tg7Rw
zgjniLDhoJPmqVcnpK5hZwBno9mTVtgjRnDqKbHrhFfR3w2zuiFrum5ixFxhVpSKa660OfCAQh87
+fpCpmDOf1byt7jzlNC5fTT2v9D/jLHDCdMwLG1GS0hD9mREH+LMvf3v76MT3lbDjiQImHNbiIx3
xmxa9ff+rEAwrD5JvnoVMkjiAXLywvVV1Au+95Jvi2K8pEZl1oEOQ2c9OYNwTm0rK8/vxA6ADJBJ
rp+z5bMq+ePgmC2nJ723nQZIoygYXINoK+NNIm3M9Twx4J/1J6X8oP7k7ObeygwCNTpdNummMmdD
MkxQh1RIJju3PWTYytnElPnkANByUQ/c5tLe5YIsnaZKhIY2ttCd9IPeN1GnOE04PcjieqqaGSxB
3J6IunfFtoaYL1ZAXHLFaJaCgegcmjH13aSE3pIX1wa0nIVk3CXx+r0INUduR681pGANe3etNHuI
NEtXIWQyrmcN+l71ItiRHruiDBytGl0yUkGSQD9mY2KLZQ3dOPVY68OHOGnupgnnQp+flCr2hZg8
RGUCnoDYIxL0IcrZ6eTelxrlbg5B6peXVk3AhFpUrgHF+6bKrKaUjjMQPV1eOt2k20OJC7qs12ap
rCITUf7R7xoyWcO0WgQTWRj0tRfQl1jVGAdt9TzjN67zh3YF4VzT3KVtdgSz3yGPIlAUKUFYiS9F
3p7aRL2XQG5otUvv1rHoC1np9YV2jU3x0FSN02fL0TREOwP+u4wkZ9UVKxGJN0TdZ6Qrtj51h2iS
rEgo3EL7Fimrg/ImGHQaSxNHf87V3IoH8QJRLKszkU/XAHvGRWrpBE0iZfKbTLvKXWl15C8RzEl1
2uKH4ldXS+aNc4HFFZZ638Q2yd3KlO8Go3aKHvhEA/9TqORHDGMEiil6omBaYar74ZoGkvBXVoql
Nc8AL2oJ8JDp3YiVkIgchKH35FW12uKnognYwMbCVNOHMu6hRKJHmSWsitNKeAKIpSOlqTsNAJlW
oQPtMMuc69MohNd6ntywV7+b8NYL2DJSIbWnNbTyZLJQe/3aDPPMiRS7dQdDBeZTJgpYDHXmfrZj
Pc8L1TOnXVKqnVDA2SngY6AM8bzH6+7tVGV4GxDOaCabwJs1ZHxRR8a0F7CjZnkQp6e54QCQdx3a
xgaTpUSZlMtDJSOCJ5NfDuSui0nAcWo0dWTdtbGxQZ3DJjsBjQXISReFFmsWV/cofE0ERIkKsYBf
2OYpAtJvcMsck5Ro/ZDkagVzGLxGoxdlaJ/Oj3FfkXtAr+2ymLMgZ5I41nX4dwElMJzeWjwDBT2u
pb2MYWOJDeJLZRgpCGMoNzRerFboVm55UFxJshfZ+q77KsooCLSBec9DbeyWEbemmfpvnemYITMK
BQde8hSMr0du9KG3ZlvxwPTnFS+cs8JbKhMohqzvxnUSFHy89D5GSUB0a096KVDqpnp0kt0/llds
+WnmiYbs9rW3S2VeQKqWCUs/1XA8XuX20NrAgKVjOBq+q+DWeILRtzplt8rQQUn+68LpRd1ckjgZ
8iYzEYlA73nXudW1gIac9AjTnZP4i9egWEb5AVdemYDjZVT69xvD/Vp1ajlg2fngt3Kgtt4gczwA
zwTjZGajgbxkHqmOMT3PuhPW7syrJHEu/WsCsllFNndiVlGGnvxAWT4jn86n1ujOc84nPX83nIvK
OJdea2OQreEz/V06ulMxE+jLR+rKUn/kcQzu7xySQVWCXDtAFb9/nAxqzP2YIx9U+rM0RJa6un36
8faa9q/cmw3m5KVTBsXfIcaVUx4X1V7by5Rdq9xutB+xyqnH7hbCQB1kAH+DiqnGFlISqV5GtXoV
6RoxnR3b1ZUiz0ar89TFpuN0wj1wubdXuLuLG6OMUzGHse0KA4pnefa1r4JB/hjP9m0TuwnuxgTz
oQQk7mnZpjgXbW4Z30pwJyOXKRavEjiW9l3yxhTzvfplGNV41VDTPhbfiA2wQ1CAyzwjluj0kG3i
DXDuloa234zxEGWxFksZzYpDfOqPM3d8iVzzkYLDJgcAdKfyMBnLC+O7L8utWcZrVHWhqHUKMmd9
QFeXau8tX8xr4xTPI4R9dVDf8ybP99O7zdYymYqZ5406VTBJZZakM0ji3cTW/dUlVnzk1b641hhf
ojTzGkcCEhXjw2KH4CnILg0UH1zi9X5+4fUp6Ha981ybtTHpChipuqaOkVcn7WADgOGYWWzl5GTU
T7evAue2seWUJMqlELShihOanzTFirWHoea4Yc5tY8vpctfndU2QJcyJaOXhh2Lo7Lj4SzGDhqek
w/NY7ERYJ48L2AgqBdlr6JOfCWC5saO7A2AjQQvcF14kw3+84uwMQdHLaTJrr+dwdCDQAdqFAsAf
zSIAA08B76Gx+wh4OxqspisejAD2ayYO4nKoYkhg8UIM5+yZjAcZ184QKNTOWbVgNQ8y4iT4gcyE
g3fnnTzGY4RCmaRxDz9vFEkARnZL0osnrYg4RWueGcZL9GE9GuJUgKQuelTbT2X1sZv+pOGwLZgw
8cRo4qwRKwyPxIIXD0HV1XaVotQgOrcv6y4xwNYQE00iqenadsKn6T3amSqfKW5fO3SfAVHq3QUR
pfJKG1Uo+U+C8uYpzexiLZbDNA694siCbMVq4avq4hSFxFngLt5s+2RnvOygVqMC3DngCBkEOJrF
j7X+MpPHriWpBSaai05Eax0ElGqi3jJ0KHVM0qGpQRpDZisVq8oym+xqhp8brbAUoTxWRfzBTC+9
zG1t8e4J81sLUmqYyEcWSwkfkyB7pJPVow3JSUy9mj7cjW1+4b7xdnPazfVnIoNcakqB4RcUwVC8
XX3MuXatvRSZLa3eqjySyc3Hj22mHsPxx+3Td9uPQ9n39/QWz506j2Jc2LDxzNZPZdmayg9pFNtJ
yCMeur23Oksrk4yAqCgmSrdS/KjlV6l9aocE3BdcToU9TPtb3qKzlCHIp9deXkDDNzXgAMIsgqWE
ZWklemjJCf5LLX6fqtpaF9OVzNkVUvPz7V39hwwRzVFdkjWCVf2+rWI+AMkf4dFOCy7Q3j3NEkSD
ZJ8mFgj6egrA8m2T9F98l1ygxQxxElXXJZVxV5PU1qlESzxpdTdiagUjCiRzNTOyoKFsScbnZPp+
2+L+IjcmGcc1DqVmLgRnhy4SMEcHHuRKn+i02AMOOM7LZfeobswxIawyBmA7ZhyfWDmDW7sQDmLk
Lxil/bNy2cYSE8VAtajEahJTJJUG1TEUomtImETW4BX31VPpr2CR4DjJ/VR0Y5NxxmXWNf1Ca2ZU
XASKu45xIAdU4N3eN51/y2T/2ho1DAmsASJI0sCy9Pv5nBYpqpsOrdH4nOXI7WuMPJHD9F2389cM
J+Jm9rsh+80im5OKZVmVfaZAo3yxBeKqij/mnAOy/17Z2GBKZYlkLlE1YV6xRdMexGN2mdmGo1j1
txbTwYkTulCeuX0JZHqv3t27jU3mZZsLeK7IHZL6cVFco48ey2WNbVkaLT3qPCEbrXiRPqfRT7XC
n4sRwHENUS9MM28dlZOUyD9GhYCMKnOq8Fx1gpeS6piD+yDR71KxwHtPXdxZLf2UPBdL+5cyo8cB
uoN6zs4EVMFqIVsRkT/eXtd+VoJ5QfTCQDlA2HLOqIQtgHYJrbN/Vo5UxQda5U54Ts50Np+WWhY/
4Y5zUZfxfjffrDLh15D12ixnzKi16+yK6CrhBfpye2W7bgR8CejkQQdJY8UrsKy8EkQUdDC/aOXR
F9J+NspzpT7mGa8ksX/m30wxfkQZNCHX1RWdWagf1ePstHPlo3jA8x27vt+UwGBlEs0w2cdK35iR
kdVoIUDo3a8na/Yo3h1cOvNJOcx2fq1dqCI588fczS/i4+393P1kqI6Zoimiaaoxl65b9UY2qCpS
t3RHac4f0KzjxLbdfdyYYO4YSXqxLDAW4wipJ2KEVpt/yAWnDbOfpW6MMAE0IZEEmOlCayx0TgBE
BohqGPl5aYOkd1p3clSQIkVeFVRO6aMS2Lxwce27Z3PzG+heb2qoYksJtDBHCweWXekAL9XOyu8E
97t8LN3ZVeHE+I/Pve1FUxSplwG5M4VtqefKPBX9hKuezZpPSPssmoNdCap7+6DspX9bM+xtyKW4
NmPqUZrHRj/H9V/j+NwtnMvAWwwTR2tBTIrFxHGcxpcur6xFOBEeQHg3WG+XwripLpYbzFugHmdc
JldFP62wjefo1TO2PlLo2xvHWxITrFOplk1BRpsrEy/GeBCq+87wbpvgfBtWCrvslrrNRuSrjaqD
ekgDUc5fbXopK84t2zvgm417p4JdqCAVqFDpjpp7cPpbKXRsWleMzxCl5+zabtloa4vxGm0steIE
4iUU95QjcAyAE/iCuz5KqkVbZ4YHdht/rTlmeStk3Ehe9OkqFCrcyAwdJPFbhEEc+aCAoKTj1Fpe
5xbYYLldIOMtSDMIq4i3O0A2xqPZTT/hJ+1OLex1qL+v+jfNlMBtU3hpogXgngHJcHMQ9NrOqirI
Q/AoKmHvGSNInFXNNRfZrrrOzSFXIwKCUbbnBkJ6qZ7YWveUqsgMs8g2+sqaC9VfIu3Q1gAqqJEH
UhZrlDEyP0Pcr4Dkk/hTzVtgIUJXFgQrShorN3VLK2q/SqGXSkY77mI3EU3w9S7Woq52WcrnNiGX
Jq8OU1RZQmW48xSetbTC+1+3RKLd9UZmD91wnlHeF9fR6eoHOatcdfo8zpUnDJk3J4ojZJ8U+M8i
LI+DCkxD34I1Na2cJqrtMYk4c4h7gXf7BejN3fjrPJ5VAkEFtIVbR5ysTD+lw/2sP0nakRj/j7Qr
W44bV5ZfxAiS4PrKvTdJLdmW5ReG5bG57zu//ibkc9wtmNM4136bCMeomgAqUagl008lgQOhm08u
U9F0IqqiISOCf2+wWXUjTHKaK0J6nLLtkGeaIKdV0XY/BQYnot6EhStzjAsZLRo4pAXLKsaJsxAR
DTnDTi1/ZMnKaeviWWLcJmxkUi6FiZsPVCOyOnpFne/muPJFLeIt4lbEcr2IjN8YaVZBaxrlm+SH
hrHewU++4MF8N5hv40AiVlH95za8biL41Toy56QQuzTRhwV1trpCQ1XqEz20k2rwb5vZrBNdfxld
5avzmKCKXMUTwucQe4XMzqGp/1nq/HOd5t9nUjrFGAZSqyGOAvchiOZUNHDLeXOnKqsv5qKr1gNv
sekR+Q2kVFHSNMWAQjObCQHJSoW8dkTbF7KvolvsW9EyO9RYul3r64rDJWviGGRbNYYJBVupR5gx
zKkP8dZSjJ02QW8WWknjXvg64doJ5+esKxxJXQ6zwmNm3Dxely9m+zF7aHPlaoO06qgFBjTvsozj
K9s325UFxi3HaikKcUXToPqkAgmMfRHQ55n8sJ4BzcfeLj/yqOs3Z4gg4PzffWTzS3lChGEEhRl6
I+pdbBfn9gm9GTvzY3wH7QQrdqfnniZHHY1zgraXk4AeGvRepvb2UL06071RRa0244Hd5UFRn1ad
E5JsIo96+ftMLKdW0yzmCxazS3ex4CfjWcu+GNKfzN6bYIDWFUUkGroM37tmIxth2Uu0ACP/iMZn
OXYLibNS9Jf+5mpXJhhcm+NalkrQjzpqiy5GONf9kH7R04elsTPBuQ01mzfflS0G0dLOiIc4h625
C/riTMLDor525IeQfNOrL0ns3TZH/9ytT2OAzYyUIdcaZI+KGgRoSulpQ+1mM4+9dfMsXH0V83gY
pDBDShdgVaEcnB/k7sukPpJBsW5/Dc8Mc+TMUpiXRcB7tl/jfbviLldlK1wUPxpDzpnYXjhiQoEL
A0g6S5k3ZuaaFh3afsM0Pi+q0FhqDFYQpeSNu242b5kg6f6vJQaUSiKCVxNiv85h9LR9uI8ekYLA
qKEB5o5n5Z5KE85ub3egN/bQtHp7RTej7ivjjHctUSGM5YoSUzTGp0mfd0qc+kkleone3Ak5zxxv
VRlPE4w6FhSCRyZBNhOygfuxNu15jDj3+bYZMJIDLyQQDzEPP9L2cZrNCC/NNpDNT6CnbwbOI2KT
DNpEQPkfG2xeFnFJC24jjByKvuIjbF0s6FucKLSj4/Xj4oEIyKLNVfPHkjugs5lkhJgMJARlEzSr
bC4uVZtCSAwYp0N5yDHux4P8oIPo1pP2w661I2cIzA/GHW/eZPsBf2WYwRMSGr2mQ5cat6fk0YZY
5YGcRjcOaDvsn9CYgWkC+TEkVzQMDr+H/qgTk7ZqDERlWX/US+lJKPtPxCTcFy895b+h5JUhxgXz
PJvypRKQB9zP31qoxRanAmlwTz/T5jgQbPM6WrbX8coi43dxGxURFGaoHEa7m04JqIsD3SZ7grHR
/HsdBbfdfPOGAwWuJoMXiCAz/X4layEEb28PhxgwXzB9H1svT70yOind3bBy4oJN5zMlgp1Dkxz2
jbGliiAUDiV09Tav7WgXZmlP6tfb37N5EVzZYI7hoiyk6yB5QEPFUPZJFQjNPyJn0bYfjVdWmFWL
yTpPo4jOuDKxwNHqFl8EN30Vvv9kico/EtW+/VmbaHxlkLnfltWU82qg41zLYEVZj65MCS9zw9PW
T9VCPt62tnkoTCgzKZIii+JbheYqQBSSRVryt96ZtrekZt8kmbWC4kWwNPm4prxs3NYjC+SKki6i
YA/kZCeEUKNDaTfEpk12/CE8EU8NYkcULHBzNxgVeqM066niEW/qaiPmujbMJulIUrVioWIf+8F0
5ElwTYLx3sVwoVsbCF34eVq+Tybc/Pb6bhzSd2YZ+GqMqe5mOUOrFwrpUDOxoshp+6PRzhxDvO9j
4Cs10XohyXiXk9Z0THR19SrG8b7HSZBK+x6t7gqHCWnDxd99GYNeCF+bVVzQdRWDERwdc+gVELyu
nTmx8tbb6Z0dJlzICagX9RQJXMzYH2WXEtKNz+0h1a1+n95R/VL9ZXxJT4tvfri9d1sA/c40g2K6
1mtySgcXshkT2o9Tc6eMrt58S/UvMmjTSrA+De6cfpv6H7ct029i7qJ3hhloM4wRxQYNbcatKdid
GN0PQ/F428T29qnU698CJAbXSG/UiiQjtl2W5kmQRUeN84Oo88YSts//xQyDZuUoYrTNRHUtKg9F
+k3s9xNmWXiDvFvFayzYxQwT7GXVEnZiTVsAPw4uiO4hBRI6YL3vvGKnefFe3XEnHqhD/b5Hv0wq
TPNPCD64n8+dn0ILKHmBEySBiETuChAeub1bW6wB1x/IjjpK+jyUa4l8fBS6lKUjGjy9exbHD2J+
L2deKIE8gNdXuZUqUTA1j9QB+nB0jU0/yXI0pIPZQfsG/Vy0oqa/VpTV9ZsUv02SlJlFgYb3QNi6
c6/tslkokKCuYluDx03DAwG89uHDlOI+svNPkJdGDa/V3e7/P6f9ziSD02EVZUXyRt9v3Btfl+WB
N+S+4QjvDDD43DflROQKvJrysuvHyJLlZxUN6eVgcU7Kxrl8Z4jBZcoKmVazSmUBJE860hk/ctc5
tPW2/M6b7dpAkXfGGHA2MrHW5hLUZWUbQPBUG5+G9fX2B/EWjgFhiZRiD2oqtBFXH+rRVqRDqX1W
JE7UtXXN4EtAcgWSJw2qbQwetuM0zcoMNYXlHJ6ke8NX3NRrMRyJudIXmIXsKWWR6J65ffQbAd87
ywxENoR0KjoTJKc2rXZXYERNS13oTB6Mo3ZPO1hRFX2oP6Yfecm77c27fDIDmpMaDSBA6BGLCeh8
0HJLSNFYKPC6szYus+vve8t9XIWYepyFrdphhl9Jn8T586pxto7zGWyWZk3AYBkpi4QylRXPC9Ri
95P+cvsQboUC7z6Ccd9QqtEOtog4hUd6NCo/w91C9lTqiS8osBGUvzPGuHA91HLSrDMuzcrYqxNG
vQ0EcygvJIZ2SNbE7yLF5Xwgb5cYT07AGKvlIdptmsUG0xUd0FwDHbRCwqmM7RrMLeA03nGM0g9h
7tB3H8r4dlGXCsYl4dv0DqWDApnhGngGZJR5jTKEcumGeYeFiayacRpXUuBhOqxB1ng9xrV4nBVb
wci7r2KgJIXUxqoTOLQhxrgol/puNYczVIX9kGCYPOqfFWL+IF3uC+3XrMm/qW0KfiO9D+Ym/nZ7
iXnfy4CLEhbzAlYeECCa+yg594Zg6Q0vyPuXC/sXkrCUkhrqRkqdhLjczoPxdmUXp/S1RDoMkjSO
GEgvIqe4yvmu39gk49VcZmhtOq3RWSjln0ctPpVGwskxcLCZMGGBOuDhUTTU7UGiD4mkukfhXzi3
kZdNP27v1PY992sNCYMwqpGEZFVGvKcMwctCOEFL/HDUXEK4IrMU2W/4Hfvq74S4W2QNARbVdIvt
7Bw6iHjQLtWDLN34jHExtzugIv4/MC3yVpTBmRUCkhjIBo2yXOSP4kRcVHssdYj27ZRZoFL3/m5V
GYTRwHy4ZBU20CSJhRb2JMzsfK6dIW3+7hoiDLKQXtW0osCa6uNBkl1iPiy88iwHowkDLIOZmONI
FZ9iWborpuVH0zacOJhngsGLwszlYsqxXnMvnoaucWTVfLq9JduuqxNZJ3hbEIPZkiXFPEGb0kgr
xzZ8WmfH4FW83lbi9wN+scFsxpoP8hrLCILFMUHTTYr8KjJMqZbcGXl5WCbpniTTfVPk1tzH7tpD
VioC/0asgkakQeOTtYiGlZbDS7u2lqBkvZ0hh5Ot8rc5NTBoMu9ELbHzppsscRYc1HVcZcI1JvRu
VK5+Jpxh+DTEzTks4uMwYwRKqHy1/1IlCi802bxEiaKKukSTuyxw6AWlnI2gC6Q/Gf74IXeQUKtB
cTA5413qRvdcJSmeQfrvVwFdkkExdxYnOsGr7KmmcuxQttTZxfQnBnh5wxnb9+nVBzKQsYRzuU4J
DSB98Aq41UnZtZDEbpz6k2TnEDAteT2z21h8OT6so4GRcO06MCyO9WJLMoApDa2uCyJennwbDS+G
GHebRFPNyxmgMWgHQXxdhc+1ccxGWw2/33Y63hfRG+Fqz8pKids+jyDSGx7DMKiGAAT2Iee2/Jc4
4NfnsPWwKYnMMkyxbpTXVnLQV/FUv1K6DXOvBOpL8Xz7ozhIws7RaqWWhvmKtoA496Z4X7Q7NKze
NrEdil++iLmVV4g3oY+LpkDwlFbO6Et0yvFxbUEM1NgNrwlh+6hLF3OMa81GAoAf0X/Tucpe9zBk
6oIL/PyT+FjdtQ53ZnxzDWWR0oGBjxICIu8PxiLm4KMCTSWcK9zTtrjiTYJD8vM74mOi0UkckVfu
3rxkrmwyDt2QHHSbE4LSUn2spGPyJ1OhChKbvz6KuWLAvlnIqQYD0afVU73+ierqCY9IdiaW6otQ
CJqC/iXn12Q3oVFWJNOUVUOS2Ldo1cigWKN3m/TUQ4WLshgKtvlxtuk7PvF4jUXbm3cxx55OMWka
fcHTd5EXRxPCD2FTPc5Dwi3b0GTmb/cpUoAE1FGoHrLF9EoV1xJNhcRZFbSoOCukYaLRmldQgIv/
hPG9oH0uVF6nFv31N4yyaGKqZa0ZAo5m780eHSQH7yxoG1Q/f5QPvO6VTSS+fCGLJXNNSERmAGQk
HA39EBZgQhY1SzCPpUTs26CyGX5f2WK2DQOOUVvFuNAod3WybwOapK75ko+8BWR8G/QrYhomeF6T
e22fBVRap3bDe/Dw4JrmkZpv9bDA6X6dEXYMP1arMJ2GhZb2hHtKElzuILfqFyhs0zky0Sv+oWT/
mTNB+VbjvAc3tw/xpC7JGOEEtdl7GJsTItUoOL8pViTNxxTtmepgh7GPG9y5vXs8U8ydXa16uUIS
HruXBVX2iVa9UNbDsLl+/jtDzJ2Nge9iVpoeb5flIcSkYSJ4SY2hLrvU3duWNnHksnoaU8sQkbIA
QTwOZNucBiG2V7DSE067N2fZfmvkSMPILOoYNGrlnVK6afM86B+H1Fu1/3/vgYIZzf8eBY3xLhSe
8bxtRoQf5nMPqvbkIMicVxLvWxjH0qJGFDIByfwofCjVvYKsjvRDE+wlfr69MdsR1dXHMFdln5jx
aLaItbVTvoOuGZi3jaNiaSDLKUCrz6uSb97MV+aYi7PLiVbHOR1tBXkAkV7k5C9PGvMwgyYQGXqQ
lzuJ4hHMJCS5tczfOIu2iXuXB8NvnVFLKalRh2txsgeXFpAiV/iPpNj/QD297Ty/3l+sVA1edLgy
E3xSvut32T5EKu+BPJonxdF9msUcXsXC4vJPbB/Bi1X671cBPbh951rrkbwX0sJuh0Olu+p6X+d3
4/BH/nSxxOBdiZA0yyQkpgZkh4ss8eqZeFoxWX+5awzcTWjBzKHD+TMZTGcI50Pij7bpY0Blx417
Oev3WwJxiuqil4ESynl1NMwrypMdHrOdeC+ibQ+qHx/VD9Me68pxgM2H2OVsshlFsCuEICfF7RFJ
ZyXbmUmw9J95xek3Is/fQqcrK4wfi+pkYP4E12E1Vb6QgKo0Uz+AKM8aszaIDKW3Q229S8IQXDPC
PkUeWhvafdJkrhqae12AlgCBZlszPpQa1AwSwwEbrVsWoiMokrcmyadeQDv5mGs2WE93Ux2fhxTq
GCJIRbpijH0iGHspButP/XlMDEuIhO+yuTyl/ZdUFw5pqj5B3OkhE5fAGOlUFFST5RGbnn+sMsku
1/pxTsEK2WeDI2ufxBZyblUxHo15cdVI8kKqzSRmnhDnbt+HRwntIIOuPWh9azW1+VGLO59Eq9vN
CsQz5/gkS9DyLtXqYz/nj1pH9t0AJTyon8ydJlr1rB7wv3+GaHTrLsuAPgUZ7hvrnMCPAxVsjrCT
0ygzJABTLQn2rNzTaXc944RCm9Hl1d4zyDCh1BYVBGGD7NM2xjEYvGYnY+b87/yVMLigGC3p8+qt
lUtrLdltfBrmgVwYbC94NXJ5Xrbvpl84RBh8iLqmW2UoCqLtNDyrXuIKuiV01rqnb6v6e/y9O/CY
rDggwfZ4CLFeNZjuhSB85Om9bNXSPgk9cX0deQSQ270Wl11jGzxKadbCVQfKprvqDuQLsSW/RH5x
lPahVTjTa2iPHpotbu8h5zwqTKikdEiTphQEm3S/dF5jfI9lTgKFZ4IJlQYzJBAuRTEsV9JgbOej
2KY2CXlF5u36/dX6MYHSOjTFHOVwLcVXOos80fQJVb4ED1RyKg8RBAyc8m3axtz9iT4KQs5fR5Ol
Op61rinjBPmGyYYgF2TUnPVZsFuXsrnMjz+VU/PUub15vMPJhFJag7FMIDeyKNJRaM7J5A6K6Syr
Fy8jB7c4l5bCQIqyFGmvDfg+8NZZ5uiN4rmU/bT2bn/RFo3Au3VkIIXkU09iAWFG5xZ3yafxpXGj
R7z7bbCl2+bX9hAG5Y/JkdxsB3V6B3JWL7d/wXad/2onGZCRxrFVCg3gKfo/BaxC5LaFE7FbO3Z5
h5azrGyfUzcq4CdW4H6rhC7GofAFQXXU9QsY+jkbyPFCdqxumhQ1juhnyem+laFwc05MzuZxrh2V
wZIlK0SlpT5QC2dNyR0FAxDR5IdRbsfznFsRggrwKnIQjJ6IG4EOm77EPHTWVlGN91FxqKNXJb3L
xtJORpvIz0vyl6dDZUAGknRyIUB2HMw/5rcogLANmJVRIZLcfC9wh/d4x4Nu6lWIL44QwIsmfFtW
fzMUqwJZJIRaB14j79YgybXXqfR3XNlJyYQ+0JruXG5rezWobGPXBgSoKT8plmFR3WfhHyHgFZJ4
38egSmZ2lairuF1pbTY2zgl5jBKnVZ5v+zTPDAMqOPn9KpoQP6rT0mobN5kau5+dCkRxtw39y2P9
1zWgMuChKwKmPWjmIT5GX2nsBRI+Oyyt4kipy0yH26DJOf1s3iafwqw2BJQ5QzU7k+nTWGeHaFgs
vVj9XtCO5txZ4iAGUy3cgyRxb2bm/dyXltphtMwAv0e62jIerEvI21vO5cRme5SlGZchxlJk2uQ2
w4tGBAhKiHekHb7HXc1LFdM+jBswwOZ8jBXOIkswp0PecG8eaNo9X/B2NILsz7LulztCY0Ka3KjG
JZnxhOtHyUqmzDaHe7HYcQ7T9t7qGNUBH52isrxEy5Dma9wnSMUcDYS77X2CpsDkLL+AUwJKuOih
pqxcurMceB2Jm3uHXkjdlGRdxtTwezxYqgoUbqUMNrX5udYR0BgfYvFkJqklQZLk9mfybDG3Rk6S
oTNy8NKBxKKrB5zM0THWhxidvzpZ/uQWvPowduMijZRZiI2bl7tcO2fIpKbu7e/ZatRWlCsbzBVR
S3rVlQRpzqn0i68lZFaqoDBPZAw0oFxtuHH6yjG5efNemWTvCcmMm4LCTk8F13brk3HuIUyNnp7a
Klt09ECTGuIDlOja3A28NwRvB5nbo9F7UnZNhlq59D2ePINYSec2zakcOPHudmx29Z30l1zdU9Mq
DKaeIuCliTYpCF/SZ4QUiARrXy4sHs0f77uYa0PM12zGaDG6+Kr0VVOgvyMnVgZq0WLWD3URctLj
m7fU1ccxd4dAxCTWNGyiUlYYnxYd6B/aTeeE88o7optgeTHFjkLFNYkEnRYwFBB4dFbuFDYVHCDo
pODxD3COJktZ1NVFlMUCvkos/qnTjz2Ihjvju1zuDBVi3qrTQdLu77xBZxClKzMBKSacR3AOT/ty
J6OejTzibg3Eh+Izlauk7W0mrQL7f5YTuVpaBmHKqV10DFn+1IqhvH+pl9nah58i1yqvTWU7crsy
x4BNHKsxxmuwk+lxcMF+7MX39SF+wngEfL5yUJby5IPp/FHz5ZVZBnA0M5bCpqN9aNGjsHwzzedh
+nR7G+mf+O1CvzLBoIo0zKYgtWjtqLKn1bC0+EukcQbYeFD9RhF1hSdlKJWGIJv01Q664sMatAGd
6kz33Z/kQK4+hoGSZhx7cVIbbJM8+GgheRLS3ulFnWOG7vatNWMgZKgxsFa12JbJ1AJNRVU+13a3
t4Xjz6xw9dAs4xSPFKV8Wleh4kRU1YWn7swBQ4OJQGoxm0xxRD+xNrtxfqzNcy2fZenx9sdsDaNe
39UGAxWDosR5D5ZLHAAjtpVP4LlBjJWjurY4tTu6+SMSixi+4Jjl7JPBgERqhuuYdjjbCniDLDpn
kveWuGsP8Q8dyxnvww59qpzbk7ekDFSohSg0GSI+R16bz2qt7xq184dUtCqk0G9/IO/7GHgohzUP
oxLvulbwWuUL4c2tbL+zLv7EalansgKaxwKwN4L0PYPoci65I/odiSsH6D/0R27/C+fKNJjQY2nE
SJMTnHs5bCyxFh2jzE5xpFhTUvrLnKBHNMSFkzyW8/1Uz39Sgbv6XgY/CJIO8kq9rljuB/Gw1nYz
erf3jBPtsA0+bQIye6VR0LgUi9Y0fDVEFMFaYiGStYyKN6zMu7jY1p48l0m00PWkqhTARPiAYOt2
6GT2ct8dQ2v2RdBEt7wb860o8TtGQgFZlURoL7OTCr2WmpGZo56ujvlLkiPvoBWB2vf7VpjsPIy/
r1X7StoMWn+qrTSoKrW9HRX6jsTil1Bc0PQbo/m0btw1Lo9qIbwqsYn32DRarda7lTIfJDP3xCm1
NQOcfU2EeRZ9tosEWoJCHj8kYuyWUvbc6kLQV6tL9HaxRh1ls0QI1Ioncr3t9r++ly1zEjLMRJ/Q
2UGk10o8ZB26rs/hxHt/bx+fixkGsHUND3Alg5l8lz+UTnlPGc1jiI8JEH74QIn/U4xnRx4vzfAv
b4KLYQbCYzkeNHNF2p9OO8Z27o3PxvFnuKVFfMqO7bDkYo6FbgBo2bRIUNPBCRF6QosLmbUWla80
h4xiBU25rnG5c1L0K26cWsKAd7guRbkkOLWKnz9odoPpM/Mr8ak+7RLU3HEenjkGwFtZmKRywdNn
9kIMu5X3SILvyFnwe1/RLW7j2Da4XhaVnuGrOKwNK0WpBRweyhhP20+Vf3BMndKJPc1ZPKoun9qZ
Nbgrel7qk/J4G/q2r6uLeQbby2bVomoBFlV54S6Q8E413ga+9X3e2kAGwaUpSgc5NOAfR4i3vhU0
xFN8T/8r2ufPtKFHso0D8Ue3dGskXf+EdRexzuUrmeCQJGgAjkVUa40viz0eCVLXnZeDDRRrChpS
5/aa8vySrZwuEJltZdqzHx/L3VuoeFBd4YvmpW7o8ph0OCDH1k5bCeOZ0IbCDi52lfkg2bLQpw2m
Eesvv4o6ztVJFfGcrU0Kc72j7FecUMg24MIqdo1XnniywxysURisybKwIkoYocNHH916HbxBkn11
EDkfxVs8BlsKrZI78FcjC1++hMXXBaQsmHT5A47k6+PHVkjBTZsXK9HQ91V/KstzNUHKfrVrnZuD
p550w9MUBkwGqcrzosY5773B1VAEJs/aQ7LXoD8pe1TJwITeaLzXHv9oFP7iYGyNdF7VtV1XKL2H
4qma3F7yhzq4ff54W8WgSKrXUFl868LSHHU6ggZiSe6j578zwgCFMUWFKfS44irdsMEbZPVD/ZiA
rk0vc/+2qe2i/WXNfiuAirm8TGgEAoVZ+tB79bH58bNsUteu5INP8nP4pAAySlviPML+BZHBmoZG
UcXUTGYti95Qy0XDG0LHgL8b/6MfjAfpbtznHohDAppXxCSYh+IXJoyGwP4TUUcKx7/sM8vcKKUq
hD26WbTwbunBk3WSZk6X6r8kOP5r4zd9IrRqhdqsI2zo+vq5MxZnSEDyBAlTATOXkzFlTqbfiePs
ryg+c2BlO1Nwsc1EhP0sj0ZMa9vi/mem4C21gqW8fYS2XeJihkHkEGLjszwgJ5zNgVZ+XBO7z14V
LvBvzj/82i1dZLBYT+WFTIiKHGi8h6qTtkGl3omyYUvlAYqm6Horyj/iNbiyyQDzlKrL0Ih4savS
j3V51EM3rDnX9PYVc1k9JtBTpBFE4h1QOZPPmflDQWZUePy7DWLwWJ9IImNaEAWe5UHO/E56qkZf
qzlIQr31d9S/fAgTww0YKdZqFSVsQXTKwqvJ41JBe2h8mk3brLgBMt3uW+YY8IgR24wD+isdQ62t
ZkSX5YcuDUT5MOc/UrG3ctVD+WNVvCFr7K7jIDTd+FvWGeggUWlOaLzDYSwPYi9aKZeHn+NVb8By
FeeEarMMcw3gCBdbrj1zOpYCRI//uX00pO3A/9euvf37lZklNOJaQqXRmdrEJrN4iEtMjcydA1JB
MNAjQCiSCY0k+UNmQpFLlj5zfgBFhxsr+RbFXv2AoankZC5AtNG55YgWxmRv2vI9SiE2eDa4+jy8
VWVApJ7L2RwI3qrDCmKER72xS4T7s3f7ozZdQcUKQQ/OMESWelEdlHQIdQBvYpiurhcWMUb0O+yz
2dOEb9nC28TNNbyyxzj4jIqcibl9mhKmT5vS6SH6MiPYAt/QiZs73VzDK2uMo2cQblp0+nXyF/Oe
8mauuxxdfrqLESpIiExO8pJ5vHQ0b0kZd9e0MO7rCA5HmiCSfTFG5b1rrG7QsI/emHAaeDf9++ob
Wf+utUw2a3zjVN3V5Sct5NQJNlH/8vfZ+h/BiO4siimSGB1EQHOoK6GTGrVx6/ZB3G5pvbLDhACl
sLaa1uIBM9ntkT51KTFu9zGzR2guEHs8ZQi9Ao7R7QOiSjIRQZGnsNQWYFhZYt0ANHduf0wCJIRA
747mQXf1E3/yOnRCE8EyOV7wloH5DUnUi1m6p1dIEpt5UvYmyv4qanJBo+muJlbnN8GeeEbL5AJ6
RCQU02+DWB9FWbDAimfFg+5IJipOa+NFZePGqvHdGM1PIskcSDRG1tLmEP3uA2nFbaJXJ0mJ7FIR
wLkWoj+9wfq1SvOlxHUzV5FqCeupns4mj0Nm+/hfvo2JEkZpzMaZvgikDuovC6hB62kfdRAWLaY7
LSmsHIrrnG3cRpWLTQZVBJ3oidrCBzpX8hT0losqCJdGV0KxPz0NXI6BzRv9av8YXCmmrmzQN4uU
12dqTwIrab8vwTeHsV1nOPDq4tsuePk8BlGapBsGNUHYqnfgWVInT9TjXRsT//Yy8swwSIIEAppp
F4SQdfR1JLthPvQNx8s34/zLwv2W6FlXIREMTH2mu/UoBX0weXHwp1NWV3YYMDGXMlwMnVIMfVGt
ySUeJZ6YQxvt+J8JSvqJY6YWLwWzRfCtgP7wv2jCNsh3tdBlegMI006rp31CwxCSkpii/VHZYwCF
Qn/0c2j5ac8g2+YsLD1xNxCFTf+AWrnShRBFY5PYymSRoncn8i0eQ7sn3KwJ5/grDHzNWRg2JS1J
TnvNp7O74c50w6A4UjVSaPO83j6X2xW8q3VlIKWvZiUfeswn0b0Uv6beB/WODslLp9rnVd+3r9PL
HjJQUs+yFCoSFjKu7qXhR7l8uP0x2ubj8OpjGOwQI9VohRHRspHJBylGWjfLDpAvfNTb9Es3g76v
Sx9W8Z+063eGsQQdKXZkkOw5SkGxrFPs9rWuhqJU4rWqCLKR7C6byDGNl4ch1yFxue4bJUQkru/N
tHSnFNp6ZuSDO3y0VojhSJBqG4TvbZ58Qqb5mGoSlKILe077Q1G1+1KLD4MC2b0q3y9lZ2vzvQQC
C2i0W9OUOwI0MPPiu7RMzmQo9qR8lQYVcwRgczHjPQSTXsWqTiDE1Xuy2jq3F493yhkgrA25npDf
hMpjF0NEZHZzkAxQuvdCbmyhHnnhAecuYylNi1SZzKqnpeMluwfvqaWA0bTJdbuMokM1vbZZelhE
xHYLBBjaz93YWYoKCqAQ47BNMOnSQxSiyS5VvdvrsJ0wvxwiNhUmTCiflQk8onUWm2ooNhh6UO+K
HfRCD7xc5fbL68oag6bKUtaCkGIZVN0Ph8cuecimF12V7V59EqV9XToN+paF4Xz7Kzmrz84IIOr8
z3SFqe3AGj0Irq76Wf9SQspaaSb7trXtKrNqqCpkPaGgxGpmQ5ixmg3QYjuKbtdg1kyd8ZAjZ5/Z
ilV8kL8tDm0Fy21u9YMu3+/YfTFMo5uraFDHQP2IMUIYru12RxBMoK6dQ8IDdCoeb4rkXzbzYo15
V+YRHifahM+kxfTCjT2EaMIXWklCcZBHT78dUlyMMTdFSpuyWuTDnEH60OZnWfwxyDy5n39xhosR
5noQ5gFV9hZ6zqM3uTKERPE40fFooAysxiOvjZ73ScwFsQqLUgw64ttybOx0+hHniyWWn28fxm2g
u3wSc0ksqx4ZcQEioTHc1YLhyB20DZtj24oe2ixu29qm4rg6+NQPr87fgvaKxqD8fs0QqlYKerMm
q7/XhvgizNq9MSS7sRXdUM9sqYALaElAwqqyEhlaf3H7oTWr2JogJSJJcYBB4kAU17tsKDjYz/VP
JjxdElNLjAU3s3IadFtGsSbZZ77yINwZRys70iTCeNdzu8s4+81mt9q1juR6oKPz2fQoDbJlKmaA
PnQOpFNPuAECbHbLaPXRaENo+mRDaWXFvCdqyXkm8UwwONMvY6VKLdKeK+gpiyU/Yj7Jv32WtiH7
17l9i+Suj5ImDnFS49yiq/Z1KCOocbbHMg6dttL83hT8Kl9554IDn28sWdc29awb8B57m+boj+Yh
ckdLkVG5+9kVdPsDqXff2iYGa0xz6NGwC0ZYvZ692kjuZKUFU6R0wOw450LibRcDNF0z9BCuwsHr
u/IxCWMH8zmcE7FdUru4/pvPXa1d1tfJ1Jfo3ehQ/SzcfpccEncMssQydslOslU7xahavo+8hUfr
xVtJBnU6vM9Q5e1wGvUgjjAuaTzN8y5ZMs754B1JBjaKNp16rUdJIUpCa0KH0USU+ymWd2maWQU4
wlOp/PRXh+QNcK9WtSBdGWa041AqLS0vLDRxrfNnkUcOwUEmlj6sqAQpM2hYRsoPJXFzpMWjjBOD
cXbpbQb36lOGsG2iOKGMdl2QxEHbek2zX7gJFQo9N9xKZoKSbtQFyPPgCs+PNCiZAxUNtYYlW3Rs
l/dW5jiWTP/96pvSLlRnsUdmvYLUIdHz56FbOSeAtzUMTCALoE5ihCAhlNF+Gb0FCVn6cvuY8QIf
lksGFMpNsZZAiOUMqtL9gA5ryh7X7SBe7vHk7XgngQlJVMiX9UJYo1VP6E/GXHggBtoVambPLU+0
72308dZxYLChbQ05J5SkPSnNe5Wkp7ot3aFUnoelDFpjQDuIHv0fad+1HDmPNPtEjKAFyFvaNvIa
STNzwxhL7z2f/iS0u58oiNs4q/9aEaoGWCgUqiozz238q++a4zCatt5VvzWojWpV90OpoYKMkWUA
fOk0HZTGyGwZCslJ+6MwkSDO6t0cmU46xj+mPLQl2XKY7NsEKpDSXiNA52JKbLXqHD3ObqzipYgM
n8Z/daP41k+Zl1W5W6rybViVupPhEVrSzi1L0ykJcpA5/2bkyn2xSG4bk6coV32D5p1d9O3z1KU3
jToik5i/DE2GF6t5sqgow9/1PQJSQd1C61nhlbssEkKAbsaYxFSdm+mUy05RCWLq/iNiY4P7QESX
Stp2qEh23vBc+7Hfn9CxdyLA3snDZS/fjd8bU1z8bjqIS/cr3isFBHRaf7R8qh7r+rfcBHQ4Xra1
6+P/2ILC1fvIgEZAnVopbvdwWg5ZKgXAPLqzlDna8hkA18YSS2o2MWiWa11OLaAmRwNiJbheG8NZ
yaPePl5e0X7tbGOIS/omTa4WdcT2aY/LKQxqPzzqx0mz2dRr4efXot7GPkxiY5AL5U2k9URh/WY9
gF7XeQZdUuPE4EVQTlYQHfOb0gPWkdqX13nZS1SZi+lVBUn0dUBlKI3Na42AutsEo0f00GO6L6Kz
PwyLIHfavUU26+RCvBH1JBshlOaGUYOh9/SaDrloUFq0KuavGy/pQEo00QHd0nIcn5fB+NpFdk6H
+xRtlEie7RCVtoJc5VV8q45I4Fr0zkgP3j8MbWqGN2Vj6pgW1JebUrDfO9NC0FgEdyk6Z5DBhkj6
+58ma5DdiZcUj8b6r44pSkyxp8FsOmtym5gPpLhXRECOj4fzvUVuM+Yya8zOQLozJlcVCJ2UH5Lh
F4sAPbFDqvveDHfPzVacoRSmyZgvnrxb3Um8Urbz8+Iz6NI9xsRFPO2idXGxFLiDHKNdaLvkVm+P
UW2HYDZoXF0XvM120oX3K+MiKZnHsVljJCX1Qjy1HJxsBEk1NGrzpcYU1Mz85wwqPCdaH0srBrhD
FF8/npl3v+DDW1ruFpoOeKpNyree3JsiqeSdaPfeABdWS9TRZL2GVzKQnvyD8Vk17npSHOlUuJKr
CmLAa6r4PlF5b4+LrsswQDKtJkCHuhjivGtAPKMdyGTrrhWA06fDiAE6kS5G75HJdi/dybgdzqJf
Ifqw/KtbjbMorjSsWg3oV7DuHiA345KvTCxcTLD+Mb14v2Qu0upKaZm6PqiuJUv+Sv+2vXVseiEw
V+QqXHyRKFE7dUblcEJ9u/9CQB0foTM/DQw4ARqD9o8QjisyyQUYuZ3GNCcxuroRBrZ1SCuNdpfa
uZ0/L+4ry58jeviwI3fJf7hgU7Yq4BNoBL0iRNiU/YQuoRhpLPpmXIiBlnyTGQncdAa9Tn2IQC9S
Ply+gEUmuOBCJ12bxzxBmqagNTd4fYleiEh3S2CEf1hXoSSNxggjQLdAaP2QErwRE//ySgTxmH9W
d0Y/TA2bRe1aX6ldDS1NzQPI8rKVj1f7u2PEP6zDVQujfkQoLBPpOEeGu47Az0VgA8sjW09WKPx8
u2xRtC4uMRvaaizDChbNuXVTE3zHqxosKQScFEWwuP8Sh6lhWDIxdWhev88OwGyj5klnyDi9DIhT
gtxf8mQMSS+ufiiF3NX7S3szx8UkSZ7m2IzReK8g6GX+jhXMoS/3VvHj8g6y0/jxtL6Z4WJShqpR
r06Y6zXG8a6NwMKVAjI/mDc5wkQhiQjOdr0d6ZVlyDrSrA9AlTjCKE2CYYkwP1XSMdK8QfSQ2904
7ZUAWSGKLnOnNtHTDgx7KP2b5KuxRvbaD46h+bUkxHCym/DD3mnUJBiet/Co5SLd1GbWYmlIqzpM
YxCHIThBtjejTcMknzrRe2D3UwEEK4ORBuJZPIKkB1emrkQmhErbxtXS2C8UxcmmP0u0eJC1di47
xu6XgqQb9Jg0SpAdvnf3YghTSS4xz6UPrSOT0e8m6tJUPl42s3+sNnY4P5eNDDxUUAh2qT4EJl2C
EhObkZHYbRTZadofaEJPiwXyihFt56kNYmBGzSIRwCH2N/dtudw5iAw1U6B1i6JgMZ818IBZ0wTV
bt2Rrd6ZoDF/edmi3WVOvHkFDTGUZ8sYtxfYZh0ZRZrKfIIw8mUjbOs++Odmazn/rJQW9EYLHAYj
F3Nc28PyfNmAaBXcHayYWqp1MRA/arU65VQEcf/LIJ/LgDfr4E40VUDw1cs6i7wzVFgLD5MBAfUA
Ngb1TXxaBa4gWBV/I6+YTknphG+jz7dN832lril8t+xelW9L4i/ktWww22Sh2ITGvBkAI1I51k1D
nMxJHOWUg7Mr/jP+0JzmsRQmaAJX569p1dLiDAKpmPkubxLzXI3HXq1sanq6CHstWiUXQ+oxmUMj
ByJBBlJYvyLpIZw8qerh7deL8JW7/91MBWgmRcHkN/9QmurGaNaaYYRHCMVQe/E6Z33BFdADXRra
8pelt/93ARLkPACV/scouyM2B9mUmklSFizRTA9VepdArEYRTCvvh0iMESsy0G2ayo/s1KUmh1KO
hfVYVHFDnOSeHBuoRCrOeg3KIsELcDdsvJnjB3EGIyZqBZuuhY6Feuyn+09Ejc3/576TaU0YtEvw
/0l5V3ePVP1iCN89u0nAxgb3WRLDKKywQchY7nv32lxs5NdI13S7+dWDi759fXFJx1DUv9oZ+YY/
GMhuiGlY+GRczB2GFkpTGQyzsV0LHM30YcUbSEXrMT7I5+6lvKZfPrOfbya5KNxaeqpEEsJ81/VX
y4DhzDUNCminXzazv6VvZrgonMktZjHTArFq/t5QJ5pHR4r+0im4bGb3FBsmYF8myCksXhzPpOCH
Jxbk2MEwFoBExbFm87GfRKDf/QLDxg53AydqDc4JILMw2AqQ7CEF6pFpP5KvILl2YhHT0u6qKAQQ
VSqrCgA/78NEEStJU+cycwuGEcldrbf7c+O+witPjC+8DOSHyzu5+8E2NrkVqrk6rZMCm00e281A
7Vi/HcFmMklPlw29jjjziQbyRFm3TM2EBB/nGnmclWRqFaDCR80lZhnM0uiFBkXFdr7G4KlDrcmp
8vo2K2p0iiAp3WZe2A521MZ/FtBAjetNW/UOoeUB2rQ3RYQ7cJS/Kub02IZI5WWtvW3U6KpRl5Oy
/GhT07a08lqiiTPU9RmUgweE6EOqQH4eZ09VV29V5t8qOHGbpoHIYvaZtHWzZB5CQrtOk0ZpkRGT
MYsNaEcMrezaa46MdCwPRPWwvTtbs3DRQFRLJdqr3OPmmmmtaZhiinJY3LU/y9UY7K5driXFvDOU
YYC4QS067ru3ztYkF1aiUNbmvm5kzLUj6/JyKHnVL9SbHSko/O6nKbh1/os9SzMohUqCzL+vk9CI
066dYC+xmXRYB1XFX/Q7nlNsaBA8n5eddu906KC2UtFRpJbJPxPNMKFh0yi45dInZbwZpa9j/dvo
RbQT+2YsQgwImMMHufug1mijjOaK6u1Yu0UqORktXvpIeTDDxb68ot0dxPsQvD7EMIjBPxCLNG+k
SIGtmrR/Ok1Fs0g7gYrqVs9aR81bx6R1gFFROxxfSEFOfVP+tJZvn/oVxMCrUUW/9vVXblxVAyes
XCwRKgr26PZHUNK4xRP1lJOGZkNyK8I77Yz6IfBgb1XGZqRZfNfGMPucpOyV81ofD+oj8qMTPWsH
xj2cn6dfxglAvMD4VnqJKwzsLJHgQ9/WOhdk62Qlq5G9Wkdqa2uuciDH3FYc4he3wrSGpUaXrHHe
pGBYUo0T9qLTQNRm5bY6yaDCei7WETFV/R41yrUhYW686bylo4ILZbePpFsYBcMuY6f5MwOYrdFm
+oqa69f4G0q7Nyhe+3iEAX1SOmMQCSXV9lLRjUG+uUKrVi7SgT2TjSsqB4b8VeCse3FVt9hpkVUK
SBW/oVndWy2mssF2r4Aug7GBNo75rQI74elVteA6dNbH5UB/Xza8lw/oFrYQ969iUP6oriErkoOi
C9MgGHeHCm+dZ45JRHPEe2awMl0jFjV0HJD3aYeikaZITNyIRtjbUXnSaOdYRPBe3mmPwx82VthX
3Jz4JI5laQV/q5vk3XEsDD+VQKmdZeS5WNQ7Y8mPpVEDdAEdD5A2Zz09VN3sd/psgxHYVabVnrNR
QP2w92ENBdTNqNWCO9rgEi61rJLaihDeJyuDSjTEDFeK8zJR67EkhatK+cv//kUN4C1NJEDAXfL8
cV2q120ISU43AiYlqh/H1PrWLInAYXc/6JsVnjZuUTNcy2svA8pjW01rZ9AuEjbC907dZim8EmQv
F0O/LKh09/KdYb606accZrMKFlQ3DkPmhsaahFWARLOzp6AKmslm3ejpjtFANWBprs7zrYjWezfn
3y6MOw4QYNGqeMFx6F1oOCELB5AUdwQeg8AIBZXAI1iCxAfrrTXuWDQy+BITDatsSnCsQB4RmmiY
4C8QYLTvce9e9r+9RGNrjXN4kIgTvWHtiaTtbeApq+JHoj0Pxf/RAbn7Tp7VOVY7BEyMnY0Yh+l9
MzlcXsnu0d14B/v7xjugIDvFNTIxDAmj6zwd0uHvRI/JCJWuv5+xBKlanRJUV3jNzEiVlrDucWa1
8JhW7gA2O+sBDCpmEgu+DnsBffAFTdMI8lpMsfHvv04KVdBAE4Cbkh+zjmxWf8jiP7LxOy7vzCW0
VdB0XF7brj8g8BO0J9Ar4Hkei6Rq6xyjUq6JI1YAet0n8q9J/6uSIRMkngJTPMVi3loFzCFz1zDt
If3MVNXLfoH2RLCi3dj3tiKNqxs1UdV0eojGch4/WaONzqxt/u8sXbjKNja4yKRj/CdJLdzLWn1Q
NW/qHegKR6Lig2jDuDiklumY5Sq8YYwfJOM6pqhIOfEaXPaA3XTN0KmCYhRki01+ajJSIjmtYwgo
yKdZtVm8S10lso374ovsVo+JmzuK4F28/43eTLKYuDm70hoqE9S0UXdj0qNHS3YyQzRlvzuhsl0X
O2wbI0uur1GS4m4f/cVbj4YPGRo7eWAlvvFndF1DHElxkID48VNsl8/NXR3EupC1cTdM/bO7SOXe
/4pqMKxSjlABmC17wbxuTaDdcAcQ7AA2q8tfctdfDDimTEB3pPKMJlM8QSJDQt6ttF5aOtrwJx9/
SIoIyb7vMBs77HdsNlaRMmRvRcFGN2QnOrCHVPJHAlYQcFq7u5VfPncjbyxysV7tjWiuOrTd9GB4
Ztl34sVu/FPDY7EAQFd0Itjx/RCGN+Y496zSVS9NiqYmSwA6uzphrihAO+K4fFkOopoNu98/GtMs
dE9N1rLlTnlVpVFpMOi8oTwnwEp8ZqgDAN1//j+zv/lac4VRyrqlmPlHHtjeGcmXFGNF8Z/Lvrdb
Vdia4RILKBbEuZXDz1twTWs+KPbd9lAeQC/pM0mfT7rE27I4J0xrYIzzCtumKXb3tz7W/nxYURJE
v48A/TiKuKxEn4lzQUmWofSiIxjPCWhHzdlWF9EWMre65Amc243TrBc0xvh6Y6nP0JUeV82Tcu1Q
avp1mU/Au6NDMEXOYtwrmeRbXe1PmKNWTBQsJuu4VND8HEM/bUWtmB2wFO47vD8V9CyIibfoex+K
w3JOlQKL/xdylsGus/siMB5IjGJ4fCAH0Eq42u/lLGKE3e2UbE1zV20LZo5ClmFaD9I7pnYLPDS5
qz0A6vzsNm9s9RyJNTT3Q+nbgrlD2St5n6C9D6jrlerEmNnA3IabBYwdE0Rmd1CCAuu2iOxk38Xe
jHIndWyIMdIZubkm+Yv5nIiEHHZv3c1X5I+oIclZXuBdI8XhuVAKO5T058EUgYxEe8edTKPJZjIk
uB6GZHYXDGZTOOg8JL7eCxGQ+5H6bcu4U9noehdPFFvGqoirq9jZ9xF93NeazJPwXhCtjDugdCib
NG2RWsbAXdqpiSpQSW5Ktfb0GGQgWvFrDJ9mcEUic3PbcDiZOYZ8aHI/W409RbrfTNPj5bi7+2LY
fFMuyYEuVFqZGaI7E5oo/SwYQCsjHqPcfxO/2flQYkvjcg1THIiBjRc7oIs9mEdGx1zdiYHH/+Uy
+eez8pBg3ImDXFT/bpuEgGeGrvptxDBza5f34Y3oMhEcvNfFb65I0k0TISvMTaxDrxCIO5einIJF
jI/B/W1JXEQJlW6t5hUbOPuKn1C7C7IgO4a/mGKmDgGaT2D93sXs1yxus6hqaBJMRyMbJGMLQFYW
yFYtGDlgp+vSmriAosZFRAdgMd3YbL1GAjEJ0C1xNjyk6kteDd5lVxd9JS6uRHFnppWM0zfIx7q4
bkxB91VwlPiefIgZW0AikVEwQdPkFAWLT3zobguWwTblw6ZBB8uE/iEb7eFC1prFvUJDvB2LqTgt
4JQJs/xXb00Pl3drN5nYmOFilW5JSyY3g4x3hpdrT1p60JVz3z7kxak2hUQeu99mY40LQ6Ok02jA
e88lYE1nTB7oOzhasAasL5d7kS9kZtn1PUIpAE/URDOL8z1ris2yGoEdQVOttaNcrm3F0O1VTdxK
ks6gWrTsoQihQ2HNrtQkN4Y2nMeaOi2Az3oJXp94SgtHt/SbobI+czA2P45zVVqNaF+ruJYgfKiQ
g5r/IsCYLC9a9uvyV94h3sIpp4piEBRvFLjT+8xsASpIB5ElaqSAdP8tj9Rfz/2hug5d+Ugeq68Q
qAfLWOTGQX79mRH+rW0uXwHMm/Yg/pIBXWafPLnOQMLzKQH192vkPnWUmqpcU9hhqtGri3TMrZzy
IPsa8HQix9r15M2Gcp8ulUyaZKxAqmi1h+rLIe51QdNhN43YmOAiwDKpnTazii+tQkzmQrcJYRMj
yk6rhl8u+4fIFBcFWsyitw2mhF1Jg/CHkZ0gR3arK53dSenjZVO7AWezKi4EJNZg0JpVzc1Aiu7y
6ghyAYPgOsCVIJL0fo3FH4LomzFeX6vvdRKWC+JNeuxuJKioZF7/U0Ud2AZbEoAkhT+d2yeMfgj2
c/85sjHMvYQqYi2zCVIFGO6Pw58IRLjrfRaoR9CwgEgIgAYMJfy8vLP7ydfGKPcGKtqqJNHMulSr
eUd0YAmIBVqymyHTPItIX9o0VO0hHAD9zGxaVedl0YRVn91Ue/MjuEijZMYIwh8cDDbKomJmkmnH
JlfNkYV3IaHgbnjfWONiSxt15ZTqLZZ8YoOvyiH/iVEoOwl0ewa55XIAvR8YokSN+t0xAaS5Bor9
qgE4F/d9G+hlaVQdWayRIYvI2LCqa+ACPeMm9LXv5YE17SOn8JPYnktHpNCxmxxszHNfuq+7BM8Z
wF57Uh5XMH0NQ+xjOMS97FG7qc7GDPctp0rvAV+BFy+n9jgE45mJCOhnEen8/kd820zuI9aqqo7r
gjqa1WluGjXB2lcHtWwCKa1v0qX9zGzQ9uNxF0Vt1aCfIGz3IPBaPDAiM6hKPTC9ofZ6OH/qobvZ
Re6qWKYlMocOvZO+89r6MEgoI0e+jJrE5a8l2kbuvhhiDW/JDHZKY7aNqDyYKeS/s/iYJKPf01iA
vd6/M96+GndnzJPZgJ4B5pb0b2s+xtqJTIldWQIfFJnh7gsdjANroSGBG+mxH09U+z7FZyIcod8P
W/+shh9TlssWuvczS5AAyi/d9Vw4+YsWMIY08A+IEM2i+GFw8SPpi0zvM5grvypfX7OiJ93VbyVE
kAJj+2wsrvLZc49CoelTbZU3h+RpA8EW0VqLyhqVzVcg0zP1jy6suAic0eBCh0S7NBtiXANsP4cA
xX9PciynfzFuGO9wd4TKZW9btS16pO+HRhNiEWiNIuPj/AWDxBqo1tADAAFZZ9yk8vUk/7x80F4x
DR/Tin9s8FWORl8SPcM7BqL3q2PJ1deoXl1MMh0BcUO4Hz1akRdLxphxqpg3jdme1LS9W2vrXEpa
jopQfBNaaKR2y3Aw9MlVR+lXXKeuPuXPZi2LRvkEW8KXSZq+0gsQxsDZQGyqlLofrZBcThbBtuyX
Y+jbtrAztiklmOOChyx7S4ZPixMGqO3HdhYY3r+kzvI/IrW63XUBugZacqoRTHq+t6eixE7UGPcG
a0qb/Zewu1+txrn8sffnkTZWuDhnRZgBNnVcgnJATspX9nKSOlS0TFupnfymcqeDftN/FaaQuxHJ
1NEK1HTgQfihLr0fqgpvw39HpB4MIe1ZH2zdz0/lNbh3RNfU/m6+2eOuKTKARc2cSrAsVLIXgx+3
naity7lgP0VmuI/WaYuU9TrrY3W1DVxBoA7EqRshQ9Je+WSze9xXk8a81xeWGI65UxWgHYKyaTzZ
l33jlXXrQyDYWOGCTQqpr7JDoxXpZwUkzXwooFHdKk597qHPNrih3drVI37BGd/Pa87mQx2IRo9f
K0EXfgR/dam4hg2dVYqU2HhaQ6BThywGDUpFcmcqf7ZQAR3Tw6yXnhxjVsQEi3ECWi+SAHJh/Sgb
/VjV+a/KMv9oPegBu3By67QOoqaxS3Xx0/E6XQ00BC0ghwfUPFHQ1ZDVrrJHJgvDdqoXYqZhHOJf
a5l+t9LG63XlNskn0VHcvVPedpu/NPtBs2bZxAM/yULbMiDFId+n9Y+RuJOIvWU369iY4kKZroZT
PmMe0M2TK2r8AWzfVvKDVf+47ED7D9SNHe6aJFGbhLOCJ1vnqafsoKCBpP2M3dFebpsET4hXt5Ex
fCAqL77eUZe8hku6Cy2rWzNEWMsxkN/Z6zn5dyFT2A5h/+mSJRYRNtfCONXl0hv4bMCeq9/1E1qw
5+R6+aY/mjkGm+sgdJKXy/sqCDIGF8tmMvZd1SP7qMpnYBn06FeneZdN7G4gkVUZ951CCOWhRU2i
dMvC8t9Ufa7J7zy8n+rvoQqYceVl+RcwAk7Lg8Dm3roIWqyAgqHWpfBZVZzJMckWFtV89bR4BOli
6I7AUYy5rUHKgXji8p3IJucoLRDkxdJjnVXldfV1Ux160dWzmw5v18V+w8ZFwjTMh3TGukjuVs/J
QYF2vOVXwWhPd+MZaaO3esp1+/TKMhKIXvO7KwRPE0CeqHGZ/LBtPCR1mIDv2s2qxEZ56lw1EDEO
1/vLX09ghp+21VaIQGk1mw5vJ9+czSA3pDOETEXzsHvnDfMhyBsswHtkflCrJt2SVRKet/S2AT7M
8FkPafmW2waeM6m3nEUQz93Eb2uRu2xJF0WSRAsWxRS/9g0/AzpyfVBvpQDyMJMtkiDYuwi29rhr
N5llJBALGNTiVQIMpnsmI2ifG9MlCUDOyMwF9/zebUCwmxT1HtM0+dmbfJzJFGXgvUnI2awAVgym
8DYfj5/wj40V7qClGUqjDUb83by/7quXYo7t4jOv6e1KuINW0oq2ecyuUNmTo0OSXS3kJBRjZPvP
R/ytFS78mtISzxrTdU2tp3Cp7c4Y8SwyXK1VbSoBYzw8YGxSkFjuzpttrXKZpTEQIpMUyRggXygu
24pdPenH5Iql6pCyP4tleXdP9OaLcX6/LniCyjTEQ5rcJslN2X+fqH/ZKXafH9tVcb5eISwWlpa/
jS40sy1BitsxVrtjKqwuONwBSq98UVQWrI6XojG0pVLkEavLw2tJv43WG2MU9FJFJrgySL2qFZ1C
FVLVS2mP4TlLv5MmEOwgy9UueCMvOjNNybBYMnw+mwebqH7c2XNxHZZfiPKt6yClbrky1BkUKTBE
1MqvzAuXbHP5XVIn9WBOeBIDTnalB4sXO8OfIqCHxgnv2L2mgRTV1p4xUxrEXvggmhoURC6diylK
h/HpFDA+N/wzNFdaHfSmi2T+/7jDfFSpm1Ba2EQpi/8UBNmmKz8aASDqGH9Kfn7GGiiT0NDFMKTB
44OB9Z8XhcUw43ZGl0/B0GXirCeWSeaB6BDsRxVDBvuIaeBG5fvwuQYM/NJjbfRx+gvFdC9HlW7w
w0e8/738IH7PsaDxwWU2BrmgYo2ZnvYUZ0KOM1fWT7F1v4CgdyU3i/47FF2luw5iQCkatTLGocR9
ugWXjkTLBp+uTOwFhN9D5NbSY2d85qRv7HBXwmpFeRNDOshtIp/EN2BGTuSny44hWgoX/6E801lN
jaygUsCBZ37LlhdApuxR9OrfD8mbtXBfaIxppi45XGJyVp9pWKU+GE5xmk/obH+tfIBMHOVR+/2Z
5VE2YAmA8QfGsHnBbFBFkD6mbHbzmIFrZXqcM4GV/VyOAHwPdDEeGXxnq42XcshYF4GdZTWzk1N/
SByK1FG1CWB/QhnP3TtgY5CF703uv9ZqjFIFcv+4pEEmT4CeJvh8lYC2dNc7Nma4SIwBOCvOQ1aq
oeBz+902iSOZZ1WIK9l90iPT+GcDuZCb6EpFUkaPGtPoz9Cb92Hf/7BkLRjKzJ7n7DYCxN7UZqQp
j5RWf1Z9/mLpvySqvujtfCWVd4lw1nI3YUYWAVSqjs7Xh6I4HUmo5Dga3fS0ll8nUO5n2s+hOFat
4Lbdf8rBO4kG90FNljuFfUT0VJVQG2ed0f7rBBQshWxkf24ju7k2XQWah356QlMFqp+u8k00Y7Qb
Pjf2ucMZxkXeGy2OSWNaVxGFQJ9C0pOWNZ4lled21tyxSQS+te/Cb2vmcrS8liw9srC9ueZY4b2c
PM0ibLHABD/JEGa6lNBZRQ3fCjTjVpV8bfp2OcAwx/xw8bztHM94VNOGAvqOEJ3O5zS7nqfD5f+/
Wy0ljB8BnB7gfeYr2oa8pk004mE6AT4GPiVQb/1gE6Lxo+GVz/l5cBc392LI0w9XlS+5xlFMzro7
o779EdxFlBsQLFvLDNcr1W7iGIJSoGatqvC3Vpn2XEtulpe+Sls7jcl5LdXWneuretV/p3n0RZln
tMuoPaS9v/SLSOR9d2wEiY2qgduFQsueC1ILBjYgD4qHtHyq0JdeD/VPmgHLCkifjSn2a+KFXiEY
Qts9MBubfLzK9DIcMDrntp0Cmu6rxorsFownoDkAsjkUvNJ2I9HGGvPzTbQH5V+3qizjX9vrtQ3y
5Dh1R7kNZhGT8u40zHYvuQ/dl1NtdX3FmIeBxMQgCrr8d7qb3uSH6WAJIsDu7bJZFhf1srhse3PF
spQedyaUT13IGVwhKHhxErqXz9HuOQWtCVWIzki8uEdTa9C2lgp8MKLdx9Wp058u///9tbz9f+5C
7mQwX5sT+HdI/6vuXtIimMcHDEval83sRrTNMjhfbymNwlCFr9M+mFXHiG+j/vGyif3kfWOD820p
DyfdrFCI6N3VhyrXASXF83o/Q/msD6JHyf/MKAuoWRSZAiaL4SDuJjBMLUFZHVX1eHkc5ReJnNIB
1Yj4KiKt4CTtfqY3U3zbp4/mmBgDcLIQxauoI1WniR4mVeAMu19pY4Vztj5OdDpEC1hgdPSQlDiQ
Gqi5FbUn+FLMqT5cPhs7nNMNHRnNfsABmn3pVwkNhvV+BUxQ8yCl7YrGp3ZD3sYY53rxbExayDoS
snWnAKPU5ACf3HfaTRb+IInwCcmwmx/XpqOkZYDPgbxmjJuYZ6yDnNEJTtGM4yO0TYPFzL2ike2k
jiEHAIowqLDUZujEhYgQdf/OxQz5f2xz6ZBkTIBFpcAsoCN3o/7IkM0zYrLhip2CzCv+EJddLwXG
TIw7NUg96zgK8or9Toml6AqAf+jV812LQYGgYqbnTKTBPIyoX7XG3zJBok8be04AmjJjh6amXy7p
i8CtmHt+2PqNaS4AhHGeDGOELz1H1o1iZT8jGjlIps5yBV0rA8KkGO4mPbHLWYM+pyqwv3tGN+bZ
6dp8+U41hjizEKo7/X7SHtukdPoZYz3opQoWygILv1BMCZhghANRIIC97y1RNY91UJFg9uIavM6D
Xf3QHSgiAukDUum/aGIG0nfQnJ1UBkgTxIi9VW5s8+MwBk2aWFW11cUIth9HdVCbP6K198CP4V9e
5l402lriopHWm2GhsWqFNeAtoYK3bOy/q6kwGolWxEcjCFwQQ63A+vw0eAzZB4GW2xGMbBqapIsL
eL2XCzm6dzOW7eq4sLTGOYBfwK7g6T2hUJh5CrVBH4H3EhKlQEQatJeJba1xR2OYGQ0oI40FYbK9
SEeML6XLkQKoLXCP3ZLC1hJ3CkhUSXLdI/5N4eg0PbCgtV+ujwMNutKm8+0KLrPyNo6gWfu1HwWZ
mdA6+9abMxgh8GhpjxDwLyUmwH+DFtppoc2k6C3h3bLronhgyMQimAviM4BWK1O5TeCikRLo9BmI
vrX8zCl4M8Hf/FqbDQsUNzFQOr1gUnZOjoWwu713HyMF/M8y+FmLJCa9VkQYcO682UXVzsmeCDhi
2cg8du3L5WO964obY9xxM1aSTwOg024WDm4DR4mgRmbEv1VojtWj5V22JvhC/HUkk6GIo6oGvlVN
7Cmzxwy07qIyxG7qud1A7niZfdw0BRr2rvXIqtSZl97+q5DGSKYLX0zELLTIHTOVouk2mynDHESH
HEMytvk7P2dXo6dhED7DtOXV/y71i/4WSN0p6DpNQ+FnIGowgur1hLNVd16nn6rmnlTHy19rPypu
bHDnF8wYidZMOFDhd0jdoZndv5hXvTc/9079JBqL2Q38G2PMUzfBorJG3WzMEZ1l66lUkSGcwhbj
U6IJ9F2H35jhsjLLIKuqETT1IEPlaj5jNQzd4Qb5GMYlZ6f4kh5AWJE/iWbFRHa5LGFRejPVFSyP
JlfrdDMpvtI9lMtRFXF1Cwzxsw6gEaKFpsEx8syXzXM8/x7VL60GCSxB6NjNe952kmcXK5V8rqYW
ccpKoOQ1/Iw0w27Wm9FwyXwzR/c0eRb4I7uFP2RaG4tcsMrDJOqoheirB/pfC3QSjA98crO7fwng
iAomux5p4R7RKRv4sbikAOMdcRiacH+5fE4z0x7HX1K52JnwnO29UkAlrOMUKyCW4jtBypJAaydX
V9e8rgH2kG7odXP8/6Ev3nt9bQ1xB5roC1qSrzMI1XOjnkfyq4qfJ91p1JfpU8ITW2PcgYYXJnSd
WE61VtdVvdplDVDELKrJ7Lnh1gx3oJU8a3rQE2IKHPh6hKgDxB7xdBXN0u1Onm/tcAd4rqpKmwvY
Kf4mC7gMFk+9Lo+6VwXtoYOkVnnOX6a7zqVQd16uegdAM0Gzd88fN7+AT/bVupwbxWKzPvl0M8rl
LQZtXZ00xxEUsYKjtpeEbG1x6X5DcEuPMx4WNco3TLc+QzU/6EHq0YIetPh52ZxoZdzBHkqpRMoD
V5nD2yI/t4srA3OZCcqtu9f0dlHcgR4nOqWygU8YH9tj+wjNTkA/llvQlfjyObxpfdG6djPgrUUu
FenMqIrCoUTDvA+Sg3yd+9LNcqejrkyAxb9NhESruz2wrUUuFdH0aQlRW8dgTI4W6XjUkECGx/Y8
P8yn0WO4uPjQX+NNI0j22Ur42Ly1y4UW3aqVtqcIlkNn+nlOwAGuCJxyL3sElzxIa8GDRnW+PzrS
JSp05v/9DMEE/f+Rdh1LcuPK9osQQQO6LW1VdVVbtVqtDUOW3nt+/TvouU9dgjjEnTuLiVkoorIB
ZibSnvOsDUWgT6O7r4ubbYprMZwyVuEaATMXN9i62Na22yO5o176hGoNxrBz5C6ZHzofVTsR9mM3
zeDqgJx+Mj7Ulc0puoMROsZQXLRQPaJ7b8fFy/4ht4KE6zNyelmAbLhHqxR4LOBUKg9T6UZxZpPV
W3LR6Ljoq3EKOY16rOcK5mA0+Wep9HaHVWf50/5xRBfHKV+Uz00DJF4Ew5Lu0Mgh67OBgVL6P1GT
XN8b96ZJBtjAhwKOavTDQD6DvwabVclRBfItSDwY9x+91f8XOrZrodwLJw1pWo0Z9D4eYk/TBzs1
iKOa9CE1NHutU4/OP/fvc9tvXWki99jp6tSXOfNbWFfWbBMw3MSrD/ROCxYXyTv2evcFCpSEz6uT
NFnMLkRUnimvtP4ihXejcFR280l7PxOfV9fFuGZ9B51nsyOKQx0NLJiGwzBExmfjuH+gzUmVq4/G
b/oBnGruLZZnAMDb07GJ16E5he2CwTfvZvhhpFAOuReCcW1GQ1eH5FxI3EthhREAYEQCV/ibgXl/
theDybOH8M4817nNZrUMsKmEHpsQExya/fofj8CVdM6tyL2RGaCcwcD6z+QWY6BudmoPrVeMtuow
7H/T2RcoUhvOtxg5xuPNCh5lWC9t7Q7FayOa0mJ/8t6RONfSxcAu1zK4r5SSi6RFN0Jj2wzKry6N
8ylzC64Zo4VPqfVDn3i0LOwY45JD4hXKQe5f969M4Pk1zpkUlkFzsLCtKFIcp/Sb1T8vxuckPZbk
sC9os6N+bQGcDzHHpBzjAVXOt5kDySvdEd4/hackAQt9UuAqYYZcEOQJngKd5VpXZQTwy089pQkD
fn2wMM0DRCJ71u9bEd+iQC90LkCW6nEe1AFvddyUN2Fu2ESNBbUK0VG4QCSJzCqZLILyy3Ig/cFE
7I25CF2QVWz2iK6+k865jCXS8aaleF4INmVb6UNUdXZpLR4BDadhNkE6L5epiHw5Hr19FeHMFxVO
VQPdIqI5QClje5WTrEexkmcaptP15c5UfDnvADb/sC+DD/r/EMIZsFb3pJzIAD6bB7aTEWHDpXDq
Q+2tznJW7NgTFbL4C/1DImfQal7XpYLTuusKvFXsX08nHdenfwj1rxG4CQBaIfyI3OPGy+RzwxIV
yFKfWxXGtjh43Dz5QI86sFZkTxJCPnKKyQtTuCsFHmpoYdZLxYysL0Ufag3owIpjkG/7n44zsT/E
cPcom7k+mxq+XJXEgZKYB60q3X0RAg1UOW8YYWVzoPOqIuIGwcDHOnEkKgBrEKmDyvnBLpvqCdAs
7NOAh/vIPgwb0Aa6wXH/MHzMwV+Yzp9GRq04kRSwGC02m/5jMGklQ2J6QT+t/Dh7jM60kGzpnzmq
P+RyJ4yWcViAiaK6oVbZmoKhCO1xIpGbB4IDbn4ui22dm/AZOs+2OBRSVtb1AsULSlTa5UN0ie9S
3zyGh/CJgcrKiO1eBUKZF7qKAP463btQlanp1YvSLYU1mh1ulfGoY9DQjd3oGVA3HmsOgmP3cV+e
4IwqZ1zTMqWYeaugLuV9OsS2Zjr1KHib2QfZORIfCmd1zMCAoZL/DJPyTz9BwS+DiToNm4qqwcPy
58QIJ4PdHAZ/ZaD+osgSe7qIJ3gjYcd2kQG+JBDaUFXm9wQWLQkpWDoY9jS6L4CDJTYr5zPNN90o
CJ8A82CrP8JHoaf/M5j6XTJncIOVxl2XdBRBfnsE6ILP1KM/zBjwYEiYxR0Dvh1eRLBuG6EVk4uF
SSph1NfkMeXmJSf5EIEZUHpQYqD5FafYx3zdl9FLAGACPOf/IkXb6Ab9LpSzgwrTSEmbGgxzm9kB
A/hWb9s3PJE8EIVxnBXgM/4ujP37ldHRSQ7lzCKKm5avVvhpxSaZaIpr++O9XyJnaOHYDsUUYUfZ
7M5tie+l3dDQrpTnTLQewccgf5yGe8miJp76qv/1OsfAYydebxegvZUOImyODcTB3++O00qgosR1
JAPQqfNG+GM/h4NEo/qCXQKnBzyWjiSwuuu+docH0XjXpmbC1RtgKQJS+h8Mgm08DaHeQjPNixmo
bn5nPBYXbBZkDkOhni+Zm/4YRPbADnTlzt6u90ooz+FnJtpagQBddQ39GXS4reUToOunmm+uZ2v+
tO+f3zqre9K4yD+NLBME0zl1c32xYwA+ZdH00ANKI5bqA6aLbaC5n8sFNDhWe2owV6eG0SUCe0Jq
ZY5sLj9R2bSTqL6n2eiabYRKbVjbgNF+SQ1gRyTr45hoQb9gISglj7QuXaLRx1hejnoc2jnFvnnb
ufkILkijspuuCqYm9CP5SxWNn3UjtvusPKsmwKOnxKsjgFCtP7JBc9sod/r0BWiDB7oq3tpP4Ode
vjRtpNpS2//IJ81L1tBr5sgBm5xBkztNn+56qca7Xj+sSXgxOnCOrMpiYFMkmmwtbu4UCp6fIbst
ZTieUneK/HO8WOdQf17YmbMpS201Xvyha+9ZJlFmpRvqiV0Y9CChKZR02Skn42Wo5s/7H2rTYV2r
BZc/yURvpCYl9D/Q0x0DQvJ09y86MBEq5ZbDuhbG5TJdFktx29QacLTtdPqREH9VRTBj3Hv6h55z
HnjMDGPWM3CY9xE5KlPiZLNyANK9m8SCoIf9Eqfjio4dEvAUA0weCdrv7jdSu3RKNET4nXQixock
02zBx9nwvr9J4Bx8uubzSiqEIEoQBoNHDowqknESFA55ph9mp/mQY2FeNDax4SquxfKuoqPdTMMO
n8mS7TFOPb14HI2baP6+AqPFFA1ab9RRdYgD2TPoe4BWwUdAQyypcmlpaNMF1W3hzYf6JvSTYAVQ
NgONKEQt6y3/+5tAzvcnQyprMZGom0Xlk0XQuFARpGbhOe7oR4VondNMpkNQl+yN4ajqEajUFuKY
aXHJtDXI5bxwBV+a+cM/den9DrjsQJHmsYqBG4Ctygp1mNe1+JRXnastXe6Wqe4qGcqDkuSQ+KWa
1sQTiOfCd2Y01zfCF4QWLRrBeYdnvvEYTmUTWI/qLXUZCUUdqKktgnh7w/TaOS9fGcKyF2DEjVx7
y/eIzchXGFK17LUXUVOazy3/czgLvBYY8DVNytlpoQ+yGRewImPQQBaQ2l3/JcsWXyUfq/TbNP8o
sE4zqqEAH3fD2eFO38VyjogMoCjLgfuMve5DXj+V9bnqBDmlSAQXMlVWHAGaMtGwFMS41mpXMmdv
zUJ/Xz22Hd37STh7yVS8uWOMEtQcDW5i5U/V2Agu629s8pcMjTOAbk2laCwR/c3gaUKKUOKJ7u36
xnDKj2y9KLmbn6cbEVeF4AJ5NaQlxiJIlKnuIgWYTDOWS7wITrbxHl2rgc4/sE2S9m2JAk2fPE+z
M8ixbYJJVBOI2XrIMVwtW4YCCjQEV5wuALExXlt1hLqZ8k8D7qKWYltCU9GWYxJkhfyC6OiO6q2r
x5jZLcmZKu3PfUXhUuY3S7v+GzhFkVO1o4uaACUVhYfslAWT/99AaW9d6ZUYnhstJuHaxkANhNqD
zLAnzmjlgaoqToV1uP0TiURxXy9K9KRcRwsTEMWN1T31qDUQzaeome/L2Xrpr4/E+agaIPdjRkLq
NnIO9mR6KfrMrqTObdLGrYz6eV/cBvADI2f/pS18vSabpHbJy5a6hb04qj8/1XfhvX5MfWzXWV4H
uqPkU39JH6yj8pg+i3KRrWrEb+KZXV5lrmqqkWKgCJ1oMH1E7TIYTd+45DdGIJ0lm7jWOb5Mh/71
vwBMEH1R9u9XovM5B49UBHvUbMlJMAxV/FjuB0BUOZML3sBgOTQv6gd9ESjSlqe5vnDOPM3cUAel
hGk01K/yg1HPtont//3PKhLC2Z/VA7K/Zr4Gi76j8gUA6bT6l36Gr9Sug9npaY9oLUTu9VbRmW+0
2/qn4hduehI93ltPj8GI4MBZDHYAvkOcd2BI0JQGTNPr/aDeT1qwf2Pb2vD++5zdYWHW6BFia26K
XjCWbg5LiKm0JvOVsnf2RW0+cddnYWe90rzaaEnR9dFfMQ/jgNIk27gdHTzdfn0ibncoAxFh+LZG
vJ+PM7SZwSjMC+6vMlzEmM4CccYsUDvRR+JMag1bGusxain6cljlLxMRtCtFh+BsZ2iaoTBHfCQp
PcnxWZd/NPPH/Y+z7X/f74mzHGXNGgtb0yqCteagLmDJi0NvKfUPOe0DdVg/7YsT3RgX7Sh6iCnJ
DPXrsiAesv5zmPfevoi/CQh+HYmP6QF6E6ZDg8yeIWXoDitwhf7grh5WS11Z0CBl98PH81e6zaeM
dRUusiFDGNZLnWVYgCTR3yRqfhfp1TkDpmc9m1/3DygwXYMrMUm6iciXQOuGcbX1jHFzoezyWk+C
5qhANQzld7OtZqUxFx3ZsPqpKz1rWmxUZNbhtRPmpczZ7F0i54za2CjAPfiWFMlAqSvdGRNFFGst
io9t94v++O8ukPNHZi9XS7YUOFjj9m0gAexZtxfRgyFQdYPzQIsBbrN6hWVV1X2c3FHi7p9iM5W8
Vj3O++gEiLBhmSKGPyWPqhudMmf6JvkaRhD/+UQgi5p+mRQPHjKmBsBn0kZzhwHoZklxMmaUB8Mk
kNuPJJcF30fg9gzOJxlZUw1dgaS8wISQ9FWx7pTodf/y9s3WeIvTrp4kFBxULcqRdYWWN2bntD6l
EUz3DBrdmT7ty9q3V7RkfrejYZ2WPCZQN6O0Aeu+JMHUe5IwD9o3IhAr/S4ml+MpWzW41vFbo9vU
Sz5HF/Wy5E54pzqSXT+PIsLa/e8E6KvfJRLVAp9Xgjc21R678rEczpYhcOaCu3ubu7/6TlZZ6PGg
o4TRa6pdAjQGiOnHYpHtUifH/c+0McN/reTG28r2laxMLftZSxBEDidds43Bzm6ngBFhycEK7lUA
ffeH5R4lMVd1Mrd0xiDxVcFzIjov55q6rigANAKbHqPlNq1Vz6grZ0LTUsTGJhLEeSdCCsUaElws
fGAKGOP0RsnO9SRAFxO8xUjRf1cRrQVwTW1B93t3BsEj2uN+4RgX5tfFpLLb+ohCF4WnYjhgvwvD
F13CokS5xmy+dCXmzI8Uaeu+lmwW1Qyge/y/EO5VVAEkAkAR5DOMsnI8JphhZOU76UaUAYhOwz2K
5jgma94g30jNwES3YCVemn7cP822FrwfhlO3QQtr8GWhZ5CE3qS5BPvvtfUER+/syxGdhdO2cK6t
ZspVxY0weJ3Hmp2udwRn2pci/DactvUzhiOKckWKpowYJvxYYkaNXmrs2mezU1e3xuDSPBOc7W/e
4fdL5KJ0snSjpbZoff9FUVIBUAywh7OH0CVYRH1p0U1yb+Moq6SgFdSvUB7k7rYugzz9n7KO9/Nw
75VRFFjLHiEiNF9S2TaKWxTkBV+KmeKfEd8vGXzYLLWKabTFRN2p+Kn9iNKjYQV9iSnCm1HG9Ix1
W2CfIm/+8RoK8/DvUjkHMaZyrsirjlorOUXmx6l9ERyLGf/esTjnQMEiEpoJyqqzP7uMW8W6bW86
JB+6j70QkS6wD7EnjfMQarpMcVtQuCIzt1d6mAusn0Q/G3rflx7V7rLmH85k/qfO+X6BnL9Q6mJJ
0oKgmLMeNMVT4ttMlJCyn9g7FOcqaNnL4TCa1G3J57F+kkKBk9hAXvldCTgnMS1KUpM2/GtShdgl
4Erj++UkY9uXdRgtpwoszCOQwl0+yY4GSIlITH8u0n/OZ9RSZ3QTUxQ2LvNGi30v3b1lO4EIAkuk
JZzHGGJjoQaFqZUUhIj3zfSaFt9JdoNmvmTakioC5RbJ49yHVSSZojdgsuilb2V+VonhVOYxG+9j
vXZWC4NPNRG4YIFT5EH4siSWtL7DbY6jZa+jr+mvTfR537a3M4Zfqs+je9F4nmutRC0GCN1Z9hFj
0BG9XzGuLtWYyA/2hf1N3PQujXMk4EwvdWOAaU+nycN0vD8e1kdqGycKuGxRU1JgcibnR/pOVRYZ
pD3uGH5di8SeqehlFn0gzm8MBhlLqdcUNitit3j/ixa4O4d/eWmc64jHaOqUMYLmubKfv6qH0E0c
7J2j8Hxn3v5zCOff/IjJ+RGgpE21maPyo4DQClCEGO0AjpEQaFz0cThP0ZbtUNIK3dRcB0xp1DyT
qBJ0U0Vxk8m5CJANDyZl6T3mhnwA6N4RrXcJkQ81mHadWMOwLtjQNZVgbCoSpAgiu+LcRUXLoZE6
zPKVreYqujOo6MtgME1/nfN74VifKFj7AwChx4p9lyLJG/30fgiKIPS1U+Wy3oto/0h0rTwGgpzo
80SBuOlS1bpbSvmGLI1XyS/YOgCDD8JDEDmxzfoZxWmBKQgMzuL8RzoqSb/OuNVqcdgeOoM1p98R
JQC7ja3poa/sihIWQTLBIyLQxKrSRcak7YDvF82vBX2JM+ok3ezun050OM6bADkgxsQ8ijdj/LjS
u2a6SecP+yJEZ+FcyWTSSs4ypJLdepBDt4gem9GJRGgc/Ew+H09ZnA+ZSRU1UvU2jCn76WsXhEAI
KC7gtX7SbSuInPKz+qp93z+b6HHhiUjWhkyLGpesCan6zUPk9Qf9nH9hSWzorLUg4BIekvMuEgo4
YV3j5WSxDgN7jF3lng0I93brLW7lVkCeOmSiWJxpwU4gaXGOBTBalkZUmAAQrVq7ge67jAiWONU3
XUYRp71NvX9nAlTianCGntCGYuLUHfXnEZaW3PXLnTW4gg+4Hz1SictjessoE+CR48FWoydjGp25
1/1klfwuV78vRmoX3eQNQ/KSFerPpRDNTu7bH5U452LK62oMjQzxxugp2Y9lTn2pFMG5i6RwUYlC
lrboDJhgNqheI41+bQzeQk1//zLZ+/n3akIlpkZXVb8knqZwNVFsLvVvYdn7Q+zW8cHoAD8oCbyy
SBTnVMLcHOJuUDHVWHqV3thF+KNlwNuqk5SiWIhp2h/HwvQ/BTeCDhAo7vZCCqjzgnWrTaBo6e23
NPzQZxedfF7lY1w5oeoMwv33zfNdyeSukhJA/ZMWNUXSOz3gkwoPvZw3pMPasBnt3uqNQX2xUltk
d5ujlGzZ4f+Py11tlGOmPZnQbEHtFnsejHuCuqjbOqqTe5YrmufdfB6uxHF+W1b1Vs0x8QPOju9I
vJMeg0XRPT6EyHduGsGVIHblV9rZWnQZtCHDEmST2fnY4lOqWHb4Uk6hZzbfQ0PxS9p5VP5aJUA+
Moegmk6l1Dl1HIuC+O3hlfc/hn/gB8uQ4rpFm8566o/Sc+wPz1WAci625IGY9ap8w8LCjRL7i3h3
fNPjXYnmVKtLEJ7GbIB6cmZXPf+1v2hgUS4+0cd9h7C1j6Fc6ZLF6ZLRlt1AU9TgW9fU7PgV8/je
CPJyJLKDCxQ3j7yK9Gk7VLw6H6dQiZRHlWohLK3BSo5yOTGf6OC26XlRfACcg1XxwzILqmEC3eLD
AHnu+6gtoFsE8DPDaGu1v4gGNTeLAb/OhR2s3/U3xa6rlKQp9LeSPb3PDopmHvNZ+zRKmDuSP3dj
7MRJ8yT4hOwF+nvvJ/NtI7omdb3m+IQYqsQAeTAeOr+9GXwSzIGYGWb/IkFY9/shi0nSas2C38vM
yh+r4jHNsMIw1d/3T8V0fO9QnA2ERgGemATmN1S3pBpeozB/2ZcgcKOywqt+PfYzKaESeG2PyyX1
jUfpqF3YonCM/E9ICi0SyHNASaUSR1SF3y7P/dH4Ot8MaBQ50f2bvFdDFQ5gC74VPxM91FPezHCi
biE5+XSeGq8kgeAW918HmSd3GmkrG2WND8Xm+tFbOZmGpxzlAHRnjmJHT4oNG5cdUUFCdDTu4yVl
hpW1Msc0EshuaicpHov4f2kNvJsz5dxUrZBQR8kZHbZRPRZjd8iMIdCqL/sXuFkSUOAJwOxE/6T1
M8u2UpUGSqEBHUS7VenHvPjUoAlhlMRuRI1zbfPersRxdhWH1IwnecIKQoO8PLJ80wI7VpJ9jWMV
9LlJoJcAe9IqvxkTT5MrZ8nkQC2ov1IztancXda693PaHM0svkR94Xeh8QBaEDudS/yH3bZmdcy2
dtSkP5XacsIUqNd1vW+Fkj+T2V40I1CWbyvyZiv7ZhbtxbBWv211W2rM2k7G1kHDJLWXfLIpIygf
pejYzdohCa0nc/6ErTq7T6TUrsvxVjVH26LJMaziBbu1sq2rIk8kujFO09Qk7uJ+wo2tkVfNeBvl
AOttgthn04quPguna1pilpgUo5hAVrByZjgxMJ6He5oK6k+is/ARVg2aUXAuw3kvDmwnks9LLRgd
FZ2ES4BDeQGBF2vqJ/KxA+1i1V608ouhuvtms53XX90Yl/EuKZHGRUFeDwjC+lh4sV/ftC/jSfJz
L/0s2m8WXBxPQ9irvdIOekZdgvW/8JXSb3MkmusV3BzlwocefGvWhKjfrXI7mV9pDwOZ3ApXuX91
IjksnrgKsyOZqmEK4hl0fe6K5pwnH0r5MOUCVRN9IP7xyVQgEmkDarn6ZfBYlmLez5JD2UQJkIB7
0XyO6FScY+vTci7SEbP1enFPUdeJlO+k8EJZFVjq1k6xYrwrHk8gRGgTV50GxSMH/RQ7qQ/ws6Cg
rvXYAhPSCNgylXmbXyrgKCqP+59uO3S+Es5u4erblRpNgNCK5g+wPrE9UwdNByYFOqKZnGMJFhAu
UnNrmaYTDSsVZPQiG+Cch2REM/q92JIg+jfQQB1qrF3WVigIKETfkfMfmjWUdbagGTQmmLAywIbk
rfnR6AUdLtFhOPdhJlNRJx28eqL2AZHym6RpHA1rY4IPxi7ljzj2/YNpXJFMs6oijAD8g/CoP2qH
4mIN/niKX3KbtVszX7vvvjYv8v0QCSRvJiNXgjlvkpeTNDQVKoI0aI8dkgIV7HmFL0J3E4Qv/Og+
KmESmVvUO2fig1E6K8Fu2n7OzdsBEbRhiuZPmBXvXSeXfYTDmjRjh4g2z54LLFkt0/f9Dya6Ns6N
LJHRjOGKIjVbbmKc1X/BOohqOKJrY+p5ZcdhWQx9iP1zTKQdlvSjpSIk8vQO+1wq0OYVUYrIPvbe
tXFuoy/kZVWGt8m00WUd+OikHKtj5WIXQRA1b1cUrhSPcxMh1cI+JW8JQX/Mfe0QeZkDfAdHAhgH
aEeEU+miT8Z5DHQm4zGToILpkW36tG+wx9LhX4YA/O5im49kqHum6dgdiM5he0ea53+lfPwwf6rH
RmqNKCDER/MkH/qbf7FZ9/6F+NFBPSsJluehfGN/GrVgTjsbyNcKYAz2jyN6rfityC7O5XDRYUyW
jB6cbieNDdSEwQNGYUNf5H5w8kUQdmzvvF0djvMQUVFOStxAphLMLsHeW3VIA8a+BgBnf0UX5qZx
QSBxlgMrGG8BJycoNAm0UeccCC0z7Jyv+IaEqCAWsseXBniyGGw1uzt9ehnWTHTL7EQ7xq1zvoQ0
3agpOarf2h2QWDF2CsCfG93uztizdiJs2e1/1c2XE60DTVcAVqfy4uSoI80oI9DqW2wzRSEY2gCO
UNWCOGCDwxMjB1dyOJ8Vh20Yzmz2lNEToJNmN4f8qIGy8RJ59Y110S7hU3Zm3OOVXztj6u4fczMO
uRLPubEuH41OK6BHYZLYHXaEmqWz4/xH2nRf/50kzn8NQF6LJB319Um+FPEprb5JilcPlUhPNrsk
Vydimnv15sSjmmkq295J1dhOJV/PTlrmjO25lS6LeZLqyyqarnzDWftDN99l8qOPrZw0KbVQY1uX
LIiK6bYsG1srwBNvzjdSPU+2Ypb38/rR6qNbszA/5iuAfEHLpWKlOUH6SJPyqZ5+Gkbvzxa6LFNu
FyT7VBggCdPq86rWfriWhz7LvaTSTkVteFEb+6n1VWqq49oAUyaJfNBAfBlDMtpjkj10IXlRuhRU
v+UndfkUVpUdJ/HLtObfCJ08kxaWTeTogqqtTXXTD8vKkWbLrlSgw8RfKqu/a/vsmeb0NZZ+tmXp
kFR9ys3OIyFwZVoku9OdkqLlO6vIS8voPo66D3oR3kVdKIDUExgjvx5V5mEUZj2qsREI8UrXyC5D
8bCvnttly6tvqPyuN4hSjKnSoJ+9KzkSAPDXA7lNghHgpbmX/9DuBfLY7+3pDOfBW73MsCWqMXkj
PPgbZ+YR+VVQepEfC94L5o73hHHuupA1xepCBJTW9KKTQMsF5ZDN+P/q8jjn3AzGFKYgj3GL9rGr
QfWD3kM/nOUVxia6ONFZOI+p5IsJCkPIokF6z/A9QlQPbBUZqXIDjqmDmDZbcDqTcymjIed00hAT
heW9kfqNftbb40JcDM3uK8Xmq/p+jfwk09AuM3lr3/xFbfEX5kAbiMLy7fGNKzlc1tTqqo5eBkIj
Gszn9EMGCqPQDc9pa3fudFYOmEBwl4MIikdwjfwAkyS3mmSOGAnL42dNOmOcyU4YOFTde5P8vH+T
25s/V0fkzKs3THRWWCcM26hglog9tQZskiYdqzJbgygBUrZZu+baOFGp31bDZE8RsIhW9Yb2H8Zc
em2tpwjFwyocHlfNcjHz5U+J4ebL3AueLNG98MY5qmW9sL3wCaNVpMPYR5W6lTbZUfF5WGqBKxD4
Ur4VqtcVWVIGVwC8ziX5ZgEqXMQHLDoQZ6EyODeylE0HdWUQq881Zg2XcyKhKF6JFtFFp2F/ytVr
j2c3lBXWQJNyV03vZukAipR9VRJaCxe5dMti9RnDxlICbLJmXvRZ0hz5tjgmr2zGMHSwEfJdFGBv
ps5X+sv5nL4epUFvcDAF0wGjdK7Id0kPRiQxynru1Zf9M+5f4x9DTmkcpetUY4siA3Vn57ThPcaA
9kXsKwXlSyixUet1xqw/KhO7ASChfgjRm9FustLZl7Rdk/11d5RnnWsbqTcBNvXXdBo4Zz09xazK
7MSHFG8rQi6BPMHtaZwBD5EuJbKFCrYStOf13IEkAvwrrTMCFBRDsIBDyJ1UBDW2ryCUx3Uf60yt
C0DVu+rUPqpq7WlLfRsp1KfzCDpx1V4y0Rr+frJA+drASuM2Nxnm9GgGGpyneluFwRwJYon9RxB7
f7+btNlOxFQlSGmqezLchsSz1MGJwMc+3C5FYIpqYQLF5OsEZlJYNbFQbM7SpyEFvxhBBCjZ5Xok
xeO+pggU5Y9KgdQobHMYvXjr2I7+In3U0FL8dzK4h29Q43FcDSjjuvZOio1X/E8VjisquwElAJp/
/0g0psQqMPiGGk4YYCbjMGLwk0231sjFRYBCAr3jc/E51uq1YZgccXKmwLUE1meV+orxun9zglyc
6ty7Vbdr3gLAgqFN66fSzR5MV8OeBvGQeYHBqTumQI/PHRBz+9FdI6goinSDe8mSzNAblRlXNQMk
IXK0pXS7/wl95N0z8oDhulqV1ixDAYsmv7Rzao+TfknNVqCD7Ov/fbpBde7xmiXsIlMZEY3enfPl
6zQIcoBtF6ECcE6lBtihuPh1zeR0qWr09gBTSa2nWjdsGSBEXevKid+QUyOL4In/5k15F8kM4irQ
0GTaNYOMmEY6vZEU4zVxsX9lOlgKRawsXOYWHZEz424laRgjUHcH3fBo9pE0pjO184deezCb8jRp
nb/ksuC7bZCJsWrU+yk5sx6S0iR6u7Ku3+rn39+SUjep7DXFY8YWDVqHSnbuYIxuFcje1v930ezf
ry44zvvCsnQceC1ewW1wt04q1sqiw76Ni6RwJm61Ug5SIGCFNViKUqD463oHyot9IdvNgatr5GxZ
sUKAoDGY8BH1oDBSTmM/OUDrRQExvKVgRbTW2ZtT/aGf4k95vZ5r7OC0TYrxlNoV/C1MMf+0xfd7
5aLXpKnrVFp1BQDNbLk990NXupeOWJtGn2wWRSXblv8ujbP80iBlhUowBb/CTRgex+F/qgT9+n2+
0WiaUTu1DO60BhVF07fH3GwOoyYqVm7HBO9iOAczJ1k1lQPUJImdxXLqJbmtoPMqoJg7U6Qtgi/E
R8a9WiWYCEZBIz9Hj0DvBt+A/p3BlXZPBKQ5+/ogOhnnV6o0xDRggr6+SRGnVt+71gknyTMRFVvD
676s7Xf7/RY5b4IHYALNV4lbbO02cQ1S2eHgyOA72pcjULq3abAr11EMcRNbOlVcBWO1SouBklkQ
kwrchsa5Db2TZ23sAQGudOcp/9pgv0ZEHSm6LM5nTMO65hJrvOVmEM7gMKqDSbqXeyq4LJEczh9M
xUz1fgSmDIDIre4wVH41P40iP/s35dT3b885gkbBlpy1YMyH9TWoE4MPwjbdEVypwF3+CpoE71/p
AJ81LPWQgkhLQdYQYoV3AaKRQJkFhsOnCZJpwFBLKHOdGw8dHW6KoTyWbea3Zu1YkiQ4z3Z69+v+
+FShlkyMCHYNnhAwkGlOKt838wc16h1TPRDJ37+87Xbi+4PFw39rclxjZSbGUFbcHeM8rOyhS9xe
BYNbUQTy2rsJHEUFjHpH1atbishxJYNbJqCoqoqzXhQ/swUAO4X1KYtGJ0SXpWhrm6Tzcf8vFWgv
n3fEaz/kEiJCN7eOg9W4GgCYqn51dTRd9yVtT0Bd3QnzCVdexdDCLBwGzM7ol9Vni2azq3jodLj9
iwK4Vie30Xm5tJGTotl7EJI6MEe8827zyYg0RVkRLkhLhxPbfS7d5EF67d+2Pc0DgD0F6cd2F/vq
uJz/CeNBjTQ5wsm0ERsZA7mLu8hep/VQrdapyIhpG0AV0s3koQFu3P5lK8wd7J2W80qqKo9ltaKg
3q/FoZpDG8xCF70OVzvtLHAlGGetM1xVrm/ntA0WrP718vipWNGvSh76ejpYMcZkou6kk9wBk7Hd
ANtdxrKFuVYPBoZwidT5NPqiGuUlRNGkwax4ZdHD/jH2HyL57Y6vVKauGnNoAAiLCrenga9hjX/s
C9jG3fz1leS3XegrCRodOqOa0AVng1adA2Rp7LYdiDP4jH9GORj3+Q8Ry6PoVMrvhhCrBQq6rNeP
2W1Zzu15+rB/qr/5+CYQs2XV0N9yr6tDKQbWSRsTBVaKLep5PM2ZnzfeWAZqe0MijNbHoiHUv0n1
1V8i2ZmvRGa9qa1LjSoJo8xSfo6YHTP/j7TrWm5bWbZfhCrk8IpEgBIlUclbfkFZDsg54+vvGu1z
TXpMs8/Z+8FPrFJ7Bj1rejqs5ZqpWx+YROjols+l2zgRGvr7T8VnMmX4Bxj7aZ7tyJl5eS2VQoOr
YAh/sJPKMTaMReR7KS+Ig/WHd6uuY4pOltBowFlqBsnsYgPxHhMjUx3JbneJqx0sFDUFl6I6o6zx
B0CIp0zWMWntKk8T5B36neBtd7O/uqUrhCTH5GXH/Lk2/jCYIrJCTYo0ACuhssx87TTvE/Qm04eP
RJS/Uqney7fyySJ3FDK1KASoJiITpapO29Sh0SvOEMV/zWYTVvMXDGyQ9xD7m79CoykhVrIsEd9P
Evmsq6o1q5mpoPLYviq4BpLKbj4xgmfFaT4Lbvvp+lm88Hb9xRwfSGmD3Jj6iHc4kil+kdnGTe2A
JOK1fo6dbpe63U5/JEz+ftX9apJ7bal9Kq7VEKO8/7ogVsz3zftX3b5NgvL+iax9/v4JfzXGfcIp
hY8OGC9zSwldnHNduiW0cszhKYugU5QpUIxMqjdZiu/lEtS5+rhrlsZBkwyyqOC0imXkmIzXKRq9
tsmJZ8aHx1751nwcpo9gVBNz/Od674NDaLcE7KyylgCqwHThKvl1IzgIHDpDNbUGoYz5Iu8hOe5s
n9KXkimKtbesu7t8TyFG9+36t/4d6n81ygVVmW5teFkjM7KBk2Z+XRKo3r1Ly62hz9AteLSqnLiS
yS1lUHwGtUglyfmG5wh7yqt76KNAjgWtL5hyd8GRSETtvyPSr8vjgqhiAr3f1OH7Zco3sfY3/a9/
t33Muc8W09R9saTdJruNiuhCc/rqU2/+UCBIawZG+nVM3ev2qPVwt4fWKVUl6Lgm8dBxxqkJ+rWl
Tj+r51zxeb55ypTmOtZXpqkHLbt2t6y+Nv5YOl+fAqtEzqVzMvJ1yhDlmk0OcTBc0IDqFOs6yIij
mLrDf+QdqMbxCzfiLx7BMy4PwDb0jqMoPeMdLOCUZWhcVD80qZCqpoJ4Akl5ncBMW1V9lUak3/Yb
atX9brgxn9Pb2ZU8NOG/Wf/ycBnMf8780bJ6sYEGOFOek/z4Jt9bnvyUh0woE21k133xwoMMW4mM
v6xLyPqrMocdlZ5li56C1iELJ6g75C+YjHfK3RCj+UdEhGGF9U0D2fHKKRzlG2H84s6eGedgREkt
qVY0rFR7qkLWrpXcj29oXIHOQuLN5PPv9wDx17VyQGJGSmIYkAFxY6gUbnJ8zPODpA9+qVOd7GzX
fjsKZwvjICUSRiuyCuwquMm8sR7uK4jvNtVAJG4vXzdndjgoqXs1nlUTeae8s7NbjEKGqlO55myb
0M7zlD27csBYSkVsbKOuLE/hqslymSmDWuK7rd1tLu/a5SjreMJbtwIIHq77CLGTvJRLH6uSmuoA
sjENJctXpNpuVuICoGxw0QtkKw1l6ZErTlevkl/q0smp0UbKBDsJ52c6XzepE+B6LebEVzdDykOm
cOpiGHByBl6yZYa6T7NWiPgmXwFJo3STlrbySX/IHWO33g5OtSv97ovspm7sbsRRpjyCrf9sfb1V
GkkPDTxXX+wlaVABOghzME7fcirXTq2SwwwT8oFWIkmyu4KwJYu+NDpGhEW0Cx3k7b1Iw7ogmtb/
cMh0SCaBl8EweDoPqY1jSUBniFuiUsFyRvv00Ly36Cqt/dQH7SX+UTHPhVQvw6qTUe4SaBsLVIMz
0u89BiB7Jz8yxs3stQ07dANg6iu8fswu7+rJHPf94s7YCrXHrnbNUbU8kM7alfg2FYcx96352Jqx
d93g5RDybIHcd2xao48UvBk++KENvwWdqO6WIaKwA7WZbK9+h6vT4jjcz7JM6gYmgyv16M57NUVq
juLy6T4Z+A3uhRF6cYhQo/52El+21BHmHbFfF+9KaOxZJji7dYlPlWvKpJTTCIfo3NFjL7r+JT6A
VvMIjHdSl1Ijv3igz8xxmLjNNXRTrQnD/hA8z8Op2VtzZa+DM9KPcWppHDiqgqE2ao+lWcEIbXfk
4h2ICyIrK7qdI4RU6o1aGne01qqKlnWB0O0W7RNouon7DmqxxZPaJM71j3bxVJ1tIneqhlVRlFaB
X8joffmbXaUN1YCKhy+635kZ/igJY6KoKfpqkX9VMOMiewZVzGAe/NsROjPBHaE0rsDSGCPihi6N
3Sd7cbTstP5SdL6cO1Y3U+jA3OuaPe5EZeaoVtP0EQPPXuJowXIT775i7NDPn8gAn1oc+4xnl1c5
mEJaiybmXY/bvb7bXMgm3G83JjgGxa+MGqt0O1u0U5/KmxAfjn+lpWppNHmBtJBcJvbcYGdVr1L+
uu6EhLvzcx5rYUVFizjUNT8vw80oQjlOtMfBa+WacPfLmA7dakUVdQvdqNxGatBoFUURL+nZ2fwU
DfCJ291AtTgUbyjdqouYfjLFh6CNHNUCSBVwXfQ7SXrRwA5yfdsuf5ufa+EDzzgq88qI2ESEtK+y
e816EIRv101c6AzCJX+2CA5k0ZsjR0uRqWj4yx87cCE9Fi5eX85Q2rpd2RKo4CJ7OkLdnIoVL77V
zyxzkKtVFsgJZUCGEJg7yFgH5q220xzALdkcQW0kB7fgqY/nuAXcmj3ISaIje0kPFA/p5XjpbEHs
f3F2huVpSbY5QSWZpeQlFBYzF5pSng4qIRWyaUp4/dNRi+Igt+7aOd02xPMWatVaUMnPNfVkuFBO
+dU7OMzNRStf6w0bV9zKjurANQ6Nn/jIGfnaUbpDSQe9Y5VX7SLwsN9o/2iFhmQgaldkUPn8uqG4
/3U886DWoIBGTnpOTbumumr/8NFONjiUT6Eo3EwN6K4nP3lo/BoySQ4i+LACy8f6OJJigX84cCeD
HEBhnm+OxRZ9W/qxQxNF9VC5mWs8YtRpdNsQuXj4v3CLHaWQkZ2n3++z/zeMzoVfd1NT1LGOULlC
iCN9jQMQKjv4aMh1rO7glPdUxMvc75o5LhUnRVA/zRSYU9dQEPbCfKtrj1bmXT8ExHZaPMFp1Shj
0TQ1IxIHPYvT2/VOg1q907sY7lFt0WcVo/nTCg3R/10ukx2O04ZyACZa1rCJEx6cC94Lrb2I+6wg
lsec4domcsBV64YS9SPymQXIATBSD3IA3RcD6ia7fD+fVsIh12DFDf6JyJzLqzttX3th/daqTTAs
VrimG9HlS1njgKsS0eHbCypIP3WoHBS2VXp1eUwEZLrd695xGSJP6+IApJWg/zN3KFtCosmTNGnX
Nsu+mjqKlP1y9Hayw4FIXouYjeo7Vr0fv/TOFlR+5qJL0mb1vOx99ufbbK88FFAGoihaKNMcnMxj
tU5aXSL9lu/X2IeSIYSpnCn3TOhTm+2/21C+Dgwpwx5Fe1SdS7TKrWWNKsWE8Ie6SplbX3H7jyDv
7CYt50hdQBaEbiDNa5R7hZw1JVzwI7t/ZkAdMrHqmB4fqzC3j8O9dKOG2153l73hrb7uZ14CxmnV
IvbvDxfqT0/5uI7ODJubrlr6AsOj83fDOWN2yO9kD8yDbrXaKQha0XnkKbgHxBuNOHnEbWd9FInP
zLeqoiS9gRs1+oxJCL/HaPhDFBR32q4NW38N0ppYMHELfCS2zgxWU61KgoEsdJO8WPWb1ewXNXIa
zEFcP+mX6zEnMP4Y9jszlKbgR+0HpKGzUPFZP8QGtFycGjULdvSuWyNw5eNSOjM2LlXcWuyRsax3
DbQkxi8yFZhQJjhIKbO8GdGbCLqDfg8aMEcowBhINdh+0J1eO2gceizzmGgWqxVPIBGVD1WoTGDQ
Nfz6YOIogGTBZyHJGnhNYGAIKEOkR0ovEHHJx5E520y1RDeYDJVHpBm70PK3wFDuNc/AUyB3x8FW
1Z3xfP3zUceAp7qVF6FPkgjOYh4YywpYg/flLne0neS195VD5YsJtOEpbtHcPqdlC6p5VfByUNa1
iaObL3peu8IYXF8acR3w/LZqLqtjoSVgrGiDZThCQx18Fakdz7Ktl8H8j0ojp1MnMyA/+3bgyyrV
OGaluz7YwCMn7AdSX4daEheczFs5RG2BmgLrnZCe+0MUNp+qQDgkr5uTPzDptuVeelgepH93ynlB
RH0UJ6jco0FHKrXX2sgdtS72rfrl+hcjDrrMxShCbJUCiEJxpVqioy9jaArS+9RSsysEEMscngxa
bW2NDvoU8I3YE2oxsgZOn6c2++vfLYdDlGjWpMJYkKUrujAyX4XVWSi+Aer48okXS1UntcKgCFCL
FUOkIH5hydrKTgIxiLxUJPIwRBTO52ESS7Z0Of1QDURzJljV/jtiK3ZYroCxwqVi+nyuFBXc4u6Q
xHe1It3l8vDvrmOFe7K02pwOaQ9591Y8Suu3rPg+5eFKptMJn+bLgBBqaLOtAsmSOD/r/X4d7orc
v+5nl/vZTtCj8LBgNVW3GEh/9F60k79AqqR3ptiefcWp3fRJ/ZQdeuq+JA6Rwn4/gzspA9+yWaO9
szEiO7NCUflUpgVSSbvri6PscJgQtfoS6RuGBOJsX0KGTSpRZwQL+6oShqgPxaFCkheKpqS4mcTy
Jp6Ddb6RZioyu3i/61Ck1tHoKMm/TflKwmRsCTIsg7v+kL14P9mFnYdsqJgRfFF5jotLOjPHfSOQ
uoxZqiLvMNffpirsm4M6EKnLi5/nzAT3efolSo1oQbK+h0SqELmjoNvteCPl79fdgFoK93UGY9D7
pEOCeSvv0R1fSfuYmgylTHBwvZW9FEUl4oXRrFCMAovjaDptSjEMXE7Ln7aMLzOYQin0eYaXOBMW
YkqO8T7yjV3tNiSFI/F1+GKDBaLtZGFoPfR70XLEKBi7Q9xTbn0xfX22Ig6tkezNC3WANiXj9Cn3
ZogBXpslmzAFSpX/L94MZ7Y42B5qUx67Bo7AJDXYfEB6FO5A74VuxyzQgxjhz3XPI78XF9jNsbw0
UYd5z7kXcsgAVuAym6GhPST7RNd6W2+yu6qLbBByOHohe+Y2EVcV4ZkG+/0MaxVNgFw5Y8guqvux
2uxpCxVM5FxfJ+UrHFhUmwkKKAPzf7l0HNTC7tfFzqMKQ1AE0FKGOMiAku2KkT+gkljndpY+Cmi3
LnrQdoXXF3RB+AVJyTNX4TBDNiYV0vIfqag4yMErrt1krgBNA/UBDUzoF5QD/XG9yV6kt+uWqRVy
SDJ11magax+DekJrG8VxqhZ7Sp40aicp1zTFXx3DnNoaQthYobyLdo0PWcAAgsQfBBVkayKxKF5J
VJ+3KY3kj34myYc03057jMLd922v7JmAjvXsLsTJI9ze5GAlT1pUSxe8yGfUjRDPZJ1fGKRWEXEn
85JT2rYknaIjeFp8ydfBAo6cufiw+hkCaBBV7v53vYtfvNLk4MSIt7YzIESBrvDU7kzD2TofJIUU
JrNP/1sEfXJ+k8OMWdpKrY1wmyXxLRor9c1RU7AsmSBb9Af1s6S1tkTlgghs5rVFVWNealmZEOtW
u2161UviQUX6OwcdU2IKVjwBOpT7j54blBXlB/YCUW+oLg7K3TnwsCYRxeAGgc1Y7sr6S5uBW3Lz
wLRGfajLlycISySMv1g6/w5p+mauBBNVmxVV+v4u33c32m4M6/8i+XI5M4g5qf+3xfleNoFWII2R
cgU1py876PHdGUh4QkLRzl1qBy8f35MxzgMhTwc68QQXipDFd42w3q9FfTsUKZX2v/ylTnbY72e3
Y603qqbhYequs5svgWW8pYUjCAlxP7IP/vuBOpnhfC8zCzRuQ9nDbbNALfZRC43oxcn7QJ4f0H/7
L61x7ofKaCGVJhptO+tebd77sXSi9U4WQLSc+6VABBjUFnIXFmR0ozmV0d8jNaA2/WwYf2VxqFX+
9WvxDxfyzy3ktTcgflolAroswG/MCGYqsK/a7RHC1N4UNJ5yx4hIh12V7IWHOiBsX8amk22uBrtE
o5GYLZq/WJ4TdQZvuxGceCffS47kDTvjoacGndj1dMVheJEoJVK7uDLgMP1Hg6BkR5mNqgroAYad
GdvUY499o2vmuMC4rs2iy00k4hPLLhenXzZ7Qf6kKqBjHpTN00QRdFM7yoFJnRhCgeldIGT0oFuP
BlU1Zwfq2oI4/JjTqm1KYwEbgf7e6NGxkaJHzUggTPpFyf5RjeGEjLxEVGvk81wxOY5cM/Z99Dk2
0KGNVybhhQQmqhyIJMK4yrmGY836YgR73lWVjQFS1X7bkKoBv1PhUNtIfSYOSep+KHsxw+OhGspA
U+u7TqdKoQR8qBx8xFM/6C2UVgBW+3J+maAsMs9PgkzVR4jd45lxZlNUMinBc9YQlc9C2ftSnb+2
a0Rg7+Wk6skZNA4roqYShNmEM2S3TajdtuDB2nbyX5IzsBctrbhNIAXPjtP1c7IIJUJQ7Wn2pnAL
Smd5LEMm2hjdUUxzxLHimSMVfZYHER0wLsS2pHq/KjtT1Oyue5FFivWVuDJ50sgpL4V5zGFK0QOz
8obx+xzZTXSjtI4B9uTrZ4vAP54hZ07Hbt4WbGKO2nFr+OL0LHWlty5PqTHawvTpHzDNsUj+55XC
M+ZAvyROtBbXmZ7twQQyqTt12l1f1B8i3pMNDjBy0djKDq0+bnzHZs2ZAocC/VA5EEgKQuprcUCR
WO0ytAOaEMd0cDvVGVUJpO2f1dRrM0dWqETO5XfXaWUcaEwJkFbW0K2BuuvDUBr3iiU4qQGmBznq
bVV+jPM86KcF5GKTjV7Cp6RM/bTIiR0m4JGfBa/GIsnNEs/arD20+fs6EY9Y4rjxgwJjndWLnOG5
BzmnwnyW030dPW5IU9WVe91XCHTk6XRKs7M0M8Jzuaxlu9P07/k2vmSCRJgh3ISf3x4weKBMMpJ9
jYjqT3+/ap+y+G1VenuRglR8vL4o6snCs+Fk0rSM5QrV7iH3o+/6Lg3ivfgmiv7qb6/QLAyu26NW
xwUdraCj8dvYUOhMxZsuAZuXFt1EXWZH+rjadTvudJkaGKfuG54HZ2naOp8z+GDnbr6E2DTboDLP
yHxrl7FxDhSFHWmRgxV1beuIDdC4XT2BIu11Glq3jh1M8to5eFtn9IDmnia+9uLg6BUUJf6lE3FY
o6eSEq9MvlyWngfhWQNBsqo4bXZfiSEYIoir4fLM2AmpebLOPraWTk9RTlz3kg/60d0s2GNmSzvW
Eyna83uJjvjoy3VXIk4+n+fX2rZrRhPjBLHe2JLwgiygq0e2BJJ1caOyCMTh5zP9iqYastqisqQf
5LvFN/fTQ+EPQX1rvEiYlnDxwgkpwlACOvm57zFOq1SMYTOxDoO+7y0Cmomwkp/0HsG9W+QR+/ul
Ly7HKAa9WnwTQYP2+oeiLll+xHtrDa1bQMHrarIz3LZ7ZIkdVcZDrQho2WVq1ziE0bahBJsXDnuS
vTQSJiWP11dD7Rr7/SwdYoEsZjAbHK1lbh1RDFcMDy6DYVfUhCvl3xyGKMuibmWJaFyoejeuvXR6
a5WvcgKhhZXyb2pRHF403WpUmoRs3GSG6+CP1g/TeJSpZijqEHEhSa5BD0lbdTSGmMKrUEbHIrd2
WUGFxYQZPmtvYMa+U0s28da3NvZu09+UkQivLndXniCPT9dv8TYLEA3E18FICRvm1/xyP93UB/lh
fVDvN6/E5LERyp+Kl2xXe9d9UCF8g0/dr6LZpU2Groco0nwMIYH2Cp0V4mYem7G6NZrxZcget6hH
sKffZ5Z0QJuEv+a6g8FQ0B3PNpOjKpLMidLYm+Xez8rErXVojmqS3eTb1zwWj03+VRxWJ4mZAvzs
JL1+yKEeVAEg4ui9TsajYXVvMqSIhfVlG3IiNPnDFhsqhpB11RRF7pk4zTP6iBpcohD/Bm+e6H2M
uQTtwQzZOLIazG7nbc7m5e4czCKBWpcjlZN1+ddzrgqaoCL/AtGsNUjA6rXuimQHZWpbax2ppl6N
lDUWzZ+hylDoqioPyBzP0WwP805I3kT5e5WDpNBNhbfr7vOHoO+0NoahZ9YyWIvmEQ9H8Sg6m1v5
tRO/FGwE9ZaWirmMLSdjHCAroKFWxwkPEU2+XZbvSS/bjXTQEupQXG7T0U+GOGSOxF4RKjaXbAWQ
LwhZ3rPeCY96aB3G5+oYuxoRZX30oP+eQjtZ5CBanJoRuXEsbXZEhyUWmqCEVmSzS3bEF7t84E+W
OIDGvLoxy9lHZWZ9bf6m7tsxnrnBE90oMI4McCqHYvagzHKIDf2xvE9KPEYEEeS+Q5gmI3TQ/Dx+
UEeKZoPaTb7jvyqHbkJFHL120ng7axqeA2rQWxV03l/NRntmNUoTQmxNnBN3OrHMjwDm7DwUeteZ
lQY4lTsM7xQiumAm21gsp5w1dN1MhDnq/H38fmavWoF4/YTSTXSYPctfgirQbZb+yvENqcT15evw
p+t8vFXOjGl52xVLhbyDUh/G5HuKQk5PuCdxxPlefzHJEynqcQ6meCcgOJExEJLfTU1FPDSopXBQ
IsyJKBRxg5R109jFLDjaJnn9oBKX++VJrxOS8B3+szx34tzD7VnDX+XHnoVztgQSOj9nt/WFUAst
EGtT+VfKDdnvZ19K7fUuKkcAWB/XG6hSlcZurcWNzdLL+tHJ5x/XUYX6bByoDJpcy0aMz1aUsaMm
h755qqBoZfUFcZdejslPLsjBSI62F0PoEZP30tGsbmcKHonb8yOSONs4oQFHeJTj/ZluQRqjq9/T
o8c2d+rV7yhtmT88dn8uhu/or6c+XXLW9NXv/1aMjhp7fSjR1t955le03QS55FDVLmqFXDQytHms
1Ql2MM33g/JiWo/DXIKTICzz3s6pBz1xzn5r7a9EeRNVlNbkCVHBVAeJjE7KUqRwkEU1V+5Pvqd/
05R8i0qWNziyejn8A3ea+jz7ksfGmCkkJM4Xz/4VrbKS6CqQEFI9jiRvvi5snqCnDlgMP8U5iKSu
ny8K5/m2/tyQ+sjoYXCGLp6M8Z0hi/ZzIhzHTrAHQ/zSFb2nTxJYrwW7LjZbqKFmd/0/QS2aAxUB
SvS5NqNkpM2+VvyVT4e5OYIhwRnbp+uWqAucb/wXilTL+zVhzfL1nRLkO2ln2p2tknQI1Gng8KRS
ynxsIzRHC6gYGRC524HdwWhv+kGytZ7SgyVgkp8BAMWDrgOVIazZ7cf4h5m+4zTkg0x5C3Hq+N5/
fbHEwapQSRzBhNfuGdefEkRuddODyhRMpn78tFGZSsomhysS6IKtYgFZUCf/iCIQag6+8I9GYw3R
khRLQT6Ozw7GnRALkoCcbxffWMp9IoWzQSHJxW90ssEnA1MNrfLGiveTulvBoNLcG3cxOn0GTLoz
JsGktZnOHsWLcPFeO7Mq/Xphd1WbI0RGnBCPL631WsZE9/flzNmZAe7zjL0wz1kLA1nIOjokuAOT
iDdBdEdl5i/fa2e2uCeoIkCEToZe0kftXP+hepudfzefGV+87C+H5sV6owD5cp78zCbb4LOLG6ob
YjuOWJ+MrNb23C2Rt24P9XiTKE9R7vf6Pl0hJRhkgz/E3wi4or4eF02q9bqCRxa3T/RZ3UM0BXSQ
0W0eFncx4vDkONpUfHdBURQVzbPlMi8+W260WkrbN8gpFOHmokEnhAg564dk33X9loeRjbcxmOum
Xe7G92OgHig2KIaMv924Z/8D7jYwui03VxOtsyVecQnmcd6X2LTzdTdLut2ITtJSmY3Ll+CZSS7K
lHqjm9sOJVYd7AividM6glfOdnm7eeMTCEyD65/1IqKdmePuhqFKQTQn4aWcaV9VdKmtyo+VuukI
tOEzjHnWqaqlAqlneWcVhznaV8uxpE4H4Z98irFqf6KLGFoNhAUpPs2L4ddpq/gsoqKZYwqlP4C/
G+10J2Z1sQnM9bpf7NGI8U0mdGMJ5+Nbgdd5rKUywnsjOqRBulfDFYFetqc6cggP4DuAo9aUhNjE
XdAwhu7Z1uJD0lINhJepZM82j0ePFXoDhQG37jBmwoqKumfuMM6MCBY8deDGNwDUf3OsUEO+lPtx
MCK0Wj/PIxQcUkW0TdNJ5swutUedGjyhHJADi6IsTSwQN0IqH1N0NxdSQ8Q81KfisKFTpr6eGLN2
17nyuhsXn6xwUyY4PChjTLaX6J4CHeJfxuaazVGLw+uQQ3wPixsTGPW4x2sJxFZT/pJgfF1PPb3d
G/XoXbdzOcN58jmLizciUZoiPQLuQJRkVz1AeNqDTIm77SVG2wZ6TsrTqKDA4gMQOeranHHeJLeQ
Dg6L++rTChqHyYts1M73kTMfqUCE+GA8AWk299JUZyW4bkawgNaI6IsUDZbj7vpmUh+NOf/ZXTz2
kpWCvx+kxZHfNjdIGCSanxREewq1GPb7mRVtSqu+EiB8InXe0Hla4fUd4RXUQjg0WAVjqqYM5a5G
VQyME+W2OmBsKy4xN0rJrFABG8+T1S2bpNUDajLb/fBxaWyB8jjdTCDdZaJcFGUg6X8cQFQjaHQ2
NmahHrswcZSbKExBmmXaLFRaA5YvpXyeodqVEMniAANERLKoJTBp1q8Dhv0Nw5nmz5puF3FJfDpi
eaAL/NU9lnEeWnlFMdkKBlfxSy9e7LjFkW6+ZEGHSHB9rHbUAq/7pMrX1aQsS4cFHKSuJH/XTNsc
3qaScHvi4aLyXFl6sy5Kw+RbR/AW9+vOKBx5fovTh6XHPqb2mt1W6X1OdYNRS+PeMNVollqMwp27
Tl/k/EGqE7vuCOCgbHDAYQ3pCqlzDLZHGJWuzOd1+dSOxP5RNtjvZ7AhR5M26x0KdOABHxrwNRza
yb+Of0RcDg7LX21IC4odXQ+cXY/oRwwrjLeJD6PPxGjzf8b9+fPmUkUulECnqLKIPWM4Nf+K9DDr
7urVJRZEbRqHFZrWGKUxIs8QvzYhLH0vD8ON/DDY0RNE1G2QjloPKdVsQG4jBxeVJJVVLOAIJ2ET
biFrZh5s/Unby1B6rj9dXyNbwp+xCVI+v36z3lQkTDN1mHnIQmm4U/XnGb2ciHFb1Oc6Ep+IHeXr
YmbZ/SeSbgfzBnwRSKjn91kmO9dXRaHFxx6fuXuSlVEiG1iWJSa2CsWgfDYcXRC8XsJHw5N0BFXs
GKkBJOtt2aK4Fi4nLk/eyZfIIrksQeCG3ubidrrtd9Zd5y3gxZJJ9jvi/gSb/68fsG5bqVxEVBox
9taEjR8fmxtFd4vX/JbpaVWQTaA2l/3Jaz7DYQlIuCToAKLDk83JSG7mb9pBDbWdgs48Y49LxtEU
iqWOBaLXbHLY0nb6WhYW0gyzM3rsXvtbhIiNzibEo/Kj3nLNFgctg9QkhbnivmZqU4kz7mSkANs9
I+/RXRD/huqz9tHSrT8ywkscluveSx0SDnasEaIUhor7QF6dOv+66kGnUgpebA3X1siBDKTDu1Vb
wFK35ZMtKF/k5CvqXei6r21JpJKO19MCKl9Nm83FUFcZg0H6AfGkO+7MN1Wxh317K7q5a71NlIte
3kFoOViWJKvGR7fT2fHPjExWlI2xNE6tEzWxO+mFi+IQdRIue+XJDvelIJyAXVzZe7bMwnx+lDfF
AedAYFiNO+dyKOiIVerM3eQkSPUf193k8ic8Gec+oVpJVb+acFPdaBBz+U1/s2qTq6xHuRaIlf7h
TPw0xk8CjlMyMQEcDPJCRG9zGyQ345sez0UzNDDggMapj/BZtNcwY0zfhH3ig6rcO3Vs8mVONmRg
pj7stP2q/hf6S+zl+fuROC2Re5mak5aYGVO3n/w4mD+3yLsMDRRVTZvJwEwSFS5dPhUne+z3MycV
2wiVjRy528lHrdIDdd3jitlo8FJA0y7ylOfr7nL5pj+Z4y6KdVD0QRqAoKIKuY/k+zK+ittDGoXK
CrXAx39njLsieqmO1Il1F0nTTpPe1US0JbwMKow5JpIrbATCUO7B3Q653lSxxNpFEtCWKi/S8m6W
OuGC7G9ccw/uVlDltS4jRuisy81zaaU7ZVmDaqjtaqZmG/9wqZ++FYcrmVKU8taD6Ht2JD9nVBiu
9shKTwKaFGP/f5f5ZlWEkzkOSbJaVaosgWvk9avcg0Fk/jyD/RVisde9gthCfhxQabvalBIQsxjm
PQRGtelbUoQFRSNCOAM/DFiCFHKJO2QUavk4jT+Gykval+sLoT4QPwBoVVKWzh2eOuoueyi98qCA
5AWck7W7BgbiopiicSNOLz8EqJdbNlf5igav+i6pDkzIV5XtTAnN0lcrytepLeSwwlj7ujM3PHyq
1o3T22k6YKLs+hYqBPzx4385lOUjZWOfSR3eBWU4YFMPa1Y4WqUE5rC6qSjY6WjaS/Z1mLJ9WtyD
Cf8uzcEtYkTfe725neW6dywpvbfy3lnN6V6J5jt8mu+ZUB3mpHTabbVl5XtUoaxv1l2Yr2i/y/S3
HHQv9mxWva1N1ML+EPv/PE38lKGUG1FUpMiGZFETphK6KZMendQiztWgYMRb9s0NUePSv0pkb8Yf
Hj4n4xxKxTJgcJWhmD07YI12Czf9Hu8GT/VLf6FK/aQxDqbWLcnyesZLdd4zdg9WdDRdbaei2kPl
cMkTx2GUslmog8po9V/3caDcTEF3U/719+W8ghVI+nbdPQmo4qcMU72MY2NFo02PnGD3OjVPmfAg
UAJ0RAjHzxpaRdRJmQquPGHb3rR665wE7XKdULixodhxrFS768v6Q3Lhp3/wM4e1KHRNzZRms7B7
bvwpQCdI/I0ViTHIThzxP1QXTsYYBJxHOJLaNyvrt0fZ+T556G3kMnwFb6a71tV+qMH4TkkiMmC6
cknzw4eFIdS1FONpqimeIr4XLdHISf19BpxnK5pUBXNHjBCDPZukebQr4mYhcJ6fLCyHvMjFuEd5
RPXMxe2XXTfdreaujo4y1WxCfh8OLNR5bFRkVVmmaXFFUCf3L+nOvNdvGWBkewDGSLgEdaw4xNDL
cmwU9rTW+8e8cboitTF+lC/EZyLdnEOLtSnF1cwxfjQ76d2CzogUjCXm7eorXofxmeuHilgU3yqU
NBhBigfUHFthdq3FCEZJDkSx3G0dVcEnLmZ+alBPjHZomADHPH3pwDfdP1ozkf6gUJ2fElS6XoXW
Iqb4hKVy2qmy83xxNOGhHb8vsT9Ujrw+tMZnuSN8g3JHfnxQjvW8SQuk+HuvCXWn8DGGaZQ2JuL8
zkZa6UXKbI0qGP+hYvITpPhZQsuYpiJhsY6OeD6qdL8cICgutM5QabZW9ffxNnwvp/g7Q801bn1U
WOymjiETOgbltBHORO4CBzHRPInmyJIlfzOOoPDmCY8C3qHCkY2+Wm+UdiEBOQZz7zNMm5VUSpYZ
mBmhljj4/0fadS3JjSvLL2IEvXml7+7xfvTCWJkhQe/d19/E7DnbLSxF3CPpVRFTDbCQKJTJbJUP
TVLsQf7RCjdyq3PeAPTk7SC0wWBOprZ1urZ4RqkQOe4C8slHLIa8M8lDAINBmkwtxbmgTHt0kkZ2
OnQJRS6lZqeKP7x2cR4CMHCT6Biwhy4DJofLykkxXImoUio/Eh73Aef4s21CkjllSlYAsGHQ1jLy
ZGofWcltEuTccmyfUG80aySs+EZiYKHFGLT6Ye4nbvlqzr5uW8f+WplsXtqVtzYm/aJh9NqSIpzD
emhcRZACcCU6g8GbUeatjYlJymbN55XKqjSj6Y6tmWIiQv7YvxB4S6G/4eJExaCHy+UVn2mUXrLW
GRPdU5TO/TMjDE6UQqxHFr11Cs22tMBor1Ke5AYHGVh6wELLqrmKAUUopthS1a1hRAbXSM3WnmLw
H6t5qFQ1j5d/e0zznI4wGYhA7juRVBnbRwW8QfDoaj7BEzv1IzypAIQrdLtkG5RjEI7FQCxP52R7
WOfCPgMdVpmA/yP9vIfU45zarVseDD9/lO+sa0w0Hgj4n3PI1gqcqIWDIiaDIgpGJNqICpyUbVjk
EM4DFyn5rq4cBOatj+0uUgzBagWDvm0861tNNbz8LIBmHhX8oToZaJ49lUFz4k03bh8LwzA1E13b
ksh4rFZXS9N1tI3Ossv+UM4Pcvu6fyh+cZufbTCXmTUKXd/LiJ/1e8knJ3IsT/1rfprhsUhR0yAC
dc2ON2m4/eXOVhmP7ay4Aps7UrlW43a51xrvGEZVa87itqHrbIXxy1U1MjWm+yf0x04Dhdv9/ubx
/j7jf2KpkbG28Bo1BSHszOlkdN3XfRO/eMb/swa23myO1YxEDRJnnbd4EOXzhdiOryef8ghqB4Pb
EM5Z02ewewnF7dx3S4bMMCYScrTvCw/7C9qGyPN6mFurxYzN0rbIy43mM1I98lA4a/OSkDsB2Dhz
2Og23EwWTVURJdHQZO2zg/RiMRL619JZnTBFZd6IJMNcfShUTsZ7F3LMsOU6HYqCkL9DtGuYX5fo
qhNfxKG1cTPvb91Ww+vlcj5rThfLEaDo0TYG0s4tVKTWbzNwng7k6wcwPXpKIDmtndyQd8rhxiN8
3nrk/GSb+W5o1G/ztEKBnoahxZG2WCjBQuHvyNvODRf8yRQTcUxEStdqXKjK2YiJH+nQKDxilw0v
/MkE/QkXOxl3YzE3OnZy0m+6GJwouo2hGzLdCFHYSo/7320Dxn8yxsC4EunpnKN45dZVe+xKkOBp
xSO0hnlQQVtPmJfCT3YYKFdG0hnzjEX9PaqSPxqedNQh9PUbkedPhhj0rkWLWNrcwVBSukNJE7ZJ
OA09p4eBt28MfEfFXCdlSU9v+xANHdgqPVn668++DQPh6xKh/TnDnhVFEM/XQvdXZvFmprfih8v9
YsfXwCouJDIlJZ4wcBIdm8C8664Fp0G6yC8O9AsNJ/khwnz/0/7qOCeJnWeTxHnKFh3XbFMnD11p
3NbK+BtJiJ8WxwDDIKDzeh4surgJYuoydGNvhYcExbfPOyqvHJ4kEHWvHT//LJRcHF4j1rVybgG3
ipzGtt5izn2I/Kozw0pUroWI14S/VaD4aYkMWixVmTfSJ7OuLmIY92MtMd3sNJkfE1edA9M6RMb7
/pfbymr8ZJMBjSJvC6mbUJdQ09c59WLlKYFUwZQfkv4ktb5pfrHK1K4mf8GYWHqTj97+D+BtMgMm
SSmbirgueJKNj4qSh2P2xST1FWkgCqf2vHiQc9TZ/hOiq1MpYhre7Zc7uVrstbuRc16h6VMlaM9x
GEAxVkVVsxzPs7wabqrkcaDKVSNUGHPtLR2np5FYx6roUaQGgfIK35pJ4uZSa+ctdHnyAtoY0lM+
vZtq4om9eN3kI3iH2sXulflurGOvymZ7XiZkulvygyjfzea1zz+SNTpiMtde89xexldLeInqhJcM
5O0gA2Rzqi9zsyBoi2aPZCibiR7pE85hp39kZwPZppZSb1rVKHHyRr890PFiGofy+Wo4vsc2r8za
1IiZCBqSJtISO+2vhby4k5T6ZhjSO4Ra4b6rb7F2X541lsfaGOpVtig1shAKt+NT6esYWbpRvw/+
4tIe0gj8RqvXBhYmJO1925zPpjKxDim1WW9iNC6M/WSrIjkIVm0naJbYN/MLODHQ2SWqlmiyGSox
LjNRmjCi8DdVN6rABnSTdTzydL8P6NOcV8za9pWzReZeiFexN0YF6Zb00GNqhQRQXIWaMVdZnu7Q
v33ybIfZwbTBeFRMhy9acFTRKTB07+N1jqQHreGmPyROY/hWZxe85WyQuQ3qWugTI1pBP+d3L0sw
+6tLTtkR9PW+cSPepjc60iyWm0AfCN1dIa+i8Yvb6GyfutTF9deQNGqLGkQUEZFPWfNlJqO9NOjS
lbQ7sEf7zTx7jZg4RsEl994+mGfTzKVg9gOEBQckQtBO4Elv4K1yK6cAyfwMQds5XAMrmG/AvcSp
sGy/r85m6c+6WLGcq4okCcC2cr6Z8vg4DKpPjI+p5NLObIfQZ0vMDVEZdZ1BBhIEmmBgKa5VI1iD
h0VAn+JNo4WqwUkgfNLY7Dkvg9p6VcyzFOGWNa/NQEV3MOXtx8yVo9ybtxPAJ3OXE2876SJ2jLLp
rEFVtCWrZZwYUNJhmu3ZMCPXMqb7dRoPQls5kaHHHgeAON+QHZwT0PewTujTdUHb4+cH8bP3OkEr
jhMltuxXgNoe2rPV/97odnlY2ek5I2rrmYAzzk0Gb8oLOxHfCplzf/CWxiLQasYSyfHcNwrHQCVI
gUoluck0TjLjF9fUP85pMcAzphUBQQDs9K7odDcD+PjkZzAjebWn26I/HAo/OSHL7GsHzsej3aJ7
HsNATtbmQ2KYOIDWqGsQ54IIUxWFxfpStaoXL4k9t7mdlt8yUYfcs8DzHXpV7JlnYCdakr4TDLw3
J/nN6JGQDFFs60t7br5JGWxjfF4O0AhgyzxGu80HlCVJhiLKsiWzvP+SVEa5bCE72jfXknpKa39/
Zzl/n23wi0hRz7OpoT7V53aU3EwWxze3nea8Ara5r+pL0SpkfDr0r1wl31WU9SoHhAcouMUHyVlf
gDG3E/hh4DZPf7Y4JgIwI2W09ASbN4x/6WZul7yH4FbNUgaryX8/D9vk15KZdKTB4jpveKHNW2Mo
f+/Q9ImTcF+87i9nG6wvrDHnTxjTLF0LQlOx3Uv+Lcfd154w6/RsYN6czjd1iW3iXcj5hJuB1IVZ
5vCJVbXM60yPvQSCjBqvihGjOMhSGGARzUwQvRnd69BztWx4vsmcOiWppDylZI6UmyA+SSGUhz4X
2p+yw3CQw5qrHrp5/V4slbnoi96qFqFoaS5hRFBFjlSJHD/g+jcICn5yHHpFXkQU+RJVY64jkNGh
iDu/6YLDZajgOidztzerkqe5iFjiPwV1NHPhagWru+LVgc7ByM3I7LxzbPtdUiek7+YJGiha2EE5
UTW0Q1TZVZJdCRUvoUV35194fGGMXhcXu2ek6aJVLd7RhXaf68c1f5wlb8puM1BkGxyE5Hg/23+H
RzdUS3U0JqUHEnbXJKDtkmLIo9mkh+jfS1J10bQs3dA/U3gXS8rMVstWYUBQP/bOlJuBPkJ8c6k4
q9neubMZxu9WPV8Ws0TFUq5Te7AcQ73NpCtd6TFi78U80SveohgPpMYsTTExwQBi//ggN2HfftkH
xe3XEPhc/rNxbO1D1eOssRLKHxSsYJKJrmvMsaIXKCQgbFxSkCXl9uzRCY3kWLixz3uOURTa+XBs
TUSNRD0VdBG5aEU5JtLQg37euqKswc1g/U4webFW5kLDH21lQp+aueL083dN9ZvxY38/t0H3vJ1M
LFkoltQPMYBJyepHpTKeSh6BAMcpWMY/3QQDjEkLOXrukdZpyVNT/M577WKf6E+4OEyqrqiRWmGf
SILUiZi7A2q8a185OhSN9vdrq34NJD9vGPWPC1sR0dDdpyM2NJ+FkMp2zr1Nm7+01l7clHI5cekJ
eDvI3FJj3gkNpKbwSIyUsDbn+ywe7AXjh/tL43k2gxWzJQmVlCqozDer3QmdPUS3FmT4lJHX0sdB
JZnBCYlEpO1ShFG6cozjx6xyausVU/uYBTSLzNlfFmf32GJIlMmzmIhwjq52suoBrboJLy7kmWDu
p0Q3p3IpUGM2pKt2vurXg8jTUuf5ncJgQdSqWqogVYB6KKHzRo9diro8ROIc0W/tMVhCdXF53dq8
hTHoMCTzAu6DEf3HkptMdto8qgOn6MbxOoUJcqOl7TAMhORAp2uOTsQv8mj4kaIeSKE87HsCB+s+
0/UXR7cZyqWEoB+yyRG0mCRy7FqdAw/b0cM/6KAw6EAWQ5LUEgFlpZJbPU5ssYEis4qItvnWxsLV
KKXBhLGn/YVtfyZTBAWZIWoWq0wbZbMpZDRmKUlpm7r01LYJODfW/739CdB3NsMsrsgJBK009Nan
gq9BQcq46pKHNP0thzhbYdDOtJpKqRdc8Jp1tNRnKXtb5Cu145UWtgPYsxkW7TLMJxWRjummNATj
YD8XQSa/dP3JIIa3/3l+EZmfbTF4NyIRHpcmIGg4isfoqIQamqbfpXvxDUosR35/3Da+/mOPTbip
UClWsxh9QouzOPK1HkhXa4guMhfPR6i6JyGdB1aczNfe91fKcUQ26SYndSEUJb5d+6ZUB3ME+efr
n1lgYBBt75HZ5zQzlI92vFgPTfyMhyMn9cVxDpaQSuqGPCtFHCgiXGWiJ9Wza2RuRZ6sjBPibfVb
XR4qNsmmW7WmqQTE8GIweNER8cQpf+1t2gadHoUDr+16G27PrkG/4AUGpm0xjWOLR+I6Pup4D4i5
XYzOmnEOMW8DGajIkNSu85R2SqIj0wqL6UlUHjTLS6u/9v3hF/fieUH0l1wsSBLzzExMCYTSeMLn
d51NCaMyp3MXVwOpp+bg7Rbu29wG+bNJBjqMWa5NUYLJaXpvIO6bJpFj1v2tKhNiawnCgLHwGqXn
mN2+vs5mGRSZJrCBxxo8pW9dbfih5F/3l7X793VIyPy8kxYEWwWNIP9i5XTOoD+oOi+lzDPBBEpS
agx/k1/F6nuHOWaj5E1m70IfFsHgQy2VWdOIQCDVdNb5wzJKu0wf11EFRdpNPr/tb9mum8MaEx8t
zaiXZof4KBrdWnAyMYyiQ9UdOl66gGeIbuyFl1uEqAMYyiihstdEhluIfkpeuswjIscLdiEcS2IA
Yl1mWZuo/gfprgbzSlmuSfe4v2u7GAQTDDgkSTHqi4TrcJ189Heg28GpknfCC5l5ZhhkGCqtkjSC
h+diOEJzmLvHMnssRg7S8awwYKAVS6TVK4IioXH7ZAF9Qm9n3waZN8HC+y7M6R9KtYz6YkbCTSyd
qga66ZqPZmD/f/82kihBfMlSVRTmGI/upjJNZwMEseDR1RovkyCn4FcDx8qWO19aYdx5Iso0oYMW
AkGL/mgtP/LWfFJyy5HSJRSimWNt8469NMf6dGVWTbJiXiCa7YiWPX96slNGQcXe38atr3VpkXrN
xXkVazOxVpp3q81AUcJuuTFKTjS+GVVe2mD9OzLXCP0XlAA9RruUg8lupCuzg4TOEbVyBc4ubmH3
pTnG0Zcoj8oYRBRu031NyWvXePtbxv1KjIeDSJ6kBh1rlIPJo9w10aENx6MVmKfYNw68T7R1U1ys
h81gF7mk17KGJpy4vMvmg5yC/Lz7MghfavNqNBLe6rZKDZfmmKvP6ou8VGP4oLnett1JUJGLNew8
Cwkm7KbYrgqQAwX7W8rxQjaXHa1zOqWYSHMt+Yqkd23z0ut/6IWseO2wpBgEauAWciA6mIdGvS/+
0obyWxouofX9dxakWpJuQZrQYJOvAzGTKKdzb4r4ohAtjIbmeo0qzpq2t+1shYkhmmkp0A+GfBuJ
ABVO1hwmHqPkp/AIm0aW0Br135UwOJvUi6nXE14YS2A9YtTm9u8EtuWkkKvN3QKVPvNpPka3EWZi
yG3k9Gi+9MFKwcvFUSTa+yEMFCt9n5p1gR8yy7FdZEGlJX4PLSK955HLbPaEXa6Z7vsFKGaSmVS5
rgD1bWGwafMuHVrs7aJC89TizgHxeeT3XJsMEMvDAlKKEc1L8r3pfJJefu5u5qgDukAwucA1uY2T
5y/LwHJJjF7TVSQW4pY42tx+TFb8vH8MfgH9ZxsMFherFolFhJoD7YFWHQ2lUsOjCom5l//gtbHy
PITB5W5EW52uopu8l6+q5VjIxFYTWxEI587k2GETtXGdxqaCfxAmcRQDGW75KhE+JOWOs3n0aO14
PNukvvSruMg9nm9dUX1biHUgWhkU8pd5AhMBpWkrrjRi3KQKOYj66s4GlINE7pj19vXzzydk87mN
nrXI2yGRMaWhOT6Z9bfSvB/Hv5LGlyROkoHjkmwD+6hiKEltcPcI6/fKSG154J5tDmayadxYjoxm
7nANmF/0jxL6dkUYQbNzctd7vbJpU6ug2DzP3Hz8XyAKm9HFCEgxttAwQYdEdkOVNSCqcWc8fFsd
8g6WOze5Lr9xvIe3UAZQpKZL4qFCn/znfNxzdT2eykfdHfzJHQ6VX/+ICps3oLTZgnm5TgZTzL5d
5IlSm9E2tupIqTWbA+WE4bXqbY5dXVpikEXN+6zPBHDs5Sh/K6cZTbsaxq5kWwx5XV68887giqGQ
Ba1U9BzWTtdcaQIEx7LTxO313/Z+U9Fk05Il1I1/vnas1soiMUY/yyCAZ1v8WOffAq5/DLDp1sLM
6yGeEWbNUXJcqzcpW91VWoIUHWIc76Ohx7+x62yKiSKzaZ5qYiA0oVNxxFu/rrFdF7Z6awWVnwfK
cNg3+FlO3zNIf9DFnT1EppmrHWBKDdQPREReFrQhRkJVHC9MI5fQBVCc3Ksd61B9pZpLPKbebS85
r5gJlMY1bZeY8lpGR/Bs9Ke8+Fihv72/zO1DfTbCBEGyUulaXSBKyMHWQuY0rNB4n1faw74Z6ml7
m0l/xsVmKggqhUbBWug4wxAUATnIoOLi5Xh/ARfn5TAYVRlNI1Qycjh68pqhO9w4Wt1prh/n0usN
T10eNF4FanPkDGfrv4eMVQkgpGzktDSpY4LV3gApnOQgC+ubtugicn1cXIjkNrgBeDP5FPr29pQB
rEWZxLqmellrfR9lp2y8R3BSmM85xtv2vx4HR1iVANPI5q6uMWCgWpGTSNl9I0u/9WD77y5KbAo2
zhMh60V6nwlX4hzO0lGK/f1VbA71nr8UnqQ/O+FIILJNu0/xpRavvaP6i/WpudYnB/obCMN7R3gf
n2O3Oolff6c7+tI2gyalmoqKpKDYa+XD0ZLr62m1jgqZXzhr3P9UEpuXTbrVGGKCfZQD85h562sd
DoNNmyap0Ff0sDyQV47JfT/EFfrztgq5Vc05ncmuc2d8p3wUxZfKkTDTdSpD6354aw4FuJSnE48D
ZB+7/kXaoMtaGRcFrYipYDEEj2Ip3FjpV87yeDvKQIoFtth4oOVSNTDe6As1uW1Pf29oioIif86G
tyy63xdYuVZTq88rAhF9cUhykLSTOfBeAtsx+Pm4Mdghd2gZHkDih2fU7M6HsvEOwk39SgNX5bi4
aB+7Lb90X3GnCU/7+8nzFiYmEYS0AKk+VieNj9ok20Z/00vHMb6VZW7MQD/NrxFS+rwtLnayqvqo
BpkIfXavfnEj2FT3gRyNB6jgEBu3dwg244eZl1jYv+ykz0jzwiyR5wY0O7jsTHQalpFtxDeReCqb
l1py0kK2e17ahmeQAZe1UMBe12MwmA6ANUEfagFNhf5OK+8Fhn2mMS/WVVK9kVbCSTCmxykWTmif
85R15OSgeB+NgZOsbIplkkZkWzU/Tn6M3cNqeiZvGp3jhp/vq4u1QMQKKpo6HjN5eRtXma90ptNM
eLDpyWBLeskjJOV9IgZFGgEV+7ZHCbPpYq9YsqclQee8uhzUPnXzSEai7SkqJWf/sPH2koEScSLR
tMj4Yive2suQvJHIcqs4v0pNnt7dL16k/0DK53jExY72yZTX9YxCHYaKyyfR6x9pF/aQ2uKjalPH
t1NPwA/hxCa/SJ6f7TKAIk+WrmCyE2+QW5rlGoLoYHnNN6qFWviR8ztdsBeH4PPZcLHMvK2FbK5w
1qLsJs0aZ0hAnhtVrsyTP+F4KJvx1QWp0KMRKNJbySFtyJd1Qm29ju7z6Srm0RdsZwsx3mGC/0iz
VI3xlAqsw4pMYM0KV1/0oPD9nF2XuOcQpnvDV74E6+YNdGGQuYEgTr0IOdV/L4rMNUX5Wi5Et1hK
D0fTaYEsqsKre2yehguTrKegeyZVZCR8e7yolsBcHcga2gjEOKdu8wI/22HrK3oujHOFJbnox10s
R7YeWvVx/2Bv50EvbDCxbK5nnblQ2sceQiCUrChyFSi50Bnx2JcffsuaBt1nU7EMk21blWdpiNMc
vdJC/j6ojT0X79DTdJQ48uUVMzm5+hQXC1jXMDKQlvYwlm+cX0DX86+rXPrnF7Ap0ihTYr0ssKfp
oQY5cBFYjmpH3wq3dnROXXsbyS5sMXsbDWYyqhMqwep9DR22BhyNCch/IqS6IOLpVO/81Pm2a56X
x9zgYt4aUV/jeqjkINUOCwmE9GCAR2l/G3lmmJTC1GSCoUHw3k1bdyyR4U3DsnYaUrl/Zoe5ww20
AkmTirxQ2h1m9YtS3aG5uTZe9q38ArTOu8ZkFYxJFARCnSK6xtxFfojDLjBuIl99LF+MY+Uj4cud
Cd/GrbNNusUX+I/yNqlIivAE+gdv0bVg2f1BCgWnDPtwuqMir9BkT0L5pKU2rxNiM4i4cEwGpEEY
lq2xSbf1oPlKKHjkkCCE5XV58byEgeZcbWpFx3As2kegunpKCk/uvUrjjC5so+R5Ixk0HkhpFPKA
jSyke9I8q8V7Hv/gOMhm6fm8YSyLhjIkgoTxAVrpPlXSrTHcCCnGB6OjqQfLct1mrixUf3bGVAY9
hkok3bAAPSIkqcEbZzkk8nWRc8dshz0XS2MQgzSDKIwtoQTZyR2V4rW8KJSOpi1D0S5yuMwdnM/F
0md0mTjXWosXo6mDEm0KxlPuW17nSh/zA40SKn84cbP/FI92UF9lcGQeNMQIFWbFlkF4RgLFXqbu
KDWJ0w1f50H6oQvxdaWr13P/RS5rO7IQcC7NA8eLOHePysBMWTdzI81YOm03GTAHjkR9+kK1A5eQ
8ACGt88Mvmh5VVmFgqt2iCGb9NEKD0Nx2F8QB0ZUBkYMLc7mkbabxNWd2dzk9b2qv9UovzeQGZ0s
24Ri+b7FzVj2wlkZRMGY5FwPKwoeI6mdeI0dM70amiApQpGnjMhbHAMrUD9WKgv8Q24puKJkF/lN
ln6DAmcF0YIqc0peGwjne7Fz5WMyQzf6s9+pT69VZbKlrgLLZsw77zw7DKwYUzK2WYPWQTxyrrIX
xR8CEBI86AcIjFLWWek5f9Y5ns+5CFgpmazEDF7UImCeakdpjkl00uMgt172nWPbiqljsFFSoFbP
BCVLtPZaBKU0+nAc5vcu86sksMq/9q1szpRL0tkMgyWWqJToPcELp/J6V3ik3QOSTb6Y7gS5H6+p
bOXY+MIh54lp8ZbHoEfaRH2eG7iDisVOB8Rbx2V6TQReKW7b78/Loz/jIi7JjGJSU/RKunPTBZJV
X/ftR4zUViyqXq48QtnaVpos5GzqtleerbJQMqm5Yi7wECpMBt7Ax/FUn/5mBKqPKI1hs3ldDDyT
DJaU5Zwki16B45GoULBT7CbVw0opbzlL2757zktjgKSqi1IioE9HuVs9ih7yvq7lga73k+yoDHh5
hV9c6P+1J7MVkETU4lqsUM6xQj3QfCn8ZPsBcRTUzt3E43UQbEPy2RyDJxkYeweNDnrMVm7nuleC
5mDubpSlsDMM6exv5v4ZkNne9LJLFKGLYaypHSE+abPliMpzNPAKVb94Fp9XxWAJ+sQrWVsRfPUu
PeC5i2QQNABpeALZusP+qrifjIGUBgoUeZ+ADXw5RgH46vBEHB2wDuCDzV5+NHj25M1w6Lw6BkqS
IU3rkT7fysqeXaockLp1j+rO5GovfHI47m4ymNL1aVNLf7+vJkiwzGF0tTqzRytJMVdH8TOh9a9g
T8ZIkG6Yhqqx/ZRp1IjWSElVV8lWcqc+qF4VxHjQfRs91dbd6PvoRLemXzoxujIA2u/7n3MTWC7s
M1+zFJMVhIJICY+m6Rl6cl92qyMXQ7BvZttrLuwwX7Fei1RoanxF2kejO5Dghbhi71Fak+wxd8jX
fXubB/3CHPMRpzaJ1mhAtBclLejFF8fsZUwdY9B50b/NVcdJ31P43fuKzI3QifHSKlTLkRTH0fKr
VrPFyBZAbb6MDvQA9hfH+2bMZSAa8pxPKv1m4ocZtbYx4kX3vG+D+8GYm6BfU7NQVfQgpVerb/gr
kBlc6i4tqVJFYd4LgPrZzg6ymj1QZ1Yykqo45Yp8VxjFjV7zru1NIDn7BKvVo2a9sRY0Q/l3F2UJ
RjkSqHZzqNyJ2+3E+UasaI8GwblpqUsE/63gmtl4NAzUW1YePS5v2xjo16FQMML7wGE8XsnFrYS4
eN8PeOtg8GFZrYTEGSKsLFOdTlHA7dSHWWxw8IFnhv7/RSC3dlqT6NBBw+sssaXxLqk+JJ6QEueQ
sro6HcqFVt6jLlSt14IWTqLs18q9kea2Gt3lyfc/2zgGEvIu71ToOuCQqqY3i8UpzSxnanhjGhyg
Y2V1ZAnTsFUJArpSi7ymjzDbWR6aIrrTm7cm/a3um4sjxIDCqGRdOWeg3FJkJzWvpUG2kZqzFQJy
Am5cw/FtVlwnFgUS5wKkCYh03/Tv/cLxOfpjdyCH5SztDNQEZ0zjIrE4HjoophcH06+herDvCNuZ
9fOmmRSXLnx7wNRJP8yAgs6rvNVXX5RQfa/Dzm2uMIrr0KK1pDkcoxywMxlgaPVMFhYMXrmNZway
B3VoEGU/LX4S1gEEvnm5ju0etItFMjgRSX2iTDIyOCm5GkB6oEFIAkL00v0qn+oS3d1g6+ERI/I+
IAMahEgyiBHBw5EiCa6cgEsHKpPHywxvZ9wv1sYEE6IlxgIGO0BRYI+fmgjzK01+q5jaxozGoX/m
pbw3Xw4XBhnsKNthUFbaz2Qu14PyDunksgAJosI5ANyPxgQSQz8njVDASegG5iAMoE0Uui+Hf7og
Bjesxuiikk6dLIXe26qQ+KKgZ64aWfeR9PBnrs/25w6m1hcC1br+W66ocYSHMhzAsAwiYpfH2vdJ
8bGDIiwHAsH9nqgxUMqqTCdbu1BKkJQeLE8gVpDO40E3Xqd4hFKS4tdpd5tXq5tP4ile0XeRl+PJ
EL8lcnJfz+AV1tGPoZKgFcUAHEcYMH7Rm+W6GY0fff7Yt+K9ak5+s3Se0cROuRpHASTtegympXhy
Mm3IXDJGHmc/Od7IcpyiAwY85JRHZfYXDxqHYW7Y0XdKxluCac5yB1t5tL4bnJCaZ5UBMJAJiHGW
4SsKk+6okxhk0svcfE9WhQeV9C/tfUEGulLQckYxOM3d8a09QIL1VS6dwV+DxaeE0kvlir9Vaz2f
b4sBrrEvV8zjY8Rm9BU03zjaq+CVJ/V9fSiuRLd1UDdMfizcPAFvoQyOWZGcxDqlLhPBpYbkDgrK
yk18KG3VRwHdFf/0ILIwppuYBh8+L74Jb77cRSN5+Tr51Nz/Q42C/rm978igmWWWUpLU0HkuVF/u
/bSVbb1+jtXYNruZdyg4wQnbHZxCPKvKRzD/5G+9Kx8xwoQmSV2wa2/51h3qezqMsn8O92877NzP
YQRaPUfZKJACXNbruH7OrCs9i93MSuymhhgQ+A8Exd03uZ0L+cdRdbZ5eNINNVrRww5HBfE3lEUK
R3ebt9GTPDEcDHvfHHX7X39AnU2YreWAYa0J0w5KG0ayL5g3ucwZjdp/A4C3j9nEaraMmFLlrFFv
i5nX1q8JlG+JP6NbV37eX88+hOlsj3DXEU1tCjhkngQQh4UhTXioao4r8qzQXb0IL/VJmdIihoTv
EnnSdIPWYBtvXKgE8nByP6TUWR6HOF/KZNCgJdB5NM3YOdXg0iiIzqIkaLPmrGt7xuDC+Rj4wMdb
K8OUKFUODWGzTw74NmyQk8YsChKOqZ3fxx13mH97KOrCMAMkxZSZRdFYoN5dvL62xykgsZ9NTkWr
2o2TQgZXFt2q5Wmi7GOKLjJRUjblXSFUuPIwgmNL/R1RX/YdkrrCzgFjW4MhZmgNmgFAVuubWPgu
ZKHMfbVxThjbB5x3lWD0IHNzld4Z4lt1Fm1ifYnEHzE6fLjDXrwVUZ+9cH6hH4hcZfhUEsZUyTza
nbHYMjeVz3nD6Z/Zsgs7uRgZ9TSAXAQ3tj/RB5VbBPJTdpWEhS+iUpEH3NFDznn7fJZc2FyLNdcy
4bPpZvIEm3ZjjSGe3kfF4xPZ86D+cwcurLX62i65jnwFfeTQLDs5Ck5vL77pE/93+G3Qp/efrLf+
Wba8MNaI8mJqJIXsuPietri+1gzlGJA34VgLnFcOzyEZGLHWhVT6jE/XV0/F5EVrOKk3peXEArhc
FV5otx9j6WxDcKx2ZJotoDG9MXVHOiVu/SoF2jF2UAVyici5M3mrYzCj69dsTWhw3sx90MS2MlmO
IN335pUJkoHq4Y8AhO0DbnIMTEcWaj/1ekr6v6BplPKm2ThhDtsBbC7Kf8Rmad9JF1ANIBov8sxw
gENmgGMgCcQ4+oiynveogxveMIGNtC94EdRmG83Z02U24ChTQ4pUkLcKoRnQNHp5Kg40xhdcXnGT
tyR6vVwcKgySCUVUAAtlAzrtkjOhGU/k0bZ8fuKdO+ST6eLCSinNYj0YcIHeHV0aBTRB9K50zghd
eN2ubXJFo0OQWLgGpp/EMtz3QM4dKTNvmK6MBTLS6qPWusP8Fmscwmne5S8zcGEqLVnzFmN/nRcF
Wpj4XemMmCSjb92Wm6bjuQc93pe7aZmmHOtwD8pIv7qJA0nnK0rhnngmB5o4ceK/2pnXpkzHApe/
WBI7Wr2uw7Q+JEUWpeU5PccU27eMGataLuWRktdWqOun791zESx35Ef6tUe3duNnbqYFPP/fRg7T
0k1D0SSZnUlNrbJqxQkLtLLKrpe33Pqa69dS1tl65kTRF5FHkLp94M4GmY8n902UiiauzLX7P9Ku
Y0luXAl+ESPoSVzpu3u80czowpCl955f/xKzsWoKQzVeaC+7B0VMNcBCoVCVlfkoG36KWWJet31/
J88mmPCO13qvxODbcTT1Qc0cQVKstX4oebNUl80o7NuylyZR1WMgsdGjCNvPJDu2i5/1HA/8Q47x
72ogm/u7t6OKs0yDhoweMGL0FKmeBsWWUD2N/Fo6XI4Ul90BI66/G+taqLGbM4YFYunKRBHQGOyl
P4LmJiS3UR3U0AW6bPAP5dTz8phYT8ZFa0yjovXoxY1tKWhRkda9+ppHc7MfBM+GmEhPSpAcDBRZ
0qIcEAPWO7bS8+XFXPZtheUFrDVBMjsJa4laT6wES1GPCS8L5NmgXrkJfn2iGlH2D5fegXR2rr4O
xv3lZXC/CRPOodCtNEaIdfyrK/yNXNP5Ve78BHWnj/fi+ZswwQCgmAYcViiuUZ04KrMF1g4gOChH
T+n/t7CgsC9FyCIhMMh4ZOnVN7z39RlacPhf83J5995pXC4sin0w1m0RTWMFGIUgSTYRV7tYhaPa
5bdjLQV9t57CWHjK5+p6LiSrwnsShfeX2hDtFPMAfVI+miS1APE6DBngarGJ6Q7FHcwoKPLi2ogK
TyCVoyS5LXdjaaWxCdE54Bni2pLE5CjXq6PkvZONq1PVks4paHDcj32phsRU85lOxtfV02rcl9kx
4mVL1Lsu7R8Tg+K1M6UhxXca2q9dcsQkipXoD4N6iLLXy5+KutclS0zsMSWMnjQ1agdmRb4Wo2jV
U+pByefUglJAKIALkGdehYa3gUwYmvtFNzsNYShDwgmC5icN4m4GKXlz25yjxT5NZWXR8o4ye9KU
830Y3UmuaxcT9l7pq5xLinMVsk9TpVsztF8yZNGiv2SnVT5AhDrlWeFdhe/Fr03si5KhHXOK2cOt
hGl0yXlX77ma0KDlU+/sw4DBh/NPaqSwr1KZFGasUTWBFrzJM9J2VLG8/uv0pt6udvpQeVNQvnJL
QbytZJOXagDaYgJJ1CjbjX5FErsLbZGnocbbSvZRupQ9SUI67wsJskPhFn4ZmFZopWDS4wP29nBR
ICUzIQmpyZpussxX6TDmclE31JqCcXqnwVDe1IBKQ/QqsLsvhjVzQLk7icxvFukx3LhKWVaYWwgL
arE/dH5/0vy/HID6zQxzG6ejusZDmYNFJqSEfT+VpLC1RPCGkfso3jnQv5liLuVSQ8W6jVIEjk+y
rcMZ55N+6K3qgDV+5r30d7zwN2PMxRwZi95nY4U/3fsGyawo8+emshfesNBOUvabHcbbp76S1KkJ
JacGWXP7NQ9/XI7wO9F2+/fZsS6tGhVVpOtoFVsenIkcOx5DBs8Ek593zRwaWgEXENIrOiVMMnca
v/23ZTBXYq4X4MsagDDvm0NSuWl8K8TBfzPB3IXg6um6sMKBWXpv7G9CYMqzp/9mgrn6KtHsDFNB
FBiBZ53tXrxvy4fLJjh+yw5gjbJap3PYYxWzq3TX3XTfSD9NTPNcNsMLaCpz7gdC+q6PgLycv0EX
45Ch7Dvayk11tbqpmz/zXul74fo3P2YOv2SU5RKb+Dq05EELSDPeSTkS5dKdAh48bvdQqhiAMVRC
NJl9cYoCkUZ9QAImGfJ9Qox7efn+N/u3McE49CrGzRhW+E5jbr8zMYDNyeot/V2WbAnkgBfQ9vBI
irKxyPh3WvVtnCjvO5jc0D5+/zUMaJkU+RDkISMgMi6v8b1KyWSXv1lk3F0opLEQqbvDIa1CyFD8
VexRaG+LrHU1Jf60xAqK6fNjJ5iHEPUlYVGvumIdLEJq2wiJZmVzejMIprOYkM8S4lOXXC9S9Eld
MrsQU86Vue9kmy1i7kwiLG0hhfjBsj86oouZAYhnU8hKfZwC3mtsrzv02/YwR0ivFdOQIsTNXDh1
5uNoujHklSdXEQBAL2576FKMGFYr79LhNizw2hl+5rxS4m7s3qyYOVZhraly3tfgSlYemtVPyBdz
dS67wc5r5rdlMjepWFRqLk0tALRSHdnSmt6KSmv1Y+q3iXgV5r172d5u4rNZEnOjmn3XVgtmW5x2
eFXyJ6Ldp6KtLJ9Dyc4Be5gnjj3OFrKvXXS8Q0OoYzjNcpS7Y9WdlpYTbfdNaIqoYLZP0XRmScNk
FDPp0J9vB8HpE3Ksh8RexpIjaCPvPAfxqX7ZYeH0dbOgsEJ1MTo3LWzZXWMLJ8Ad7erKgKJ66UQu
OJHfW/cJGhEgbD1SXWcIWP1frYk/nMfz72Eyi2xSjbwEXhOD26GPyfSj/kYxeTRkGW88lDJnk1ns
vRqacjvHHaYx0tUeIDcH5l9kGSNnk/fNoNgM6QQDE5zMiQP3aKSKbYc9NqBjd5XWVynvUO/mAOrZ
BHPiKkUyWnAZKU4W29XylgmBLN1pPJHNP8SvsxnGK2W1bEiXCxIe2KJdPBRuZVNuh+TQHHq/tIUn
HlyYsy42lyWlpszgEJIdSQXCwsn1exX9I14N8w8X5a91sawEVWVKeV2gfEWnCyWv9PTUT/wONMVw
xCAHMxN4qC7HLHoTfrgpNVkyEG5BRMjWTSUgXRt5RRiGdgIevdEpj3h+995iu2SDuW5MRV9aecF1
07nJg4hKcxpblNcxsaNjBgllwY9vRMzqLA7KghaQdtN9fkjBfc7N5eix/fhLNLQhcAiQZDGZSAcN
1LGiI+40d0wCKSi/Gp8HB0HER0no8s7uxxDtbIxJQuQmV+NkhJd2x8GNYCx0TBRMFod+SB7tG9ca
Pf2bV/fYdNUQtfRMfBtBcVp6sac+ta7sjX7s8gr6eyyduA7Oa2M+qd5XbVtWuOpGr3yi6JIxMJ6x
Ut88tC7Vt6VcVABuBoLDZcHavSs2tpk4ptfGUtQybKu+8A00tdeLW3oQU71Lf85u2lnUiaZgVqz/
w4F2A4FGRNyGqE2J7Aldzbma6goOpDxmNzqkLrUg9UZLdeKb5MoAFr24xb3EOaO7gXtjlMnY40ki
WglOQqiVBWPsAVe/8JhK9vf0vC7mYDQqEbRsxroS5VjNB2G6ilMrNe4NwDSjzOWcDPrXPh7DszXm
ZFRZZzShBn2dziXf9NypDxPYhsfCWgt3cZanmtuA2H81bvaQOR5qkZlCmRGJtnhvUCD1UCzKrM4B
vZi3QD67f/uPa2ROSBKrPR5ZCfXS+gkTC16f2vqj4VPvLH+EdseFS+8Ht/OuMudCiPVsWCEa834r
0jpVdJQPVKiPj4fav6l0yjSmqLKmsg2duAK9kj6jmydqluQBZA9s0s2MsePK0Y6aDXwZHnaXd3T3
6J1Nstluk43CWKW4RaSuPBHNdAiY/OUMczsLx9LuedtYYpK/YYnCOjRgieiBAaWHFGRtzePl1ezh
NhRlY4Q51P1E0K0y8eKTilsyP0qLY863JHZD81NbABvYBIr4huI+71ba9ZKNXeakF62ch1mEZJPi
Rapj5GotEuvJobMDOS+72L+VNtaYk64smQrJdQm3khc/aV7jCyBAKg6Ukx2IEZuzp3TPPsSVjTXm
kBM5Gicpy/6dmO1svBrQeKE9TeGONyPE8xLmgEvV2pEhR1QWUTTJc6sJb9fw4fKKeDaYIz0omRIm
Cs3Opt430zKA8M+VMZmc8gPvaNHbYZM7JLI6zDMd/gVL5+csKlxhSjHjl/rIRzn+R3/xpU/EpO49
kcXBKFBOLTDo3qaxK7WDXWBiTCD6c27wenH0z10wx/Za+iHMMNOKe008tgcF7G8KehF/W+I6ex6L
AuxbNepjiAc5+nV9kF6BFXlEgMqs4qo6aHbqpj947sf5ZiwgUOpUEISOKOPFpp8onlYcEtXuefMH
+w6oETwXJV0xDMYB5biCiwsRKkW9HZVXymx3hDPi8IcYcbbBeB/UxaJWDtFd0W4nF09/jCpKfnWg
c/t80OG+/52NMf4nJ3nVgjoFBY3pUY9so3ns+y/D9ybipf80sn30vF+GTGb8ZVgTyWxyEWdKnOxW
mu/XQfh5OTrsmyDIw2UiyhJbce9RxstqGoH0+bMyQ1K76f7qtJ4tMDEuFRN5GjVMDYXdg9g8F5CD
k79n2rNKnMtL2cO94Do8W2IcbWkSMRFbuPOkiRYpUHYpgK02oKmhRWDrMk2rDeWv5VA7qpxKnGXu
e/nZOOOBrZQUcSfAOBGdJT8W4feiuOcsUN71h7MNxvFAnCKZCS1JTzaKgh7w6q550NzqUP4fdxPH
M1i+M7iFro4lwlHbaH43qG4hZ7wvxlmQxmRJkhQhwxWwIDMLLbF0QsOv1cQmg21I7lI/ScLDFDnG
bIPFiPO99mPfr71kKc8UQ1VSIqI6pzWvw4qJF/1J0T2dO63Bs8PkStowY0gWZ8BJyp9EBFYkvSs0
16w4hbn9x8nZ+TX6OTf3r9bXSVyEsKNfJy+T3X0Sr8ODtlrDK23SF7e8jgzPPeh52NibDEVqm2WC
ewzxUW2h45cmD5f9fdeEIRtEknVV1N6XvDHRzLXZDC0ujmn+LEA0YJ04BvYwIgo0pX5ZYDYtBv93
M86w0LkjUCmDq3kd5v1GCzchRKFCq3AopvvysnYjxcYos3Pa2E5gK0XJ3aB0oa+5diLj22UTNNh8
uDg2JpiYq4dzIqQVrsMuWR0xGvHeB5RsMkarGXsg5JUO1ZZu7jjJ866vb8wyAbjCFJkWKYbkrE2g
xkGsfRbMUxN7lxf3jty5tDom1FbNkmAuCQ2F/CC6C9Tdb955m+lzvHKoIs/i4W72YwhW+xoPmEXP
6yXjTAyOwq6v0hjpNG3ltgdMBEJALAWnTnzTWtArA0cXd8GcfWUzUKmUiRnpuEKlIbMlZbLUYnaz
vjEsKZb8RCiv6zG5HktyipcvYdu7iiqcBHOQrKZtUkuJInfUqp+XP8P+6dRlaJQqlE2eid3KGE1K
XAP7oZY3xhBa5sAxsJtmGWcD9PLYHP95Dcuq01EwTyHbWaJIljSWNLmxeCDyy+W10I/28aOeTTFB
uo+LOCx1dPnEYxRkRzqA8/+k+Psn/2yGCTfGDExfW+NtGaaPDfm05j9klcfAt9+33mwbE14wPycr
ZYIWjfyZDrVhRhsz7wAc+bGjPEAiaACfVQ8iOVpEWk7oY36bTrwQx/MN6tCbT9dVawF/RWlHm75J
la0Zf/PY3KyRCTSRQiotXNEjSozJUbLMFufEXTTBC9PSvewa+1nlxhYTbUD7qsd9Dzdcqk/m6Iqt
NZjuUL1hhK9Hxl+pvZXwJn7eX16XHJKJMmDMVoUF/GBwyCSginTRkZIcgnJffmtd05Jc2kSUg/B9
6ki4Km1en2PfV4muKzLUB8AH8fsnTFMxntHgR34U6S+LjJlPBUS0Sce5DPc95ZcZNstU1rJM+whH
wqxuxu4u6jkvQ84yPmSYUP4th34A7A58V5pvdoByc269/TKccV4DE6hIWRpmvpoSkKZUoqGDHpaI
omnlJB6PEGH/obuxxUQqSTDVMjFXWoNWvMyNjkpk9UcoFGJUS0qtgrN9+zfPeWlMxNKlvB+yTMB1
apZXUQ0O3aK1lNX0mi7lJGM8U0zc0uq6qEiEczbNpZW19pTe1WAACtXg8oHm2WFiU6aU8zpWSJQX
9STCQG9anZ66GYQFLhvaG+ZHdnnePCZKdXJft5WkS0gVaPMO8+0BQflSd1bNGoCjxUizcJVfDSdu
EZN3qpiYVWVxXQk61lh/Q+sABC+xY2o2GBr/0YtS7sgdT/du/7Y+L5aJF82q9dpgIKvtKghaQFDA
XAVXCIVPOe6ctCa8sLyfh/2yx2qvlEkv6WOMJb4jhO0cPmNHV/o3KiY+vQxWxEkR9h9Y56+pM/nO
KIdVPnQqBQxAA/4B74TrOojwUkU7JnOMt4xHD8k766y2PQAYhdlmwMtXkmDlBrK9sbTVuLLjrL+S
q9yKUa7r4jQIx8Yi6WA3GU9Xaj8xOu8yE24MU02aecQu/6O5AeULQO7kgEs3RkPkx/vubIeJM4Oy
5KZmIMNtWss8ll7kGq7w3LqrSxvdvDbQH14QZ3NMrMnUtk5aEbEm+fTPmy/7kbixM7wR911aB80n
4sgBOWi8kh5vQ5noM4pz1KklTWrfRUwyX/H/ctQbgH0MSRHJpG1uJvREZFhDccaVlNaBgcMO1u6W
czXsxpiNCSbGFL046TImvR1xBuSRqm1wG027oRoyVRht1YhCTOYzrbrUZzFRoEYUWwYInsEyPp+6
9q9O9sYM801Eoa1bEAlRxh9MabnzSbDFw+ANDr1U0+uJV8bb37nzspiPo45dUs0t3q+UWGN8TL3s
OrrGtNLo0j6yehM9zm+Xr6J9i4QYAK1Ae1RjjnGvCKVSJBj7apMrbXmoa/vy398PjgRgfEMSDZDx
MsGx1vtx7ju0OxPsH14d03XsZXb6E2z7E2RxwWruX7a4u6KNQSbnArWkqqX0hdEt0WEw1mAEH+dl
E9S7PsSkjQlm05oSJeQ5pqXxz8r03awOhMc1xVsE/ffNM6kfuiovJwz2E0G87orMa6OJUxfcjTeb
RTBHCCLPixkmCOCTGT2lMhj749GbEhRVwdk8Ke3dXNV3a61zkiyeWeZIab2ejpLRYGU1eMtDU7P0
Vr/pRYjYV7lTyqLVFqFbywYnKO1GDIx8qYpogqOSZSaM9C4eignhVauuQ+0mFZ/T2a0jzqbyrLDO
hxHAEGBrVPCAM82+ktmZUGLlQqx3L8XNYhgHDKM2iUoBi4kVkKRrAV4wvYWxKwAkijs+PQhvVYw3
dhIJ00bGHZzri9Ugx0FmbJYjhHa+Xj5Y0i74UhVRCdRE2cS0JOOVyiDJoz4Bqqu2GNLspqs0+xKt
43EV9GNi9sE8qT+r+AlKk1d4fvpjaQZ5PlsdcJNkRJ6Tr97cDcf3LD5bXTkfX6YWcGxgzct0sVd1
dGsiWGTFGyzVD2JWHZTYvJLWMViW6qFWgcuvXkAiBk0JcH1L4idt7G66CYBMobDr/KdJIDlBMnQi
NEsuiuMK7cBIHfxGj7/HFfRY+vI1KvWnZQWDSlh7VQOvnsuvlTRbGKb8EmmoSQBhtfYTempqfVDU
7yooYfNS9IjWeeLwJpeVnTYFdElnP1JAY5O2rd2u+hPqUC9VH7v1Ut9Cguy5i2W7CAc7a5PnSAMZ
wlhc9WS0SlX0UT9yykkE/U3rVtUr6PnsVGmsZJx9WdQ9YRhscxoPva5amjrfxXV+F7UvoiYHI1hs
wKgexGP9Cg66AzTbvURbXyShuAbU0x6awa5N0PEPGPkjenIrrLWHMuRTL5hWORiP4xh6xTLz5E12
s15VFrHDJjEMXWdvxy6b4gkj7GCPWT0qj5HZ643mi1C7Io7uXnbFvQi8NcYkMULTa/mMOodDiltF
KSw4yWUDuyinrQUaKTcxXshG0YwnYGVGMIlC+sY3vwsPFOGY3rw/AGswNf7FxbUxyQLhq4bIYUQF
1yJSHYauC5JKsUFhwzGzR4sD5NavL8WSy/eaQTCbJSLJPNACvHQCjahL+RLroPmGIjQg9uYr7aAQ
J51s/ZmzszRIsPfz1jwNn5udNcE90SgjmofGo/hAR3yzU3Xd384BnmWjVa+2Zi9B1HNWzfugLP63
UoewWSieZr3VXmUqLXRvOlD5ETpLtUSPcuZEDSfb2btOt0tlQjPOJFmSBvVpyuiAKoL7D0EU9xlG
07RLW8rE5akt6lUdkFVBloMKD47KoXvT/OoOhHaOzntB7BbOtstisoQpB5wcIMd/ilmQ8Lqfg/5Y
HUYfDAq8kvQf4oqqIDMwJBApMrfphImrGAyHABhDjYMeRPUgHv7Bxde+zjuDXHPMJ5vnUJeiiSZe
6NUnQf4YO1TAJbRmn4+l3Lu6Vfm8Nua7ZWj8KlOJKmeRBqpulaNqt+KhjRJOnr/vh2c7zAdTBr2N
2hR2qB/SPgl9vaIcwMni9k/22QxzBcRRkQjqiKJwByktfcr9tiB2FfFcYjf4KxJUikyJyAY7mBSm
Ya3qGj4RmV+W5jXMOey1u+1lDM3/a4ANxNoqjLXQweX6V4lY+ufoQbA6G8P6p+JVBvkwGvP6V/7o
4q43bMwyjzGlrMoOug+SY0AqEQkcpBKsKLR0lROVdj+TouqY9AO0S2KHgUZzgDBSCAjFoIqWKQTx
8MUUnL+J8hsjzA29NCNBJxCVDGF6EYuHjqZ4aveCBwDwZGEQyfKPtAD1R/SW6Z/6tX4aw9KVs8+N
tLqcn7IbHTdZK+P9o1ALaVZivRMuG8NLQLugOoZPr/GGcwJ2H9TbDJk5AmIRVlLXjLRGIHndA+Xe
N2MLFN3QThAD84FXIdidxtgaZPZ5zSrw2xToOKUoRGBGGRM2ABhBbvousUcMSWMugtI5YrIGUzU/
eVRC9K9/uHg2W8tkSYCIGVkkYfIE1KbWUCWWGfa2urZWgj4Hxop5Q2a7gUxSwXRDNFEkLDEc+BHm
Um0RYdJD8s64SAV20yMPYLl7Qs5mWFK4dTUAXpYxjNVNulPGxXUv1HYqzN5lz9zt+aobO+yJN5ME
VSUFmRhQ3xiPyu3Bql//Kf2jlPoA1IC/2skbtMMfyp8QSXPEF57mx27U2fwGJh3TS01O9AkHVTZv
JFThq6Mqf4p5T2/Oh2Nv8TbWIkMXkQkNPV5rDd4iaZW9FeJVLyC17nQ83iIrDAVe1kfP2wcH3ayO
uc6XNBbGBRy574MR89M7HTTorkDrhka6KoHHI3fFk3rDa8Dt5xESZNJMIuMNxjL8jZqO1ytm3+Cp
7RUVSsts7bo69Og55DbPX3eP4Tmj16k/b1LqajDrbKCjuujFWWV3PSyv5aw7UnocVkdVeTP2u8dj
Y44JqNFahX2UoGfUNvm3rBB+mvFqNbxyw67LbG4QJrbIpjnMYwSh2CzHrK8QpGDHDyuPdD/maEb/
/lmTOXxKHIvsqGc5mPoyy3iZhJk1gE+kuhGhZJ/cmWogt4cwu798/Pd95LxCdqJsUpY07QgqN9pt
8YVOCRJXfkT52k5PfAX7/ax9Y4056FFcyZB9Q+zMr0K/9sJDdCC+TJmH+CQMFOH84dhtbDFJuy4M
q2gU77Z02ha6D0Gc/KDchIfRpk3v1I1QEyAoMDfBFHBf0runfmOeOfWq3OlhUwFLE2GwjGgtUATX
pXRAOSlSOJCW/XflxhZz9iZjmQSlRSmidYpP4T2eDJ7gVpA6uTUxoa6C4qJ6uew3+/nvr/yNZUER
O5TtCcVeVEWH52vzkCkLb1W8HaT/vokoRgau4VkDLHr0sgcdgOXyJbkGIttW4aD5A+XMDW3psPIu
+N3baLObTDqTJ5rc6iOg81J4nQg/x+FZ7x6zmLO83QC2scKElqoRsmJYUNyZtJOWEWtObKH6cvkr
cVbCImRAR6WNU4MdLMvbuAVtWvqozXYzccHYu8H/vBgWKtOojdhi4IDCFeiLVXsF3uded6bXsLR6
YI4E6PwmEIaJn9fHy0vc30ZTNFTU+5CQMa4PAGMoQnwdibXwIlfXFGYiuZdN7Oe3ytkGc9fkSoNh
0RrF9OlIyeCGn6Jb3ceOCJrP++a1eKLJbeRNkVXfR1ya6t0LQcPeQdIVKSc7AgPJI91IBPhJPb/k
4Vs1PqH7ImFoRLL6MLMz5Zmz2t0d3Rhk3F9VGz1Tcqjt0ERlfIpx8PQ33dEtya482aOz1eQ7x+bu
82hjkzkMcr+UiUBJ5ztXe1WRHAGK+0ozFQxovXFs7a8PbHSIXsi62LEVIeyNsqBqYUKgLnaJBTZ2
7IxWv4C2GiM5Pu6+I3c+fjdgYlLmX6uMD431nK4TFeysMiisVs8xFKnapTmOqhwsMqTGs4dSJ47Q
C8eMoOuuxAAyybY5ypx09L2f+uFe3PwSJqyisSGbSQkp9dELAe5M3Oqms1KohKyF1QIR5lK2vPcB
YcOho4uJx3uh7kaLzS9gPGxp1AiNBwTYpr6Lwoc8Ad/na58HxHDzkuPOPFuMZ2lSlsx5jmeUKJag
XLVlctcJNxn5qSehPYzef3MuNuJKWd4raozPnIN8cJXdwkblDjTlLvCWdnGKwKMRHzPOZbxfTT9v
KBt+0bpEJ6KCS6dXwjdyazwmN8UDHTfMf9agjameRv+Lebs4lJ2EB/bcj0+/HJsdhgmnZmqkmb5T
yU0R3ebqtZx+Ekcfzhz1h7T7fHmHd0+vDmJgXTMRklnoOGkyMUe3BZosk2AZCtiwAMCT28q5bGa/
iKKbBMgRRVJNFgVTAWmjT0YMOwDBQU3HDR3DFQ+ULaT1oezOi0q78WFjjzkThl7U9dpDOJbORdO3
mnlAcL9OfOEL5pVRJoqU4PISd5ODjUXmZExSSlIZeAxn1gVvXlc/NYcHQy2OLeFyfe+eQiCBEW1F
7CeLxkm1oo/B8YTibxFZse4PYaDFwSgfstQaZ06Lff++3lhjYm09jEM0ZniKUm2W6b4DrER0tUBL
7Sh1WohotxYi/I0aIIHkCr7vbuvGOBNeTbmpE22BsmdXutGER1swZVAp9C9/vF1oOeSkf+0o4y8D
hI+UPsWRT1SptHIctVI8VaLhGcIAcER6FYv5KRRyK11STrjZddWNacZxmmScYjXHZR1lj9N4PbWc
2vfuET//fVaQssBk3VJEiCir6ZdGaZngxm44YWT/JboxwpS9soGESSFh5jzRl6Mq5G5YfWpa9ODy
oJLsIi7dLklRvSysXjhc/nac/WMFIsMumaWmRGhpiWwlteBUHY9cdf9Zb2iUIwYTakhPf387pWqj
1TP9RpOtYvScipW2J8Vv6Fizz6vA7rv82Rhd8OahZjbdNAgZFjRNn6F8iRpaEDeKBwUNTu7yh69G
FFFXMXRMWKyYqQthp4gTcFXxfBctqUPy5yYGJZwoWYJZOSt0PcP4tmtMW/0bDlPVlA00y2TdBDv0
76sc28pI1AG6l2F6WJUgHPwq8S57xq7nm4Bcmqoo6rrGxI426cx0zSAwq6fHsrg2w8/F+OO/mWDi
RiwOUNOkjpGFLlEPiYTZFI5/75cjNstgdgrJZWO0IkAElICczhrnAJG3J9Va0cPUT6XPHW3YfT+c
LbKIbhJKk9mGKEdQiwIkQqNjeaqgVF/6vAbjLgAY+BJdUjHoCxAS/Ygbb0fXT4zWHK0cqrNHCa1D
sGpFbv1C12d68T14Tb3Z43Ns7XvH2TBzrYnpAImzdcQiw+u8O0GCsZPdv/GOswnGAdHThPYnxGIc
CbNKOjQsy7cqfLpsYz824QxruPFB4EOY2BThrQupDJSlKSnG4EOkzcpQBqT1nMipncvW9nPjjTUm
OImrlulajSXRvvMM1AXw8F44WeSBqrVJLrF7ZASylTnkkJUWLzbuJ5Ib+4y7SF0bK/2CZMR4hJi5
K50gruPRxzRq/0hAeOk4d3c/eAl6YWMJ5L/s07Qn90hkiRj8EnyA0t+M75e39w/L08Fmp8jAdn0Y
bZBAoJI3uKwxKPy6uO9ciG5xrX3WjqMfAXvN+Z77+D9yNsiUkMc6jgW9jVVnuaeTMdopcsOnzqeo
f+0a5Qk/qx1ef2o3fd3YZD221IxoMIBtUVPJB9gWTzrlx4DEKltTT6/He7X4C5lSRd2YZNxWnVZp
rSnsWpXvi+hnAmLS5qaaEs6N+ofjcd5Oxj2TdGoICHiQK2ee/kw111KPuBEeroNXHRDSCgtNXEiU
EcyqyAF3nIJ+rg/VCIKrHLUtCOay3dRVwaRuIeJzatbktgdQozmFrVxTMFTi8SawdyPo2RjbU10a
fYT4AS4mMmmWKI7eKuYOIHacTX1/HLKL0kTdIBRYA9lmdlPbUROzOIKPthjAbH+QRfZIuPxcheU2
JflNomDEr82CCDXDEsDUNUqtRG4APDOsJf4qR1BAEcO/KDhvfxQTGNR+/jetHm19OAxo+YSc/IVe
D5fWzVwfRilPeUVLa+PsyeZrFIEEsQDys4XcCW+P6QH4YEsSZQzrgz1UZru5othkawZi1PcyVuk0
14LdOWZpa+7i5UHti4Y1/g2sX9vYZA6lVCRFUgpY35ABtLdK3hLnRzURX/4iqG7tMP5jhK3YA/sD
sarD6JTfkWzeCXYkW+/pu13aWBvH4l6zbGuRcY5BEtRSSGGRPpa1q/VUBtVhOfBTNZr7XfpsjItI
jS4vKkCQmNZqIUr4MiTgss8tlAK67pBlt/k4ctbGcxQm4+1K8FQJDfJ2rXOF7DVtni/v3V5Q2W4d
k+3W7ZBUk4hJjMIc3CGUXW1Mgqju7ctmdm9aEJnoui7h0yNWYmc3eWe4zAOkRgBuVv3FBd0SHj83
0NKz6xsaKvXC4rXYd6/arUX5d4tKBfqyJMYRW/z8IHlYIVTuwNbXf0pv6KykcAAFAZdflV6mHz3k
vE7msu2WckmFWqcHO7mRXQkMp+ETRMEtYE+89LP6cHlfqWd/NIfZI1nSNYmwSD4zmjCAtM6KI8er
S7K1BWGQ4InzT8EQC8433LUlowJmggAYMFLG+Su9bjRzgvML4VFYvi2yi/kGKxJ5/TieHcblw7Wf
1a5vFHAjBU3SW3H1vdecQVD/5mht1sO4vqAK0CZJTcUxlO/r8KlNgsvfZhecBBmKfzeMRUPobR83
aY/kuXXko+ynz5p1FmQKjwiM4DTuHHIff1rtOOifMTbvX/4Nu8d78xOYY4cDULYE5PROIYy2bHQP
YZnaeTYfLpvZfVZul8ocNgGTjN3cCCiioIW6XvVXhbue5NrKT+NR/6a45XWHoVLdHY4Gx/S+tyjE
gAqejIoRc9usfZ6JYgdvyXs/jz6L5nNP3F51OAvc38izGfozNvEL3AOlFK3INOURKtlldZoicpPo
2g+z1ANZyx8NdbFAj+ckyRuGwU8jSLyAFaHHA7M1WclD4+8vG4sWRVBxiywYX1abOZaqHvUc6Vg3
xyVfrbB3qznkHJL9wA3ouApFBFFTWYgNMZdFM2ssPLxuvmDKAd1GtbZ0y7QW8MUvAe977sftjUHG
lTIUedRIR5Vs/jZ8omoe6FWD+MdqrtKgd1XIyUJZm5Oz0KP+IYyigm/KeNWjMcOEgmKQly4M8V5R
IHkidxa4qy2tTDB/dqqUw6JfGxLH4u73O1t8r5Bv/EnWFKNDuxwlzjn1y1a4WkcjMAdy06bKI8d3
9+pLGo6HhklixAK2Z9wKmiam+kKLCFRl2xLc3r2CbLPP7RPvJmIbS8wpGYS0qOoBeKz0QIfZx0BC
0VYGgifn3EX0rvnwwTaG6L9vto/oIyoj9IHZzZOjSom1Vjd9W1pxVDt8cuh9axSJSDT85/2MbKwl
ACWrU4qyY5GjcGuI/pTOh0wAhkEgbl0+iCuoaWbcVDLqBvVqjUQ6qS0EM8PELpb1CeRgltapHKj0
bmqomqjhUXQkoPy/74FABDWrRECHG6gel/8j7bp2I1eS7BcRoE2Sr3TlVFLJtXshWm3ovefX70nd
uS0qlVu52zPYGWDRgKIyGRk+zsl+l0JQbPrUPtwyKHoRs8ngL2GhcJqiyoy8wbrnGJDj6lFI4PBn
FzQY+VxeRH11blPIeJPGdp9HZVRiKVcpk8dPC0ea8tYtSb5b5fQc4rkg2VRvyvhzasyCm+RVSLaS
mZscomEZGgMVkjkCVGY2OaQ6K5g/184muTWQ3goeJA0Cr9wr23Ve9MQalwxDKmNQH2K3fEw9bDsG
MwoV4046qKIPydXfzc3S37PRX32IsziRO+zTYpKq8+LhImWRY46+NN5fPxrXTW4kMTlmXM69Meuo
3y2hbya1Yyz7tVpF98c11xspjM9XtTSXFxRnX1uk3W0eWBdMgHvtS+1XN4uHvlQwgEABWBYHEcAg
125vRDMWTgnzNG41pJo52bfGfu2frdARkiXzpdA9UMs0dZnt389avHR1CvOW5YcmMZ1aD6p+P+iJ
KKzha+KbICbWlnp5NvUGmpHeUMy06TyfRixbGMfQyUESJKrv8hXxTRzjZ+uwjKKRoG+5pI+DBICO
XaOcQutQDYIXzd1AMow/kl4rhxuVD/sEwRGFG6ETCUXuUDJNwPJ8Cn9G2LPwQqd3gQkwT04n6N/z
X8CbYMaWgCewhm8HOmBmAt//ApjCsHn8m0cG/dYsdDPwP++fc1jK0qBmALnU892AuC/8UacCtEe+
Ar6JYNQ8whYVutg95uF702u7ye3D1tOtEUw3xV80zOFV/5yGceV5hPgd67RoDJF9uPrdcinS4PqF
8dXuTQSj5XFjFn21Yt+t6nJw033BVKkzgS5AbWO/neXddWmiu2OVPFWbSVXhNcvcOJgD7q6Ljkp0
13d/0asEuLhp27JhYplGY1uuHTGB09FqKybS9d91sO6xggyq5P+wyLj5WfSAOd1RSLQ1xAIEoSQS
/Pe6RypjHbUikz3gA5Q3xW0dzHtyMM76nXJcMHgvC3ciOXEBcO0BSKu+Lsajsfxe5JQafSRZOcZz
j7IL3KdddqZA9P1OBK3CAR98L4nR+sGeKqUgCXCsAXHaH/qb+aZ9jIFcZmGF1dgZ/owhS+mY+skj
4gIKfnW4rjrqR019/wuYxxCZdhTrKVb8pK78bAygR2+MwTGaIohXVFDD/DSnT0tjHME2/ikk9j6S
tBsStY6UG04STl6B6qpsd7/LzLyJM0wt58VeydOfQx/tcx0ziqnVOGFWnMOEQhyYk3v9BB/NHw6A
Rhp6Ibb6cQhAGcyki0x6hViaUUxlbxmA7QptwYv++MaoGJsaeAj50MY2zFSrrAhiZrLe9e2yL7OX
doj8Kvp6/TwfQ0MIsgiWtW1F/9ghTFR8j6xOZa82UgBiHFNyVNGCSeA8Kph2UVrP/f4bcUzyWwzt
ABDTSUYMXJy02e4dKX4Z1Khxs6W4jWpR+ZfjJ9+fjwkNiYxFpLW18Z4Bb6i54Ovbx97ytd8bvn22
Bow80OZyvhOtXXL1ZHNQJlBcwZY45ChMe6sULMm5A9ZG1An85McEiZ4NM5AEKL0fu3NjOs2NPeHb
9YioE/LSxIJAlKuFtqbaKqY3LLye95YpbDJimpope6b8qZdvSF56yQpcl0TQ/OKbwI0gxoElTQFw
H22QvbC8JOWDmcq+0n2KyxTv+yUZsYE0SZdh0gUYHtyPtBHLeDKT5KtiTCo+Uo+dxsDqd10jCJeu
XyFWUt9f4WxORphpUPgWZZccE39A03IWa3Ewd3j9JXNmC6AOf05jsC0Iqa6sQQW8qyffr8GILf76
s/atxXov5SLORE2p1+T4fZL3XhzzlOVEwmIARnA8kKiWjt1Je6WZbymo2zgqPzRpdVZgyBTaCD5J
e9fPcuYQW3HaNQsyFDQIqY7yMvlDhLBI03a1NLhtbz+FyaNaTrdrZ15sSXIa2X4aUrA8SFhQNkC8
5qMYeU/MX9GoOXPdvSxT7Q/K5BZmCiID/PM879H4+2ophmfMzS7FkKCeVp/NJZ6dxgRkTpOZoFzV
LafKzU+DAuTFrvl1/VtwzZxNULSwUFf40GLOpNAOjTLG+Jb9uDS/p8Fbsm8yNmxEAywiQVT9NmlA
PQKvBIjwsmcrNylo/SIfvrKUnzrr4fqJOHVS+rnfjsTYAgW8x4kewZAqg4NJADAIdpPTI9WwwKmn
niTvL1Cy3ktkjMLQzRpgiBCKUSJPirKaABU32i2B5vfPosiEF/gBlERWMGwhg1yb7ViDjT5Tky6m
0kaP0oZGvn6Ig3Bv76qgfo7uRKEmNS7s+9kKZDzE2BLVmkkko5YY7YHIss+wqS4G/+JpCLg7iSyD
w/1jY7JJUQpZWgIb3s67UL/tGsNJO5TuFkfKRH1/nrUDXoQNJBYZTK8yo44ppqt1TYK1swievaE8
VejW9U3pjbIuck78L7YRxmikNhXZAG4M+sUmXwbyi3bq9z9WpPaRWz3mO9FwE/eDbeQx+tiEcoNU
hYYSNXjDrVOV+Wrka+RYp/sVViYiAt/BfXPb62T8U7lqlg4ePZwQUDqdqZzSqDkvC3hfF32vmMns
jAn2HSRjNybyrTrbAJCdvQYEXX8RCGx+CFvNj1Ip1UwpRNgeg6hwyNBAuChN645EENJwtVUxNV0n
KA19aPvkyYrhuCpSvLEEyhSgnmJjF5MgA87V2ojGq3juHxDof4QxL9Cuu7bEf1D4Df1IC2TNlxbB
JxSJoP++sc8gSFL1ScccrxI3GJc33dVaToVqBQLrzL03ZAyWTOiyz4cuVkywFNshUpuOa0CpVmMv
BaQg2LETl/ICqCh3gW/1SYRiwD3fRi4TBBi9lU8m2i+e9WvQboHoJ1f+9aOJJDAB/KyN0zrqVPUa
z8yf9Wkvo6p1XQY3dAKaz5/rYzSBLFk3VKOOKA2uRqWM4kfi/fiHHlM0rsi1kSguoLKF0hbAj9+r
RLiOLebkkRlMw/MY7/r0adSeZFECyc31MTOhY4hXwYQgW8jIW7uXdXuBGDd+UoLYHYPRM4I8yBUM
iUjfwBziJDezu9z0u1bH8pl4OZZvvza/gXEHGJKq8hk86p71rSGODkg16cF252MLcmds5f7VfC3W
DkzDNAhuF7EmU51skmEJWxWJRAsv3h+Iu+71i+6Ed0D8PYuGU7gOYSOMUf5iWSRVheNFUnRIW7/B
ehgQfOoA8K+OrRytXtR/5L7yjUDmLYCssFFID9WJlyCJ90p6tnUvwfR+IsC54DSp398j8yDMWm1T
u4EkykZA5/fIz+Q5DPrT6GqgcAVio+HKIp5hrr5g0McG7BSKcCaLW2BI66JNIy7UuFOCNXQyH8Up
L3qqRmcB2HC5K16uP3yecVE1XUEai7YnHuP7tziQXO2zAgoqtzdJTnadBkOZkN11KZzFGEzQaoCv
wX9RN2L3fRbsuJKphxegS9v9BQUjb7lDXOnF9yLrwj0RpiYwyYHZVlB8vD+RhErquLYWPlzhj5o/
YVhKlNLyReg6FFHBHgy7AWZ0xMqzETkHIskpuU/k05yIXDP/yuh2lALMX6wlMlayGPSyWlEHwJVp
QQE9WDRHfTSOlQc0kNK7/oF4D1ndCGMiO5BYgo0dgCRYW8XazbdScSIQQM33ZvO7S0tX6gTy6N9j
Q/+tPCauG9OaKAnB4QaV3FgNuNxq08MutGNM+q5Qe7dJs8P1I/K8zkYkYeoQq1SFZQkWRU+ysJlS
ZXtSx46+dCiwTN+vi+Lrx59Pxy4dABuvmI0ForJ1P9TPALiVpP1/J4KxvO0UjbFc4YOpxnjUcXFI
7Z7qRDQxzTdI6AJg8hDTQWD0YF5TPtmFPOAoU+jLRwpUEwfaQ1q8YrzWbv4syjE4E/8wFaj4vq4F
Yv+X0ftwnhNgsUurNyzOjGWp3Mv2md+/tPt+gRFsXUoZSxF5LFfdLUJ+J+63I5ahYmgb/8f2Ipqy
VSfbQNQg5bIjDx4wgQKy9AL95763jRQmLpgmqULpB4f8Z2CHok3ScR1Rv4Mb1mEb8M9pmMscymHR
WoIMsc06d7Fvxu63bB1iVHy02w5QCvbNXDw04dnSv13XT85oJP2Mb5IZi9JOmFVqCkjW7jTbCXdY
pDrV+9lt98bu0uH/6R3KgdG70gV8FA4QSjzR0jr3xW9+AmNk1EhNx4V2KijI9pRbl6SWMbIIVypM
VLn2DFRxGsJNTNKwU7ppN651FqLcJc0Xvb+Z6odYO6jqTbaeWlEMxNXQN1kfoDfNyJ6rBRkiBfgO
BwBgKpJbjSJychrgfDDRGzHMy1/Dac3zFh9QHyt3lO3PQ40hp+taIjoKY8Vkxa7DZoSvXopf2pgA
lw1Tcl+vy3h1+B8OYoHMT0ESYKFa/96EARDRJDqmY8CCCSbM703jmmj4pbITgdpw9MGzjUgcOM4O
3XobLlkg+mDc4j4mD//8AuYtrESi+IG4SnUtfJR/HWmygwTlXFhWNzHD3RL/zif1WY0z0Qg09w0g
sgPiLCZndXaKtMOU6rwCg8jTFMdUL3Z5m83BKBqepVf48YrfpFBd2iT5RVZVgzHSFHWu/QKjlSOm
u4blMaq9KH26/j15srBUY1kmxdgAi/d7WSmpe0lTof4hAI7s4ZTYv6LET6ezrvz47yQxRhoYx/ak
TIiNpz6/X7HpPw3JrugvnYFpxPn/DysAFMTNuRg1bcJCrqeOLjzPIGYdZ1+1ezcBWvX1Q3Hjyq0c
RhlVS2rGIUHkUN6ACAEVEmRPsMkUe/UvQLffn4mxwHZSxyvqWehqnSmMeuNWAFA3dph6CkTla54p
wd49KGCAJQmGXiYzzFZ5HbMJtXI1BtF7i/5Ph+3OVLQCz22nUp4ZWcPAAmIURk5sWqMc5lA/cj97
/VN5h7K1O6cuVl2O8b67i4FQqlxWIUonNbfsE9NUsCCjtEwDE0bu3ESKmmZ4YurudUYCeb3tJwcS
qCfRZ+PZDGCJayayDjwxFklALyeCLTKU0iKk8F1QWJGDgjYxg+uayP1ib2LYLKqvRwBI16ichcUt
+dXOD4Mk0HWuqUCNSUE2KAOMlnlSc0v0eohxEFKmTpcftcZvh99VajnaWAlcGS+iA0kQkBcw0gdy
Kub79J2E68RepSdjgD37lRmNg+6NIxkYQLMCcIAbkywQ+dqR+aATG5mM2R0VwHwvFmoUYXlq+uRl
JtlBzVaHhCqKE2NzN0vKGXAojrR0IOhoxhutwsh7O3jx3M2+TB6LFmVSRT4W5gwQSOASjMotUfUz
5uVvMe+8S3PSHkloYx/dQgNfl8pvraVdsAwSlFJyjBoNvmxx85p8+gvl2ByNsfKVXtdyMSAykGBs
tdBt1WOW/Y0CItHAi7KR3rCZRlxEiVKMNuw78EfSr113bkQEmlwNNEwLnSyg4aD99N5ZAcowXKvR
WpGmOcoK0NS9tezGNkirl+v3xVW/jSBGFSY7rYwmgvoZ9VMU2c5Yu1VyHPUgBZ5bAcDk9eG6QG7z
CQB14GdGdojSMRMfgrK4Gwv6fCnB+PK9xGK25KLndQcEKgyJYW/Euy6Ray8IQhjUKXQoI+NMCLa5
dBU4xl4HeP4WyGxYy4wer8vgpi2YfftXCBtcp/ZQVHQ9GolZD1iaGGDoGIr/Jvk1mGpRavylg0Cd
BC16a53iGpfBLZ+F8aLKs/WbH8FcbV20WCprcFK6dK5+Mj5nO9nGPg7AcZAmCbdreckLSmUKuk2E
4t0zZjJdjElKZ6S8aX2fS3ercYjMT1Z7UI29KQS/ohr/wWZRlgoCpBoClI33L0LJ1UKLMRGNgcZo
P9xXOxvF+BlReIHZQnEGzPVlG3H03zeR6axmMVCoIG7J9okJTgwVgMUHKzH+Rjk3cpg7HAdVTQYJ
d7jU+XmJQ6xstMdSMwXdNG4qAXKpP9fHRG9Rn+ZLXsJmLUcVo5LZMTq/IiKehaUDrlZsJDHPLe4S
TAeHaJtTUlDaucgfIc3v9w26aYs37uqdeZD3Nuow198gP0J9k8z2WouiDFfwIqwYWaeScxCatCca
oaqnYX9dFtc+b0QxL20M1yaaJTz3CngyJZqg5u0SeZK9YO2ICNw1t5a2+XavxZqNLq7LbPVLCF2k
4xxq6VNsmQp49phVt/awmYor+oii4zHuZwEg1ThixsRD63gH+nTXaOebOVMdNceKHfom12+TW27S
gA4Fh4cqCHbo3r+2zopaIB0hY9Lvy4MZYD8K2EOWMxwAnhOInhw/FN9Io2Z0c5+6BFwXhGTUAy3g
xXCWX7GXueSVlrEDkti4S4/mRTS18r88wbdDMpdaFuAW68weUWWkYiDrdzJMx86CjtbEL2EBzMQ6
LcoakFYU8HGQA5FPbU7MeHmlCEO9DzvZK7rkrp9spzJ1FJmX3aoVe0lS9okUP5dd5WVytqviyFtB
IZd2uodWLEp+v8LGil0QTO5nqXO1zrq//v25Hnrz8xjb3kR9l6y02zmA59oC3ZzVl36rRwIDQU/5
0YW8fQDGpudDn0vpOiPstQdfAjidFfWH6yfh2yBw52A1jlD6Ccb69Yk89go2B1C+pMTnCuAMwqfs
oAf5MRWsR3Bd1Jso1tytxhRVaBnApOeeAWQLzNaQ4TYyBR+H/zg3cpjHKS8AG0aRAZ63Au4kXZfp
9+a31UWlAXTuomjttb3+4SttxDGvM7JmK2/CcPUISV9M9We+Tk7eGrW7EMWZU+kzUZpdRMKnKB+9
XMeqjtkHRDJ6r1wHv8BqopPp/VFWysM0666pg7Yw7PfVsBzyHnwf0uzqTeWWiSz49lwtBqwqwGhA
cW6yiNadDvxl3cKnz+ZkP1SA/BksL5xTwQIT1aCP9/MmhvHkYdUVTVXic0jzbWn9MPRDWfbuZO6H
6TKUeyX6LVBpapeuCWRU2s4zaQZoJOYXf4zeegO36lK0DG1BXJl5YuRdvgagC4DRC0xoA6njvX3O
K61X1smEHwfYcB6Mp9yTHrWAuEPkhl69J45x7LzVp86hCrRng05EBPFZCgQn576wzQ9hzOaKioZZ
ZwhlDGcNwiPdg8NcBEYxetR/rWACG3KPYEYglWumNlIZa0hZv0mL+UfawP2i3FAT0p7WB/mHvSMB
gqfasQXRDN81bUTSi9h4xDweIlvp4O+XGC2dU0c9/Xhq07u+utUm32q+rJlooYHbsAN9y5/PzIS+
69pgw6CF0BIbhnRuFCXFQP1Kq1QauJ1Mt8HG5vyNbm0ue6MUOANuiLORzjyjoh2luEphZuR4OvcN
CbRI+jXq+cHoMLvaiTYO+EHHRh7zikwlJgWmmuB8Mkc/yn5zbHY0742e1EBHjoYsygfKk3ddmbjG
4k0qu+y4Zk0Fii6CU35T29t28k1rZ0eX1L6Q9imcf12Xxr9TWvszDIyBs3vnKHDK6aojwqmjwVml
F804avEh7R/6RNQB4j/NN1GMl7B6iKjo4AFAN5b8YjUHc/XX9P+97Ii4CSWDfw/EWKJIldpolWPE
ZutFSTwjvpuW01ALkjPRWRgz01p5hIUsGhgWj43xaOfe0j8Vf4Hh/v4wjF3BrleYAmEQQ1cogMCU
aa+mHCVoMHUOXvsdWCw746K3gofGnYjaXiJjXIy4ycKshP8ouvwpWaOgbGYnX9TYUab0UulmME2p
N6fy2SjG0wQaiNWwH4YOi3xheq/bohUDboyGyAxUZzrWxDSDeYrNMsSdHaK8m4Pp7Ck5ojlzaOHM
6p0QuYAXE2xEscMjmbWqKXYr4Kz3HSat7SC9ywP4T/AdVocmiL/9XWq6FcmEa7lit6Fpwn1gs19B
hdV2lErfjVP+EC3zfjKSL9cfvcpXXzCL6wZWdVUWC0KauliyFlSTo6b+pIPJTW4QlKn9Xo3rU6On
zpwbbjeGSFSdLvXHdJ9Ey2EILVfG8E7b6O48y4HSvZTlbT0EvWwflCl3wYH9fcWUrLOgkotcRJBV
8y3jn1/NYkrorTSjrYZigVX+LKrOIeONnqbOOqmuSS59ChWd/Os3xY+kUTb+z02xfAaFtmqR3MDj
tZi7RyXcm0/ReXQpakb5S1QO4RvjN2GMhVy1JVpiOqEX29+zeVeDCEP7Pja/40rwwHk6rm1OxRhJ
tAii0NKQXI79fU33T+9LU3Rz9G98iEE3MhgTSZRKtWdzoF0smlbVoDSWMZ1KN7Tq5+EkhIijj+Sa
PHrmTUA0qbWk2jmig67VnKWqb5s2CxYztpxxSHdA3TtFXeOMPWA2QZvoNLGIhVvwqAzGaEomSNuT
GZeKQWhn6JZdVCzeinZaXYnaGTTSYc8KW4j82pBR0mIhJfB8zbxRYQ5rs/lZN42j2MNOS7+AZe9c
FtKvySCClJJ3uI2JYnuhma7k66IjUzKbw7reTMntmLiNkPGHavjHg73ZeUZp4kQPxwolUW8Y8kvd
t061LnulkI9xTc5FanjR1AT22rmVSY6kQv9tWgRWhpvLbI/KKFJhVbWCFh9e4UE+6sfyAiThnQaW
OIL6ZOiFiP3Sh/w7DXJjPz5Hl8gtgsQTonvzHun2dzD6BCLMtsQ6Ja3/yq7iUSK19lADv1xyMU7l
Dk+kd0SZzKsNvfYBmAhfSco+IbRwKduFa7bpvqqXzDHXCTBJWJc3h+euBH56Wt8SrdsvWR2ko3Ew
SvIZ+u9UsMqYFANle7mvSV65strtV0CwArEuqOXvmpkFzQxq1nDunDbPnFHqf+aJ6Up96CwSOY5r
cip64s8YJ5/ncl+qqTP1sacukxPlqavqK2KfyAXa6q1RNt9WRfbnEMsyWY+NyzH05yG7T7PoqUcX
VA0VQdYlegVMBmIBD8eQIwtFzxwD29O9Oq4/ZUyaFVku2Nbl9tw2X58wvkCRqikaYtQYJ9e+i7+C
HeloXQB4cdBtp0ORNQpa0eAB93TA3cOiFXagTXacWo7qqI8IHl/bz0clN4+tYvpYs32szF5wkVwD
thHFnG5Omykd6EVahaZ7drr4qWF9ahQwGciAeCmxQZE3ovNxnbm+kcq4PXMeiRzJyEBsq3d64EQ5
pFuddq7P6VqXTgn+vllegjl6zJTlThqfgRMmyO64nYHtb2AsnLkuYwXKQtoUC4Haj8o5hkqMM+X6
ms+SEISd/rkP73lzZMaYESSaZQzQd6+olQtwvI9ypAuKmhyMaVvdHokxVFoUN2ry2q31raN61IJs
jxbxXfm58xavCabDfG7/Dxs3XPuoENBgUFeIxv57hx+2SmFM4OAAhKGbk29V5xfyiyD844Wc2Jj4
VwY7uAJwnlJCCEH7OP0N7H8w+bDEKKepl95XcbTMi4J/WENFzQf+a3wTzSQFQ1OPWQr/70UtlumX
F305deAwTEf/+hm516iCWYqgDKp8AIExqyyttQoWv0axeAbjjIZVy2gWbVVyX/xGDKMkcQt23DSB
3sOfuGTW72t5OVTWGhjpElCOOYA7PF8/GfcGNyIZXzY1WjGtPWL3bj23WMkFXe5cVa6mP16XI7pB
xivoTdlFDW0HWf2DGV1U65zltSAqEZ2FUfZWLkat7aANpfFgqD9062zqT5H84/pJNF4Gor9d2QdY
+rBLzRD4PZ7W6YOf20Xh1GF9MPVhV2qYMNFlP1ILx6xit0ZptxviGzON7spp/jWR+AFYB4c6U27i
acSKx3rCrKjpt2H+256K46RNn1PgnyHRdTpj+DTHyWXIy4u6Kp/jCKtyqhpEqn5jYEpW1qL7KC2d
rJTAZjkfhyUXKIfopMzzikmpdoWEl21n31CQj9LRGatTiY3LUaT63ELi9lYZb2fZ42R0IxSRnMub
5BboLPqRNprCA3xccpNVTn6r3ySxI1qQ4laJt5IZjxdX01hktDBt9oDlbvLO7/NLMUm+1o9+2Fmu
tlh3edsG5mAJNFbwKjTG0fVkDsuOegWymLdNaSHGA+pYLmKnENgVjf6MTdrX91qODjfsSqyDPaXC
6kMlB6r+NBrzIZFa4HaJFqj4B0OBEfOngPNjx/+mUrIUnXrwYkZrQ34oB9OxiWhNlytFA0bD65Sh
wW7jaOOSL3IOncmrO8W6J9FOivfXX7tIBKOWimUXi0kBDNqwC/qx8JZO8to5EYWy3E+0OQqjhCQb
rHKQoYQUTzrEXtG6R4zng90DiQxNpIYLENxBDC1i3OEgWSMy2UhmdBA7As0w08IaHRtojgb4PPbZ
rj9S9ifFz2+xdr+3HsAj6wqzN7pj9iHw2ohm9HLKw2GqF4iWj+OhOAJWDVMtOmg3hYUPen0fJYHP
UMfWAQI6xjVopjmldfLae0tfc9XsNT/E2ZzUn5zQva413JBI+yOOdRGzimafGs/wRGOMoVfQC6rm
4DZW53el6YCc+GhO+RO0txEYFL4x20hmTLaEMddpaqgPzIOo/V01zxEwhlbtszk9L8VJbg+jaKqG
H9tuZDJvBLDOeZjVmAHX79MLOCmeTdPBtlh0Q6maMLSPZjpGMDxMkxo/r98z32tsRDPPZkjlyQwJ
DGjnK1+wPYISfJY5GFN8Ra4DSTd0Nxif7YvoC3PL/9gi+VejWNOdDpOZAiAAja8znYwE8vNn47bA
dLPXHEpfOgyYEj8BBERwYK5L3ohlngxmfEjSV1Bk487aUdwiz7o0O9MvDkBqB9tzhnXYVXfEm/Qi
lWZiU1sbpBCIIAjgYvXBaGSnSLMgWmvf1PpHeQpdqa2+ypMsSpwEL/c1Gtv4rijsAA0yQ258sAen
vxl2IaaasF8snRcPLfK/wfSmBvHtyzKhateCSRYMZGgoLSUdk4/WXRvVflw8yvq+ML4BGFQS4tLS
N3LFQGmMgbIVGvxThzm5tBLc7RJ/dsq9HFCcAhEBH9+pYZmUtorAzMgE/RIoVgqQ8WIAANbJSvy8
cdPu+bqmvlY7P57oTQhzjdJE7L6ktW2jbD8ZWuuMZeubxVejNp6NofuElHJnZo1XaFWwAEB5Xaxb
tZiAVjMHlp4/SGb7c9KrQJ+S39ayur1cHKsV4BUAgZHTFN21yVm60ekk1V/IlyoB1FU33RJUypYC
PJoRaAvU/ixH+S6s1Xt5mJy67wO11b734+D3DVZ8CgOIPfF+KZpbokgPSlkGpQoikyq+TCsaOC1K
lkpy2ySlMzeDTxYluH5L/BIWpo3//RTMd+/NqsuwoU8N2Izh6gxMXgrAzXZ0BBhroLvQFy0A8h/y
vxLhfd8Hg1IyqCFKc3TXlg49Zbsp0AN1L/QK/IjmTQ7jicx5KeZ0QsbXHSkv0nhDqenjO+swXWho
QcniqftNgr/pEFEer3+uFLtd7w/YR/UyJQnysxIzU2p8SLRHQ6mctkSFVBc4+usvCds772VpXTqS
rIKjt+LYDVPfHL5XxdN1HeGb/LfzMAHakmIgj5Q4z9JgOraRDw3ajY0SgMPB6bJ0f12aSD0YB2Mu
Rm1nMhRymGZXWz+R8T6VABDf+w1gtTCRNX26LlB0PMaxSEq62tXS43iWu6Sn1Xomo4WdncWpykbw
uejf+t9tkiYzhm/Ko7amXNOg4rzvG1+ZX2LiScuX6ycSaT79943LAqNaqfcFplPCGP33+KDqFHlD
ak/t+lzoAjvLPZIuYxcOoASgYWK+l9pHeSKh/+oVPZaPQnAdBnONhkAkyFC4mr6Rw3wmzVpSy2ry
1+KKBYA/VKIjwZI8P6bayGA+jzKkS67TaO7T4mqBaTn54MQB8QioWjW/1dBByl3B3CG/2LwRynyt
UM1aWytQ8KaeN9l3WMuU3Pk+vaXrJSh1PFxXDuEhGYvfyuWyZGpLh9CzU2JlnysMI6+T5BlKfQLZ
78mysztzUn6pM6jPFYBPVXINqGPZGSwwlUm14AIECsSu+KhZQvSyQSC7qu3DiDF/K1Qe18VwYXdE
0atIFuMTGmso8oXYdAQyeSCgksM2UejFPaJmNOsO8QmkpwcM6u0Fd85NNN++scm4hLlbB83qcEZ9
RxllFYrgjanDLBAVk7jGDEzDr48R3DqMPyjAI6naLe1Hmm6aPnSIi1X7nOunKfy7Ts1GFuMX6kSr
oUxIBfR7a1fsZ1DVarvuJnWKoHSF+Q79ax9M50YaY2eybghXRTVWz1Qcawe0f5DHUpzw2bUAgg4c
EskTyeTa0Y1IxuRYYTzGJMcsS2VHT5bxFGqL25uXMozB5RGOTmzbIpgrqgjXTslYoEpbGmlRoSgT
wBEW/x9+0/z0D7+paIyKb1LflIWxPHXcEYPkcOwmIGvtTN1Z+rqbDUOQQvEf3ZsYxuBEpAIf0iKh
irsE5gieC+xAZBfDFGA2C8Sw5G/AzdIsG3jHntHsK+1chQ9qHiTqi+ApCy6N3akx47xN2hRKYdTn
RD/lmd/MHtF3YZs6OkAoxxz1Fb8scUagUX6pgKjSiPwUNVMftITOw9NVCMtkVy9jAOBEWB5cvahO
nL6r/Q6kRBk4UqRV3o1K0I6A6iG3aS6Y2+TGZsCyA/SQhVlUdlmQZA0aXh3gKkj9qYTHTzKnNve2
ajqhfqOZizsNwfXr5n7UjUT675tQZq0rFP17EAWt7aEfL0Z6P8lB+DeY8/pGCvPq1kxbbaVU0eRO
7hKg0bazo8e3dXiry/HOEOXaXA3aSGOeXVNbUtlNA0h7sQY/TOdiAeGtCJCK30ffSGFeXVVp7aqE
4BltflOYRWW/pE4DL4fdumA5CbMtruF6E8duzeiRrtXZDNpU5ZHskr32mQ5hD5VD568pNtR/pRav
o6gbtUjKRs1lwD97FTmFQJmXq9qZQX3QPl6Xw6/vbY7FOO7ctkjbSYCjXIBuMpLYy2XDI5nia7AA
STG7KZHcSR5vUnvyRwV7yDMGnzQtdZd2/DwV37IoEbx+rovf/CTGxZvTGpPVxoedVQAJIGryejB1
FvMnq/91/fRcl4tFfHAxAL0SUD3vH1+YjQC800AeVMaUNoiIhve5D2Hz95kAQu5WAGb2heb1P9Ti
xSbBOooCL/oTP1jKjQj6EzaKYi15E9tVQjlpB+D2YeRBcteHzkt+YsHzZHuRaP2C++4MYAvB12Bb
7YONrOLZIh3QpdFHjC/03WVn+bLu1B90yaT9G/aPrTTGPprdOnVrBFbDvryTpccVVHxj9vO6GgiP
xJhHfcqxQa1RPntgbxZ+sTMBfvmlOlRBucMWmSqkG+OFy9tTMRayLbN2jSp0LbLkc5H9VC23Syzk
Bb8s1dHtrzkgcsJP1w/J0/WtSMZcAviZtGMIXV+ru8TMnK79izQHGGtgDKbEnh/IfOtZrW1A2YFl
c6x3YMR8THT1lNYvumrvrh+F5zO3kpjbK+Y2VHIJGmg3eyIB/8l29MxVhq/XxfDsEPijdcBYAbAa
aFbvn1YslXWpNzqolmOwLYRei2XMGbNZO1VEifo/pF3XbuU4tv0iAaKyXhVPciqXK/SLYFdQzllf
fxfdM22Z5hzeqUGjgAYMnC2Sm5s7rsWzE3tJjJIXsrSl6oix2W3+GsW6XyjfLPL8v62G0fGlaaaS
VJYGZJDx2LefVKn0Rzs+SG3nkbQWKAP/Su02jzkjOevGJK4J7i1mz8EmhZZ1259cGYN3kmd8ur42
7kjYfgMZ5dZAKAt0Q/htWrihbDMfynN1zA8gl/S20AwpUkh1SI9rMAJBQMSILFor6xr0XQpwSRms
zKiRBRqGwiVXeUQLkzs9RbfC4UKeb6xrwGilrjEybMyj1cSWVtkNmPwy4iVzuE6HDI2ESf9YWJ5s
/Zbqc6zddUKkYO6l24ll3rIuW+U8q0bNU4ERYvxF880j+O+QOTGOE4hCQjTmnFriimI4rt3ayWVu
oS2TqdbVGcyMwF/p09sqFURv3HzRfkOZ2zdaZayVgHrBrM3g0Sc09gs0OCdfEXk7KogNYnQFXFfY
/6Ayb4fI3MZt2qZo7vBsdwC7SIE3GnnK/RhQSvf5IKKQ5xoyUFqBOQjQOR+g6skgdR24h1E4BgDb
GlpR0A0BCFx6EcIWfytB6oxpZoBSfuAFRogKGs0KW5lcaHPR+pQF2tF8ADqUBpQECvmG+hII2AW7
yXOC9J1Y5gRVNMun0QSK7ikAa4nbgtzVSd01SA71a0aTqCKJ1Hyxbhfoa2WFYFe1D/y9xM5koGDi
sVsfkDK5gA19caXb3s1w940LBnzd9rEAxkb1Sxe8Stx06l40cxEbIPMDSCqi6oq+RVrQ0pzxewqo
gDIgkiPu3uUrK+BzKCUgUT/QAhMy9MvQYnvtylGrb3V/iZSbfJDdJX7o87upuuTd0c7PUi/IeHDf
xZ1gJjixLGMe6w67XEt+UthowvfXTNTjxDVsOyGMPW1jI1XjLQbvOWCeamDya2HeP5T15l3XUtFi
mHNLMtKV3YBe7po2tOfk0zKbGCcQDQDxNfPtsBh7KfdWodQWvBajX52tLO8NXLkhA3LI1hyKHFAI
KDFcXxn98g+XwUTvs4rJe9D5MK9vPuZFS1q8SKb5RJpH/U+GkfW332dH7tRpKTc0SmroYqJs49NB
BVljKUR05N8sUwP7GrDw0fTGGGU5LjEsFSEW1vrUa5H7yZXxOI6d20vWQZcjDJFMN3YBUquEnMzq
UZrUn405C5Sev5tvX8F4TnkST3G64n7H2XoY2yIcMOJ4/cC4Ub++WylzYlMzF7NU1thRRI3d5/xQ
+tvX6dB7i0/RgRQPNISSsEmMC3a2E8tOlfem0qcRWB7hKK2+GVBCdyNzrAsGPdzullJhUgrMyB9d
GNXjWQLsmQiAidsPsP8GpkIyRTqJJLUB/4ZnoVZhwGTXrnYcnPRz7GZO/EiO1zebe+8tClhHsV1M
dmitaaO2kGBWKezkal3q5eskrFRwfcKdDMa2dAjXMzlf6Q35G/c0CboDpjn89E6Es8I1lztRjH3B
TBSG9dEA6I2mW7c/0btDygTzVoJbwH90dnKYNz2TikoChyNyJ94WNPf5qQR68hpIoXEWg8eIFsXc
/EJfrTxGDOahK7o3gBTjoUYqVwJN4BuY3ZqYq40aczXMLZIZtF9DcbcjcTDUB8Wvj8pFPmuCYgvX
kuzEMbe8tVL0GqgJQn77Jp8eUQO5rtncgXj9TQA7pT7009K1YMbyKjTXxN+j7dBEm2MlT6V5o0d+
gsaU+TKa3wViBTeK7Uruq2Fb0xEvdnYEaYRLvpYAllFPoHpCzAVy0SByRT09IpGMJ1KMi7VpgDlF
H7lbq4HUXTRRKpY78rnfTcYRKZU+6ftoBqcNrGN50APMoYXkU3MPcgxfcqOgvahu4cdBjWJgf6S8
HPUh8omgBsJ34nenyhgTMBZnqq1he5cgCnt3fIruFcmpgIiHupaPTq3sl/pd5LYIdPVDl4VhJoNM
b2AfKcgz976WzYKchEgEY1Ew52g3xhgjSlh/I8nSLyJ+PL4AjDCZsPbgUWeeljK1YzXp4eG15tma
zpWI2oze1w9+lvX2+4wSDmakzAoIc6D3MYbb0BEbtkdFSI8tWgajhwamRAYjQsQdrYYHshjAnsXB
9SvMv05vK6GfsMtar1u/SUSTFE9uXLX8ppYh2b5dFyHaLPoJOxEgK4lkNcVhKF3htDkGdUvMSbhS
ctdVfqqHfSbqfeKG2UDolm2gMpMPNGMguF+mPCk0L4kcMFNJ823ZHVXUKSeRookkMe/IULeoRMkw
7B1gB6ebXHHJ5KUAOSj865vIf4WBfos8P4okcO+ZXQT5xDzD7feS2lnd7qiDNbPL3BHvcH8neSJ+
L/4LuZPH3NF5sfPcho57G22C0DCC7UguBo4nhzLqUdIO4eQCVxd3Ipm337KTKMnQbwK6hpHm71wa
xcegn7ecDh2iFVqURNU9/vm97Spzft06xjkypJqnp0+ddmltPF/rKQIop8gF4Lu7u9UxPkA2G6Pa
jXDXdGD3AJYClK7DOQvScHmguMLJaRg8gc5wszFvItnZDHMia1tW3esZNkdEFkA9cyZ3hgYBreD/
c4aCI1QZwwsaCguzorh5kWqEbRGBgri/qONnwcK4XvZuYYz9Rc1DA4oGrFZ0s/oJAPEHTE3Hn+ku
Kn/iugHiHGDqlCSNHe+yRqnrxxRvcFPexdZlGwTNhnwNfPt9xgAbtQyAgwpKX6VPUvxiK5hnWP+y
i9ttFEGSU2X+8GrtlsKYkNmY1nqJFLgT5jGdAZPmqcbmkOJLpt8bQkpunvKBN8qinHYoRbG+YZwt
ukQGS0ElID2g6nDQD5mXhu2Pwc8O5aNhC7Sdt5F7eYxOJGNlqEWMSp6JQYZVj8DMBp3IvxXa5yLv
/esayNvKvTDmZTajzLQwcI42mPrOhkdYXgz1vGh3oxo7kTULHmmqA+zB7aUxOrJlSlsPwED3IvRX
rODCmkXvGBdfdi+C0Y2pKhsA9CAgWu56n3I2JY/GfS85yW/jM82+0w5RybO9qHci2RURnXKN4148
89rIS1X044hbUP9efQqsMrwQNPn9WNA+v9wOv4TzeDwLshfIvDXN1kfpRtPGSjj7m6cerKP2il+/
OqIRFO5TupfFPjKK0Zk2wJjRafcvvIDQvjXQTogypm9hLMW9rpw8hws5eAXjLhjiRxLtvatQtquk
jcSgRXSapRsOc0Bx60Vg9Txbj+4sAzQhKmrW7GgNphl1yawRiQ3ki9SAXAKM6OSP7tmbDGbr7G7q
6tqYUHNab/PtieStOypfMGkzSaGyiKq//Hv2Jo3ZuLWdsmGjPpYdP9vpgx0frx/M9R3DoOn7g4kM
Yi2YRUK4rGCox1SCrBjAPyFCI+TfJkQ9QHKj/AxsCGfYRd2CKAxlgoPxABgHK2yCOixeit896AKD
DDNzQiXnNVKAE+IfmcwNTsA2kZXVov4r8dXfUGoh1QcOt2AThatjrm5UN109jzQDcEMBU6o7UAt9
le8NR/lGG1/G8yAqTPBv8G5xjBoCp6Je9A5uzewqpw0NwTUa5zsQwqb34Bk9bILAn6snO3GMHs4a
sbqkgHsjrYBJeommMJkEtVZ6HB+elDcRbCt8lcua3NQq8myra1vASHoYE0+NFue6xot2zmQcQsm2
+zTv4AVMwerPIXCAfdMvQEpMSQ8BKCjw1gQ7x3a/J4kZVTESF2AGnjEz2jppKn+acmGaVySHef9l
BA0IPtFokFyqI2bYHwGSSD0bihJuezoeSvGwl0gm4wXM9prWW4xnRNUvcXeY2su8eoLjok7SNbWg
37CL1bUpV9e6l2iulzaL0ABsOMOOhJjzFTaLcD22nQ4yJmPUQPVjos6JuLz27QjDL9Fj22p3BImn
tdzC62vjb5+O6jQaimVMvb5fmhQB4cqa8SoumuIsevtJan9advNHCvgmhTkkSW3R3wtSKk9dUeKv
7ctYXiJif/3f1sIck6Whym5OreqlQ3dOlDyYm8VTB1EXAd9IvC2GOaA1kjeURuGVTeujaX/f5r8o
TlskAnLmTvLj7UPHGrAQLYslFAIASSr12ap47YQZoPkmi/1sjZw+wWCc/iMzwAElOUb+cH0T/4Nt
ehPLRgxEaleArdKIXP8RHyhLXfxgebQ3Sn0uTn80mrNfJqOBQ5XNiJbgY88VFrYBS6f7KmUnAsLE
JZhQHwYDoHYQLJL/Lr8tklHItdkUyYjQulvK39M6sFFMjH5tCvgvZ1+Ob9bUr5IvApl8vXmTyagn
Xi8FDGyQaT1lR+peJ275sB26s/SUXyaQDky/4kAV+QV8c/ImldFW25LT2VqwvdJhRAjTBNF9cxf7
lexEB7TzeDnKio2btYCwFTjc3PLL/mTpp+3MpkVmec1tXBSa20kPYDsMbeAUqL58Fnnd9O3/YKEV
TO0DmO8V4OO9qMkkiwXES9pgNxzR8ouZ5uQgC2eaqUdzRQzrHyxyVSpag7RHW/9Q9KBQn1I4B0b5
fSqOzSzaQO7RvS2K9RKafimBp4Ame2N4HtWzNP5W5WcCNKQiFt0H7gun2KCoAVkfKBUZ3VQAGKKC
+Yf6qcYpcQnSqLlbHsHo/li4IspN/mG9CWNUso0yaYoX7d+R2L8H0EU6wU0OG7tFMfo36PlCO86Q
8D5ugRnEp9yNDjWIcDLf9oQwOvzTelsV4w0rhTZHI+C5sIWYGwv0O0SZoDgw0RDuzl7l53cqClT/
D14F7tlB68ECDnQbhW24xPToIM0Fljnn/Y2arsAHTUBu0z1YVTI6eg1sh1wHG9BMnHaOnLSEV2ZX
/dN180Yt5oersfsKxqLK+mi0ALtRvbh4VNJbYvvXf5+7vbvfZzRUbkbZmlv8PtAhemRdavvcDZ+M
Zgsz6cd1UVxDvRPF6Gcy9aTJMkQBZCbe0jeOHEtn4Ph4Sj+IbKRIFqujVd9XbY1hkvhv8Hr63FqA
kwFoFqCX5uAVP8drv15fIX8zkX0E/DGBR86EUi1pIqLFCAgqCW6frOlhOtV/lUBO1Mc0KOXCuS6P
Hs5H5fhHHtuBvG5F3hiTDr7AHqO3quJvWxf0eR9cF8PXwTcxTFg1aumSY3AaDmADiN2yPmeFIogQ
uTuHEXSUOcG5iDa29w/NUNHx9A6dSaN+thM/BdhQJt3XKeDfv1xfDFczNHQb0dkfDcg67yWl3SzH
dYlSU5VdtvGUL5/Raexb6Kq+LodvJneCmJvbRo0NaiIoA50uwcDrnfJdvxk9mjWoX5RP16VxNQF4
+uCeQN5UY6k07CmrrA3z9t6w3s6gcQQ7p+JfF8E9It0wbRDcgpOYbferB1uf1R5hQK8F/eqVtb+O
AEVWQP3y+7ok7hG9SWIb/+R+QSdjiyOy80Bpbyv786p+SpZGYCT4e/bPglh4/XRCn/aoUhcOgACF
cTNGNvCdBWQdIiH0ldk5a1OlJ3k1WlhL52dJuEY/VV1gdfg5qt1+MSo9WFNs1Rg5Q+dGeQuqGPDi
VPA0GqCEdU71IHmlQKLogBjVtrcZI4MbVDsDEoxUzM5AmuNA7tBlJyhYibaP/n23fZkSdWNToc6S
EFS9Q6W9AdPCdW3jOp+73aOL3YlINtB82Riy9sppdDP5k77cNbYvyQAyCRRFEDcILhFLFZ03aAaO
MqxnGvSDLI+u2bfOCFilYckDSU2+XV8bP1bYLY7xnrKcbNlSonSU/gYT8xCd4/UwmA+AS13igIwP
Wn0no1B7Xaro0JhnEJyaep2BXtyr69QptNJZpqcJM7PXpfAj6re1sW1ogGRXxjzFXpLH1aUhmJF5
6l/aK9ghHQAQFv0Eas8WGeWqXtHnqSO6HVWnG/qAbN+LEuMbmmiUWiSJsRoNCFHNbcQOGoWv6J9l
K3ZU+EmY376+h9yTMtDgYemaZits63MJ/EoTstCcrp2S7gx04lKkDFwcTAC3/yODUcFGjgEmHyFc
paW+9FkNpjvZ793tRfJbb/1h1MDVIH7uZQDR/5P8mAHwHk0nlomC+vurnUcjXpESzq1CbsAKUCf+
qAsaVl+7uz74YDsZjPkok6IcNgnmAyhOPkiwB0/6gVDSi335O+qKt6h7n9Ba7bQXOgcDIFxROMsN
+ww8yTJOULfZRuNqjrVtaBaYFDRVA8Z4GlB2SZymPUrbTdT66hxeVxqucu4EMtbfsobaWnWaqCuD
NvsSJ0+19lxVT38gBdOXYMnG+amv+74zy1EPfmyAo6N8lfqbemOmrvUUV4frQvg2ZCeFuWjpWGAQ
PocP0PtbQLwKA2DdQUO1VAqHsLipRfK4F24nj3mq9U212p5AW6KbBYmqNhzOyyG6jD8m/xUW6Qzs
80VQ4OF2dho7ocyBgYB+ieca9YP5AeNZfn+TBOonMATeJbeqvx6ky3iOBR4C953biWRuXk8ssEeD
l9tT56Drz6N5RBl1VsHUJFBG0YYy1y+qhsgG6wzWVnrd9mNR7qRROATJS2uawAnA7QJ1ucVm89ES
EfUFGM2RgxiO4OHzJww+wpG/+ZMu+70g5qTsKjFTm7bDVuhwTk8d3GzrUDQCp4qrEHsxzOlMjSRn
C519qi7tM/HGJ732jAtK6irGObVzZbhKBpJ0UeaIWnrWVO7FMme16etmTR2UPykuaQFpKZhFkktB
WqckL4OIBYpu1gdxAHlQiU7hOFk0mYIs/VQXG2LK6naTn2UruG48eL+PwUoT8HCQgNLR+9dFjsAg
btOKUmYdS+N+7QShA7dNZi+A0YY1AWEISOyp2jWe5WOE8hNK6zf5jfmUPqmhHdZBjGgywh0WPSrc
UaG9bEZFBjWdoymGbNrWod8BUhSQDxheQ/5ycYvn+jMd6F6EtW/e22LZpkow4GzDa2BcxyLNutTO
4GLR7hXZb450UKd045so2H4DHc+ZD+1B2E7APck3qWweZaxGDOV2Ol1sFFYAWlZNZBezW1o2Bsay
P7+ILrpIIpNSWVt11okM6Al5vdPN27T1r+sml2XPBjO6Bcojk4LuvlfOwu51IplIgKUU6rUDCtw4
+aNaAUYjvrPI1DlpQs5abYeAIDjXxogh7uxb3MnnxoiP9VKet6ZzR/T/SrLkZoiFzCktgNyKRKyh
uzEg/LVa8avNuqNgQte/nvss77+esRSaUszNliADMLzOSRdeBgaNy/TaGkaZaoReKs807QXS92zn
bWwpWdcyQnKjnQdnTUY36n9GWuIapDlErXRJFVGzkXCN9JN2IlH6Vkm8Aiqh9Wcfjf1eEmjfgVcW
6uh+ix+FFSvqyrDmcL9E5mpFzdSBJRmJdNpWQoIGRMnIEJz+bs4VXSn+fpooUxkGgYlkbKOhaFIe
04ZupQ2m5DnPVGcq/dy8aXVfE43YcnEgbACD/VsaYyiTtokVu8LSej9zZ3d7ZVKP0doHOiC/vImf
yGn5MgPVGkNk3iai2OD5OrTMDjABsNjIH3Jvqh5ntoZ+nSy6K+oHLX/pCCXXWA0RNyrPOu4lMd7q
YulToQ8odabpsZtcJf6F7PmUPP7J7dstiDm8Mi+JkbQJqn43IzSTHFCL8/pgBKNS6YnhCLmZ0v2y
mONL5X5oFxNGPyvvjKkKGmnxMrVwdRiYhHztYv282lugzpOzWr+0yRA85PxtRWKT8mpghoO5/Lq1
yeMIjhtvGJGMyYrzuKEfAP+vgpX9+t5yZ2Ft8iaLufXjkqpLv2KYZwUQouxrfnfRgzZMn3oKrw/2
hN+UpDJ9zA7ZrQJw/9iLX0SXk9r+D5ZAIaqhwCtCZMy8DXXVD0RPB0T92WlZzqt0LMZP19fJe9+Q
T/hHBGPA7SXO5g4T9oDv+CsrczdbBP0UojUwZ5bLK9kwDogCT/+p048yecwHwT3gqsVuDcxR6arW
F+UEA12AbHH4OpVnldxtRCCF24+y3yrGLqedqne6AlfAfoxC9WDfao7hrBcxcrhgPSyfmKyt2zhS
wJN+eFZ1VHJkJZAT3xIiqAoO32acG7UZiqbN4ecjB1Enj6T78ifKpZn2K96IzmY8erMfQYyAhVSI
1acHxQ6u/z5ft95+n7FHdrblembi96f5XAHGBPg+0/G6CL7NU95kMHcwmtPMSjf4Z0uweAQt4WB5
do1HKSyDIpREAR+12B9v/Js0qho7XyNTx87qZszm0BycVnnbQS3h4Y5e/Vn1FzCbCksE3MyzrYCn
iM6Qoa+JUYJ+mtq+yRBjFhfgdIF4YTnYLgqv/nQj6nXiPsA7UcyzOM4EAGc2Lmptnav2a7RedNvD
uF8jggbjejU7QczDGDXdZGYFnfSUrHDq5ZvMijwKSB6Pv7fq15BKgtlVevc/nJuKNq3XBhKFpRm0
xoVMZoqXaaXQ47Jf1CekceTxEJPbYTuQ4vm6WnJNxJs81kQYSZ2ai4xyQd0HSa07JPoK0ASgeIbX
5XAtxE4OoxzjuEhVXeKGNdIzyRNniVPnugRuAGurCKJek78GW2nJEihmQwGk6Fh1e0p9eXad7kDR
gYan/pA7HYCrRBkObinOVpFNVzSUSUEN+f6ikUpLKiVCTaL3rVCdHHjZB/gTQXS3ehkoeyvNEYWS
fJm4YqYFGD4A5DFauWy5sczgIqPg35h9ir4rP9HBSOPX5Ay2IG/IPK3/o+3dCWVspN6s/VDmqFB0
3uQtF/kpPjWIJ5zsdv1G23LmA/kp6lTnn+lOKLO7RZ5l6UDVpkfI9DcjMkYMzybQSzTMnMSehKSE
CC2bq6s7oYztTJY8H7pBJ15jHYbo61IJXhuu9dr9PuPJTEq5rMaKOz6TUJqDsm/cLrodci+xhL2v
9F59sCeAg7TQDEJQL2BkAfJsSXUNvka6gvIHfM6Bcex/6CfgrwQi6FzuK7qTxbhPk1pEwOCGFyBZ
J6t4yeNzqwkBubiHsxPCOE+5Vg5zMuEZnQI1iFonC0q3One+HEgnGqskAMkSqD73vP4RiYDv/RVv
uyZFxQAlA1V7Mexfslm62mA5WjMf61z7LDBj3BdgJ42xlCCFAktiC5W3bhq4offz7fyUgLxOu9N+
GgBXi93i1ITZeUBWRGTNrp8gkOTer7QrjAXjDcgBxungATnIjYnhl7qoQsh9dHZLZOyXPJVoaE2h
lEZ1m3eVM0o/UhWs8kLt53pBO0GMzSKT0hBDQlGil74uGBHJj4saALx91r8miDiLh2QsnBXdWo0V
Cscqub7DTjhjuxR9aSYDFCbgelFvox6w35kMIPXlIVcBpS7px2xa3OvKIzo/xnIBPAuo+zTfXm5+
mYcV4EVE5U8uR529WxZjUYZVtTOjhn6qjuzKvv5NeWUvmL7G6BWevSwGEVEWJqf2cH1tonvBWJc8
GYexG3Dx0bjVx64E2vb8L6k5plCguvksZ7FgM7nZ+P1KGVPTRVYfaS1uw3iSUMGm3dDa5+ZlMh3l
WB+lU+5Vbv7SotEecAVCdhN61/6z5YZb8/4umuuSWU2J9/bfY51laHjxUQHDFBo5jtc397pV1V99
+124oM5rJxsbEkCq8SMGi0gb/Y9G9DU82klQ2lKX1gm3wZjso9TfVGZzv2aNo1lfVin1ry9HcPXY
ZKRklgYpyx6NXt3J0gMd2M79cNHxxI5ARNaJwGnn7h5yKyg9wQnELO77oxons2kliZYkQa+e/kgW
wZvAtZeojYCBC3O1mHZ///ummdSxZSPfSLbFIYh3isSxGvVQqaKRHH6O+k0U25iftgopVh2mWQm1
U3yuvDKcM6cH3H7sbk/zQYR/wF8akKQNtM8qH8Ckh76WSEzVwjK9UtOdWTrJ5kkbv1xXCH5wShGr
/yWHsR4AxlhVq0QilbLCYgoIMMVRAOpeTzqKahlcQ7UTxZyWntfrSGiywuzNF5AGuiSxw7LXwgRk
eHlcO331XTJEKQz+Ck0FuwhkRhmV+PdKAkjDdi7pkAiYj505f0CvxqKB/7o9b+tpjk5ldTPYnbMI
gfa47tFOMPPoRFuiZkrzWrqZPA1Ae3XYHbK75GU4kxAIqb5ykFD1Es4E8zOrO8HMSzRnkqkmE+gn
al876YFx2o6p370sZ8qm86NUgOkLkDAPhOE+hQqrfQxNCgwNf+02oGEJih4fEHfjLImtyUKokIFr
cFxOYIg1jcqxgM0v3GfuVTHfZDHOmWn3izLauJpLNPldYj5aSe83Kho+k+lQktRN7OGyRsYFZTq3
ihpvXqfVsdbcQwr6OylN4M7jL9cvFtfj2H0U9cB2Zr2qts2UW2Ty4+o8SokDsPF6FLSziBbOeHEZ
AJD6ZUS4azRuiVxZd+4HuDcCI8s3fbulMBdIViqso8BZ0vxB4o439a/moDkqqtCdW4Tg3b6+ddxH
aiePuTeGmnaj0iMMpJMRlbyBitWbl5/l6KrL51wWSON7MztxzG0Bw/fcREaJVqcgu19diom5YT4i
9pfSMYBiHrsUMT2/py0GImxv7glioAwta2Dbsdgi/wLU7TQDAwfAVrdzHJe+La1o+W/DfG4EcwX8
0iCKkCAnwINMTGadLVnM0szhJ24/SJCf84fl0Jzzyxrof0OeOs1NdkM9NpAkusLUDDfe3kln3hlF
G9ZiTDFrWunkVlZ1J5dzV+61A1kwnh6vDjEbJ48AO6vEzjJP4XWd4meZd/KZxwdUZpFlZzXu4+o0
RzjLwKkeYtQXzBDFJaH94zYWgTrm37ttMV5q3EyyvklI+tLK4QLzT5zoexz2wYC6NmUmtT1Rbptr
czFrY1FWOOUD9nixjV1jx/C2gLO6TaiqZY+y4mPa1iEiQGLuFaU5RUvGi/oB/Xu2mnXsaV1grG8b
G4y3lmPP3qQ9VtV3JIKvnx3XlO6EMWau68DBnSOL6WVT5RIV/wzjomgC0h2eHQBVrQwKMRt4WR9A
nFejbqdKothChXKM5sbNu86bszoEle3tmKSfIpAXdvnRaqdL3Kt3SkyOTTn5g1mcE6v1a+XXqKQh
yaDIqY4Juf96F/B5mCbUUUuAK81cXxPY5JmyyVCoCNj16+anpEZPgfQ/imHu6WYOUW7lC9Blmod1
kh2yuZWoYslxBN8thbmLkmTVadWhShGVqVMPHWqW5n1b2Q5ZqoNe1GcgPLiYkHu6voNUT5jAcS/2
1UDunuRs1rVoJuiNUHrJGdbebysRwibvrXwng4l4DFJslhFjaYNHAvWCyXY/DQG46eon7TC+iN4P
ztWAOFN5dd41ZNvfexmtYsQYP4FStPW5R+Ug7w92Iurq4DxSqkw0ouL3geHM1q+2ZU3muEVPWBHf
FmWo6m5RHHoR7zxfionmRFTKbI0t8KxVbo9xDwPdr3eL5OWj7KTWwRgUwXvP3TLyjxy2sAMy7h4F
MrDpJd14GuXywdZrx0xELZdcHQd6naUbBlDY2PzyNK5Rifhd8Qi5zOpjS8Imu88iJ4IviNlYp1cP
17WbF+cAXUOlWH8y6HrY1tysMNOtbBNM2d3Q3ub6ST5Wz69+PoBRrsvinNU7UYxFLk0guxlage6b
6ixNjmR+r8oTArk/kQJ9UE0kkT/AUwyZoUQJ3AVPM93YuE+s26F3hvL5uhSOVdCwacgf4K3Gf8yN
1as4bQcJ+mDL5VOnpj8kIQAgd7t2IpgAZQa70DRZeJjHCmTwh966S+tDv4hK29SlYOzbu5UwIcc4
Zx2cKYjR82CKbw3527h0oLQLde2bpATGgM5BYYcD5zpBqKkDRARux4dBX7WCxs0z/JwGMxd29tDm
l0EUTPKP6B8ZbMaPZIYsR6NNPIsUZ3MuzrG8CqwCzz/UwIUK7DbcHfKhXBmpVqeVHfoCloCWg8oQ
bbYAwaNg2rMjKqTxnglIw57pKjqgPhQq62xtpiIH8AjNYcJ6A0qTEjTRYQvlYH0SUibJvC00wCYq
E3A7mOgPfP9QgJ5YWucWW0jU+auRzmddwuS+1t1PckFzxvKnTqldlSigRau8STEcfGAIpCoXnuQR
/DlDYHX5IUOzTLFq4SqTu3nWb7b4W1ya8BCkT6M9XdTWaJymeFbNyKvy0XC1Gm0WsXLK9fFmUYuT
aXSHTZ5Ok1q7sn4xpS6YJOMehVunqCfwqMa2U6A1l8TpaZ7+6pT20qfar66KgwptvOBsH8PJGlpX
7TRn2L7XShOmBvFn82Ub21BJppPaVL6eoqCAiFs3QF+hm+d1a8J4AzGMIV+yqPqRdJj0063qe91a
d3H/DHi4e7vT3DxSviVpi5YQ6/tmlwdFxxRTg8yR2R2r+SVuya9ozoJ8+Zka9mlLENZr0tfCpn0B
2NrplzVtrr3mN32ZeX3R+cCDCzr8wLSSuyEGG5e1OmUtBZs6nDGt8YgRhxOwi7xNtnORRn+4mQow
bSjlkQIwJ/KhN0i2Ejma5wVM9Ig/ep/iSmHzDjN4NAEXMbjlnS2EL/6gZoxM+vedi4VJby3dzBZk
zUNz6JaXZiOiUQCqqe+sHCOCcXnQEanGM6BYPEoc1W5OftLuKVJmtTnZSfp8/XH48Iozwqhl361n
JY2qLQUoqZPjcKwC6wj662MX/tcFYipGJYASx8Q6BvKZ2ymn9TKAqUD2kr4Kx0FzNlUKl6nwrq/m
Q4DIiGHeoWmC9av6UvYq66Wsvm46Zje30WkBOoGu9uuyPhpURhjzGiX20gxlCQ7V+MvgUTzMxLM+
q+HqLaGYvuJj6yAjjVG80p7JvKnq5s3aN0UD0HIaO7bsy+AaAeSS9Zgm504XzFSKtpPRRBLVVjIt
E1iv+3CzjzmcvdUO5dZvF9HzJBLF6GHWpno111RBjMgpEWzCwvvVMD2u8ZNdy7+vn51IGv37Tusl
DNqold5hTG1+RlThqetNUfwc5U9ZKshg0mP5cJl3is9EmxX4iwd9gb1okshVLe1QxY1AEfmLQdJL
gydpfWgcK41q66URlE+t7pj5MzAJlcofyiOY2v7b0PlVB/+RxEYWeW1N5rigp19Zareb0ONXE9TU
esEt5tp19U0MYyx0JW8jLcUtHuO7dAkH+TQt4XUFEIlgDIWUDlle9lAAhYLL1qabG32QWatgw7jW
FUSomgzzZ3xoTOulNNLmAXzurf1YxffW3LtRd4iIu2BafkSLjCoi2fgPduJNJKNwtTYM2mr0eBSX
vwzDLceXbPkZpW603E/pAaXXCuB31zeT7+ztfC92N2c9KmcMZXjrNDzl9egmln4m2ujJJP6VloM7
zrWnTV1oSF8MeTg05KFMGsFXfLhphNb43hxAxhzrrbFNiYJenaq7iTGppAmmvz/a+1cBBoI1DA8A
94dJ6hi4HL2lLX+7tJRDAG284SsCHDrRROyqHxQU/GS40SoaJw0b9NWM6a3VJE0SO0YDqPJQ6aUz
Jn4unGbh5XAB9QMkX9VA4ynGId7bQViO1JYLECFReLninuZwlwNlxvyhOcTdnocn0Zg+Vb939hDr
Qm5eprgy6Gxg6wEZoLPGvKKAhNNLOsjBZP5QM+mixY3T26sztqXA1NOH44pANrRq1w287ssqA/kF
17sqlMS10kR29E6C7WpExMWC9b3mMHYvi6XEBf6ZUBJDdrLxdqzwuHiLekrbG2sRdb5+WBwox1RM
IlHmTxXj88z5SXmj6G0Hp6DWZafou/8j7cqW68aR5Rcxghu4vHI7m3bJtuQXRtuSuYH7zq+/CU2P
zxFEE3e6Zx4mOnpCdYooJAqFqkyn7J+l1IsrQZvD5x0O9EL9AGRNGH6FRgh3YI7IrCIz6mT0cHhV
ty9xu8gNT1v2afJCbXfGzBfmZ6h+bZWjk+XP2wDzeTOAg862FLTa4mZnGRy+xLic6WQpiacbXtjf
piXaCw/bJj6jx0cTHHqofYhJ6RFvRyb5oYc/dUVwEqxstY8G2A+4CAxZUuWElinBRUULMJTntbu6
dkBtFz41/uiBOfZthqDwy7ZbKzV/AzULUAarqG3isYaLEAWXRb2aUL0gYXxozfRnqBT7tiFuGeLZ
b0ndOAvjm6HPfKswd3UHYuMm2ndD7lBkFKSedsY4HGL5h5pkX4qJ/u+f/cPP41Z2wbM0pZKNooQU
OkXdoCguaj9633IfEeDjJ+CWtjZMk9qM96HRrlCY38chGsKLPZ2boLdtNwR72/zQdscmESQZKzH1
wTluye1JDmuiI6ZC/TSAGqfMBS+eK03SH13jTolxwaDzvIAUTtqru+ogOYxXeUB/y+CzBowOUouR
JyrJi9xioHQRyShh12NZY6xNsg9GcwzHr9sx+ymfRaXyMmQ5rJEle5nrGrP8GqgDc0zpJS5B5ah/
mP4JQfBHW1y2RKcsJ6EBmZ6hrBwpnt1JNVyrSb+YOIyWStlbSr6T1MJT0/jLtpufMZXzk8snuiY0
5XHA03jnFQcF+un5jr2ksBJZHvQn0eOpaB/wVGu06Rr0heC7ErRvMg3JZR/tZig4zEK99M+n4IfP
ytOtTemSGg1OXi9M96MaaANuraOjVeF+6oi7QDRr+1uuHBCXIUM4GEnGJZ1rEAt6qXxXzFdW+ywV
ouIzQ8oNGCEcjFi9QajZwSfGkpD7cdCPDvlugsB8PEkiUii29lvGOOhAY5XeVqylK89/jXGCWdiv
RXQdLzu8QUAEXg9FB7xgUxMOSUq0jxAVKulee4QA+13mJ77tWy8ZUnl38K1gPBlCTnjBRicckNjT
MtVVhe6e/8wea/sc5ANOcoSjv8CU7WePJcgYIDUhKGuIooUDmDbGgyNh6ofdFFD61JSvofn07wKS
w5UirUmrs0eDQn+VjbtlXJymEbzniz4fhx8gTVLNkE2otdmvIg/S4q5vvqf1nSqkExBEI8++BnmR
uq9Yf0Lj0YO6m93sobmK3cyXfFQbtOvwUQ9Sv/pievFR1FMpCEw+xS2lTrV71tjemtIJAxh7E1no
9mJ9yqI/AjGfXoYq6oQNIzAIdTBqodXhpqXPRHCqieDX4PAjlhfFXhZ0X2i3rFuGepDFuCG7/iCD
5mTbIUGAG+ybXpzQxtLHXRRS4pnN0dACPT5FIhPrCK8QJJaEce5w3nRznJGIkWgk0b2kfdHpi4Ku
bt2Nbg1JF9zs19fnbItzh0AmrZXnmHh95Xb6X7l8qperWKSjt76dzlY4BCyqTulH24BqdMLaOAtf
jr8UdGfW30v0QW8v0B8St7MxDvoGbUCnmqEwiWo23aY4hzQID9WpBe8CcdWTdSMqKKzvo98W+SNZ
Toapt03G0jHfltFx7gQxt44R57/PHcEkLbUJs+BsMjHaaxiYYPxS4sF2wSrxpzCem5TWpjnxkhEN
SVLkzHiXMtNTEp0G6bC9SqJPxsVdrBTVZBrYsflyGymBLJpVWI9r1Hgsxjb2qRaCd9oJIvDI3ol5
INR2iuRb3/hxnLjbfqwvzW87fAkkbTt5Lin80HcDmP1Nn+wYP6EIqQXuvAPgBeqYzaBJA+MKlOpD
Pu3BMbkUftQLDm+RFS7OyiqtlGYscBZ1tmMk+7amftLc19q//WocwpEcErCL1evQKY2cZo4dndhO
3R1i47QkN5XlNfTH9jr9ARXOC8UFXLfEk1Rb0A0xru1bTXPNAFwBNQhZiq8RXkWYer0foqNdpOsm
+qYc9NXRjGyzMXEATqrbmB3GSwbHbFCbICLZkPU9dXaR/ZSLIFGXbuq1MiKebE63tjX7ZqELwv0P
F6uzDS6/G82utqiFs2kI0KLmlTvLAJ8UUy1oXPMuHXztdXvh1s/bs0Eu2+tmiKS3FXKUurnJpcRJ
0L0RiUQ2RYvEdvnll6uNulItXfei8DG0FUcPj71auMPwtO2MYIX4JkK9CpNO6i3dy6ANrdk92iBC
QSldZIIrSrXNFMYUrRfeFM/PS599I5moxV6wJCoHE4lVVWFjAvOSPj12I3SMO4iBW4PoJBe5wqFE
mqmSrls49uQh9EhfHcsiFhxDIlfYT7hY+ILqS4OJUsA3gGC4y4ovfS0iB17pnWc39t8h/InMQI6a
fibv5UnGUUK9pHai++bbcjpIrv6kOxb+q2EDFW+j4iuied33BoDPF96zfQ4XljzEvGz3Pn0W7kAV
+fcEWrQjDxBvgbZgh5F//eHXO0/Srah5X7C3VA4x0gSTaK1SEK+LPSN6y8MHgqHByBQgk8gMjxOQ
ayAD61+XhyZQ49rRzcaJib2fjX90N8SzgIFivQZG5o8xYy6zbCoWq/XkMqaTDmZ7Yylf8/lNJoIa
5PoGOFviNsCY97FSJ8hkG8WT059jfr8NR+sXjfPf56I/NToJikEJ7jI9NGem5G6oFLQ8pf6koG5l
L98VQ0REL3KJWyYJuWw92hnxyu6hkf/SRVNNKy+JbLOdfeKgHB7IGWg8NAz6G0czmFD4qP9WkZI8
0aO94APy2V8BYjCV5ng8wfZ268Xw4nl5wv8eU+llLnBEhvL/3un8wT+VW7OqTOuSVkCsVkF5oC0d
ZSAOja3jQufdPwkPtM8COvAffuZHp72i52xCTKm9fPLV5hbtumHvq+BfQXP/trE/JGhna1xkRCBW
H5RkhE5Q4zSYsSksp/tmePotI2fodt0NrLpNICoVryfwZ7NcvIwJwcSYjktP31+plelM9fUYHxcz
D0j908xO6fC47ej6Leu3QX62x6AxxNYJ/KwrDXxokyP3L1JkONl4Y0nP27Y+dyy8l1/OxrhsIJL6
2I5lZL3v9LOnbg9ihgAFpaPo4WL9ID0b4kAx7vSmygakuRCYWOynFDTjRBCO69BxNsGh4WDqmbkU
aLIt0u+0qx9SyAtvfy6RE9zesmxCR9CYg0IGoyVp4XY2JDnKh20jfyhWnf1gv+Ii58BgV2sPOYY7
h4A8gxTkuDxoR6ZyJ59ErYErnEYMLc62uKMfjVhhXmZI1+lh/hq71WPphl76K8F1B+Sot/PefN32
TrCdLO60X8ppnFuQ4yDgmNKd7f9TGeuPfnFgoWimDqJJVOFC/Tk2vk/ad1MS5W2iaOCQoUkqtVQ6
JC5hcpA6bM4gF4k+ryctv5eHb/qKjWgeVRmaz1l7ZerUzSBgYrvQORWBq2BZeCpBDDmn9ZTBF/Y+
ld/gNrVL3pQrtKMEg4shTpBcyV55wGjhcUj97ZBY4TZhiwVJKhUNKgrKfB8Dvq2oSdUMG1e9plfd
FWM2Kb6VX+jJcCZf8yt33DcIfxGd3TpenM1y+6wA+0YSd5gEtuzHJfmm1wI8+kNefzbAbS65xKlv
qRXBRo72PYZQA0gTgkcrwwNWCJpXPXFqL9r1nuJaeAhsRILG6yfJ2T6316p46UY9ZrJlynGQXhRM
O5X1oa33RpN7gjUUfUxuw5Gm12xTwh1iUZz5qLq6O75ZB/NL79lHXPpdcTXyD6WGs3vc/htspW2r
DmEzYqwa1xY/382pg/Zml/GJ9/s5EuyS1U3CRtQwimKCd4ALmNzsjE6p0MzAsKvd/UelU9yvvZ7p
XNjh4iaaYlXpphQvqijnUk/5ZoGz2gZr5eIaAeNUqDHFIaogrqLZhVEuWPSSVETP0VkwWftZvynK
V7sQtYOsBsmFDS5ItFAvRqkL/9NxQtFx0oFqeDsQ1zfdhQ0uKpA4RdAKktFM9Mj4qfsdVHjfL9Xd
N9O1XvWnwWVT98pb+6251kUhsgrYZ+v8O3/XNEqW1eAlVK1qr2n0eUyH29rsgiIXzQAKFox/VFCk
sR5sFakb+r/s+KmogmIUjUN8HvoCMl+4o35EZjBCJwnEmDBwqsfolzpONIjorg6vw5C6Y7vry6+Z
iFJ//YZ2YZTL49RcrorJrvEc/j7aTgNLc35OLmMeHE/Ly3a8sJD7VPu4MMZC9iLZKqXcLEkt656F
PqHu1A73VPLUfl+HuyERFcbWIevCGocgCThpNKbpiokPMMPfKZjLAk1AdrW48SmFNnX417Z3onDk
kKRrpSJSQiBJQfwUNbhWVRyJYKZIVEMSLhoHHzk0sBP0x6NxKAL1Zjm7ukIPU7mcljBzzbbcLdZ3
Df84jM1JVYgrDbqI306ALoRDlwW30VLSJLTbka+j9Zf8D7qcP+4GDlqURtLzEnSPnj3fhXnvREIy
FMF+4x/7tSmdIwx+sPYrye0LA+y61U7WlOvW1JwueUrb5MoC+UJXi5oBRQvIv/VXfRemoK9hPMLL
MwnY8aY/Sdeam3vxvejeIcAu/tW/kozK0BTccWflnuLQnhsvp0/bsS86RvlH/xCCvksSo0ejCZbn
GZ0T7V9Mnjb01NeoBStJd6Pu2/3yKjAryBL4bLbO0HzSlrgkgt8h27NEIfbQWdO7IHL42nts6lPa
pWCvC/02ckRfVmSdQ5hQj2oqtbCu7yBttMNA/Y61tJmHbS9FC8gBy6Dlhd6zHpue/uqVAyQYnMkQ
FEJEaGlwmDJo6BYdzQTTv8+yiylDpi2MBA8laesZHJ2+qDdp/eZ9hmeDQxCzbNCUGOHhYhjUnZrf
VWqEwVLF7XXidPF8ZZShU+mkA6W7/osOL9vfVIBfPN/cSMuqyFpsilZpgobiXV1v/92y8TxzaieT
oSIzsvTyqUj8VHpOhGpKLCfYOFF52fe6TCnpF/CDtT4jJsv96GhDgbA8lAH9Ipx1ZgWqz9Ys0NLg
sd76JMhrNWoIwhU0kZKu36uN+UWtMINVj05NgZ5h33jpqDy3tXpYLHRMhWokypHWl+38C7gcySpj
9N3nKPdLe2un+8t+Ct0B1TqHOugph2YUGASJAGRENrkUqZp0GtMeJ1FaPoV25NSStx2Lf9h7Z6/Y
L7jIi8YJo0zagqd+RgGtoiORyo4JIvt4n3uJZx7mB4FB0UJywDVp9Syr72yOoApsb5Ij+nEdGSzi
4DQVNVyuh+jZOQ697H4M0znFko2AFUZLGMEadRCiXhIIUYXB1FaIcjBWphHeXCdGh+snDxlGfLJo
jxGfY/QCEhLP9tSb8VvvQhZ+v/1J15O/s5ccmmmNVJlxj54QJU7vIijYaBFxJMzeOZlVieJFtHzs
XLqIlzIehnwZ8Bag4txhDAfDsT4wJvZRKMS5fvb89osviklllJKkwuopcxCZcdDNuzGKRQ6tp2Jn
K8zhC4faqa41tI5qXoaCm+Ib6rEtHyz7tatu2vktTkAzJnjNE/nFAYlhK12dlDh9TOMLCT2lzx2Q
IWzHhCAWeQ77JpdMvSlRkiJV61GJnEJrdGRrvqOJ5qeG/U8K5qDx+hudbQ5FkrJLwMbD0oTI8old
78rZcKRQxF4l8orDjipWrSFPUb1cIs9AS2f1ZciOkRw02r/0hwMOzCtUlPboS8qKm7D3NPlJToLt
FRJFAYcWsRSFaQ9KGS/tfaodBrBoZvfbJkSfiwMGUsYRrthYlaa1vbh7avrECcsUR2hQiQRY2L7/
BH640EEgD8Rin9Ts06SlYWOh9ZE9MLWQ9GStibkQ61ZdOpvh6y5zm5sFOJGY/LvXz0dNpmCr8hbr
2pp//oOPd2GJw4WEhkTrWUeIAl23zNXmb72sOkvzRbdFEMRO8Y1vx09WNH1RkaxGhUc6GazieD3h
CFZ25o71goDu2932jC37ljkuqTAqPbKXAsUeO78dtEOLFtICw9MRY2nrlR/bxtZfHi++IwcNJLSp
aaS4qFTz5Ewo1GkgNekPkbW3x+uxu6vyXREJ0t/14uCFUQ4olERv8mKC0fZdCRDliH0FbbDoSG60
XbxvdtSVrmpIBMe+dCciGlpR6Eb94MI6hx4ZMcfaYKEjg+U591MIIbegcJP8Yt8H9g6tKSBxJ2AA
EWUC7FturSyHKSBZhKLACLezBtKSbf/Vak1B/rYKWxe+cZiSqqmuLhOrjSgOqGmy+GsKofHtmBEF
KJdj0K4b6rQJUT1jLJ4LaE2vRwnFXOUxqb7R/10E8MNq8bUYuWqNTA3h0dgFPa7vRf9Q5Xgej5+2
vRJ8Ob7wYkpRucgWSsaj/BRlh2UqwCEh+HKrqeB5dfh6i52N7YBhc/ShtOEDlAQchWbHOgtPRZcL
UGRt2PYyyvmyy5TklZnmNfq5fvZ+d9BOcZCA70q9az39ucM7XhREouaQdf903PQgpkagFYwNcJGs
GVaeTV3Voc4JEh0IS4wNHuZHfwGP0/ZirZ8zZ0NcmFuFDhGgBh1XapE6Sw4uKXJVQ+BisGJ/kmyB
NZFbXMBnVRYlqoTQSPIYXMVBJWtOP+xSUeVhPQR/e/UOmxefT9LjTCUl7CjGYXq1jadMxJMu8ITn
IKJhNMipiS6aIfle2fchqOOqyLF0QQotWJ5PnaeNVoSzgifBKvETzPcsaHE+xNljOr5sx4Hoi3Fn
5QL5LjWBuIKnauB7T9xkcGvho6rICHdEojOjSg0NuVM/u6BLsYu7VFS9eG8H+3w0QNEKLKggM+A5
Pls1hiYnATKQvr6hWe9IKsivxrdcbh4NTGjrc+8UduFk2biL8sXp5cqrUv2qK1/SEX35GcjP6+zG
SuXGkashsMthL03UTcL+SrdB+pbNooLL6iJrTHFZAWMo9vzHzR4VUZSCRZf1x+BZ/X7Zz1DyjZAa
db7ilt6MmcV2T5+tyBG9kYosswW72CdzWGFy/11MsMZrvUtjHwR3jhruzF6Qqawu/YWPbD9dWIrT
hIA2HD7Ohd+ktlMyUJv87SBeL/JcWGH+XlixIF6tkxGVifSgldBQC+9AyOPVh/kqBYM/dUXvv+ud
HhcGOfgcc02SFhUEtjJaBGK3vMcQ0YQiOHXaK5Dh7aSD4aeHFJMC8oPAVxW+fAr0C9MclvYpmJ7L
DFWDBty5MUYAtdRl3i4QSkivFQE+rDdWnc3x2UNcGPYcguAN5iYvOlFv2hcn3UH7xW0UvDaBwDtB
ZPJJRAmiknLBFQwfdvGg7HvFuPRrF4rnB7RJuuQeykSo2yFvEhhmQPfps6pn/OACdVbzwiQFjg5G
318FaWDfyK8DKABZ5ZPcNaKe//Ua/YVBLmbDYoysokVaNhd3OvEqCAA2Nypml/twD3ZsNxkrJzWC
qhcd/QAXga9c9Go27dMRsghQ+qtVR4dkuW7We6p8K5TsOe7NQwEhCshB3Ff14LSy6VeoAtdFe6rs
xq3bHgyQYKUMpxfFCn0Tosty/X2q7pvW8MkwHqVacyUqBaNsH8OluRnqiSLNnZw0fVEyqA8Z8mPX
a3604Et3MeSbpZswhn7d1NqO2oHYktSmry2gKoJKYeb0VukQOQFPxKyDRRfqNWmn+FKbfgOjC+ST
TNOdy/nBkme/pOppkLUvJHqjabfP1Z94etmXNPS1ESX8pNlZrXLUpPlFDtV9XCT7fPy1LMOvrqOu
PeBBJqssJ2t6h2alQyUDNay/pGXcJTXIiJPaXyr6hFexp1qufINOrr1UDnJRF5RZTjOariEX14QU
7jT/YB9sSmJPak08efZXdJG9LOqeCjN1VGXaW/NrXsqT0xWPtMiOSY+mNB1oEk5OCx3NYagCSMB8
w8sRvlyLMGylxlHJA1jHOqdMpu/dVMROnw1OWjbpsU/N+7I17q2JQlxuSG6NYvjRDp2bpiAZyOww
cczqNSnU+6auEwciggSkoyjS1bedPNzJsjG7hFa3efska+rRUOl3zZIOKsFPkd7koq2dMlP39WQc
ehkHKXpGd8o4fEWDSJDb+lUv10FkR6jylLcYzvn1L/cnB3uQoh/7IUdm3HmyG+1jN5kcnFwOxhBd
5brY2a8Cg6tIdN6ffHUW/TekzCC07HXdNYYvn23afJWrHyoZwIFc+2H61CyLn02ZM5Q9HmeK/Tjh
rInKnzFJXFUzAhqKRkyYkxsgxXc35kwtBsSvuJJMhW9iRjqrEgdak4+Z/QMj06BrI44mS4LjlUHf
llV2Il2crhqhSqpAgcgDpX9fXQ1Z5OT0thF2Va3zDF18ci4ZNTtt6EiGqqRmX0fK6NPpNtSKfahW
UPfr7mYMhKoSqGKjxZnt5DiR7L5tsl2sg0+31mcvgRymJUc4EXNPiUT9PKupzMWv49I1s0v1jA7o
DAQRXptLTlr9NeSC0130qdlvuPjUeqrPIUmwK8cQa3qlDHgDJHsT3S7b0S3yhTvtcmgOgY4LuwkU
NffENl25107mLKJSXXXnnDwQbkHHYp6jcsShWlaA8cJPzchX7b8So3e3/VndGGdDfF1A7QxktIwr
xpoWB+1PTd862J1DtJfSQ7wcTZEg8So6XBjkPFsSIg9FjpJmJN93yl0y7NFP1kQj0FZULRJ8RL4P
Y5gUrTMipERJ90D7m7Q5UfV6jgXjlOtFvQuPuNCDknOtUcaY1PxEX86Vjqwr9swbUFvKyKaTQ3an
otfDMh0v+7G9eGzjfMKXC8tcMEb5gJsuaxOVDUefnxXpbfvvr5bbLv4+l2n1uTxpZgTPwJBv0hKz
r7Gjxk7d4+Je+zQWLdh6andhkMuvyGw1UxW+y1vIaCAGX+dduK8P1I8CISETA9+tj8edi2kKniS5
RCAut/2v5tDjZSIN3eRQP7Fhx1k0lbUKHGfXPjVetHaozSVOoDr9NvV3ivVoFwIMFF05+MaLPKQ6
0VLMcoCQ7AiF6iB8in+Y7uIyQbZmpz8sd9sBInKKfeML1O2UlIJ0FGVltfxqonKNDLMrRdRPAsQw
OcQAY2otFxm6Qdlbff7wnsKgZF7vqlP3C+MBX8GzVri96DFE5Bt3aul1moxIyQjGpDF4EyfBSNUg
y6vd9idcr5ZeBAb7HRffsFqkKa5rnFxD71jXQ+K888gFhYzRAA2P6HJgJI68J4dtuwJwNDnsmOXR
sPoYRdpKeTPrax3n8piimpmKWi1W70wX/nEgMqSSFjcJuoFiaSfVMUQAdKcdgqo4mVCR1m7m3MO8
p+BYEy0eBySNpS6ZiWKDV4d3Vms5leGBNmL7C4pscAAC9s9G6mQkj1F6sOcHAmp+4WAMi+0NkPo0
CtgN4UAaNFV0zzhZ/OSIW5Fb+ZM7e8N97IvS5PVB8PNi8ZS0tCWFsiT4bvIx/NIlDr2uQI+n+ymj
x0N5TbqRD+1VuGdsGBgPwyTC9jcV7HWLA5TIMqGhlqCqiuFfI//R9V8pPdrmnaR82zYkWDyLAxVS
q3bdRUjNrerrQmMvpGiVjAxB8IuscBjS1YYkDdCYAWXcjT4czPomERFTiPCDr9/GbZl3JUG7wHzs
fdlv3emUMDJ8j7EGaK6+D8EkIlgmkV8ceJh40ZdLyHJ6TTMdNSh4gN3QtSpDYEYUDRx0FGMOoYuM
jRc3mGDWYQJ38ag92NluCut/aYyDjLod65BqSLmNYnZKivaBxsRgWOEYy76MXrbDT5C58WpUYRtK
c8m0Wydbve8aU3IUKf+5bWN9kSzQ0su2ic4LDp9oDfHUDkV0sBBggi9+NfLBKYVtguue/LbC3/Y7
WwZ3Q48cMcVAAzrLxl3t5i7ulZ3Dpr60CX0K0uu/8oy/zYNQxFhaA08WWThC7Qp01nHkZV203zaz
3hGvnX3j0GgCq+VEzBD5NYrVrWPipdlnL4zu5Bd+sYsUf9vgeryf7WkfUwHSDnjBNfAtaevlWeXp
/cGm+0TOvCQOtk39oRB/tsVB0zw2iTrEKBmkOkijpam8jYiUOkMC1C+Vwpnmn3KBekWa+VANfFXw
/3egY/OQlAkq9tWbUkxXUUQyb6GJIONbT03OP40F9kVGpClLG6oxZl4NCjHN8KeSKy6tIJeUi4ZW
BFvE5nBssIlNx1BFakm0XakOblyMN/kg4kQS7REOx6yWSEUc/T319v/jWRZ5wqFXURhNSKG27eng
hjR83fqrzAQAud6wc7EdOEAxItDH5zoQko1bJnsF+q6dH+/To2i2gP3Yz1nPfwPAlFlKeREA5dDL
SlwPONLkvbl4Gai/LIybSfI+M3snK4Szq2wjbxnkWrqiUjUpCNRw0ZXzY0wmBx1+xyIadmMxeZbW
3HRWvZMggNgq5ms9/7KGSUAZ84er79lnDmtoWsbUnPBxocXuL6wt6Ngh92c4I2KP3IYZU+ZgJomh
g2krSLIa4s/xfkgwkmy5hnEtdaJhzD88MJ7d4mAGCrwY/YqQ/aegF4BqIJSHnaSERBQeaoNiZz51
mrONbNvo8UmPnahlmVcGeoTC+ofeBjLNHcl+bDtB9i/0jMMOG7yooRLCTvVsPlYH6G/j3MNTprIr
D4rf7USbQoDYpsyhiNaVVtTMJk6HRHsua3IrL/UjLeNDYhjgsiems+Cdw86NwIa0g6VmuybP9otq
Omi22JVK6OeUuG1fC57jt6HHlDnooY3VT4TRoEe4ZeVGtY8Ne3Gs4p+I6KEh6zcAQRj4Iy5EpEgq
ibV/MfVTHfPe+ovuYYoec6G2JyIRFi3wOxxeoJChlIywBK0krU+fVIx1RNcDxOah24fHxZ2WOuRp
O3JXP6SuKprOhssh0vHRvSm2FVJ2aNevdeWkzaDkt9KvcaoILiWr6Hphhlsvc4kSidpAGpWGjoXO
FXKnLYdlPOh4uQtTQavxH5yywOygQRXV5HDNaPU41meADdEezOEuUa6qWWBiFc909bcJHs9ImDVS
jZmmMn+N6HGMXlUV5JSnSNSTweLr0zFxYYgDM0JRi9I6DGfO82FQG8e0gnRAinTSFeiQNb4tvJSs
F5cvTLLPexGEZhYOklLjotB40i09YKKPCd+8WR4bxdHcDtQcUMNzEy//sR2MQsscvsUxrYelAFdk
6zeH/GiCh0Dy5QOraTN+hek68ULfvoq/iHpEBBHD1wCmiEQQiGKtihO67GrMREe5E8elv+2gYDH5
CkBWSJXcKyD/aGenmL52sZ9YjRNJ13r6g0SHJZyCbYMiv/joCfVULliHuqL5GsZ+lKdMVAwQmWD/
/iJaVFUrJjw4srdprzMSyIxcx5IwD/wDgPx3v1lcZIwZOBFTBZVR1vGhsnYTDz2ejyoigxHyV7sO
Enx5EHmiyGB/+M/7z3zPoS7cS8kEgUEL9QAo0BZy5uTj49LjCv22vVBsIT6bIQSJp47CCc/GqI9h
qOW1hJzF/jGkx6kW3G/WV+n897nvZ80VWnxlvEvlWYvescjRx8dY1Om+fnnF7/+vF9xpsjSFHY81
ak/G9eyGu8ILDwtubq69K6GYZTxsf7P1pTlb4w6VLkS+0ScYdESrWlUfq/YmHCCw/Y9OyLMVLgFQ
mywZLYj5QM6s3rdE9c0k3smqaEhW9O007gKytIOOh1cdW/V2CcxAOWHM41o5og3FkzxROi4IB42/
fCytRqmBKfU4eQityVGrAxWNLa1v2d8fTuNO4WZu9SxRYKO3bmq0m5QPKlruLCZ5/CNcBEeHyBh3
HkdZWaMjFOA91M9WeJOj3SmtnSJ/1OltJXz0En0+DlZLWY6SImdjJM8EtIBFMHwzvwynlL2fpDes
CQ2pmi4LLsOCeNfYr7qAoqbKZQvlYxTmIy8u7wsIDPXtwRBeukV2OKywp7Qt4gRTuGNeuub8baHX
6lgcGnBqbG9gYcxzeJFO5dxD6Yvd7qEy9gT083CfecCskV+9hf62tfWU7RyPHFy0aOtqW5StvXjE
kA8Sp5cuf5uLp6x63DYkig4OMWyQ6kpQAEWHjwZB5duK3nSiU2n96n5GWp1Di6iMJa2TO3Z1Hzxo
+eLqHgbsuxU7Uf+xwB1eUCzPoiHTmYx43s8nuyzQTJijXUpUF/tD8vd7fXQOL3ANS2bU4dibK4Sd
r7KH2DVPaFFz7QlT7XkO/iQknbfUNa9Ek+0C9OC1LVpQyPQ5QZqkFzekOuqaX0v+0r/OaVAPsbMd
HuudUxdrx6EHhItGLZHRpavdsobZ+U2/Qwerizd6qLMbV6xOofhoKcec9hDuBcYZEG4kGjydGHoT
zcnI8PRbxm5zGHc6mpZeyHf2uqehKdl8yb5tWxSFD4cmU2FVTSbhGOiShzzeL8UpNu+2TWjrefU5
dDgcycbULvIOAzJZHfmkgcZd1+5mdHwq6PZjSudzOt3FoXlV1NNVOoJWuJlu0ij9VU/pr25QHHOO
dyBVdEJb/2pKyn7J4ud4Cr+Y2S9Nk3dgdTzGYXpl2vZ1kxG/mEynruJDWC3X8jgfwNzmJlL2I53R
fxqDZqVjVW2MHyW900M4fttdFh9bS8gBWWmqbUwMbEi7CHekLG41SfQoK1o0DsJIKvfVYDMKYaNy
4yjdd7ixaESklvuHA8CAvKStKLr83l1ycaRJ3TJEloS+6ve0HsOJsWf75F6FjkgUmIIceP1cOxtj
Tl8Yy+RECk02DtTT9to2Eze18sBQMjcVktGvnzVnU1zQZ9H0t/aKpQdGrDpZdCil72l1l4mkjNaf
z8Fi+fcn5MeosjmamjZDU4V8jH7Jv1gZl52ijOULdLc/6ak8DGjHYeyEEUiJRNQ/65FyNs9lkqRO
tUWtECm56bXRm2Z5lkiqTLBu/HxV0UrVQGXQB/Q4EezKy1Fq6b60yRJs76t1V2w0T2PARzN5moJa
lyVqdSh2RhhCBuXocm0Vh39ngoN+s0sGPcrxzDS0ePhpy70Ztu7ciKTr1r/Y2RMu0su2rW3SY8Sm
iwqnjBxJpi5Vbo1c4M4f0pCzIS7OFTWmTRnCkGkeynxPtdyJkqNmPYWg8jJvG0iaZF0QiwbhRP5x
eF8RpVgmKUchVimd0vBsI/NtBdNRIrldUUhwUFtDJLaYZMgMNuqbPB9b+Ve9/Px3IcFBrW4Mwygz
zdDMAgXgC7gpafnXtontz2Xxb1tTV7S0MBB1tD0OxvfGuC+VB3PcbVtZfyzQ/xsMlsxBQV9rf48D
YTrmWGAYKP1Zu5Ib7quv9hdGc4P08Wk+ic6qPxwiZ7tc4pjqxpTmEdidp6BcXNmnAYqGuFOAxicL
TAjoiK4t6znU2SD79xcHyWRjAFxDFwVmAdkkHo4t2+//j7TrWJIb17JfxAh6Elu6dJXljUobhkpq
kQS9N18/B9XzVFkQRczoLbo3FaGbAK/DNecE6ut0pNd2kD4UIkzd9Yj/IZBzG10b23WnoaNlq8eu
Vp1ZE4JEso/ze1LxIYJzGc0iF8AAR5qm7hgdx7JXLKfaM7JQed9Rb1tVts3Kljm3MdGmrylrc6iD
FxdnNXlKM8FS7h+y7I8DcT4iTgG71YHs9f05Ud7rDN/Zq0Hgrjv5oTnF16FDnfzGuA3vW0G3Y/V4
hgbCeBt0eZbOmXTZ6JaZEiY6PyX5EaVlZ+kFzdvVJ8uHDB57JO8VkhAbpfLZcmvTq6vJLZXnEaxH
g+qoyeP2B1u37QtxnG1LQ09RPoQGTjfDlw61+chPXOmJsM6A2x07n2EEm5GjClqegqvk0UhyWcf+
wYT0Iu2+zUZAa9AwND8Eh2Pm85vuXxyOs+cYg6lRqoH+Yz7m3+prbV+9gQ67OyrHeF/egPomCkQc
HasJ4oVI9pMuXAjVl2JYcrDvNMWX2H4dszOWhHR1L2uCEC26QPb3C0FTQRvNUgwg+uNIStJ8s1Pq
5sT8IrjDVf9xcSDOpOuiUayJsQ2y1zvmwB+SHXvOZnsx1/D6kQzbsoiJlqXKmZeu2MQsZdR9sbKV
I08DsIksKCeuz50Yv2Tw1Vi5rkdZ0rBQxhAteyBaKjvbCbEsTAV+6vfD2CoW4ImhgZYFdX9OEYa5
NCXaLSq2bsKrfr7LaH+T/AXuzWcpnBaQDBqAmU02ElFeV+CfWXb1oTlKnmiCXf091/gsidMDq5TJ
XMbA82Gs950H4uQjuS5R3pN3DBFb2YfUsRGb+0P6WHryaQLuDdDMz/NJGKZ/d5GffwoXAWpKZju0
iQKVHP3kRd51V/BfJ/UHg8KPEAfKQ/5aucVZhLnzu3F/FsxljaZM6jiB3XnZdDu0qjNE58UMygzR
RzRTJ1IfzhbiZjDtkZkdKhBGd+rkR00SFawEn/S3rfLOsGhFWLW7qoOeRr48tfeJ0jhtJGqrr2Al
fbo6fqXcjrU6NBP0qaJnPXXoVXingr2AbTfNr8uOesTtfkrY4vQV9PwiL3nZdmMCleFX05ZWruSF
IhlXyI0U75QCPYQZQ2CYKB1/ZurDtrSVcY/Pp+UCj5S3HZ6ciKpp7OrHcVciXa53gwP4i/pQHavd
X+TKnyVy7iaJxnSJTGyTl2jF7KqgfNLObCu3c7uz2BuINIdzOymOpsbhqII9KZDMcw9Ink5MELpu
A0QDTyaQ52Fdn0NcptO0zbAGjaHjMjBI6BF1OqjdJCgfCcTwszlpk2ZmWcsY8ip/2KC4imU/F3Gr
iWRwaVYqJaZUj4gGICQ7G711VY4PSvFNoHYiKdyDqbZBxzm0uLDWL7+pLvyUF/nKfeaMjIoYvCvy
Xr/flsm+wecUC3pHMC9jqOCxIBbni6NoaMJSB6py3jwryttQHrMJU++VAzY5ZzZu1E5QE15VvQuB
nA8usgEkaJaOuJolDqnVH3M8YWPRjp28E+67swvbOh2ngZMZl2WosE1gJD/pXnHAnOHnB8xsuZIn
ii6rX+/jZPx+TleMVa/YaFagR+dUBjDuH5Je8IJZ9YMXMjg9nMox7eoaj2jTfqjHyqV6tVMa+W00
iDuAQsMKJZEv/D0J/6Qh/AiOXvRZqnX4YA1BSzUHr4r9qI+Oeui9HjAt4OORHREPw3vpcOPD8QM5
Bl7yEUjmYNMKGLIr0Jzo3f2UKc6i3Rv1kjma8k+oTdcgKrmnaVVDVU2nUlTsxwH+Z5yDqjbOGZnd
RIMeS0VzznQNcByL5mdGVLnbRiS6Is55h4sZYTqKddTj0e0JVDkWWM1K3vv5KzDlu3guZJocRnaL
gheYo6+qYNgzRF0dxXhRoig6C5cnpti/G7EtgtBQ3pr9WTb97bsSaTDncMYyGSSzR9Jiy68TvaFk
n6OPaCmPWfQyY+F8W9pKIfTzvXHuRrZIWCr1+70pAVzqvjtljunIV2KmHoFn43dsEiWZjRw1cC+a
I49KjSsplt/asUsx1rN9rHVRJjCvgNMFdnJOG8yoqjKlmlDokgLauVP1Yka7iD5uS1lNl8mHFE4V
4tDu5SjFp5qafQ38++ILAQxn9kPVD9uC1oPQhyBOJ1LFoKFigz7+Xyqlbj++sw6KWiKiW+N0oeib
IuxqZHV6+81K7mf6lnfHpQu2D7PS+GEq93EaLugYUWr0KYOdY4w1+PoHRuOr7BnEVeYN+xbVrasM
Va4aFckeGxN/F9J/yecrUDQM0xIQvCpY/KI9IHF2rODa7ERLwyvLhp/OyVMOpZpdqVmlIUn+ae4U
b7hJjkDaz94nQtOHd1RaT5Qnr2sKMQlKIyAqfE/cL9wgACPU2V6QhzEA4X43QFNaQKT2++1v+Ad3
+yGH8+jyQka77+HRmUYWNwBCRM3ERslVNMSx/tQgH5I4Uy6sHmBN2YgUBZG09Gn0muZeJ70u1UMW
Yd8c1BbGtT3dZ61Ty4vAGa9ZhAnGGA01Ud2U+RXfxraiGCCWbN98l2ffG/0GnVfLFAGlrIyQAJ/v
Qg7L0y4+G9HnzqopptnZPBHDcjDe7Nv4RjkVL93R2jEWFP2U37R2UIq+JLs/PpO4FM095VSKORlA
LbCHa3dVYJAJIHPGvXxbf7F2bHAl+8e+tkVhRySUU59SS/VZZXv80ty5AxKnrrCuAYQk+HwiMezv
F9fa6U0RSzE+X5yXzhLvZpQQFxHC4loUuLxALgqYvdRk5Yyenjx6i3FIyHlW3KoNUk0AniI6DRcF
apPmGmZFMApbfjfjYxh/lYSDsL9XQz8rIhcCQIVjTJP1btfSl9wPD4k7uYw/JvEMUcq2lkldXhwX
B7SyVI28YjnsuRocK1j28it7yqFS7mpHxQeVhUDZBTfI79/qmCiP0gL6oLV+Hf2k9WkQIbgLPAa/
bpstYTiGkYrGckccwLllSuO2ZFfVT9seeLXgdHF7hHMZQFSIMiWF3SKW+tN0a+fKLlHmAx0qvx5n
T46MI7joriqrsxx96YOxuCGk9GqFOqEsuXJE7+z2uUxlB6vjQdx83/6Borvm/UpMwyFb8PviiQYV
sH9TubmrpEJQhl6ND5f3wLmSujS6KtIRzTG5eCLhqS8xgKN1wGyWHWC83IJNJIjj1M2Ax2Pp45Vp
MwzsRfDCWQ2Ilz+DXceFqykKZdJLdJIZGMQRc7X75DAy9qqTqEe3mj5dSuL8TdJpSK4YdwiK1Pfm
M2SdWKExd1FIvetOg2PfvJjY8jq1L5XuJG/bn1Wk35wTSsp4tBea4rqjnTKEzohupAQYRH9bjMCp
Es4PSXlShzWFH0L72Elmty97B3NYbg5d6kZvW5joTJwjGhN5rJUJqtpoDapjfWBOIzqS1kE3qudt
USs9/0sHq/AjDWpiJzVOx77e6EtO6i9O7i5gKfi/LK9u26DCDzYQQgaAWOLFZddPk7pXsbkjgigT
ieDckCbn7azK7EPpAWlfdO25FKUo7Fv/OUMBnexn0xra1gQmP3bwIlDWxndl/RyGIFCbb6zqpxGL
no4iaZw/kZK8lEoT4Ty2n9R0DkILcLvVD60xg2SaAsOYfvyXKsG5jqkys2QgMCm7+IEFJEv60iHJ
lY6D6pPMJzrqNrvZ+DrGorTzHRlv62Y5V4IdxkhrCzRhbMCTJEhtw6jCSiDJnWVeDgDs9nuJuJad
AFRE9mf0gVQpdHULNUIzeh6MV4nMV0ucB3IJTMQ+ujJjzFEZGOKzYqBbVdZt3o5+ag9BmCyunqvH
QtOBfWKc29J+G+wmcbVFDqbeeNDN8kqvO3dRNEftFdfQLSddlKuyKB9Nkh/svnGyBEW8yTgtRuHE
deq1IUBiu/qo2/XdoAO2vNzV8rQfZ9EAprbujkzDJDLBXfBUdzVJsLEDiiNviI3nemqCkWKZUZUI
wG1VdKe/xQ26rGEaEKV040n2C/nBop0/p0jci8IblcWRDcVJdGs3q4vTlI2rhssexcMdqeyAUPu4
RG+RauzaCrg07XzIu/iqAk4+2Cg8tcLzo2q9YZx9TZuPZVm5ySxatWKavaUNnGu35QWILqiDe8py
G6ov5SLoQwhCtcIvP/ex0QAQg9VLbqagO6Q+pqz8DjAoweJTfz79BZcYc7a/Phs/zyKbSkOjGM8M
+Y72LrlhLyu2eT7fxj/pCxKCAeMf836SHCkQGPV6Iv1LNF9kQEo1Lin6Pmhcx7dsl9/04mdrV3qx
n79syxIoJ19naOnS1aOJkDKYKcLXrS4dsL1BwwepFwTKdd/4cSjO2atJWrRmiQUbY2qcMPXC9saw
nam4Haonrb/fPtZ6ZPkQxrl9E3w3GGpFu2BoYQXdgKVoGSYn5GJj/87vav8hh3P4kxRXMqFQEj2M
kBm2YP+lTovJ6lCeTxNND0lkUBf8cE5ohWfLLJ6nfnGysBdAA4gulwsDvd0PWduzRLY60xEF/M6h
yrcFwwhR7GSyoFGynvN8nJpz/X2KTv/YL8CZbeY9JepRidtzV75JRLTKKzoX51YmZCGGWeOZl/ZX
/Zi7uRLMwIru252VXE/Z67bWrBXALkyepzUOpVqO2gqN8P+USg0waMl7Ual0Za7sk2sxuJzRIE1l
ExlG19j5t7JE5wwA2vGMc8Gh1UPpzqT/avW2q8bPrfKPgtZMB/BgYNR9obq8mxegjqnZfvvwgo/K
DzxEc5+E1IYqm829pbso4BqYh+wEdQiBv+FHHTI5nhrJZCtc0a2BGabkOZQCCXtV1BC9qphD2bBN
fqyhltRm6GfojvFQoFjb7ir0QBw2tEePmauJMjGB8vBkPFmmhJKposJiaG1QN18puuXaVADgaXhf
vXFS5VVSqhOViu9R1N6q+FNPmrusiw5a8Y209+MU+lWEcomRLM72xxX4Qx6ht8sIAIUMaFyZz9h7
zZwMDIFYqBH4+NWO0IUFmZwfWvK+GVPMCXt1PgZW/Kp2YNPR3oo4/T5UszOF/4TJ11opgqUa/e0j
iu6fc0qqkSX/Mm+1y9fq0Xjpu+m+mvVbgiWeKFZ37Wg/b0sU6TLnnNokH9J0QJChkv6sziZWbDrH
xjIVVehusoR7Q4Jgw7MW95lOwo7xtppnc2cEoHh0zcfvDHQWxOFHoZdisWvDfnggXRDClCowblld
Of+G2fYA4l7Nx8ZnEosjliz+/7vtn/wiD6urA7y0wYIDkH7AeqvfWtYRWDoy8Ae2v5tAU3iklKjC
ZvvQwBjm7Kc83xB7v0BGoYK+I7qTSOG20W5bosD8eGRd8CJHqjLAt5L6MJb3YN6rRbRPf2gD/ArK
FpeK9CpapN2MIach0AKAJO00UOz66TkMBp8c3+c4gV5iHTLMkz1uH09gCBZn9ZOu5XOC/U4GX51M
mq+QxxrpZFjYjgrmom1hq3EKtQ8ZPSoQXb4H14tiGXhtqqwsZtUDHGGJBer0LieHTBSnViCeoYsX
YlhmciEGbEPUaGRkVPnP7gqlWM8E14dDzgWgPhmlPEY3BQ5s1d4uJHJZQbHIjQQ6bdXTrP5qkqon
iYSCNFFd/VIfMvi9OW2xFClWIINx5bBa43Ii9wTV88KLA8YZqiNAso4Rsh6HXoNoyklulldwd7z9
zSzExQW/lyovLtjC4MCsyTD2DPuI5Ee/iMxcoCj8Bl04JE2DkXMMQ0XDgRjTbW90/jj/nCxD8Dhd
dSgXt8q9NrKlnLBFhw6c0R4X05/swKjv8l52MvXYNE/2IKozrWeQFxI5Y08muzfnCGN5811xUNEK
T/fv/JYtxi9GDw4URUH2f9Fg/Wo+fiGXs/SwstI4sSBXnc9YwHSNSIGJm7BFy5mxrT5ju2/b3EV3
y4X1NJ1yY1D7fxvueGXslSNDBRNVxkWGwf5+oY1pN0tZFGJKojNzLx1eaQyEt+EQx+fxr0a0LzWf
cy1ghxxBojsj0zZa17Tja30cfCMcUkfDGyBSp1NmG06rL7fpZJ/qJQ/g1mM8EoY96fIbyW68GTT0
cw+kNCURYQGLPN9vmwaA6GzwE6HNQFkYQLOQeYj8hxQIWGYwPInRhtb7Hx9axe8dRITkmLiBS7ej
yTGlH7kWjN3Z6gJKzlo5A+Lu0JkCm/2DUE3XFVnHqA8P5zzPtQlw5fdu5XTFmi4ZKMr04K/wBFko
+ZDEqfAQ1U2RlrjQDhDf0QkLWTvztgJF2QJ0B9Q/PQrahSYQ4Riuq/SHWE6lIbSQhslCi9ScXN1+
SUMQG6rV82y2Qb/MQgRKkTxOrQuaWblkwoSkfYoHxiObyAlvU5fBY9df9AOjo2ZYCyKCiXWf9HFO
Lm5mZW9XqQy5vQokJOXUZ/5ouCh9q+abMgiC9HpQ+SWM7wIXgz6XSQYHSPXvRqcGtImP07ScaWgL
HJ/gOvlmcAk+3HZiFVVNiRw5fY7rdtdp1YHUYN3SksO2m/2D1X8cjL2mLxwg6RcClAykqGywSa6d
yB9O9lVxGnw0ftzCrTGIKkIQFR2Ri5vjuPTFlMMwwMhA2zvd3BvNLi9vdBGTuEBFCBcu8SQlqmXj
Lofi1QKHZHutjeeKvEy60yjB9k2uN9c/zJ1wMVIq0yw0wR/r0av+WXnowX/Nhs1jD4CdwXfdkb/M
nupMR2YN8dO2cOFn5HyNHuo56RgVj77TgsJb9qmf/GOAx0DaNUfqm/cipJP1+PyhN5yXwYtDmYBo
hIwy+kYAzqjslum50mVMVnlxjZqoKK0THpHzM8tUaphgQ2aeWhNg3YCKnefhFdjfno1FfykGQK+G
1kEKBzSQXheKMTZ9uFeaYT+lhbd93exT/vZEvvjUnOvRakmadQ0KXHTHdDxH7RdbEXzRbYej8j1f
vTJKzH6hgRk39FzL4PEbZt8k3Qmr7YKK2bY5qnzHd9DTho45PmWXYuJipG5Cn5T4IaePkmhQWXQq
ztsUdByTYUBu3hc/bOtqTt6KxReC/29/HuxgfPZpcag2ZkjweczRL5NTNvlWLCiFr09U/FIBVeZc
S4MNwz5KoI2tPwLXqHUVhPfyqPqZRwPTU7+ntwZ4c8YTJlLB81q+bGvg+kzAhXx2Bxd+W6uLeIpM
hq4JjEj4nABjojreAAyPzfK6121xou/GuRe1mK0OxI6w9vk6BeHRfC+lP2dVtCi83u27OBXnVSQl
LAaghrDak+yy4d4qdkJAsdJv76OvwTL+VVXhP25M5duLiRnHiaGhtkZb+Tk10692Uz2MwwT6OU3g
NJhG/NlpqPzmlpTQTOr0Abqvm4e2779KuogTV6D477nvhVLoczJMKtuowlahMwFNUQWdx/K8rQsi
Idy6TLvM5RSGuLJmUXekWLxEnRzF0gReSaBy7wZwcZY5DpVC7WDEpTwDjc167kDTMBj118yWd9sn
Eoni/UWiaLnOWr5JHjlpdlDTyVX1Z7AZC7TtD/ptYpsbqDvE4GkHu3SQsfb2v2Psujue40AH80+L
gWv91L+IUuR1lfsQxzmpQWoKhdSoeA7l+KiHxdEaLNGR1hOBDxmcI4p71MJr3WLgfPaO9E54xzrm
0Vfb647/MuQgJ7hW/OFcuKIn9Xrk+pDNuaW0GJqhYOer4+rJouOpMmbP7ia/0W3HGEWYlCJxnHeS
Q7ue8h7eyZ4lR9Zrp05ByRt58rzHcOS2Tv7BwX+cjUt3okRGPhcDbYi5whm0Q8u+2X9nyDJJEAsG
ItdN+kMWl8/QJQll8JQjn8nD02BiGBL3mDSlwAMq64b2Sw7fa9TwasqkGcMcDcYQGXhXDrjc6/Rq
cafnyEXNEbC50Y1ogld0lXzzEbZta6oGWAhGTG66WdC1ru7hcQwQ5dh0RRXOFTQW9vD/OCaX5Wgy
QBCKES+B1k9N0M0ZewBW7hmIyOT2V3PlRId/iSfAI02vNNHzSvA1+Y7kNESkAtQWYlo17cxQ8kJV
OsuJiFhP9DE551IiIdcztnQWdz7tHlrloc3vzOF52w5EUjj3ghZxapYae9gAPWc4xa2bSucsFaRz
f3hcfHwy9jMuoo20qERqdagIZn60Lyqrff1D7pd7rNDKQX2rn7J/hPwHou/EuZMSnCdNXuJoDADe
Ctpzfk4A1LAcl2cwZKIyFPqi/FskknMqthpmXWrDYZbq0VAw4z1fkUbQ6l/vSF2oP+dNRjK0ecWK
1NK+OiheixdpFaRP6qN9aL33BUtPvy+D6izcMGKB+vcU69dX5FuXmRYnEugQWcVNPYLL0gfHCwhi
ywNACQEsbQt8tOA2+b6lQht7KtmKqmS+9UbqAJDIzPfb+i+SwfmSOWpqS8NinEfjr/EELvPAKEXU
qQIb49uUKEu3hKL864FoXQWiJzYCwOCtS6L0R3QWzmOoRmOQKoZiAMfRs/rnVgWGkhBnWXQa9isu
TJlacZmHKtiwW19BQ3TyMDF97PaNn53IGSRXTu5Jt63Q6bMPsaV7nAehPa3rHoPTXhXeGEmgq0cL
oB3xOav3DYZg++6YDybAqr4Vicjhs3vbEs05EkrqNunQjfWs5ouu3YbCcTfmFrYEcG5jUewhb3Io
oQ6gWYclIzRQqdPsWS178Zl1TX6HNrMYpEQUvC3Om7SZasyEQcUPwewyKgTq2YdwTzD8HgkTIYHu
8HADaRtrNKtg0XKeOClxFW1x4sadRBQx6wMzHz6SXxJcKnm26xTlHTZypp3S3RWCKBZKQ/fHtv9Y
/XQogQCfjcF88u3WugnnfA4tsDDr1ImTbxFa50DpScnshGNQ0edtcesHu5DH+Su1UpfcWJAVUNST
y7vcHVCWsNACoEfhqO7q0+NCFvduG0rs5Ixsua0LGF3ReDaP/U+2IdG68Q1BA2Lys+fuua2c9EYE
TCGSzfuyyJrSrgL5Iz3gA+67ff++NPs3iFnmxRE5Z5aGmqYPFINVs3qM0ls9A/mcIIqt6vyFCM5x
aeaE7g1bqQMUkAsQJys/dHnqocGxrRrrN6ZZOhDLLFPlV/ljW4l6nXGnyPNdmx6GBj0/9Znqj2H6
GPbPgwiic/W1pv6Sx7dsLDudgTYGMqtU6Z0m9KQ6CarstiI//g7byLyQxdVEcFxViWQM4UzEYSOH
oWd6+k2x/7ezCO4sQRdz1eNfyOOsLLOge2YKq9Yzzxq/J83D9rdaz+EuBHCmpZTFVIOnEZt4EdoX
ADKSwslvZ3rAxvOV0Vo3S5x8jXWszKE26OaN9WaMmj/gbdOab4YFuKxy8ir5Ve7sx+2ftu7QPj4r
Z3gLBdd1abGaRrOn406iNwzrwrSfyunZAMn2trR14/iQxtkfMHEzgAtLSCaic0yDDDnzkp4WIprs
EH1QzgglktlNPGIEeZ46Z1yyq4FGgotbj6QX35RLE0w9y5KUIkPpNPVWUfEqpViwCftDtswHvaL+
aCJJiuKvS1U4rdEGmSxaBhD4AH5FjxjS3AJNBtNViOWLp5cvZbGT01Ojfc3aoBNGCKamvyUuF0dm
v+ciF2znKI+sEkdWbnqffIlBaTc42vX0M97nXvJXaEUfbkDjmzZpXQ1jr727OBAOW9WpbSM3AYvZ
tlJuezaNb9gkoKiwZYYhUmFFnZbnocS+g2NNvVOGhcAARLI4T2PUmB2bGd5YErtGHtS9a0fuJLvT
IHg2rj4Ofn0q0BB+/lSlhrUyWUPavuS2k1nytd21QTml3vbd/SFB+Y9FY9LssxxS19KQzfhGhQbW
pn4XBzJikTMDDUwMQbftPjSZcx/pQmWaDsgn41z37aj2q0F2lSV3QCrlCw4mukDOhdhJnxUpAzpr
PABQPhun/GmmDmmB7YqNRLx6sidFCRbRRj5TgD+bGMgfPt+nRQdTIWmE3cfEYWDKNOj22ZvuhDd1
kATkx/YpRYfkXiISOihRO+KQ+Yiawlg5iqy6kf0XlDMo4V1oI+c48q6wtbbHaGvjhbv3qdo+QMHw
S+GPe6MQ2LPgUHzbBvOfkznl8FK6cUIvXZ+CUcScIBLBJShKlNam2kDrFRqUw4MO2N9eUERer+5+
3Nl7/PnkbBUCYjfUs5LMkW7YMHK7y90OmtD48231rPjyvj6JUqH1uYsLsZzj0GI6AiAOYkFRsouB
RkUD+7Y4sT3ByjdvbAzuyngA1Cd6VZ1FI9CCoKq9FxYvD50Wmo3MlpF6NFcodrnTvngZXDkACRx1
RFA9os/I/n4hbciaousZgAM4nfLCs82r2thvW5jA4b9/5QsRfVibWJCGy+q0K0kGN/ipbs6R/q0S
DcyIzsI5jm5KMxCkQutLQt3JflR6gGxrL9unEQnh/EU5qbZpjNg7asNbPb1Wixukb9siRBHlvR1w
cWMzhuvmXsJHGV0lQBPRj2W8eRkLibxX/qrW86Ht/CS3jWIIIS0SxSzxQ+3FnkQsECz+bfhzvmBA
MjwuAH+DlKm1vFFOjmk/iGKwSAaXVMTgQQvRykW228a3ill5UYwWmqndye3gZzH2m4FFS2XAry8F
1jcxcCDTAm4lA72eyNUL9F3l3MdA7Dwy2CZsj58Q5m6l38TVjyU51+ROoCiCUKmya7lQlGFIiEUi
+AoswAFpm0HlgM9aB/wtRhdfRBWK7YcSlrA/SytQ3++HAn16G7whLcYV25+GuZNCjPpj0b5GTXL7
eOsjMReqySUgeWyQnDQwaKIgE0Dx3bcNAIywEThWjFHhEsd95bEdChVwPZH3V+3gix/AexQ012sb
5ug1um92HtiXlcpvu32pCI66Pod/IYlzK7YcR4utw0hGtGYlZ9zRwLiOjhaYMXrP/AL2j731OATp
2/YVC7wZP6KNoTukJM0M7IXiIUL/OU+urGX2t4WIQho/lg2bxzCMgecF82cK/BlQcTr4M0YDLv0Q
taTW1dRSbJ3oim7ypNyA7gDtDFt6zyPgfAJIbNHofujoSZ77vWyPQWa+/tUBP0RyXy+1496oRigq
mn0gFdvHHuhHwQpXHzCyha6bQBzzIL95VDw4ADFrqgRIb58NcWpBz9F1LKIiMX+HE0AzCnxVrAds
yk50I7KD9Rl3XddM3VZkUyecIYQIrbZco3qjZK81KKVjCLP/kTB/Dkx/mjqZ7WHOz9k+56pyXgjl
btUElDkZUzh1VVKANtE5eRcCuLUWhNtVfbkQw2XmclW19mTgNuex9sn4HNnULXOwB6pVYNvNXlIt
QXq+bhC/RBr8s34Io6WtewT4f1fs4qA00MkHJBSg7sZ9ISSHXFWYC3mcwhRlP8QNSorvox/TVevW
LiaswBQ67apdthO1rtiN/aafF+K4aGwXzZyCdAwIZ8BYtpveWbIv6FMttr8MT6CtHztRtWtbVQz+
rZ/C4OkwswePcieHmT8UXlR1AictEsJF20YzKjtccIsW/Zpay61WY4UlXQS5jOjy2K+4iOlG2ciF
zHb66SHZa3vJTw4MPFO0pyQ6DB9bLWm0ZhV9AFCq77XUOgz6K6nS/bYJr+ZCF5rA+Q1tlGRtbpAt
R4rkkP5HnO+N4ZAugSGqqwptivMWqT6khEoAMIoP5tHaM+6syi8PoaPv/3JO7OJcnM8ISa5nAAeC
KoDPIb22CjCD38bmF7POBeqwPuH3IYp/y+eThmpxxXpSHohdPcVpd6DfxejPOyfYi2jZR6AX72+T
C/VbCmI2ygTbBU9mkOnpq6JVV2GT/9xWDOGxeB8xjfOYsBhWY9wZrGNedIyeTMxQqUG3M0ZH5JPW
GxAX98h85MXBaFG3I+1xsLSitmtrD1FLbtq5fIoSywVz6bdequ7KfHIa0PUCqVwdHbyNXCOOI2+W
H/WidZNEOgwkO8iRKrAT0a1zrkUCu8loEQQErT5X1l3aQrEE3bLtMGe8AwVfnF+ba7kwGaimMr9o
YWCMiWMut6393Urfxv6/jHD8o39JlKKsIlgjm2bXEHEoUiL1oT4MO8nTXreVSXQ0zstIUReH+I/x
juRnzahdIgFTeTZvbYzCUYByzSkR5CYCx/aubRe3mVmkGyfKPli/W6ovs9E4VvGzKu/T5L8Vxfma
aCRY0GX57DIDgj0rdnQaHgc9/B7Sb8MSi9bvmKptBG++HjBOBhgpR4gbtGfNkK+J2vy/WclQCtUt
MClagDFDueSzJUq6JptmHaKw0V4VWFvsByc1vm2rxHoU/ZDBhbfBQk1eV6HtIwVfnbq8xq0JPKXM
p+lDIzH7n/YGfPa21HWt+JDKKeKot5WsR4jdsumljRtXx6a4BoBJXgqMWXQ8LtihVZvg28CZybm/
1Dd6EjvT+INKt3UL8tDG6UQPRXZfv2vFx8k4JQR8RwFkaNxnjk5sHSjw2NieHgRu8A9R4ZcYft6u
Vs0+ohOCnXwnPTQAZ8PSVeE2PkuNywfJE82zr8KjX+giP3HXUauoVBbIu++9Xzzi3e1Z93mB6sIc
aC5ebw/mvXBOc93EPk7Jxb5CMVSAk7CK2EN0PRyMPQXivLU40x1r7zc7a3Tyt23NFHw/fiIvimVM
fysYuJL6HWD1CDAPqQ8SuG0pq2EMoPWaaRlsApqLsdk8ybmcwHdgjc0M74vEJaIwtnqQCxFcpATs
UzXndg/Hq/kluMPpQ20/dkawfZBV+7qQwrmoMAGbyRyhKFokKCWXN1EVkOaqNG9LFbwhS1CKOOZE
N8eOfRFPmtm2C40R2cURVI+e4mJ2jFJwqlX3dHEqzj0p+ZiPBSaTQXdWOTQ5GN2d1bZOaVOnH0VL
gOu2fCGN81FFbeVp22loKn8pDtktSwFCj82qDw6jlg2vZUFcER2P81EExMZmTLB1E0d+ZD7a9s9B
eTWbl1T/uq0d6+WQj6Pp8uev1TbIDKMCF9nmuzo55hb2UpKdkT90tm8nX8Fyo2WZIONYLxFeCOUe
8bFt5HX63qnU8ysrt/dRn7v6sDiL2e2pNnkdENAKGh/67CUeJ3dQoit5pLcG8B90VeoBBAEwcHtQ
BT9sRXUxDGjbIMJUFRM8Yp8vI84Xq280hAY184zmQcrREtxtX/jKlwX9gapaIL/Cs4rfclJVeUiV
ZMFKkOG3LZDQJt8A5kE7OcJayYp/+SSK8y9Jb2tKY6PoVLSPrWqd5qx0EoCRkEb/m3u7OBTnY8wy
wzZuhtorzYOpu251dxG1MtdsEKcxLJnIYKDB9/n8bew5+d+dH1YpVN6Xx61rHdguiw9QX09EarIS
2D6JUz+Li2LSg/apQ+s+p1/DTvtWjG/bmrBmBZ9EcCGmzZKwbC1QBWk3FrKE9Nk8lkfqdSfpCbsO
oJ4CpljpjW9CChB2VVwGBMFE0Q1ZR1eWV/OsmfssN6GD0ay95MBlLkzUzqTFIxGIVOXGV/+HtOta
jhxHtl/ECHrzSltWvqVWvzCmWz30HrRffw80u10UxC3s1T7MyyiiswAmDhJpzhmhkTmT57w0niWr
4xyB//Ap/9hnuw9J1dSUhBD8NSf9QLlcMwcc4ahFt3bqJVwp0s1PCUVV5HslHUrM9EiuLqQ5iSKt
G8CyKoN3VM26Z23kyfXxTDAXRKcm4wT1GFzleRc04xBgINO77i6bp3m1CgabppqEViVgPBKKCLaW
qrjCsWWxYrd5zzG1CYMXU+woWqVB+0voEUkqli0TUDY2GEX4/j8th038L3U45xNBj/Bs3izig9b9
FSc7Mtxft8JbCXOKrVAQ6rKFekQvBq3yrTf2Y/b0FRMWJgAtHSUaiznFgoFxikFGK21TO8Xgmsqd
oTxeN7GNFBouJhPilqrFblZPxnESqY3Bj3bjuToLXruzbuojFDu9NpBek1sdzTe8jopNl1uZZXZP
HRpJq+YUGJieSuunhkFVtMhPvAcZd3nMFsaCoghGCV+g+rzh3yrtRBQxQdFD8KG7nTBDQbvP6oBX
Bd70Dk1XZNVCoK+wJcNpSkcdUQimjIvfChjXoJsT8gSkN+/7iw22YJgkWhaimQNlSYLOH+kvUYWy
U41GnO6N6BEnbNzKDCrSyhpzSZKiKVAAwpVPB2Pj1w6kSrLXoNMo9NGj+9y7klf5saelnvF23Uc3
EXBlmfGVPpZSEfzygKfWdKBmdTNNMqexe+uF+2F1jJ8MRWrGsYhxajq9pGJdSYBGjzvjQX6cIVba
OlZqNzUHDCl0f7osVwujC1/dHkOkSWMHRVOQjXxPtR3pwU9v3TXo/M4OAmZ0r28jxyUV+veVtToV
BzEuoJYAdS6h3kFcsjE5CZftU/3H6xX695UJSwibHiOISFenCmQR2vuyzJ3OJF6fLpy+1a3RUXwx
1HVF08TUL1tsVUETIEkRTrZ0O0ACXNkVZ/VNta0gxz1vuC33SG/VThSE7pKlmzoIMdmMXEzyaVQG
EyfgQH2kCsyTDrKtCHwjSDd+5WutjLFbWahW3AKZ3b56Ju3LrP7Sm5cvOMTKBBO89HkYgoAbJiQB
sjsx6MXdZeCtg7trTPyi1ka9aBmsmGfznor4mW50Es6gfnMwUR9cX9KmA66WxEQyVjipUxrildVM
t2Z9MyuPoUBsgZuB2zxLug5PR3IcHScMXIhlWRE8wFDZetS92TF+6SgWh6/pS5XYSpBizHbcDa/X
1/YfdvJilIGLrCdWr1MhP4rAdIwfkvdH1a32+m7cfUUVAd5+scbAxTRBK1cv8Uqh0o+UlTDcE+i0
5hj/+wLN5QdTjK8vvdbnUwiAT9W/66m9TfAuUFAKxWodUX3TIv0bZyupH3xC3tXiGNeHIPqUY8hL
Bbezepj23bkPsm/5TxGsedaBUgdZe+FEJ5cTnxf5bLoO+sx10xQN3RSZ22wZRT0yhRownL4YXesJ
ZDgunbLjrJB64KcVrswwHtrEYpO1yoTRKAzpIf19bNHyck4c2k8E6cfK4ZHgbF5mK4OMd4bgdlSF
pFOBJj/aEuIZ+iFqzq12p5q7Sib29fVt7yKy96iQQACUJefW9bFNhRq7mBrfkvmVpIK/9B1nEzlG
2Dy7UPSSngsoVAjoX9XvESRPxL2+ju1rzPizEDa1LqgkSi0VOebsOX9S/D6IDrGbBEpQ7RVnuJ+P
PP/bhEgo7aqiASIcTWFcX0G/YJ2Brd+Vq+dGfYmrOxODHzxtve2tu1hhUB+07IaKAhl6LvXCsVrM
pE6a3Re85sdtTDRFxdAN2ZIsdtIjqYZWaGLE2XPt1Ht4+3FGXIOxaIyV/IB0MedW3mq2VKSVPQaq
YswaqVENL0fF9hm9sfdkN+0UdM/djKiE0Fnsbkec2IuD4XvpgHHwKxfcyj7z9arJInWmwCUHskev
kkMiP4k12+K1B25+v5Ud5vstRTTEEXX9cD4P2m1nHeSBUwbcztWsbDCXtaCXULSOcMMo9uxUN3SC
IEMVC2Rqjnr8L3hv6d58gsSLvU89IuFSqfGEbycHoyc7fWDuB7v1tAfDQQs0bZM9dpFNfN5bcPOy
WdllXk4y6O7jcAYUW+Nj2rW3mvGrwYjfWIuOEpmuFEJpeDG5mfDNG2BllrloyrQuNcFAgNx5GLj6
0Tixi3bSQDgbBxJAlPfxOpJt4srKHHPh5KNo6lWKQTJNOGQR9H+fhMoZM860y+Yts7LC3jKpNo6V
2qiuaTwmJTL4v+USdCqTHXb7lMvwwFsTPSWr94y8jMWwmGDo6AqvKHbg3wutvZpz1sQDMbYNxJrM
PJ7pGDPxe9AKgsbroN2A/T5ADerIo2XinOz3jMlqTYomNwumilW3VZxJ/6HKNul5bzPqWtdOGoMe
Ui5ntbrgZBNBdsQBbbBTbedqayNsvpFDxAhV7Y+9BL2mwklG2Y7KlNOvulV9AlIrpiQbIqif2Fqu
XPZ9iLgKV8ICYnYhepxRm9Cnv6U2cfPUCArKMdTWTtdlHIzevtNXphknxcdc/inwavZ39ZCgy65y
MicJij2mbm4jl8vRuo0whow2EYSUusogzFJ3UzbU1IH+1eoceUZkm3dZkDimLTkErQG0OR7i0Ma+
4uz09iG5GGdwRhWaEeICMN5D9UV4Kwkm3fx44m3qtt9ezDD4Mg2ioDe9Cr/FGjUffWaHIggxHUi5
ZdC9GJgOL/7bGq2DD11sMh9ySotc0OhtL+wGV/67A8OF8JAE+VG7B6ES7qjuKHBjjC0esw9WGdRp
i3ocWwGoQ78mGOG9xBNuOjvx6FQfTVxS4hc0AKLtQuHcybxvSf++AgfBqozF0BewtBlBjno3GWww
Ck8y5674D4h32VgmjBkJadUpRsWBSqtKJ/q4zI8Duhor3/jS+N6HDWXgaJg6EfTsgwqh536HHgJH
FaVT0hDv+g3I81AmnsEoaQQZQVDmWLE91oUtt9Cd4Q2G/4eo6c/WsWqFs1zpZbj0tMJm04gXHP6U
6yUb7BCpqBrzPbygl+MUGoMu4EEhNdGRppzV2hnNEzgMnKxxFZ7OHWf/NAZIGowzp5WIgKUSvVT+
hmxopvM4t7ZjwMvuMSjSqKI2g+sW3Q/qL2EJb6cOB7vWHamHokZCeDc7BYjPF+HFHAMgVhlbRV+b
6ECzwMofgnerim1pEYMExDLqjNC3KF4kI7+v5/GUCBKYUn6HRe5Vaef/T86pMaAC18wU5NHRmrbs
ciMg7S+F21zO+4AMeoRdYhhhCfTovOJGAjlycTbfwtPs05RD5Gug0AT12PV1bQeElx1mkEQrSl0k
HW4fIwr61ItLn2D8fspftOhRKv66bmy7THC5EFjJwhmSQSYIEpB2wNgBJk79/lsRiHdKQFvv1GN8
yM8jb4U8l2VgpRv6Qk8SBFOi8ZhN4AHrn+aQ4MAHU/SFYaI1UrLlWTpInhnZjG6kFHFDeBSNfcaT
7+HACVtxDBMoskgNhZP6aMZ3rRIUom0kHudT0ZP86eihocNE5RSa0yzvszKZVYERMGQGDmawgJQw
9/U7Gi3UD+27Mtd1e5u+fzHHPi5jPesNs0EiQojkfUkyKBP1e4gR85bFs8OAcZ0VS0dGPIDoq27Y
Lztzr7817uxLXnoQnkwn8nl8i9th0GptDDDnpJWidsQZS/fCd5BYQm3PLo/RafAiiHOVZ+OuOFp7
3sTZdgS/MstgtdjVk2bRTjWioAsfjC7j0whZhx6cjKM9qrdW4dUJJwDajKRXNhnAnokM2lML/St0
UrgL0FjrC4HM1STlfUX691WcBVnqUUCCHTwX4QHUE2PxWvMk1TaP2WolDBhntdWFckqBUXoW+sjO
I83W2m+qwrtSt587K0sMBNeZ2lVkBmmHKmTnvJO9eZzu5bl3ZQjZh5OEZ1Z2nvvZSeXRS4wBwo26
QyTo/4Fw6fop3I6OVr+FCfXyvpjjzER0tEiIjkBDieqPk2PhYJpJETbzR2Z4n5KB5xRleKGsEcq2
7eR3A4TZMRI08rU+N0OJy8rYiYM+LUQ0fSNvO7f25C60Sw0qSjW4IKs97lc7vufxum5ePCuLDNSE
0HnvWgs53Ny8lbN9XReuUd0UgpvLDecW5303Vj2uakdwDkWX77YQRLWJ8/7d0KOBqJZHQLB9l6+W
x8CLHDeK2HSIVsLz5MYg0DFumkBwrG+d+4+eg/IqvV13T96OMuhCFnQWiwbCB728CZMWypeKXfS7
Eoz30vh63Rbn/LM8BIrSakk/x3jKWbYG5RYQD8jRifA6zd+JGq7cszKDM4klT5aeYxuFo3qwdnrQ
Q1TZQ9rj2Jyl4n2CXcdNIXmTt9xoAdQRQAnMe6JsPyhXH5PBoD60zEinb+YlPKuQGYodSc5sWXpU
0SWe7rToHnRQgAHTVnkKmVzbDOZYQ6y0JmSz3Yj8bJXSH0vwPfX1WZogJD+Dlime9oX1SxyEh7x4
FBTe/cz70gwC9QaYJK0Q53QC1zmaqJqXSLrREl4DEMd52XajJjdqrZdxZ9E3u/ms/ay+6XcWckui
q52pzjM5J64yOh3vguEgrMLgkKSDoo9IeL5Hza8ms2fxWZA5OSwOuCpMhDOYMfq4Ujzd0dK3s6ze
HfT0/vp55EVRbM9ANNZ6Y1CiMLp/yW450k7j6Zg4OjJ0+o7qnLbfeKV13t4xiKOIpdWKE559oZI6
YmjZi2Ha88STjeThN9tcZCXTbMof8TtDtur/gd+cSO1Tr1GT64huEN/UUFsRrRsTAuAGcmPh22S9
zNJDG/PSrNvnTJVkUZfBSW8wGINnRqVHE/xQHtxECvQYNbEXjZc851lh0ERGr/s/Q9NZYfphLdhV
0p4xL+kmEa//bPtEowyM3lIMJqhMFAp9hkkxU4QUueBX4oHMJ818ETBcjCkrjvNvv8YupphbYhDQ
ZK+bMIUeI3AGZ97yc9ipd2h/CIYgc2ceF8f2Ll7sMd+qWTDa2FMWnjIf7EX2UgWZ8PY+aVrOyniG
mM8FxY5cDTN01fUR2WFmE0yeGQjB/yqy8QuWIEhmWbIGJWbp/Qiu3gzq2C79mKN1Oip/5yACj35p
VbDwKLK3kHBthQEMayiXURgwAichV2qFmidgavK6M2xt2doE43aK3ltxPfSIK8ECMzwv0Fsw761+
f93KFvKtrTAeF8WLUel4ArkyyOn6u6p1zYwD6dsLUVXZ1MC/C9KXj684qKqEEloekUyMAyXGsFjz
mHeYlOd9+e2lXOzIH+3IsiJ1Vo05uxxjNsP8q6hru45+X98v6qhsHCeLFyNMOKwuVh43LRpRTMiq
kVOk35TZ96i9j+PHjHBe2Zux99oY42WpFY1zEyEHRHnYtV14N39LXfUOjMLZfvEKt60cQwGNFMfz
NlMKa7uM6+WxNojGBHWfdL+clGPsYqh6L57EI28Wa/sYXXaT8b5E681cQVESMz6+sTy0+fP1r7V5
4a5XwgCcWreGoJsJzQP1z0AdPwvayJ6c6ok+c/td+BfHIM8JGaCzSKM2gwWDg58/SW5xMNG28LPz
dbysidM24HqMfJmXQN+6N2RMwOuqJlkmBhQ+ur7UymWWZ6BG+dd7vmrwnldpXCE5/927cIvYUlmZ
ZAssU18rJAOlP9oscc/vhlPhpbe4rLC586sU1DsqzDzvNOKqN7nDfZZyVsxWWxLNqKJJQ9YLA6Gn
5AEPNwyEjqjF+bOrPP8XPFkUPT4f/D9bzJZdBjGP42qwKMcI6EOhYTrYjducaFszf2Bqi7Xxw+4y
MJPmS6sqFiof5andY8raLZzsJAQkoAXc6y677bGXhTEgY42kzNoMO2nWmM0CH99vI+YdQwrx1zaP
AZRFjRcxHPBwAKAgiVBkcM/EMYLGV1+4CVHel2JAZUE/ylS/J0TxgqAtuZHXHnskKDGluP/Ky2F9
DBiAiWdVKwoRt7TWuHJnh9P3pvh+/QNtZg5pJCOKKlQyZJYfpCxLdKmCk9rVigkDCYnTJsQf5PGQ
ag/WtCR2qZb2LOl2HZtHcUECUzCOok4cPeHVx7YBdfVbWKQhFQR5Bhx7quw5gj1ICp3pnvIbtE7+
Ow8ag3MZbbrnxSCb0COVpBh4ctLI0Q/Vxs2QmUjV2L++xzwrTIwiSMqkl2haBFHbqRZek3YEw1TB
OWm8zWPTd9ZiWWpJe0DUAK2eP6KD7hKv+967pl/SGbKX64vajFVWW8eASNtifgylRoTCpHdUxY+q
UyFA/uc2JQ9Dx5ljp6fq0xFfGWNgJJO0tDfaFLXaRrL1FFJ2IYSWq+qgK5w7djNoWFliwMQok15p
IWrhTnGgyXtrfLq+bZvTcLIEVUiME+JtZDIGdGPs1axCVEJ9XAWdVPjWnNGB5WRgAAPg34Y3il0G
PP4QChWfd/BilsGtsrSIqQsIHZb5TtF/66iDpzXkol8SnvjI9re6WGJAKwOdTTcYIByq1dOg3C7y
U1n7YcTpb+NZYUIhRcgUUkuAikR3TfA66u2+su6L5vH659r28stiGETK5JEkGgY0cHSfCZgJCJja
psdyOWhlYDQcL/8PR/iPNXZyuu4L6GtTOkLi0nmPEvSxUeWkP3U7v8GE2oFLRL3t7ReDDDKlfZ+n
C2UPCZdbS7xvas4w2jbyXf59epuu3st9mOpp3uDf17UjWA6TYWfySLs3c3q4tiT0H6gYe2cpFyB7
l7VRj9jJgIiP2EV3kAn/Jmi/ZZKDZDmyq/k1bRCnRr+TonsuBQHyBz+ksfDL8NHCeK973WM2HRP0
EqKpgh1HYYkMpsxUwlYa8eoQR4fEhm3NBpIR/V9JW3L8ZXN3V6aY3c2rXpZHCZPvbeuqzQzy4QCv
es56Nl1kZYTBeTkxlC7ScJyr/qSUhyTjHOTt96CMKRIVjBzoFWCOGF4d8zDIA5xe0P1BL/3GXPZS
XUMlpYcEdrcEyLg8SYTYaa5zFrftPLIJ0RAFBLUiSx4Q6bpUiBkm++kEo4wTp3WOiYqBDVL2YHQj
B/W20QYJDaq31/1ks2SBrIGFcUawEGEe/+PZMLsxEsHARd/fs9fc56DuF++gNoRSN3hduX2U1Bk+
XQArc8wFUJtCMhUNZBAEydb80g/d/GW61+3xBMVNd+J1sUjvRadrBpl74D3bKLY4CF3YOeBbskWt
OpK2c9DNmdqV3IMbYHIKozpnw+DOeWbXqrCvU+GMQTUnEpanLs+cUgXiKuhxyCrQoffHUpTQdacG
jTS7Yig7oTSnjpHlB1UGJ2NMjkTSHElpvbAo3EkUD3Jo/TUpZDdbEGm9JXOD1LvuZHJvm13tyi3E
7tTynPblHSkKWx8tr460EwZ07F6Yf/aoDk5x4XR5+ENW62fD7B6XJFYdM0TDTN18S7X6LYriUyVg
YM0Mz6Wo2pDRO5lKHMyygMmQxcYBOlpW+KPWpbdJaz1IdbqTaZ2L+FUZChsNRW5Vv0iLsY9k2S6M
wrbSJ30WMJgv2cmMwWe9/ilrb8Yw3JBu9mLM8/RQVcEPQXW2PZcW9g91N5KVjlFGia31r71iHfpS
whhujOd6JDlarwcVIozYTtCI3DtL9VKYaNMaKwJFm+GQazOKc33rlO3wo5kzZGwbT65SPxqMfTsN
R0sQ7a7/rUfdQxGi8QT3erXYuLO+tYvhq1BBLEvO8dwMWjQNw76SpmDelwE4NYnAjUAZ/y0T4lPq
senQzwACufIUvXBO4+YjUsNEFmoLBuijGRRKtEXUS0mQ3kkK6NUbHWRIFdPuf21/3dYmbF9MGeLH
gz+1laoXAw5GlbePEyg8LbH6FqcJ50HAM8Pc7YWaKG1KH3aVWAUSAnVr7h1083wNxzDGBjADgLIM
GZZcRZFYwf0ovYNgx5icoOkhA5MT85E3x7O5KEzM/dsYva1WAUU6Imlt5iBo15Ryb5jLIerKY56K
nOTophlVlmVKkyKD++OjmS6dZGMQAZbkFwraULc9DmXEce7tC+BihC3mDpFItAhiO3gJUG1umgo1
IZ2HrvKgP35B5xxUFwhVRcQkosmO6guGMA9ZicHluHSm+DaUvazg+PVm5LMywYbkEE8ZoHOLUlZ4
0OqDoR4z6IxpXwkpV1aYT1O1Giq4WKVL5N9kiO1SCkLeWNz257dEiAuL4H5gWQZKGczWOmWgbYXc
nhKvHy2bfIVVC66FCXXJAIUCW4ueJkOfOxr3lJI7DU4/3cQj54ts4+fFBHNaOgIRGKTgEH7nj4L4
kMmaLYiQFRl+h9wWtM09W2E1Azd6OCNn20bgSp3kZwkFGVCr/qpCyfvfwJO5EvIhjocFca/baei+
QkkW/2M/KNwmNro1n6IXXZfBbWFoEoDtIwLoKfq8rBbsXf0hu7H8JohdwxFvIW2DCdPMzwPesD/1
22sGmfhMJw0ay1S4g1bLvhEeW+GUCbfgnrXEc5i8ijxi1u0s8GqFTHwWRwYu3QXHVTyMHnp1IOSa
IWsKxqEzL/jcRIaVKQYZhirRJrEDai+5Y5DJnqCQYp7bgVep2PTBlR0GG+a+1ZZ6gHPgKTvb9DYC
yx+ksOpd4y4xpu5RCLrjDfNxPhzbdYywQRUGSg5G827ZwfLG9157XjVrO1F7Wdz791xdfeESp6ZA
x4HVIAyoFjT9jxwzx3y07hWvDhpeAZ+zne8X2MpiZuRyO0Gc0NUW62DNiV3X5lENX6+f6E2QAncM
ejrAVYdcwceT1ltzMXb0CSZPt6O409FuMZqQNA6foFLHC1a2l3QxxiCiaCX9INPbg965w1PmGamj
nP9RtED945t+w2eb2Pb+i00GSlpoeFeiNsJBznr50yjvpuStFznR3nY5d7WNDH4IUioP7UyZPj2F
ruyQOfGLcaYHGux/jvb2JdEhRV6ZZBAkwdwnhqeBIGn1ZAw3Fbp98vBOXHwxkXgfjnrBZ3i8bCID
IUYxE4jIz/CSgPJDlu60m+z8qGNClwTWHW/2fvu0GZQ+UQSbJ3I5H70yKsEt3uT4aIPf7pXvyz46
1DspiO6QovUbXwC90ReOwcogc7HJej5mCkQ7XKPzMtOvhYMAumDpqeNpcW0egZUh5rxpAoklk9Km
G5I9GIcEc6rCw/W1bGZNTaRykN0wJZBRfty8qdfIHMaInyLM1WuxqyyZnbxGQuwY416L3q5b21yQ
BSFWgxrEW/GjNVKYEaSU8Eqcp9slnXyx1SDFXARfsQKSCwU88CaKZR+tSK2UqD2VrdcVfw53g3Uy
Eo4LUPD55OMowv3LBFv1BiujqocGMkKdCKUwgUAl4Etvz5UJZq+QQJ2nWcKXMSRXqt1WO6g8xsTN
dw3KiboCSk4F3DAM3kmx2VrVhGUMoL0x/C6wHsr3GQ705T/wpmU3cW9tjcE9UynbWIlwfWDi03qs
97WfuskZg2guGBTR8Cyf2m/cu3gLjRQR9C2SYeIosTlnS1nQ1iSh1tZ+p7d+6SeNrTxUgNlAgfSh
8Dbxbq6tW3JtkfrO6i6W9QiZD3Q5u7WGQhEowhpFuhXz6ZdmabY6lZxXFs8c8w0bqUznOQS9vRme
KsM3E2JD5cpGD3s18VTCNtvX12tjPmFKqixqdDgl8jq70Kkxcr24vTM706kPBA8aiJhKTjBhoe+t
M21NElzeudhMBK9/A3OX1YVc6uGEXDrtONF84ztVfyuc8kVAC+3sm/Zwn5hcUdOt0GBtlbnVlGKK
LZkqZkRV2aMobDq63v5Ss/qx1yL/OoBtBvxrYwyCJSNSpVYLnCxPGHL1i4DYndvsEfY4vFmALUhe
mWJnGKXcGggmDJHayIkbTmIQGbId67NzfUlb98zaDINmGoplpVkiAJmzlwqz2Hjw2lYZgPM+61wD
fBfXzf0HZDMwywgpO1R3GHtDrY5DrCOVpv5Y/GSX39YvJTiH/yV4Glqc+2B7Fy/mmJBgNsF1X9YA
Uo04oXKY66dC9q4vSd4+6BcbzFUtal2BJAUITMkCFr0GjKzqsJNAFhV1yHwnMVpPOlfs9X2StraJ
zHlhVr42pweqKdamNgHyzuNvqejsCTVlEpqBIRT7dE6cuSRI7/+WBjA2ZCBBF3jVm637EjlHS1UM
RUVnGuPQEXg4BuTYEcnUT9qMTnfh7frubB7PiwG2HjvModQtVOsgnO/H4R5CrAXSteP9dSubn3ll
hfGqKe6lrp4R2mYhhh5ATlSCHgViWpz5ik322NV2WYw7jSPUEhMy/dNU199kHjqlQhdvLN3tXWGG
TDpEot3prnZyJ/p5fY3b1/RqkYyfCWCjqXVEBa453yZNdyAyRi9q/aij2ybtQZDXi14bZYGhpIew
a/ZCZv0Vmn1ARuUM0lSD4/fc38Pcp2QMF1GmwuONRwt/sdOA1WO/gLElpoIq3rwbRlsNHV4fxjaG
SHBZywBrKvrIP17kJK8jQVpokIf+jwxa3ZH3y/iBqt+xdIqX67u+7VkXW8z1onXVAmVa+oiBQoz0
zRi9kkueR72GDVrxTPqzHuYQJkvd6pOAQ6hDyUGGRF9kGn499X6ZSd5MFGcUcieeE1fME1uYRGw0
T8Prffro82+gLIQ6soo6W0ptQQc3QmsUiYqGxG4FpIrCxyhN7biuHGvWXE1u8fu+JWlVohi2IL9m
eqVGdr3Q/tWKg11JZDemgyMkYLMxImwWiHp0+WbRU1vQ850xZvYYRS6RxJtxyt9QjfSGJkNGNXNm
MVN53rkNPJcF0b+vor1pbmWzpXNeNBpBVzva54/mvvYWB+LMLggIqFor5rx4wiTbDnOxyzhnKUQ9
spAQQ1NVXxGO83Ccrdev+OTFBOOTc57jdUUFMOMWk16+ipqs+njdxHakg9D83/7A+GQTpbkCzTPJ
rVpMIINk7hUHO9pTahvUP3kv9+1r6I81to7TWiEU+6hGqtz+HLPF5veM0Rvgin+z03fqoihjA6G/
96wV0n6+WoM0b3F0Pz6Ync3ZPY7zsYN4/RiZEkZKgRpyDrmY5Vc/y0HZdw9GMfhGdyPK8zF9IlDH
W4QHNGmfMRUdZGOYOIkpOC2pOR0im79HBqONpGtQ9GULjENTScso4S2iQUgp98T5blrsmAdkm66/
ssJcCMaoDTHY3CEFK91EzX2l3fLu+c32LlR7/iyE/oTVqV7QgEE0qfin9a8AdwloOb1yR7zxhJ4P
rsqQSu/UT26zssegSNZrQ5JaQJFcjkE/mITeMJRenqORtkieyNJCzc44KKEFDBP2WfVbjECWH87o
RnhU+/YmWzpfi0A+tdCekY5IdjMNtq7XTmqEzjwruLUrDwklrxirvVF0bhWB27aWD7Mi+GiyvJnl
5CDCe6w+uyei5onoIGpbYpdp5eFjg/3c8sIJA6UyWWIvzDIeF8FmeLvaAgbQpIi0hYFRLqQNKZcE
KKfu5dfcsLUAonCBBY4V958RBt6g4vY9v7LM4JxaGnJiEtzzio15YPSlL0cT5I/FvvQSn1dg2V6m
qpvIHYloJ2JCyELPxliWCUJI7XvcH6fhuQ5PaeHOvPLbZvsqCsl/LDFBZAeV+SItcExomlnHxL65
J3YMCXiqQ9fvRahUzPf5mYexmy+9lVkmfFSHGLPjE42RDbcKnyOMYiYnK37s0l3N4w7cRoLLEhkk
yAe1TzoDtszqTpoSO11+DPEbB2Q3w6bVghgs6LSi6xP6lKSyo5RJIjvXuw6kuSQYdzx6wE06u/VX
Y5CgK0OpyfBWcttf+d7wGwdlWk+AbET4VHwnBbjLRpc2mOaDNx55g8mb0zxr68whTNVUytNR+acz
nVKmVyDr3el7arUHtblXIty2TulJ90KnDDSXs9fbp4NWIzAhiD5RJhyoM1M02xxFn9aV/Pe8DvKD
AvagCsKTElAyvzZyLFf/0sgt+On/bZkNDcRSDgn4L9Gs4IcBeQTin9W7+ZZ48a561CNb47jVtute
7DE4AC7OTk9HtBZB7OTWLDPfDJu31voKfdR6WQwIIOeCPji5R+FHCEFQCG4nYkKGuXeVbOZ9PNoN
9fkSuyyJOflTqmRdDXFud+4xapMKbpF0t0td7tVwehSnENQO6Z2Z1c6g8NJLm0Wg9TrVjxc2ySMV
kzCIPMKztO8880CTy8NRulFvF08680uF2zB3WSyDCouJVltBWDAHpvUQjaztpsmdrK89NN51Ex6I
CS+nxbPIIEMrElCHzsBzsPbYkT7cKFJyrokUxFK+z4rCiePZ55xH+m9++qTImiM1TaVF2V6ktIOy
YyLjWTof1APSAL5KAH+UVxMp3mPtIE55pRfJdbP0lF+zylzI7SQvSj5FaGRu9YcsfM6SFwJ+En2Q
3CXr9gX5u40nXiy9CfOrpTLQY8pxr+Y1gDcp0WIRi3Yml48kVp86JJLaPnHnZvCyvjnGNIaebzB2
yHkMXd9sSWS6DYlQyXMS4/yYw8+qTQNwyx01Cf2Neetd3+BN8PmzVqixfTwtcp1rGHNCrNWafymy
1+q1rZb76za2w6qVEQZ6jLhAhcxAFwQe4C5aYZ0FFAbEFn3UXY48pvftFUFbBLlepBbYFq2uU4go
FDmSRLJpa5JTi7Pbcqc+PvsIgjZMAhmGpRuixr7u0BUPTpcEpQfak4CO3iNlKha+0cx85PNSQhsb
+NEas4HhNCXWVOErvc8fOcoOMyZnOv4p78ajzCGsoQD58cx9NMaAd6mN6ZwVuP+kDC3ttXbux5FT
qfr8jT6aYDA6XTRpSHXkflT5dZnPKWYIJA5gfY4fPpqgP2H1bhOHrl7UCbTHQgJFTwg4YhR4kZ5C
8UGVeKIan1Hqoy16nFe2jKSLw0HGyGeaxse0nh4rrb9Pxr/BqebWhXQ0pedE+/+PbH00ygRonSGF
BjEQoA3Cj3BKnax8jQ0nQnf49dP7GYs+2mEgeMb9NpYxnW+KwLp6rpp9hhydynE6nkcwmNuhTSoe
CjxlSZueh8b0iFid9X7g3Ccb0cGH1XzW1q2aZgC7uivEdpPb+oGOUqNp/JdyVu1mj1yT/4Xs8Ueb
DMbGcyWIdQumO0o9STNBVov6E+VKqwOxsHmhO+eDqQxYIIGgmIkGuh1J+p1H7R6aYnYzi09CxKVW
4Xy192TGyvEHcdDqJQMnfi3FNinvO+1nPvMaBDlQqzJgEYqSJFSUuDnfW991TG8LyL+Uf9PGwHG3
8Nz9vR54Bf5Ych+hjgYhrxPNjatihxe6Y0iYI5oMJJExZ1RmUEAuG9vMzZ8ysq1NNftdKLyQ8alD
Dc1WZsXTjDlGxgXSjCoy5wuyK+qbbk6cdveNashHt2JQJ4pCWbTGQntPmCb27JE7yD9F7+/C8F2o
kXTvKo3X8YBzPagM7kACQG2lCXiQys+LctYi5/q/z10XAziFIYzxAM1nfG90aTxOR+umT7EqPHP3
dSC8jUeBO6LAu2HZTqG4j0XICMLJaOsYWJaO7TH0aWyL/pebhfPpOCeU7RlSEEZHUw0QsgjcTPdK
s3ez4VBoAWcrKbJc8WWWEyOEXFFXmthKLfRVVK0wLDXWv5phlw6B+H+kfddu3Uiw7RcRYA6vzDtI
2oq29EI4MufMrz+r5Xu86RaHfa4NDDCDEbCL3V1VXV1hrR4JdqTam3OMmi9DMIkR9gRTPqiJ5SYY
g0z5fwELKCEP0EzyWiDkqNEP1vUhMrSSbu6JmzjhexHxmPr2zvF2HyBzGDqGNVmoT1qSx3+eju/s
RhZmq3RLuVPs0WchZ2wfLJKgig7qUoHGVlOjMZzjckaiJrOrCnGuZsXdKcZ/Mfb34wOb2P5VEGWE
s7BgdI4crDH80HgVPiqzgvmiZ27cWUp4Ixl4d84P+1K39/gqlDJMpS71KleRCo/Ku8a4RKK7//us
3aNigDEQiijp4NCGc3EXJy9Zbrb6076M7VDt9xro+78uYhk04iWcplIiPf4oh9+yzIlKVyhfVOMp
iBh1EHIQHw3hKo+seXVD9ko2py0Pdp92CW2+c+foWya+VsbnpmDoxPZdfJVEqUQSqPnUZmjIElon
U712ue1Cf3/zGAogUwqAgvKAMUlYdSNgkudLljL8IutwKAWYhUbNYuSM7Sq0hSmyjMyL8puqvK1C
N51+sgN3xp7RjljvO6FpWggsWqfEdHmiIyvFGrbbVgGD0LvL6B6gMydVOZSVWOL1G3CKKTyF1VOH
SVED3Drm/vG8o4V8VLarJOp8pqDR5Uoiyub0wLlpreq82MMhsqZT1pkkVT04SOD4ta/6GpoeC09m
uIjtDb1+AXWCWZg3c64AZX2enDjWLCFzElaDz7YW/q8Mg06OtHmWq1KFASkxuMT5w8IqJeyfl0Gn
RJJAKwt0QuMq6WtHa0dM8oLFref9MY2Pk5E4+6f2H6HHdT3UXcnHisTNGIsGgATQiQAuwjnCg+TJ
buNlN6xmgW0TuwojF/fKH8VzkqX6shDcJcWVfMNpHNll47QzF0UOcSVHFg25ScoSKEiopPFOa+b3
nKWCc1V38ztWIyjrxIhWroQFKpcO6IBAOqF8UVBo187NkpkV8mVlyvCyGw1Z5Oa9biDl0PN01jM+
xJNncGdnOhDk6/41wcQS/o9DMI/mUwDDUl75fzItg6f8u6KXIZ8Y4GXou7duPJco8UZ/lzS5Lo5y
ILKWNn1FsO+jIgS1S+aGmWiWhW7x9XjogpFxOW5f+FdxlLfA815VMtAE21JvVSLmaSWLiyKkWHWG
Z/yPN8VvSfS81zQ0nViU0BDCPyKYwid0f78RDHi0OFrhZ1SVL+XXfbsme/XfztigR7+WSNOGbkHn
btTdJ+Xi1VxrqSP/FHLJQeCfO21hIItsdND8oZrvNrkyAymeMGyD7i0Mm3WH6g5dVIBIBlvAbeX9
o8XRwyKLFhtKpSESyBBjA2lBBt5Gk5kBZ03LwDI54gD3dpLyJalcacnck2zhTfuzORTogo4+KW/o
DLLHT6yKw/4NZrxr0moTcd1kHDDRyUhsby6D24o/FmaJkXGFvTe2r4Vog8aVNXIMsie55TG8Nyz0
N5CJNtLEmH+dPeNpXxuZFkC5j7oX9EEIEFwLdwQDT/JBOQEUbc7SLNkwUaN3p9FiTWQxDPwjTt3Q
iuOIh25aOE2dOIrhxepg1+p3xurItbWnIpQnmWZNHvuSR/oQdyipFk+n8LnDjr4/4IEnxOjLZdw4
NAZdLhqNlMtQyQUQIrPCmWqq3xkNCPV0yc+Z8zIMC6B72Kuol2JgsJJLJ/SVc/w2+OJTa3Ne46FZ
UmPpyubqVAn9oSj1KRid+vM+nbpqjuusBfvWsTaBlwiWe1N7qE7qOT+gAmYhMPHyT9KBRYW9aXsr
udTdupSVrGt6pdgFBg/G0By4c88Mx7dv8JUUyhKaDsSxjYhh93G20Pjuxo5+wVi6XfjBE1ii0BCT
H4gZgoH7YV9NWeujrtclyGVwiJKXgPhad3dNcpinl30R2wnu1eooS+DTdE4iGXvYoNImOoW9nAIg
2yLhrOHo0C8euj1r5pgllEZHwXjTBJxlpCOSQ3dAWwxB88xOwTnD/SpZaP/zSxYGO2MvNSqp3veF
DoRMuNABFbgBFm74EYsLlSWDmOXKTRdwKVMILlRCO9Kmg4/KutZ07l+dmCroiq7rygdMiSHrEi0Z
NBL/Cy4hrZww1S/cE8JKoK89ommPoYbbwTkS0P8rkVxPq3WleG/UYq3+Qn8hbApgOPaHI+flwEhg
ucrNF8dKGNnklbAhjkdpipE1mpBZbT30bGPUvvFY3XTbZ3VdE+U7grEX+WQku9jYpfwpHz/lrWju
HxVLBuU5olkqg5jQ86o8ZxaF/gyeGBvY3ywbJnr14TZbbRnlJ4ycz8NFQOhIei0IsnB1ykxwXbgN
GNL/Kme5EkY5jKIyyqAqUbzEk32obR6Bvuj3vbO/dQwtoPNumRHoUiMbvwAXWi/1fmkBa8iTcUL0
BLgG8vUuG4EN22oWp912k91kDOshxrFzOHR5rcyWUmoIf4bcPPTTZyCu7+8Uawkk1FnZy5zWZT91
ULK0f1bRJRU9MAk5WCIo+290paziHu0lrexWMjD6hKMBWLD9dWx0TuM5clUsupAWNXMApBJoMWmR
CE+Fyzmo4zROe1D91A4c1rgS62AoDwA2S55XeoCvTGhwK+rGEioWyDhr4ygHUHbF0k81fFljHAPZ
xByEzDO2jXzlnnpRti/nWteNIlBz1eeI/5brkwkWpF5s/lHLKKtPpTiJKoSwNi88zcO9HhyZ2eLt
KPK3R6aTqw3X1XmRI2EhG+e0VawY08HLKdaRFWTVmxjnQte5ZMxmRTMHm4QDS/rbanwruZJxMCwZ
4p92WVdKVNU1wsYSPVJGNx/wwr8BFDULY5Ilh7J/vkC3tqIUIH1NCndoxuMylWYQC/a+ebLEUD5A
qMu2Bxg0BjRqn09vufzEMaF9NqtUVw9Ac+dKRTuW0jv13jHwYJf+4ilH0rrPYtzb6Fb+w9cotO1r
qVo1EVIf7w1STuJWYMUWzMTOFrs6EaqtzMmex8BCeRckpqzAnmG09HxgXQW8IYD/wK6Xm0IwEX7j
9rGHhVUbZ5kU5RzmGKCYCzC7bB4TZtxTLd9yxkVRzRoQ8PvqwZJE+QeATAlLSepkGsrgy1PYvtXh
g9bcNhKLwpAhiR47X3hjkdMclffJOPKL1QWpEypOKn+JWbjQrBuJnrhYQDZXCDJaFwjIBR4rLnj2
wjMY233eB8uXx6rzk+PY8eUq5TIatVf4oiBamdnt9FoNstWBDLLJ7VrrLa2uvf1DY9i0SrkOZOT6
pEvxXpFToJG6Qe3nHSPxwRJBuY2sqSeRH1GsSPMfTf0J2TFZYmSF3y+GvW0j37CKgHhQ1nWizsn2
qJN5dbG4nXPDapRswJxSOrhlXbwIehRbvDJYaRQ+VDlQHrqssaQWI+0I/9DbtWieIXbHXhpnMwDe
aZ/wXhlq94uaO2XKxWa4lLaWfs0E2RSMl3kgdQPxKCrc09iqwGStv+hV6ggjZwLBwxyL2RqCwBvz
1m+4BkPyNVpuEvWLKL6kS/885dw32QitVol8UQ++osH92Faq20ov5Tj6++fMcDcq5e0wFzIrCWlW
KWP+vsSIApCpahUDUr3Car5iqTCx3vVZSEU/GOQ2at7RzVsruARPpTdeOpKvHMFgEzl5a4EdQTkY
jGUy3gwq+ba1bAPNFFyAdMkyJr6O9EU6RzdTpTuTfK/BVURzfteLX/b3lukkKM83pJVsRKRbb7R+
0cWGDhA+bdUUXQK6bDCm3RhnSadOQC9f/CLHC+TECgtkTIYXJVusJWA1CLBWRqdMNL4KQyVA9Dof
G0DugDnEC/C0bJxftK1oVmNs5X9E5EDb0RTgvBvUVortUom5jHaY9CehhS7cCKw10U9SdPy1mfWn
fYnbAoEAKmDQW+bp0q2spLzQiXCAXehIeoEk4uu+gI1ROhJoXCVQLj3iEkzTSXjHdjZvkRI7YFnP
4fEbEAgWSwcXBG8Wz9pTxqIy20Bc/1Mw5dtnTg2WgEQ4UugF6QtqcyoeUbFTpE5ROKLxykQy2YDX
+VMk5evFXFOiQsEbITrUL/Ntfiw9dBdHLxPoyyuvB/NmA9Z07omxxdtR43WLKfcfV1PaygBCxgAP
UNz87hQekOiGn9EODEnksD5eNFdJlB9V4Pt5tYJzy1AVBKkHkFH88Ey6/gAHJZksU9/eUA3j0JKO
mQ5YxZ8ObSrGoc1IG7/o/Yo/staSv0d330JP8QAf96wcMMibMoxi88peSaXcaFA3CwA2obKS/iyM
6IhbzB4AIvt7uenGVkIoUzdibZpHBVkL5BHK5TOfciZgeMsic/flMBZD55H4WotUMJ6hf3u6BZAw
KEtTgeG2WCKozHKsoQFYbhF+5LkamVL3KC+xiHCBNQTB2LKPiSS9iORukG1DdgT1bUmOcmVL8bf9
Ddsu/F1Phu7RBi/qLGY1+Kw1NbjIfOxkAAQTl8JEDyOKSVJhx/x8MHI0Z8Sia6Coaypl641x70lS
eZOlnMf4ok2zW30R5Ve0asnmpYCBvze8WCCPsADa5ZNxIPhOmyGN/NoHI19Jo9xJqAOpNI+wzWT4
GbGfJ3f2NyCAuGSYPLlJbgCTti+SdbDk76u4JZOGcUoT3EJZZqE4LhmvxnwHmA6GGJaeUt5kmNUu
Uwy0vGbBDR9fktBVmCED66go3xHX4wJ4Q4T7zTu+W2tNfoOuCd4t0OPCAuXdvuNWR0U5kVlcciOS
8OgcNcnLkTJKwse0QUuU9rIACKZoDnwNtDVJZnhIhorQmapRm1U004PrS1Bnk9Ne+/hhXyO2C2TX
ldEJKkGoA7BogMAe8C+W/lPFBFzzCQzWhilZxbGy3mG59mUytPADPaEAihS+JNGeXJoASlKxtqGw
S+F5Xw5Rsx37ojuv2ypXmtIQkUkEMGWtjADAFE89j5a5pLjXa1ZxhKH1CuU8CsDUqnGGOzuQXLzk
G/UYL4w37n/oIQiDDQ2x3Acc8aHTppYrcMnMR0LpFB/FiwbsCR6Nk/t7t614V0GUp6jQIw56Fwiq
xaM2PYwJ4ylNzPPj2Vx/n3IRk5RqgGmU0WCV4Wnav6nCoyI+883nIH2VWWVF1mIoX5EXfTOVBpo9
cv5Oig+56v3bZlHeAf25qsKRun0aXBqkd9OB0X7MOvf3v68ct4BRCX0W0NVUAt1ElW7L9jmqJrMR
jtmcm5meOWrolX+V8cecqqpoiqZ9wNJujGUGYgW6doPhC8iXfUOYTLUW0XraMBR703ZWkijbydNF
4WdC/zejsQIUN1Nh6jIjY7CpBYAR5gWCsfoBgxmoFVydarj8BO4eAHlmI/3VIq4CyJW1OiS9qUvS
PAWdFgdn0flzH3KOonIM09x0n6t1UO+thqsqDrPEcGuJciwj1Za60lmAtbhgtGJfsYnifrDSlSjq
WOQ4CbVFRzwke2QekXNatz5kR1aSXGIdDVGP1c6NgzJkfI9LqNCmx0wDa5DGuRziZ/T1W3HcH2oZ
8EKxcs/N43Gq1c8zWuKHcT7Hpfqi6LNq6bNsca1828W5FWTlaRL4QzvKVi2qeGsHgxsjzqr71G/j
0Z21DnWL1hVBvh0XxWfJ4E6akRzA3oJhaakV7f1t3Dbf1T5S3jRrpDTUa9Li1hmmUdkLAGfqLzGm
8sIRfVLnZAJPA+P22266XAmlXKysRtmS8AFI2cHLW98Pfu9qXmiJJlLKDAe46c0NcMFomDiXMdz3
5/klOa/lKYHcNcTeW8buyOWvmdg7nPDYYOgjFtrD/o6Sb/+gmFeBtD8MG0ypGT2uj3xuj4qOjiJd
d8JytoueEH/91aDEShz18FLVSUPKHKVPRTQ1oYMi+clImm4qvF72V7bpCVeiKCciAP8QOL4KagCt
EwICNRoQT/zbcb2n41bmBmhiYYyQjLarMjo33WAXGNSKhsCR5lcDE3+zopn/tirKkQRqIIncAv++
5Ik9i+4kV1YRMZRi01utto7yIkufAWmW9PMEU4i5QjCuhSYfSGCK+5ZnN3JgRvPn/WVtV/dWIinD
BrToXEQT1qW+zV4HnGnR4dGTjlYpMHxflp8RJlukm84pn0pMtwiMBW9PBBvg+8M/BsA/KRMXC/DR
VxFagskLMgb6Z2mJ38VX7k1HksOqnAFYSMUbZ+tOfmodww6ZAF5EHT8a4vULqNAqkPO6NpYFlvFo
3IV+6+UWh/vbqw+5HbPBEbdbJFcrJjqwUt0kLseiARgaXuiaGR2qg/6ltiIXlCzn4dh/rs8Ed6r+
JDIhw1h7rZPk4Epy1bW8WleQLHqjg2Tnqcee9zfxTeMLR+45vCxODIq3AYBbkgkYLhZ00baP/b3T
OuWDlELmx6EDzXokWZiSKfofcm+X+UPVgIGL5YW2czPXfdYpNySGhjH0JbJmZNQZhIJe4ZZe409H
0mkLRhwADDIJYjYDm5VMKrBBP6OqVMh82n1yGMMDIvUeDH2Fv2+z21fHdR8pV6TIA6fUEzS2a26W
4UeUO+14ATNTlzA8OfmhHdOgiQskoRtimccTqh+e0/IJJbv9hWxf8Kv9opyPNiahmDVI2g5Gfmn1
wotllBQ5DlOKwWMVYFZrAor5YPQgXRwZkeF2xnglnHI95dyNdZ3jbUBSZaqF3tBz4abeYJUH0GsC
kYw3Y5v1KmWqJeVuhEFMc6gm5tP9ULMBk7GAuyU8Zp+Um7Sxe5fH5EXsqg/7O719J19VhnI6bdSJ
YlLi/SjrwD5+G5bPM7MixZBBg4MHedqJlYgQivPDW6E3A092SH1PM6zlPn0S0KkcWOg8/6eVGZRT
EYxhQE4Z91eR8Q9j+J2fu8fWYI1/so6NxgpPtKrlYtKdNrj6UfHhTU7dab7rwRdA0nX5p/n+/5/a
ESWiq37SMK8G2E2zGDOnBE6lkdGkKh+ZXQ0Mh2VQrgQjtS1fJBPiKM5VJyvMgP4dYSozUdz9Y9qO
bH4roEFFNkmIp7OgIMFA6EH+7z2q23XY1aZRHgX8rLmQV3giw4+AAeU2O8g/pxBZz/bQozEhBqYJ
Jknq6RvTnzButw+jyHk/9JXayBiMvK0E0Gvb/eKUICbRBE8Eqsn+fjLuAINyI93IVUq44D2mijdR
/paAvjDqH/j5LP1dY+ZqSynfwU8DgPIXvML62pKzzOTLO01krWd/90BtS8UmgBUEkwQS7hXqdX1r
BsUFb+GEO9fJc2+wLp59V6XStWyxKDhJmJEMN6ZLozpt8SxIDIXfTkv/3jZQqP25oiUxeq00EH/k
L4Kb+wkZBEBbh3LkbXRb2GyOEcZtqvJU9NEP5ZDJEtF9JMLDE8ZnndSqzwQUu2YkivYjA6CI/rm4
PEu4uepRx5vDe9Byycv3ffVmHRDtLuKcExQBM2dldjQa4K57IisaZYmgPIUADuioI4CzUXyuZAvT
B+ZQ/k0DCjjaQJyqwJfTbdoKupUKWX+/nEi1ShVqMyk9vvuxv1sbcLbkqrjKodaiZYvYcAl4OYqz
bpFRF0Jfmf4I73MrtqRj4UROewKULhlxcBiyiR5/DBKvsqkwiuObIEb3FpJ5x3faiMkKbKTBdGty
yIuR+WDbvkmu8ijPB4zIyagbNGiBm1ofnFLwMWCBxrSfo3ynQeNrFmbltqJcBVL+bwy6QkwmmFXw
3JY50I+dYGCo+7b3+y2CLpJN0SLpPaFXnoPHuOxBEYd0XyI96kZg80tqVU152D+2rV1En4QC4mAw
Fn5gpDPiLikGDv6WP5LKbXAQ8ODNjqw2kK2FrcXQfqIIRmA+k/hiPKn8XdHdGrOT93cc70dVzrgT
yY/RmrgWRg5y9b5V5tLQJEyQ2N1w6oEVG4YMc9706WsJlJ1l/dClSguuhuFbdSbU3vVzU9rRz+BO
dWefO5cdu7GFBLB7q6Lsqy+6OZxSHSzSoXGLWoatZ/mhGn4o88UY8Hgo25uiLuwiXm7agYV3txlP
rVdMWVshheKckflwowcKWmFHuim9KdAV0qA0+qrDbFEit9Teeilza2JRasNC/TWyp7mZG9jFSfKQ
BEcncWZNr/uGwFAaetp4NLRl6QhIayJyN8WkXCJZYr00t1zkahPpEeM+5TJVL8lYkzecyQQ15yC1
doz81A3t9Ov+grbc1VoY+ZiVFdRy0Ke8jhpORHrX9MjNtS+FMvyjKbxz2K3EYIhOlsMZaskfCVl7
eqyBieAIHu92t5hivgmBlsWwb9bKKGcixm0uAAUUuqh5XADUpwsS2fubx9IGyoWMRj2EuQEXkmj+
GHwfl4f932ctgXIgURa3sSYib21Mn4ZRvJOix0HkGL6dZbQi5TI0LkIzHIdViG/hC2GABB/Bg3Db
OeEFwafHqp2Qj96xWJHyEbyM4R09IRMalRVjOCQ2zBBwuhKrD465Lso1tKVWhZGG9Fo4cc9dJjs5
oQeXF0dXR8DCgZkgDr6jNQMAkZmrl4s/8bFl6PU/2jONYt/qcpooEcItwlWAHganfJZuW7s9dFB7
JmIAMdid7aXhkANuBiKTAHyV7CC5qRM9cpZsT0eAywPjtGFlOrYeliv3QZPdiKkcAIIbSeJ4ObSL
NyYgl/EV4aCpDA/CMAUaS9rIA72QAiipMt+WqcdXT+W/3l7vVduVk2pEXs+nBnXT0SKkEoJZRGaM
DJ/hle54Sl2WJbDWRLmPRJ6MdJjQlI30V5xnpiieZZkV5rCEUD5E0Y3h1+SXJgIKNX8cMI87hT/3
HRUxpT2lo1yImHJSFw7o1Cd4N+lRPQjH/0uTDsukJcp3ZIuq64B7J/WfwMsdwQ/s2CMD+pB2ytjp
ws1C9lq/KR8ygnZvqvWWqMRkt7fLqfKlI6EE1/8CdXkliO6mnRV+bBeBrCw+6OO92hwi1tuLoQn0
RHahy1GbhjikRTuE3EO3WBkLN3LzableBhVOBPwo5IaGNAboHjyCENydWlD0dSfFkTzwNCFHHtrc
U2JlHos0dTOhsZZNJTSUROGGGGVDFKz0Y+tFdmr1bnsgeXkWxMFmcWwtiwouBsy5lnyEdXYYPnhr
DqDysQNQMby7WyA9BWbpRj4ZcAxt8EUx8imb+eW1eMpzSFEm5JOM7GESmxP4F4XPJE0KXNf+lTdM
2Q2t5kd/YuFHbI5crMVSvgQxXF1k5buZh37qZHfkbjFuMbzizi5vd17ihK5wqVgjFwz3QgMdd0Ye
VX2HHsMp9NrhoGVviehj/LEun8bwHKFrYN+dMW41Gl1zKYok0ys8dzn+B8h2cv5pyC29w8hVyHLP
jBCSRjuuZh5gYTm2NBPPQ/JUxf7+UhjRFp0ryLJaALQbcpdheWl6V2zMUrpNB4b3Yjlmuqs2r3sD
PW3vjhnpSxRyxMQUD8jyuBL4uuqv3eu/LYvyMyAfnTsV3EB2mII1XKwOEVC7RJBAtxyrmZLhNumu
WgOM71XVQ/lE/VEtzxUY/JhQQSwZlDvh84znyxpZsdnSzOHATyjxE1pZ2Z0PhF+p8rRXZjs+Q8vp
mfBemReVG7GHBBiyuqQOd2tYHVreCFqQYBGEIt5vNXP29s9us6dh5UboEfElFZJiDvGsUR4Jeazk
Y9wn+2Q8gJ/8Gf3sD8Rt1pqpO8FtzvCc2xstGbqAogEIjqn6n5YvSaWTYngUOiPXmC0A1yZGMLQJ
6iPwVyGUck792EdyCr5J2SNJkMRFuSU7kTaC6Mj/HQLaWhx1781KrMytgjRTz9+15ddobs1k4u0W
c7L1lP/d4V0XR6lqP6LjO6nRlgHSYZdzs8N0RkTxaTjpT+Ex9gg4PG/nggmm0Oh5X3FYh0f+vorP
g7HqFl6AaIk76nlo691kFhODEGXbKq7ro+64mutbwwhQS9DDuzT7mvZ+xPt8+FoorHfhtmu+SiJf
slpOG5ZjmhGWWtEb0EmFuj7ipOCQWplpeAMGXAPEmSyrZwmlImhtLJeqVxA5pMkxUc5t8QDEAjNM
n/aPivzMxwfBdW1U3Cx3cdYHImIxqZ4t9LQO42lO7LwH4LvwaGgMq2Ysiu4lUFXEByqfoeG1OImh
pWovZWAOLAJSlhTKd7SlEMVlB3imFLRb8p1YvmbJJf0b5ICVNdOtA3WjqFFNYqw5yb0ir820LLwU
jI37B8SwJbpdIBnmWIgH6AEvAxFBDCxhKvwy/itI5fVyKHfBLYIUhilKfx3GlsiUbvlsOGgduNQA
OBMf9hf1H55XA0uhosmoM1Jqx+cpnPqInJ8aINvjSOq3eH5QxSduKa2p+xoJz7LwMvIPnM5EI97W
jt+i6UDLqGcp6g04pwFchRGeAwMQickwXSu4HaGYQZNQKDodKwfJWjMdenVFFXEjwbUnWQtARCJh
nFvhGQ2JLmczGXTIeX007OsyqbutxNRskzRILxEySPBq++AwflDtDtjVkxc5mJ5iBf//8di5iqTu
N1lp27wEC61dfY4Gk/sG3lvPeEit8Kk7Kp7wkxRTWPiXzF2l9FafOiluRQj9lQvCdLlrIDQiqaDQ
lQ4MvWUpD3WzxSLi52DCGZK8xvRYe7EHMhs7+0qCBtmPXdjno8AasmFJJX9fXUBpAGYumX9/xBLN
aUFHG9jAfAG1ae+ONncka12Y50lUZE+FqHtvSUJ+MkaSoUQN3Y79+Nic+IPivb+X71gX3raju2oP
deEVhjrlugx/2gHrSqrSIwjwzBF8PPtHuB02XMVQnqeoezniCTeXXlz64EXNbD21tfx7qbLy2oxT
o1F6RFGZWiFCc17XomNOO4Wjk+nNoUsY6sHYOBqiJ5TjRRVjwHoaqdvmixlUqBExHDbDm9CwPGUj
BMU8k/RadZtGzw3ryt7OWAi8rkiKrAP4gtK1UQaFd9RB1wZXAs5QcanhmdEhcjeEZgDmBSRKrJ43
hdeApRDbbmslmlK8jgs4vq0RSIKi134v47Un9dKj0mAmPnB7LQyy1by5vO4r4nYabCWX0sSyR3gu
laiIYkgEsLOpIyemgiuXQBRrrIGpTWW8CqProYVRgJqhwQHOGNCTc7vjBXcOFbcZ2hfGujbdxkoU
FX5pIZ+VgwZDVszRES28q9AjpTiah+KDy0rHbic0VtLI16x8YxP0tTrxSAGRdl/OxLh1B+jeDBe5
gQaZ0Vee9pe3GTCv5FGXnFor1Sw16P3RwICTcOk5GDPwAvN4RRHCEEWxsilj1FTeq64fPPFKKH3J
lWLUcBmsY7QGW3O7M7KIL8uZZGx1sI/iKTdZy+1izfbyXN4lPzCnBnbZ/YVv37Srj6Duvq4N8ipC
jeLdTt5xXNzmVDkcbtrshnP3pbH0lfx9daxVJQS6wqP4iEYTc5BQfkxiK5kfuIQ1A7d5IayWRXke
pdYnweDeh74/82B/6WMTdatMeerC7/trYnkauqI61K2wDKRJnCBDFRcC7jOYxjMxeRE9EDpIwVmX
EFMm5WX0tsrUNoDqoOO+OhAwB+lBfMUTzxIfSTlG/aThSmJcsuRHd/SVrqTqsYyxIDI22Qs3eVI7
antIRUT59xgGrXLOTFhpRpZy0tXUKjdyvdWA9QO+IFcGjmHopF54EN0MPoAVBm7ehleVoYupYSRV
YWxA2EB6FVpzaVi8FCwJlJcpwwFs2O8Moq6WWQQEGr0lry34Upbj4uSucWGFXyyJ5O8rg0uTQOqm
QZTtOLzphOe6ZqRrtv2mLILlVxRFjR46GRK90qUICT0unO2Ml6054U29Lqyh/lqnkS22PxjWttlh
JVwlUi6kEKJp7shckqjw5pC7Sn9pwhtZv0/qR8yKL7yjYehU9hhiydF81P2rWMqfTOI8RXGGAJM/
Kqjrc7fdKTvJZmGSQqtyUb7vy9t2lFdxVPSio8dpMTBxamflnVDcFIqXVZcm+vlvUigvMqd9B1IK
gm2JsbbpXo0Sy/gxYtB/X8x2J971zOgEUTJMXdwV6H9vnSU2Dbe8qW3C8dEBN0/8v7VXbys+nqWK
bKiCQJcNAh0IocixIAP2qHxTUBMhz3IEgxhmswSHtHKx2KI3A3bhKpEytaXJdLEfwTeAkvVrLhe3
YxwgAxwxNnPzYgOgvyrIqgGro+KwYRikQuKQ3U7LCz97QnM2kCzVfLWw909t09uvBFEhmFDGqagF
GPZMMJKXHjs/PQhOcmSVxbdDvZUcyinqS6TmNUmgFJ9nqzoQGmJEP60LWEO/A7waM4fC2kHqoCQF
A9slDw+SSKKph8kRGJKOFKSTuSzBQRdLV6tmtzLU1BzaxMQFdJdUPIZSSlMf+zNK3E7QV2ARbtz9
Hd/U2dVOUKGYxqcLr3FIerTygNvnJHCf9gVsv8dWEijnGSS8lImkn0K+IaWfyi0tDrdqYnMINMW7
wSG9FcLIZIlhrYzynvUAyimxm9F/KJ84MHSW0pf9lbEEUP5S0wRRqwrE7037OY3fwD2z//ubxr3a
OMpTZlOhB1EZKXYtVChN8JcuBHp7m37fF7M55ihc5dAhFshMay0wUMj9lU3EU+C++BS5QHCcXyc0
6XdWd6O8drG3L5exPDrOSvS2kUMZ/XlAqaircxVc0vnbv4mg3ElvqHKW1LhAOVSuKnsKLr3Osh/y
Gx8u6dXuUa5EQ4tr2xp480dt62npeJgkTE4vvSv3KpwK+tZKAQNLximIGyftBKsqu0PHjfh34wS1
dgT+sheIWWGNWW8BXOk0L4YbKsvRGDQzywOgw/Gm0VTfqmrUrKRCB7nO23yqnspkfpkMOP/mR6j2
L4MgYJQyTs16VDHGKftJWFltLdji0N1qeeXWf1coXy2emMgq1NO6uaynEBssaZ6cntIZsMfO/hky
rEyiHFS36MY8c6RbQqitTuounVLc74vYjhVWy6BclKJoQ9U3qIwQWsEBRN6cVXImCOoBEDYekmNm
qaxh2G3tlxVDk8H0BGLSP3euGXkJAIR4TGWd4qta7IlVYvcKK/rf1s7fYugoKEy7Sot5iFHuyLTt
5A+mdlMeSACEYirjqMg2fTQFnZckZN1UYDX8uaYY81JityA0aAQR15h4PyWZu7TtcdRjhtltBwpX
UZTvVWO9TfIAEYmIaVHF1w+jaxzZjcvbp3QVQ51SNgdkoAPTKfJbP74ugleOLwzdI3OLO5tG53ZL
pasjoYL3lSc71s76bMqh36TIddWTDRg+UxZLS+EZ+7cdAUkkngPGmozD+vOskAXS+1CEWaE2e0fQ
gQNUH83CnywR+A7VTcRAptrOHqwEEuVZuQpRjYpuijEOYDySDonF51+nE4/+LsTjyw13QJeE/sxs
I9s8wJVUSiWjviiqtER4E6dHZT5X1QVx1/4Jkp/4cIArEZQqTghXy0YeMYlYngaU3+S3pctNg/sp
R39XR1nJovQx7dOgSgTErb8AwTFtg168xeO84pjcsPgDtzMhV2l0YNAEUat3ZNBG9Loz4jZvvlPR
5hhaKRocWUxI22HIShr1yIilEKz1pH+gR0fUE++pXuyDfOnT/L0fTfGJUNfgCVWY4sP++RHF2zk/
OgWzDIreNToPUNvFTUV3jB7U9H6qzH0pGwanKyJxiqqugYD3/Q5a6f//kPZdO5LbXLdPJEBZ4q1S
pa7OYWZuhA4zonKOT38W2ziuarZc/H4bMAwYDXgXxZ24w1oxqq5lOkD/kWX9mX32OcFjBa1Buw+E
ewCUEORXK9f3VSJn4qicT5lNU5CMoOe2eK27vCAvwKBJ4UcP9L9K4+ybaJWp2Q1RPqV1nw5FcvMr
APJjGFf0nvqeFLCjYS1btXUb/+J0Bb1EuwJKvOLlUuJKiXXdF6mgyrT++cA4auomQKNtPpqZjVXQ
CDvGAOAe/Rizr9ha/VDADA2etifRnO13P4UDnQnjnIhdplWua73iSYA+qNwJ46fRfz0Q7zwAu5Va
Jj6a8aCjoKQAgT55ZhSBgDEKhKPZ3yP0lxPxcW2u4wXLX5+4eohnN9MW2z9uvkne8BnB82jtIxfk
V6GfuOG1aGXvu0tG90+RAVNoyDZukNN8Que4I62leN10bUcvKRhhOu2xm/dSrYvs+nv8/iqL0/tB
p5mNRo6CkkWzy/fD9n1xAb8qxJ9bGaFkgnRUYaDyts6vwxg0Ucd+Gv8Cv4+2y46BM42bcBe78W7x
Gzd871x5S3ZCgkmmfF89JJNsGYaqGwbDfvwauvFTpGohoQLXBW5QpjmSH1+R1qleBsDuY+7wptpo
uzB10uD/nlN+lc0S3DO3aZZhLcURxSNb8kjymFTXSnKdGiLbYEf4dkSA+tk2fLOhmJxt9DGwLAlo
hAA6G22rYNiGW2YZbCy1FUyurZm6puo6/kGmbPA49DGpc6UDww/mmB8a48YEtv8YXA4230MaPtqZ
CM6bWHKcF0MyoQNNgKOeg8rVT8ePRvSCX3WR53K4rybRIZbbdGSK8dekV7wnPrhON3WACXDBd1s/
lGUDtgKlFSJzRj1PyOPaEEatSf1VpdqBgiHDbI68Nhe1uFdqVuwDnmRxRh1pcz2OHfb3sGxhbxTs
hVGUq3AybBtHx9ZbwNqRbLvaESnHWmA7F8w825m6F60padJUqp7Sqr6qqIGs9ALlWM1EzmVw2mHU
rabafad8vnaxxRKEj4afYYPFDNjC2/99mP7rt+SUZEhnedBT6LsMNh87T52ejo+0aJ8u6/w/KOPf
d8bjZdLeLONKgjKyHWrTLTfhFX1m5Cpgy3C0x8vSBMr4OZFxdk9VpsajLkNB8u51VLZadowb2w2J
QOdXA9lJDz/PfCYGrcF81nUYcmNN10slO7Trf2Y9CM5C88mYRIRD667p9Am5WlZfK8vUaDUQsUEj
PPkaeRlDwYmE18Qs4OxITdbkdZHbire8D54RtJvoGO0W19rnXrUxvMvXJDoQ5zOSZZ6MuUZwrqoj
+BUs+a6JtpdFrBSPvuj357vm7EB2ZS1T1jRINjAeycwJKP0HVPECtsURP+QvonfZqu5pikpMDQg3
gL/8+gUtretU7BCBOhgHU1PqFv3oWlr5NBaa4G20qn/gSzFtldiWzIPemmlEbVtqkQObb8no6MVr
W92NS6DFz5e/okAQb7ygPF+6NAIqMSOpx5KGpv3I6neMwhhhLfJ/LGX4Fut1bIPoGOZE/OV8bJea
ea/2JXupsKkivIu2mGYFrQIYMDbG7l8c7EwY52yTDDDwLYUFy+V7SmOnbgNDwmAwGrmJCMJ33bbO
hHGu1pzIVC3supKr3reQpwF4CeNLhpuj9yhq86+qoW7IugyAFs3ioYuqXpXMiJWXpeU2JX4pfaCi
6dDYEmTYIjns72f21RdJniR5jqFYYGam1bCh4QdqYiDeiASS1k357EicZuSxEeuKDVGGMwXJh+Jh
6tgnv5Tr3ut3DWMrebmsHSvLs3AeqMWjXKrKqEBztrwUJM51Aucx77Gnh+39PeNut73ai3eSP+TO
tI9uQfjkhvfLz1FUhF4pyn0VzznjSVI0NCW7v3AKgNkdFLesM2d7y536zsbXY+FwLlP479Z3OjHn
koG13kmSVMH66u04+mUTgGd5rHdyeDPbgij9DwZxEsbpTh5rSVUM0FF5H2+rm9xNXXKcGbwaxpxF
CerKhjC+JlyKioKxhdcnZ35xOA/TOOEyAbPuMo5yzBDGv7BD2mwjwObmO+mzRE12FLt9ym18I6qh
rX7b0w/gq/1tlQx2jXeiF/f36M1LRoT28jtpX+3ktZtsgbmsBtczadyzcAiXiRoJjluS57Hd13Ew
U8EFMv37piwWStSE4BJ1vkqtJXnVLyG8J1gnFvm1FeE/rB/h9P/n9ENv7RpovHhTDPp9Hj+HFGhh
rsDEmQl/OwMY8fBmwVsJMxRf/dfcA9p6XiZmY7M/7bIgd7OXyu+99lHdhn74WyBvLZSCfU8G/4Nq
oZ7DuZRIqU0NbTlgn/2im2xnBKCoxHi/4ZuO4gJA2rP2GVvQFSR2TLn5Y+pgXEZHS9WUb7QtZRxG
OmDxUd+3XyMAugMtL+v8FAut6lU2Dk4rqqiuAJPbBhpNCjFACUi+UXeMpd6UkgFvzaat7ecJQ6wo
7ywhRm7qXRkUrn1tg30AzhP/6RUbU7ABvRKYTM0EQgjGR1UZt/j1YquosMyOVigcj6OjNPeq5Db0
aBSvly9UJIbz0dFitIY29agS59h3VtMfpvGqx/mtFZoCg165QpsQXdZ13cQF8pqaNZYSh0WBYDS/
WiV1p3jbzUDYcKm6X1pQJ6m7y0dbMb8vAtWvX1AfhtJcRniQanwou9Erw/1cSyIDFEnh7qkI9bYw
bWRFrc8W1cuNdZ+92B8DRhvm3bzFtti99nH5YCt3hmKuhb6uZpiszPP1YHKdJlYOJnkvsd/kuPL0
JHHBEpkMrehw7BNxZvdFEqcdaT/P2qDCQ7a+dLN41F0O809w/+3qT0bDy8dacS1fhLEvfZaKVROx
opDifZglv6LS1y2fKKVjoh5SCObURR+Q/f1Mkt3k1hQXyBI6TO2NvwtNdkcSFKEp+H4rEfPLibiM
bwaelwbIeySXddBpV4N9HEHegLWhie6SWOAiVxTxizDuLTBLYGvJ9Byemb5UWPOs5MdEFrnFtZzu
ixQuCzEqpeiNEc8btgyig+BP8jOPBtmBDYfngRk5hRCIRaAY36BspraTBgMydbsLFinyDftYVc1N
WhuPdZq+X1bDtQrW+RF1LqSq0dKEUogPySaWrCD2SeSAUce6U1zQK22NyplE0++rCqkoqopqNx48
32rgjZqpRTJgmoy4/Ry5BrkOl8yZdMEK1lqZn8hngjif2IBvo5cwM/S5vmQcgFnw0761ATwPnqUU
8MCKC7DWPUZJc0cRkkOKTsn5LbB8A8A0/NSd7krGIlHt7syfBmDhgOnhoTZ4EL0iVzXn7Lic/8qq
LElrlq0QAEfaE2i776oI9F/eJAIqWrW+M0mc8yoNkFGmNs4my5hVui7tXSeEuVhpBuHy0DCUNbyL
Lb6NQBfA3BIJMhhGkBUsh2hjbVhZQYRGtNItt88lWeyXnDnIsIqLLjbguKyb0p9iZ1Edth7VbNPS
odeVU15pvvkiCV/9618RzRAktBZBvvdVrpnMddIa6IpaGKgmvoUYam8vm/e6Ep5EcG7SbgtNBU2q
ChA/y13ktza5Gq33VHu6LIZp1rfIqZzEcH5SVZLRoB2cSI5VeFsbXSMWcaivnkTFIDg2NNE/41sW
1M6TRdbwHjNHOfKK0bqnZH4OVZCM1LIgl1rrWYCl5ySM/ZgzjZjlLgmrGiFTAcTKhExA22oYHLzu
MNOzuPrNDLr4bHKJtwhc1qpKaDbGXRV00DS+EBSPaWjQtsB0eBjfZFXumZLt67UoVK9+zDMx3PkI
CHOXrEe6H2a+0R2mcp9222wQzCmtaQUGCmS8NkE/DQX/+hWXvqNFXVK84YfivpIkR46Xu8uKt1b0
IecyOJ8Xl5KCsm0EGQ2qLVhwnywCVsAnPTJeY9N6tKz4GgVet2+tO1uXghE0Y3oGxqWE+gmzbxCA
zSG5pkX6LCvL4+Wft3adiqYTPFeRvmL04esXwPh/2UmZDmyvNMgiLwZvtRDAgAVo3vbOZPDICWVm
S3Mpw3t9Ng6flbdui22Te8bbVr9dPs5aDQjTNgpzVhr8Mr8uNIVhSqYw+2utf9jhWXPQdxmalIij
v0Tt6rVwdi6MU9JWSXMJPTwYofTaJu+t1Ll6sw3bCcPHH5cPtnpPZ+fiPHEejksqTxHswWhdCyLD
UXkeyl6QIa8VRb98P84dk1CvxwjE6YhpOp4XXr5VtlhrcabGWVwZs3txIEoKhDI5HbTqaLQHC2PO
xsMSjM8YF3Qkf7qzjj3aroB93IjuTSSRL51VNGlkSnFKRo1QxijfARvBQ6UZ9fM+dJoNuRWNyLBD
fDOC0wXyxDSLrGukzzUZmV607TfppsEGbCdOFdgFfZeDXTkLFAC2xa8ljTGQxggQrD/fvwy1cHpr
UCoBkZqJKjPdKk8A8Sic2nJ657KK/oPtnURzno5GPRmBWiiDdqDZVQ806LbJW1/im2ZburdF60Pr
JnESx/5+FgKHUgXpSWrJXmmUjpxNO4XoDkChPcGx2M++9EU5K5+7RkMTB+5roNgSj8o/00AOk1ke
CEoLbXijhu/RYDoyJrlSLQqGenHHZdnSRBeFkrWEU9Ft00TLXmMR+OuJS8AdT30hyR6db3VAuRVb
A2VG9ZA1h0TdjcaxHkT+gEXA74c/ieQeKOGkl/IIJB5PuWEQIqxf0Lxkzww9TnbE8DNrYV8xkFgw
8j8gOnCuIFcoNYyUGWZ7pdcfqX0FzjHXrAQTQKuqcxLD238397E5pbhSBWg2tnoIMXmtyiJ7WL2u
MyncddEu1OIFD8zP94FyFe8rAFJgNfBGNPy5GofOBHGXREcMd2fwB55kOzr6jSPt3aLt3VS+V/Pd
ZXMQyeJSJsxJNkbc44awv9IuodfUDxkQLyZ5p1SCspDoljh/YqtjDcxXHEul2RFn2oHmA2AXghxw
1WEaBgBEUMlGwsBF1mjS0BiwVRiVdqVT6iCzcIrKsfItMa6tgfj/5vudxHEBNo/naOgqHEq3AI8+
YqzPGIPOeMBOmam0D5eFrVXNiXJ2OM6eSoOoY1yyduom3CwBiZ38V3OI9sS1NihteIgHruGmgfEz
DeaDSC9XY95JOj8VOiYK5tJ0mBlb8GQsXxoGasV7G6sVorNT8qVsLe5lpYV9fPYGGEIWQ1XbtJ7i
hk52Nx60f/EGOpfH2dskdxg16fEGysuD1l2P/V4Xzm2x/8c3x3v27Tg7G+YCyEIEejLezW64AWi/
Z903fn31v0D2r4a4M2GcpSUWEF7iQYGwMfXj2TpkrSJwuQIz46d0tSytaRshgVU7DbWslDhTRO+z
AXiWY754sTLt6jD2Luv/ugLaoEJSZQYfwKUIi17XvdWgfsHeXkVsO0u1LZPNlP8xum6j5VjdE25t
rH/Lk0wuXSCkS9ucvUAYhS05MHWMfGC9vqtBtwHQFzZfBC5l3U+eJHIerJYTta4WjKfJxUNKQRdd
Xc/YMLz8Kf/ByE5SOMc1FfCU2AxXvL4JPtHE2OhAtLW91pt8Ofb/tV2fRPLeiyxWJlMU2Fgz1cK4
RLhTd61no81X3kRe+SI4ouDq+BUYecgtAB2jqJKgkZpif469fbIXbYMngTPVmF8X4Y+sR9O/T8iv
xeoGzWg7YG3Z1oGovyzO0OWPyRK7UZz8D1zcInGc46oLSU/MBR8UbNV1etsWgVFu+9jTBxE6lsDy
+J5YQeRaqpsGacIuu+2P9i7dlbfqVjRBu6r6Jir0Fp78ssGjXC5zaytWruH7zbsKUK4GGR2jFHFT
rPquMymce6yKuA1Ntlwez5VX9rZTLNohMTIni4qA0H5Tyda/0sUzmZzryuwpJwnTfQOQiztjO2FO
iM2VWIBsgidx1YOoyiz6lpzjstGdSpIB2l8ujpGnblrtAJPuXLYxkRCmoWePtiiSrdTq4UXyqt4i
aD+AePGQSETQrReJ4ZyVbea5kdXIexKkPcPvpDqkYyw4yqoxnd0Q553CYiQdWB1Rue7GYEBJuZ9J
6rQGBalfet/8C1wamyh/y/vGiWnlqWEATQXzanEHd2QYDmp692GdbdoEEK9pepvLAJ4zDF9XJDeK
kuDy1a2a9Jl87jmT9JpUxBk0MkPgpID0Rt/suQpnH0ViJyKdswy9S2gmGtS7/J2/MWeSTFFCNULT
qB1D15B8AvwrC5t7QWdtLp9wPcadHZFLusZQVm0QMrPYrY8ATMvQh3uPGw8V9YCNx4kWwUSflHMs
UjLgCTygmqfnlqumzQ+rqNGdqG8XECcli/UQ01+qFfmXj3nZOEy+UTGpdatLCZv8yLxFe6KLX6SC
5vfqO/7sQ3K+pGvjLlV16MqiOHO2s7RtJ93a6tPlg6z2xc5NgvMmy1Q2Q6Wiq4OF9725h1fZ27v6
nbEvKW7khi90D9bwD4FUpgXfUvOzw3HOpSN9VVlhhjQhdjqPvWxCb9QApxc/mkEF4Mfh52WJ6/HH
wBoYaiM20Ia+Ok1zAvFBpcLyrZkCY/t3PT8onbxPS8y4kOiXRkOBqa+b3EkglyfYTZFSEIGgs6lg
yLc5ghcEjg3LHPLLor1cPtzaICX82kkYZ3Q6SeooZeqY7ML9+Dv3E0/H3A7gxJwWrx1lM/mG297E
Htomm/6QCuSLPi5ng1lnzYMG/l8va3ZK/Cqj4RSpz325a+FI+8G7fNp12zsdlv39LP6NsdFkBcXr
QB2Nm3oGGK9N/2S1/B/FcPY3xBpABVQW/9LwYOZvoDvZd5kqeBOI1IT9/ewwQKnNS3AJwsqj0Rvq
fmPEYyBFybbIQsdM01AQcdlVfDe808fjDI8UlHZQQ6wHko06/aiJwM7WL4eo6B6pmPBTmbs+O08G
/J1hosiAUiC3kt+ZerCowDGuH+FvEfwTQ8M6h2VN8FiJfZN34VNuGoLixPqlnCRwzqLsunYG9ynS
uPilpceppW7c/Wzw6pZs6V+p2UkW5ycMWsgSVeEJzUZ1S2sITFptJVXImLnucU9yOBdh5lZvWRHm
3hhYK5pSgLBOj5Zb7sxAdcat/q+yx5M4dolneiBpoWRVYJf0Ot216a1eOFUvqDquN0vMkwzOESzT
kEW2zRThqthZQX0kvvS78xmraXsQIcetN7zOpHH+wCrw7jMHKEW/t27ibRYMh6RzaDDfzu+fW3PH
TBHEEOEJOe8QW1KBlBEreuz1DtxX4Owo12PAKoD9VsT7IrIrzjVInS5HJgsiCzD4e6u90bVRhE7K
PtJ393O6Ms49xEpaWw3FqMrAiKZl15R2U7z4VP7xb2LE33L4+ToLe990ZkNhc/+UElTZR2fQX/6b
DM5LYHwkzYcc34skT/q0l+bdVL1eFrEeWE/H4JxDs7RVSljBqFLuaXInm86Y34Sqk9uW24ro2wVe
T+c8RGuHLY1MFefJmue+sbay3ANAXcpdq8Tc4BgJDifSbp3zEao8qIXWYNqHTSUyIjyzDGwwOjEU
7lFxy7fLH3N10BOb6v8/NvFzNzM2o8xMgqtl8vRX9YkB6w3uHKCLfGx3DNXhXwz5IzE7ieSchtzr
TShjzgDNA4Yk223/Ml5Rl+AfsviTHM5RWOq0zHIERSmAT01dIjuAJ7o1GUA1oKmvypvKhZLmjgiS
W2DPPAvcCDTNcJjhgmfIkoEDkNZukYSOlqQiXyhwT/yYzZC2stYz16FuWAAbALCDovBuyp0W6wt5
UJhC3G1BMsNP3ShWI+dtiRnWubKcUJeusL3jmEp3d1kxBSfj2UnQz8qyAsyWnjn90lI3qUVeV6Qe
BudHosnAPB27purdcMx9ESQ3/c/hEOOZgNGCyF2OdK9UTi1i7hOoBz9JMQMvS9U0gFFIvdk4WVLE
jppXD12vXmk0FqTSotvi3EloS2MksXnVgc4uhixrADK2pnf5rlaoA1BCskzg2MifE29c0iEnZTJQ
1vdWUbHpDFAevi36TSL9GNLbCN196bcMYPFOtDvGAuO3wHkmlnMk9ZDNyWzi0UMre0uK0QEzVmBn
oU8G9N41UBYO5Y2dpIL+8Xo550wu51jKsisnI0I+32FEkjVisA1y3TmmowLWJ7wX+UuhPC4JGUhI
yibFJWoPKA18Nu0C7V47jj/KHfi+AlH5aD0InR2Qy0jKbJSrki1O/DX9n3kN8CJ9xtWTB+ObKMda
7yZbxMByuG5jNp5TnyYxm4gaqEMUWrqjiuGVeu+NE7mzgGhXV+XBaKJXK242Ri2hbCC7jRp5Uz/7
s2m+l9NvJcanVyVMWoKzFYCYkWmLNJw5g++qdvqJnKp1mtnqvYIrwEaTja5p5MudZ4GbVg3A8Qzk
cP+ySa3a7dkn4VQs1swutmoswqlRdxs2xpZ2b7X167KQz0b5pVNxitUmeFfJGYa6Qq3aqyjb9Waf
u0r+Gk70vjF1vx5bN8vkTR5VOzIVG71LH7VB2jY9o7ebNl2uX9nAl3DmunuF9wLR6uRU8Xxb9eO+
K9rISXGtaW8GoTTcROQ9k4Y/MbVdYmATbH7GQrM/ZeXkxGnkSjobQYxdJZxfijlxc2m+nezYH9Lx
x7KgLzfrPyVUAIqocdPyEc3JTVN1Xj+qqWvXyq6c7/JlDpZBdimytTz8Q2vMv5bGe2gDSmnKQDZS
Cd5bq87cJjYBWDfBVBz/Ba1YUoYFBZFxMPwxOY5zvMsqy+81KvDk607Wxt4I/sG+IL88MqjyEi45
ukX6JvlgXFbRAJPMH9myikyDy6qxmmSfCeOCo1x0TTzILMkmN0WWBLrmmsOD3LllcqVm/eaytHUP
dyaOS7PlMg1HrVH+ykJlrBolgCRsAxvQqVi6PIocnLpqzmfyuLAozxQdD1aRAd30fnxKguoQFk4O
bJ5rxu7TYXTFvje8Gc2wCtsPqRe6rSgPWE9Azn4E5/aGelImw8I3ThLJV4zcofZr1rzkaeqVE4Yb
68RPOvk9V42dtmS7KO9+h5rxlhaaG07jAYvCgvrECms54vjZL+K8nJzSRVtm/CKVXM8JlqUP5uIO
JshH74nm2N1+pj8v3/xqCD+TyPk5ULRVVd2gAiN32HDJo02V0RwjFfl1FYZuh/F2ZUIg16xK5PvW
HPqZYM5wQxqDdWtAFhZVFYYnyrtuaAC4acpbswpr5/Ip1c9S+jdPeyaOi6iNqXakYztRo/EzieZ9
oSSOJEu7pbI2gJHfRqNxr2lR7Wj64oGZ4tlKbadj4yXgJTw2auqBovxFmYlDlRj7yHCDKhhU+pTs
c314NUm5N2uMaKhg4M2tQxyTn9TK3aFodrL+u0mgxST3p9lwNbkH9j7GLOvYzbvY0Zo8WJT6WtJf
yx5QER11Mrl25an3NLZwWi2+opDHwrIcIC74RVU+KCEYRlOohmykG6mx9iD320e55Zf2jIJ+HzmY
0HoIdcVfitaRivEWSx1B0twWuo09hZoWTowZPFe2zVtTL0O3QJ4dNfF2NhR/GJ6MDKR5UulLZL6i
yl3SgRAmMXNHGohTDdRJtd4dpXslLN3EqF/bOnMr/GxKX7HPFLSUbnIF8zBShuUDkpnP6dI7XWm6
4JvcFGW/VytQvgz6sdajzTQNbhlVXh3aTizF+6nrMPGKofG2WH7U2gIOLDxC6ITNZT3HwQqsxy4R
gIlTPUjlwotLLPC1XXSwGjbwjU1MZbA9JWo7t8UjKawst1Nz8BwkTif3xxFveMvMDKez7yXyIde4
8VyNnHoq/QTLRLjeCdj+Kqa5yR/DfsbbzlkkKQABnWtmZu8UZow3OenulxyI/tmjHhI/X9qrOJQD
u7EBTktfFBlv6iJ2e2ke3MUOK5dEAzgAAAceWtWmHqbHAVZG8C4do9SDpYELPXdMKT1GZVE6WRVe
Z0OeAWDGuMN29U1OfzR9+lMC9pZeeHr5UUq/w7p7KOn4ahmZZ+jlPSOk1YF4mkaJhdMZH6MxPaTN
EthqFlij/AejYLNTSHdWqpVOF07ekJQPqlTv6whc7FL4liR97+TW4pEZntmmdAjKenlK4xAEWjp5
tNS6B5Y53UhR/mPSuysl/VD6DMPKxn1VRa8kS9xaHe46Q/Zpj63stNlLkX6XkteGyjtA3jqxRZ1Z
3VUDcjiDFM7U17/l1PJMqv1Q4feytnqxJjaooC4P7SLdKHHt153ljZa0tSV9N2TUneMS0xOY3an1
H1N8F9IlMMGW0TSoP9WTX1BylMP6phpNXGLst4p9mEBNUpXlVbcUx2oC4YyVHpYydmTws9ZT89Lk
ANpAhzsulu1l17OaSNqmbmBH3mBlF/jBs5rzYNKliFoZRRDqhVHsjCyRE4RvgQx+jRBxzMhzPUVB
p/mlgo4+PkzhfzuGxdUVq1CSZgASIvnR44exiDyNqI/jKGqjsXDz3U3//bUsLu1Zcim0wL+Hcp8S
O2b+aqlPkrZptWcbOep/uhge+EGabLXVKCu8YcGumRL0AhYHlPECMesB9nQiLtPJiy5NLQUzpfoG
RIbbdPO/FdvW88WTGC6XKZQlqhcFuX45grkWCMHlJi2vpAnjz3gRNCJItvWy5UmtLS5TKTKtCvsF
eYO++XyCY6AiCVCZj6/mAIPHHjLxgzhjY9d/ST24bMVOqwSMuQwwbcO4y5ZDUgJ6HCvHAb1D+UG4
wST6quzvZ8bblmo7mhZKVK0vz04DipnydwiUMfpKftkA0W7cZE922Kl2RW/y9XfN6T45t2G02GBf
NGinZL7Vyo9JNUDFjdgt7S5bwfoa4+kibbbscHZEUwppYszQz3GfH+yjietUkf9HPvHNj26LUu2+
etZc2UlvyMdl2YIz8vjP7ayTWKJwjXrqZD3QBoIYJbjlx2UpzMAu6IzNuZQRJMsqXsgo3pC9OW+m
StCXFThfm3s6SUs3anWYQEfa9lpVYiRceeeBgPXx8jnW5ynOborzJBgSU0kyI6fJm3qbJx8UOCSN
1vh6RQxHNvujErYuWOK8vrI8ZQBt1fRhd/VxjrBC1XeOFJKgo5OjYhybyNahjYFlFSmCRrjoUjlH
NJhy06UVS7TJdEPUxbfr8gbrlA4oAEUvctHVck5oBNR8tAD6yTPwXERRiLERgXep/gGYLmCWp17s
yfeXb2G9NHd2C5wLkooo1I0cJZu+GEGLgTy+a7ykDDddg+dZZQdp8hGC+Gno1HvSEKfXZpHJslh7
SaM5rxQn06KEOgYU6Y5xMaXb5VC8WRszGJ5Ec7iC6MXvbRlVGfe1jNMy6LUW7Nbg7f4fJsIFNsTv
belGkxvlAjE5SPHMpwhrOsrD5Yv7rAR9/2qnShF3cdooK1lZYR4oasjNslCnrwEXOQEcutWC2k59
a3m2SAvSPDwJmnwbArNST7I/VbI8o0y3N0HHq0+/AXJ2Jy8Yw9djeddP0i21bmkT/QE8pOkMxfw2
0BoAkVZPnVpTNkDFeMokYPKiOTpOxZ9cf13UMLAH5NQhHZ7muHD0fAkuH/YfwvPpsFz4yGpswSYN
WnwjxZjIGPpSpblEqrzMDMG0mPrqMjnT9JKEuV8vH8VMj+msOgTMZCGarJd/zXpS9/eP4fveA6Xm
ZA/4MSbK2NhzdDBc4irZbYpSpAineF1hT7L4PDUZS1Rr4Y1V9DYxnbhljBN5IJqpFn1gnYsqEYmi
moR4mQ7BhFHBwmNt2/qpQcAkG3poXJIIudDWpz1OxU6+Ga5nBOPjDZ5JnfcXUnf929wBPvt62BRu
v408ER+E6GtyISchVlpILAvRQdBTYO/3f0te12PG6dK4mFG2+ahUrP+ApQmXbf3W0V6fTT+Xfl7W
ROYZL/gAnQsYnaQDFKLHQylZgCfde0W4r43bStE2yuJPpcgK1x316Vycy2mpHEu2DsVHXrXHbvgR
ESLQXBCF+KLRJtEn5GJCa5IF+8w4WSxvQhO0b6+FXDhhJxra/ocq+OlMnGfJB7NKDTbfNAThxsLE
UfWy3DHi4DQYRkGAV9cD/N/C+F43vh02NCi6MJoUPvQtUu5R2Tf5b1rmxwpkPXNlPsfW4BdtEIO2
LEuqnWo3DtXra7lJ75dCUpyMVG5fk8M8MVrGaMJkPXkHfN610jaeak6CdFBwEXzfvB2IkvUFZidt
tYZKgRDOHg9FnjggQRD4VZEozgdVRmV2hQRfl1RHQ/aitkIhb2eXjXPZaj63lS6YDd8xJ7HR2mnG
isTALGnl8qkgS1AvAHOQXjE6tWuUt2VprnpZ88vEcmmFOd8GeMVq9DAbZTDV+rVuNqj8dKYjmfOL
UU9bKfplh4Vf1PrbkurepPzM8VgdMPntoIgSgPH4fkZVM56kj8un+Ydex0mpOKeGPd0BtgFTMY/k
Btjlx3SDF92ztpc9ECl7yu6yvPXc5iSOc26JFdZlF8VIGPvXUfqtyXt1FFmlwE8bTFPOHnFWMVlJ
JuFI4HgCaQ/z02rwP7CXMI26pAicQ1O6UO9MG3uX/X4JVF/ZyrdsbU9Gg0byRDi4okNxLm3IFdLX
NXpS8Wgem1HdajHG/2uU54vBn0O9dHSg7si2aNBWFNsNzsVJsqxX1oCviQ6zs4A2ot40bzZqlJ/A
bYw4Cz0Eka8TuDp+p7oeK1VLVbzD2yEFxyNg6Mfq5rImCvwFv25glxIJsZmO25uMwxjNQPoN3ZRi
LGsUsXuv4lgpp1TF5HzTVAwSNkuROWRX9ka7woiGmx7VR1b+aoPBB9G2Q/ex7Ijor0XxyeSe44tZ
Sg3tEZ8aL9wATC1QwKXs0WsFeHuF7l3+oiJVMTlfkqp5mOoyPCN2HCBNe5Nkt/XQUtpWG3pkkyFi
8DbRNXIOpU36GqRN0JTQfhgiPOM3kwqiqf/mtkzOpRgDKNB6A7lmVe+odazsh7AXhMrv2Rh4qs64
4rirKks7q+0ZFPCLfRPl742cOX100NSX2N4tiaC3+t2+vgrjbqrEjEBXJipYMdqrkdwnooGRlULa
VwHctWD/NrVo3IFlEpR3WRD+RF8ID2aGwx7eTpFjbGQv8cmtfEgxRiqkd/rumr+K5+5LUmcjIjU+
JnsbwOw88v9Iu44muXFm+YsYQRK0V9r2YzWj0YUht/Te89e/xKzpFkQR75MOG3tQxFSDKCSqClWZ
upXa7zOlfvQgvW07/s/Y/KM15iIINKFQG51AaxWqLMqpLQunqL/U87HMjznUdRKeXMZK3eVHi8xt
MCfVIIGhhKAUO2F9tT18Qf7t0K5zqCJ8217eCor8aI25AjpTjCaydNAcbg99epTAh4cBIryaejG5
M/WdIPhxZfXV67ZdzolgM2WtGTUwUCSqU5SCE/UHop6FBA+P2oyXcSsfXrbN8T4qS8Fao3omyDGa
vKK95FFhWXFfWHTCDlxSKGpvW/s5EPrhm7Ips0BEcZpGyF720mGUiE1faCXeHDLHMdkUuWnTLJWH
TH3PWP+mJtHgItzTTrHpx0jox8UwcKJMYq2qCzTu5YfALw/GffaFXMxPoleiG2h5MxZODM7dKgZe
BKnPl3CCR05eesHUhQ0tvscBpOjaLvSiD9tbRY/v1uoYMMlJjsMWwi9M8igXX5b5S1J/NfBeW/HY
lFdqGj9+SAZJOkjlxSKBqdbNngk6OQfIHSBKoGQQnT3vEhuD19ur4zkiAyX5EuNTypBTluSXSXsQ
yksecKrgPBMMfuj6MJi5nBNHbyWrnXUrGmevEWpneyW8r8cmyK08x4MhJFT1fXCqe5ShzktujV7g
zV6ySz6hfWL6n6PIHzaMTXCNfCqDpMbSpAVEzaUtglpe6k4mb36U44Nse/jc65AzmiTFCeS3MSHW
EPeOiSaUtmwOZAx9zpdcvz8NiF4TaCkTNjiuhaE2WwPoFFWo/crDd6Ern4ypNC00/eyNFGWbqkNK
C4UATXZFrUW/gfibp/z6K+ivvEnkErS2SDnmXZzSrcDJjqKRsX/POwRf2YFkhgPJv7jnrvaYEKwt
OnCoCgX1H8gS2KgVP8QgO85o+Mr5wutH4mqKQcxQSmotjKHCLaStLchIuet6VyqGt72RPDP032++
YKTiZVqg4spE+VoT1Uqlv8SOl6zxjDD4GJRtH9dzTxzDuE/ifaruhoQTHNM/8TMEXz8Xi4sQpqhL
CaFAD/2gRPkgGW+amVkLuBK2P9gvbparJQYOMzKpba7iKhvA/4PeTy8+i2Djob3mpiM/cqz9XBMF
fIAvU9ep+JnOzuIOi9hmqgDNdwWlCvUYOQP69mdMDyaHiNMbvLpLV1PsTK5SdUpIMrgCtL2tUGmd
Zhb8flk4DFirO3VjhnlyKLQU4kQKABFd1iPqPDq6L9LGnXhMTTw7DDZkkSB0LcUGMhxJ7fZQW2/2
08RZDe+jMYhQQFo1qtG1hdpqjPcg7SiiE2epOm/bD1bR/eajMWgQxdOS63MCNGhAqUlew7x4i1Pd
HVtoguHJ0do2x1sV/fcbVMijsZhiRVMc0tmVeJLzu6blNLSuNO/+4NmE7t+NDbA8ocd+CmgC2O0J
PLuz6MSGcvzf1eh+NMRAgxHqWUV6LEYPQVlUP8fKQQl2Yq86eFTb/m4rxdIfbTHgIIKEKUWrD00r
0RhiU3b6yPlXaE/YG5wsnbdPTNwUpoJWNUlLHDWEzFeSu2kR+Epscpycc5TYPAsejhZWHZA3o483
NGpbRbPt7I68BIuzHDa/ivFUooPwD8sBg7SJN+MIugUdx7fXKw/Xs/RTYlX+e+VRx0PlYa+gF8vE
/zUo0GE+xiGH0kuf6l1x5j07rS9QlSUw10JT2mRcMS5KqWnBw+5UaYoSR4Eu1x7RhJb/722U1A+v
hhg/LKV5DCYSquihTN00af2oUY5E5DWKrzsG2jtMWaOa8QxOdINea3JS4j0iwlxlbeXdrmz8GZWp
7XPFs8Nghan0RpSLqNYMHY6T9lqZGGlaEGsuPG0h+mF+iiPALfzvipgdGodwNCMJQJs23wptXwqF
W813ZTjbhvYFnb3u9sLWHeJqjtmnRRgjQ6h1xTGWXVLuiXbUh922Cd63YzBCxBgOKCPw+ifJyDo+
SGJpFWmKucffwqL/lsJ21UZ5EtTqNCuo/IhWVpQOpKJ8Zc797eVwvhjbWZu2zSyVHQKiInpM1YtZ
fR3I07YJzhdju2o76GLEVYNUqkm9OEutpvd62g+PbvFtQ7y1MMGDgptCDivsfpadSvmpmpyi4Vyz
vLUwgUOVJkoxKTUcrD7FydcRTOTd4NY83oEVBR8KONfdp0u9uc0lKeoXyEP+zbfe3RfehG6h0Yqh
T0RrjgHE9yLMKcWe8I1XKPvFpXu1zaBDArcTiwqeR7Vt6QPU3DupH9ujM57aOyGxeOXcX8QuV4sM
SrRR0EyhCTzCE7nT7aWdth+9aIeJz/2feQiDD1HUS4YsIAuUlfBgoGwsyfGxb36vPnezfQxItJ0Z
i3LfK45W2TmSKNnvQaynkPux+BgibgmO2WKTurDm9JDxFFk5Psr21IaRhjnBDPvXQCMGUrDkLh/s
NuOkNzwrTN4xCFUiRvqIQsxwbPtT015IeQS/4/aG0Q+1cX+w7bNxUCZZoqDuPh/+bqjqvXbPf1rm
LYZBjgxlbkETUZOraAtQ5irx13ZuLCV73l7OerZ7dQyDwQ9BEqogS02ca9Wq9rRnFIyYqv13X2Ng
6xx7HERkdUvmQUrlMqXliPaQYDhMCM8K79WA9+3ov99AlS5BK66faAKau0Zog8rdGhu3MV7+8NMx
INFpqHh0OUq1aDe2lxOtrhtPlKkBhOcOdxZS5jgegxQJLvmlWAIKwLTZLYLkRW6HJyrwPe94ErLr
hdQbt2DwohwbosUl1jap2mBlS3RnNC+GiKkvqczvUAZ8U4LCCwm4DbKqBZcCiOzweIGZMzcuGk6J
deVZ+YfLh+2HnZdCFhFIoR92tmZ/tpt9/VDa+F2zLT9FlwTlOeGZ19rMcVVWySQ2C6Mt+1h1psZJ
I2J1hWt2w59FCCbd9VtfBd1GKuQVrrbijqifWuEw/V5O8t9dxnIHV7UY1pgqRMq6FI8ziTM71ypf
HHqdsxaZgtIGNposlhSCOkCbmlZPw4t+Qs+GRwEl9jsRE5hoOwCdnQNKBGjuNXZhJ4gXBCdwt48l
b9vov9980WJBt4PZ4kbNUyi4/6UPInbO27bBQ02TgZhcafs8qJq/3xno61P40O0G2/RLL7zjxQhc
awzQCLKYo6Me1ihxEOQLv6sX+W6xEY+c9fvpjbM2+tu3dpEBGrXLzS6uC9UREA2Akr+1PlmSFdwr
95RSZHSmz/8PCvTVMiikC9CpQRTFIMx91xCoDmcaymwdHT5Fw6ZyaWYXM7ATXhmW3BnnU2zuBzQz
bq92dbE3dhmXzfCoV3YNrj+wYrYlZiOPk3nJgpdtK/Sv/PRJb6wwPplhBsQUDRwMYnzVQNrWBuLT
tgXeOui/33h9mkpRDaEgxRlLN5COs4D5cdCXSJzPtXq4IKAgQ2jAIDLL+RAmhiG1EyZrg+J+DA9L
kVizwsloeDYYSJTkKWu1km5JegrGg7zclzXna60GcTfLYLxNzI25lWqUaVrhpE0PnfFczTH6LI+Z
eh9k9qiU9vb2rCcUNxYZP1PlETFWjkWR4IBxCUtIPrXjs1JFbrOAQ/txMO2oyxyOVQoMP/vddbsY
v6t0ve/7HOtMX0CmhvlAUdjVTnahhGOSW+8x7IHJxDKxuQkU/YJblhl/TCotikThvU46uhGtkxbW
8G4bcniWLvBnE3l7yoBkGCrVGEKp1InQYSd/VqDzGrq53bjRK9SW3eiYOqGHaNAOPR7B2gpzBuKT
m91lIHOqY4SBGdp/spPmQyF11x1RgAadod3s8j2IBSzQDXxIS87+0j/780c2TFVHkihBMP7HQ59V
1aLHNZwK1AuPmvAtrGUrSHVbqtGMI0FIMsxlzuFcfyHF8PY/Nn+qAqX5hFoJEMCs8GZZgIZjRuYY
x7HVTsVzF1SOFuQXw3hW0tbpdN4L/zqSXs0zSV4hRUUgzjNmvRR3LnvLEL9snxnON2VrQ0ujh/EC
HlFMXIN4AvGvcm6gHxRAY3R6nmJOTW09zr75nAwSDZNoJvokUB3C5Fl8QeMk3hNiX8PYMHE78BBx
24h/AUXXT8hAUYcU2chiE++btWrVArjsTP1OTkPHLNWjBB27lGgYAE9BLdlwYHD9lrqaZvAoMQpR
jcBc5eSBiyyBZmZz96BzMzPeJrLoI5c6+nV0+lWpYrHkUSbdCLPRh3LfYEoZ7dn3hj158qPgbbvP
eqpys6EMDCGVLrVewoaCIGcXwyxxlmO3Wx40K/0mWpWfnBdemXEd5q+flYEfCOgp4IjAZ8UY3WMc
NPeVkdsGiEkm8KkEscoJAtbj0Zs1MriD1KHSilahL3uzW3mUw7w4Sv7gUuon7Q+dhq0emUYHQpoe
1SO0FTfaedZOwuiaMe9lj+Mz7PR1VAdFPIo48ctdsQeRL6jZqaykts+ho2RVrv5Q7zu7qy3j0eCp
yHDOBVtUIoUpZDF9f1viZW9E39FfCZHjuPGIPnPIAjkAyo5nh0St01xCegQNFLtPpt2sVL/T7HV1
D7akNNbaEhc6KhUhAeOPMlmDPBymmEclyXNDtpaUyUOUtFBypaWr9IIRSqv8rj2jQ+ldT3VHeA0H
XIMMrLRFPqgNZj4w/SvbKHpIduSobgEkcQt33Am9uw0mvL1isARUPlODKgyaKo2nRH8Wa87f57kd
gxvIX4M2bRE/JCX6ac+Z8QTdnyJ/3F4FBfWNKIWdmZ7lIJvGbiZOAro26Mf4kf6cKrxnI97msDUi
NY6jXktR/lVRsm8vhTfsJLRuoWvSN/e/9yRx9XG2OLSEarrkGVJy2n6t2CnEHAz4wt/95eae7Le/
IQfh2TLRqGWT2mnwvKZGStwsL7XWeiDY8nMF5AUhzzE4WMiWjPocE8pkjND8J30fhVeh/W4SG8+Y
FibRJ4HXf7rCt0nD5//uL7ZuBPqcJpVChM/GWf8ou+Ro7GO8QoDis8Dk1uzQAdF+h6kqb3xtX3UO
IvKubJOJSvS8mwPBQK2z8RRf8iLwb9nxObVV8Lz5s1M6tPtb4/U2rucr10UzYKIZbVDNAS7t9/aY
nenGe/qQxmMsWH88u/m4DIhEVZaRskQLSetSObvUDRz57SsGD0HgHVwEzsfkHHaTgRQiS5WCl2Li
ZMpjGz6l8yu4zLbPAge1TCb60KFzT8wSnd9Z5w8of/eXeb6M0/dtK9sL+UmFSsNsjL6IwF5Nv1Tk
g6Z/lsdv2ybWG1X+2xqNrabUSW5OeZ2q7yCC0N/Lv+MVf9e8UslSYidW9KBdiJU89EceYRHnzP2s
NpUGWjtQ91Nlu/OKveyC2HRXfsj95li5KNlawllyJzexQBvyxJsp3MYzCNj/mLnqjYwXLhXPW/l0
15a+ivKHHtvt+FXjpHO8baRX7E1dTMJjk9IlaI4Yl/5jX7SYrVJPJOfd1OvP45oMpVLUAUyTMKcs
SDo5WiZAWHaSnugDxXgG45RfHFEFqNzFhpDZWXDq3XDWf+dquLHMnDihigVozZV42Z3clPhL3Vhm
8mQMPlFNTuC/7jQ3tpijVxM5VeMAeRVon+O/kvtsvzgFElaVzla1qLLoD/0p3KMMjkQABLm77QOz
uplX82ybmhHPiZ6hN9cZmwbk4fpRLw1PmXjDmqth140ZpsYwxnGvLDpWGfSV0y/1Q1Ty+DJ4K5F/
dMvRQBecQoAujXnOZ99UYYMTdq0HRDfLYM7YYEZDo2romEazXYEeuNIX37Kj+qneQ/nJ470yraLy
jTXmoJlmFDVLACxT5OdJ9VsjtLr4oPUv2y7AM0M/7M15BlXnEMo64i7JPE8gOmvfJoyi8VhT1i/N
m9XQn3FjpiLl3CcU/eWHBYNgtJSoOP3H0aEi0qHDrRqsPn/c2GPhIxbHZqTP/ZKAcZWgscYBrAC2
WJ4r1LiEr0N2HFOMLyacVI33ORnwGKGsmFdJpeJh1e70s7ScjcpJJXd7037xOVUMqKDHHayzzK4F
s2CoWoTcGi0Mzam+pIfc7qygR6M7OA58/kzwL5z/apHdwCISRXFE5RvEpbtOtvEKmNrEHx3RmVMb
fcJcbjx6ZH9KcyDv9u8amS3swqhYZpocJns6OFJP1+SwdIR9WHE+Kv1mW/aYrQuXrlYy2uWgZI7e
vIahX6fP2/vGM8HAvW6QUFZrJPJ1eSm6S9R6E08Uhf6JjVW8FytvDtoiZE2iEqxCM++r/KHKDHfQ
UNXFbGm6S8irxKO55HnGe4H7xmKbgBck0NGUS2uDBIeb9lFkR9pHUXzgPUbzPP/919xY00xjSDOC
uwQk6fcYQ/aCb7UTPIEt2WrOYBt43d6x9fP8nxO+/5wbc5MyTwWYkSHdlN+N8jlNBsvIvfy30tGr
r79XtW/MRMMczxGdGFza6XsxBK4myB/lAQ/hzUdZJpywg7tlDHykcmR2hYZVRafJo7xrgSOiH29x
qRoQb/6H9wlZ5Mhj1TBCYJVczFaVeGp7P+tfF97IFNczGLxoUkRqKR1VpFpvutfawT2YSVNoHamH
wR8D5/d6AG92jUGMtIVwbY2OVKQbkkd9MWmBwhM0Xxs/8+cdzxm5+8bgR5S2idzRCee/U8/MCd4C
j2aeuZedeaokHCR5j11vfFKc5mVsBBhLpEvcGJYQW3qH3GW4QHHFLuUPU8QpGXPg8Z2g8sYiyLi1
LEzxql90Loas7UJwBYjNbJ9o3rKYSFHuh5E+HhPUHMHNAwKF0fs9xkGUYK6+8d7ac7OWMOhFXdOR
Jw2YP+vfQAiudJzPtf7WdWODCRHDRu1JniJ2Cz5ksZVfwB5rK2/mZ+NJ9jJ3PP4/xtLXQ/n/8FBm
kKMLNGMwY4y/m8FzOb7082ctVN06gqDAQxu6WfYw5QeSTvZgHEmwC77/2eYxWBLLYyK1Ce6abB/v
kNjvVB+504E3SvqL7PO6TAZL+nDEEPeMGs/gNXtK8iLY4n33RdsHnu7jXjtL9zQfaw+8cg8PxWQG
U7QxLopUQ+0sOy132iF3Iy/2m9DqveKi7EyHRydG/95GvMCOS1YF2nVSOuwArYQ9ZjhHa5LKhyEU
fD0AGb+Z9VYjSM72NnKuBHZwslhaoyABoGXOj/PihtODbHRQyuI10PFOyDvx2M0pzOqsUcGUqb7f
Ce9ie3iAcujUXOHGzvwKKfn99tJ4GE0YfOnKfDJHE4eSBsroLTvHEBzNT1QsE8QNvKucs31sm1eS
TXJAArhL2OpWo+zBO2CJQ4bJhecej2tqyRls40A0YSDHXMwsE2YZxZHByaEKFL8s08P2F6Rna8Mj
WbGoOgwiPSmRaSRN5JLuuZsWARIJr02UPkhFymly5y2IQZQhSUgJHRyUQCQAtWke8xhaEnPE6bhd
93gMfUFBjWjQCMaibxyxNeciqGknJ4gG5GyBluUurpwp5s19rd9uVzvM/uCNoQ0WjNhCVcvwSIJM
OyhOkfkygJ+5H8Eba+DqTsun7S37hdNfzTLXgi60dSCC8xDnTP2KvqgduYxI7tGcugts3hFb37Kr
MWbLJug6kAr/QdcCYigItSLZUsaX7SXxjDA3QAwuX3NUKQ7PJQivw0dwQbuNtvDucJ5jMHiv9Hoc
TjLGH1ABRFHJVk8ZqO7Fb9mXxZ9sDI/abWTRx+vn7fWtd63osi5C0k9XRXZ0NE3nQAo6hOVq8zBk
IAsW7mMQWC7Jsc88tFxYUHbpBs7ZXuEYR1h0Y5VBx1godLHXUNYd7clZTpRiX77XE9u0NSfcV8d8
T9zkgNYZRz8pl/5V5QHmer/VzS9gTqIytmOKA4o3ZxWtqYIlpIWrKoey2aX1rgvuq+WgDIuVcjkd
Vnf6xjBzNPNWSJuwQ0wR56VdkNM0vIRCaUfkd0pQ0PYjuqhKRBEpRNxAzTTHcjlNEroFNMif/KWX
FjpwZ+5U8CpMX82whYZBn+YowzXuqOoXAr5ZAQPiha1Fjq7/Vk/xjSmmfrwIvbjMA2oaoGE3i4+p
8ihoVshTqlp/Pboxw/hmGM4dISk2SPHbz7ILUsajcdIftecBg3EQufOahxg6YeUOMnR/tmdsmaEn
U5KLw4BjMfZ2rBu2KDc7If7WpaKzfe5Xce1mkYwXRkPYTS3B2GGSD9YCTwxiqwq/bRtZj2JvrDD3
QdsMg9CbmDmV7qqTYoMD3A+eFUuy83sZLVu8WiHPF5kbQWlbMU0VuLyifYwi1ZqlEBzgdtRjVIGX
P/I+IHMxGKUK8SgMiTqz8NqJH9TkLiMhJ0ddjepuPh9zKZS9gNKngfpMoAY2ojlMCCk5uvb3mfYx
Fv7QIxi8AJOKKQg1ms+MzBknW1g+yMuXbX9Yf+e6LoitJRRq0ncdxaTio/5k/IVaiTPsGtWS70ub
5JaB7kwJuK++ha/CfefzXoc435MtLHTjnBkiKBkcnG6QjZAF43/Q9jRUeyk+S0XjdCJX/I+ixU9h
7M2SGTQxzEQi9QjQGm31a4zOxciZiQW3wdgrbjiJ4zLrqc6NPeZeq6qxg3QvErlkL7p3qQs6n87B
BM0DJSZtv+DTcjZ1vUn7xiIDJWO2BCZtWwReIhm30k/GW3yedvqHzhWdHuLb5n1mz+afuStbgZjn
Uuj1AfmVBgVn7ZnMHyFCuu2unCMuM3AytG2HfBQmwuYLNNQsqT3pvJH5FQJbGgn9d03LDI6QuIBe
WYz3Pf1pcNJd6c8TilGSCEpNSpDY2Pr92KMYC507XrMVb30MvIzyJAYlHbYyoIudXFoULjtOvrOa
h9ysjgEVNYLeXUhNyOKnJHiGVGvbuaX+oRju+ryGQp77R1vGVhQW0mEgO0A0GzTZY6Sk340GyrDi
b1ExXZfF1hMUYQLhSkgrlJDODSNLVY5m76i/Vea6McNgh1wsohIOwKv5YBxQozyne8FPDjxY5PjB
T8WDcpwXKaMuiIbPgBTnsH6rxXb/Z1vDwEQmFEbZEwTco3qZ6zNI/Em/+zMTdKE3IW/XD0kgj+hg
Uj5FiWT13wKoRW6boL9yA85Z8iWpHyRBl2GiFmpIYmp3oSD52ybWtwODIND/VSmB2Y+rgBCnlEo5
+rKl1DinihJZYhbYohhyWsp+cVVcDTHnf26h8zFVcK/xITh3mFGv7dw3nuk04uyoL/z47BdXxdUi
AwczqLgWkQAOlHP/V/KWgV5XsI0TVEq/9k570rzKL195E96c78n2uQdyLVcTwf1U9O44f1SrU9Bw
4vb1wOK/dbE97vKY4c2pBWsQiMjjaVdlpwkMkqJxjvscraXeHzkI29Xeho3ULgTvTUv4GRrC7XRJ
C045bL2SA13yf5yQbWev4hIj2iF2avYXT/WknVJZ872CMVXiVv7AbQFfP1dXeww6zF3VqF0GHo0R
jP+KDcEPOte2+OQh+ax5886suBTu9Bz9fJSvJhm0yMJ2mJIQXU9QjW3U/Sjs88HRg1Pa5s72hq2n
/FdLTCAhDt2UxBFmV3LyIAzfwu4ZEhqYDty2wlsPgxuLNuQqSFMxWkVaq8538/wxwLfEjPhY1n9o
i4EOvRLBq0IJndW52Q3LlzbIPSMrMEqSepnJG+ZfH4BHf4sIcVNTBD/Xj5CY6XkOlizQxpRLbGPO
CXXT0Sk16ZxL0HZtcmhoV1YR6Pd1UO3yHLKzdFtR+MhF1SVT5velcT+M1aHJst2UGm5sjk9C8TYs
n81Y4RS3VvHm5scyu93FmqjWOm3VzR8K7UjC3cCdk18FHFAPKAqoLSGEwUT54lhEXZMhfUdsjzb5
4u86mtPaiafdG6d4T/6qvcLWR4vXorC+uqtl5qBi3Foa1BoHNULRShJSl8yFJaNRcduZV/HgZoHM
jpdJANUHEaAtTyHemtNHEuecN4z1170bG8xGlaKQ6HUSvScuF9Wrfe0ts9J9eqDSm+m+30Mj/DJ4
1Qdecw7vGzIntZeaeogMuHOX2dH8rYDUMm8ciecgzAGdx3wCRznuiLL6atYHtJ6p/UFAimtG+4TH
5bmKbzcfkrnWhUHTxDHI8XgIaTfI2mXSQRvsQOIxEHK+G1s+SBMNqksziuQE9BbRJcQrbMS5ydcv
vuta2BpBlaFdsM3Qbjbpviq7Qbw3JtHqoxTa9E4xHwSolyp3Ze4pc8rxec5nlJlwf6QE5X0HkaK8
7ZxEx4gqfkM+6/tBkd3t47VembtZJgMgUl4HZRDBP+SHdgYBdOFFICgyPxhP6kG1K/COcQzSH//T
bXtjkMGNYshHeckw+kLnNzNn+TI07ykupJn88gtorrftcfyfLQ+okjSLNQjcnLKHvvwyW3Em2YbQ
3C+T8EHrZ19uJ84tv/6kcLNEBk+gmZpXdamhoTVCA1zvC+58H6AHg7K38ZqO1ktpN8YYDAF9adO3
M0qr2WnELKzhv7OluOJbdxh2nUWLrNPj300KneTxOsZXY40b6wy8JNMg5G2AiKZGK+2SFjbagdKo
vJ8Qj84g893eTIofW77D4AvGpqZgCXCjKn4AT30X99nzy4Oc88cWD5I6kjNZBdeHmMdWGb+o6udc
jmwM8nGip/XM6/r52PpBPpoxHmhDFOnAqTDti7vwQdun32NbfchR98xjrpAkBzrZdgQCvYpGyXH8
ymXfC3+Nzb4b3rZ3ieMTbBlB6BVj0EcMTJjKt1Ic7GS6k9XHWcEMA4+JjHO62fYDJQpL0jWY6zUg
jjuWE+SIv89zdJxi2a6S5A252F/bi1t/FbrZMvqBb2oLRBr6Xq8AzskerMtOeBDs2Dac1keW8lif
CCp18xcdfZPahUeDwVstgytL01ZZq+Coywi12sQVyQHvKlaCtH2+tIRTsuN5CgMsRTNkcQXqEwgy
fSSKPSOZiL5vf0yeCQY9GtNIl3LGM1ctiHfKXLgyKgC5kOz/zAwDG4sQwyc6JERR9WwMZxOz9Lxx
L95JZkdnWrPWw2GhU4CH3s0veMi2pp32DVpTeLSfzhW3HZPz7dj3+lyUo1kV8Z4wJ3tJKK1YuDM0
zknmBUEs0/PUVrlZjyijaufejXe1j8a+fbondukh8uKhISc0UJhYRJRRogkiPCFPkPocffAD3EuX
+Y4ciCvsq8T9I69QmEAEOXKop30HVvPenpWnwDy34EvctsH9gHQXb9ACbBw1klm4RUXAhmza0LW0
hc6wzDbcC22JJvXhc62YvlItb2X4WhfxI+cXcNBYYUAjl4KgSBsUKqWn3qWKC+SO0lCGrn7R7tQz
bjjTz9zI/T1StStQKgx+5HPatEmD0oBxnsFQtFiJ0+1ws6FfMr3jhUH0CG9EBgqDJJj2MoWaMrhR
4WBpl0I3XPHEHc8M79AxSDIqU9AkiomELW9Bs7rYS4yJ3zTZbW8aJ+llVXaUIC7VyEScU6WfNGEX
5a/bf5+zDFZSR8mUcaoL+EQS04sEKh9dZnX4/5+Zoef9xvlVpQPlHI299QyTVapV5O5c8CqGnGCN
1YqNhywkRYzitRD6Wo2Jp/wti8BAE3nbi+FlSiqDF3FVJE0AcQI0cg4OHctEk5TgxjZofe3w4/zK
K7CsF8mvB0hlsCMxylaqeuzSaNMBhvixes/N1BQyD+E3Kgua+dKdxgEMnm+weFEUyHMnJC+RjPK/
9iT2iSdnPGYtDiqpDDiURgOuazr5pLSybYBqoQ1sBQomi+HqFY9Si7ckBhz0Vi9CeaRNsbX6sdYv
TdVZTfJ5xnD7IKm2pI6WWJBdhS6ROp++5mF3pJPMmYmZ7V7gfF9edsiqvRY6alpJ+88cG1DEoR3d
OvrW5WPNwRHOwlmNV1lO+kEleJ6M9A9iuCPqQyFzUjL67TaAl5WxyrVYFaF/hwhhKiwRFRJMBVot
upyNhwkN5AnvPYIDjazOa63pTbno6OAeMXMrvlAGodye7webzpfFT6nHq9Fx8IXVdyVCRbSetukJ
YoMmM+JKAnjnzNoyZcIJgHi5PKvuOo5RFeN6ocNsszvcTY5gtageCC/5x96RIE8HLhJHOVY2us6O
XJoOCsdbW8ngTdXKoagRermBVxYf1tPe1Et+Glzaqa7wOMt58MYKvs7i/I8WpOj37uyiwc4OQEsi
vI9Mkb/wvAQK2/TLb6G4aUA7RNE0sGn+eCcl0FdIKfnKezs+XDZ2TTfEO4FLh37Mb+YbT1V6/Qxe
DdKvfnMJzmhQySQDFXq1PYjIFotLx905Ghj/vHNXG0zgPAXhMjcNXoqN4j6tHstsZyQXRCdR4JDU
yutPBfFlNBuJj0PEq8Wus7tAefnfL8rci4mcKFPS482zyuxAhX41Xn921bHYSYfFXR5Ej5YRf+9U
Xo0yvioH9WyKREWlObPTxpamk4L3Jx6Lxi+w+mqGuQzH2minTkYO3OB5ZXEiOzz8PckKGjZ32zPX
gfRqirkRZ1Wd07JBp77c6bY4OXWAN3E0Ho+1D4HAnje48YvM5GqPuRQ1KZDAJQ2sEcH3PbuavRzJ
Y2fpPiZhnnhx83p3042TMIFzAJGWKUvhoQTdTYsz3EWRpewVi3oHbYOzJERReKB8FYiz/V1/kZn/
t1CWtyqvZa2K8U7pDBL2L83sJXtKs2/Fkn5JCyGxI+U+ru2yCXbJgk6k1IOE5ocKJ+kPfweDPFAR
yUYJs8rv4RyAHQCb+rrt6uC0FpwHXv7F8SeW0apKNI1MdAy7zv1Bdpf4sagEW1KeWqVFkMzrN1y/
Jq9fmYGgpTGkPBJoAlao3hg9h+FYIjsi+7xUeMxOvGP5E59Vlc2mZkKTZfAIbqr4MI+W5Ad3lB6x
4A4S043ZQFeWvmoqtdgEPzi9MgJfP8ZuJVrT4+hpSDADXprBuS5Y4vOJCC0YAYCmcVjtg6m0QB/h
KqVicbyRc2WwQlpkTOtKmJGbyT6Iue30Uyh7yevopWjIjh1FckOeMBRvZQzgdLnU5vWAYJQ0H/Ph
HEaO8VvN7FeUYZmr6gCZrTxBJjOId0RMQTjtRTzBqV/kgf96uimKP17oQT9VYl7SR1vMlaPNx83P
4YcOhM+U8AvdPtzh0/WQ92qQAY4gytR6MXHX6WXzbcj172Nm7CdtstoiswXNeM463SJoOu/jdrIm
sbk00vAhX4S7aSpetv1mG1VMkYlmpk5TW1OEZkNCvkWxWwcvyuxK6tlIBTccA56Xrh49k2By2pRF
VVaYa2OpsqCcZrz+S+O9qvjy8tAo50I8QyBazS5iLFkKvng/8jriOHbZAkwRJSmYSnHvU0EkUFHi
cpTBuoRWCq5M7eruXpfI1mLGoKuqQcf8wFCFtr5AX6yUHrc3bfXk3ZhgNi2rwzpuMzxZpN1JBqm8
fDB4DDSr9bcbEwz8y5Vci3UFVueoaNyyMBxR6Z8GIzmBQ5o+CFqZEiVOnfLeH3lfj/77TXRtzGWT
5zUVLgHlTfIy8Rp8eeuin/bm78u6YA4BVeWKZogaLrldTGSfJC9xXTt5Z7hzcDIyHg3Yemx28zWZ
sFM3u3Yee8x7NB8Hp3yUdoYzHOSPxAYfB5evmucdTOBZNEJEspTeBMFLneX/R9p1NcltM9tfxCoG
ML0yT9ic9cKSZIs5Z/76e7Cqq+Vi6UHZn8ryy6imB0Cju9HhHKuYQ0uUD5dVUNk1HJslMdZfLE1t
yiuUevp6AhHcaMtdaFXreMy1/Hs2R/aMBm00dtz3tfZdjNJHo6rehjXyjS65RnveTVXexSJRrQid
Xk0lemWHLs4c/UBNZBWa6dckc9dCBkNyq1m1IDiJKZ6Utfd1acBRmZYuGrkF3CnLHLLrWojexjo+
DxrC3oIsPMP1VS8NBYM/ioKhEQmodYyT0Np17fuyp1Ag8ePsJDqy3xUQoBBfg5oLnLA+2DkHjtRd
oRqGCExDVkWdTYXqUQcamrZE+kC/FvrIWnjdIl+zdljVRgB725RQGyKtQyit+6MWNNMVhhZBuViq
HNj2rzr5WRBz7Yg4dVKP1JWTAlZcDZTk0JHgskZ+VcjPIpg7NtYgYA/NSqb9PSFmW6v5dSYHCYeU
vRDz7bIw3skwdyxrs7grogy11PjH3KfHWQ85ebiddMrn9TAXjFSiCn5FnI0MiNWJTuAE5rV8Wz6H
ATLUboEuwKSzO17vHFXkz8HxZ7HUgG4M5DRgTkBMILY8Uxq/2OstCqBCTrzhhJ3kGJUEkhdVNw3g
nDFhUCcMwyhKMZTvZ3GNZ81VAcS98HG51fB4HDzZiw7vuQY7fcIEkMgbAvr6wPksnnGipjmnrbTC
iTbCWSnvEuVe7bxcfL2sKPs3DEl/9PvLOmGxnCuiT5MmYzvN6m4RgwXP5DW90tDJ2gKo7rKsnUiW
LumPMNZITajs/qbaSw+K196sgfGoYSqTUpekxwy0eBwd3b8FH/KYEyQJKRWhUZArHnu/KbNrqc68
y2vaNxwfIphTEpWwT0Y0hTiFaU/SaaxOsnZ3WcS+InyIYEIdfZrldllgZc31NhycVn8gMopnz/+b
FMbUglyhFAidkJyan0P5lGa6pyv9fZppHDu4u2O6jKF/HfTDBluJkaRKyPSqwRDBIluVmt6lkfAY
phy93t20jRTGOnVJHoddGQKDF52uw2FdryTJE/59NzoUeiOFMUZ6HjdFlcOmA7hACsFpFUzmc1rf
8hODu2bvQxJbWSFqloZovqAsFOGxsSMA+qq+4WXef4CX/rQmtsCikWUtVgOuowEt4e9sR+yYbudV
BzAEv/DSRvt+ZLMy5gYVQzPmfZMjlXJXHubD6EgOrQWAokG6S6/pIKLwxucno+f/xY1spDKXqkgm
dWyFBBEvoCOF5i2pryrNDdXf8AENsS/frl0zuxHH3q5SV8q2Qng2Vc9TfGzXzBqKtzWKrHC+vyxq
J//4+QCZWEav9cHMRJj0yRbt4hrpKrfwKbJFZL8jrx9N3uuVbtalzaSXceOTa12JOlLjGiD4fMdE
VELAaXSoINX3o58+tSnPk1CluCSRiW+0etI7wYSSxuffU0LRVXRYbdGBtvBx9jjGRGOMiSzl0pwM
Nd3RyV2eid3Y6U14pnEAJZ+ZXWAeBcot5xy/5gQ+nyNjXPJpBY1IBeyr8Gp1MFhjA1ztoPpIMR15
1Q2OTWY5oMR4yjCUBJWR5L8i9ToJTTvqZN6hcRbEEoGXY9wqsYBtpBQLw110LBEpolv4KvF42IH7
ocbHhWNZn1pRbOR5XtH1nVolEjkyiMNCK9eOJH3BbObY1U4fXyG8s8a+sIeSE6byNpQxL0bTq8IY
pXAM5XU6oaf3OtT8y/qxL0LFCA6WSWS20Vxby7DO6NuoK09FkVu4fnH7dFnGTvMp1cEPIczNbpq6
Xc0a6+hc5ZVO48VO+RIDIEh1O4d4ckC8wgvdwVYPvODtH47wQzZzxyslTvKlfX/SYpLpZriCG8Kg
AIW3HK+UyeYVTvdv+Yc85pZXdTipytziZVFWlqY6UtXaYa9aSs0rRfOOjrnZBVYWqjTWGhQfKlnK
h3gMLp8cRwTbUm5mS1uAhQNzWmSy47K3c/FKkznqwRPCxNdhlMeCJlArvNx2mmQJimgpIY+ge6eW
90kJ2RbyuU6UWF8RMdIuheoIYpZb8QGALg6F7UiDxCm8BLTGtshJCuw77T8KwfaVK1PVCXmBFE8D
Vkyj+VlMgYn2nVY6xCnH2O++VD7uGdtXHhEwpw0ZrrAyn/LkBayVl9Vhp2j+eQ/pUW5c9JxUrVrm
qFS8F5bP2anyBfvnaneH4rC61GuuHJE85WBMBxnAp6NUUI7il1h7tXgXSt//x0UxFkIY2zkvaliI
FLQFlD+7/4GWNY84Qo32HNqwFt7nvcORuu/GPtSCsRNinCSyUBMAMoGXCD3KCMZ7kEIqrhhwSzHU
EnyNcz5kMZaia3XFSFpUOfWZuIU8WfRdlkzAt07Xs2GiTlCAezRUe1c1Ol8RRr/On6uy8fVOtA2R
BOJoOgY8kJ4/LaHOiWo5FpPtQa9WM1TFClorYxqixfydiJZOkqc2wSASZ9d5slhbI0zhig5fZLTU
1FIrzE774WTrhm9Wx1h8KAdPHZ/y8SCJpZU2L4Ppi6Avn8I3zu8QL58I26Fezl03aDmMQjcCmg/n
cDOPgbJ4mWrYSYz4vnVngePqd/Lzn24v26ieg41EbwbcpaG2R4dS9EVuewIxGtLSLhoIeCq+H17/
UTu2Vb1VslLKANMFiysBdTkIDz+1B9Of/dqeTjxp9L5c0HF2xnpMZ2UJqe2T9EBrCkvHrg6OGDmq
4STiPef89i2tYRIU7ImsskxYSx4ndUgkCmENJmxbCUIwQGAgML+vbiI8HcwD73m0bwg/JNJftDG9
UtW1ajjKEtib/1q707jcFDwIrd3LYcjI/aPFTDTZN7sRicSQU5xXMt80+q2GodGJJFbL9cU8QVRx
NmsZwxo23UBOVCOvoeGS4U7sj1LFeVDypDDRs1hkZbz2AxAEW2+drlvtuKAXshT+4ujCruZtto05
mVhLMkz3IfWQDzZltqfjJuQhuSvs6GrwmgPern9TRmWM8fPeQrs3bCOa8ceFKHQKcIEpCvhncgn0
JWH4hMs8uG9CNgLpnm9OTkmnBNAB0Hv5boavxGvS16+rM/EwN8kdW/gHacCvlpBZNhUW1RmIJKSr
UzxOZB9Da8EM+LE+WG7AuxuIwZg6lw9S2XWTxh9xbLQbVuMgK/SBXpe5ZIHw97ET0Fqm/EiM4WCs
y41a4aFnzFYzxNdxMXuFOt7XMKZF1D2PKuBbmyGxYiMKxEjxQWjrRZXhK8ngVOFsmXV+KJefJRhc
quxtqGcvE+IfsSFaRCrumhW1HKJNdlbOfg/+ImBYP83iNykUXpQisuQi9y4vd/9Vtlku4wvBkdlX
QqOhFwTTa8/Vr/e+3W9zIDy3v2hKQvKlo2Rj1seOHB7Yx641M0wAK2gS/rJ9PJiWAmcTgSsq68e5
PGT1nfTvmYfg7TYimABLa8u+71cEPbAzYenmsm6VigcoDs4l3DczH0thgqu0UI2BLIbkxHCkcQCg
D0spbxOz5qjn/ksWVlk2VUDLEvYhMWhyCOhV3AbjCYBnR+q9R6t6nZGP6+3Y5TlUara+ONSNOMas
pXPbZ0uHmsRQ/iUlj30eXNa/3XfR5vsZ2zX2eZahFQjLiTInHV4bE+i5BroZD2PFUfXdI9qIop9v
rJaYJkY+Elzs7Hve+WvsVcNp4UF+8NbDPCOKSDI7mRb6Yulc6Z4YHnXw2ffx0Ux/XN65fbu4WQ+j
2pKY6U07Yz3zK215T9wZI/OTVzzSJjju7MKuk9lIYxRcX5HSy2VUjkZvcfUgdUInRstdHGSe+vbv
UbFxaz+EsY+BtE9USZUQGC+LTSK7GQ4mLy7YtT0bEYzd00SS6UMPHzZNN2JuK8pJmjg2gSeCbulG
4QajDWs8ayQny1BmexGQcOC1Lu10kxoKGBJFEfuBPxpzLFKlkD4zkM+YEMwTUEtFR/mgHCkgxb8f
yPkk6ktiV13RHwWDBF6foyb8LSwHXeAVqvfMjSaahq4Q1dBNlgssi8u6AEE0hWRq0G2z+npZ/4eA
EEiVCmYoFFmTWfR6IneLIaOx2lklC1m5crmH09W4LQ27K9mIYQzn3MfjMP9OkrzXMZxwstTr1pV+
UV86BdIbL8m5p27bhTGmNK/WTANjFi2/H1qw8SJm56Ej7NqcrQzGhmICeNTqFTanBT8WKgl2/JDZ
tBO+dFEr4eTMdrCNoHGbPWSMaWKI0WimWNGCqQJbtpGv80pwa5xUDLuhJgQka6t4oCSkpsMbttkz
5FvZjHVtQ5kUrYygWkABQyttEYP3Sm+Vk2yjoYtjyukjhPWyW2HMLdarRW8QUL+nxkExXN6MP8Lg
d0moR3qaC5q6G0WAURDtUJgzQdaf2dm+xZ+ulJEGzf/GBI43DiAyBjZQJBU/q7j7joD7JGBWbCol
myQguK1OJvrhLy97BxEN57v5FcweA1ZYb9RMhg1uLTpmjXHCm9XqH/GQfsv82qU7UN2OQODFu9rJ
n7R7Ofj3cJuffwOz9U1Mijps0S3bSKsVLbonDT9EpeMslX7LlwP+WCkL35jKy7osskjTzv0h93ow
V/83oiYsRlEQhsq6qhF2QKzNwOk5l6hES+t6M5TScdZ6rwUE++WD27U0GzGMYxOLNsmGFHG7/G0Z
KzyGHE16uixi13xuRDDPdl0v427pYKWrwteF10XjFNWoan05kM33M+ZZUUttaGvslCbcTnEgx7dt
nVpdflV01sizJXuR5/ZYGMssrElTDwjpnTi6j/RXCTXEubFn7ijdrpZtFsVY56TXw0yQ8AihgHpo
fTjS5gcdDCa6SzHJwf8LPA8aHWKOiMtFsWvDNsIZk7I2eoNGarwUMNVGi7KxLTYWBaEjWmBiQngJ
coETYO2bsY1MxoBkcz2K6UB+c8hlQe7VyMJd9+7igPcVHKLXvDLOvkvaSGTMRTFnIiEqnl+qlVwL
HqjK6kPhFk/tKbuK/NalJLCSvRyqGx6V836o9yGa7XjLhSGuSwlXIgP14AEp64N03znpNZyxz5t5
49xwk4mOBUWZtTRXJGeR/HY5l5NTZv+hprO5FOyMl4B+hDwqkWdUo3vk3eX+iEzjZSPCueRsftZU
yFI3E7Kl8urWxk0SB53+hFz7WP01E4kjbD822pwPY1IEo5jiPEKmUXpdRsMaRB8dAWS+VidiR9ML
uMEtdToQ1cVYiHN5oRxr+WXKq0dldh0RKKnKc1K8cble/0H3dAQMmGMhBjvL0rSKtkoVLndkgL68
9MZAfBB/Lk7llFwCjH/YyD/C2AEW1SiGuh6gfOl5+KWA1xCZ1INyF92iXsqlU9jtGQMSqIxBHVOX
0ET4+ZXWhroqzBo1mp75EAWl159SL3SkO+MxQzkzssWX0Da4Y4DUR35xQHizgdeGEENhO4JnQRkq
mGs8Q25GR7YHf/xB6TbfOUXs/9KTo6H1WNdFxAZoQv68xl6omiktoJphjmGTkyS6icJx2LuVdU03
VFM2MT0AcrDPMrJ+aNoC4I/vjU39wbjC8JErBfkLsQxLdDKHjlTLAa+1eof7yQA7kCYaoo7nnMxS
BOlJienxUsQlxzDg4BsHaoRbSw54m7h3yTaCWJKgvo3FcpZRIe7F1k1acjOQmhMm7hmsrQjG7PY5
ieYC4LROVV5PqzUo0dVSH7scRdBfcZtzrMZuV/pWHNXRTYKilQexQBJWwpGhodWSrCSo7mjE0J6i
s+qngeLPbgXP3Xra/VpzDOZetLKVzoR4RT5kkTFhsQDVt9GMbNTfhu8NDGXmtoOnZ7zX5F6AspVH
z3ez2lRczTYb4D/nnyPAKWiNP/p7PgJeko4meTEP7WPPh27lMRdCKwW0gxEoJibIopfR03zdG64y
P5us5jX0jBvNa32Ft6t7seZWKhMDyp20xrKIF3o/PpSiVy2+hI6TqHy97HF2xUiaYqCXXNeV98hs
s5mxOld6RjkqgPFzTtAYJyz1CY/1I6qkHDV9H/1hTaW+kcUcXD6TsjdjXLyyitEUBDZI0QyWqHAx
566Y7asm6sfCCBdrimO7V75XcuaBgOpgSpWjIuhcki6x5upFbWr8k/UAbI1zauRumIbXZSm5XWE4
GZL2lZwGhTbd1CjAkLB6iLuhsVYJ/XBK9lPLdLfCdFk95kGfNG5o9IKlp8txEFpHrkt/VMRzo6Dt
GKRGa55fZ93LIme+iFYGJdFWW86BuWSM3XnEz0h1wEpVIgDhLx/LXtZiu1WMzsllJreaHiKRULUO
LIgRxpaRzHZt2ujksC8L23XUOpgQ8Z+GfB078KHU+TgAbFRyhmN6oMb3PS8zOLJHgv/CvQ1DTxRD
1/A/lNsZJ9YkcYFhRlirNTnH4nUzBmF9lyYBZ1G7Nngjhn6+0exoWIVSFhA0tiZIDJMAD9zVkawi
s0w3O69uf19VVkVhBB2BWxHbtYkb4czzYg2VfCJag9kxSO78NujdOOAjkOw+nHSCeyuDSQxuk9ET
VcjMbsrRi4k0AbARc4Bz6a6E9yF9OSUer9C3q5YbcYxREpo1xczQiNB4sJUkBSG2ZKE0kuU3aC/g
+FBqDb5Yi40sRk3MuEnMWYWaFAsA1ZbZUnmBwG5X/Hb3GBWphF6QyxldJp1Lg+HyoX4Jvewgufkx
t81zecVLuPD2j1GLolIlcC9MyPKXfmneRXNt6epJ74nVl08c/d91kx/7x9a/jUZM0nTB/ml3FCJA
RTSsOesdODPs+WkJFp8jb/e+YeITQbCB1D/7SOtzMxbW9n0zQ3/5hha4I1CuaSw8Prc0tfumPvZI
/0UOryOOKvkXTUH60yAoNpl423y+6agyiSF4EpGW6Y+iZo1qao8mr6Kx+77QdUnR0FeNyT+RkaIb
UTw18iIBGHRx0VVzHE853hfrdedU76U6/RDd9Nypht1jNCXTEBEXS1+YM+NeW1F0B7ow8RVvvG18
tbXJbRksXn9d3QiOknAOcjci+BDIhsdRuwxrlaNAGKXAaEFqea6qIKpFlxS8Lt79wHUji9lTlMD7
IdGom3PzxyT4plsU56CxAbraW8XBbK3QooBjhjsFPFu27/U2wpmo2Sw1xAATFkonON6xcJz+BMDo
dygcjRe17l79jTR6zht31IJjoTVp1IowhD4UwfsH9j2NEtl0cLS9DzSna9pYxKv87z7o9I1kJuwa
pwK3csEmU6yQ/jW5fseSeBHQN689zjaaAa5bXz9MvFaK/RXjXqIGq+LJSj/frDhfu04dNQCIjlVt
9cP1kj5X2nkOHwzCq9bvtjKDIOiPLMaSiwZuJyFYI61qK2cpGC3VJbfgU/QNS0IX7vpW8EDHeOtj
jLkEMGplbug4IfgbyXSUDKtNNFsCIGvNI/jcTdwYEnoTVbSTS6j3fN7MpdIEOVzRX9GjYAd0fWv+
QUBSBZwsj9xftuTvKQvWnm5lsZsp1O2A+Sa6mQqd4nYFe/XRImDn3hx03mprnnyqTuiYctJjaLfe
Zfl75nwrntlXocIM+ZBjX8ultRrzXMmJlVSvl4XsmvONlHfTtNHOXsFsR4Qsi9M3rwspvAmspi1e
eCC5CXqlOZeiHGi16fYCION7/aRVHdDcF39oOh/AuOdhzP66/JP2Ap7tL2KMYZv2vZiWIzq4oqta
fipaTqlkz7Bvv5+xd1WdkCpWEOXjyVREh2W1i+ZOjzhSOKf3Xivc7KtSxlofGni31jg2Lf8xz9/a
Kbi8U1QDLiiozFq0BL2Ek4jQhvjzefAzX/KbQ3/FzdTzdoyudbMWkYzZLBNcBNWqnmkzaHxjPK53
nWKhodsFgIatRZbwWKic1x9vD+nv2sjVMlKEbYK2GSPPnCFTrHjJvFDjwabuGbCtQjA2pRsiXDUK
BqcgutaNv7KhO+dmamcK8UeTR1ZIrcbXQ0OPi2TghWmy+dmRTJOUzyaudZ74wEuBibEk1VP7X6N8
F0+Hyyqy6xEMuJ7/F8fsobl0UyHRDmsV7tasLDzFPMFu3fXe/EbBBcRA+GvmRmv0jl5aJLOlmZGu
lQqlQUyBvorzChBwCmeI0PSO59f3lfNjgYyVlgVjGnM6Iz2tbjk8m6hYqbYQc+KW3RBtu4+MNS7S
KJcWYwRewp1+1vzQR5XMl66NAzLQtokmeXg9S8T+Ar49tP8D7S2eEx/HyBbLZtNYtVCBeGN2a+G0
qh63U5ijmGyNbAyHJFk1KKZuwnUPJ0Cj5KI9gDg+Sr2q4CkmNbMXVIStlxUpSJSKEPWy/Czc0PHJ
zK7d+pkOtVMm98vXYP+K/1ES9lEWi8jMTinaZvtqDszE8Eg+grFeA/KR7FZjz9GW3XzE9rgYy5wp
RbVMwPR8j6nbxxKXrg/a0+/OIlm0eE/4fUv5sT7GQucjuCEysJ46SXdO5SdNOBa8LdwtTGzXxFiS
WNRCYUVNHN6GUkqDEQIlEIq7+O9xxD7rOmM8irA3skjCYmpyPyo3qNJdVoZ/iHk+dosxGaoyTOZa
IiJvMS+0XEeZRaGrf+PHh1Z5JHh0eRh44SjhvqUC1LEOiGE0hDJPnylqRcFYdRCslzdLdjtNfhje
VDOnH3D3nWNIH2IY3RsAuqiXAO3BbHx/6Pzsao2sCLGr4mvnCkAHSEHcRiHa33kawlsfo4RtWAAa
w8D69NCTZ6cPT6Z6WnJeHWLft3ysj9HDbkQjrUEHeqKoP/f6XSr2pyTUGiCPjZYyiUh/PFUS4vXa
sCWMBXKUh57SV7v1IZ7RznWt6iKZAZ2ZGXaEnOb4Yrq0Wx3kHXTgO3J47xB6XpcEMtq6xJVQiXTO
McSTTr82Mt6G7lvijxUxrg3MJ2Gtiz0C4qvV0701kO411DgVO0XXLU9JdpONG/Vk0VqEqVLUTDdo
rqMcLQlkTQbANF1ilVaIFs9342+O/9vVY1NjA8A31SLDEpP521paRfFdjvyEZ7h2UykG0mKigr41
TWfT0ENnpH0bIt0tIQ0dnZCkuh48zOvRKWxuEnr3um2EMffAUIfIMAjuQRW1lrLcL6o7incxdzya
J4dReC1cojUDQjUdsEQVHFOsyE1V9hjMEZKaoiffpNfmkV+f3neimwUyit9GYlKWIwqqk02TNXCi
jmCHZ2LR6TP0g3MQsXZHh7anx9wDXczNZtZws995a7zuOnMjINKvQX/SwN5qWJEtXTUPUzC+cZF+
9kZnN7LZLHWR9GOnN/TRu7pmaMfRsY3dRPhF2iOYLc0VsHucfqVds/KxuyzdXSzXmZFHGJQyW5cI
96QOOIZyNybZCKBmZ/N6i9pQzRb60Bk9w8fQANJ8AFYN5pOOaFnw+yvzbX27LJOjquwwUS2NcaMQ
PDtm4yZVrGJ4y6tTMvCiu10PtFkZ42HbLBuVNkPOxIzBeozu93S2s9xPMVTdmH5oepOsWKZ2q4re
/7Y+xsNGhORiT8PYSvSzwkq1uyEEkZ97WQrPjCmMZYmyrkJXPE6OXNFs++D3gYwMqQz3JnCrFrwz
Y8yLPKEcHlXo9dKiuym8l7TXdXAwpchZ067b3pwZY0yIAfqjuoW6i355QFn9gXKVqKgRIs/tZLHF
6+OhP/uL197IY4yJKZrdUmuY/CjJX2v5KkPh29t2dFfD4axs131/SGKHi6QJGKqtidZf+sI3aI8s
VibeCnelW1/xBrY5yyJMcm5BXmsEcj4eAUl6VlvB7tCNMZarj5Hkp5DEd5cXx1EOFlEga7W5nWQ4
1JLIVpy8deRnKt/IMsdWcUwViyHQdXWjCCaKS2Z0H2uHskqtonu4vBSOvWVxA+RUWFUhQXQsjA+x
8RgNnFvL+37GNnTgGEjaDHmQpBvswawckxcJ8M6eNQutLDVDjSu0NJGbJ20wqd/ThDxOZn3INd7c
Ps8ds5x1JExjJU6xYS3qNYtbOo1tHPSXygeHAsIO8SxbtU0xxvInnh/h6QNjLOJKNYWEwsR14kED
1mfVB6bw92V9oN9xwUCwLahVnvdDhxorziuxtfn7SnpvSJwYNCqq1Rgc+8dZEduDKgA1oEsWWNks
O6qZXfSOUvmXF8SL11TGNvRatzSxhFsUyxZgb+8pKttKnxKAwLIzDw1CnIiNtygmwpCzpM7LCQpJ
hsJSldgvhtxFMxVvYRwLyz7c9UEVxFyEPxSC1RsPDfpYBm90gapk8Zk3OSaPpbYDERPqEzKi3hFZ
gulKM36F7ePQc7SPYy1YPrtREzRNrOlZleshn6NzXGjOZX3YgRlHHufDMamMvdBaZDzkEE05VVG4
cVTEli63taUOBdBhsm8xSs5JNwVaO1ha9z2jhZI4S5/EbLruQsxAiKslEhysTNxWU9w2HZ1oyp2k
T6/CToAOGzftMIi20iSBsX6LZcz0kzSIieG1xnAl6eDmQuu4Ms65lcTyrQpSTz1eRVtqVkvKeQyL
vC2l5nMT78pLIa9xhEy7qR106Unn0tpyQhiVsUqaVqe1bE6/O4NlF5Q1V9K1eBhBlyUGaL3jTS3z
NJEJYfRaSzujXDAWVfhJfoqkX2qGnsWny2rCucRsPqAPpaYwMS7oDLLuhiKmiaTTAE7sy1L20w4f
yshmAEwzwTBpg2sVfS9OdJ5HpXUsT7nuTEvw56vY5c2cvE+nXbDwLD2e3jdC0SvwyDVRbkpZxWwW
GJ6Mp3ksWgv1BAyCN8QjdXNU+76wct1AP1kIPlphzmwJfCJjtzipXDjjLDhSLzpiqQr2PP5aZ1O1
zSb0lVj7PoO9tlvQ6jO/tIVp9YrqadL3vI1cY34ql9UVZ90e89KusvzRFFMrF9r+oOu/JnE4mxjG
zNskABa0JS45YIam2jIAjd8UyoMa5y/GNL902WzY9SAnttRltqiHPsio7SHTbUVuJ6dRfvQiwtpm
kZ+nmpy0QXX0JLP0IbF1sCvaSYoiGpm1xZ6q6Bc4s4/mDGAXef5h9tqbUhN7nuvj2DxV4/icmP25
VYCfMU5uLqGyng12P39Tw+meoxG7Vh1pGtrvizYmk7lObVWnZZHNyEAB7ahEIxPY7o7FgVLVhly8
vF3jsBHG3KVY7cSY5BDWhLd9/VA0Lmc1u8bhjwCZZcKJtElCzpwgaf76u4uPomDpQISc3dxNbni9
Zrux4EYc4+uJ2LTVYCBHb4xPbXuMDLdH48yYn+LxcHlll3cOM6WfzarU1MbUGdi5Xg9k5O1aTly+
31KyWQrd2Y3dFkAt0+gDLTdknhG36EQ8Dqudz7GlGA8mwHEmkGa18F4T4cxJ75o+As5pDHxgUIe1
SdJSGamAXjsnHhtby1VXN7OgL3WObvDEMDuIxK8Y9yG8bVj9RGdFMJYEKBQxz8LuqgRaDyVT0wEg
xuIaxVOezHqywD3dSYffWC6wr/e5AwxACxish/kYB+kRHv2yguynKz4Es7kzqZpFWaUPhfwcXdNK
ogASUtUXnfzIbyOjF/WLUd8IYxRf6+cl7Av6ro+fuvwhWe9iQGMZJ4LhMUWzYNQvr27/8DRTBd0C
NJHFFFobJUxJDe1cOqCtvhhtkIBg/rKM/ZP7kMFYwqrux1joQW4sxE+ygbf2TSM9o++mKoPLgnY3
b+OEmatWxKkRjyma/7o+OoxYR20CaEHDwEFYvkTIImAoFCCGPKqUXROyEUs/39zwlMA/hhkSuxMZ
ryZdvNJTHo4RTwQ9xo2ILEwSXVMQxWgYoTWIFZGOc0j7db3NKphwupxaZUhRVQZ5/PwqlJZ5Q2wJ
VDaF3SjW8FN4rt3mTEPBmjeXvKsfG8n0883i5r6d07xCIENQOdRQd0strbTa9j4Gl85lDdnvV9nI
YnRxBB6HUCio1JDaVhCiGbezpTnEejsrd7KXA5aDR7LNOzrGNScJuhfNFrX6sDxl1Xld/ctL4ig9
izNTLGUOIgR0MVGshOSY+HR2veVyl/Ge3yyEuKqUQ0kmmMHOxRMH+XYD8N6n3g0t1ZaD3F54hpej
FiyOuDGaFSkiLKwyb1tih9OdMnfukklWpHy7vIc8UYzhWMmkJEquIMeJeEMdJbssADEXTcRbs9Iz
hzpzLgvkHRpjMrRBXsZcRRc/5ZkckHKSfGRwudO6u9b9Q9t1xmw0IPzKJAFnZqinmnzv4ntR+X55
JTwRjNmoMX1TlSZe4VPhG/Exrm+7xPvfRDD2QeynOUtovSCcQDzcAFn22Jg8I8R5jeqMYcBrIhTU
BkWXVAIzRGTL8gOZXxKer9iPJv6EgwBo/GzsZAwa6Ogoo1VA2g5f3VXAQFVw+s0Nn+9tV683whg1
S8KwaFoJwW21fNO6m6zHZOxj1rua8Hr5iPbfvxtJrKaZUQg+I1i52Wu+V/cdkJnlCUwUg1d+j94q
r/y74k0W7GreRiSjeZlUhqNKHVaUPVfAxlVe1IRzTemhf4nGNiIYzQsN9EYsIkxQVOH5sQ6TPceo
FmfAPV+Vb6nxqi08EIbdVZGPYIlxF1mmFXLfRDDn2qkdvUq81Xhh0q6q/xEBMLTPKmjU0QTgMPQn
9W11zJouKJG0KmLVz6qM06a87zU2sph4lhBN0eoO3dDmg2xjwB0BRXtCLwttZ6TNGLzU+n4YsxEo
M4tTYhGjphBYuYs9O7KbHeGo2tSuC1BPA5gDEUxpj5M136q8cdLLZ6eIzN3OMR9ltpgjchBPi3SU
VLaW+uXyTdv1HJv1MVfaFNQ1VyWgyRNf9ZTAdCePYDCaV1+kX/NF8zdimPucyBF6giJ4DrW8icL7
gle+5+kgc3m1cS0GUJ5jSLk1vbD/OXaTnTbFIYx4h8KT9OUOx6QhJiRVuiN0d8t0LIsHpX66fCw8
Kaz7SFISqxnUrpiDVTkbyoOWyt6w/rdiweZgGPugJ0NUtxPNV3jtWfei42gNXnGgiF+lzTOxHC1g
h9QSQEiA7RtpxS5aIvjd8WefV+7lndv1UR8Les+fbKL/aTLkPOzgOSL5MUsdE2my+Sy2zlpzIpV9
16uKiilRHEONhdwYIyMpqhTtG537m825aiwkHY+CX3hxw0WN272pG3GMikf9klXJgqd8QY6yamut
V9dOovyVF8e1v6knnqnd3ciNPEbR1YhMaQpuEyB7jGcyAd4SkfI37VC70ZXkTw7mDEG76sXICweX
j3BX+TeSGeUPgXUn5ZqETiqhsaL8ZUXbyAiezXJ6vCxof4mo+uga4P1EtgFHa/VFXXX0pDUYoC8D
Y7mRBvA/VuC70rnj+jxhjKXV107skoY+3J6Em+yZji4XPnnsA/GQ/wof5v8j7bqW7MaR5RcxgqDn
K+2x7Y3UL4yWo/eeX38TPbvTFA7nYEc3Yme1EZrtahCFQqEqK9OV3XmHO2TiIKe2v+bnIpnQW46g
qhNB7O30iicHQBOG72Sy4v7X9W+57Z6fZhj3VPJMGqIEZTsKR6MXSY+LhE84wzPDeGUgz2Zh1igc
g0f0OE/afonLfdB97UIZ4z7NZGVgq4zk1+uL4+0d65FzX+laBgafWTdd0xCsRsPEslTaht56ysDT
1+KZY4IyGH6GsaBdJVEpra4Fi8V7HyKn0t8qk7Nt2wmO+ve+sXicSgaiaZGR9iZ74IPBWNeeS3sE
abKlWZCTsZrn6Jk2jnXO2fuH8PlpmEnlBMykz1ULINDwpXdpHTQxvBgSFX5oo26yryPv+h5uvylW
K2VSuaaMxdHUcABpByUHPVLrd0c1teaPjId87V95EPrtdHVlksngpEENIzkHMmPyCCYxqfBVaku3
C4SvGl974LU56Bm7yLJW5pgQM6PJpcwd9tLMb5fx7kPiqEOE5pW9OIeQ1fnog1Zv6gCj+3PffReq
8FjEz0kT4U4yPcBSHYJeWj2GnGIbDVTXVsdEmJnIUtcqA1KV+pxoB5n4Uu1f9xF6ji9NIA2hUmki
2IHw96vkAfSNuhgvwBmokuAlA1gG1fauj3EgwKtjynFt1clsX7e53dGB9uh/jTJ+Kel1WYVUEoZO
n1Ei1uVY7eoTvQ54N+v2XNjKFuOQelsXSk65M8gteSRAh6SHBpoOIEZwjSc60W4+ExtDTb4CafRH
3itgewc/V8r4Z5rl6BrXeP+m+d0w7wvyJeYB9rePwKcJ5rZLGk0tM9DiOG3U2cIAPLsMQsyWWLKo
cwLKdpT+NMX4Y5J2JkAeABzksx33p1k/6UVsqcodT5n4H0LlpyX6m6zccu6LMdcbnOvOwUQrZhDM
G/lB3FN2Ggg9/38/IXPZLWRuxp4Sp+ddbJda5NQpmvuYkVcy8sjxfd6BY2+6LB/TwERMVh8LySp+
tA/gAEQLTqMDKhjWfQDuZXTMA4Xylq8c4/Rg/XbaJQw9yNDOEvEn8nfGeCCr06IDOYchScNPd/HB
ONEJAXr/zDve4Cf17SvGWOBInY79ApEz0Vmkl8B8KNUdZzU8A0zsqtMYI4ooByKMTM4CJcz3CoP/
mGN9K2Ic6T6ywtt/f8H9/glZ0MgcEVTM2g+jVL/LoiAV4WX6ILolP2OPa5Cu4tpnZAJYFPV4Q5rK
gnRl2Be3ERhuZwi4A1zpcynk6M+6ZosJV6qadnOyVCKO3eI1e/o55fNiI0X3Uc33eIipi9DFfEsm
dDXagEF/PRWdcnw2l1Or7RRy0w+cqLVpRSGKDiiJpqLVjEWvYkk/BEUVJJNIBykW0ZnyvSjvEMSu
e+NFbKRrWVlhYuNUFxKAbCKIJwM3BUioamI7G/FnbFf+dVOX0fHDlgJ2H42+4Vj6VeiNJUuU42RR
1i40M0s/tTs3f9K86Wfo/GsUJ2ONWZkxG9VgyDlI0bWHTtkBayQW95wVXURFxgYT7wdFzmK1piuK
rdFFr8pwS787KRjwic/lCbgEtz8K/hw7lc9TDb+4oxnbTPRXSBm3qaIvTqCNDqmqHTHMcyLyMi2e
GSb2KklAGmPEEnMp8MTJsJS09Lqw4fjhphmV6IaiQk4Nsj2/e7tYz7EoiDjCuX7XFXeD7AXL8/Xd
uuTRp1/s0wYL6DBHPckgpkYDb3yD3jYeM60f+wHY41Ar2WnI5wxHva+hzym7la9i2MbhMWNvr1MF
AesHoxaLu8gbvS5k4NqcaHkUu3OpnzveKCnPBOMYUasKPUR1RWdWvKI+yMJJH3iznZvRXTU0oEcI
NowtqWWESNBDKHEjNy9ZjrfEjSidiuigRrdh9B7FL7phtynnuG3GqpVR5kTnxaATQcD+dcF7Gu3n
/Gtv7PLRW3jij9tf8HN1zLE22yRA9ovLUijPgDcCtWgHPFUHng1ml3QR5OGkLkQnEKO7sRQPiZQ5
GTf33bxFVt+MOVfAzQtR0uEalsuzFry0mSfmUCnlvPjoT7m4gBHUTUkxTFWS6WJXd1VsKGMYz7Xo
tE0FJpXbvq9/RYFs1VNxry3KGRICAJIOvAtl895fmWUcoq3mZO4a7JN4v3j9O4oimOT8rquoh1CR
Lx7ydjNxW5lj3CJeWsNIZpxdCbxi3fhd56l8XaJUaIRaWWCcIlINIdRHWMj23V9lR9Ryh6N61n2q
SNCdC3/hkapsOiJyAFFUQLMty+yqtMSI5Qp7R5Ex0UkYHF3jTDZuOuHKBLOsRhWaVKImiiB1Jq34
ABaPhXw/9RxAB28xjLvruV6Pk4FTNZuvWihbUm9HvGL0Jc8D3aXP5bCVuHA2eqNWVHqPBH5UWTIk
2sWv0a8JkgaSNf0ED7od3/JkKzgfkR2RCyU9TAYCZy/Ds5mfZUgghjuz4I0b0L24OMq6SgVSDMUA
gPT3o5wJtT4sSi86BONrVjcVKGpC31cfMQJIHoMAQxRixmlhbC/t0yZzjuV0AvP8ghxDTVtbSSeH
QIlAqyPXrKaX60nAZXHxY/NM7B8ED3WRhcYgTsmjqc4iFWWx1e8LAE3puVTt1pnccQ+hq7PE8f5t
n/y0yKyu0Cu5aHoBUSp9pGB3EfB1zvN8e9M+TTBneJJQCsBrAR5JfEU5V8ZO1e+LIXUkFXMwGifa
b8ZB/dMac5xLJYqIOOMTpu2LBnK+Kvt2fZO2/eHTAHOKha6H+vxoYDnacV7us/g2MPft9Ou6lc1L
63MZrNiQKkNpMxZxjFEWCpbFAgGYIJ9L6WUyoGb1K5t21+1trgrXoyFK+A+IfH8/WaqWx5mQ4yrO
k71BdprgL9VdqP5b8Df175UVZnOCHnSQY4VngaHKvlh21qIYd3PVuX+wGNCMGQZmHGCQJoirGz+A
1izGWeEDgur2xGsjV4q9hqeWs3l0VlZoYWhlZQJxVAZWQNEZ9NQKqpMR/BAXHnPa5r6sjDCVCnVu
IxVjp4g++t7UfLk9dstto75e/2Dbr9+VGXqqVmuZ1bYkco73KKaEwLi4C2Y/8nRb9TWvW3z0bTgv
qs1rClgUGc97HTBvdhK0rZusagNCr6kRpJ1UGS53B4wYSt7sUV7uyhb2POTAZZEc/reyyk6EinlY
DCpBcUSeH43kVpKfdPI9H86p8JxMdx0B+8SzZMY25+teEF0wZll/LEStGVpcIYoKLr8yA7duop3A
A3YbFcWpkKDKO6V3Cii5lLEp/iAgrtfMuKlmNE2+zK3o4MLZZ8u0n7OGEzwk+jPYe3ltg/HSIcsS
YyjhPlEuY2ZErqyyRlmh0f2ySp8wCGTJgXxYQKvZVh0ugezRmIHJW7SbwJw8vEcPgbIcRgGQoYLs
RS3dm2bkjcH0iFI8J7JettOY3WB8PRTMMehbjJa1brXHAIUTOYPVHTqXdprRdtpf3/2tSC5Lsokc
lkCjmaW8X5JBS4UGaXMqukv8XSrdfPjWyq9xmthNfcJ/X7dHY+jFXsi6ZgBSIl9KbU85AXQljDEJ
snS2Op5irX+K9G8pNM2RTe/DIP1+3eD2B/20eFG6yCRzgAuIH2e5fqCknIOd3FAMWA5+/fnhur2t
uAvVZFXFyxHsgOzzPoyGTJ+bRHTiaDkIceVDPAYIHd6NSG+8i++o6KZJQFt2KdKch6HRD1KId0Ho
C8bDkj6NCyQOlXeh/3p9QdvBEBpCkm7glYoK0+/Rd4lRkQwDFCxal3jmYAUHCkmUHyZbxviQ0YGE
p7H5U9ebnqJLoiJreBaLrOoOYJAKhpVNlCz0vbD8GGO/bPea8VQ1VmRyruTNTYPcPCoyOkgdP3xo
dcH0cQMJJR0PhLDRTrgWHLVSvZFHsLh1WwIL8LcV5mgnSR3HszQtkAwRrQLcrE28B5TLGnnEFpfE
gDSIrCzR9a7WYwz1MELPfgFQRTtA+GlHsfIKQJy840x/5Qs3XBmiS14ZquMqRc93WJy6J76qAqxl
8F72vL1hcr9IXMQ6MrA32uQCCzP1Hsk5zwzu92IyPwxaaSiGYBlE2YPlScetMBfYl10y7FtonABB
P0ucyLv5nFpvEg3Nq28X07MN8nM4ONg0sq/xAYEJ9F2GNbxLUCWAICxnmZed8d/d4uPvVxbnToYw
zTQuH1ANxUV6Awpt8D+BcV2xglvz0NnhrbyHsuGR7yq8j8zqkRmFRFKQVcK69FPRPH3yq8gN58PY
OGF3OwpvplpzsgveN/5IDVYrBo51IWO1wHnuqV4k2TWvya1p62fzft5HB4iu/UlvYbWrLMt0PRZ1
nSs45NV0rKtTRQ4NLx/ePnSqbugqgtKFBmvQh+hfG/DWsYjhodVZimvnetDfDlWfJpi0TM/jth2p
p1SiJ48nQzgE4ynnRY/to/1phUnM9Kqfh1aGFZX8alonK3eV2HNcYMsGmt8K7ZqJmsYqCCWgn5RN
0DU6A66S2qwBme7tWuEUz7a2ZGWFJQNuzaAqdPAJOYVxK0MrauY9geinYAMtZJQhuiuDyRDaRL8H
i15N8qCskVZ0DvEMzaICiYqFRm2Mutl8FPZ/9AZaW2RCezhDYFyM6WvkUTpIbhNZgh0R9zsFdkHB
BwqviS2Alenbdc/bPLJQS9BxCxM89U36qVdHFjKQTTDRYt0IckNfcRNoXwyiNWAUYbGH9wQDyzye
wS1vX5tkPu4QBHpC5ggpYniOoVCn2qG5X2ZOqe5S2RXhV8GbX8GjH2BcjVmZmGIqDqWTxWkgDze7
Jng9q8HWX6ddDEiGrlnNO3mhFEp8Oe5N/5R0cCpAhRKHgLlr9N7sjV6eUdoIHlXlWA6cq4X+/y/c
8++fb7LzMbMCnbJkRmwfqx8S7q75oV8wJRo4Ze/rMfD2xp8c65VBJintJEEXEx0G03q2JONswM6/
ZqH/2K//fjST5TkAzxk0TyN8tGKsj9mceerYW8E4OXlVO0vCK6bwviEbDTVs3mBiScWp2+OmOs4e
xT7xiKk3swAk8//xBVNk3HDu9XKSdXi7poEWfcHNH5oWiBr3RhMjwzIehAZKyuQNj0bkw8Y+ghZd
hzFSsZwPppScSrPyxQmXaFZ5QjnsZCWsbE4QoNt3zZ+YExkhH5OlCP3K+SB7uUsxPp0reQnyIh5g
b/Pwrz4HE+e0MMlaTUZtMSy/g0RFlF4Vw59S9/qKeJvLZLFGnQZJUaO2KGjzG5ngsKR8z4vsAI1W
QAXB6isoN0LU+dfN0u907Tsyia2U9oMBPkcktoLXjnut2QU8lMNm502RoaSjSugJXMiyNhXIByO0
HaDRl78rL5lDxzOVzs73wqHxQ4fcoYLEcZCtx+HaJrNpUdb+pzfb5beYTG/qA4I2RHbKzhf/6Fzi
1jUJhM3R22HPZSKLrVkjbMuL7i/Z25ASOw7uSeDiDFVCaMcCZ3WXgHUaeVYmmSPaKk1Yhwt8EsQx
Ep4fVmtHjolGy3jqnVfjS0iJoG1ek5b64IWzrKwyh24uzFbHgAOuQXKWpicjv4US5RLtwvrxuldu
PgXW62O2r9IqNUUbDe/TyPRzieyIVAEZPI93cxt+MeTpgAQ3s2Wjeh/ClteE+Qfz4BiCGjOclq1o
dKI2DZ2IvBPDojfqjmZSKh7I0o4Hr9s8fvKnISaNBrC0qxKINzi1dC8bT4LgdhEnq9jetE8TjHeS
UoIaWoW1SGDRnkKol9apCwEV1IJaC9ViThy75ID8cM1Pe4xrygskS5cSkRkCpT7ggsf4RvcoU1Po
Q08PaN3UCx+JmyJD5B163tdk/DMsSZ7LE31amfu0eQ6S55o3mr95GSgiiEGAoxLRxsIRWSWfU4pW
cdzBhDTfKtVRjV9b01d4b0SOFZZ/olKSLhoatM+WsLDidrmRzXaHIOpNVcMhZNz29c8VsRwUZrSY
M1CSyMwOVJ4rPYTnEWwXfHJw3qIYX1cGoQj0Eo5otA8LqkB5bXpR9BrIEsfjt11wtSTG5ZVOiTXQ
T9DoSEnjep/sJ29wUlD/R0Cx1F+iGwkI5+FN5CKcN11wZZrxfrUKWlMJkRKO4ZfSnHZR992QR86l
vVmyVhSFoAKEhqfO4kqAtSsrSUFPWtiR78YvqiMdn+c7qXbyPZgUn5PEuR6Qt5f1aZBJE0yjlBW5
nZASAnWPNkdyCnTerm2mdKhXyFDixOuORUfkkSZ2SoMncmZaLYSPjNsqfFNyN02dCFbrX3nmtfmf
oO1o6fa/VpmbRgLfQdLOWJnit++gWtgtD6M3uXT8Q+bBgTaTkpUtGqpXwcM0orQcatgKyptIfJxV
Ys3GOZB/dhKmhzgHezPuq0SkXxKASJ05BKAQaYYyRAzJzLcC009KUe0NoXos9MYzibC77iCb6evK
GuP3nVJERkGbKIF4G4BevUY1oPYTKNMa3iy/kJLH3rTZ81VUBc4iSlSNmXngVXIiiDWdJQB/jTs+
hK7+oDiLTSViBad+vb68Tf9fGWNilzBAlCsqkW81fWgLHfE06bumVN51K9svr5UZZs/EvKmHIkVJ
RX8M7rO73qe6DXRl3UHZD6A0UQ+lJ3w1ne4Z3PX2devba0Q9RUInHU1L5mpLBSMWTA2AgLI89tpd
qpwKntLu5hWg/m3i4y5aHYBIAHXKkMJEWMSOJCS21KS7XOx3Ew/mwlkMOwEPMPywtB0ipKbflMWj
qhZWO7/8wQfTiKwbJtpQKgs6CQEFEeccyVumufr4HU2nIeaY2L6dVzaYwKureSHNGWYU8uZFDmy9
cYL0ZU5OY34GRFIK3LznnOTtg7UyyfiBhsmIOhrx6eKXwelAnZxQJeQS2tL0scbD6m7fZZ/mWKhQ
GzRBZmaIU/rjX/KgAJre/FXM+0vd9fqm8ZbHomvkQsriQcSudU5802D2L36WoSggI+ALe94Y2Xax
kpbgFRPy9Pjn95CfTX3eGBNAk7RbP6ZW5ITPUCR1KLeE4GRQ6+FpD216/soiPYOrM5aSUpYjgrg4
6bt03M3tQeo50/Q8E8w91o5yVk0dIAiC4E3xrVrbouFd3yaeCcbv06os5QzoSCeufs3DPuwOUfzz
uol/8ARDUsEDbkKInom2ZtWl9SLDRiQp50WX9nm8JDbRfs2NMlpdaR6GKrWWnNwRfT6kaElp4OS9
/ktsrlMngPkbmGjXWG9MwJAlFzouFkHS3Hoq93mCudcx4BxquukXL/eVGeb+kglGuCBZDacYUr+p
c9AqRriqC8cUuS6/mcfpKpFQxNYVkcVGmW01zEWA7LtrMflBlUiWmwmRC0wZHcSar3+/7fChG0BT
IAWgcKzf3Z3kg75kNYZboshp9vLOqKwEWiFAwwznwG2c9jXjbNnmt4QclolTjeyDVQM1ZtVc5hgo
3r5714THOQgtRX4xM07FfDN/M1QUsXSIjhKWwd5IktLoCyxMbB6a/rUQM0uUXkj0uBTPnG9Ik7ML
7wDcEPpXYHFR2cYrMHqxNmq02gLpGPWYeNk3gi2jemIAbnzF7DCPh/DjR14zyThkhDw4j7F1Hwoo
0k1zUs7RnYIJL+MUORjVhPhd62jfpbv0496ZeA+azYElZbVm5vAXSdVUM8YoUaYgnuTW5+AQ3tDb
rqMEEFAWBJ+3T9PJbAdtwWQ3nPnjsDSIXXwENFxESp0DB2Zu2h6XQ6IBHuvkgStVx76G+EJ9CDT6
+DmCOc/i7PNmsPm0xzYho3Csp87EVTva+Use28ozOL8Fm7y1J2Ib3nirAavzZ1WZlVUmURfTZapF
lZ5Q2a6GY5S8xlzkOd2tK1+SVSYdK2J2lY6YI96bt5MDegs/t5V992t2DK/yeb3PzRBgUigQXlfo
tTJBJ5mCOEro2yPDQxiE56SzQAc9c9keNqFVysoQcw2OYwN0mop1jXZ1mkA/FKM8o7i1D0YnS5jh
nmjufpt4t9K2Y36uj3HMoUbHJlVxwVejFmNEq/D6DtIZRa/ZVTA7atPszVLlPMU3Ax4qGrqiGQom
daj3rhKXQVWqSaVTzaN4EOe3pdvJ4WiNoR/lL9cPAs8S3d6VpWLSy1CgyLEZvHWtPVc3av1oNHs1
nDlHbvvEfa6JdZSuDVu0sGGp0e08joEbi/EnbyJ8M4CvPh3jJqlZ18FC8QuNdKqDB0XZXf9gdL8v
j9fnMhh/6IZsytQA4AK9qHZj1X4jWnImZi5akbrcjEuWQL6I3CehxtmpbUf82zCLzdSwLk2P8fyR
k9LKhtYLi2Zfa/pBC+D/S+zMcsoLkzybTLwCXW1M4vJj4O5HnaOvmB8j+azJHaRN+Dchx0Nk5iJs
siBNQ82g2dJO0HwRCMo/GdxSPr2D7U+RIV/CtkDZSewfCNDbxbOScxxkE5q+tsHUf3R1ikDuhcM7
H/7CUaUYQCcHGnx5wovbwffTJ5g4IZCpSSA0gykq03ABCftZGIY/kOQZL0nesni7w0QKYgyp2E74
dLMcf9ejyQN9n5vImVea8l43yEPb3ApLu4/01FMxE9eDRBLobMfsVdtQRZ5OMOecs3Vfpe2yIYwB
6gVj85u8NF9Jpb3KKcb9u8IpB8MS1dxtjewRYsyKNaVousj6bsn613Hm8XPxPg09Rqsg2g5qCzFT
fJqoL7+U6WxBRupJ0SJOts0zw4Seheia0GnA/09xbpNZtdBQ9QOp8K5HuC0zIILQCADZQDGzFMJm
N+RjQqsQGdByraVpewip/4kJTQSEUgZHMSsd0am50mQRZmHC8KkPdqrpZuP+uonNY6iKnzaYaCL2
TR9pAWy0ruzVoZV54c+isXqneJB2Na+zv/3RPq0xOXQlqj3RZZTz0rTaiyTaldJkJcvocFZFf2v2
+lmvigkuhSC06WB+rGr+RdWOUzs81ScKK6/OvNxuKzlYG6OLXvn1MIOKJxSBBxyNxyC2u/5XGZzN
dK+aD9eXxTPExJZZHlK9jZEXp8t+Eh+CylaLvQHKgiX8cd3S9j7hvSpptEzJEkD0WdvnpYiZCjPz
Ku0t0B4mhVMS2opMePIDkYzyriay3AuVHiXQJ0GGEHRQ7gK7Io/DeRMcp1KYv6FgdtZkY58od6EA
XSSQ3pwoHtr0kkfBBs0hYA/EN26jXeUHrn7izxlsjgetLTORLi2mSMxpQSMRZccQYqsIyWAJQbQf
zMiOMvNQAbdnTUX7CAC1beDfBLX6sczJmWjpW2bMzhxojhx1ICKKutdUTr16AIoPaDFdK3lv63/4
UpiwBHAVnVu286NPndQAsY4etT84w1O9y/aqhzqnD3gIvpZ0mz7R/m7o8WhhttJEFaRxhkYHhgy2
mBVkBcmCv0hoKP1Htxs/AGo8GMqmr63MMEGuGJRcwBwmksI0PfZC4kXtz+sHhmeBCWx1I5ZGO6Nc
NtSll+atW2sjJ7WgTnMR01aLoL/CKsy0YHeN8pQuQutc4FgccYi9SYjutT5x5Ube953iX1/VZsDB
DSdJEqGji8xVKid505YywoChHHPzSyrf9PNrkHgDsa4b2qzuQBvpv5bYQcVMjudqXmBpgUDg0nR2
v2iOWfVuYnQuSmf2RCofKfZJqIM98NbHqgjum1g6yK3ugg7NVszMBTOtnzUBCC6iH500PZNJf73+
e27GxdWvyWT6xKyEdFIQtMT8qAZW1t1NMiev2GzgrD8F46xZi6LlKMOGftvs80N8zoBS7vfZgQfb
/FD/vvAoDPOrBkFZQmMroS1Y5MKJNg8DYX41WiSFSBSsaQnxPwy7STInJ/W9nH9DAmmHgAhUS+G1
zXcCXuNyAGq7fEr73qr6xZr73p1GiMW1b9UynqYpuClV8V7DpNXSdX6FiWHNiABzJVZZip66CF+v
78xmJFmthQm5wVSYUZvTA+hpB0DZj8Sv9xi/5PTI/8FRP78ZcyRINCtqM2B30pfFQ/ffQQLolH7g
ZEfpTrwl/oBCcnFI7ttjYFdfeJFs+0T+bZ6dt0mV3Cj6HnUkqQUmUngI1ePY3zbFTQq9lOtfdDs1
/PykH59iFXAw+J+NQhYBwqF8SYPOl6LhYEi9Ozfv0Zgfuno+DMWNYMIvAtO5bnz7oH2ukzkEXdWS
CHBslMynZ9SQsu408gDmPBNMyIboYS4ZIV1e7c3ZHdRyE51TkacJ2ZUDJjEhezRLrZYKRDVhutMS
VE5nkGu6SuRe/1j/sFPoKmPkAE8RtsGQm2k3Fhq8ItlTjt5p13q0EN35fzhzpWqftpgktE1DszAS
FDua6gn1FAw/Pw7KF2F4MtTEaoWvNbmfeFiRza3ScQWJRFYwncpslTbmJTFElL1j6SnUbsLmixn/
uP4NN+PHygSzVXpXhCGIGgDJVR5a3YCesSMsz1oLqb4fSusPAsfe5m2+skeXvDpcqbGkgtqgYKoV
d1qdWB2RLWjihoqTDj5mBK+vbtMRV9aYTetGIxtJjTKANDWe1kz7TH5T6vKgRIp33dKHdPGFz69M
0Qi2WlhYiMJsKvDFIR9aCzNMjhmBYzyCwin0fPs0JnY3pLgO8mE/QFUyTkJIO4+1GwaDbnel6Bqx
sk/C1Ou0FJTMfeSmtThYs4ZfF8K7EjQblzT0MuFhioSb0FyIRbohsYiYW3VTO2msOHOS2EUGdl6i
2aVA/KzLbjIxtOe6uUEPx8M0AGq3sSt1kdsUoYPXjgVCzqdcHN5xyYFq9G3RejeAf0dBlAD1moP7
vbbyPLWXsuSEic2+soqqPHqEKtEww/77NwM1ZznFGeKEhIddDDUOK4GooXqIF19tPFG0UhzmwUkU
XuWSa5k5WWjMY4yAjvWqt6NLhSwCT/Upl3Hq8Ps6m5fXapnMGauythmjHkVnPcOQkgjkXJZ5Qt7Y
afkSg6H6uid+pC8XnrgyxxwxMx2CXCphjg64RTZM2YFXn3O7Q3ljPP3FfTDuBM4J2JxeWO8me9hU
QIrVDrtJm6PlofSVH01oLYCMQALH1u9IZc33vCLEZvwCAwx6AxIQ6Oxzuo/TUugjLJZeAb0PzlXk
Pwp31IduEftNNWTp8FWUvC7UO6Bj2lcBxcKM0OcWPLN8uL5pW5F+/fOZb6eAKjHVZ0B+QfZX6Adj
PE6Kdd0E/REXSyASUmyw5Rg6C8ge5VyF5jW68c0oWZRqKAAFSde3xyabeS5ID+4VWywsW+6ByVZp
CpXsiQddYD+4q46KJXmlJ74KnGLv1vHSPhfG4rKTtEziKMWVQoQ3lTxIQmj15dcOKicGp3az2WVc
m2ICVo4ygiiECPLyLV1XkVihC1rGAiPfhQtFdrv0Ym888gCH24nO6nJhsvyxDJS+jXC00mVngjo/
S0+ypttG6xj1Y1bcjUtq5aoLIWaO02weLx1IXDz+AFJhc2EjqkBhT2iEbgLHKMidOYluJ5l2Kkt3
cvVWK80DcuTddVfdOm3qyirzmaNcJcWw0OcmYEVEvpUF3kbS+M466NoCE/8LwYxycYIFQVtuUxMM
BXH0NBTJYhdh7gS5YCmJZpVJ9Rhli0vEFjd4d5oDpeF84O2ouVor/RarvKFuU6KijAcIfmzHamVJ
rVfrp7q5L/o7TPIP2f00HHokZ/kJTEZG+b1IeNcw72MwFwZpqrQrNLwhJT/wx5sYLt17A9Q8AGT8
H+hIeD7FxLoxU6asydHIi2vwFKuKq6TCURYGfxxVa9YLeyR4Lxgzb5nUa67tOZOhmVXRt6OEPW8c
OjSsASLQHWNQr0DE/plXZNiKtmsHY05s11RhEi4ojlfkZR5Ocg+BiPe85zzLeZ+S/v3KeSq97tHg
wpKo/GoK2ot0r0ErhDfYuQnOXK2G7S7PoZDkhgEPUR+zL+mN4k5H80Zzgl1ZIqhT4Vrh6XoI4Kzs
o4azWpkWCOk80nrDXwJBsf+/VUg3I/p6ZUyoEVuUiCIFKwszq9gL1uiXP3W3dYDdAK6K2BR+Gjo8
8vZNMN7aLBN/9LgrVcXE8oLnzpFs8GlYwzcqxdmepnOBi+T619xKL9bmmCATF0NcKBSWEBqPkWwR
VLY1909MILVAcgGgKAvRiqZEXeIcQymGWdnhtJw0iPXo6fSvdV0wNYfCHYhBRRXDxCyiSMuJXCo6
ooeot+4yQS/amI+68ScJGUi8ICsk4vWNFf1+stCgTyolomQXCxgFb9PFG6TH619sK28Blg2zIGC9
xQw54wNqrqnzMiDnSw17iI4J8UlgBZPXzj+uG9qcllhbYra/FeJaMOk8/GgP9J6R3Oo07CeQ1pRn
1C4P3WFwBb+9a+5BPnrm1e42j/Jqncyn7AsSFQt439D/ri1NsUQxtEIwYJR3evykYups4QFPec87
to8nFB3RKzyRoVjumF8iu7aNvfRkhA44mX2hsnjUKJtVjdWTS/zdW5opCsNQo0+fAkzgceibTWNN
0HtfxAo6R7Nd9n/S7l+/tpiSPOjm5Cwa0IePit5JI8FX9dCZIokTOWR969oEYQKGjME1p2JC6ve1
yVBR6uZxhpu26YuZT/toGoDC7DTIvQD9HUzLuamLh3iJzyD8c+NGsmRgxboZ2bHetc4wVt8W6L3m
YW3n/egkTfqYmsGTZqYh6ALHA2TmHvJpPkpm/y5M41kSUzca4zexS92lIM+TFrySPH5XYgJVOtEd
xMTFO81AtX6wjFC5x+qteKp2KMe+hqN6VHGOxmB8FkP1fmi1I8HsbiUQT0yGXyUe3FYWKDZ4G+xU
wqhQBnxn2fU3EehdayHy8ybCoHhXAhOQ65IFTktrGMO7PjHtMJy8BmTHUoUGYRw8StIIBsQF71oF
koADRFcXou6qDkg5Ifwql/mh0mRP7mNHSNEMqBY30odd1C83hhp80+WvoxI+gzJtN8rifhqamyB4
l8fuSUdTJ4paK9RTX1hMZIPxLs/HXWt23yIUDKQCHf0k8cKsOYxStVPRJDKz0YqM4G4m4JaY5rdA
nexmrG/KRfFFZXxNSfYYyt1xJs3ByGa0ZednI6whTQKq8lj+kZvSMRkNJxyaWz1JnptlfmvHpzxD
Vx8kobLql5lRgrwL08mtNlmkD+7jvoWYrl7ep2p8NCtxFxrlOUj0vRq3XlRM50pdjqlRh7ZSfa/M
u8AQOksux4e2G/wigkZd2Fp19CZAvE6Ablat/B9pV9ZbN84sf5EALdT2qv0stuMtjvMixEmsfd/1
62/RgxnLtObwTj7MSzAB0odis9nsrq7SE0sxqkfSlodB/i1Gyk1X5ofF6H7Fa+K3XXQCINpXxvhs
xolDNMWfzPYZo4mWSaovwAhYWj1iYHaw02E5jIJu9WKKAdbGsAR18CFT6WQED9Gl8TG0jAy0PSXo
ppVR7CgDahZoBmVy+EuW8sex1CyzM26apLnrk+hkTOqtVJMCdNSNBU3X2zqEgFNcNcHc388xGsjk
vm/QuM7WY7j0M6gxJy+dyi96WB8wJ+FlaYJ3RrEcwAx4oyTCrygbUPgbbaOc3U4o8LIb/FyAEFU1
HPtkCJIZaG81BmpeHb1oqD20sO/rHvUjA2gOqb4dhdCWsuqKdI0VqtJBH2rb1NZfeNm/5iQCDYDq
ZOhflUIN5ssYU3954ZvL5MTj8DKvmWfoEcqOwMZCWatt6mOYiI+aWr+E6FepSvU4VKqnqwOoCzAa
PM53wqxc96bijlHok+E2JcQB5XNrhWS+jrPhtZCx1SYG48BmYmXSa9ipviH8DHU4zGy0p0woUFis
7bwWTmsZWfOou+tSRJaUA51YLIU1gunGyBA5Yv13NCR+0kIbMle+zbNqg9zwoBdG6xHRCOTh0JSV
02Ez6k6H1JoGhcxViywh050Zgr7JhIMOZmNDzvy6Ma8i4BHmqvVypbMGIbGp/JYW6wCs1Y9LmL8o
WgrL+ldVFdw2Q+Gz6SBFgzb9AcfJq6MvUxF7sWbYvd6kdp8m11kOyO84uotUWmWqoH+LZ7g0/Zor
4uiR8LUWm5uhb13Iwq12o9+1SvNDNvNAarurxWjukll11PVnvy5+EWaHXD0brWoJSfRdHUpX0BFA
NWN05064W00QRE0YrumWEuxh2ikczCfsxFkw5dzSK0rds9zUzXAYIbiB1MLJVMMjwCOPpXqt5sYB
0JZ7oJ5AMD2ggSZmVgQyoUl8WJGAKGb4Ffmhdznt2K1aQGEbI2uaouvI1T7eHCJkdsYF7NaoAtEU
FwSsHpS63mRNeC+UvQt4a4p5UxrC0uUGnTAcFxw8AzCS3JaALlSPY35cJ15BhiZM7FNS06lODBhf
dZ1FqEmhHM75OoIGv8ssU03PKIdwnnb041wywTxMuipKqhJim06bjxaEKA9pPtnGODuXN2nvnbpd
CZOEhtmaC6MGM11yaJpTCAW1xbxa5z/iIcLUFki6UaRFDY15quqt2reljHxlNXxjsmT5FjCOqnSR
MImCFxa3anOSeZnvXoqtvxU7RcPAfBCzOiE25iVcMbsCxe8fmIG+mmuMWdXAYCqDYglVcX/5a+75
xdYek2jnsVGpaw2261LWnQJJmbYkvNLVnquDbUUj0MlQTUAwP56qWV3NBoRRsIGgTfQ5gLqmJWDQ
YIrluyQERXm0ukv500zJedSQkhSRl8Q5LgZETPFO6WpHaCdvIv9ZOhgvM0wsgxmQgFYPkzoff5iS
m0UqjA1Ff91J9aEsT2bYWgiaf/CNN2aYb6yJQ0xEVOUcbQIuZ0pvgS/jmPj8fsD7Eg8yBU0pzCvL
rNaflkVGPNWQHq9c9P3d0mkAn1vvwFjuQqWOU5j65DQfjbFaf/Eot+YQGTJun1c1liy5Ci5/Md5y
PoWrFtXbBbcowK5vwrIg90Cp6Gz6eAxxKzdca0zkEuUsnJJZIm/WxvvGnk/E0SzJDk8x4CH/49oY
r5ualUgQ61Xeul3QJQaNnRV6nRMH5Ml01IfL5j4dPmavGOdTirSt1K4mTqzfFKpXQ3glNZwQJ3Ac
I59HM8v9lMwNqg04vLoChdn+rWTZ2XOgHQhUj0Fu4PD88FOwZNbG3KGQKUGtQolVJypeVXKOisHK
xRtV9tT/LG3FWGIrsZUZG3UBj9f7A0rsgoqJt6fLGyV/utgYG3QntwXEthgSo+oJah6T29wh+bhR
AuF6QS8S9HeQoY8tVFsOlM65902nxide3NyPDwL3gH+u9jG/hQnZ5rCC+HmslbffIrqU120MdJdY
gv//qZ1ylv6p+xZqfZTreHLX+l02yI9JMhyXSXciiTe1xbPEFCE6s0hiVajwuK9e9Kq11twnZYa3
qXV5NznH7q1GsdnMLq1KEGSXqiOYVyMY6iSc8ciXjdyFhxZrzQsqnJDMXmUy8OaNOc/EMWZL9g1f
9+igqyaDlus6su/Ba+1cXiDvQzJxZTQKVVwxagf1XBTH8qNsxtYgn9vZvmzncyX/oyuyykPyKMZj
PSbqW3CuvdRrT3PQEKcMRA+jI49LkJW864eG4A+pLGOTLn6ze8LSQjo3aRVn8ZvXt9Hz5zZY8dLx
Wz/xQvcPdKs/XN8s30jXl3m4po0CUOSI6rrirIF8WAMqkRWeq0Pk04ucDruazxmU613ON/6UujPr
ZUKP0lehSQZwKHZu91X1EreyTTsFDAO1z5+g/PXCO+mZY5P3jZkQ0ye1hII7hqoE3ddVXzUPUihY
mRis6/Mk3A0SwDzzTYoK1HyQE5VzPj8/9T4umeUmIaVZt6TAF6ftms7ufoMJ8F7wC0+fLN5bb/+s
oAsAhSGC6SDm9tCkpO/qdCWOHF6vxuRF8rU6VhZJHi5/0/1tfLfDbONcjn1mDDrUzwF5bsrVKswf
U8ZRSvpMwfb25d6tMBu3qn0qzJiIe7sbpPN0HFzRzVyI1tRoCaWvkLWmd5V+mK8iL3u5vMTPWKGP
1llcbakBqimlGcG+ZXfZKXF70RJTiOLWpxaA3tlPHDCjPKGsBYl3jm3OPrLYgnHu5HaYu7/yRPMG
KnbAKml246+FJUbuarfXYjCmjs7Z1/08558vzjLZryHa++JCK9LE67JDMh2K+DEEnYDICwT719a7
JSY3beMkMSYJebeCUXsZPT4pQL3NMc6ShoR4cWZ/OlWucVWn1n+e/WQ2lrlQxDkG4q7MVCcE1+/w
WxEDkfiyxvmU/3Lu31dIz9A2tDdlBwWfTnEkyaIkloWvXAuPs4uWus/rI3HO41vGt7EFZrp4WLSR
OKlQ2eqKxsGYUyAT74rc80tKZUo5L4BMZFHFfZEPWRnjupps0JfZCXCY9EyYNto5rha0uDeE0xSY
HBjTbpa4tctck7M+g04nQ5WWTm2NB0jDeNqhdqtD7tZXuc/rWX1GnsBFtvaYOCokUpG12VvkmR0a
tRMX9WTxCxkgkq5A1L6AkuRVxUnM93Zxa5WJqkWk5l2co+BfQ0q0OkC4hajfL0eWvQO+NcGE1KzP
zF4oNNkZjPtmua273Cp6e0Q1ZuTFMHkntdmYYolCoMGEbliDBDhHiVOwABfyKAcYyDROENsOLq+L
nlk2j9oaY7JtUZowYWXi4lOVX23dPLZqdnfZAmdzTLrczREz11IzFhHLEVH0aH0zCZT062UTPLdj
297KIE/pKE/0YSbaqDvaq2iFz3Xjj/aA7o8rHAaU+dEBcC4bljluwcohVJO5NgM6PI6+xOcpuU7C
BJ0J/aiL3SFf2hv0Gx9kPb/vF/MkjalPktbrU/kkAVmXV4lViCiy92WM1pdiK4J+LaYFrkUz0Mf4
qpU7u6g6jPVXOQr/JfqCEqYXLy9htx6w9QAm3M6G2RSTlCl/kQGhph4dBTwj6XGNj7w0mucMTDzK
taEw9LRFntWdi9nqxMbKG55qHXdJTBRqpRCtc/JPbUoNUqewxRsRUNH4lidPwfUBJvq0c0/iiNZv
slVABwT3iNEGsx4FRZrel0b2W9d+9CIEhDLFiwsgOcsikHMCCTLpiEbVjQF9HfDZWLVoDpZcF5g/
GoIhj7/2ffo0lvdEA60DMX4kE9q3wHzz7ghevGFCW4Vue54QXOuUyxPzQehgWuXTX9RP4d3MU3Hf
zQ//cTj8gQE2mAIhUDPGQ5jaWw/AUaRWCSE941frzq5qA0w+WdodiqLuH7m6okHMG0ofisq4ulyO
td4BMg203uASm7jR0bweoe4hO/ITL1v6PAn8dhe+W2N8XajnbBli3IWNO7yqHtjRnNWPrqor000O
0nX/lU4GGIWlPGDigrNS+m9/DuvvtpkToOqJseT5grBujU75JQdJgDW/1E/GlwwpR4mCQ9Tb5jPa
P/+jYeYwiKMsjooIw7REJmBfm8aKbwQbHek3Cro4AP1dAAJ0jl3qpJcWzDjxInTyAgUHBGIQWcp2
54cHHVxqgp2c0ZXRbmAdr3MUkZaXIRDvLlvfj2r/fG222l5ichidFWRZlbh4wCWh7dw+RK3KW+X+
bfNuh7msyaxlIYaP8HpsGhlPx+TYJuqpptM/wrdS4M7C7ScH7/Zo5Nhc3bLWZ31ropIjHpMAE6xX
UiDYyl3jDA4goVd4wRVPl78kzyLzuimVHBNLWYlMLvfaEePL/5ma9uOh1OgP2Cxp6uMaWlTId6pK
PcmZ6iZTeYf/yQmqvJ1iIs00jUo7J7hUFcNXoi8pVWv9PSaYrOIxxnJOusZEGWWJOzCHA4Miya+g
RrToqBVAKTMvLeX5OBtRZGHsyhQvpUJ4lTCApp8L3qAqbylM7CgibZlU2rSahHO+xAB7fI3kO4XH
K8RbCRMq5F4FUcdU4L5GsY6AUPqXCSa+y368WxPFFfP3VcPWy5ewn5poHP6+5CQMdbSB6s627PV+
ch+6XEpujsuxIysi/FpeVwQH2W9+0HJP8t28Ts46bIroTaCsfRt5xYnX4eF8TbaMjvltgv9QmAQA
zBKEqyn/0QLndvlzcsICWzufS4lobRwSZ0iDXFutafl52QDH9XQmLIx5OUxzZsqY3QjM/tSXQT0P
FsYaefcjDdEX7im2Vk46tSdrjeNqNhKIjjqQ/EExFfgz9IYHK+6Vczd9A1zQaVcIgTURV12F9ymZ
eJGTQVrbltBKhHHbHsTH9D50Mskb7dVeMZsRg3p08C5/XV4qxBbPIR9TJQUYZFESNI79r+7H5Eeu
6aa6RdmfwfJxY34ZfQDNnnko9X95C7wfRCaoxFEIbkoZ/pkeRoceizFYb3P0CQov8nh6zVxrTGwJ
lyTJUAGiZfq/6AzGU+Rrlnrs/dzn9uA5e8lWyLulLxbSoECfmhYBH67+JZ/PCvAv8mNj2prxtQD4
rzp3oUWy24jHwM5bLMs4AzDImkADmUAIgyIaNHSS8xcwXxw00Nvwnln/Usr6ZyMNJhmJwHpoYh6a
OPlZ8igPlZSiBTLa2k+a2aV+LXCCDiegGkwuomhLGmZQC3Tm6iEpHV2OPLX+CYywonEzLfpvXQgL
BhN/YmOJF0ESaNqs+bSAkTpjUAarHVpaMAXcdhInXWbrkUVSKH3aI8/qnbd0Ga2k+qXxsyD3xif5
sEBHUnSamyS20t85j/73My3LxyTMYGIQUdcS+GqcEtmvD7TA2x9BMGIlXPU43jKZpKUfZIOEGeAH
RmMP5JukF1Y5f091T4se58rVx5rjM5x7xGCizTwXWhebyPtE3RGzUyHIFlnvIiB8L0dUzq3LTsa0
OQE4EXytTqF0rjm9GmvnDRKPl48TXz5VIrNGikwdlY1Cr21JWe6KuOBAzzgLMZknzRw3fR2GgDGA
QTwtbpXSn2qetg2NDBcOF1uBBPFf2/QJGokdRLHoiJ5gt6D1GBziiUHCG2/lrYgJGyXJck00EKeG
7ixk30bkyhFnRRwvY6uOC5R6lKyGiUY6JOlLLF5JwFVPnDcM79Y26Uo3byVabOxiKBo40VChjA92
cgmoavOhqSDXo5nok+huky1PPUlrK4swpyEDPG2QwBhBClBAPKvuMS+g203SclqcvI/MRBAJ09mA
4iC97tEAA5FEhcY0aXnJGs8KEz70oo8TyUBZWb8f0c3AkxSEG9boruAml2wIcb+YTvJ0+WRzbh2T
iSCxpGaqKOImiEbjFPWPgqr+WtrqZuiioF7/+9Dyx1DMSs/WCYHYQ4nEdzgqN+N58GOvDqKD6s9u
5SQer2B+eXWErf2ls5FW1YovOsrnWXNVMHGss5OEz836cvk7Xt47zMJ9dN4l6SYgXeneCbeh7nRR
aq0j54Rcjo9EpIFnc0CKZAlTtUduqQ6oY0sPE0/P7/JBx9jgRwN6lVVDOSA66sNxFSuwG/7Shcox
R46n87aFST9EMR66HnrmTmFiwkO8iXXDyUllTeTQSY+XN+bz5OCby+ngP4OEg6GzGuyhkAvCOOMx
lx4EgBB+EtpzwHw4aoU+hdEgLThV3xYPJSZMivM8cN8v3q0zSxWE2gibkBYZ1iCCcnUpPQ/qwPme
9JB+vnHejdAfsXEMeRl7DZQOgKiKoKnHzTPNoOEDXiYD4eQ8ZNZQ9+7lz7q/he8mmYg4JUuJFxZQ
FyUaRtmEqZc+PCxN76KMZuur7l029y/p+Ls9+ns2SxT1UhurEOfrr8n3zs5mCywZc2EN30YXvaPb
+j8zLzGOw4RG4OeSTuvhOG1xIxhWnQz+QvBe7h3O2vbTxve1sa+4rjONMET/SDyOB0irxx4doy6f
xINxiA5v+nT28BJfQXLAuC44QMH9M/+PcXYufkgrgVS0ndSbmTP1aPzKqrWSxU8l3rHfhVpAFvjv
o8hOxOttvBRqjoWq1uCiam5TUNtfQDZe54/zTRUmVqpzZbZNA0x1eugPCfhQwY309m67vHec483S
rbfRIA/olOKVGD5UGNDSruKBI5WwC6/afjUmhORalc/Q6SbO7KGl/Ys+1lDqNyt0TemzKfOG0/pc
vSlfDEdeve1fXt3ve8bEFnXs1R4CcjLI3gd3Pede7I04dB5VyEVF/g8LKO/2mMASimspoPyG2s3V
7AHS4Qu2/GXwVpfy0vCs8byEiSoLpufrckY6EuqgR5kOJkntSbxq05uy+hKtTzJJeIed4zGEaUeq
UhW2Js1y6eugdFJPvY6OuWjV7gghSrQmr/B6m3Trf/JTVkBRLJJJxggqCOs1pzesCPSf+u1lEzxP
IcyRy6O6nwikvBCioZnudBatQofnBQKz/RWPnIRrjclVZCmesiTGqWiLHEOvmLmOokDTomuh/l4I
0pWIEethrqykWL4p7eSLovH18oI5kZMw51IG1Y60ZhOypcaRNB+nQowxiupdtsK5aNkJxHYqzXJR
UoxZai+iegyFu9H8kgNVyBOl5y2H/v32hs1jXTAxiuKUy5dCwsCx/kD0Yzhzm8XUDy5kK4Q5dJWK
QXdNR5bSgtxtPUDNHDOVyi0d5QnvePcA77gxl/iYxvOwyqg8TaNghSLm25dStHJderi8TXSzLy2K
ucPXtmkHkvV4vFanbHxo1T+YsNpcAizLcgddlK4qgOhT2g4sg0C3xjzBTs4SVOYJU1alih4vTKzJ
jyK9Tupvlz8Rx8FUJj7UUJDItAj7vigiaBUGTzYyTLk64yD6ly1xzgxLOqqaIHxUwBbiSMuXebQ7
yCJGQRLf9cPzZUMc73pj1NycGV0wQs1ogC+qu+No3FaZJ2l/ULECxhGyxaYKIInG3L8kLmOzG9HL
0EAb3AjlqVlfm1LjRJm9hWytMIe/a0C6V9FjIjWHbA7S7iXnMcHuoua2NphznwtlI+MhRpsVkkdc
ipYIPe1L604OTc2068nmUTDtgn+2Npnj3xC1EdMG995kh1e9t9j9oboFsP+QvkY+BcP2fvy4nGKO
A/I+JxMNZlExhqJA93o0bswqGNpv+swxsXdaNytjO76NUWRJGVeq06yQuy0fJ27Rfi9Oby0w8UBJ
485IdNywf6EcqfA4vpyj+2id+bw4vXufb60x0WGSI+jQTnhtUSQPASxsftKc0Rb8+hh5MieacvaH
bfCWoP8wTR04ykbzJDkwoB/HGxnimaD7twkNCdQtSFLUqiP3sh0a32Q199L28XL8oe7L3joKxpQh
UAm0t8ZWndQsXGRxRv0/W4Drs5eqtMz6azid0RLXuWPb+0t6t8ZskRnmCBEEuOcW4FFv8DNfXSFy
m9lJYome4qbHyMle5j+ovW7XyCR6krjOukBQaRhK8NYXWtCDkLhRWufyp+QtjtkvCcz4hrYiOmEM
XRseIsUKeUWMvWtpuxL6EzYuUVV9DBGRAgi97m5qv2Z4Yy83U/G94fG/79a8tpaYcL4ukizVHSZH
R689xEDFD76GUYAg/ELxGd2h8cD0eR0fZQvKJAEfc0kfMZf8kgn1VVXoShbB/mBe591sZRAQ0Jdg
NL0ufjSa2YpmQIdmwqmD7WUY22Uz0b4QC0UFxT7eBPqhmvGiq78vpj8YkXvZV/aejVs7THiX8lpc
VgUQ1lH3TWm2yiqo6tswtDKMWaHyW4FA6rLF/Wj/z9F7a3FuXCfvmnAeGriOJLWrlZqan2n5HyQz
m1W9VW82NoY+G4wqQpNDBsMT4DXHlQh+JefB5aVwNuntItiYIWuRdB3YYJ2ZEL8sMn+UX9VKu4m7
mMvYQWPDBT98qypubEELQ4jBAq6+XSoUUxi5Gual8+sKaAwIuXNiCG9pTAxRRUGOQhOPAFGzQpTR
htwj5kNS31/+gvuZFLhAIISsI49leZCh9ZaDmQlhfzrWB9Ckf8+u5OfO0yy87O36e3RTnXiDG5+F
kVANBYv/3zbZfGOs11BTUwT/yZaP4i05klvjCI2TxxRw29aNg8Xrj3QiTMZdIDulz6Pd562aRZwl
49QM4oT6wnrTuVB9gICwDJ5JT/bANOSkPu3oc8sMNMn55EGbZTN3nignQ2wYKPApgnYb1fdzYly3
RWcLdfIdDJ9W22YAaACR0qoPM+HV/nZvjI115u6LmqqsTQUPmWXFUdSeay09qwo4m8Z+sFot/n3Z
sXbvwI05xn/rfBRzcURaRIbHKT720nFqOaGTZ4L+/eZE9nViFrWOIAPqCdCsWZN5KCGvcXkdu4iP
rbMy9x8YrbJRSFBobio3l4NMPhbxQQEMfMhG8HJFVkwWu+Qp6e42KbZmmWuPRJUCpAle0D3G33Tv
L23p6NwCet/inlUeLi+T9y2Z624ieSFUEh43yio+kya7rnrZr7KQ8wKlu37pCDC33RxVclIveAcs
U/ho5EYAVUaemsFu5Hz3PBZa1ghQxxpadLDqyBUx0J6Fr2B8iKbRufzJPpPlfgxjLIhsHOtoFmvc
COlh8bNrE+VsNKEd7YFOvFWgXJFRgeXdC5yNYrFkKvxREtQJeQnQM8PvbLSlkVd93Q0VgP2Dp8wE
xSX7pJmVqF80mlyCppNiuoAgA2toAhjwvNAZjDvZit3Rh2DGHx22jWUmaohp2o86+MSgegXKJC++
AVH0HQn+H5Z4a2SCh2bm/UxCgBVo7ZzGfx3jNIkfHaW70NGBOwbVsYeRz4LXJ9h/nW7WyAQUIMWh
Ip3iZNOapWYrAZrjjnpFiaPrK96I1O6rDvUeBXzHCtRxmANHxMQEmTmQgKkeWvNyxtx+ZLzqs9Uo
Vtc8XT4R+xf7uzU2tQwnI05QIaH98QTtlvCQuZEruIkdOj+jY3ka7fYrHaWdnwvPdLQ79Hov/4L9
aL35BUyhQYql0kS1gaYWkyudpYCSgItnTCkfOJZ2Q9nGEnObd42YLxlFaRBfOxK79pKjcaDTrpI9
+gbgWTwY6W5c2xhkLvAQQpxhXGP4rA6PunAFlTaglA5ax6lnUI/4FKI3ZpgjmCq60IOOEYknAM+D
P54UXz/KXAkR3mqY81eLtRSVCaqEea1ea2Vp1SB7rcybbEp4PrGbuW9WxBw4dc1MvaV3G4gXc2vw
QV5jK98pQDV3s9iauPzHvLUxd3cOzdl56embbpiBS4Fyn2kLK9Jp8zfHCXlLY67teGnKxYCmJrKE
0YHKuN1cVbZ8yK0GY/IhCje8O2/XIHivdAn/iRILhxd0qUk1GRUUOgEZ28Ux/BJ6dDRE8yDTdOCN
p+02rJWNPXaBVHGjR0nb0b73TuivB+lJuOvsyhafEwTpEgR0WKaJA8cfMN+v+EJuQoQ8jGiobL9M
GPU8DemJI1eUOAcMycfo+/KsrJZ6R6zJiezyuARha4+89G/3dtpYZlw2102pnFQ0A0xZBgHSr3we
RnvpoGNvvC4ZUPEcP9oNZht7jMeWeQ7Z0BipdNwFKQlaARpXX8gCmLoASSzTVsaHQb7ThwrUAU4G
Ra2EU5nbPTKbH8Dss9rFypoQsJBEzU+9dsz1UamuG/kHZ5272dPGDHMdxrFe4FGN/AJyYfWhcEPw
n73MkTXazQGi0BgjSd0piF44Zuld8CmmvptlO25Ip4pJrJFQxZVFdSnn0zBZwtfkMDmGJxx61b5s
kPM12fbb0Bqm1KoA32XSVbPUVtudJzOQMR192c7+O3qzMLrwzRMs7cYJRRE0Jya7PQP8bzWLr0dW
b1GxCOW4OK0NlmfjPyvS0sx7Y5ZGqY1Zkix5pohA5ICY/BkzQVatYBOrRA7K9YcCCC9nmZzjwfbm
1srI5rIH8q79Zviyq4C3ZrQ6D3Jxk0NHOJpT6102yXFUdt47LghqrgvmVzO5tMTG7Cw5rW1lQeZ2
2RAn0qhMpInrQuvNVUUJrbrJ51+r8K2dV6sZXoHa5Zj6F28xZNBUQV/aZEtoxRqTZoFyLm4roClE
t3ChQ3CT/TZtmjWpdgka5htef2b/Ja2+W6Wbu3GWZSr1du6weekZqCMH4iLgeEvozNjXFDVr3lTr
fgq6scdkNhmGfZq0AXldSmK7E6GLmgMd2iS5PRHzqKnQOde7Kz3MvscZj4Fo323e18rsZmjkcSNM
GrrV6aOk3yYQpvkjxhJlsz7mrogI7mO5RcWwg9SytToF2LnCh+iIDoHbom4IbJXyzOX+3E883lfG
XBBircVqT6fz13sM/oCUIHNDZwahPVhIQI5h8hlSdhPhzTqZu8LQtDExZpAgxKBwGgpHyiMLBXO1
+pFAB2Es7JwXtnmuw/KPSWWhhQhfFL2ZBBJYF3qQmcCRjrym8v4j9H1xLNsYlB2GTANzC14vSdDf
086bdiMBM0aecpur77Pbw9lYY66JJapDI0xwBMszoJpWd0UOOjCU4olbY6X/0ueb9h83YRHald5L
sZYgxLSrBy45qrSQ5rd6Dp5tNzW7Uy4fM+Mo9tdd9u1yIN2/I94tM2EGzOgGsOgU8C4cx+qp5Y3/
72ajBDUZzO2ZBv7AxBUhnQpliWLaiKNoPzxtMbXYn8bTfFtA52oJkpfmpfR55O57ucTWLBtSCk3K
1BaPGeQuQn6rkKt6dLTo+fLX2wtcRFJkyZQJ0PVs97ns2gITW6hTyM3Pajyo+WvD48HaHQra2mC8
UK3AbLAYNDAfWk/6FV3TlJ5SWUOOrMHYYBxgDshRDxM0uy+vbvcbblbH5Ctx1vRElVArkOP7XMot
TTiiGWbNHSeL5n1FxgfzSgrThXJBxlBk7r6HkVMpnBSaZ4LxQhlKN7mcgXs2KU+d8tS0Tp1yYOQ8
E4zHEXFWU52CuxrdkzLNHo1zkvNeWHvRfesMzC1Wmhqe6DQAZs1JHN2SnJfxSlNfJFCCTzeG1HOS
n73wsLXH3F/topWiSoV/Olk7dG1zEgbRu+xlO6kcgf6CAd1XDdkVG9MLdVqENkVxXc6QLgqqbyog
sOs1TxuVkxD2h8vmdrbpgznmOFVFXIZLaOBpPpdBPsnWMjWnCIzSl83snB0CsBoQKWAgBJE+43CY
U+qnrkZK0ys/AX8ZtMYhwk0cvl42s5cmfrDDeF0mGqTVInw9qgpW3P0VGYwzzUxTsNfFHCj+7tfb
LIvxP8jojFIxYFmjeSBhYEBqkjcEyPtyjMsJgG3MkwTkRJUGBAQuZv57MCHd8ovz5XZc+8OXYxIl
TdT6Ll1wXqfj6FTXEJ75rZ4itw+Gn90ZAK/MVThtpJ3Du7XIDpqQXtflwoTFcLnSyde081E5lPWj
Fv5aepdMXy+vcPdgve8VO2syiaNaFAtixVIcZXK9tj9N3V0wl51znIKzY+ykiSEDjanR5k6dn+v1
Zwx1negJMj+Xl8NzdXbSZEm7vIFMME3+aBFPfQJm7ZCfenTe0yP04CpOQN/LNj/sF3MvtbGC1yRB
VkaFOaer+WkQLPV2tSlPn5paA29EYW86iIAPGe1s9D0IxEE+vvn0YpqIMkh4Pnd3S3KVrs4ctWh4
nDXtLBBLKgPIm4VT5lz+sruHemOWCYmqUav9qgBWkLUvzXRlpsdS8S+boIeWSXA/rIxJJfRqUZNG
jsALID1DwUXRfCm9KtTf6xSE6u1lW7vHbLMcZtuKIW1kzcC2yfN3Aqmnen2JjXu5RpHOL8pv4dhx
Yv2+o2wsMsEe0lDqIsQAKaSHKKC0z4KdPil+HNTA8/Ponnfj1sYYE/HnZoXvTKgiYUynb8+iytmq
3dNsyoaM0jHkdtjeWyj0lVSEFKOXPtWhFxWYdWodgMk4X23X697tvL0qNwWO2JwnJRFptU9J/WgY
rXpSXPwsThK7uzmKqEC/CsUbQ2LLN3gHoLiwoGUqnDo3CkrPeCZW7+q+jMExHuPhXszdGmN8T2nE
ulrpQy5ZrBRXPniu6gJc7k8lL2ne26atJcbnFrSiUm1BP1bPMQ7Rn9QmcTGzQjJOcN8j1iIK3m26
TFABw33yMShJoo6xqQXOLR7DY+cXV4bTfFPx9cRgsOYvf6BzK2kfDDLhSByzSjQLGo4mJ5d+CK99
wmkW7lQsdBTzNElTJV0VP5X0FrMehWlZUIktv0jaXQEIUx3eQgQT6eYq3grybWNwKCR2gvtHm4xr
yEKdxroJaNECoUCgVNDTXhav7WLQcdZ2g6ikTKe6/q4JvBPwOfh+tMy4igyB2tToUfrKz8td8zq5
MgqKtZddEWA+yuv8q3KkzJjAjnEsfz4NHw0zoUqeChPKjXiE5+ZNMzwMyknXHqTipW44ZNGfYwkM
QdrekMD4LX16Q0xlBDG8Ad/WNB8WXbSFLP9aavX/aIVxTL2LNKJHKOYJpZUlv9TCzcfny3fX51P9
cSHMPVlJpZwoMwroMsAdxZc8My0ZVAfyHLqXDe0c64+WGHeMF0PuhxzHmj4clq9UXqOwpWv5nlZl
0iNGMP/7nPVHi4wbltCWDHsMSDpV/lTIgmv2npL87hZeOrPr7htnYLwOLKydllEqyKVWrEx5DqOf
wLuJUHlds6DnFZY/X8cfV0XPwOYak8Z1SJUW0aoYhEe5MKBAHpmc1Hd3RaYoQ8nMhIgvSz7UZfks
qw1WRAgkQLEO/SFR3Ey5l0q35olm73vGuzWWhMgkeSL2ArrzKMfUP8kRCARADzrFin/MLhgVIKXO
Q1Dtnt+NSeaOgfr3JDSUlEiuFyucxtiZiyexinjweO7amCMMfcxS0CLcz/9H2nX1SG5zy18kQImi
9KrY3ZPTzs6+CBts5Zz1629xjM+t4cjN6zXgBxsG5jSpw+LhCVX9V4iBP7P5XOWx9ga3OTKR+ORO
FBAILXInupVW0kkYLHRby27fubfUY/lKPAOj662tXw0/TAHq7m+mZrCECkFehfPIUZVon0GsCjHI
NyP1xup2yQQmdoIqeL11tsE8duP10aStI1lQf4M6DqRLfeWqgFYruH/ZJJt8qEcBXO3i4sYei/k3
9katGCEzAlxUnqrloUjdofC79fEyJgo2jmcVTlN0RlELAGUoi28Oi5dWvVvUovtYZIZz9rBZ5XIu
cVkp/WnJ7rUGerNZbl9ey36Ic94xg/P0FUFPPeRIqlrr/bCepBnEpNdq+RZlP5DDc34jifvBIwzO
z1H3jo2hYo3aNPoWg014bvqXFpYE62K/++NL8qMd7t6aMfYu0Rgn+H+qjtEpfB4dkFqCPckQeITI
z/nqxTLnKN9Bjdeliv1O1uSGz8qj/DSgTza7G4Vs3iLf4O6u2DJNdLUYjEZ89XUHb8kn6dZy8PZH
oZnNh5eMUvvylgrOlsHhBZ5eXd51BcIaktlqHiGBfWwjX4p/XrYj3EwONJqpH0Zz1FV2sZCf5kk7
kMLu3qyH/DH3/h/jEp8TAR9dhQONBWxURtohN3rTef0RHnnAHJYznvRj9EAeR2cGaw7kzl0LZGqi
2ongQ/LDIukwleqYAku6+melK0j2IQmsyb/+25byEyGZnGV5LCOvMv8cXeLnfujigfFVcyBA7orW
JHAUnnm4q0dIqGOuHHQPZdBp5rFpX5FP9+ekF1SEdnouPnw6vpebVKncViZet4Oz+qyVu0IzburO
dhJ0LqucS28i+YDdx8oZMHlG4rWcWtpGKJyTAbp9a56dyJQjaY+hmii+GzXRNLjIQ9j/31xphRbL
YRFhrqbvTrl0NVPX7ERgyUD3AlhSDk7CstKjgakDpYMT3+vvZcPCoRjYCRY3Rn1A1Gn5Xqm+ZJED
k3KeVWokIOsoQ+vPlhrOqi2lLY3I15qzU0fhn2ZRPaxZ+pLlUrB01pcuS/3SWq8h+OcMY+5p/eQV
UffFGHrP0Bq3M8ZHun5Vc+m4WpkgxytyaQ6SyjQCsUiGn5uOT33v6G3haBnoHwSZf5FvcUiUpeGQ
tgaCwLj9uqoHPf8xTt8G6cZYc8EnF3gVP0Yi0YYqcgPcKXW00lCnTuFgiWDXBMvhU0Jp38qJRFGS
jhsjAqHbANl7SOsYyYlo5WFOdPcyzIkWxcUyupGEvUoBPNmC92qhvGRN6ZiG5l02I7gveP7hbizU
hbRIv4dNcd1nE+afaztBpJm0oxPnta/ETxT342Wr+4mhM/DwVMSJpHT60uKTjb7mF967dF6CgRX0
JvuaqIC8U0X5gKw8ETEpJ/WvllU2alA9lm50Mp51zE1qTvcU+aKal+CA8czDYydphhyhYV6PVBs8
DWmkuCGm90BDc3kbRYY44KF6PkLCiRlaDqXqFI0ZNNNVpHTH/2aHQ4zZUFQdLEGI0HrHiI5V8b1D
GlRUnRSthgOMcSwnnURs2tk8ytQnUaBIil3KXy8vRuDx/FOfZllXFwQHSw+YXs5fHHHyQfQI3scL
ilI4alvGp2J4nZljpqRoh0+Ut2Y+6tkhofcpgUpluArc4B/8+2yL7ezmWtWqOJWHEe+eJZj99Rr8
Ynf9VfnK9KIrv6wc0Y2396WojGVhdWhx4mXZQzWsJQNlC/DGkNvVeu611YfkSWy3iojremesgGpb
WxwOGiYGETuK6jt5qkFqUDxUgQaFqu/VTfqj862gRXImfIS40eRYLq7Ty86y+6TcmmfRxmZrFzoo
Vjeg3Z7RoWSH9ao+VEf27BKFYnt4vzXEvfH6ehlpx7ILo/Fj0oqffU7tZKYCMtndIHNrhv2MzXqg
tUtN3QDw3hB7xhwKm7HBC+EmvUtfaWvjekPXnX95E0VL49xTIhUInHM8tggNQvUql77SXPT2ZxDE
x2DbdXFQCFUSUiCYxThiZzpUe4ZYY9D2iMD65arRFSfUJ8GqdoZKP3omh4pUzuIM1LnsDjNOMaYD
18N4tV6B2sBhAyfzi/wjD0Rusgcr23VyIJnFpt4lOcVRH7635g20jNDqFxg0tZNkETm/YFP5B52W
9jnSymA20APNx3skQB+jY74R2ak9Rv0iHWMQKa213Xmiob09lN6sk3/kxW1prIoMue/38jKYPNEs
AgFqIcHBZzus3ksUSLUZmF7i6QuNDvLTqF5qbrnmP/Ww9pHT+VPKjS9RpwT9XNqjkrwayuzOagZJ
mBiJslJ9SovWy+Tlm4LQfjG8CjPm/ZBYdtSG13Tp7SZ5a0qwHGdN7WVG4cv6A9HXgNSto4SNsxSq
yBk/9+1+XAeHU93YVnWYgDAMCiTHJgjRj/xXq6moH/mzA340xOHU3MfQdcHIu9tJ1zXo14l2mOhL
NE12++951j6a4rCqGvN8Hdm11qShrXRDUOGegQDn8d/C00czHDzVWhQbdC7AqYUZH+2plG+G8ct/
M8Ghk2mNZQRgUsETeDstgSIHkwiORI7MoVHaKfmcsehpSY7ygLFCotha6M0gCgnveuXKWr3/tib2
gzY3yWjIpTEwjuuaeAvob7L1tqpFMy/vocRHXP/wcfh5LPS1WI0pq2COqGoXm2j34c8oze1xGaHf
WL5KZfjWrwbyWcbtkED/SkH/yaI6Uzu+9Bn9kanDsVjJ19CoO1tWYs/SoNKp33UYPeoy5DmM2I26
p7auS3uwJAiyFy99ARLtVquu5k7y87q7KSQaAXCVn1WBq19d76ZaxRBTiMlC5Usdyd5q9BMElm7S
kXhk7h4T5Nakary1BjkDZ+/6VZlfmjE+GfL8y2rruxS0lHFtXRcZpswKTJ5GEQrjiuLk9XJtVd3N
WGuV4M3FDualneRS8N1E9URlbYxE+tZmD1kuCC0+3/LsS6H0Ysoa1YjMndbGXKVsoiVupuKX1RnI
uBgOpP2Cy163E+t+NMOdVlnvM8mYUUlQA8VPcN8WkzO8dW50D1Gt++Yq/Y1Rj48WucOLRHFsrEws
odN1O0w1ewJNWJe8LF1rQ6i5hwyR8lILR7DY9/j8vc77yR3orIzKtenJX8VqDAzbjDabIuWPDlfB
pr4rxlyyxZ3lYoqbqGEZFEleoRSWxW/KCNYDgqR1qyrOksQ31Eq+jBM42LrsbZjICfK3XmU1doUB
WJvk6bFJdL/pqd90T3GK67H5FU9gA46TI51lT9Gm0xpqP2ihO3Ou4jijb0cPn8Py1ey6W5MmQbOY
9/Wq3q5J44PM01OyZ0W37D6d71QMf2vt9zUOb9N+OBTrGIAr4XtFUBiOSePIEiRlV+WZTNGhnTNQ
I0YYkWuu44I86LT0NXU+VjXon+Y/s244mG37a02M677Pr/Ws+FbI8m1rpsduLj3LqvzGqL7JyuIY
qnI7UOhjA3uaWH+uFNmlZutkUfQKSTp0sVDtm7z2p0habBOV2wQP5FRaMlvWnpdh8shKb2OMYOcq
Ri0vH4TPsdkHr3x/uGzgN4lIZJEW6TVtflWH2jHj2zb31uplNuxce7psTHC239M5G2N5Tce5bDT4
Yn6qtSPUNMZKEMGwc3vBBd8LKRsTFTHybugA9A0SUeryEEXljzUEUV2VCbqS9m/Kvw8W3xwHaQYJ
vX6o9bOBKpYAmPz4IB9EoeXuB1JUWYEsiKLAEz7ej1qH0HktGEts+G2O38rMtOU6PBoqucHQ0GlK
FAEA7zyV4RIbi1xohhaGcV0nIEZeoZJGfPoKTYFgPrGond72noRaWoSGJ/mqDH6jU/mjcQ7+c1PN
zalELko+Td+HmwKyaVqg+zRgLEiSK5oVFe0udw2U2UTIUBqoXCAbELW/lmqwk+60DoljGN+yUJD9
3fXOzdZyd4BENX0qJVR6B/k5Q35FulLrhyQUnIHdY7axwkF+pU/LXFrIGclT4c2gQUKtC+y/ovZQ
kRkO7WeIySNAqXChGYAzW09ui0ZwxnZaQD64A5+Tr7Q0lUgOxBh/ssb1JkheIMboFMfivsf0vlin
ULAoPj8fJvLSKQ32LlZSP7cMF1SN/jIrgk8k8Due1EknalEqrNGqLVuk88KbYqzdqjGvrSYPkiUJ
auW3kPHsFXyKvk2KJq47JCxVUttq9GdXfE+6B02E8QIX51Py1QT+TqKDIGCRT13rhMkXXb3NG1Hb
k8gMhxOhWqiVFWED5+ZYovm5u4urXwYtBdcjO5CfrpPNprGfsblOQr0Za1MFu5BC0L2bRq5RsxBl
sSvN+KFK+uHyBfkP2Et03bIgH6HyYwxymVmkntDEwGgKs+8sXZI9WLfZiXEqNQkqDaCPCFDyv8kD
UfPTbmSvnG1zKdIkiUqlL1DxBPG5Pjwnv4cX57/P3WQzOHKSSUJurVe+9KOvK3iiOJf3b//0nk3w
V1eVLURqWTNraU/SbIfWYyWJ1Iv3Xe9shHO9Qo/jOl0BEVJzpGZzDYY7u8shiAt64cvLEVnivG+M
IugP5AgxBkzpFDdL/KKOdkREber7Tn5eEHcrmWhjScMSSTI9yO8RAfv6iFH75W5wGZ1HG9Qv1rE5
DD9EU+Kir8XdU/I8qPlSIbTpOly3Y+s20vpY9oV/eRd3ktXsEjmvj7uoiCaFYZbX+GD6i4pJIAj8
PoZN9NjkiTfK6pWs10Eif0nnZLCpmvlGujiF2tnmLLU2qn6imFuwbj4ZEa1530JzC73dSed07Xdk
Yk9iXa/944wRSmIR0zT4YRSitwSJCkRSZnaKjZNsBJe3dd85//77/Mshj1FmM0Mc50G6TqzrJH4p
GjdsBRHTbpStqmxOXFMNi3LfLq2iTB9G5KMwwn0sTv1h8rujmJxs95OczfBxRp0NIJRmWqhl7uTN
QY+8vBG4oWAlfGTRD4acqQZMsJG4DvznWsBkkP59Zh/OvlkJh+IFGoL1hhW6InSXooU7IbcY6/Jo
5gpTGru4sTHFAbohATeqGNxKzfxNGm+lCtWLcbWzQbWt5Mdlb9v15o0tDtmHqIkniaBKkraupHxX
pufLf38/IbQxwKF6EqWYsluZJl1iq44BkWHjXrldoSGAmUUv9EQjkiKP47C9zlEIBykkno+r9djm
qPBLf4RtLwigd8jcP7oDh+2VXlbqXGLf8uswgArDs+IO4LysUdWVgvb1vQDjNE/5H8ZtJFTI2mlb
/GidQ3gD82MkZIsszaDU7IF07jQ4NDoMhVNUByk7oKfcNcDm1osYo/ZRf/NBOeSozM6caBghkj+G
ge5JNoZ4XPT4PdEHeirYyM6NJHo6C04E3xQwlm1BEjaolP2JMU03/Zl4MbqIbfRwGYjdUuQHIvSq
2WIxsp0y4oet5sWJOwUaiqsB1uLllN7XvnSr3RY3cYg3e3pbgoHTdDRwvTwKVaR3enA+GuYAZ2lJ
oiQTvvFIj8ryNPf3So9M/qFPXiEoWQwgIwiq/EFwXNlf/RSYn7+uxWOPAon1iU269T6KOV7uSl4K
n9Z99ZAHovEbwVnlNYyHiiYR8AG3Q/0wzDcFeKAH602wInYWLq2IA6CunGidJyZaBE7hQ++b8Nkq
qE6xv0DBrhrt6tpEXb0OpGdRNV+0PA6KSpKqyHLikV2Xd338pg6nWBSYiw4GB0Pq1JAEMhxge8l6
N4c8RvIlUntPhWaqMtmCnRT5Boc60SrJo5HiKPylBqPYqWse8Sb4q8/93w9EfvR/DmdgTB/M94wV
me6nenGhehZkyO501WKPUXGfWao9rNopJJagN3L/UiSUUEs2iMbTVYZGZ8qzxTIw5pOSPqSiiQHR
3+ccA3Je4GqtEeJJENNezVcwml7+VOwPfPb58wI4t1CmnpaNiZgo0x5AuuBQo7YtlEbk7s/Lhv4B
pc6WOJ8I48xE6g1h0fzeKYh+dvC5Q1adkRPXksADd1p5mU+crXE+0RlGPOE8q5i06N1yREDRgU07
C5joJgGbIJsKY/8OrR13OTSH8iS5muBH/ENE8/eP4J8ZZK1qo2UclD0I5fUX8B757YGxcDGZheVQ
vV7eYsG3JFxh0AJGWgUotl0zhBRlBhnr2vLzWbeTSjQGtMOM9WF/CUOATVrGamlPkEcFhyEkajoo
MoPG/soCLewtRKDd7mgeMr98GV5BBn95kfs4dt5T7tpZqQLhEWClO0qgcCGqv/RybrdV7ucVdCXW
WDRhso/NZ4Nc3GtkAwr+DSjnE4g4KBDbqSrrRe1E0zMiM9zlk2RGpwwIwtwMegpkdtP5JJw/Eu0d
hya0kswkLVmPsPJg0eFxnAyoqc92m1GHSKkAG0Ur4qAFy4nGKMFcZG6BLNRrk6MqCd6mIhMcpmhW
vzZtiVRn1ST+2oA6m4A6W8jtKkBhwoFJb8iN2qTYNxmJ2zJt7NH6bzDMT++tUtKvbYmmdErvrMab
ykeSvUYidoz9ZL6KMVzNZMV9vmIWTiuSPJXOKmYa4pvxGTpth/iViSeUJ8wTvYrIAd+poj7fL2eL
3OlJmgqy3zMK0rSzelupG7ucLMxX4BiVi21pHahoprcwrL7QRnH0KXxSx29ZiWpwjbnnUWmYAqyX
jk3Qlr9CpTzNa3nQlReddr6uozPGIn7f6QKQ2fer86/mDqOi1Hqjakg6y6s3LV/LzpcHUc83c5pL
O8Mdxrrq+yoFgSO+RXRgeZXimnEBCet5+4f+vBbuGBZqCQG2EMnSCdNI0J1hYS27/Xq7PdQe+vFO
yT0GH6/+PXc+uyHOdrmzSc2liQbQvbhKhkolJUGO2n1Df81qJEqfsj/1aSuRnAJJI0H/H5/Y6aZh
CtsRmlQLenvZINl4UF5j7dDbSKPahRtHTuisd3Jh1zdC5cNdX9kY527CsqqmrkxZuQWvBg0cqUzX
QgcBtKc4ho9C7ROB7MLlS3D3pt/Y5C7B0ILrTzK7fRuk8WOkmlakL3oEVH11+B1TIBSDK5rQMeWw
z4orqq8jY3CMvFKxjeR2Sjxxezbbpc+f8G8zfKg0NL3Z0ylh8YSCkkvqW+WBviw+BNJd6y1UBava
/2hnc1yoRJukrEwdYS9uv2z2yPBi6CKv3O37Af6A1QP/mO8h1CZEysJyGiswVbw/glj8GZ1k9P2w
blvJv/yRdi+ojSnurEm5UiXJjPdWnVd3swbC1WTxLpvYdTldtTRK8dpR+NGbsMKwpsXKsqb5lGX3
Sag4cfgl7ysB9IrssP+/2bVGbyKqoTcUgrk5qEMOdXnU0RRdidos94PzzYI4XCzBBLhIFCmF5TRe
K27ux675K7lOfjGWiNDrfyuO3NjjvtE4dBKIiFDjGYpfJnWt5jUmos3bT/dtjPCnFfpqsdojFZSZ
Tqxkdgudxuqx7x6bdrZTxYW0gUY9DWBhCCIYkWk+8wZZ8HaSVsQWiMLx3vIYl7J2Q9A2st6Is227
B/i8UD7ZlktEmipc/Lihv06t29PrTNQ1LzLBAbuVS1KiahiWUg1oUcrkEQ1gzjS1onHh3Y7vzVJ4
MI8gBoxBHBTHDoXlTe2C/KTsRKOTyb3bzn4PIQxTVL3fjT42Rrm4LKutkeoRtDZZLQRNxd7kGxDQ
EcV/u8C0McP2eHOaSShbVi7DTJoPrrxkwVSuAuzbTzNvbHCIoYzhLJUVovNp+mYZ1C4gPkZsqt0V
g53GjvVn9kSGQxt6RfJWtiDWE5HB7T+GN7+AhxK9LuRUxamb/eLWPHXOemXgSZwF6lE7Nc+9k/jm
Y3wS0SCJHJRDlEytQyVH8suNFo8kbytSN2ssSmII8NjiEKXtZfBH15hHIPNsV/PLiKlf1fxRR4I6
yeXFqDI7JRtPSRSzMWZGkGksg913nW2kfjoeL19il70eLX0fjUTjTPNkZEYyPC4Gz7S+UJBiQtLG
+NYqwUIFl9kO/zWC4L89AyT9nEGjrmqZ6U+OfnSAXxwYh1//I7kJD0jRIwsUP9QniPl6kShPIrjf
VJmDFXVJpHGs0MYNUSkIaDSB5eFSxawsQiofNRAR/os+IIcoVBulchkRk7JJYPkm8ULNZmIBiMEN
Hy0MDnrxw8JeBVmGff+EbJ5GdSjnEW6ZlUrnUieI5BTpGwU9QHE06Q9V1HO/v7izFW5x4GBUDaVE
OrFbPGq9RYVTdU+XfXMfKs8m2E/YHIAxi7up1AEiNJl9vbfQkxELztg/3NFnGxxUrrFE6pWpgTBh
aTY9HQUy0nWYn4aiCsa/Lq9I9Gk4WLSKpo7MEFGp1N7UA+jR0UsK2i8RB/c/XADnVXE4OIH3SC9n
pM46b3YVd7wu/cgjjyBLd4drBfJC0R3yNpfXJjTK4aKZa2M3NIgOGm9xFs+ADBieLS59TBwaNH4J
kWxfREn4DxfN3yvl00S0nzq1obLqolU/+c44fYpAfY5lOzoaNpOSkG3Jzb3lVVhXZUD16X2mny1z
yDnncUKjFJ7TeUxBMTuNh/aKVbALJgYmmrnex+mzNQ42SwiqTKai/pUb+atTQ/9/RCf/gJFnOxx4
jHjx4mr7G561H1JkSw4b+6zgOOAIVbz/5jYGByQy6ZKpSLGy+Dh/HTDzfMuITSoHpLt/Nt37fkb+
b1VPNx+Pg5Y0jZIFSrNIk5Z4fTzK+QMq4JcXtn/WLahdUlUDBzTnHzlZIkpAL+DOit3I35oQ46yz
Myr/0QznGA1tczmMkGwZ8i/h4BmNpy5+KH29vBgGTJ+d/bwYzi3KaEyyeZlQt6EvQ+k12X2EMTEL
75nxcNnS/r1ytsS5g97VcQIRdQxhEt+oX+T8TVpH57KN3U9DNFUn6N5SQdH98WKZllYylxapFavA
UUrRiG42jqG3njmIpvx2z+3ZFP8GLDQDl1iIOeMEGkEtLfDYfKZFYLaxE+mP/eo1XeH+p9XxD0FU
7IkyzDOaqrMnqTmtvWrT6tYMRb2zgl20OM9buqVv8xx2mu46iXyr/6O2nHgSJI32N9AwoL0Aqhsw
IH78VnrSQrWqQlNFDjLuLmCEUfGhDUTPsv3FnM1wN2Yfyos26DitU986+fBrGYNEcRPMoF/+OLsH
iZztcK4XJpESI6+Ix0Na2aC+c+qm8IvmMVKlp5iIRkl2D9PZGn87qsg2m1OC6L5avHx5hGRjJupp
EmwcT5gBtSgtQxs/qL1ytxuuNeOB5CcqQgWRFc7XomTNq6TF58lJ7qNE7/S1ERQUM4M0E11IDMs+
Yd1m0zisq3Sj7dYJTapzrTkrjme/jgdoCntF3Nr9inG41LSrrjuMhNhdOPjK2F5BqVSE7KKPxyFh
u2hLnDFGsRTSbT1mEjGXDAIzkaiZaGvZz9hE2ZEUlcYE0luXgGanDpTY19tjnglaUgR+b7BfsbFS
mZaUxRamjMwmtVdVs5u5dIh6pc+Z3Zf+5UO2IwGNR+bmE3KgYTVEHivW48faDLrFnsCQXfprb6uT
PZ9IsAaQTHTSk/G4IEgMbabMbIj8iPnkJT/iIIU1Y6hShGREg9zLT91R7PkQXi85FGOhy+6JEEzk
LhyyZEoPergJ7tJiUrOl6/NYJbap0W+X91ZghifOmMNhXcGfg0C0/VHMzpweVlkQAuy/JM6fj2fI
MCGtWa6MFJQVAjNvPrSyXfb2Gtk5tC4Zs68JUTXUdkTPCdHiOJipE2IqUsjmkdYjeM6n8So1BK9z
kQkOXRJzkEgzYG1Scl3LbjU8zCLKZ+ZYFxyPpz5solGZuxZsix2KymUSLAaGJdUfofaYZkEpolF/
b6q/ZI6teHO0FTmEElfNPEKT7Tn8VXYHdToS/IfSBpZ+SvClWlHe6j18vmSVA5RJj02lnhEXELt1
IWcLSQvbb3uIIkcPCTpMV6+7Y1RGtaP7qWe5q5A/SfQlOZBZs0HpDBltMH+ld5ob69EAN4l0wxo+
QWjnWG+iCvJ+u8LmZHCYUpmRuiw6Okh0UARgvic86m/Ea47G4X0W9Rj/8VsDMRuLHKzQ1aJT0eB9
oZmHuD5V9FEI1/tJmLMNftLBNIpYiabhr+ZIyUYvMmZ9CDQ9mLK2aBhB8Nn40ng7ZvNIVDQoWpE3
VNdlGdSzIKskMsHBCMTCiBZJiCDi/rDU39BpjP27DMP7vdUG5q+pgRI07pKPp85qdVnXchTr2BU3
I+9RBfUhehhtpgkOaWkPpKroCLMFZneDo41Z7tiVGdXKgRB0sF8zPrZ3xvUINldHdscbtM6K1rlb
C9oY5E7Z2IO3IV+RMiu7ZzP52ZmeKeWOkfvLGNmx9X2sIG0gylLvfsCNUe6YtbU8tDWjPTW14Sit
zfVAEycpZMFusgjuE4ZtzHBnK1ObyEQNGYMQ81PWNrIdYtBcYGN/fPNshJcpi1W9meoeHB/sMgXr
U/JQKw517meMkVR3qBG5spt6+U18c1X9e4phxGEb21wOpFUxrqbpaPe0pIc6DCxUrtU/M9HU137S
ChxXRDMYGwHfeB/TWSezhpyBTp0SpPwz0n8gBzDvVlBCsxF9UZywX8XYWORi867DCLZiYDKHcecl
Bwxx3Cen+RUtyRRUn7rfOwtkZeUD8PiX4AQy8PjsNOfFcge/kLpBAvkCA8vZXd3MK26IN0M6Ho01
wjzZ/oWzWSh33qfUnPquRpN854VBcYDklmNcK8HgpkwNy9Fs6/ny+naDl41B7rxbVd3mBVlY1+d0
y4bsjLo4VDWGMbXpsc91R6OdqPS7a5OiKkVwCeGRz51D2aiqtFxQyzDl5bnU0etd9i4pi7taXryC
ghIEicjLy9xFmLNJ/lQuaZGQsMYLJZShopsP10aH+kZfCqZ/2G59cpaNGe4AZkMhd8mM9HhR/4yq
A5lvs2hwzO4U187lBYksMbfdRIHatCQaBFOJqxiT08Ujhjtnt0LSqUxk0LeKJCuY311aGBdGx2qd
5zX09dxicSrqJONNt/ijaAJP9JW4Y65XjTFSGU5I2wNqT9Ka2xbGxC7v3L4RkI1SkPTJJi9KkIAF
AbEPIoR80D1djhzFQm+nFQs8bj/Kgibl/+xwR7kpuy4Hjd5fRSEmRlAE+pEBR+WDs0LQh7z/fc7G
uGOcTFNitY2G+iqUj6I/etDcren9BALB/7Z53E3dk6xdSIO+1IV0D6tV31vQi7LAwnTZDEOAz+52
Xg6HEJlGpmoyUNtadBm1eIfUd0N0MucrsIAV8m3974nMcXGevxX/ym4006pTBa+bQdbtESrNoR7a
RhvExePlhQm+E//UDtEJO2sVQpBFfiZdoNGntbqKRv83rJgy1TQdpUeUQz6CwyRHRW+wSReSfDNi
NGGV94vkLOnDZTO7J2ljhjuuSOHS1kgwWKoMhoNee99KwW6l/FYDyMYM+xkbqAvjMFPNkKUn1mMz
P3f6fSVfN1SwGPZjP7ncxgp3XE20fE8VC3xjRbqZq/yFlrLAq/chYWODO6WRStu5YGwHvSs7YDKD
flJ2w+ZvKyi5G4IU4H6iYGONO6txusa0aODUU926iVSdZPMWhU3UxVrMM2PEqjXH3O6jyQmtQoR+
zMUubSd3gotZriiVsJ3rHbmL3zB2jMFbzD0R2wJ3yXIlKtgKfFHnundiOUV6Osdim/zLSp1c+YpO
88vuvj9Adt5Qnbvdo0md5ykFK9Zyao8YofYwA+qXtyoGeoW22P19Yf94NtlS7+RZXt8JOdDMstqs
mbErfZDm2kx5sxZphuzncE0dImm6gUcu35mkm7m6mhmC+vzY3PbXulOcmsB0Q7+4sZzl6+wpwei1
6GWPYjt+wYTI4bdmUDe/gG3J5pxTK57ihfGOzmiSJ5adrjeSKUojvQeXnzcWCyQ6gnrL4ByzyWmn
6EyTHZxtj6rHRvIKy37vmTsQLzwphyJoDy2yITqahoZX61D5rB0XnAOnNgi99ZfAq3Zf3ObfP4i/
e9pUljESBc4dRv4MhdCg9pi2WY8c+WVL+0fkbIhz33oa4iFizzYth1QI0oWGL6U/LtvYDUs3i+G+
YV1Ii1FgTNU118OKYu/ydVC+6Bl4HcPDZUui1XB3XFFH6DfIcRjbJvWS5Elri7tYErVd7efGNwvi
7rhotKwOWX7k44CZ0WAXowsJklj/RUADTuajSh3DPOXECduDMX4BWxgVDU7vxgybn8B2YnMuzAW3
Xy9hAGKofvX6i9aodl39kMwvlzd0/5GNwQ1KNVNTKU+7qg9VmtAFsZ2OfsCg9NGKsj4WgeFWX1F0
czSw70VPcVB59F5EG7oPrRvb3O27VJGkjz2S2umRfs0O0am8Yv1E8rO4cXv/Ft7Y4m7hLE4HyRhw
DoaTEURXyoE13CxfCdZXCgUOGJx8gpuNMe4Snuas0RJGRsnYtJNTfVh81uom2kD2Zy6Z4VAtt7R5
qWukJ+coqKTYtqzXnnry4uepV5UCT9k9euc1vQceG4eUpDw20HsGhrLmeVion7w/PYWSv7sR2cYM
h1ctGFxBDgxuGTkYPIK5pmxwye0A8rMeuNxc9YGIaFO0MA69JGSZlqpiJyB7KulNjn7meRSOSOxb
AZmtpmGOBVH6x/OcjWmsVQQPUAirWV+Ro3PaO3TRHe9jPHcRHMXg6Qkun+1dWAZz0v9McijW6UbW
rBLSSkZPHaV9TfDMkaBpMFjLfRknzmVr+854tsYBViFlWtnn6B4w58FWlisZjbiS8mw0h3Z6qK0/
L1vb204IF2u6pWmYOOOjMrkrWxVBLJ5U1OnWoJpPc/142cTeId6a4PwCjQlqGrEWX5bT1Q6Mt4k1
xfyO+23NcI5Bm0UBeQS65HpZPchmgzRI5PWLKA3OsJTHCkXWoW2KznBwbHNYgYmIEHLnjLPJdMm4
2EPjJf29JXztsJ97wQ4PE0kaydAvAvRNjgIO2dy3bkE+4DA+JfVguXJkX/5Ku3f1ZmHvl8wGl8xR
hlwS682bTqML3kQMVFFMmhaYNK2uVb8PJhst4JeN7vn61ibnGvKsUCj7SZjjy2zkxO2sQ+vhYa5v
UxDKtbN72dq+r//96d4z85sVRn05qCRBXyALr+ZrkEyPIqjYvR63K+KwIu0ybRh6YAX7bDGmBs17
01VAVKZfWULy3d1yydYahxVxYinmpOAuIegaCW9YH3MKKYir1EVx2XDJyfSjN6aS0xzkH5YgXbtL
jbW1zoUdGPUDU9OCg82sa3bvxvd4QQYGyNkqB6cDOsMK6DYVCEKCFCH+jV67rXUuEJkTk651hrZx
BiusyXjy2ZtD+EVFXsPFIA3UbCwdFLrvJQxIzXWBVNjtVQlGqqfRY+L14WP2aiwCZ/0HT0J3naJS
E49Kbn1DNTV1PWF3MSJ8UlA6AYX04+zEhwJSs6Lxj/2DeDbGLXLNlzau2TNKG4M4dSrT1SuwtycA
0W+aqNHv/0j7riW5cS3bL2IEvXmlTV+V5aUXhiy9B+3Xz0L1TBcL4kncq/PUHSGFdgLcDtustelC
gS+lGRgqUjWVEdYUdaMULbomKugWRqw8VdnXKQRoer+7bfCbiTFAv/+VxDhrZY7KsUf8AQdlek7F
K5w6xjt6comiZ0ESnuRMtfMW5Qist2Ualw+MGvsfPvxDPLsVPST4gBI1kPkw+eHvDoPi0TNGg7BY
nt2TIEdP6vaBtzKV1XlZCBnABChWS7lAdOse1Qh7RvpX2FJ+iHlEN5xv+AeATFEPOZIiuhwCppPK
meFhyL5beKzpvCtkojoWmsUoLjCCWvXCwSrJi1jk/u1L2458q8/E+GzTipMRn5WGWgNIQzGQhrAP
AtJXTAhfAJZpizvpC0cmTb9vqQbjudtunPq+05B3HZKH2q+C+a7aR05+oMDwt2Vt2vbqeIybztN+
qLoEEO1kcPr0xyhhEBQYwvGuSkEszTPuzf72WgcZv1XMbVkKKjRDz1GppddZXAUPnebe0Q6RI+64
Uxc0S7h1l4w/ycdo1M0U34+4A6jUKJyR6UZ72X9nduZoy2Y2u7pNxqVkpaIQuaIuZZ+8hx3tvdTF
CzscS2aHoVUFwyvZDDGx+jLJta9bvtbuesWwI95Q9HakASSAbGFvU5LZISOp0zo5FDAfoNmoz7i0
2jztdHf2dT+98t7am0168DD8K43J+YZMy8p2iimspH7QdvR70SxTtYuTEHQxNqB45WBl+5t9iGSc
iNZZaq/kIkKpifFaAcucEjQyV+0oJkEG3jY8Hg4pmb2pIkc5qlxEwmPfFc4yIsrnxZuURl9CozwX
xXDW83Yv9RjNJeO3PA9tVTL2lVG4pkzsJDSCIS93miUdTbH01V6OvSUBoEObHs0cZMRanbnxrB9k
cEQ5ZabuxHkJWrnl+Jft3EzWKOcFfaWw6BUSQBgGPGlpHmoG3eSCQPaYPup7OnDVu8OBcrpjkPi+
us894QsP0GJTe1fSGYsciNKV6AmiFZ0gM1vuCGaop6H1o86da++2e9v8uCtZjEEmC0liS8U8xNxc
hPBN6x5zsHs2IHzqrFfJ9CzerPRm6PsQ+H71q2eEindZalKqunHet91V6EN7UI/xwMlvN/POlRim
gNMVlqwJJVKysvPa+lAuu6bj9L03g+tKBGOKakfqrIoQXI3mWpW93emFffvjbEeDlQjG9Cp9TpLa
wmVpd5TmUnsddomT28qh32Mk58JLgLYzvpU8JpYDFqYFBArkGXe02NAebS1IUW0IPZdzss0IvpLE
RPB+nkjfJGDTxCQJGMoat0A1uxaNc6jVb4MY7c2hOWhEu5q1ZRfm8vRX8k0MxUuypCssoktrRPNU
YLLSFcCp3ke9H7XDjhT6ubSUvVCaOzF8XirN6XQwygsPt6VvK+eHcCanGM02CUMTymmouz48jOU+
5k1v8kQwecQ4pl1rdrQoGz9IZnhWhMhp6pAD37FtzB8HYTzVsuDmCC39apPkwonIo+7R1v9wvX1h
W2HPUiQs9+qIsQY+GJKYldcQ9TGbxRl1otFJLuWTdqrOCLFvIepUAciBQQTU8lr/W13JTzIZY8i6
XFAxgCoBftSmFR2lc6zL8n04RgG4nfzhknqlkzqZrQfVLj4sXwX3LzrLn34CYyV6VQ513Kmi2yx3
lfqqaw/gL7t9tRsB4JMIRheRbY51kZYAWRUwDGc5TfPcLjtguQKAESOrNuHBy23ozCeBrGZGfdtA
T8BBNoKCQPqRa2Az12MnMxPv9tHoB2Iy20+SGO1swCym6E2N2FYdteV7JP64/e9vDWZ/EsAET6Ed
wUGsQYBQ2ktlk70GaNVwTzAkDYCo2SZee8k96wsP1g6wbrePxjZuRRDLplZiiK5SCtd8SEJsG0d3
Ymtd26kmzqBmB12Q9k1aPGIvaTfIoW21yxsYd6qoP1ndazzHR00x7nQj3sUKFt8K0ccqqdtNehBX
kquIL0KJzqI2H2XQUAzWtzkHhOEUOVUDFIhYOmBF2M6A5VRpsZOrzV5bFkeqE6xlaMQmenzMDDMI
894RM8FXlvbQEOC0gU/SkYb6RxL291YV7pq8ad2pzL1UNU5d/lMQQHKj168dqByysdqHGdoTSnKa
iX4G1+ShN6y9UkoXouW7QqiuuZiifAyquiHx9WRyRzE/hkIHPIf2UIQvJQUTlRdPF+cUs5fEE5W3
TJ4DrOLa8jw8iqIYZFU4u5IFiAZL/plonRtG3Zl0ZZAM8smSfrUq2ZmAPLDlGByXVn4YhsbpCs2P
wsLTq9nV29mPlTCxLRH0q2ayD632B3B/sO0GHFitd0YRXX70h4lZ2YZZHZYlAxg6ifazQoIw0/wk
rRyrsHylXcBGHj+AshC4fbXd9FiNT5adKEuONA7IywA3UPZBok67BHQhii7sRLF4gee8KpF8rbsW
zJ3DPi/Jse1Sx0y+K2Nmj4bhtrmxk7voOJd6ZCPDfjM77bCAZm9S5Z1hhj86VOf6iDylbesCUM3R
pMFTBHKnxKEdETGxhbAGF+u8OEo8gdQBO1ONvsOwF3zG0uHBP+fYz9GHX5l8oRS3hEzWnjTlIxLM
XdPInmVM6MgofkpMe87wvrQENyrvRlG/mmJ+V4zq19hIduBvslV0pVr9uzVHV5D2PUmNioUA4GL2
shHIC4aGpMYC8M94ntLpYY7EYAnz0ySWdqpbj5byoHQo+anxPlMkX50X8IIo+6kyzlquHZIIZ1ND
n5TdlyiaryE6iPGg96B/fFHV1AZPhrss2NlWsP8y5mBIkV+LJD9WaXaoB7UAK2KNBtbgGmFyRpGu
t9vE8BG3vKgbHBF0aiC9dDq5fw6z+i7SF2cGHkAXDS9kbE6F0HgSJgrH/UKkfdloDimeG+zDtIt+
l4WiG6XSUS/nIBe681IjOcHG1YOi/ZgW8X6aRL/r5m+yMF1I0l3msfFn3XKzbpnAedHcKa3audP0
FbiFtiCL+F/Dy4whd9Ql2/eJ9KAN+mir2Tc5G79NhQ4YgTejMK9lSM5tWnU2nmhHaQmflT6cnXyI
/TSO7pUYCMcExJJVDqLGUgZ1qPrSg8+jjYSnKExt5MGNbepgrByjyhaBH2cAjuMwDa72u3xeZvHO
KAAhgN8m97MNIKKvKoKpUcr7BZc8THLQGcJllgxXiTFbX7a+Diib0EpcTex8czZ/qxJYDIbhu9qY
R4yMY3s/fAgtaYcNa7x6iTPO2h3Jxd9THBZOX6fH1gwzYBeUtk7C3G/0zBHn4bWLxYOWSZ6qVY7c
x64KekxBAnutsRzCpF0CSwidVsfNzan2InYdYLQqNzdDgJAtT0YjeALJj5EYNnY0zq4yWqdeKl11
woROJn8b05hq9le1qRwFE6OFmti5WtoN7kvOQ/wwTMDNqXlsiuRhbK+R2e2yHFo8p09z1XhLk34d
ldbRUdldjBhqO+yySTkVkQS25WIAOHkZaNEbwCpTW2t+TZN1avPZVdPsDnNVp1jpTqTR/AKFWV1q
Jfz9LrGB4OyWOgqmtbbr0tQW5nS0e3XeV0v0PYHLCttuR4Ajt8zqnZgm+14xvWXs/CTurjo4gpTE
2tdT6xtAnNCXyTP62kuBWi5buW+2hTsCHEvEfyWQXBdptr8dZTcy2XWQZcdWK1mpsDeDBAUNXVEJ
tPISa7xxxY0XN/h9REyfYWJa01gAD3HKjagYGgz0oAZmHmgNM3SzA+3ezT6qwHTlLgBlh3P7aFvv
u09ymSdkCLeT1BHOpp/R7/pCa28ZKIfxwMMY/6PlcvFaN55dnwQyeXRvjYC8BjOTO8uHKN5lVRCR
uwLfGGPNnfQtHV/zMug7zjk3P6GMQWb0eij6MpMnVULWzUoLpNZleq1QylkuUcPJ9ba/IKaOsY+s
yMC+//xAkLRFg9ljGDxXvcQ8LgsgNJECnWFBt78ZTRr/SCrlD0FMUplLfWiNVQFKSHj1It9nzTPI
uY35rjaPIvbUbkv7DxryIY69OgBWyyRvpfelHB3g26/il8alyEPYOjqTs3Z/W+D2p/pXHls57ZJa
UuUa2XnU+a35RUfm1fPgcrZKptDCDyFsccYqynYsNQmvudGT3MaxDDtDDRNban4n2rz2HL2jG59M
Z6ysUgrQrMkNYE73it8FA0i86N7uXxSdP52Ksa2xm1p5HPAaMLBAFd6bIuL4lxJdXJFTeNp+Da/u
j3mZlpVBrF7JKJuE9WNxqdvQ980POsCTuKFTc8c3t1awP52Nqs3q/T1Y0ywOM65w8M+KT07jBXwO
rnhf4Nl/MU+TIzmlVwYlUrNna7RB93NbLbkqwzxTa1nr+2juaUVWxDJc6S6gPFZtiihcBn+ze/3p
uIw3MUDCmuoNQSXDzkHfRE9bONMD7cij9/Mc4ZI559t80GEPRLfgJUXQJ3++YGIaoyilMkBqg+pS
+kWACQR7PBF+R56q4R/WsJLE3KRRNTGxJIQAMdAD8kSfrIIj//xRfyPXeaf8vH0wefO5r+AFq5mG
aFrswqZuhXIJsGE45tPkit7Xt+lEw+tk2wnmjeV94qGZcLauiwcoi3PymDvNTtjzpi02w8PqVzAW
M2E7JET7Ah5neSrzszjfF72ngC4DHNa3D7xZdFhJYj5kucgqeAbgQIvYegN/Bt5Y9cyJCgr1WH9+
w49LZb6hJmt5YuUdptwyOXPzovyaDPWrVk1vVqxem0w7Iqm2l7I8aY12SaLxamGHRayE3/2sXWQg
6thA+boqtfZmadJ+0vpvWt/97Edi5+VEX/2uXPXBNE+2khZ2MqqXUMl/1hOaNFZ8LaU+AKYtJ9Hb
msfBHN3HqRirA3Hg1IpGCgf6OLhTaOd+1ti29gqUcqA8jO4EY09+amiCAuiWl4ttBr6VcCauW4QY
JCohfO7wVpkX3Y2LbrTxNTmmvplArAQxEV0TFMWI5wV+xLJHc/SS+SnHU18KX+Pi1Zg4fZCb0iyU
Mz77ld7IRUHKI6STzUtTnjAYKUr+3DwpkT9ZD/+F6kMWE9bjpo5NQou0ElJYSVnslrekedOZQAIb
yUtdmmYZeXqqA8zVPAmZFMTNA1qinI+0XWD7v68ESdSLrgLepMuFgHUNZObXMND2cqDmtopWq+BF
weBUoPgB3KpTnRavcPl13+1wtxLP+KuljSpDIpIEJ01O1QFYpSfdDm2Mgh2wQMFxJ7xbZVxWTICF
vbQoJnZxYk/x3WA9jvGXGoR9t/VjMw9bHYrxWsYCAIGkAdYaCYFXhBUZu9Er8HUKTlcXQTJFl0UB
i5LZLbvbgrfW0T48C74m41kWKYtrU4Fxlyc6UrHs1D3tz9fcMVreVTJeJFfFahk1GHeV/05Lp14e
pNDLW8579WY0w3EYF9J3o1KEMbKx2lCdcAC+vWnr6o/ECDQeU/zNcGaJ7CDtlBWKUiUQpXWHEVQz
/cLTCt7HYUdnAf40L82YSXjgH8T0zZp9kJ1r6ZseHUM5BumGX/JCDeczvZvfyrqlMCPjVCFId6Ng
m829MURuNARZ8XZb8XhyGC8CXa/VKYLGD+UdeitauavrS5T6t6VsZ+cfhvX+Xlgdp5zFvJZEpHSa
LTpUwZF1gJWyB0zRfE+O4mP+jeLbL1+0+9apHV66zNMR1n/UiVETA7epmo9Deo0i9/b5boZm6CC9
5dXxChBySGVUob1o9XstFC6WjO2FeOI0M7fFAGNHMrGIBHyRz2LUZRFqJUPleMj9Ir2MqM1VnOSQ
J4KJX1Gapv0iod5TiHddv7PkIOINdGyr3McpGJUD55S+JDpqLUYHuikNlWep80mD1gIPBmK7/aV8
iGKCFJlipe0nxMgCNU6djE7UVj+HxXIJalooBVt2V0svCVhgk1SwE8Nyh/QFiy6XyAItqy4eYzRT
bqvKtmf8+EmMKjYxgtliwdFPJVDfQzQG4u6Mucp9Mr+GhMditf0QX90Aq5mxlnTSDM2Xv8qBeUAl
9whmxcfqByWUSDGNOPJGQrZt7eOATCSbx6iYKqHF5y0LJ0vAFg9y9dt3+B+Sjw8ZTBCL6syCheCt
ne6pM2kwNu0DpCV26et33kU8XGieyjLhbEylSG8qZHWD+jPO/CkGGmv+VSWTd/tgHDls0zSsOtms
QihHOwC1PK6uo5XuJuFX9De7Esg3/r1BtmZNmmjJ2hpVOxM8b2PmziCdGXi7mRxnYjDOBKMJsYTX
GJIaQ74aUn3VlslRde4c9mbapmJZzDAxeAhgjM9+MZLbojErpAC62HuAMLFHrHPZKla3FPmXvpSC
XRD5qpDolOaRY81FEMHtZK361pqmk3e/DfUxt1rQn2H8Mp55FrF5DR8/j4XX6ZYYcLE9ionAhnJV
RdhVhgxvNHCC0Nacs6Ws5DDhQQBckWaMuG5atAQiLNhOatRp1KfcRjMcUJUou3Fkbhr7SiTzhaXG
CE1xgXvppeugXxte4rBdXV4JYIKFXLaYxgPOLLZAyD53m19kpz4uQEmlj+xux/1Wmxa4kkcPvIrk
yiiag9LDLgTzzsrPNcwvcZaIk+5vBoGVFDYIzLORqvkCKRbabW2Bbu1znQBR1HSKv+GC/aQWTAho
orgpBOAV46VWUzwyDM3R8d/RD0F229rYW74znfAMYMzbzmw79qxOyUSCjGh6kdeoUapBu1c1W0Np
GyHBmcSAsuzGh+b78OW2TI4nUJjA0DYEZfQRnuCfpSHyXkjn8ybxLJpxOKZKxFASBBoFun0/Wg8p
mfbwLRzr4mk/i9shKF20dDWOQ2kd1F9oQlBIxeYU2rJNzmVg8EbKOAdj10UHVQJhqwZzm3OAKGLS
pIqHXZwtnOchTwzrNvI5VCa9ltx5dgzhGIee9hcTjGutVxnHkVmtFlYmlK8YXWt86cClzktDtk+h
apKCQWsV1AqffYURSXohFxi/S6P4DrHu0FWdO1jC/rZOb8284igfchiljuWhMBaCx1PnYbDJz91h
J97JgMUx7nn+fDuzWsliNNtIWnmZewnDKS/tfn4edkuwHJr3HZn+yOuZbLvB/zuYxJb+lLQuRxDf
i26bgPdoDvr5Mpq2JO87XhzZdusfkpjQWBt5USQmbSmYr0TByH5jFx2qgJyVyf/g8j7kMIo9J/VI
4h5MfpTrZjkBCDiglNsDgM0avwZCBI9UnKMcElsG1KdBIiDmgnc/NJcea5Kd3+wBogCgSd7nuq3v
2M38rO9yXJpJUZvovMpno/+lhZe0/Ltc6eMC6W9Yxd/QiOOomPGhYn2fS0E+AD7Lu21PPF1g4mGV
hh3wPVTJLTHUpMUF5g7la1Rh9E+ejJrjwnkqzviIUhdJTlKcRxN1uw2Dbo6cGHMilu50w8/bB9t+
7v5rvJLIOAojSUin5++6QHeXhl13pm264ffsUsgcEDqDxJC76sZTC8ZlKGEnFkWMwYaZKGDGOvfo
KA/TQ5NMXjZHj8KCGSUj94BtdGkbrAQo6Q60tUexwqpmanG6CZwfw1YDeyM25yRFxMSV96DMmjH0
WAH6m3PT1I7/aG993DRbEYykBmMxGm46P5F9/IMOxVDYYevQXhOf55Q5CsvWAgGsIxGDTgdAXqW9
YtnJafRzkfPQn7bvjk7AGLouqyz24xIXy0ykQYJf3Beaa5mXpfJvX9y2OXyIYGyvtyQxi5CkuQOi
C3Zyy+dh8JPxVcCr5bakzcNg91jGMD4mbthWz9yJaVvTJrIFCFA1xKys2p9mkbumQfOIPzRhJYfx
+FMT1WXyXqhFcMZ6vp+czafep7DXdVC8/gWfnqWsxDFpDcrCdaHTSoSa7LX8qmc+sZyWNyiy7UlW
YhhX39RSOhoCxvrTPfEHF6DCdxqQtWtbfqKkzxTGOMQDrOIiSvGuk37Wtf+Xh8yIeiSgwFDD4A2l
ijMeOt8CTy1wlB95xGk8LflDH1tRLwt03Qch3DeiYXdT+fT/sCZF84tbWsKEgalZpEmPMA8jNJU9
5nh75fEeXQunNMSLVQNDfBwwT714mQxQwJjXLNwuDay+JxMZ0PMpFnDkIq935IMEhrjmTJBEGtf4
HTm5BTw7r129/XhZyWTiQh2qZJgXTBtRtGYDaM2Co3mUCY+ONuUg67BvW/ymm/yQx7r+OI/V2SgW
uP7yac6BPNB9jZvQbYFNcVvQdpK8ksRkk2kkD+E8wDoAayL5hh+bdvsa7mhZYnjAtiUvq9w2ChMz
g7oJem8Wlc+cSb/kNeSNzuK/I2Me2uMAsMPQrg+Rz+OU3+7W6AA7VHRd0sAp/tkIo76WMeQNbaUL
ww0o8DBset89D/e5G/uJIx0mjy7Na99qZyY20kDn9gVvWqWuAfsa2NsqyHM+yydDFmLIj3qfHIsi
jth8naan2yK2tXMlg7H8pIpMEEaPeMKXB6yqePKC0khjYtEHGxB1ce7Fzk3qwdFT3St68xQ2gx11
E692uam0q5/BXHW6kEHQJnSOtCR3x0Z2QN0UzElhg2uU8+im9vaHD1qJYnxAMwsmGOBwq/me7CmM
i4YiTIvRAc7Nbg6KreQwdh9lYKCLNfiauHsSY9lRFscEOY6KmNUeMT0fEzyENE5LgHOPrPGHZiMb
Ei0167VTYhFb7e5GcDQYHDGcO2TzvnK2OiCC4WyTtNyZ2KioeuWo1P0FvSN7Lr7O2HHKc/N6+0o3
7cGgy/uaqeDdxQT9SVattMfWMwgiPSA9Z4ufC7vbImhA/0M5ViKYgC91/UyMDEl839Nq5E88i24L
4J2BsenFNKoa9Gyiu3RePVwq1UPR/baIbb+8OgRj01IRRrqeYDei8xYfuTm8lfLwDySexR3Yo+Zy
68YYy7V6eYgK2qspSbAk7tI+Dta9lNkz+cUloaL/1i1ZjOlaeGsoegYvMVVfwvpBmX4Y8WTP+te4
fLh9h9u+f3WHjPWaIohCVbqSGO/JKT5h4eVOegPerRd51j9EqK1tnCmHLmUtI2ceDivnqCymTtYI
lZilkC8pHig6wvZkENkGXdSs8NpT21nux1lZOB30oNshbDEONvjdQT5o/hKDFk28F38mewsD7MaX
7C7zeck1R3FYaB2RaEnZmJjPj5qXVPgyGq0N2sUwPnVR45KR47G2A93qkIzziIAC0CYigjntCgk2
5pK/F2fgP9npQ3kARw6vhMw7HuNJFjDk1AX1JEunYMvBAmCqshvmGvOaWBuJOuAz8fC0t7yyqhgy
Cngm1thYRPdajNQxbGD3Zbg4hHgD9gWJZLc4af41agXQcfGSzc2ZoLVM5phZmMYjBiXxvixSp5NO
ffM8oAqs2/0McUetepZ4OcvWzWLuAwkZ5sNo1RleYvU2WjorDFMVHkfF/KdIfM3E4+8xqV2rOloj
Jwfb1Ju1NMbnKLEoqD0Gd971hjzpznQU77E7e2gP4At8/pucby2O8TtYvwlnc4GaisZjt9gKecbI
xm3ftlmdXclg2ymGWNZ1LUI15YAC4Rg+XkGviUM8yam+1E7u8F7rW0EPtUwRrL6mBDhWJuiJuZlI
BCNrWPq9amLlqOCuJpx9mM0K8FoIE/WEnpijSnct9PisSB449mrk7boDWLBQ+Kk2T3ivOO1fpCRr
oYwuilE3d9n7GItqek2M5co4PGL6iffJ5I3It5bDaKEUT4U8xND5RrOzF/1gHMN9CkgDrDJjFaf/
zltz2Ao/a3msGqbtHIdhIrthfI7p1nadepN0TjAhV3XcDumm4/rQDzZrbeSwMEvszbovxI/39Q+M
6ASGn7oVeI3iR+Wiut7giYPNXwXaHGVfHZTNZItcGSc1FLGff6ceqt+aAsqFzIt+WaCMwjr1U3Yy
Dio4q/RdGfwFfBAgFf81C7agmermUBI1RNUlPQmd00jeInum+KtOft62eI79vfu4lccslybJlBlf
U1MfFHCrll8WgaOhPBFMHCitIY+MxEBxdm7tKrL2Qw5Yuabd/3cnYTyJsSzdUHc6YA8yjHXrQ2wX
YnNK4jq4LWfrHbX+NIwz6bKkXPB9MLiLl7ESVMtbgS3f8fdtKfRS2Hx2LYXxHn0l9mkUIWD3SXcO
h/GLYiacg2wmsmsZjOfAFFoCNmHMjJM3zU1ewP/0APRS7IRhb8LNnM5dHgYvcSwwZOpH7PTx0rzN
18j6BzCuhFhxWEkAKH4PoJTiyCr+ad/vS8zdVd9vXylPHAtbJRpqqE4yfAlFyRNswAMcLC/H/lmF
iTgeGDPnA75f/sqwTODqTGGMyxU1zYtDTJNjgpFzIJqY3lCSd/SblYxWzfWi73CgrkptpX6s8kO/
lK4e+elSOZn2k2Sogn811V0TeiKvccexa5lNmxeCXUlw64Cs7KcJIrH8dxU+cU7Ik8H4DgWrs1XZ
wgdXLSB6KDJf8jUmdrnrXSvQzhXIsMpgFjmZHSfosIt8hrSMRSmhjUtnZDIoCV02TQ88ZKDtBPLD
y7/v3a2+n2hlZqRHKMm0UEkD+AOvlZOA0EehNNcGdmm5O4q8+2TcygwCD1OoYXFq9SOVn0f1x0g4
RTSeCMar5G2lNcUAd99mD+rwGNV7oGHcVottF2zQrQkZXKrsDI7Sy42x0GpPZg1OKmsu0ROnysRj
q+W8yvJ2evUhi/756huFpYJ55ALLV8qUBGNpXXULo0Za8yTreWVrRbXPEgAIpo9YNbIXwKGrSs3p
2P4Hx/XxGxhLG7ohbeMEdcn3ET9/eo3O85vkiTvrXgy4Wsk7MWNzZpHN+tzhxBTUurwv/QF0NsqB
8negc8vzYdvq8nE2+uer+5WG0CJAFsFb/4U6ZRDjOtnBdOe7EUlW4cqvFJ/rtvpQJf/TbX6IZCJ4
Vadylk3ImBeMXqeTHY77qP6aWm9Kwn0E847HGFyUlYixWJpCwS27RMfO6SYne44CzI3t56fWqWLb
BJYP51Z5BsLYIFBYljjOYYMAqLGnzEkQvVvL03iGSP+dWzdJHenq44VWHlugVEDJMj012Uv+vfph
ObJ4aUxOIOAciK15qVM2WQnW6VyVVq+T2jalzp76h2HI3dvKwTM2tuS1CHnfYeqKNnYpqrpwyZxy
pwR0br4OTF53gxrTjRtkS116E5VmDKIFt1bqoOyNXY5R/dsn2oxmOmh5ZJAA6ZbBqODUR0IWTkjx
xWoMhPE3OKrv1Ko9ygAuQRdgcEiW3ZeR8TdiDdSbRMMyZZHF1MXqiKYSggxWsYI0+knSb8sEdCrg
bEhX1XxIe87qz6aKrOQxjtpopUgaO1QSSNvvBoBZpXVzAFe5W0jciuFWAwdlpn/PxjjkPBS7etFp
1QJIBpSXR90XdHyNy8uz2ZZeS2KcMXr9QJ1CCoECbLRrDsm1fZ0VewALBvXH4GbEhmfrK5yKyabK
gOBD0qE1IlL0z3YtAC5byEwLbxzMB/Wm3eWukTlmAeAsc5cYhV21un1bS7c/34dI5vPJA2BhshrP
t75vnSkv7o0qt8UiAT4dF4CZ/vw/jG51PObzoZUTtsYy/PP5Zg/LpMfQ/2eZlOeJN/3/ShT7/cxS
AbM8NhvCIsiiV3V8LTNet30znq1ksCGURHGozziOUe06chIKAEvVgLq8MyfOR+Kdhn7Elb8XiyZW
c4ypuXWLmInXb9pnntLlwW1d4B2I8ViiVkxxAepWlLSsfTcZr4MlP6Qmhghq+ckiPJfP03YmWiq5
XNYhtbH81O4LbzjWXn5Rd3+X6qy+ExMtC8H438lNOqXcfsnd6GCAChw4DXaGThFo2QIeFNBmA4fy
vfyvJbNYQGE/4o099JiuvKsumZdkdg1oy731fD+DCOudjXEHPLx2/O80hV3ExLD2KKVItNyuMHZF
nvnA5/JyNf8rp/9xPMZrxJm4RDV1+vkiHkWgY7aRFUyWFmgAxrutlBwHxcLXpgUatHoIUe3wWKdT
IA7YFhlqF/Q9329L4liZzvgMxVIwzlLTxokRlOHTIp0j3soL7zCMy0inWu5NOr02DMIVPEPO2PbH
MOq9rhJ5r5fNJHGlgozTCBU5F8AWiErIQQbU/fgcecW5LW3TFX7pd/h0XvwcetWjnjo8KgbeMRlH
ggaRocYzchCpuNNIfxXAOh03kZ3O87fb32wzj1sdkvEhRWmOZiwgyZKyyCmL0FY03nA57zCM+xAE
oZKiCGrR5J09D5gsAhgnpWrvDU7rYrsw8XEadsuyyAYwRfXwGhQ7X3cwJuBGz4bXuS3YavULbymA
czJ21VIfddJPGj6TJnxN0rOZXKTstxTxutmbdmVKliYbqmaafzACxCLwIWkxSazu+/rZtO4Ibzhg
8yQrEYwalMuQNsaILGYsO7sU/SRS7KR90lXuvCL1bH/kMCtJjDYoOcgeCIWVHgGlRe2KFjNVW/RL
D2RXnILLtkJ8SGNLp2OcFyRPgClM3NGrv3S/kgA4vAhcJKDQijx5nGtki6dADS2bxqDuCZwt6j7t
fJEcQZJ622Y3HRMIj0wTg08AIGCcoNbPszqJNDaW7cFoqp2oY6rNLOxaTQJdTgCIKXPC4mZmsxJJ
D75KoCaxjTRMNlAoDssPC6TvvXoxxcdWBjRHHr/+dwdk3F9dDtpUii2e5+3ejPaqDg5FYAUvdjw9
l/HP28K2v9nHbTKqHzVxWILrSnT15ICGEt1hDNXnRf4rN7i6Qkbx5wVDwqrQofgHomVtr8b3cnI3
Dxzd2O4Zf4ix6BNw9aW0qq6GQYOY+TCcFKRqtZc9RUDeKB1eR3W7676SxTy3wH8ah3UGRVQBHGf5
qU+ODbgGg+4kHERUgbV9+zebDFioEfG404FC+Aek21hMQxhTR9WSXZZEbhK2XmtlnGukH4P1Uhqo
RxRsS5h/ckXKlhViNQ+GDMxe7LZSijrKfMnrJG15dk3D2JUKlGwZNKWfP5ZMhgSwXziNGM4eqdRT
m2SuZk67/38VX4thEjPRzLH8XCFOxe0eq6xxfJcNTjRzSs6bd7Y6DOOWAH2hSxHtOw8+2Zf+Pxu6
/DvbyljWh2Fc0Rymo9piadMt2u/J6M0GJ4vdtKC1AMb7/A9p17VctxFkvwhVCIP0inwDMymSekFR
loScM75+z9C75uUQxtTKflWZfQfT3dPxnKxDzQlDK8AEKpLnMFu+DXLxUzeAbgkImHI2vsV1fiUB
CFpTfglVyXFHW572UjrjjlDAKEQF86fOEvfBLJpeVAyWYEzWmq1+mibevmpssV+bl/IYt5RlqUYy
IPigjq3fhAiaUk/VreQpwbSACeeB1Sf0GXF4FwCb+7I3tV8TTZAcwQC+sFcNVSusaoSOtFjVnlYj
bxijQyGt7r6YzS+qQYKGCqGpEeaEarmaYTbAyHQgDJi/dUCKSKcMjwvn5rYV50MQW+wFJH1fNSFa
p5kg3io6thP6OHXUnvj5tJzqaL2v4/Uq1eWrNQROPR+OYiswUC9+AOOPm3luF3luYOfjZCXJdKsP
pVePhSeJd2PcWU3MXWDYCucuRdJ/v3xuEq2SCL3D3pFeFrek/GM1NtmRAbpiz2+9b+vMP5epMh4z
DrH7JUxoHadntK2cwResDphqAig9MQVivbOQ8fouWxHC5RkZ96mkZpGZJdznLFlC4cmjm4VX68RJ
Xngno/9+8SX7fpFDzLBhPzt8bhNyzCLxEBXaX/vGsBkRXx6GcZ8r+NSEYsYaePTt78Y0KLFjsLjp
V4KvzhZ4Q519ibxzMe40zNfy70moztRPtSyfiqL5kYsqJ0LdHNu8PBjjOFfsx6rYC8S4TmpJzUuZ
nWNyM81+352X7jiDyxdFpP2jcT8m41qaWZ91MHjQyYz4dnXUgE6hTK90XWj2UeT+o3jhw8DZqhhs
bQ3bGE9TJJyTxkvqK7CX7J+JKvOXyOdCBONDSBcVcVTBGZc1OAK+ibzpi80+1cU9sYjYcRgt4RpB
z5u4tYw+tXQFVB3XsfQkqL4oerHsS/W5jhyz5nWUNquKl7IZ79GLK20wwnuIPiB4aWD3NgISuPO1
1AIrh0vQGY/QLeb1pjdDo4uPyngQeWwzNLlQTR/EwtV7wRvH3qki8lYIgye1kddWMTYwB+Fl/zI5
novd+5Vnw4iEBjgWizE4RfRo1q5gGL6a9hxL4GkN41VmsCSQVcDkSVP/VkFrM/ISeZ4AxosMSYTt
4hDWTVcOxW/kKfWWyQIEkkP3cc0BQKhcmBve12M8CpHnehwSaIthpnZSYXMre27am+5PJk9UDWUr
WQTr9xfGxyiMonhNoB1q47Tq9zCzC8PbV4TNodBLGcxZlorkhRAhzKvcBbUx1UMhc7juMPpdB7ON
rT+HPCs+dkZt8SQ87gvf/o4f52O8ZNeYhqBHgJIyo7ek9gCvqYNkYrn/AynYE1Akk8aUKqMhijRk
oRQDvy3qsLvZHKcwCNfSNpYf+3I24XnVC0HMpzTxH+Cie4QDXugPPgY3T5jsvYm98qRjmVn2VDtx
QBlviafyised/r4K8MU/X0hnPqZmRqiOLDMGLBspIGHjGoJ5asurEmi2RfxdbcRjbyRWCFbLSSvu
JKN10rUBpWFp9QADj5rFybvKFqsYOLGRnUrxMUnTt1JGHxGE3toSWsPcnIwseiiM+s4Im9OQ61dA
jcf0UI7GtAJQuR895t2b6b6Zf2JW0Nn/wJvq8nFC9pGL0UDLGrVCQSb3O/GAYriVqfdh3XJ8Fk8O
89IVCFz1ccZWcT09VPOhHX/K2nel41jepuu/OI38OawbzaadhQr3NRW+Wh3U4aU07tBbitFAU7/J
GcfWNv3khTjmhVvA+dTnMSKSWqQkYqoj88c3t6YILgyA7fPMalb1QwYDSMXbcDirw7WhHKvZX1MZ
C7aR1aSNlUic29r2YBcnY+LjolnSvgjRLZb+qg9ZYJ4qIPhHrnAdenSowHj4uxOp307PMm+cfzOG
NQyi6YBrMkDx8vkSJX1U8knFJXZDdSup2qHMZTvSMk7stUn7CP4zU1RM7DthHeiznLHOpTwucUbi
k99Yc/TADFfDsxiOfiV6pgv+Ohy1Bx3Q6NdP4IB84lUpt0Pai59AFewiDZGWWIiUGj8hw1xbEkgB
prBsxRc9BE0o6fGMffPLXohjvuzSl3M66CghCtMDMd1Byyyifd93KDwZ1BFcHCkiBcIHiZYpW28E
oWyDvIrTLNw0u4tjMI9PKi/KSIwcXtm4LuSHOXP2j8DVDObRwQqSJI0EZzAfhjcsVoATBFvrVnYP
ICo786U7ihpmWNMrXf3GAn/vmI/7P4F3RObhWUui5suA+bKqStxWMQOy6sG+iE2P/M9XRJH380WN
Wlo2Zj8hBR7O3XAjK7cR6a2J14Pa0gcNrDvgMleA6Myiu5ltWMF7YVlMzAIAdoChNmz8/ZNsmtGl
DOa+sDKSTVGJ2HH2JI+ChQFG4iz5NFgFuMpz8rwvb+tyNBGpDWrVRBTZQL9byryPgbfgtNPPeLoC
MeT+39/MnC4FMDaUCCVGZ0oIoI006RwFpvfOwvNKwFImuZgBmdFh4FVetm/q41iMWYXyEArNinUi
xewsPZSCXBStWP4T7KLLwzGXpWXyqgq0BSRVozVMQYFhvwoUqpjYVxaOZtC/xcZvl7IYMxKEQSSj
jolQ8FWcpmx1mlK6Xcg0OeiL+kZaW7E48laZ3huPO1LZxniFXkYWJVB5clUe0gOISc+hX3vREZDR
lmaBLzbz1ffnBcAj3/VXHgcO5yLZTnm8RMBVWek4mQKOqCz1qhD8q3J32FdTnhgm2CrMuYj0Guid
Uw2uQcyToXY+82gJNtteSDFEEHgDlxhcEZ/d1Dyv44jJtb+hALFM5Va+ktp0vW58k63YDW1u23xb
az5EMuaXqWGjChU0NIz0sz4JWKPtiLPMqZvFbZApvzKp41KlfY3zdEVHKKKJ6DTLJgvyXKpFJhJB
ALGicd0Ljty90bLQmFjoQHsVsTG2ZPY8k9+o432WysRAeq4WJnJ95X1AYD4gyTlgecGLj/9/nfws
iPrUi7CgnMM2KRcQiJdd44SG2yI7nnmzGxtNgc9SGGVZwkgmk9Ep6MeKNsHDnRz7QLiKAzzSt/va
/zXV+CyKUZJ4IlIutRWgDyl07THSTrncY3OxsMPVIyAgBnHtvsSv9vZZIuOfi6HAeMVgYFquu89r
VLTuxdHbF0H/xGfP9VkE45uBVtROTdMQp4+dsTqYZe5F5F6o7KoO/9/e47MoxjUP2M8niqwCbh5b
OZgESNPDVK6cT0Yv4et50LnWDPSjFBbRvBaF3ujrjDjx8BAPr1maf5+Re8/CwIl6v7oMepp/BLHY
5EnVoJdYp8QxQXBWByWIV6f4vtO/r+R5Ld72b2mjqvtZGpNM52aUrSm21VGfm1zZTT0ClmmrOBCv
9fVbM9gXxzsb4+d1M5L7aoWmY3e8VAMVmGPhq1a8ts1bxRsq41wYC0GhdCH2uJOaekEbQb6/lj9l
RQGndsTRjI0Y6/M3ZBxSOoH8MstTBTW6ZrHWBJueFBFY+EXR+R7el7ft7EasHN4uPu+IrI/qplgV
Cjwogtb6ct39NDOwi2vSLdJh3iGpIuzov0J/y4XXncOxXwYFe6WjNrrp2vr9Amhl0t7reVh6rZh4
Bbj8LFWLgqjFvszwbV91tl3Wh1kwLovEhpjoHYzcaCu/g3lgOOIgyaK7L4b3SRm3hWHvqGpqeMZE
fUkT1wxPffdj4oFW8eyA8ViRGeXA3ByIM2SHaLxZk2d9uNXE2CpTxVI77sAPfXt3Lo+F2ZjHmeRR
QuUdQceA4kCB4sDgDc7fwJF/UIz4ZBGE8SqhAKa/PAa1c+/g8QTnbfA+naC7tL2coGjAxTakNrZ3
Qsaz5GXahGMO96zUj3UnWzN/tY7+iT0RTIAzmWtXCJUJEj4cCtNFYHZDKn82/dEvfR7iH+88jE/R
Zc1AyxDCVIx0TMept/f1fPt5/secCOM68mwpiVFBz80JhAOJ080vFOKuu9dGTnTDMVzCOI6mj7TR
kE3iyHUTpCIGjPrqh6Std/sH4olh/IOGFKJFEUx19CG9UvrZGSblWEsLxz9wLJcw/kGPKrAVRhFW
gGurCu+L1a41VOgTe0lNS4057TOON2JHYMpk6lKlQxAl63YUPYCx2url0WrrihNC8eIAdgZGmAep
IeFI6Go46N+9FXwUWYXxXhQUPdMpOAfjymM8RASkkymEt8PQmfqigwKDmpJ+J9mUE2V+3dcN3gvN
bj3WBWBAlqRHhA2WUNWTAv1euG5PnScdiQXUNLd+GiJL+m+az868lIOszsTMFEdPzq14X8T3UsoR
wTFjlXETSrYmxdQgS1n1N6m+UobrKdHdXr0Wke5xPiLnEVEZl9HXyaKFNE0ZvRqrqpKFNcTb/p1O
eQS9Me8R4ei+yvgNvSeKohWt4mil4q1R7ElZ58Ui3rB28PePxvEdbAuyFYy5DCNcVLIeFPhClLR5
6RBPBOM3Vq2VZTPLVWcdiTtXvdu2iSsSk3MS3kdjAospHrBZ1sKM1/i+lO1EwjxZ/2zIwf4H44hh
W31trRhan9awp/bQL+c8PaaNJxJOcZ7nJNilLlUrO0OLYLajp3gIr/1KsGjbe3JKVzgkXKhr+nW+
vPCKociUTFsDqR/+/SLGbaS81/ISj6L0MGBcofNjcLemojXfJ1fq9xWbc7Rgag/PY2plOse+Nr/p
hXAmghHDqe7qCPrdVxiHQ7Emd3KEagnHY2xs+CI2u5DDhDG10GEyPA+JM4qzlZLkaiWmZYSya6aS
Lywlhg5FSxFSX+wem1nIrVIBDooq3RKt8RV95Ewfbz6o2Pg1gaWMlVt2WzyL8rhrRfyc1ogCWTuR
+Oeqv0aJ25DerRcO9uKmv7yQxpphE5IqFXHDYhRaq9JZRGitSBfOkyZb0VDc79sJTxxjjmGaqbB6
JE2h5qSzZyqIE4orLcegCA9KbzNg/DiZIX7W3VJUQaw4IlRoymsjUSypfdo/y3aB70ICYx1ynYa1
iVDuPf5NTlIQ+XSHWQ46XnCw6SwvJLGm0E11RBYViKeRG90nSB4wJ3oOz2EwvbwDXaOhyatfbprf
hUzGLDC60KwaTSCwe14ox1i7ysc3QXn4jx+RebCNqQmLwdQAeNhiLxZT26YVR+deMeCnsWDnqeZD
OXOUftvkL85Gv/eFX0s7aVxkeSHvCCur09kD5q6uDaeO7eKAWRLX0C1jcXh777xrpJ/8QqypZ1VX
ANLbqbIDQMUtxXzQp87mfFHexVEbvJBSkCiZ1RpvUXpQPTG3MHl/DD3s8nuKiz0uD6m8N514+dlG
oxBu9OKbMp5E6poc9jDTwpnkFSiddb7hwKEovub1T7nd/dH7cCGQ8SXdOINEpSlQ9pbGe7OYQNfy
MuRZIINkk/NJqa/48g5+iGJ3kbRMUYhJSnxS0auE1BVWfxqf4+RnPQEu3NaEl770ODI5/stkvEs5
DZOaDuD/oYOCsV3exI74mqPHBSAUS37GXBbHN3P0xmSczDrLxVikqFHEyVtWnRv5dyU4Je8F4NgA
OxlCKq00DIA6OWtxM1bBPN8YvBlB3pdjXMocS6mSAu3NyfP+tKDaCSLL5/3b4bxjJuNA5rBbBalA
WAkOxjhZbLOcgZBc2grwi0tOQKDzzsO4jRV5U9HPEiKCusRoe3kcMGwsJytMW0AWMIyvY2bYwvq7
SrtbxHEOBrkPa5o7Ut95y7J4sflTykVXVcqjgmaKog25LUuau07JfTxg6inMTulc2pkxXCXFSzvo
1lwmtzlinTFVnUmqv5kGgo9+9ftkVQD8P1iqKVizgk185XnQkrsory29mWypflqa0LSStZmtVV4A
rY/p/KKy4zA5qoYIvKfqpGfzPSgJrWwevLxsrQyzeGEDFPTSvFIJIkqwWZJWCub0VciLH52JBSIB
7IVl9ELq/FD1tdumgMVaOjsUIyCwqG65xm+aunDQDb7Gv1i5xTSCAkB7RGMshI4QKxNQBFeEK81g
67KTzwDOJLKtDvZMXjIJvFyjv69ZW03ZTzIZMxTNpZQzQ6SYdIO7OqWTIubGwo9V4WWSrdInHLy4
jazi8ymZl34NDSiBjjimdf7GpA+d8Dx4sld4kcdrVm70ET9LY6xzEKu5H3tQLWiqhaQZGy/Dq/yX
5Gaeeqs6nI/51XF/FsbYaa0oi4B5JiQwdewulf6Uz42rrz9nsqDUrAUyoS0JWbtpjPz3vmyeo2Oe
4bIC8r5aoP4WiXdrfBqMt6Hj6QrVhb13iXlzG6NF93zGU0/fXDRZPHFCs4rS17R+94OHibtdNbp4
BpkXdxC0XkPPT4Gi5AfRzaGaxqF5AgCCpx4NL3VRKggI51niBGsYCvoczyD/HOuRJr0zkl7KFtye
VKDDiwc67g3kv4N0K/NQwTjRDGG5uaoyNAaSow2oWjVAaTqfrmaRh+as2BDp8ApyG8piqij6SrIk
I9kWmS8rlGPXNjTXFQlYpOTlYZAyG+POvPnPrY95Keg9p7kIDpdEE8p5gfVNoVt8q4G2M9NVZ1O3
V1+zZK/3w/vSb4J9W9j6nJ/EMsFMpo1doWmwwyi3aMOl9hLXcNa7Fe1BELyYDm86aWPOUP8kkXGj
MwYIjGztsVaxvGFd/ZsY/qp6HXM0WmAa5rfRrJ2oHyw57m7HDlwDS/0akvhHY5rWtKw3bfpNHYrj
OA32oPaR06LJNsTrvRiq7v632QglPv1QxvuOSO1CVW0xBJMHY/mSaoNFyjswqms8UIcNR4+1UV2W
iY69Q8BvMC7JHKqyXgDl9D7LR+kyVgmsScJbc6ZUx13CeT03EmQsgSimqpiGgQV0dtoY4yidGC8o
xqLFbBpehhnc9ZBVb5EWWi25S8Q74KFa+5/zaxT7WSYTLEmZOM0GaDPAAPrYRYe4v9XXQOFhLWxt
G0uKhHaqZmoUu4K5NXNWZmFSICY9JIF6Kq4UcLmUPWr2i1fc0uGp1JeDyFNu1cf9A27cIoD6JaIR
GTR7xhdcvyE2hckYV5rfJQGo0jC3RR/sqrIEXz7pPLKMDduFPFlSJYJbJF9QWxK10ZSxAt3JdNc7
oV+4xRM6BS90PaS1p4BnuRsX+Ekc86aRvOqUgcLpY04sUDpk5GXoz/VvsP9wooOvTteQNHCkIbgD
CAPYKj4/LDK46A1tBhZIF7pxr2FjTrbUsOTY95YUYORKWByDpgAx97MUTV/rtBJpY2f2SHLESGY3
3e6rxNYmD/70PzJYr04MZVpEHWW13jP8+Vx6xAV7FjjRhPs20O8MS7aKGFAxvZ15S/AHo++fpDPO
PZ8wclqnqE4lqtdMj0NZW3002PtnfAcH+hzr0FDu44yMQy/DNmxiEFsByQJV4Of4xnitf+hPi0eZ
xsVn5Tb26aqlxXu7OPfHagmgaUo5qoCDU3dBbDyi8TwonOdxO834OBoTEjdqpIxp9N5IigIK9zsA
pKPweIjovNCb9f+xVhkliPPoFALl2QGXwlE80LKQcOC9NVtWfJE56awV6yUGuTM8+Inoq6OVJhOo
ha8X/XVfK3hiGONaw75d65ogD+9tqaSM2cdo+Zb8AY06dO8jD2RCUKDdYLAabTenhWcfOwu7Zn3C
S8M4ZzHov1+EZmokgqI4RWgGXgN9sEKfuABdAKWpI2QWyLkTVH4iO3Mibql3W8U/jsfEBYlcJkNJ
4KJ09ceKWZECiMWtqHAsmGrxVwP+kMKoRDwlhtDF0PJOKq0qTc5YBOGUSnifkFEHjCGUQlVhrGeB
I5iSMhCL6dDEhi2OK6+GTF+HneOwNcE4Use8y+FzaX2uQ30udVoAVy6JlVqiNQWo0ezr+mbMcaGF
bEVwjAaCrUVc03yj3vSH2lvxZFkRyBQoGq1LGW8HYNHWfm7zdlI3g45L2Yz3BdiukHShTHsdlPQ2
cyss7tBZH+D/X3ETTfpi7H1b5mUmRNDkLsFE82SP79hqa0B3Ut+R1Ti+d2uj4NK2Tcb5CmrcdcqK
PL0BI1/6mj+iNHlSUzu6Mw6JLXrCMfOGIA7kE8Q7Jtb8OWHI1wTgU42CrSWaLSCgTRGd8C59GJCJ
mABEn6+FyB6Fn/saJPNEMS6miaQqn0ok8CCADBrwM0vN7OgRHHOSUE5KRLAPcZsFTd9YREZ0pxJr
rnV/kWRLGLKfwyB4OTaT0/itDhusyiBzVCNPLO66eADfAOClk842u8mvQ7jJ/V/PMW5220lI5VYO
BXRP0hYbVdfz9CQtvjQ87kvhPZIm46bkHshcQMNAfepOtkF3gRhKdxc8kvIz70HmXQfjriS9xZsC
9HGHNLmFQUc5+WtQf6TA5ZQfOKeiWvzvFvWliDLWDYp8tBBWV+ADplm/dB/foOftDof5qvTjq4oT
99LvtCeRiQpbMzeEvqP1L80rtOus/b7Gz2L9Ct5uR2l53njfYxCR8U9qE6mzoaLmP2I8QSGAyg4P
+vSrBNae2DriPNpDdN/0QVJz/AfHKxOR8VVpnWSdocCmmt+TiyL7KXb0+/6HjiWkFcNbIpBoJHe+
woPwn2IfItIrv4gXzJRkQ5ej/5UZDws59uQmjVGES8f/ekIaPlwIKqWkMQYFYSOFTQZpGzZpdVv3
pYBSNK6A5ReD2C8PYsADZeKpEOOuUjHXO8nEbGGJbxrahmrl0685O2bxdax/41jIvjESkf77xSlT
IdQrKX+vpaa3NHfS7xO38BsBFVXDSgGap9xizCW943mBzQT7420lIv0MF5KFem1a3UCGEamq3de0
5y3ZWpLb2KK2FamwMkG5FYoGS8VPbQK+CrI62mByhgz23Sth89SyAb98PtFVBAUDcxKxJRUFou6v
CUtunE/NEcWmq7OOvVUxQbUzfAKGx7HzK8BFW2uBXnH0mmKgKHJC0Xb2pW7frylijEk0VXSqP3/l
qJ51o0Jn0Imq6ypz6cPX3muxGwmcD8kTRE9/cZ2mYtQr0FOJM5ffdTN2FD321+xnrKFOI/J2+LZD
949TMVq7JEa6aitOVRlOZf6K0pvwD/jWECB9iGDUM46aNIlVGIYkWYWB1l4ngj1usLJSsvevaPMw
kqyKMsaxCJaKPn85JWnUvAPdOjZ9jvQ5BLyyKsScMIInhHGbqH3HudhgRwSIuodUSBHgkGvg3HPO
sgXzIKGe/89hGH3TzMWU+x4xrAx8bys9SBjYU/DyInD2y9Pg1G/yoXoRfCOYAt4wBu+MjArqfUJi
QdYwVDO8RfFhEDJnjP/6b5fFaB4QTbHE3SJOksOHpsIa5Tnn7RxuBi0Xn5DRvLGPk04zK0wkdIHe
XecZx1I3uiEIvS8EMAFYvYrlOuU1HNHV6FByyfAAsGMAEfRWchD83i+vkEjuf7ftQtaHUBbK2UCO
KsslqvB0Pmfy52clsoZXgnYWXapfAuU1+o0l0QNvoGs7h7sQzERkS1umJM9QxdCuum+ii4XU2+Zl
cNIgd4fgj8pmF8KYgMzoRy1vWwXkdFPhxpVkF6t0jU4+J+PnXSFLgtfrpdEsdA1KBabhQ4useAxM
0xaeEJh4UE6rtE2n4VHFcy+R8SLRVOlhX8HvdoBfU8DiLtizbbyO1nqn+4q7BEZnTXjHeMkixyTY
lkrXzKZWdNDYabGL+GfNJajfDKQv7o1xHVGGBXtpifBMvk3uDGad8jTTQPYbqMecfUug1vUlQ7gQ
xXoQbRijNER4NyYC6FWDLg+68VWfKt9AvJday8QroWw+zRcSGYdiDotmqj16bWv0LQYKDEaqyqek
vBNq3iYiz/2z67G6klC+AMQ4w1E8zg5Bc14KYg/sXA/A+sHA4fuewBKYimU+ivf7X5ajJezKrCmt
WSWAtw++Gfx8InnuEoNTruQ8MQrjTNqiXaOOIOFasK4S1VbW3RnKYf8Ym3Hix3UpjA8pTUEUO9rD
bWSfxMcl/KXNt9n6Y18K7yRM1GEg26+jKVccEQCKzbmvfi4RJ1XbDvEvTsK4C7nChGu8vLteujyv
BOGhsLOzYUV2i2U53n7jtp4DdsnA2BKAv5nL0VaFlBOhZfHxhPe/AUipOVnKGkigQ9j/ev/iCT9k
MZckzULfzzlmpChXZ4d1yh7TEsYrzEsekB2ikXEznNbb+MhzH7xDMveWDN0oglgN6Wf3Js0xpvxK
t5u+pQA8Ad0aJ5yjnuGrr/o4JXOBeagWo9xKtJ9xJyrHJDpOP8fspY48QeJFJfSL7cliIsciVNda
GTAB9v5F7eZXeM5/j0A2FDFZXk+cC9xW/4+TMQ7fkAuU+wvkfUP/Joy3xfBYFY/7OmLQq9g7EePp
awJyEbNMCEZ1Uw+o4JMTV6Il9rmfdLWj5q1rTuD4W4egboAYplanVUE7b6qDZa5Bvq34IE39Dojm
g2SkL2G0OolRBPoAmMI19SNDT7Ahgge3z625yGxVSR7reXzMMNto5ioIsnpLrIy7HHvFRbScjBkQ
D/FwyGPBWcX8rpMWS8f/V0yAP2mFGcCBhl3Ishcq+rnUQmdYlZOpLC62Hd0EKQMhvaetqzWuobuY
gElMI7uaojdjeV6F9U6c0Ski4rmo5iPYH1y9bvwwmpx+Ha2xVm1dNSw0XJ7ksHkb5L/MdsLvNoib
m3SGANDTPbAO20W3hLZ+kXUBtKoIMMTwfoirQ9JntRsnxt3+HfHUgHkalVaYxlimZc/+XPYnWQ+S
jDcPwpPBhNv9IuUYy0HFCkDij0CFQ6Atv2rn2RZ8cjId5ZB4PE+4PU4p/aPebJsGuBUpQKIRhybf
BpeSCYeP8o3x0wQMXelOQZvi+f1PX5Jt0+ShPhTRhFKrXMj3Sl4eU13x51T1/psYxu+KHXC2E4Ic
z0z0uyQskJzrLVSHS8C7HaZ9fEHGz7aiicFaCe8j8Iw9uuotu8Xd+oMW/yZvPK709gKQMVzx2dN4
ohmvWyqKrAhyieBeEew8R82B6O40yZ0V6qsj1OQ0D4olmgrn23K8PduSaduVaGKE5zqNn0rlHIOB
1Dwo5ikfawSrPPRtjlmYjAeudNIroYgCy1TbWdFbklxYDYx8X1/+JQb5uEfGCfeGOWk6nTGkZVxK
9h4dx4BySske7u+GB5b7LxHwhzzGowiRVqVCDDugy4oUOU5zesyc1T9Mu3Fml7ayEeTLV8QvbV5s
QD/ZzoNjMp5GrXQAgdAKY7uUdq3mBdpZybGJf5QjSTihwb4slZ1PJVU+9qqORY01xDOSo1nUFlYh
LbdFsXL0kieKievWwpTlOoeTXrLYGsRDESXWqhW2UQb/SVlQxMIHvihiqm1IirqFd1Ek8L4TNMLy
0kqf8Z5hAb574ONnUlP+9xsD+vFngV1bdUMvIAzRxENZHavxj/KV/9NGle2W9ONoqquJdyBDMiti
UC9xsj9ZCacFpQ8p1NQvP9sqzlJRYEiJssWWTvM0YhQK6EF0Rml5Fs4ybyN4PwgGodBngZmsF1Nm
wHeoIHwqvFW5bkonH1O7B23NcgjFIJusRT+t2nFEM1ee/UkdXR2Qh9NhX2W2h9Auzs74l1A3lLCn
8x2TTaeLEMZ4PTAjh3vMX14TSz1KRwyiObTiKRx4QEr7PhTEwJ+/wyJG3YpYEVNa4Vs0mvdVuFqS
YfDMgqeljF/J5yJsShlIckIZnrr5UemvRkM8IwtzW612MdESDJ3gmiX6jeVj2EuerMxO3hNOjkCP
s2MtbAclI4kOFi5EUr2JgerwjIlJKxr9rkbn5rUUX/avdvvjmljvUxRJNFjUjQJE1XpNS9lJGkCv
FvEUyxzt2W6jSv/I+IK30YLaSR9pNgdGg9XJTo0dfQebhzs4+lG4ogZER5/MgPtObadbH5IZp1pn
k94tYLXC8CSa4yCgBa6d+TQ43Rnd24DHoPAvVdgPcYxnneQlk+PmfbZl9Yxj6aUPpivf5G8U7pa7
JLmtsB/SGLcKaJlU1HNI06YnLX4S0j9SxI+/z0Ro1SoJJjissDskOeb6lzaesLlLh+ajs9J831fD
f4lgPoQx3lWe5ik1U3gY1Uqu38v1ju5KPnZ3UaoPXZ5P2X5tP8QxvlUOVW1RE1TRGuy7mV3xWHWa
FyVIEWfznnM0qmRfDfpDFuM8h1HqMbdPZamGXysh4LJRneyzzhpazRVFbMgXWOQDDCiGmW2w4HLq
6LyzMv7TzBayCANmeHVJs8zYFZIb5Bdgp+WkmdRB7p2TcaBihdezHTDEM2CrfDxr5W02XoXZaM2V
lzb2VHMGQziuiwXm6JulT8Ua51qqW2VIrAVOjBssbXvjfy6PheWQ6wKgtMAAoZH1bwkzeFirAWHr
Fdp7kUcsLOw6tS+96mfhltdm4dwbS0JTZEJGgRhlZ5W+5dJtk3yTq9d05njn97bCzrWx3MuA0Fva
TkPhfDqGd8WJZhDgYjlOyCNKT3s10SEwrAZL5nWg+N0hO9BNIv6gKkd7WMD+zCzmaaEzCsTvAaia
+H+DhPN8NE9pGD+TmMJagI0CSio9qt1JwMF4DOvbY2Yf753GOJepzZRS1bDUm1l0xBGDZsc2ULEr
jyyac3u84zC+RZuUhlR0jKZBACpdYToBAJoWx4HRh2RPQxgH0nSZPPcSGlOJtjipmdhrMoJAAXtl
4q800Z2aTLd5DXyHyPDqYblSlsKaI4O3/sN7IzTGwWhli/eVgjK1juTRMZ5WssXbCVlLa9fEGoKJ
49E4xs8iUq8CmTM1wkVG4WRFgDxoe3sl38viQdKftZDz3m73O2VwDIpYSjbl93L8RYYhxdJidKjt
wwQWtwZVKRhFbvPnzhtdoHb51Q/hEPImLzePeCGTudtC6+uG9tGdRiwtQfpRF79k47Eh6Ok6mKDZ
1ySeMOYCk0appUyBxzbB0DtUT9HU2HN2MIt7jbgKj4J4M3/6OBrbjO8M0gg1/Zyg/DCLl0JSrcZY
Af5xVfwJYRhQff65uvdJ5IurE+tp7HMDqFr5oT/kXuZjfdYpg/haw1LOwGv3b1r9hTQmzswWaZYn
BbWCvEPT4rfUWJ34tn9V28Z2IYOJLotcFadMQ5lFf2jPWP7xBbsMED/4il1Qqk2bI493Jiba7PMs
nkJgyL2XlMhb7kRu9r+Lq8lZ9+n0xMjTEJ5M+u8Xt0aUtsawIC1/SkexfOukyBIineM+eUKY10Ce
VKNfENk5BnmpJ08xK6Dg/N7/ejxVZ56BOZEEdWqxXzLi6c4P/0PadzXHzQPL/iJWMYdXxg1a5WDp
hWXLNnPO+PWnId/z7QqmiXPtJz+oyrMAB4PBTE83eGk1tJ/1a5RX/80QEy7moVSgBYwcr5YaZxxA
n9gp400HTp3UML/rOQ/ttDKXjqrLhRsyIUNta0OZE1BmpThYC+TYP+SiQZlg2ooDqSJUGvOAxy2w
mnmdjbI9diiBLUUW42UlppGf5AeJuMWc7qKIk5mvPxgvDNGnw4UD9smQJQoFrHVefAuuvB2URHwr
+PUe5uEWOI7IttwHXVMGC2BqF6+OrnyadC+rH7bdg36N3zKFi/UwQcNaQFGSqvGv+dX/exLH3Tcm
WFhdFEuthSI+5bhMdk0AJK3yRsWAwc7nDDxI0PrOQWYbct6QQGTF7KO2M+tpxiW5jG6WfO+mo5G8
b+8czwQTJVItNyolxYqSYhcJqGmbd8bMmSVdb5gBG/i/62DChJmOZlckKJR23uyWtxSwmAUEBTwq
S2t+ywMe9Sn9Dr/7w9kgEy6qKtVDtcfbouy6t6zCWEmecRa1flbPJpgAAZZi2Yxo47HR/GzehcJ7
WuxM1Mz+6fuwvUYrNK2sSvGIV9KnZLwj5dEqOVcuZ7PY5qI1q13b0Y5YWEHpMzk27eP2Gv5wp/+3
VywNlCDGqDLLyFIgGoBHXoKXrHxLy3Aq+GC0V93btsdbEBMNOn3WejBDAC1NrqP02uSFT97/T/9+
GT0zKxZGHTilArhv8Hw4pOcWbzjuxbYLzawPZ2jNAiH9Di1WqDiXx9KnqckHl66jvyy78JoXqdev
8/N3YoNBlSQChBmAYx7T+078YnSGYUtG48rmYoO0/WX7O60/WGWoPYDHQdZA6vB5IzWSGSSPkJen
++q6AFI2xHNVBMAycRXOcV3/ZmdTzDcz4RQiCovgcCgg4piSa8HidbXXL6GzCRpqL9zCyrR5mgR4
OcXYKLssoGUL1F9327u2GrFRNJewazo0N5i7O2yzrjUGPC80nKL4to+cqdhvm1i/5y5sMIl+3oN4
bzDh4fF+dJGEoK8bnRo3uqVz3RLn06yHhwtrjBvoYKTI8xkrsnbx7S/+JvNKvSGO6BZ+7vDs8TaQ
cYVJMmSiR/S5qx7N9FaFtiwP2rXqChcrYlyhmJdQKiPgsTPwhQyq/J7N4D0jSmDVqBdijiyPe0ep
/kZZDfWfs28wB7gyq6gSIJcLF6QEf1MGRpzawwzl6H0o370OPD7f1Th1YZG52huSZ9Lcwek7Et6b
MxBYsXYv6t9nIeL0JVfod5CSX5hiLnWlGNJaKvEyVIGsJy6gEy6tiBbXVDkodM3vRANLVf8hqQJp
PMqpxHsAr0esi9/A3Pp5pRtSS8t4k1E45RCCvmGxQ4IBVYXYtXGtlfpXksfguMMUNTg6nO2DyXFd
9oGQKU2SVRPyXFHa49mKqrqjFJG7bYTjvCwMt+ubKkZXG7At48Ew97JxNSzXlnKTGr6KFGfkZDj0
s/2Wq523lH0eFLpK5qSBB7XTgynsB91X5J2Yvs3Lgei8hw8NJVvG2FCDkqIQmR8YezqymrvmrXyL
wqKj+iKodTKe9vf6O/JidUywabqqy80WxfTqJ0VsS3bkIV/0xqO6b9zBVXLAddNDIXI2dfUmvzDL
BCDd1JppbnBWBHPwp179klrfS1k+aIlymlWFBzfiRAFWuGaIuqlc6EMFg9xWe9eMJ604qionUeV5
ChNr0C8w1KLvwWjWvc/FidSCo0gnXd1nvdOZMues8baQCTexLEYp0ZAWZ/FpniN7Jt9E1dONt6Tl
qS3zjjUTVVSAruXYRHWj6O/b5KZod81fYTHPDqGKn5OTpc3j2GqwGpC0RfNdkxyNlOcFa+RclxFa
ZVITwBTGbhYo3YhwautTtLizflc2z4uZ21PhEOunxdMl4wQrlclUsmJMlE7GbIl4gFxMoO9/tW/S
YDsmrmMJLvaPCRxAfJrQDkLSUIHSQYGaC/Q7tCN4NJ1oAvZscIvbwi+ful0e8LJy3hKZELJYc6kv
M6pCBdkl6aE37kQzMJsHqdjF6IsYnBjJOcvsUCv4j/s0VzEhl2opuBe+z00CGgZXyDmnmZdkqkyy
0g5lmXWUP2DSazsX3Hi+6sAXmH+zpNFOomNsGK4qPs8Q5Bxe//FzMqGkrEkXmioqsOWV6AAaAhCh
iYGTHy0qYcQh3kBJrcG5YtxqCceV6Of6/QrSNbDOiiIkhpjDbrW5KYsCXiLLeB/np2H5wVkbPcob
BtiSQVc3Rl/RwKW04NIQTgXQ55PxTa4PeuQqlWNKrqjsto1yFsXWEORMB+FUWqguWklPi/Zd1fKn
bQvrMfK/bWNrCIM+tm2owILQeiPxjfCq0Dlf5g/x62yDOeR1BXmjaoFX5HtQJaF9ql0X+wlvOB6V
FW8xzJE2arlSCdFRPBqfCu1B17+RvwJYKee10J9w8RrNpL7pZwXN03hwsjiyFyvoxPvtb/KHlPxs
hDnCohGTqKJzTr/IYhNv3LXo39MmSn8sd71HpTxzh7ymIBou/g+SZH94O55/AXOQ+7CfQKWO+N+j
N4sXz6lyErDHUt5R85g2XGYdrkEmLVCblog15RqmtcyPWpYfBSMMCkEb8CuZ655iWZYoGaokasz6
RDMp4nJBdly2J9XEwgSnH3gpOM8IsyZo2ie5CP5JV7QeZgLcx+socALEqgkqCayZIJT6bQ4/1Sow
h5eUTEVvHFCpIzMQXTFMOGZWL68LM8zB0mFHUUSUzYo6d1JtjxHvvl5smccHz1sO/fvF6Qrjdkyl
CFjmaCkRY52sglQZTz9uPR5drIY5Xng4DJHWUV6B8SFUHjV9n2kPi7CHwms4BWalOCXhzZKvRvIL
m4zDgfPGACQOt0eX7dLxeeAlorwvxPga5F3bsLQQx/OidtoMRN2z1NqLDBkgCrHYDlDr7/WL1TCX
baYU3VJU2MFEsLxM9CzjrpmvjdaNpkdJ8Er9Wpdb2+RVRTjuwUIAFJnIXQbBXJeAZ2+uml0X2+CL
87ZXR7fqt4v+vDi2EliDzAZMuXjkZcNVsqSOjGkWsoy20uyJcD8Y/rY5+uW3zDGpdoQmmzgIECgY
pjez+CkX91Kru5G5y6qZ83xdTXkvVsZcxIrUJaJOG0bR4hWlO+X3nXyXQbt8gA59EdTWzFkbzyAT
NzpNEslUAipMa7eQT9xNPiU85z0jeFvIhI02lIkwyfhiQ3pA7ie0bjLu5P4gjI/b34pzymT694v4
BBGHXJBztPUs80mSmxe5Knai0mIkcX7ftrQ+rHvxrZiAMZqJKWcC1mT0Tr1XvVCwtftxJ9b24C++
dZB36Sm5kfbTjleN450yJpTk+Ga53OGUmW9RsgutA+FKCdEX65bPM/EjDq2sNAuAKKQbDRjM0jUx
8/xmBTmUvLi5BWc9bHUP7de2Jw2KU3XkqcatWd5UGmdekmeCeaEbSyILM5WETObB7jJih7Gn8AiE
OM7HVvRaMRvKMaf9t0HDREzta/11Ji5vVtZ5287HObas/rRo9GY7hQjv02yd5hosh33sl5H5FELc
XYcu9JR8abWJk/Zy4q7CBItUTAqDUB6SeTzKmDwDcBXMhLXlLPXJXDjni/fF6N8vTjK0Tpph0NBK
KLvDkh8m6WEJOcGP972YYFGNFdGzDJevOnuWaQvGY6R7OS8D5Flh4kQ1DSSeI9QVag2cjhEGzQan
MvFPznGK9RT9HJEUJi7oQigRaUJEomw4OERB/dJoTocBwdIrA6ACBh5ElLc2JkwoETFAso8ZHjnp
XXXCUJRZeqGJSbqEB+vimGILeVqfiWFZ42MN+XGYD1Jz7Cd7sHiJE73MNwIfW8oDR7xVpxLMTAfi
yyD2ASjuWjoA94SOHI+UY726dv5ibBWvN6Wyr37NkWKo7LYJRMxQOwM4cAxPBfYvxTMS1Sh4ZUA4
3UfO+VKZVCPPxhyckuh5K61kN2Lli9ZJLv6KhuxigUzIEEuMBHURSteamtpNmAR5EfmYLdttx0Oe
67PFuy5SDFMncPH2S7mfgugAloDHdLGpiOCy0wubVwJYBw9frIwJHnASPU9CuL4a0JHc6GA5EsZy
W48KiC648+N9xQEs8z4ZE0n0GiSnhFJngzgD7AV9+hBPvI3kZGqsBnUfgpw7VYD/Ew+gIAmmIL4p
QU5pOP1P+cEI+g+OFQlN3O+cL8gzzISSKlwwiajj4CWQUjGOwEtBEmc86leDSxC/xCOkxJ2ESwLF
CSvsrFwzdvWS13CciJy66Eeef2nUK4zocxJ7nhkm/4B2gizNEwSHJSW1zfGpRZbQ597IS7R5B4FV
o8ZTpR37GfAs6IcBs5+7sy2//qrtFr61lzkpwTrE7XwMWChLK8akKTLcbnNSvpjZEoS6afehFVhi
NNmTnhxi8ELkOeC4YfiCwSsvmrTcLtTObjSDhxpbr61f/Bwm3qRlW5C8QLlF2JkB2VMUtXgr3kBr
CID+WuB8Vd4zm5WtbrHRAhBLuHE7zzQXp8LMiQC8se533QsEn42qsNPZbXgvALqMjVuK1a/WNV0Q
FxTa3d7YFeNjoXMwB6uRxoR+koTujqQazOUgCUKdRwOSLymKd6jXPo7pD1A78YIN/W9+W8aFGeZr
5VNbZnqDjjuExMDCLkGoHUAvAGAo5l34C9VvACkuzNFVX6SU1jjMYN8ASiRUFjeXMS5atsCy5bYi
Ct52OPuoQWwtjbkeCs0sI8wAIkN3sq+an/shyBBj13ysX5Ch2wt04TPXcvNDhKklXImv2/Z5H5C9
KgjqjlmFHlObPQqar6bQDPW3TayHmovtZNLNpi/JOBOUaOlVgU7Sm3yLdClIrpQD5VfS1WDbIG9N
zA1RiKZWLyboCfPpOAtuIz3U0cO2CfpfbHw1VuhYkq1caahD0qE4kCMHyb7bpwdeG2S9dnDeOpZU
TCoF8BSDPwOQnuXQfAUjhBu6vR374qsKzFLv4co7LEfefDZnB02a/F4cgGqyErBGoaMaqaZNOvKc
1z+Muue8tel339pEJngsvRXV+YjmSPYz0Z0uP1ht7MTddTg4scw7aDxjTAgxYiMda7RTwVl53WfD
AZNeQabG/hSO3rLMUBmROEF/9Sq/+HZ0ky820VBJP2sGYn4iirE9x6lXVpE3xslJjXg6H6tJ0YUt
JopU2hxm6oAPJojvyhjai+oZCZ4I5WD3PPY5nnMwIUPtx0hODBznJt3pC5iW7In34F69ti6Ww0QM
YZYw+Epr4LJ57IefssHjj+GtgQkRtdaK00QhXKPgq6HmJtreMnioFU6QYPvMU912kLmDy+ngPuv6
6QSj+16Mg9lKbtIamLxyuWqMmpP9f8xXb5wrtteMgv4Ix8MUmiAJqSMkRpCW4vcs0+15KFo7Cb9H
6fQzDLtTEYp2mSaPZEHjOzJcY0xdQPicVE1sE+oFoBTIgkm9F0Xw+wnJa6rHjjhojt6OXqK2dlmY
NyMkgCq9F0HgFkdOIg4Pqln5RjR9bSE9O8umaOtto+wluXpsgcyTw9KGSNG3Wk5uVKi3WXppD0Lu
q92bRprHqh6CqgfFWynZndZ7YqY4mWg6pJYC0oLrsOxulGZobGmqIWCre1L3JZrA3RsmHPzFto9o
Hw+7i/NL5NSorBGYrSndxdZOK2/j2du+RraPrfYBjrswERMiJHWH6mmNBRX68DCM/b5U59dQ/lak
Bi8N3Y5IGjvH2se5rvRQlHFJ+SWpT4p51eH+Kp3tRfH2jTm8nVHmOfq0uNrTlyZWbEE8ZdyCEs8I
c4DlXpZCWcQBDmunNu+65Tjx8haOCbZHheZiNrQlEE3J5M5iZmuLYwg//mWvMFv8+Y5QyllvlQLp
l45BZhK/ztlD3/Dyr1W8yzmasvLfXdoTaZkN9Doirw33rQS1GKBjdbsdnqQqcbTkejY5IKntzYNQ
++eFhWZRSwklL0hDy0lH+W1RfqY1b8ZoHV9xsTT6My4OEFRvStls8f6YHNGp7jvMnsdOBKUVkFsc
9Ct9P6Gu0weJ2xyNW91Ln7jjsfQLbQVb5ubVqy6DfiEWShmYKLJDuNYhDiWgAwKOeV5o5xhjrt5c
tQplBI2/G6V7GZ3tfLqCtLeS8+D566jci31lzrCSVGUE4AiK6lfRTjxFd7qrHNRHSj7oVZj4pZLD
vCk4nsswR3qSp8KKKbiorB8b87ntfG7jZTsJ/J02ThDGsRMRmsbBidonQ76a8q8A/gAppY7ft482
59mjsXLGmplWBDN/eHt/odx/5BjWYF9AKRqq4iOQMBBQVnjghPVq438f7jcOubrKlnLOF5y7ypYP
kOChhJ/6I4FsM6bSD+lX4vXBX03cXBhlEvmSNOqcFKg3FstNM71OyVfSu5zd3A5iv3HJdbpUR+qC
UagsfBGza2v+ZjXAbe364kcv/EzqzE54Cfy2Q2oiE1z6ZlLqakBwXobcCUfD7whUApWY8wxaL41d
bB8TQqJGkqdxRO1bnpdj2EN3QTG+iP18FXZGY7f5/BYnbdBWlr2QNgP5IIaSzdEnKiimhaHjRO71
XsPFz2GCDBIhTSkgw/vBChbt1IPqEVu4D/0eUnvyl9aGLpnbfeNrmq6zV15YZqKOVWbK1Dc4noCf
3C9e51SBdd8EtMArOLVHMAxL3hLXjGw+MT7vYzPRx1SnFFKJWDWKBkV+LOvnnsfWx8v2qItfXFaS
EEaU9hlDt0MgFKXTjU4meWXvxzyI8nq98byTH3+/MDWoQ16D5Z/Or3/w4Lv6qxQ0+8IHNxKH5JGX
VDIpTF1NYzfM6Jg3IG8bHanuHaE4NoAQbUcAzgf6CLcXS8IbAJKwUPEA2+BTZHh1cYD83bYJ3lLU
zx/IDIVCjSJwSuWxFoz6YzEY9gIefAKB+G1LHFdgkUn6kDa9KIHAvdcEv7XezGnElOKXiGDMBuSV
28Y4t7n2kUVdbF2RNSAm0WKaoyzO9CzcyJAqtrz8mU4Qjp7oAr3+dw2TswuyIiFhLnRdKyExipvp
pgpTJ0xmvG2igzSod5wF0gvmz0kYqqWfP9zcJZGgT3hpo6ZzX/rzsX0ZalsDJYpsRzcZYOqP2xY5
nsJKgsjxLCnCgiaUMF8r9WHpRzuurytUXrbtbJcQNBamRDRTJlmMhTXZQUkgP2KA5zJQQIdcTHYF
GYuSE/0/XjVbW8lE/0G0UKlQPvpC9ZWwozlt/4WSq41H40kBSbJbYQq5tLv9eAK7CC+VWG/MXLgN
cwfAvBp1NbJA7YOjq7OTg+CMoHNVQNUYB9vby7XGRH1jmss6jT9gbbhv7OkkeIaj3VGocuQWL9vW
OIeehS/1pWoSocPWFnjsGbEXKwkizalKrqbE4jgOLxFkhxTVtE8LmSJ/TN2dobNU+7FbQqaxdl5r
Oz6muEKV1+310VO24TosrCkZByPUKZ1wZz50ybOYeNv/P+fQsWAmJSuWrIjQEBXIi1DcltMdHrCi
9G9lHxa8BOp/sugE4BjVelmUB51co6y1vRDux2EySyNtBnWsKPowtjuvhoBSHNv5i/kKYtkvJBi9
5lbcTbG/bZZzg7JDiKM4d5YOARk3qY6y6ZH5ZuLx8PNcnP794qaJlrBIs5kSmZTHKffE+aDlDzOF
9wb/thYmTMRh//8IejRITSg3Qn2V86plnNirMLGhE9VwbGYAvSviTCgxFNJOVl/aJHMzcJsr8z6W
H7YXxdm936BLg5lXolRClZh4wM8j9f/Ryn6VPggVj9aV8xJm4UuZGYljhBLaR5IvO919hqIJbS/F
7ghyf3tyW7uHgGr2oHHwRJxTzEKZUAuaSt0AHmaa3Kq5Uov7mTgDd2SU9/xmcUtZrORSDYy5KyQZ
rkvtMTGqq1SPftRoXahG/BONT9uwohezGE6SGe6X0bKJWvJyE05UVJncRItbXVOp1ot6FwYgjwkK
R7oe3BBzzYCKeZDd5EUXTjbEYpwWVYzLDKpD0FtxejfaFTvwvgYgyE/2ya3m5HfGfttveZ+U/v3i
1GdK3htiQgNzfcizg+pnfpdy9pFzGlUmsiAnidM2QzcN9AmA5TZP8/DDbPbVcG12IHD4xzc5C2+S
jDwOIcYKc1f6ofbDWxJcTS5YZcGIHTo8mMZHHrdxdbJs3+JkAXk8IkOn7zXFn/fDMwGrGnFjRzqm
/mjXnuiDo87pHdCdPRIoOcQQEIzfeCIOnDuChTmNBAw3HS1atWZQWoCpGU4b8bpvnCOhSZ/9JR3T
2hAarFZeTolyV3UaJ/vhOCQLbhKaJZWSHm8Pc0AxNn2spYMlvGSNu+33HJ9kMU15D3n0YcaF2tXf
SX7XjhEkAfy4D9LO1+J3knDKv5ygrTGhRKmFqMtTYKjkSn5SoxnPqi+1Ljpj+VUzyfWc8PTEOfgD
jcUtJR34EDLawqTzi5jWwXtA9ErQaFL4IuW6GVzQEXEpfHh5OYtbEnMpITGmdz5eAcT99QpQgdJU
PJR+OOFrfYzs/OZgZwiFUtfFrMcqxcOHSssHK/CwbwOeJZ7jM1lLNsjtWAwoMKj1e15+D3nYZ55D
0r9fBOJBX9RSpnraVYl8cnyNypdxfq7S3O6b53h8Gyt/+wRwwsVHK/rCoF5UGpQfUG4e0jaYMGIl
LMVBNtTdthmO4+tMwEjErsRsJF5ORrtvgXIAoE1KTykwc4CPG9LLtjVOGvYbv3ekgU0TckRuqX9T
lWsLzPpCBzOvEVfijmeKXuUX+zc1/YIRxhnMTpASmTQ7KkwH8JccGUvLnennlNBZJm+DGFkodsiI
5uqu6+xYzm1MFpaVYxheGjvzVx5ImLc65pkjL/OsTTOeUpHltHriCMa1ottVJtltx7mwORGfpfZO
U3MedQuZnWl5YeIYDeSf6xT65rxXAc/j6ZovvtggNlo1KT0AurIOzo7QG/vWL6W/Y6o6xySdDRXF
2E4RqCc/+oqCHTvkxQLUn9bAx1MZ8DjteZGe5fAWyTxIyoj+ivlU7mWn8DDTYFeO4BRf6l0OVlcJ
OMR4tnm877y3MMvlLQHPbc4yjYmBeZDsOrbRJzO/UyiySicMf6iRjbEhb/uMr0cUVdegkKNYJvv+
yYd8jCyzBjZHQYulEZw0fBzN1zbLj7l+VfH4V9e95mxO/uw1XVsncky1sXBFm9G7UCN95axo/bCd
TTChpBmXthIo1bAaZrcyVA+lGYXPtIzcRa2eUpNn7w8f7myQyUZy9DaHZULHRLOp9lCMbk1xF7qU
LMo44PUYLDteBW39fjubpNt8cfjwpKuL3oSvpPvxCln5XgqmK3U3cK4b3tdi3jPpkA+pYAF1GUvP
o/YG6Uo7NrkVuvWQdV4ME0kkI8sMc4SMy/hOezQg27oBWQ5IERXHAMlj65QOlE45FzbP75mwInRZ
NogKeo3t8lCMmB0Gv5b8vc72tD3Qp5wE+Q+dh/MamYSkKrQ2VQxElckpITFmW0Bv1zchZAylg3GC
+AjxwGAY8FbJ+YDsK0YbYpMMLa5VTfymRp4oHPOQ4yN/gJ78tzT2ETMIwNUrlJYNlBCu7lQYvpqO
YhB/72xKYqbDZ15Uu7xuc1t0UQoDzQe3zbd+o59/AxNW1LGR1bhvkD7U4au5NDsr7G81WXTD4klq
yjehwLhBOwekSp+34+f6STQh82iKBvh42A9bQnlh1CkwmSoQB0AJYh5c3IWcoLb+If8z85G5Xxz4
Bj1Tq6dyQETwe7l1RtMFsTDntbgeOc9GmOwyihoriWcQDiVFuu8szQ4LxWlmqHtFsq9nvIPPWxP7
0VISNZEE52zq91qfPTWunbBQOTu3Hl3Oi2Kug1IRmkLqcfLSXHopDVxwSrFPjORuQNq37Qt/eK2d
bTE3ATwsMsIWX2kCDzwli4rd5NT5KF36lsvDpq+/oc7G6PZeuEQ2pYY4pwPYmAXZi9tkt5S8Zxpv
7+jfL0y0SElKI8PIY0ZOaOmpcueG8b0eLQ5n49aj8XktzBXQaFKhWAZKzLoS+qmlvaeVBV6Rnw1p
nUmQ7VbWPACVPaEjdmU2bph2ThpXz0uuXoUJRI+syJ1l47BYic/5adTpf69InX8ac1EkZdVoU4/b
KUc2iOwTs33vxZ5OLPJK+X/Av5xNMbFkqtLKNGs8v+WTfChTW9rlLzFSziuMNzh0QgSoZB6SjrPz
LLgzmhOQm8W4B03xMCiPVrWvpGMkX8ndo6hz9LBW4ws0tmTLMDHAZzBfuTNzbZbDCal8+5wVnjFd
J0PtFNDqaZPv259t1XMvTDFfjeSVpQyQIHG1zNerBzM+ttVDzxse5FlhPljVl2WljDjvoRlKSDE7
v1Or3pah0l3FPA3d1XB5XhI7atNaU1sYCToVjSY6SjN6XV4GMLXf3rn1B9CFHfYWEBqiFjLy58mh
4lAQgTtVP/DkeqU68HTOTIQMYh50vNrvqide2GWug4yow2iOsGulnWsVj1mYOaL8rNW+pR25jGTc
ZTL3QjfWoziVNGtXQcMbqi+9ND/oieREib4XEuJLFnQfIVmlKhXeuAuE95pdaM7X6WyAqaewl9kC
AwKv7sxxKZO5QsJoGeWaYuCI9bVUv/aGn0IemaecuF7pu9hs5vIo06WQ6w/NFyhzQYtgsLwaoAbo
vxN1v6AbK0+dXQycU7l+QV6Ypau/uFD0FIUQeUKuGO8HFFAzLzvpjx0kFPG+feKJpKxekBfGmHBD
MoGAdBoHZiK7xnouR06phZ7u326Gi/+fiTGGMcdDpGAxmvRTAqNSmngztM2WHgMbja0a38TJ3z6b
POdg4s0iQX+5imExXPZtewrH3aJEthy622Z4n4kd2Om1RDOrAolg73/o1tOW6Deq1Q1dvRuLg7RZ
fz+f95Ed05GmsQ4VyunQu4ZN71jpm347vKbXrUeJOKbdVNjl+z8ukYk2xWLJ5UKRUrMfAliZ3I07
DWOEVE4+fuKOL9Jg8rurqBCrN0DnabGdyLoioHamNYnhQBuRmSfcp9jQyU3RXI5cidNaXg+lZ3PM
MSNjLRYkQeMzat5nmXhdlNmi7BgRKCUgaIABju3dXL/Yz/aYk7bUpSF3CerRuZwFev82mBhnQtWx
ba65jGl/cM6zMebYzVEiV1aOxTXeBLHe0reu6yONIR+gzvvtla2fuLMx5sQpSVjEeYoPt0iBouzD
wk2F21bgWFm/2v+zwj7TF0VSVbIYGNTVol2qf50k4QTNue2lrE9YW2crzMXej5PW9gPiYQsglOpA
v+9BuFdATVwf52PioAi+QLIq9azJbl6s2zRYOL+A9+nYdqSsSZLVq6CPBPzmqMXCez2bTkymYI4y
T9TfVYiigwDFLgQp6JbK7aQp2N6EdTTExSYw1/4iG9oslvig6VW5N3yCCfrGnXziRE7r/B90AFYr
Exf2mPs8m0a8UyT0UEh2lQj3tDUK1ewaCrfVM6mcRjJ9KfnGWeT6zXT+0uztLk3tMptEQXCjJZne
nTwwW/jRU3Nqd8KzdocOPgoxCkCUe5MTC3i2mdiTJl06iSbmG8VDspN27W7xJa/9u1GLi31lQs7Q
9fHcgtDVreUrofei2LRbgZOu8I4lE2msTFLa4oO+a/GreAcN5Mr4qyeRCe0fQ6aSFYw71kqXawvl
eP5QLFUEwKw1vwBlXNgWzqT2HHPrH+dsjvFGQprRsiqEADndJ6Y7CQHpYkcY3anfy1JvmyGnU7/+
pkVf4X8XyLhiQpRcrGXMjlDZ3gioH1FzZkc5UHqRwa4845WX9vHWyDig2cldnVTgyG/1p7J3NGB2
89s5PRDNLcOXkPcF10cMLlbIeGLfKmraJcDFmeNXOXnXSu0qjdKdqUXoLCpBON/Xhuh0copXAzd3
Wg8v5+1lXBRIICGeKE0f5V/QjrMtONWV6hc3PDzy+kV4NkR3/SJzNwZNxNA0yiCldaOI96YRDMTX
xr+hUTnvJVuNKIYkgewSEokKor0TLgPo9JacW2j9VP+3EnbkQC77ca5MrAQLsuXly9IHfc5xe54N
+fNuSWgtaHKMW6Zt91VJoOjjKTEnOq1NCYEYXjIVwxAVSWc5MWLAtSVw/oIpebCLn+0VmKA8wRle
my8Qb7en91fdplhx93v0wrlfaFRi0tlPlpnlpUXeo9OL+STwEeFhDMdD9ny93GT7jyyMW+pcSxw+
GWTCZJqOxDLpCLKw+yXf0O9IQHmuZDv2/uIJ/skYEyTHadHCWAUBk9Hu9OhB1veqbBdzYnN2caWy
+MkOExqVeZIUlTZOyqsZyB5ATn19X+xxW554p/djyGTrizFBEdKawphWwBHRos58RbWprfshUHpb
nOwcLebxAG+hqD5U+/1RsEsg7CCu9vqPa2aCJdrbvRLXDQ54Kl6DE+I4LIazWD+I+UTG0ZsmyCEt
ZbSDfNIXqUufOObpp9vaBiZcxskyDoOAbjeQdvUe7VPM06mPc+ho0Bhc0GpcvkU8Rj/uOWVCZ7TU
UVpMcF75ZN1U98qucOpd+mC64nfjRJx4VwehMx1JatcBLxvjnRz2Ka9kVqZnFR7XS0D8ZEd2xvVy
G2J6Wffjw8yjRFmrql36NPuWL8teMReqfvJragXK8sCF2KCJe1EfRL/01KPgktsZ3LiP25925db/
ZJgJSWaXjiIJkWeIh/Cg7PrdfIh38s7kDPmtvR8+2WEikZxLlqAQpLdURsCC4GKEmJs4SkAH3btv
XAzzyr37yR4TjFR1idBgBQ6V3NBSTBeErn4Vu6kvODHG1kCfFszgUXa3d5NzTlhRyUErR2NqaWlr
aY7ZnOynWXC2TdCTvnEULSYi5V2l5xHYo1yUUqdkX+XXbdvbinBf8cCAa8XOT3vIBJ2+kY1uMXDj
0+CXHJNDvaN63dnNP94cFhNeKtRU5VkDLrUBm1fvttAjj4Ik5bg6b+eYeFKkwxyFVY9qwfKQGL5h
vBK0Z+u7MuWJkq2kMRcbZ4g0+7xI+oYK2IwxAtwQfL9G4ouiX1T7bTfgHCiDZQeYhkWpSwsHd/Yl
HzUJYLwbtwWtuml/SNMXvGt327fx2T8vqq0lRY8gBuWKd8nz8Cy5uT/uosC4F96y2+4m8bv//2Tw
0y4yIaNdlqiJZ3iFKgx7M2o8/ARPDBXvH3eSLvzia4lLA5RJj4WNKGn2N4mnpY7S0enP59YBr9Fr
xotOvK1kMpi2MZWC0CKqZpzkPgjjV86S6Lf4PUhosqHoSHJFdhyg6Yp6jjpMimu94FVVh6bM6Brz
4ArZa1YPnkBmW5Pqdysy/4e062qOW2eWv4hVzOGVaZPCKtiW/MJyZABzAslffxs63/HywPTilvyi
R80CxDQGMz09R0wn/gD2suDj/QE8fv0EPjdnGpOR6yZCBimX3bruwmE2jj1KfbO6hNHyUYJsU1o0
57aLXwSr33jc4eBcTHMJO0wNkSPDBqslO8gfh924H4/WsX4QZ6m2/fxiiHMJSzFjo0qQUrWiW9rf
d+RmEDnBFgPqP4vhvMAetY4uLWxkh/6Q+8vX6RQPcHRjB+qTT7/mx/JWQc37LNjE7Sj7sjbOK+Kc
Nqn8VgU6sv7COMB4uZ1x1PeSL5q/tu0OF1OcO0QpKeMc03h9Uz9pxmcq8vDtGOfy/7krM2smtAO0
6OZA8mZPjk5g7NjYJBElVLQM7rosnYnKU4wvRQf9pOSf1IkK0lB/iEovK+EuyrEa60ZmzHLqtTeM
KFPswNAHXVLf05OI4rCVg/rP0eMuzGyQls7pwJRh1uQgD8He9TFD+pmG3UE9lbdTJrhktqO2X+vj
2wFmva01ndU5+85xLXQtldG+qV0THX6C48126gpC8h0BRkponSoUfG88Lqx7+jPdN7thxx42xm2P
ir00o8EODxthb4pojRxoxK0mTYaCAI4Mmqs3tls5B2N8TkbRvSa4BEweOVRLLjDCiIXAvd8fMLvx
tfFNV/Hmg/jxvw2FtiWjVieDDs2dldLssyyV4MNNGrmYdfWUk8zVTSJY1LYr/zLDJ7ocJ4lzZ4AD
5Jg8QI7pjhxM0AaFbPbtvbvY4a4QTaJxicEnYC/dOC7GHxM38YlHDsne/hoLpx4LNo/X10h1aijD
ZKM/SguyJXXV6qE3RWpEf3Dny5q480BsEsVEQvy7fFPwpK0+9/v5XP40XaTow9prvorY1n+Aq4tF
7g4pZByLVMGjL7pVQj2odmrtlidyGG6qsNzNrciptxH4Yo/t8yqSm+dWjmUJqijz0XhhgIVROflX
82n2K7SZYXzobhCFcn94uV9scpeLPbXTXNc4kepQPy6jdUMmzOKzqDtn+s2UlW4/gnQg14/KuBwg
TOHVZfVUgl7V6yAFJe1ZatD0WpDn6wAnOlLcZUSK3jHMBCgTt6HW7hpQUwh6Wq4b2QbRy9q56yjN
TWKmBkB0su9j41ntShdEn3L8SuMbWr3v8rtY4yCGgjOmWzpqPkwpD88P5P2imxbUgyLMbt/BAMfd
98sYr7URW3mczxqYlW3U+wOE7Iq6dEszFixq+zK4mOFwJtHibphHRMmzAfJL4ZpWAin02FW0d2a0
Lqa4e0fqwbrLdLTajWF2LoLoMB5ZMxCyZx7di0K6LXLKf/aPA5tOqpfSYWPr+9De9c/kGPnRjf6c
HhavOMsuhEs8XTS8XWiUw5vOQL52KVA++GdaJqaA75kWun5oA8VjlJHSK0Rv/S16wH9WyoFOQ+u8
ofobPQBzivAqjk3XeoHmGSa6TMdZQZIYbPB765YpH9Y744C803U3/EMu4PJpOQyKLdITPOv+YQJ1
d6y/Fl00R8X7Z5SF/njdnujQcthS1LGkRD2wpWvBqB+KU5W2buFYBwhe/LhuSoAw/KShualTg0DC
1y8xhMeavkPj0SWlfoyh9B3JvUepqOdQtDgOZYa4MZzIlhlXbJ+mmHj2GS2H9Tt0W9eHhlfqiHFh
TEmK9gc5PWTdU2EdIvXD9a0TnQq+Rc12lm5oMuxdE5g7RhqcTuah3f/DR5s/CZ8L2y/GX6eQF+bQ
5IbONSg5/tzdWNoXrXoeLXCjPzndl6k56eZtiRnQ6pfrqxR8Ll6lQ6aSHBcOkkST/i1zML/Q0T93
3Wtbal+vGxJcqLwMR5eMdT9TVIwr8qmCLHoznaRe1Ekiiph4wls7ydaYJ7Ci3E8gEQ+74haVFkBI
e4cxf7vrSxI4l87BhjwZmpEVA1IL9f1A7+Wh82wwmrLa7eznWYjODBZ+f3JdzgcHGw6j59oOWN+Q
2zmZO8ZYLMEg9pU7XXO1B9NdgjxAh6jjzyIFO9Ep4QKVLm8mOZERiDb6iwxg7O9M5ecgLE1uxp+K
quiGqeomRvH+N/4sCc3HckGEYlte1n6qRlEVhd3Rv23hygD3xaSeJlnNiGCtz4QGtD1kn2RoKLAu
uAFjHQQHZLsEt7LHfTJ9HkxasCioy2vIJWb+0A+ejgvWiUfiqouMmZTFuW6bH+Uke86U+pVBvSGC
7kg9HwdEv2Vc3dJ02GHKcpBqjeAm2r7xIShqK4ZjQ1mUCzNix6i6GMqO8Jfy0J8z6NT0ro5R0YvH
tFZkVyyPswkEK5NckLGMMYaCx4ijaHmK6LMKRQEi+M6br9yVCe4c6bVTmeqIkKKsMi/FUGonXlxi
KU+IqjyjMryBfKax/nodDkQL4w6XYmCsQJw6IJn35KSpxYFggDCEVg5/Z4Y7U50Zx5GdA+Jmo/Aq
xLxNpnwodUmwGtEeci6fJPnUyhr2kDUYavsUDYaMTyfC0C0akyqvvhX7Has3Z0TyGOJPyPqVLRtD
9TJP3qgWboL2v7zcO/medk8zvaOi6tw21vw6+XyqzBmaOklNvOaNIX6SCgw00pTv17/Udg7/sjY+
SdYrRTQp6Ywgvn4okn2KbQSzvMeAlfyQLhEmNnyno4jfIfhwvHpGXpUmGkOBcVN0yNFNkeife/kw
63sD4yQ6TDlS99eXyQ7c76B62UkOQ+RBU50oQz+lWSbPo7J4tlLvHBQFcykNc316vm5u+8Gw2lUO
QAo7chY9Q4Sp3bNGIcUfb3SvQ4dche53kGZc+754ZrlHvUcTfByKUhai9XLoEo3D3FKC8sigzH5C
MLJT+alHehDriTfmRnB9uQJU4YU1priBtJeF6tqiPRpqUNPPREQlFJngEIWkXWk4aYcNNaBoWuVe
TJ4bkISvL0R0LjlAQYd020MbB2Ik9ampvlj9c5/fVhM0V/Tbvthrg4DTtx2/r84JhyxmrUjGNLEn
tI+uqrA6RofmxXbRXcWez0Jm8HbsqThgnGK4Bnh2XC5CrRcLNR/4wb+TCOJAP9Rv+RVMIniX012M
sUhnBZuqI1s0lRBZLGrqFsptWUOJ/QDWjWvL/vUP94eNvNjiHDy3ksYgrGrSvtQHPBFu4+NyZ99T
v0HaM74XkUA2g01V1RE966Zi29x3KxurQ4EXxFb9s5o+Scm9PT0VveleX9Xmob9Y4QlKPVnoLM/w
q/TnmNxUOvQAo1qwc5tIsbLBnYisiRppVECCivNjER8mda+QvWL4vSnoZdr0rZUh7jQMikFihJWQ
sghZoYKpAUi77Ciq0DEX/Q3pV2a4gzCXvdNgoBCm3meHpNkv8yGtvqT1C9r2B/3wd9+HQ3lDs1Lc
HYbmm7bh6ZbiUjqclKh+uW5GtCR2TFZ+JMcTKQuTFR3p5OWSL3XnSXfp9FKru5gIIFB05rgIsYmH
vu0oCqlz9yPB0dNNdNNa75jjwSbv/Os/DgfnkZoNSdThsTYupzT+rij7TBLN7xSthG3ratuSLi6U
kgDr0sIvUlRcTMwOHUTPedGx5pAghmDuZLMBEGx0r7aXAm33Jkm0u34Gri/G4elGCa1ts6YwMzvV
WbNbf9SqD5Iu0mrbDnVVA4gGCRBZ5WXuir6ZiyxDvmA+snLOtI/21aGFoOU7H1krU9z3MYclyyLc
Ur41jK9KXzzLKd4itQjgttkVKzvcF4LGhUqHDo+5LijuxqfGg2KV7LHBmWpo79HT5df+/ElErti+
IX5tJB+760SyCk1HpmxMA9iejLC3g0SUFt4+FhcrHHpTaqlZxGZDkfQQO0GVfjCEU1W24edigwPu
Fv3QVcMK9v8od+RgBqN/I30gO/W8PGg7xcOwt5N0sFtIzwtuwO3nCdp/VLSGarbJi+jXkorBpzly
f6RMXbmO3ZJAOITupOhj2aKJ5HYubyLl63VnY7j9+x1yMcphoE0qOqOqiSxW7JtOizzgj+sGtg/H
xQAHf7Mp21kjS+CQduqhbNUHLat8tbYPagOxpeu2hFvI+Vmpjp1mIa3iJ2oWZm3vVVLjlkOPyuR8
nBw0H+HFtUCbgcrOuy6Tyzo517PMrIyKlCLcLBD0mSYm8s2dpwwaESzyjRRw5ZPxtTwzLZtJixFd
dMfoNtnRY3+T7hkD2TzEGA6gu8ld9c3ZoTpz+66GO9xmv5apcV5Yz1HU9Ew0PW6lu2mhuz4yQkkZ
BHy7bWe/mFH/e6GpRWJZGdSWfKJnB3uanp2i2tUxebh+YASHk5fQr+koJcOCp5YTf6nLG9M8L0h4
9JmAfbYdeF5WwwVPtZQYOUZQInhKD06OKUX9eZ6e8DLodCFpQLQktrOrUKBeMprqMsL1Hu2eyzM4
VR8ciOh8G3yNtba+smHwI55Eopy06ItxQJI1i9RqCoCkI8dBf5LIsSgET0gBVmkclChTIlM1Zuis
3BbaNycSQJVoCRx6UEwWmeYFn4mw8Z4f1XSngAJw/cRt3jCaapkKMuqmww8fLJssa8wekRpC6DG+
KZzbVr83sk+SHfSmaPTkdoizssYdPBsj6yyKDO//sob2YUIVNfZYwVpYL2Ovjd9gaWWLO3hyRFIL
KmEoowbp4+JD9O2oPDLZSs2bbulJxGna7mXSTMWxdB2QzmfzliYxatKgOmGi4v9GoJj26iF2GeV5
3Pfu5JV3BehU0NZDfwSL6qzaLd6DU6sfweFUMTaZsQwa0qWDdkpr5VRKfWio3Xsul5UZtvcrp7YV
BZeXgycKtMcHHVTMUJqFs/I23WtlhDssrT73eDcg/hhDLRzv2Wjt+qTfW0dQuoPBq4Upmk2oWhnk
TkyUowUsT7F5GYG6eyI9gxm8t6QhcCpRCUK0Ng6dKGruudkhZ1JUMwo90ydnHp6ue/Z28LFaDgdP
aP5ta+og06vm0knXpbM8nVuzPoHGsc9Vw4t6M0Q3fmAp8iRAlc0LZmWaQ64Cj6iiV/C+mKvWywvr
KPVjUJfqSV6G0BxEevLbubWVPS7YQUd6ZlQjYn0w7iEpQt1kNFyjc06AUG9QRreHEJ0x1V5Flr1G
npRe1DAiWDEvk2tBB8tMZyDbgJHssna0u8odyvuifl0gb3L9y4pscTGPiVmHSTbgSiVtqDoYffjc
234S75PSv25I4BAWhyaGPbYGyW3UdQuW/6qOdvREuvl2pLLI20Vr4hCF6mObjwaTADD1YzNFuPDQ
cYNalhup0+c+MX9eX9r2kTE1pIdUDBLX3uB8BWGqXc9ENyC0RT28tr0yRHHTk+8hiuhLB0mQgNu8
yVfGOCgrnMGp5LaFP0D/uiunQwHWi9Gogu/1h/v11x1kcXZqpdbirAV1SEHtg7Xl4bVYVS4676H0
uAiiyM1FXZzO4uCSJElcmCyR1EC3A+Xh8qMFJd7rn0l0AjmcrOJ+UXM2iiLTv431nlalW/dhMwiW
wvDh91jhsm/sdK4OAyH6vzOxo+6BGk+a0gdozkBybHC7tAtMaJZTNRFE+28v6GtmOZi00korVKZy
aD1Jp943j9URI6BPSUjwaporl96xvhDkA1/MMDs6frVXd2gtP75DUFmVV1+Sg88utmTMloCf59lN
M++MbK+p4fUPKdhhXibQyltwOnr07I2hfSRHloJO9uJ6scgMB41qOtmZVqP4VkOnJ6XPVuJ8drQm
1KMynJvkh1NVnjMQwUNA4Ak2h5OSPtdRz0K/st23GXVRLk5E0pHbgHX5SDaHkEOXKIXcYGnxgBhz
wti4rNy1yZ3TGH5eFF5UW7mvZ/EtdOKPU6ntOi3/dP0jbv8GXZNNJIQcqApzfmLP86zkEjQIqFej
ZaXzorP9PHl43IfIjX+/bo2B1W/esTLGe0drOcAzPIYXScI8r/28fL1uYPOzrQxwx75NzSIrWaLd
jAJFzb0yCpJBxMu6vgqFzx63dFGh6Y0tk8ugdk6qKGWw3XfwaxUK36laYBgqKyQxVn7uQD6ANQIg
bP0Q74Zv3SEHbIjkXa7vm8K3quaprBYlxV09QBQIlH+CeerL6F3/OKJ94457Odm9QSVkXKr8yTQP
mSX4/5s3y2rbmP0V5LcUMZTqKDhdg7v03gK2mq3exPYiuME2EWllh7sl0U3TV1aNQRHJsvhLtLiR
+dqXD3E/HupcmtzFnnepKRIU23zWr6xy9+ZCqdLI2ozYvzCOWWLvwPDylMV+bkhy37dGiJGof7mh
HDbotJuQ7MGpmJEuBv9IjspgSp9SXdgqzeD0z8CgyBww5NXYxRJrhmIiiXithZrjD2jMZuJNpHeN
79dP4nZUtdpMDie6IlLJKOGoDOjVtPbFbR2QZxXE/lI4aWybcXex9faoWx3LXjc7bYZBpMvKg7Nn
4graKfKtoDeQQWCBnBm7IsqKwBfeNmBlNM4hMGsQQEj9jTShoSGW22GE1fVt3EQNQ4MskKbIFkhd
/3U4kutVmWF2mY/xBkEtle4yx8fBFPnb5lpWZri7OCFTP9YperPH2XFHje6jHEyE7rNWj/u/WxCH
UEo/p3lqIe8NwaZy6tC+8pKmVAAfol3jYApdTmhmJ4BBffQjGkAaTSOCnBFzzN/cabVjHEJFJU17
m10gi+5ZieG25a43z72E6r1/fce2Ca8rUxwssVGLS2fjlcySwUxwNLddRC6hfXA+9FBxrjBRJmlc
y6f/j3by7ZtyZZ1HKD0r5UlCQgkjw8MZ2oPxkVXTvO4GY8tA+UlDESNCdBg5pFKVpl6iCcUmW3me
NYo6zFeDBFn6TbCvzHeufUIOoeRBSuZ+xlOsVktvajFmO0K+WF/2sZH5Sx0fTCd16RJ71ljcKO0g
yvILjhCPWvOcGfXQjsi/JI/E+hQrP/r6TiNnrX+9vlLBhvJIBSboGNWQ3vdHxZWXXZY9ZFqYj4fr
VkQn5S0OXgHiQBaVYutYKX5BcqC/Z8mB8jR6TCyovBX3CmxH1pez+UayWllMpJlMUs7SEQ8tHoIF
pHjl77rLlIbnvSFYnwBU3pa/MqZLedpIBQJfOldBJxu7wvw+dlTg7aJvxeGKLqWRjGFi0DTtj230
DF51o56z+O9Q+I2CsFpLTBZzqAy8Evq63Mnzc65Kp3p0AsGJYJ56xcPe+lRXZuqRVFYGbXK/MtHY
BzJBoejnonU8CO27VtE+NVPjxk17a5uya+it3yb5LerMj61c3cr24kNd5agV0158D7Er4NpP40Cm
1tV2ISVoQ7GN26F3DvK8CK4I0YHh8AVpmBrbPCFB0B46+qqVpzb6KNhhdl1eWQbfe67HkIeeFXzI
aHKZA0w9rgbdNVp3hh418akrkvYXbBzPyCzyqU8dqN1BJ+ZzkYDi9eP6kkT/nwtFAFVNT4cRA+UT
CtaztHcKI7xuQoRUfBrTLHClFTLYzkx8o3kAVp2z0AkQ+7ABoPrXTMdtet3m24j1a1+KrXvlC5o6
tqOjIv+8xLNfNhoEaHQ71Ch1iWF7xZKFbZUhzflFL34UOdgHUnlSEgnqrrKvqW3YxnEwqLWn2+Zx
gbA/aKmnxDRus6z0RstxSwQeBQKqiRQHObM/9A55mlLjbBbaY9w5gaWOnkKbIDIUIelF9M040Fow
60QZmNQnY+lilqqfS54UjF5+N+3kU3wf3YlOoQBZ3mYPr3azstKWgCH/plppxs+EvkoYapO3Zzp/
rPtC8Epjnvr7t4Mqp6baumHwcwQtU4uJFeFMYqwFJNRkz3aqW8OoT6TPg2mIvugUwidO/p4MmfHL
LF8eIUbT6VmN0ho4U2AClkddU0B7XQRHcxunLma4N0bUKjqhKq4cezkYy2OeQkMluH76t2+1iwnO
qTF8Dnm1ASw9NOZKI0bgYOzVkNCg70QzJkWWuPdFn9qZLtXA9WF6VRy/z/cQYrZSAe5uh26X9XDO
PKWNlVHWYGOSb02DUe/qcIK0X5DGyjGOhONURF+I86/RLugcUx3mPqTLLu9ONHr9uw/EtnXlT9Qs
aK7OqD0mNWp/E/YsiiBiApKSa0SizLlo97gnRZ12+tIT5FmMMvZS7SVZHstscjUMLVkgQHF9ZX8I
Ei/firvplSTPF9WAbIr6YO+mw7IvTwb63g2o41vn9+HSxRh35y8TNRVNRqg9IJ+jxocaaQHJJ9Fe
Gm5IJOKhbAt9XBCCLxCUapwlSoknhOFibW+ie6D2167GpOJkv99JPtKzQeQJM3TbDQwr0xxqxKUm
a3SGbrB2D/HoUNlLngXpzMWT/SwQy5oJ/JqvFvTyMJhlBCys6nPkxK40vEr6sTMEkCvcUQ4/5nbu
DEuC4rgeVT+KuPBBl34xIBdn1HoYUfXGnDBwgc5BJBFfn0njJpC6NHpQStvyMZr0oJgST9ZFba+i
9XOIY1VkimxcUL5NB1eixd2gmG6ZT9CidvbXPWbTPU1Z1R2QkDWHZ2gNjd2QtkDyXXK+GCmUrhTN
o8lnm0ZuSwXeuYlsK1ucc/Z6Ki2ZzHBHgYa3m/Tn3P67MrLMgScYqkOGgAh1JvVHa1ZeW6V+oSjh
9U3bhplLtVrmENRcssVsZgiT/jNVPg3QN/dMDmyApHEWdSptc8RX1jgIxZBMNDRrUBWKf8Z3mCX/
yMRM4PjxzeC/iU8dUMkLDUHFd9vpV2a5zzUrqQWpLZTkFwWAg/a8yR3R2kwwmBedzWhcEurwCVfK
IWoECimVJBOtl9/iOxqQPTIlgenPYeOnO+2YgCvmSQcRG37bB34RHfjcTDxHMe1KnMtOeaiI5ebR
ORvvwZQ1RXT/zdjysqV8ckabzEbF2GYEeeOjrn3KlkBv79vBze27Mj/PuEoEB1W0NC4WU/KyH2gK
f+hD0Kl9pg4jWa52cu5o7RoPbEiv3Ltp70rnRISuDD1/C6RXi+XQlVRxOlYOm+fwYoKVSWavKH0D
92KS+r3zbEw+tb+0eubLkp8IJXBFx5dP4ZDZXBRl/Of41ociWHqXoLHi7bX8/ytNbML2asEc+FiR
qTcYHwi6R4uUaX6WUfIr7K+SUEmN4f+1neXgp1daxSoZrwSDQ7X5URKJ3IlODQ84TaJEUs20p+hp
REtr3L/O3cuCtHMrSoG9Pd6urYVDmaHLW8te4Hyz8bpkrOgBurVpJIGKuNS2s6AvpL0WYwbI4uzB
og+XJC5dDLG/HdCRo43PpIRieFIF8ojCDN6FiRr7hSnfaFNyv7T54xybR6f8KY/v4k+vPjcHVnaW
jO0AETUmsqzSICfHWfRa2y6sXWzwKR+7cOjcdADEGWNFbSj992c58c35VUHPb7432N+vENIV1FS2
OxZWdrmAr7O6YZDZzMr+haHGsM8OGMcSJKHjGbsMjWTZV90dAz1k4Z/6eB21BMePVyMc0ApvDJMF
7iwmzxhPpbofMQupdSfn43VD2wHJL+Dn+3c00rdNVQMdxzx0svu6Dc3209+Z4Fx10NpZVWSwehT7
3ohfE/uuod+vm9iuiK4+FueuxVLY9hzjYxlxoIJ5Up/G6abtjgsYJ9PjUHhxfVMMjUslvx8zryz9
ShOMVBTtJOfFszQltRqhhq90R6UJEuXB1vbXlykywblbp6hTo82gYM0GRPstDP6q7X1KRDJ17Jde
wSO+V8d27ERPLIC4Ps5h6qCHBTIQZjV7TR57TqQdbEkX3NIik5yztWqiRQmbykI71ZPoD8dJH+yo
PA4KcTNzPpaVKdjLNxe6tkouLrChWZU4PUrN+U30oD7KD5gkFahB7qfHbicFJR54qcdmTcjfpN14
R4R1v7eg6tov4KKDtjIq25Hf0ogYbIKXen1i2v7JUTRCRXArv+VqV9kOKJQTJ2Wsi6oNixh6T9au
yUKMmb9+PEVmuMs/k9HcABIuPMDa1dHgyRA5b24c4fAgkR0OUOqqcZwBXSJ+jpwDxk0rN0uoBuSh
+LAUbv5RwViSQnNloVbXtmrIBWX4l2IJXzCtAdddj6cwK01Dx1q9t6HFbLv6fX1iw2iat/nazR7j
hfLdu2QNVj+AudHqQ0oRGafcwcqJ86nNP0TKk5W0UJEXVHJEcKpxQAMYq5uhxOPOvh1RaBx20Vl9
hajT/f9mJN2QUCTis/1RLQhdqbIpmxbnDFUr/28CgG6csuqQV4XfJZhuJaKrb9+sFzsssFxt4WQh
+5uq2EIlR+NN8T3pIxCt5/NkF8eZjIK77w8h+MUc5xMqxtwXI5Ne6YJo1xyXPVIr5Um+HwMbUrjJ
j1KUYRDtI+ccrdUtBM9yFZoUELztoke98Frh02L7Jrosi7tvtXSmRU2QEF4skIBOphTKosBvO8K/
mODOuqHZnaK32Llm/CCpn2Whqr/IAHfIwWJJY9mIdb98ke610DjFQS27kBxy4+dkT9DR7IoOueDw
8fnLUZYgeT6gEbUdnwZ119kWSsCqG9GPsilqPd++Un/tHz9iTUH9vtUc5EqLEQO/s53muGrz2Vhu
WXd2KkAMwV7y6Ur01TYKqIS6r5DHuase46UReJLgxPHM5izSOmXSECFAt/lg6sZNVFduNere9TtM
5LC/DTEfejK0E2WsjsmXXPlHHBCv8yHPFBa+41vPf2mPA4jaaBLbjFCNUnfZMzJb4BvhFmt8BzOZ
ss8w6F83KNpHDh9Kp5hpYsOtJu1RnjxJuy2G4O9McOCg52aO0X4wUYwfouRstj4ECa+bEDkSBw6S
QuWGZDgNCsHwAJSBtQRojnlseRT5jZSLnGlz11iDg6VYjiPzOq6VUS/FhFHfaMfEzGEI3y4qBm/T
UfBxtoPSlR0uKI1nRGntiJa/JmC6ZGwsonku75Mw9aCffMf6oZcj3touCXNPO+Q7+i4q+uoXcPcw
NdK2ajIdVHT1tRzCqRCobW9+udX/Z0iyun+jvLc7OTMwXlJJXAe5OFz0qfENjDe9E6UnRLY430oM
A2zSBVy+GnVkC+WMzuvpDenQ+EoFZ15kinMrYs8o+SYO0po/4/R7pXmxE2oz6nuCGHsbn1b7x37I
av+GVpanpEV5jw2lZZORURxS7uaQDUCcv+aeIQCozXhiZY/ztAUxkW51YLlZ/bFcbuZmT+aTQb6+
w58tDa3l6Iq20Or/31XNfVqkBXmTs/6KEa1W9mCQJ4ugI1WUkmX/6bdH18USn+leGmnuNFPTEdqS
u7eWPgixVzvjro/dIWwORciAPg6TXXI0BVmd7VzWyjj3zFVmuVJRbWZgbx/LsNiNx+GGiRvAmd3r
O7p5/a9McUgy6lFHdDYu2Srua2dAjPFJk7xI/VRXQVvNAuDafjGszHGwUbSzbU0SAkI2PBFSim75
ZMVuR12oyVk7poFOv8rg0YpY6aLPycFJWxaL1qqz5kvScZ72jvpBt29n+Vue7+3KnzXR8dl2h18H
9W0fVu4H2iwpihxVin+GROLi+WofWgvlZ/UJVzZGAM27/EYV7a/ILAcvcVGp9VCA5qFRxaPVScsx
6UEP8kmwvu177rI8Dl2ajtqDouCFiyEZIABLquZKoy04muybXHNBDlIKK5pSTVqgoKwHUDFVRJNa
RZvFgUlKEnU0VASjkv6jQtmlQ1uf9Whaoi4CwWbxmenErDqlTNGZqUTHSMl8SwrqNBVEOiLP4gmI
9UCjQqEISMeX+NHCkMH+kxPgqbIfg/aue5r3ZiAirPzhkvl1DPj08zRhLlNNkMtsAnunBmkA/bxy
P4fxmxJLJNaR2s62X/CDpyjaaGmR9AWw3DqucWgxoDTxqjvFVfaVR7y2fhu8zubHMFFWMd1i+/q+
LJiDEWmu4kGLwdzVstErbecY29AGiJZPJEkPupM/XAdnwQnls+5G31u2VqbsuVS5rVFBrvhg9i96
JhI9EBnicKMyJN2eOhiyZ0/SD01K3LkP7E6khClwaZXDDUfLUwM9yuA1ZDc1blJDWIoX3GcqBxpD
X5W6zQZe6LsC97bpjTfNQ+aPbrkffHozh7jpjrhKQwim/N3H4uAEgN86agIHtBSIsszUp1m6a0nh
Y6Li/ropwTbymXetr7MoZoKVSl2FZB5OaTcJdM0FoMVrYWk26AzDBLZLYUAO83aUvc4QVEK2uSEX
Z9a42EO3qqWbIixDsr+ocah3NzXq3fN3me4KyJpF96120ugHcwyvb982m2llmItC1AnvQn2BWCqm
TnpWmD7WYRLmvaueQQb2MHL9JfYg5/wki15NQsscgNi1jb6lDNkW6unH8UACNkPIReeQfuj8KajC
f/6WO0MWLFoEnRr74quQJNIqVYE4PdNPjHa6l6N7Pnm2wFAzzzMbeeNlH5sbTG3FFD3nNRbN3hGu
nIMYC63Lcj2yxMwNGyeRH+Rg2FW3ZJe7JvLFTCi5exIjtugcc4gzdhaR0QKJPEa3660HY37WzEBw
nNhPvxKo8JNvdAtv1LkCetLpkCwvdoYw3XCt4UzTPdMdNGxfskKMHpjNQC4qHHEvS37Kn6//DMHd
xCfjl6kD5VbB0ZK6fe+8kua2doJMuzNEQCfYUn4gTg/aGElt9jRyIPZelY/ZRIMyJYIDKwjZ+VxK
SUdLjjtkqDPMD8TH2/coomPcueDrba/G0tGfrUJN2+IOSK7WRgWdYcRNBkHBN/WtvIb0z7frH2d7
MRcr3LUE2aJWySxQbKq59dXeBL+mfZDTci935YmCfofK2+LalkhlYfumuNjlLiVTbgY6M71ZC+37
2SfnXWrQ1q//z2eqLWewzYEN9WCjG/5Vg36nMuPKDPcg7jSlKpuGxSfZvhzOSefmZPdXX4hPTRsm
mQyJCU7X9q6yGswCHNw0u9cKv+nvstFvRG+1P0TPl73jbqGmIWOjd2D/gzXIaFdgDRIvZ7Srf1iD
4o7wbaC6WORunyZr7aLr0XoF3VLPjJ+aovPHGKxh0WUjOO78dJ16MvpU7XDcy/Sz1gSz9qluv7bD
zwactnm6R4fP9Y/3h4zJZWVs5avLjSYREFgBD7rLDmSE6PVpkB9sCZTv/uRoo5ulD6VxsqNngV0B
etgceowSpX064p2/oEHcVz8qbuaTnXw2HjDVJsiOExqBRWT67T6tlTdwYGJVSYRuYJDaWF+R5HZe
9qTsbX/00jM6Sj1b3NQvNMnhSJ8OhmNlcMAxHP3xkOACc+0zJtd52SMansOmf19H3WWVvGo+VUFt
Kwn6ndOpu0m1NnAK0ZAmwddzOFiJzHHpuwUbSQbTd/LKb63MM2LROAqRGS7OhYqBkSYU9E5tMHZT
oYWxpJ7sVHAWBc7Nq29GJlTrcin7P9Kua8duXNl+kQDl8Kq8Q+/OyS+C04jKOX79Xew5d1qH1mwe
2DDglzZcTapYLFatWgtDD9JdNYUaBLvGKewTTpykHv1rsvPPSbOYGFKnuVAuM+XkkFVbTShVQXqW
9QJx65vYWpyGIW9RdGs357pvJLAbN7ide7O4wZxgYGRJqEyqLWuJe/0s8xbGhBBUFmpBwZiUO9b3
I/BgS6iSY9XeLCnn3cNbExMziB5LpQHslFtPj3qeeTox7NIEMyTqQ9eXxHM8JlBESzRKmrlg0FgM
F/2iNoceBPrXbfCuMYsJDRArjdMuQp5Gye90pwmU2FYuI0ID5VCBiKfA8Yl/eTf+vwuaLA1SBnwr
0k9gM3qXdr9oL9TwMJsalB7o9vzr67v+tUyWaiSJdCUVWkR4qb4Zm6M2nRP9RudJ7/xL+e5zTUyM
SDBlJi0qBlkmJwrqu9JtHPJYnqz7yC7cJewd4vE0n687PHQy//tsLV00gmgW9VWx88fFlRJvSAOz
hn4Tx+E5LmKKTMwANlcthhEeD3FzSMg8NA7E2zs7PkyudRxvBLf4dv2jXXd8kx1uATPwAiZidCfT
9pgnr0T4y+TRkvJMMOGiK6GaW80oZclrgzG29dhXqPIP5m/tnSmaugY6LggNMBFwLetFS+mzTr+h
BD5SOIYWgAbyEygAQOdQ80hi6Lf4Jb5v7DHrGhvIJaYqSpxqD0jDPJzSMeOUr3Ydb2OCCYBdkSdz
U4B9zpAdue5AWK/bEfF6QA51Ho6Lhrhry2FCoCCOcya3sCViTq0+182rUZ3kDvTuQMR7171uPzBt
FsaEwo83RGXBzzGiH1DZ68qR36ksUx/kz7zAxPlQmvjfx1ccwU009milzZ0HJVVterq+Gs7OaUxy
RBqZJHGJ5KiqW9CyzU4S55PdwMvBEQEJlsQq7IELbdiPFZ97qDGBcC20qbUG5Bd/D4ylEEieUR6j
XNteC5asmofZ2B+l2lhk4qBaL1IrzthIiMGHNIGfAulUv1pfMUx16B0wcH/DLWZw5u9428vERGLN
BiShEKIMYToZWpA3mQfGCnsYEluR7oU/dU6NCSRFVSxRqgFuoz2aQRai9IYwUr/QRglfFIa7qUwY
UQWQMDQEkhHiMQbTqHVLK42jDar+xLHu6wvMcgUed1+dmw/JxpUSY2HijC0tylPcPWf5t0Z7MNVb
CWo+8yWJ3esH5F+OOwjWwEGmydqHK2+SUxLLCVCbAHNQjIV1apwxXC8z6sd98D+8h3YTEfPTGuMw
pgnKg0QEKLAvbkvoDffvE961v6WpvbHCeIlVNmMLqRi4ZVd9QdPSTtu72mzCueGJiuy/2TemGBdJ
uiRSyxl9UciW+KgeQdBHPdAiX378LUDlxhTjGT0YDAdhRCyL1NOgO3p1Vw4vZhUm3YHjEzTq/nrf
fH4l5r6JjTYtJxXBZJXOOnjJEnsl7ix+G8WgtBC8iF1WwXWbe5FEkk1LNw0FTsh2flPNNFJFinBj
ywXe5aBQ7ROvxrtcEx00K91J4xQzqaexa9waZEJ01/ZJL0LU1q272l6H1ZYUXhby0ci9ZoMJynGk
1UtOCSvKs/gigZex/SbdSyfFsMk3LYhsM8RYLcBt8s0EAL/xmB+HVx4GcrfqsV0oc+RmdUn7sgL/
n3ZLnzbtI4o7juZlZ/DhOM1jGcgP1z/l7jNga5E5frOC3nOMEgE66vFX8QWlHVdw9KfVWcBKObmi
m/lSal83yvMf5hyqeVsvogn429rqjph/WxUfpDhydyKrV6kGx9pekN6ukDmKjZZFuUQ1XGTxXumf
RCmQ5HCeHYmoDoTaO2F2ri+Pbtk1T2JOZCN3sx5rqL4sxl1S3lo/89/RVtkuiUn7oMOMSewFPWdh
eqxkv1ff5vTl+iLorlxZBNvxFYrKUkkJqh1I+PXzaR0uaazZg/GwDu/XLe1Or2xWw3Z+J4wGyJZQ
AnbzVp+zi+yUlBX1pL8nGGgESQi4LNDEuxRuGRhP1mHg+AdvpTJ2YnOpglcxE6MVmBID5GNm7unz
Ja2dHLd3Ij9fX+rejbpdKRNjjG7MhspAG1hsz0rhELN25/qsya9/ZoaJIpa+zlJOq4y1cTCIZ7Zf
luhrP3GwIpygzLZ3SbJIWb/is/XaQ1Pfc+csOFFCYaKEMWazVcwo6dfxgxQdjOa1LCrMbp369FzO
vBo379MwUaLPa71fZrxC0wTJGyFeHZEnUJfalm7woLK8nWMCxFhWIJNvVFrAoiV8zHwG4wdVzL2E
N8cSQg+cxyXCM8lGjEjSxrpCUSnN5zBf81Of8OKszLHBtmnVuptFqCrQihKW5UHT8ra5qEcqBmk4
0WOXggN4cXsn/VICIv4oYJBAcHmTaLs58uaMsV3cOM4EVf+YnjmjruXPYe2hcPH/rBicUM/xGpWJ
HWWiy0RekTRI/aNe3ObzwRJPGk+QdPeJul0TEzfGGpmmusJhOm92hwtNXAsnP6l2c2huBVd9+KP4
odIPvYmIiWhhmk/Ah6yXl1a9iSO/kZ9LXsbFcxcm81DmNC30FBO7g5IGI8i0Yityry+EcxOrTAgR
oK+qpgsw/dFgHXJT/ktcKwgzDpySGecGUZnYYYlV0qiCpoI85yVqYtvsU6c3TvF0ydrH6yvaHcTY
ugITO6ZcJIvYYAZ6CcqDYOt4ydDhHJq1GY78NhsY0Vkh0SWeAJR1SBA98PALPJ9nQkm5iLmMXAD5
VPdQ6bJXgUHaqoeXjExcx6fn50oWwpacsioboTOFLuDkiE4SzpYvOMpqKwHm4PxkOfNQ25wvyZag
TM1IrYGyScuJ+FORSy/KMYpkdfcZNLr7VP6NdsnmY7KlJxJL6MgTwO6bMljrQzeEg/j9usNwvpbG
hI5I7kdAgBPNnedTD/oOpQ4GYbHVhjjXDe2+rreLYaJGrmb/mSGEvMZBd1I//gnddo+EYjhyS2g8
x2CCx1IrhZXlSE87LwaYbg7LcIY2nmy3AR/FQD36mhcyYWTp1WbNdET5SDtZwzFVIHlqqA7ESJuI
IiHR9uQ4xm7uo8iqqBoi3tk6szxJFPQhxuXimkn1PRUEZ2q1m3Kxvo2dGjSjHOhDyt1T6gq/LFOV
MZmpKzDMTjovxWAZQvWB15vd+JR5laMfytPsdAf1FLtybHM8ZvcjbgwyHtMQfdXMFAYn6DcDj9I9
m3dlWJ3N7xQVyJOx2s8MNuaYTe1KqSxaqrhNyz+0WB6VgHDPdCrfN1JbOVxf3u7J25hjvKYpxGkA
Dw0ideQp0kMSH4l6JDMnC9/1zY0V5u6ZVquFiCdy/b9Ba39LE4khrzLBc0hmMeUwCFkUoSkkKxVY
9u7k0daMJ9Dw5aObE07M2oVuoq70j/szizLS2LTiAdqkGTAui0fQ47WAuYee1IhhQyNQwBmZo0Kf
esvDb3y0jWX2eu3BChzpAI3KUKCMMHmlQswtSsKE997grpG5RlNDbdF/wvOp87oXpFoH1aHgXN3V
bvKXCm2AzDUO8SPvhtvPJT9XyJLZloMhaBhTRot+cVqFYoic5ZL6pmuJR8rykfk88PjupbqxyPR1
lFpMJQtq3O6S/6W1QaHeqaPdiS+DxMX87p65jSkacTaZKwb/K5W0+Hyjb4XluT9MQeNE7wAIICVT
Avr6EIG6DjOepuguZ8rGZdng2Q1RmpuUdjA9t4chGE9rMJwp7yfPcXZz2s0SmaApSsaaAHYLABi4
LgpcdmtYlBnvMqf/yy93wcYKEystiUAjqcRGKo+j3x5KfzyVoXlIHB1vjtwbvvH8krcsJsCIvfWf
x+Ms/dRENyGlbTWcC4fnHUxYyVQ5kQl9rfVmsKiPkqRAn9FdFR5PEW8tTBApk05IJJPaEe/64a82
vZFF73qc4plgooeVDMuoW4iQ4+z3jVcXB1Xl3F8cEyzSthirRFrrAZNPi68LYRcd1Z4z88H5ICwV
hKaLfb40uFWS6jJmT3Hu17qbSBxn3r0iP32ZBdoOJF6zPkaBT2rQQLiXtZOeH4zqddZE2xJeUl6j
dT8T3hikidYmCgEYX62oJIIkbb7V5Bcz87T0vkWrRLtR1lCtPTKttmjwCpkS55JmKSIkhANZo3Ul
7VY9iiCAr2/Bj3MHCKx0VCFOo7zLYRlEDo8Fdb+Cu1kwdaXNgo1VUEuJKoTSZxodtpAOxmE46kek
JbfE7QR7hE5NdxBuVq9wBXd+/6PTYDLBw2hNvIgVfOFKvCepLVWZXfOkOvbTx80imejRWP0I7TEA
O8iBFpaKAAHRjuz/jW6VE39NJoR0slToSB9BM7x8qfuvEY/SnvvJmADSFn3atDpK0XkzYSrOCqK4
tZu5cOq8W51V/9ZPid3r38jYVHYvla4qyIOtz/GjgWdJQ3JPiUUgCAl46zDK2qra82Bg8jOuODGC
lyixsNxew29VWWj+9a7xvT80KH6NpxbPvcmlUALJSe3/RYKdk7WwUN1ZqhIxpRS7pqX1tjVNDkmf
00k+aanu1n3+dN2F91t/n+5lMalLN9YgxSGm6ma5bdh0tsG6oJqD5h9k14GHwQSozSv0cbyMRfCW
RWk00YTyitI9LcV7BlDt9VVxAjyL3Y3zWK9mDB24UeOTMYghUCzembwAv9+73ewdE3+6toMs1ILz
j9FBj/aPKiea8LZLKjt9yQKojaLwLNuUENM4gK70LH8ZTgvvPcu5ZywmCpn51EerjrC/dl0DYnTd
jqX5tZ2ViywmN5VZOlP8TbC4uRr1jF9zNc1URd2UgapkrhtCTCOqwe3tti5VFATR5Lt+pqk8GK9/
VN71L7p/x3waoy61CfXKOI3D2KH+mKIh3r0OKRhdy/tofWiTSx6F143td6c/X7es4AdIKcgwUZ1r
/V5En2QOMQfgtqeytY375qkHOmvuISx83eruyf80yr6QehGwnnIAvGE054tWdc4o1jdppwTRijQo
5z2td8/IxhzzPMoqUZ0EY0a7GFw6GAmo04Pavi6JxDmLu/ncxg4TYKSkN+YqxpUixYFm+oV1k5If
13duN55sTDC31lwMk1nXaByU7Zuar/Zgcaod+3ulSxDXESGywhIdLkqiZauGzLoZHsAzamcxWDwm
aNZjtPv6UniWmKXU8irOQ4FDBSV3MTk08uuCzlXlX7eyH/XVzwUx13BpRLnWmSjfrEjZVE8Kia+7
xblx6flN/Jgrf8tZF9uk06QcLPwagtQYPQmxZIuFoyAkKVyqhj1ckqRaiBSaAX1WFhHdocJcqg02
0GgXZ8WLTv5hoFORnMcexRU361xx+X59N/cP7qdJuvZNbLIKoi6FjmgRSwuKDZ0dxT/T1s9BSgug
yZ/ZYrLBGoiSWoQWhSsWXm6ttrAcEsG24pBMIscV92sLm61kfFEec2XVBkAb5TRUs0ukPuXTS4uF
ZZd2+WLEh4TLW7zvJp9byfhl0RaWlmQ0KB2lx9Et75qvxEm8LAAm6gtkBpDHg5aZq87FW+rHzzef
kEBTvurA7IQnDGZuxlfpbbg0Tp3dSJZTmU/Xv+G/nL5/VvnxkNtYqyZDNuIYgMAeFLsSJiBSP3nO
UOMQAo2iVP31/bpFzrZ+vDE2BgWSj1rbI+uOk9chBybwRxWhFMHpR3LXxWQEZqMIcHpMyEDV8nlc
0HhP67Aqs2M+yF+lZfbiIc78KCOuSURPW0aQ6RS2sVQ2yWMO2mH/TvjcY/rzzZLHeK5KbQD8SomQ
2K7PreJf39PdtOvzdHzkEBsDUMHDa5sKocdgN5qF58YoAfJ/QcHx0Fmmr0XEGToef8l+GXVjlYk1
hjlMKMUhcM++4lNWqVRykDF4i6uHbZA7o8YJOFyLTMQppAiDSZThaTpCcMfWTok3Rg649l36CG1/
tql7fWO5h5GJO4VYN72Vo8gk1U/yEvTJwdCPGXmZlK9pFBqLPZQHjknqmb/kspttZeLOKHU1JDFw
/ilnROlKJxOv08vkD+fYKXHXH36Li29zT32wWGzcRzQsEbR1WKQmOz2A4mqAlNYASbrGZUyiGdaV
xX28yTemLPAnVgbln+xd0VlpAyq1R9C6Wh9zZOSZs5f7dajPzWTZklbgs0ytRuHdoE/02Jj8sYJQ
8WycirQ7NTHx9Kw+kASo7nq2o1y3LTBIlqS7JYt66csv8tCudikMdmuOXzoVrBKq/EZ6MLVGdyLq
dGin/WUV0quW4fvksU3MwhYhGWrlkSMJhlMkBgCd2bMmvPSdFsZNbo9a7S9r6cR54s3KhGJN2eHy
NEJdL9+lDu0IQzzUDXmFApSTF7WTSIav4nMIxEuWKuh0zU4r9X3s+hc5atxRJrYy6Ye1RkFAlRz8
G0hNmK4mxDdWqYy2HlsHi8QIt8BKKNUNujsodOjZWYO4oyY+L2JkS4l2EsFF11eJbeYlGImOQwF1
vChySiinOq0gvZQCGAfKIdAwnJJ3mkOEwcM4++iCCvh7N7SJLRXqzzK1ZrsS3guzRhOiHuyZykTN
74XYeMMQhVYq230HadxKO6AoGSriandr5SxDdpJlMbPzFQ0LdXQsBGKlNzivN06GxFJ2QEerIKKC
FmguHJvkh2z+7MH2CyItYDs53sc5yb8kmtosFQWtYKFh/dXy46PlxAfKEUo7W90rry3ycU6vHC4W
9yVOQpfNBSIHvcvBn+hmYDdo7DYUb8FLCp0isDG5lT+dalcIl8LOXq8vmHO1s1CwODalKKUd0hag
S/VZFu6h42uVD9etcD6gytzsAqQ3tGpFtNKnGsyX3WNX19CzkRxB/7IIPE2kD5TvtU1lLm9LBZs9
aAUBNLZWV84Nj8RQmSIUuT2EFXkFk/M5zS+6KpzkQj1R5yX6l0kjF3NNClsQJluyQKUSv2EQwU8F
6TRWiOxd+ZcmFU4HzGhfiTY4KUI60L1Yg9+lEM8iAi9d33/8/pOF/ELjlgtLKlOCa73x9dnNq5dC
C/7o03zAIzfRvVvLpGwnfJoSEBHtBpJ1lXJRq7eYcBKe3VGn7ZVFF7uxlELeu5YbPLMpBwp0Ib70
J+Oht4FQ+kpZjQQXolHcqggnzWKVXrM4IooeoR00zO66qE47fi+acE3OIkTGlduo++v6du7X2ze3
Fz0Km1VWSz/khHyMeZPRhj5wED2pj+WL5LVB5K2cNJW7qUyyUxFxjTQVs1zyfXlIMFtFfPWH2Hq9
JzkIG2HS2qjeuby+J3eZTMYTGWpKtBj5MVDNB8NvAjD1HKloZAa8Oy9KcpJxFtU/1ZMxihIygmbF
QJeOIr7QcY7Bv9Ts/jlqLJy/SWbNKqkIcXrI7+hUahO0J7V3Fj+yS+B6Imc6ld85zsKJviyzWySX
S6zhYqWN/1vzOFyyU+4Stz7Nx8mdv5be+AwGPk6CTF3iSnRkC69DBiqWpEehkAixJ/YDBnwFZ7QA
VlnjYFIWp0sKjpvyTDIBOZVljabluOXyc5MCVm0dI7zvUvB+qUEm/WG6wASa2Ch0RQJlKWbL/jKQ
kygH1Xg24yCqOHg3rtPQ77s57NmqSsNI8/7ZjwKANgLBgUz7KyV10P3Mtw7CD5XXWOKk42wxsTKG
OB51Cj8Dq00S1o+R2wOiLjnRqQ54IBiegzLhRWuHphZlDAUNgHommKRZ7tQJ78aE4yD7TeDPsMmO
74/aDHjfhyRy9NpYJCyBGMyXr6KUHEywTNVp60XqV1kWUoj9gUBgip5bK7EFUzsMwhdZyp+N+EuS
d2+cE8oJPSwWO9fbbo1M+FJp2eb97HaXISiCzjcuBdRyEjt25NDgPCf30dKbzWDukLGZIdSy4tKC
ciymy8pALTPPaONTs2g4LqkH9GZQSv2NmPSBrFnuJGbHoR592dRemmQ4C3Pz0DXSo2oOD0b1vcQ7
Su8xqh2BRJqzQbTOfyWaqIyHkLbNzV7B7J+eprdG194OOjmYenLJDHBYLXeK0LgkfiH02TJy6uqc
9EhlLqFaEtZYEnAJETL6S9bfApvlqQaPLJXjAyycuxcLMzMymKnHxi7xfjR5o4WcY8YCuGupMMSV
9m5WSKakjRpIVuNm1c96VDnfi7rOL59LU0QZ4guShUnY/45Y4tzGnRbBn6v8GNe93S03hIBXrU9A
u/zjum/wbDFRXwKHmh61eEutbumvA168ta+i/c0rHO66wWZNTLyfOk0RigzHJTPcJMvstvd1rrLz
rp9vjDChnqiTWswmGgPiUfOzYxL0nqP6xHvkzWDv+sLGEHP4i3WO+pK+CLPIs0aI+9mR8lDhjX39
4+xncBQzqWMm35TZl+cyypFUqXgk0al83cmOmMoHySidb4ouDYeLaH9Rn8bopba5KBsJPWVFRxUQ
avdF8W0owaD/thadd31RPDOMd49aHq3tSpNvMEQQK3fSur+gpIpSjfRy3dS+032uiHHuaQGMX1fh
3ILgjwCdCI2z/N7YzOYbMZ49Y7xb7Kksq5lhto7W3wQbmBYPaT6SxBRjJeVfiy+BQk/0Qc+PCW/e
W3o/xdn8CnTLN18urpsMhLRAZyEoYWanyYBnTgLjXjxY93TqD0PlZ+n9+t7yPiNzBHQz0uacspdr
0AmKH6X2octv5oHDLMI9AczV1WR6HenJx1MNdEuGv4baw+yYdn/Be5SbdvMWxVxWlhK3XWcgB4b6
e1mcteGHCSxCW/LO9e5t9fnB2NuqbtpV6BJKl5k70f3idRA10SJHvEXBVPbHIHMb0f699+DGKg2f
GzcxzKKEpgIUxRe8Q1VA+ECpXyAtpY+n7FF/uO4g+zfLP4ePnUCyhKw2hQUxcrWOyuQv0oSe+knp
3wfOFUZd4Nfr8tMQE1DmcpYjfcFHi1vU2YvallW8qjviVsV6kdQyJMW8cL4gb3FMZEk7rWurDBWZ
xHw0dX9ezkr1opphX3EOACeEsUw3jS5GGLTCDdDr35vBzYrK7pTw+pfa7/9sHIONH0k1DlH/MQv3
d7MSrO+WQ0kaJPC/KJPDKxbsl0Q2FpnoIRmKaAoWQODp2QwKPFZcYM0d7VKGlmd8WZ3qiUrENE3A
WSnv4DHhJFXXZVFHpCF/90k6p5kOpqs+gQmAMjJBz5nfXtsHRG4Wy0SVMtdieYbcqwud6/pQ+5Vj
onKRBdpJuLSh9oUqTJaA0C6hDLzhb+L6P+3r4n+f+0gsyNjpqGAovaOi9iNB4aTnKZxwQqfOBJe0
LItiEXAKq+5FiFM70zsX1AeoyEYHzkfknAmdSVSSkkRRteDw0Xq8YNeobCXBekJnSLkfPQXEiWsP
7D3nyPOuIp2JM0ZTEjFPYbYFVWMclm58rDEobQWVm9zyHvW8NTIBpllazSA58ANL9DpjojIXHan6
ytlI+uGvRE52FrBv1GxSCpwGNdD86Ya43ye/vbTBH2aWOhNfQFmyiBDcRn5SnMgEYNBXAZVeXgeK
cw/oTEzp1DaP2gTPJq15s6JgNt9rlDmze7LakBbneQMnkuhMJBE6zM3LGQ61GvSH3G1+roZNOYQj
O//gdo+8vnSufy+eTzBxRGnqOsJspewOIrkxRBKoTREOCtfROZcbi1IcU3lV8wq+Jx4V/82w6Sx4
5RxiW//xt7sjUIUpR4aJl8QaTACZO7GcBREbSmWmqKBCL9sFCB6SID5rmj17MwSpex4SgbOnBhNL
UIjANEWE+1XM3Vb8hoxhyN7+6LOxz/lGsNJKyOkpm2+bKYzmt356v26C4/oGEy2qdSmlbEKE7831
Vk+tm4G8jZUJEH0CxjjF70czdq+b5N1qBt3ZTTbZiGnRdAKyyfZtonOU9+uJTr5CtzHo0BNNDpIT
ox+7hKKLkcqAx/jKC8cGE1SUGLG47/G4G/0SAhxgzsWbR7qnIqL5DeEkDrwjwcQWdHDyDKwxuMKX
14WEevXFtJ6r6UXoOceAc40aTFgZMyGThwqGyv4t1l+V5dB19336nfPxeOthQkm5oi80Ue06WqBe
3yggBlP1zw1GYVM0N8wf8wlAmXPpLXZo3IH93QZEJvWiB14myFkvOwoG3c0azBmo2xno1vZR4+ji
aC+J+S3J85/XF70POvrMg9iZMKFTtA4PdSSdGLOZgjGMD82BDtnwdJY5QYUdCytTqdIWE0djNiI7
IaCCVS03bnisqby8nRUIhh3AWkRkJDUg831n3M/y6s0iAmcsVU/1kHnmZD7ps4RfpHsiyWTPLega
xJhzOvbhQJudZeJP3nVLoeWIotSdZJzF6BCfkRj54B7nPIi4i2bijpEJ+ToZ/0FWGj7W+E4jTnMA
5T3YP0HnynEbevFcyZLYEbBRApImWnFWFvE+Hky7bnN3Hp2m+yICI16A/kUV7SLFXJjBufD3B5Q2
+8qEHb0WOmIQJNVtGjkGeJ8BXz+PaXMylfHcC+3NZIC1ZJpOspE5UVJ6alIGWfYgL/V3gxROHMfv
idxyPjcNDtc2hIlR6BMakTmUyA9AJzXpVA6ouVOgBYCO11kn5WHsUod01Z9+CCZo9fXaaauIi5Qi
+IwTDVTyj+xAu/YjT22Zc4TZ0bBxmFsjqnC0JOs4YFpfJhhGOVz3rP1b2zItWbXAxMEqwBpElCOB
Im6G9BXySn3zWIHHVjqXeSgOf1239S/B7x9jHz/fXNdSTPJBhKS4Kyg/qyT2puiLXvh186y0PkrM
dgJQyW+x20vap1Emp9PqsRCsCoVJtJsgqriG051umzbmD9yYy8+1n5F/GmNSOQAtyYAWFoIQIITK
g8ZlMdn3iU8DzAMwr8dEzi0EguLFwNuTzq4XgRSodxZw3R3iDxqcnCzrX7KcT5tMZAWeadIt8Jhj
TGlEjybzxpC8qh8dAMGtXjlOwttCJraO0LNd8oWC+A7tU3vbPEdIBdTHOoxujQ+KdlXjtOd5Fpks
zsCkg5LHuDnixunSHCnAz+tr2k8wPjeQCaHocJII9O8Y4C3cMZ0vZnWIcj+3Ws5CPlBKv0bFT0NM
VOyHyhyUIQXOAKMa7fq9MWpHjrPAEmRv7qCMl4NLwZhmoOWJj3EpR51k0dGzwu6i3uvlyjcKKSiz
xRclE0Iala/KqlMAgFdL0KCIc4xwzcCcfjel0r++R3QPrv3qbGCVSrFIBbzPdTGUSO3VGBkSK0fT
nYRHXcM5QywmmujEhNYuYvhkdo4CzDCm9D3MqIXXV8RxKxYPrYuL2c0mellW07hxrV/0auDcgpxN
YyHQA4iUCp3Q5Osty4K0DS3tS41xoIXjWLwdY6LOQsxKkOiZTCWXDJ6ue2vuXd8tXpRhAYb1kqpF
J+IUgv7pg1Wx/gCnyTaqhdzi7+6CdEWRTdVQVMtgTuRotGRWawl8mNFRQ/qSJ3bTvHJWtJu0bYww
pxGqD/+5eZDrHym/D8qt9ySkrPsWLyPd9YSNLeb4ZNqkkKhEPkQO5CkJSx+Ss6RzDK9zJUdz6sA4
4JXskMbmVQl3g9unZfb1NI/zoAGaDC5wrbbLZbG7+EHJQ0PmAJr2IdAbQ8xFPlaajrLQh7PPIOBM
MS/bAtEURr4RAAd3tzqw75VBE0Zfm9eC05nmeAz7nhJbWdSFjnZ4gEzIvSI5S1zIFm8rmWPWpsQC
ehHYwq5F/elv4sPiWT8Am3ZPsWLQrvHjR97G7qdlm41l7vc8y0kDiBpoPhvVM5vInufKlTQSDIXi
FGnqzUnvoS/p1jKvhLmbfm5M013fZIRrW7TAn8D0nPmF7uDvuLVzpXaGHxmmJ64fSHoGfrliNsbo
9m+MTb2lQbUS2/sprkh5Q3jAjP1ItrHDBBcyNGWhl3DU9EDZQqafBCIN8VMaJu50Ipxizb5f6oYO
8K6hKCwgzkw1DM5/+EzxWOmOiYGRdH27vnH7weXTBrNx8VSVGLNDVXtWZnfUbzMJXIRNbSfRfVy5
1239izd+GmN2D+ooUV8tqKlBYUbMD12V2qsZzrrizeqlU3+MFnTQV45r7FcSDcCdRFWWJOPjxb/x
DanJh2b44Kr0NJuqoCshcS20xGPPuCx3g7u4rYcJC9QS9YcBZeiH68vePQgb+8wZLI08V/MCFYXY
ml8NcOqpQnHpE0h/1fK5777Vffp63eJusNlYZI4eibR0wMAT9G0Huy4sW1B9wfQyOedsrbR77DaG
GO8ZrEFuhQIPsMqbfSEcXcumxa8SW6uCcmt4M11aBMuP5J73dNl13I1pxpeWNI4GzGeC/Fx5mOfJ
NofKLtSHdvgegzbo+n7upnsbW8xtT5o+i4Uep37QFzdTykufrpxbnvfJmEvejNclaXSIiRCwDhWX
Oovttj4lmG67vpTdmGIoOv5YmiiyRUqzJX28FihSGuaNOR1y7U3iBkl6l/0SjDc25P8OxqlWFaQZ
0e9XgyTMfeGhcIo3HbJEJVTupHce8yFvSczVWnTC0mt0jBY9llkLtSK04sfru7ZfFdwsiTnDS6yY
EliN6JK6r5S1NXGkAFJcdu+0EGUbOF9p3xs+vxJzgJV1EZKS8nApnVvKidOvXtbK9m8JOQIM8Y83
MOe3SHs5My2Ux6PiMiWOaoD8POvgeefY4sLI9oPFpzHmxMpaLY+6AhfvXeEWeawbod4gvaKMGGhB
+yH9RY4m1BIS/7eehZt1Mge40UglVBWehbMRRNlFb72kPvyhizAneBREg4D8Dy5yP3kaQAMFZKOS
c/Q4HMQQuI/36/b2458hGrKim6bKAp+XrBhmZdHAQNfaUXOJs8Rp0JheU6dMvl83tQ+nMf6xxeLJ
dFIvSd+D8XMBP75gI/txsxvyWFduXNkVKlN1MKYUEpG8Xre8d7RxZ6tQ6sFCJZnZU2st5ERawJpS
mZW9iOOZlJUn9It33czeXm7MsMNFIAHp0okgL0F+Z+tpIIB/fHwZrQspeVfm3lWyNcW8dNpEynE7
Y0WaXEEoW4Qj8uS5dzdNkUGEjAgvK+x0SCb3SibL6NZK4h2QOY9oZLryGH+9vmd069kgL2+sMEcq
adPKKkUE+fRgHqWwD1sQZqNvH1w3s5txb+0wLjDIhiLoM+oTtCo/BGtIOfmOo/dBEqXYMifn3ou8
G3Ps8C+Z+ryIUrCjyJYzLbUtFI/r/JZwwZI8O4wfRHomETLB5ZajGaiOFGZBFcSNrR6KNwMk8eRI
nsHztU6cm2X3JtsukLmc/4+079qNXOeafSIBkihR1K1SB3c7h7FvhInKOevpT8kb31jmaDf/s+du
AAOzmuJicXGFqh4Jy1ZSAfkp6F6b3fQWO8yJn5uDup+fJEfEub95tD7chB/71fQka+UBtDkYph26
k559UatDpj/nyn94xK/Xxd3QfSKzrFiUvn2tPqRVjlZNf5+bIobUrWB+bYa7mXM29LmyEK+Q4rGj
niRdSf3bXF4rKHxm95d9f/sg6xojKOHIBk9EFNC0zxQZgc0MetH4hqRHYY1os7Sqkg8bXARQ6iQM
Ogl++N6xeOrQN0h2S3tkaYvatDaff2tbi6+sHmIZOiNJFmGL4sN4IlftfvDM49KIKQIN0YfjsCnL
iogF/sI03ChWE32vYtweaND/u+3hkAmjLZKE0htSOuiuxGhLgqKt/nbZxr/A3+/94etqMa5+OU4R
NMUHhEwPYAaw8+f/cXeKUo2C7/buLKsNwnxYTRPIVjg5dY3sgMG6OLUFC1qA7c9742NBHP5IiQ55
zSUjpe2gBOl15+KJLrV8py5sEZXX9h31YYt7GeSVRHw5QB98q7mh6urmsZRbZ6yZQ6o3Kb9WZNX7
y+VxMFTAJ3xES2iwOb3Tv9vhTbl/pzR8EXn5NrR+rI6Doiyrh0jVUFYhFSKVtjzPqWbPLdpUy2/L
5N3llW37BjMxMWaCWYZvM0N4lA+GgsNbm3vQFrmQ/8qy2blsZCtXYyoMJjSTmobON1lOpTyY4dCh
yRJZ0vwWjameBvau9iq1Ji//1nnldW0vXJgByN6NW+G1vHgE552f7HPIkWtDl+TtpDha7yjqU1o7
OUZswsdRPeVqapfltTw9j9KPaAZNjEg0ZiMm+GScA5TQqEKzBSWGo2f22P3C0GeRfpF6wQl8byS+
sEa+/1JtqZaHFGaGKHxsSwyyBeUhUfFwSPLbprorl9qgD7aXYbKLVHY607d0DXL1OgOhZHjla6FV
T2g7kmiyJ3p3LosCBLzsLpzUqyZGS6BKzlX12peaRUPJwsDuQcuMmwoUPbNMLCVOoOKi72M1dasg
exj12m6a1NKy4gzJHFszCzS7aN6sdm4jmzszNO1IrexIak9VU1+T7BlE1a3VG8zGCfCiTtpHg3ZQ
zadwVJ5wm+1G+WGqdLsZWslOOv2gSN2xzkovLMFRe9lltwKq9a7xjaV6E41MaTMFjYIEycXsrm+t
EtHw0p+YPYSFsMC1dY9+sshBqF+YdVEEsBgP+mGeWzsrkrO6SAXQr42S7PpsPiXsm5yNgjrNBgbg
/BNCZFMjuskHJIoyhw0LesVBsUAJTrJ5pCImRJEJLh4xQQ4P3pUc+jEVhukbtksN9blphQR6G1fD
p6VwsUgXl11HmmEBms4d0TqO7hFyjdZEZ7wDi7Q73KCHxMOkuRvciFKXW5f6J+M8yswD6UfSAWV2
xXX4BdVDG53Pd9KuePCvRbkkoTUOVgKJVFXktzjvdg8JFIhLU8c4NycCosDIE3Vcbp+HDyfhI5ZE
aiZdyfFlB7t4HpEuWETf2I8U+b/uUd6LmiE3AvL1t+RjlhZUVVORZ5D/SANvlNR9TdDWkDRfC9I6
la/ZrB3dy0d+E6dXK+TOX2VqwaQVIT7o8DpM7LYuNGtIUgmaDKmIh1rduOU/rY+LYWQpm6G6jt3L
pOYoAbWTAKrZxluvgo5KKw8DhuujHITCgX+UKEpe5FlrUddLk+/gNxtUyVbr0crqyopbcH9VkCad
0MCp9y6IDbwxn3Z9N52rAR2kaSZ4TG8fZtR7qKkYGhiePwf8bUQgMEdxm1M2IdEx2LqGUZb07r9s
x4cV7indxlphgnIecKi5tYI6tUfDW6rvL1vZGiDARnyY4XbdTLVe1oJ4SUQsRaTunP/Q8WrvbQ2N
E/fxPj5CLaMWXNaiL8jtfkFq8K61wKcpPZbztyC8SjTBJom8mYtY+0DpZOj+ge1Gq6xu9FjspaCW
yETUnhvTQJ8ceVnq6nFhalHvFzFCq/hUHnRIsvjgRlx0ZkSAt/3Nft9S79nMlaE2C4JxAAs1KkNu
l+wY3Q+Rd9kZRIeSuz0yok+16hfAOAK6VUaPTZqXll7Hli8bJ03ItC0EVe7GkMApqDYZUIC9TXaL
vI1koz/2tvOotdS5jVIQ1YicgrszYjbGXVzhplfgEMaV3n8nyV74uhVcwny3VhLIkplP7/dgsO92
7EB2MSTNRG0sgt3iu7VmLamLdgJ0mmp7RSrqLcKPjV5ZQVZ4pVwKzqzg2/GdW8Wc91EmJTDX7kbt
oMytlUDpITYFe7TVvr0+UTw1nDKnBUsVojjyXfIVE2ne6CgOHksvkQ10v5feJtAGhq4wfBEtkEOM
TNF1f64ASvFBRhNEd6aLaiJ0PIOd+n1RTaTXwY1ye/nICU61ysFH3JTjFKTwyETd5aDcI909yIIE
n1S0suXvK+iAjIWv5SUIMKfM1avEVnBDmidT1HQhMsPBh1HGMqVlhKuElhYpejdispWOOoYrQsG1
JQiPVA44jL5S65JgVoTmOkZsktTRlh5SZbqq5gBK8vUu6hrv77aKA495qtukCBABkvIOSGzpIPwQ
FX23mKLXzs/XbAxFGvR6bOGEGaiYamYHc+8NEwjNMybhgVJYM40cVQKxcWUo1hBMts8kEKAWB0Od
BA8jUYzNU8elZVMzqUZwwM6KZ4JGIrFrNzssXNz/B+Y9wVngOeO6kpJRSwFoSyiCaPfoO4Y9Xn1f
KMC6Q7sLPPLj8pYKF8gFImQO53DIAdXsPDqhrb/0WKJyrK/lvXkQpmGWWOqPFMVHhE04hAFVjUqG
Ah70D0+k8qLmeCFRC3oygFShMp0ISXlF+Kbu/UafmuVBtqxuSU1KVoLpUHZa+CvS/UL+KqZWE13r
vFJ8SoyxC2R81cZFvslRLOQOErsHAUltNTeBJwLR7dTB6sNyyKN1JJ31EsFeJz+qxgvqh1ZeBFc6
+alM5V2FarzcHDJ/ECDC9kX/O3bmhzkxHsoitFhiUMPPzjmE/5J0dFmkXHV+58WYIKpY9hyg+Ca4
iv8FJT4Mc4AeMVYEJIMjMYRIRfY89A/DjyK6lup9KuE50lvadM96O0Y3Qn6IVZFwn/AHcB+8iijO
TZwACxvtPk1yp1NhpMgNO2LaCe340KqqRruK9FPexVdR3R+jqnPROmkbWijqwdgGjo/Pwd0GcdyX
UtHh4vHVVwhqWLNxNdeCksV2tPVhg0N/KQzrMacpxsjN+iBFMSSoYskD8aqlTEpqB4oqeFm8t4//
iRa/LfLqcclA0xgZPjzDgvp2ZKEl6xOeSoadS2+x/hZ0pRNluad3s9dLd3Xh27Rg38kITeQqgqrd
w9zVXxIFveLTA1lm39svrdR6ka54hjTuBEi6IOWlX8sFMk1da1XbwSXj0+xF+xml84UBV/UWbVhx
O/x2APDxcbgTkOSGguo5TryC2Vv5O+7Egu1Zc5VDUlB7uLy25f+6tDTO2SclQgV2QozWEzBhfSXp
F1a+1rGIjl5khvNiSR+yFATPyN3VqFCZwS5oRyeX830PbYjLKxKdX8Z5cxhNVRcbCDNaR/GUL7KL
3sZjfZVOmDODuvTevM2+CUwKdoyfDaS09n3jPQg9Zl/9Y3SUZLvYmW7lKLVFXO0qcsJdevLBvCVs
U9+ozq2THLx2nDY1vlaZJbxlHq2gm10dhBq1fB+2P+vSSwK3JUclfuiKw+VFC7aU15ALewxRFQYu
4Dx+g2cO4XPc3mvq17+zwgUxNTO6DHp4uIaaFxOBaRa5eZs6QhnN7fDl95njxeMwGkKQlgQgqe/h
RAMa4UVOPvEeRO0VAkA3OTDBzJdKTGijgPvnkVFbK+5Q8b780bZrch+JL14drhkT0BotX61xiWfs
5xdw0+MwdPcNXuzKbvyF+X1wFb9LWz+1O1H79FaT8Sef5FAlqMdoTlXYn1FHPVL7HCHeRYzkQIjp
od1/j78qtrvM2YtIWP8lPPvYRw5o5AHczEPzHp4tT+vcq0EiANmLwdFtRNmOKUq7iLaTQ5uBjFTJ
OqR5wuY46Y5p2kx3L2/nZRNE5nKyY8ZCn5nITjQYAm7nZq+1vjVEIjKZy1EAkbmkbDU0StkqSMJV
8T6dn0d6N0wvYfJNEkVYy1Pg3+8csJri76sne0MjRWpaGDKLEmVJ+gXK5IJrTXAJEJnDjdAkCuYJ
+3+q0qrdWNWOvpq2vtOc7AASi30mrKJchhAicy+grMoKkixZ2eko25o9YFR2KRKNrn8l70Uo8i/v
n/85OuELe41hdrlfVEtuVr9Z+vfHq+qMXNm9v8fM7Ncag3rUwHiZ7lx2RkFSncjLvbDaPd/Xu2xS
cb3Sc3xQvEUDkg4WWHJwwhZxmWGvH6jgBCyH6JLHcHhSRGWpRTNONW1PNUX8dz03EEiBAMxcgzj2
hy8KUAU4Au65z6ucGSVskOE/4akDhuZe6Gi5jee6tFP3qGSLvEe0Qg5GusKgY7rcpnHEzlExXJt1
euoUdhVJ5WSjogR9ixEDBl0q2E/BYeRrf0SLWF7JMFzpzV2jTrdzcX/ZYy4HR4Qv92GbSO6HeMH0
qT30hS2rWNRb2b5lIK7PReAissaBi6QEBdhkcQrBx22ZebNXMIcl68zqovpcGb+kpt9dXp8Ant9d
aXUgWNTptRkgAGvZ11pHW/WDL1IJ3Zq2XF2o5B3uVjZmiXVa0OCWwRDbbqG4yx3DhzgpOfeujz6b
ylm466d9P1gZiuCyYAsvx3rkHRNW5itdLTs2ArHlN8yul+MJ+pQFFYw1bzU2flokhyxIj+lRhs5T
cA0E++kpBHzOx+kEhbOzKF0l8noOUJjSqHO+BGE0fjCiG6kQtLb+S/LtNzy/M+evvphmJjPYi8Gz
M+3Cx6WAb9wvezSdEPUIlTaE1jj0CCLDSOflOY002HNz598q11Lq/KNZHf8sRZGCIL5Dr/BndGwg
CEO1JVpmZ3BeOE1ltVcVJA0lDKgizhsc6pU7KPdU8BUrcIQs2Fvbh+FAVVbR3aZSngXbz6IZs8fI
pqKc4ZI9qBx2mE8FPiYn2SOYOlZiqxDNQm6d87VRDllAjyWTWIPPmIoVSlf6dKiC1/9/KFmb4KIW
uRo79HIO+K4zAocBw6NId9WiaYMtiFxbWb7uyjdZWoMp7b2bzAA1BYRtp5uhex2hn9QRVzWZ83eL
Wr7ryhxazBjNmgoPHiZBCitQAMW4uiHmal02tIVSqoxpJcaorsg8e05RJGk/wl8cCNofg1q58k3j
MCvB7Vj+h9ZKc2WKvzWnBkyZVIYDatm3OpusUjetrhRcLNv79Hs9/MXZhGrRVMRAVTz1quzax2xD
Lb/6GuRYc6s2Rb2Mm5nm9aI4B49II0vtDMzSdvWhAxtadEC0A5EnUXV3+/h+LIxzc1ND6oAyHQvL
8AiN6x1kSu3LvrAAOB8xrtfC+ThFbw1JfcRvXeGCQM42Q5eU30GEZTIRV4ZoNZx/K0EgDUO6xDfZ
jY9+KdG+bC8Fo1yYKmAmMThwH1ggF0qGFF2rnKLhREExxnynTKCPc3f5o2073G9LfzT/JLkS0wqh
fVpWZ4x4HUs/vUvD3knHwB4G/zXMJIGPb4Pqh0nu0TmFTT1NI3yuAD1k7PX5lf4f5mdNDKMBEZii
GgY/k19E85IOQe9lwOw09/Liuh32lz/cZj57bYMLXeSkamJpCV3K7yBSt7udv+sfU6cAabaP5LaH
TIgrnSW7xb+JG7sBCmL0LMoFvhe9/vD61VIXV1pBbdAZ3ZCFEu5FJXMGozhn4CyzpIGdFBZZRM1b
q8uYK8WyzbTbWEX6af4yp+wM7u3XsUNzrzpcR2CSy9XpqmzZQ+sPT1UOcg/fdybt14CvOJXIagYR
NEjKfZ8PdmNADx1sDr5VNLLrK7Pd1Ko3SFDDVUQEFZvegulXphrQZNf4UeiWNblsZPnyWLGyypvo
Pk7+S+SmrmxwKKgEcd7L8ZJPvekdDc0ShV1/M89oI1/k7gQz5MvZ/XPDPhbEIeFYqvEwzsUCucV1
cjRdsusOYhIMkRkODTFcWEl6ifaPJGhRpBoeVFJY6gyN3ba2k2qww6m2ezR2Xz4Wou3ikHHWpMjX
W3xKFZo1yvy9q2K3oJ0A6jev/dWGcWfPrxroCrQ+evDDJ4q6nL+vGpRL/tIKd7TiSJ6adAwXquXX
mrpNfBVPnaW3gsrY5mWiAqkg8oP2S35GOGOo7WIWCqUmVUU4dsa8i/MfNuXDAj8ZLElsZLOMg1xM
LmPPqPBKVODVm+8RKMj+bxW8MhIFdU5ZLE9icz+iYLb0vinXBDqDGQQjRUy8731EfxyilTXuxM6J
n2iDjG9WxOqxKb9WXemVQfDgQ3MwycfncEComeXzrirAVlKp5zCQvwfmhB5bLb7pw+6b2RYvaEo5
t77ssBwqjBqkt5LSZUFzFRX6s1+jE6eNU+/yVmxmKVUKVSfwnMhE5SnD07GWJImgKTFIrfzQ3sYP
MhhZ8X6a7zq8obIbCc1Gh8tGNw/lyiYXTgSM9macI+HDKs/wbxT5rovcvzLBj6sEYVCFY4OIhaqv
9RCA3l22VBF/5XtT3h/b/rEQforDSMhkJgXeYwZmRqx+rLxMi9xwLDFcX7hNMnyDCo+b1zM6z0pk
Yn29sUMw4LZBtTfGObESHxmi+UtcRY6Otmy/bN0sqJDAoY9aQn9c/iabGcX1meCg3ixqUmOGGCEC
+Zn3XpDsabKr5tIaJNCdhS4uzXF2Zfk+B1mY8Z/eRrg1TZkyBXqZHBRDk6iW64CiAR48PtGvbrjq
+qMuKqNtohdYjyic2qSgAPgcfzSqMZikwP0sK/SQpM1JAv/d5e+46b4Igk1GZaJRvrrb00iW9BE3
ZtrZCYau57MSPV82sZniVj9s8OXcOS31NtYBkXhj5ZE1uKCl24P98F6/A+YDSx4XbWdhFXnBqT8c
emWW+3pKF7C2XJpeG7c8LJwNwVGy0Sm3S/fRfypDrtfIgWZfgDW5ixaIro8J6NqjA7ROLn9HwVaZ
nMf3KtomiI/PaJCfAwa+4qeiFURry637xydDIIhJax2kE3yLKXi4SEVUlMY06qj+L1Key+5X7596
kU9sPo1Whrggo5nNaSglrCUoUjtJ3C67yUFTWSZWg6GOTIDR2xfoyhwXbQQJa1jUw8vjWj4OegYu
me4lhlpZZ3yBSto+apKbivkPZkF2c+G7eSiAq2U9lz7s8j1WLwm0u+Z5pMt4dFZfknw41ugAm8f0
PPmV4O20bYmhkKRj9NrgvaSapypHJwhSsUrpqR2WqClovWo9QziZs+mQ+jLXopmMKbwiDQY1NTOt
cS+p6b4CpU16pLLA57exY2WDO1doW5dnpUemfrApXoEoPATH6RU9gj1UR2Nr2lf7CUpeArOb7rmy
yh21YTAnWSYSUJGlVpPtW/8VSup2lJzG6ZhnQuJjkb3lIli5RxCzsGcMOb3wsCSAQy+/Cb3WGs7o
tHnpvEWOMLktvLRzcB1fRpXNt8xqqcsmr0zPUzzRJMRbpiEZnq+91VG6l1Q00A7fwFVn9WmJaSIR
M/d2ckxnFPSHGtUwUP3ZbFcVpaKqCNWy/HZSX81y34aeqkVWlzxnklemVzOGZC8vdfM6XdnkDqFS
4wv7FGl2ffSS+m0SDXttFpEhI/l7UVwsOPjamIYaYpIkaQ4Eb2m1TvaY7tgzUJPmsfpQpexGNjO7
xKAZUsbnkJgn6F4c1CzEhBiY1n2MyuO5dXnd2971v59l8g0PSevPbU2A6uBbt6TkRkZHoj4EjlR2
Vo36dil6r2wNOq3jcM6n+nlsMb6M9A3BZb9Ue/3DkvvU9qKVLf/RH7D6EbPyukeGms1GXgMdEuVu
eovKtz4R9LVvwunKAuenyCUkTZmhrT3xi2eWjYc8CN9KCQK1mSIq2AlsGRzW5WaWmEmE2YuyqDya
DrsUb4pUVneF9IOW5a1adTbrVM2q5OkXbR8LBj5htPezofGgTXBa2mgve85mPPCxep7ywCyHvKx1
zHn6UI0zvRgTPEQ7TvlV1wmGW0RvN15hJxgmqmYJLpPB1o6ymzrBiGxfcl7Qr7mNXdPpRFXL7TcE
BX8EqAA1BaSmn0FoHoKSyTlsNu4idr+ozmuvmtW6mC9dmpsEQcD2Zbayx8F8MQR9U1Gci0VttvR0
L0UfRIvSGkbYQH4Lwv5hL+qE2N7CjzVyZzFOky70RwSmBWJtdFRN2T2FJiDYqgrvsrNstsnh0W2q
CyGbLPMdT4mu5V0VBhBDgd4NtedFwe062CdutlMfRjewZbSMVl8Wqt8CVL+grLz8AzbxfWWfOz9a
UKdl3MNbSyp5YRy+SHoggINtwPlYIucxwxCD2sREfj2vJRAgqW9SELhzNTiXVyIywzlKJQ+ZWg5A
gnkEY3B17NLemn9etiH6WpxjSKiH1mlUK04tnX39hNTN5f9/+4pfbccCd6vIgnQ9Ou0rpPjaOt+Z
/isiU1vRSluZ+wNpVWinlG6qQWohbgRIKloaB9p14ud9IUmy0xePvv+dKq5gaZtB02ppXCRhkLQK
wFSC7OWxPIDp5sHfhSBpyWzp2VXR+e0sZb7BQnekIyK0FpnmYgxFHXt9UuDk2g6862id13fLTJDo
Zt2+i347+vvmrjavLEpNhu4IzEDsGBRmdgpeEnAMgM5McMeIYIOvy5py5RsVRapwOOaH6Fp2E3fY
FXZmG2d2kB/+UTnSoWcynnNbdAcIXOX95bhaZ2JqMYvRZOWg/uIheHtgo/7977zlj46mYdBpmgMX
5wfZHp3GSp3sZ9a7OipYDeaX8aaxMyc9162j34rSudv4/7GRHJSwMjKTxIdxPXgy+2NcD3YVfO2T
Z83/cnmd72pYf0ZjH6Y4RGlkLWRToOJRT8ebIpqezJJZbE5fRgM0RnN9T1Pz0Gjtzhiz11wlx7qu
vEIFZy2twYXzVYJGOW3i0sXsot316dPc1PC7cU+qX2VfunhIoHtD3ZthsovC+cfoT5WVmtX1KKF/
CjwzZTvupji20n4+0Li5DU12JKrpVFR5HALyiAmsnTrF9kD70pqz8Gkk+lHp6S7KtGNQzo5pxJj9
AmU0dFUD0GOZBrNyOu4bRFqyDrrKKgBVIE54XMXoJpkyr2JPk6QfMzM8qOQpbFm5zFU7bVf96vvB
KyYVrD83Mq2gmKOdZ5o/h+2I9llVh2qfhmkgs/7amuDe1lJb74nVD/WZluFxUiPUVdWXy1u06e3g
S9UZ0ZSl/P0ZkgNSLRptAWrr43iMaH/XNdHjZRPLJv/hBB8m+GQfdKviyPDRSMt0p8PruQqtgor6
RTZfNIZugIRHAUUWT/Bp9HMXTuGSp1KiK9OvTwNVD5gltBNwuMem5Kaxub+8ru0c0somh/m9amLa
eiHmWoI3DbRc/d7fUwgFZZ7piHjoNlvC1JU1bqcSpR2T0aQyrPXOQrRPXqAHYdrjkd3ox8IJj8Ri
59ZL7elKhImbkPFhm2cALUnXSTRCSQNN7XapDjsjHD0/gSpFE1o9U0X4uHnXrOxxidpRreKuKLHW
/JSC8Ey/Gr+xwwgVemk3HUobqYhD+Paf8mQro1ywqNRpW8QS4mKWXSvTdRXU9lxE1lg9/Z3f8Pyf
bWwSzWgNecmw1wey9x3lvj2OtubRq8gTURNshgerZXFwXzSFoqSL3yyKww24LAdvoccQhQf/Ui36
wHouuEsGLaaBaaImFbcp2LlNq4+Kk2ZW9tT8rIy6hNBUueva/nqm0H8k3Vus9qNVG7oVglMgBnNZ
FOrHsu8esrayNWlyc7+25BIFHK0VPAy2z+5HvPaeuFnd8k2QTQke1MvZHR08uxz/4O81TBziHeKJ
2kY2EXBljAMKKVP7NCRAwI5dS+WRRSfV9AROJbLBwcOIAcCYGkhQjgoUzzU3xkMSV0++Xx5X0AZ3
oAzriegWt1iwzdUDj+9T1Rq9hQolngzvU/dn8AmAj3jcy6/fFxwsTooL5ov7y0vdBoffVxblVlpj
bDZIEsBuRqA8EB3NNgbD05UvlEdenm4XLi6+yrow5c25gRC3qa3JXXpg2Y/oCDmC68AGx/1PIsp4
LAhzySAHe1lDja7Tkakfv2hHA3TpKKo6XYRgECJKwqbmTY/5uJf55FJJypKYy/LM6L6Q7inIZmpB
dCHYKj5bJIOLJYlqhJoZXiTsVU/2wXwviwihtm+n3w7BJ4o0OvRRQmYcL/U1zRXMcASWJJ97qlvN
8HzZ+UQfbfn7CjeypEjKbMA7byhAhgcG9p6Mh4p8vWxF9N2Wv6+shElidl2AFbG3tjqS4phI51Ik
0ydayvJZV0biGN1DOcO7MZlMDKUjHzSXbtSL+GO275+P3eHALwsxvhdrgIhSD8GlZbe0s1opsBlL
7Enb91Pj9KFQUF20OA4kWrNRIfqHiKV24seFHIreIlvpGdeGASKgheYvY2j+di7v23Y+7+NM8Q2e
hJSTNk7AJgbpEkuFTtnCu+c2Q2bFSn+I9fBsoshoKvN1S0ork6rbSvnODLYPWmIrObsT/CABhvEN
fZNa9jLYFRY+JLoDXRX0F77TG2W5EzBYL4oTt6/V1fq5GGpU6aL8CJ/qvRksLDoUY5nzj0J45FTf
Li9OcO55LebGj/y5afBSZ/5LjaaiPA3x0HOqFKpvsyhiEDgUT6gAOdm0nzTkJELzKx3OfXbwW8Fm
iUwsf18dSFRp8XghaKk2IBxE9sZ0GFIBsZ1wgzhkiWuFSHMDf9B2xOtDyzAsiPs6qtfu4qeptUTR
pwDJGAcyGS0UPSmAZH2W5VammK5SD3t/VL/Go2jSbnO+SV15Hwc1cRVIcljjRiuS5Dns7oIIXFzd
dCiq4RcbxscWaUDXVPKzCiWDPBUSAi3385/39+9HKN8InZp+X/RgisXH7Q/z3rR/Th6Bvo/hCLoy
tj3lwxC3ixqmIcCCjph+yHZj+DqFLhVxiG5v3IcJbuN82nR5tVA7ysFZDo+zjt3L3qJ+si4fYpEd
bs/qpJmKIFkASt5J2V3NHtLiZCYCYN6c71u9nvm2zyX3IYEiank9tye8Wz1668dWF1vNLvTYSV9a
J1FvyV4Kht4B/ZEKygTbt+Dvz8k3heqD0qeFgkhoYW9qduA3cZcKj+gV9i/n+8PO4qIrDNGMFFzB
6bud9HF2ENPdapa+U735SQz3AjfUObRPm2joIsJkh4zIJk6/lDGFQh4TfDqRleWKWy2pm0s1QWIP
p5ppVpnO6JX/oheTwEMWP/vz7JoqpuWZiVEGDnzbzEypDM45Z9JLm9Cdibh7VA5jjBfpTS8a8Fse
3ZescQdYaQ091yYcYLU5Nf69JJqX2PxmTKUUjYJQSeQD73YsUcsJapQjDDxt+wEpysbNaC34aCIz
yzJXW5N0KD2kA8yoI7HkbnCHMHUkuRPA3SZGrFbD7U3XVUoNHiME+GBplq5Ysytny4wEVjbDCfRE
IB7CzBfjZx6TIVRpOAOJojoFDaY1Gp1FzNsBcO4LTG0628oUf3CkccIQCQphaiyfYrTFjkriydJj
KT9G0Te0OHmXQfZ9GvYPf1sZ5M7QzJpaGuHgjvIw2YsIA9mPVwsMSi64oXyvdpc0AfjtETqJxjo3
fd1UTQMgqzGdFx9W0c4aoe4KPV71Zx9XdiiJnhjbqLcywV0iXeYnydiimU656dwA+nrtNzycMRKU
H8Vcn5t+YmImVlbQ2WPyt3wXdFmUBviWk39bGKdsOMfJl1S2awT2l7dt+8t9WOJQIvSTtmMz6gIN
vWLG17kTRIOb52q1Eu6ON+poSDK21NnGt7ByTVo6RXVU20Zwx2/CxMoOtz19KNf+MOD8him6VEfT
pQHBRaEJuoy2ThVRoElJ0WlgKDrn5Gon+UZSoYMsUe9CUltV0VkMBUrztRhf6vrp8uaQrSt9bY4D
v4iWXch6kLpl0UugF+7U9ztzpA+d1lkFMx19Dt0BE1q1Ou0Mpfd0AtW75qE3R5uEP6U8O8QKBlvD
zimaHLNjo6WhPx1M/1ZlFk5RgoZQUdE6rB9K+U4CLxMLdcdHzwYzfhAcVB1p1tKorSjI0B9ET34+
OtX40DaiV92WG64XysEvhMNz5NwQO2Vq9Tb5Jn5v9nz5Y26e4LUNztVrpvlEbpH6ygt0iBWzRcAj
LkMEFyn/eseYJxKt2mz1WVvknF9hUjLmFS58eg4gpAGuZYzXu8quqYEb/xcVgC3cWBvkTkGXdb6s
zYrsRNKLMTuacehHe5xsI3b+8mNyyQ816mnW5Zr8TtBG0YaA8teLBrEBxa13iijXsnW6V+uiHFeB
plRUa4rF2rADJ2kR31fqXrAigQvyjcWVJpvxXC1IBbXFRSkcUc0riCpBElgdKi/fiWYFtqBxvSju
hvaLyM/LCU9JXGlXWUK8blJOeiPt4nQ8CBa3YQshx4eMEA8k4GYnNYNsr3w3/Zod4ih7yTbs7FQd
Om+2ZQcy4Y5oSmnrxH2yyp3qSO+lqF1E74ajv2vemV3bow7tscWaiH9+q3r5yRp3vmU/pBJpoPHY
e+0hccMbDIrtyr0CvgIsEwnunX+t3NJzsU+Fie6to/7JOHfURymJ6SyDLmNAs0V1nUOrs31JbLQT
7ug+xLS3+5c7yh11DYyPoyH5qKp7/m4+6C/Fz/IbRspdZhEbTfFe5uSaFfyHHNWndXLnntZJWs0Q
uXaC4Fzqu4wdIhFb6lZX5toGn+FktJX6wYSz0nP2FRE51CdNG7m3fXC7EMCZB1EGSeSofAoTHSSy
HihkkXtrD1Aof9MeFRQxByd3pUOtC2Ku9xZPLlT+tEDu5NMJqsYDgYgn7m87wZwYa429gj5JpOe8
nj7SurHGtL0O4gS178S4QtXNUTDip9UvNZFtqn0t4gFOBd5if0p/NGl8aJR03/v9fiwMtwhTq6vf
+vxbrbdnaaLnZtR2VZc+xlJiV0l3JqoqiIyE35ALjWJEsuqMGUlHPbfOUqNDX+tBvfmHwll4tW6g
9adPyAGaMgeJaQ79omcH6o76kLn+4f+RdmXLceNI8IsYwRMkX3n2JbUsS7LkF4Yl27zvm1+/Cc2u
uw3RxIT3aWJCEa4GWCgUqrIys2PsL7fLgaIjgH3ngVrXCjy/2WTCWYohezC6wkumt8CnvTptF3nN
znysn+U7YlGExAworXSugONteeZX7sDfrDPhbVqyoc31GbKUrVuDCBy4xolTHV5JN38zwQSxTg60
aGkQrwfPONAK0j99fF5Ll7uRTOxSClWZ0wUbqfrCeXGac3D3Jp/fUckn0xUeS9y32Y2MaK1+5YkT
rlVwf1skE8GiqqgC1RjRY92jfwD9KXFf7sFAB8Z43idbSceuTbGwpNIwIJE+Yz/VvnIiGZMuKJKZ
t9q3fuRVH3mmmKKcFKgEWTkEX0vNCtVPSfAQG08gZwu63OHcPDQ6bUQvljSWhCCACxsBM+eAc+Po
FZ6xh5bk18XNgRDiTUXxblZ2tgyU5XWKYSz4PUUd5G5ZW1BhsTQ0zJ0E9KP/IpPgrZAJLrNUTmbd
pBDkPOW3lJVR3C828HdWcuBXODmpGcslOzRkJF2Mc52AEEMJn8KwsJaoscL0gfPhOBGEZZStQj0Q
R/rhOrCEKP1kab22CwvjNY6zW3movKDsYkcMpptxkDG+PDl491m1od3lde0IUfy6/YN4K2fCDZTp
J6FRoHvaysJDIIpWIUvu0CR71MisbVO8pTMRR1DTPm9SyGiqKgb3ALIUKuSjmuFtm1kNoBBJ0DRD
x4giW9/TSwFQ/RoHHurwo/g1WJ6z4duwHOrlphAw1s5JJKgffjiJV+aoH1/VRgNZKGotHRQQJLWu
GT1TQbLtBa2GlSsLzKXeLYsgtjnSWr0MjtIYuPoI0QulcheB7PqOx5G46hFX5piDN4EYd5bTUQEx
otcEXm7A7SQ/DWtne1lrYwIyVbP434dirvJuTOJ4MVC5Ge3RlU7LsTpStdjkE++u43kEXfHVJ9Kg
+l1pExxv8igODxjiveolB15ThucJzFGqx1EEDwU8IRBG8GW0j40Qfd7eM3pEtpyNOULLMBWCNiN6
DORxmT6T9msQf5WjY646GY+glmeLuaOTngiCVCAmggnJioyvqQK9yM5ONC+eI0vhUR5wzLGdsyGt
SJ2WJdTnh8dB+zYmfrHskmifyZ/A1ry9jev32cX1WF6VqO0XxYxrxckjO9S9pb0NQW9fPuSpbolK
bBXKLqlzTMTuDIh2GLy2EOeIsQ21bgE32IIhalCXW0rxHCu3eeu3XAFt3pYygUNo80Dq5BAa0F7n
gJoA1ZRJRCd02NUjyLzfWTR3tWiR2+yGdxg4QUtjokhXQpI+Q67uzONXtXvNFY/MxBYwy6hxZn7W
wInXcURj4khQQ28pCQnSrp+93Tn57ejnPoF6jegRBzxG+wxEljwmZd76mJhSxn0UST2CcjYXbirV
vjCdTRK401TeSHnNK77xzDGxRRfqPpIirBFcZIoBwSywdKatpRhuMfIGw9fdBr1l9HEQm1n6xzQa
60KP8fSfp8dcGbw+elLzTyOIXsagsGRe0W/9MPwyxw4cFUupTJkIc4mMqk1Tu02GtEB8qyadc5Gu
3wMXS0x+XhfhUHcpBOWb+rnOnjpDsMhgjfN9E9yJIF6NvO0ws5rwqBd7TGrQynKXSkutOrOBWYWj
nH5NDd5AxB9u0YsR5pBrOl4cYpkoIPutb3vgviU/u08whRZxukjrj7ar5bBHWp+asY06FeXmxaPa
tlFkaS7Vr88/c8uW9Gd/vOkuy2IOdZ2KRT10LQqJb72recoxvsFYp23e6Ad517+KHPABzwmZ4wwa
fb2YJ5ibc6cWfgTNeahOSsJTzOYcLRaOLgEOnzaTCkYadf5CusQidfLU5fGuqac9afJdGM8cp//D
XXfZSfqbrrKfuiBGFcmTCpVgCyPANtCRGIS6o98NSnifBX4lj7eZTOYwz3M/FhktrUHJXsS9gzHJ
vQBtL9N/F152dCc5cIux9DRteMx7weNqnXnelIRoqCm0Lmj8HenYfBHPg0uh6doLL1vhHQaWoSmf
hc6MMUAI/lAvM71RdwRtj3FrS68f48lvNCeuHtoh+Js31OUMsgKbgizH4BLtsbVx9FmNk3tJz85j
xutIr183v3yGldcUDDJOpgoz0VA8yELlBvPgQ2zaSzGygRHb/Xag5DjMOyvo1adr43hexrSCrGv6
vZnjGyHAMAi6oGLYuP+fJSas5GVSJuaAGJaQ12menEoUnUCMrUbizaSvcYgiLbnsIRNSglIaqrDQ
oJyx0NvzuV/Mnal+CzLiCQMUjMCtPM653amCp8XfpzCyI/Ddq+VjE4p2JuZ+Y4y2Eea3NS5CQdQt
aZ5ts3swpW/CIj8JVXIMyymzo6o8kuk567AKYb4fB8CgFeEeujHAI0NSCK3j7T1crzJfrYxJRuYK
1J6Sgrwy2dOh1tiNrWo3e5KbcoFunCuU1fDMuzgaY3AdOcT8Mqi7hDxPJSdArsdkcBfoIHRTJRa3
UvStGg0oITpLdQ6Gfakei2LXkh8SaGiahLN3655+McYE40VWkhAjDEhBMlswbszck8o3vEO2v9Dq
8dUACwMJmiJrLHRlrJtWktHKh6TUSer2cvFqCHtwYVmdyXvFr36gK1OMly+iIIklrba0lW0MN3n+
InFvzfdr8UNovzLCOlxcqxjQwQOeVgqmh5ZeKE61E24Brwe+svHLO2Asj8nfdNhl+cow87n6qU8a
vcPqzF38jY4X5KAmAe5jQpm18rlX2GoF4cocc3H22aSIC1o4zvAM/cDXxMlt+WyiXIEZKzS/A5fH
l8D5euyjO4+Des5iEYFX8xbjIcqdrvy27YucNbFPbVVSzKVPEAYV6UkMYkvmIZh5a6B5wdXlAYkS
YTYnlF2SsXGnXLL02PDE+W17GatR4vJpWNDRMHZqVWSYJJHTnz1efKoGmuYzpBKLpyrlPVTWcHzX
fse+nnMxTcpqgSMo59kGjxIYDLtDfpggPIvB6n10pJ2SelcAcr69zLXJlt8s092+2k0Qa8Z6TWtl
0YnO+slufROqGD/Wff2gQQc28fmyG6tB8WpvmRhSzij0xzUqTZ2EF0XzqdE/BePnSeDk+Ov31pUd
Joy05VJHKon/CSOKl7sQDEdbwfTR6frB3UlOENaY2NEZEyY9pAzlbgoF/wReC1++E8/BqXcKTBYm
bv2q7NUbiTNdyDsOTAxp24XoNVgAnLrtLUnq7obpW9FVz9t+wjnVLBjIHBrQ7cyw0mpmakVlawW9
zLss158ulw/2AQ6UkSjJR5Q7MQt/ongZw4lPIETdEy/9bDrDy/ai1pP6K3tMKEFumCtKj2NXu6Pb
3uaflFtg6p36c+hknKyD54xE+f2gKXNd11FC+5JNdl9WX7vhOamCGrzyR73rbhtg5OpKdkVBuI16
MCrEvLoLd7X0G18ddXMEw+045Ap2F9U5+i5c3gX+6CgL4TV/eIGFMIFlCRMlIjpe2I1DoV0RpLuj
M9JflCHDO8UFhvLIFQ+ivr6RNxAmsKhmIi95gu8ZPBr25GFKyJ5A3w++r2GnP6YyVDDf0XKpQ1uK
ysO2O/GsM+FGWCIx1Eu01iighU7kK34LTnpepZVnhokzRVBEUCeQaSOf4mbIfsbg/78QyqPOv7WZ
9HdcuUsq6OVkFA2itIONfKHoqtyu397rCB0XW8UJY+xQdjNrdRQDMAdY7x0Jc1fJwIVs/p+HkKW+
nsRhmkNV+SdG16ENyLoOLCqFbwWvxY/0ddsjeIfgwyw2SMPTtELVYLRFG/hGvJ2Ml/gA/TaQo1Hd
sfYVRaFto5xQzc6I5KhTBLmJQDP0tTUHO4Hn5+vXNxFNUye6aL5H8SvHGLvYGDD6B1wjXri62B36
QrF7IF5HUDBvr+UPMQu4M00HFlRm5wwHNKulgaYnVJOYQl51aBfuO7ffJ4eF16ZZ37mLMeZkZUYH
KO/coqGXvlXZPkg5FdX1jbv8+8yJ0jvwAIDSHVyOmF2U9rp4L0ffaoPXH6E3yceD+8sMi4AJxU7p
VJQe/wFvoAvaWSB8pUS6kk21Y/8FeINnkqm0Qy4QNap2oTRpizchKqWDO9jESnbdDcau7sIv237B
2UkWDjPkaa8ILWJTXGnHBZocE85Ya/Z+MvUcF1wPTJfdZO5tdakLua3ogzd39cSbi1OtPv5/q6F+
eXWgFkEwQRWFtKdCnw6EKln4IqalVfOmhHlLoX+/skPKJamgGoVoNM3eIkef5qq0QpNwdox3aFnM
ixLPpTDVgMn2+W4YaHE9V36m53hwx9HKntT2qI+Cu72HnLPL0gyDOqqPwx6VFSpPMcwQvBY5Prcm
l4Gn0sUTmPBQN0Ks6AttxnuSR2cwhd2C/wKrBKjsYleYT6LY58waEJ5QaAfmetyp9zy8xnoH6Op3
MGGkIWE5lkOP8w3m1LI2wNkqOLEo2kVSv85L8gwKgucp+NymGe9u4dj+IKmsL0MXFWBYe89xajtx
TJfiFZPDX2E4fi3yg6gyoMFJJKfAORh1Bv61Ixlfhug8hPYk3GXZIRr32/6z3lW+Msi8BcKlyikt
L0Wn0G4XZXkkgoUh6e90woJStYyv+p4rjrj+avyfU33QW1bVpe0mGdELrP+W0v3IgWLN7qMRTLE8
bd7toPlBZ7nK9ETPNMj8mdnXErcpEH3JqeF9OHoK/nz7fNBXjpo+aMIaWIcp8ovIiyB21dhSbHfC
z1rnpDq8FdG/XwU0UajkOMhk1D2bg1qDYJSA5hoQu8Lbdo5VO1DmAL5MUqGNwJw4uZyFIYUmg1NI
xDYm8NlOdQgRHO3Q6xXPEeld+WEDL8bYGt1kiuM8VSjm0uKn7rV2sO8OJUANscebXl/PT69sMfd2
ri3/rXf2NtqfXuqmNwhitnLfvougdj+CWx4d2+oldGWSOWdNa4y6lhEq1HSKQRxWfSIaZwt5Jpgr
W1pANNbr6MMroSNmfjfdd+HPbY9YL1FfLYO5szNBXozFSOlLghzm+84B0gxCrqC23+PqnlzdRyPS
KrivP44rsuCXbg6NBsTzAGsswAKqVjAelehQGU+c9dHPsOWF9HdcHa1AroyQmHB58rV3MdoDibX5
3DuA+Tuxx5tE5H0w5uVcY9q8NiHZ6WRFbktjfD8Z4h0KQbx2PD2nW4tibnBBGPpULwDimdv7vHjN
o++pdFJDP81rKx6e4r/q3l45CRM3csjtKpmK7g8Bl3uh+RpUaUFp+v99KrY2FxpCZCr9+xtpcOId
DRimWzuUTjf8zCtzcvyPLdENcxe3OS2ZxZGtjm5S7EANUPIcgne8CBMl6sLQApIAUpD/HAEHoZNl
ow8ECqSt22fTn59VMPrFnxce7mo1jbx8sQ9VunZpSK0iRa7k73N3FuQHzsdave+vDDBxI57rRTIj
zNAYN5Uz292eHCK7tqESeTfs3sqTYk+31SPvUuYcMLYYpwsmAC/gKnT04WjmtW2g5qebnNuYZ4QJ
GXqRz3rYIT82M29MjqX8IxfKv7JhGqoCCgxVYeW4mnARS6HU0WQvKzsindd3nyIur8L6R7pYYVay
xIkSQ49LAbXBKezPJMKaCr8LClvJ7rcdYn3TLqaY0DfKTZA2MdLOuj+Pnd+BF5orOrOeUVxsMGGv
7zBO3tY63kb6d3FEMqt/kaXSXmrTKnVtX4r38SyfUjG/W/rK3l4fbyuZEBg32jwYLYoRUTzZVRM/
GOG3bCitpfhZz+3XbWOczWQrHzloa5NZL5B7El+vPXE+qX/BeSDL5NdemkzGFMamqJQpiuhQ7Wiq
t7Y95qazvYo/ZGUXG0zwM5dkTpSQdpJujJvhRGzlGBmWeR+eylO+L1/Ss3Grf982yts6JmeapHrU
9aZAXiE9G0XvQri46Xila5XjDSYT/ZaxW4o+QGXA1LPSkibIxC2Dh8m6xCgPGgl3OYkg2f1k6mD5
Mr4oCYaBzPxbWmDSL8A4UAh2+Co46XrhR+bip238wyiKyMrl1Bq0ziMEUoQ9ORtLahdgXxDyHHIY
e61vPKSA/WhamhnjgbAMtRVCFyMzouOAqZQx1qgCg1vXkETqm9us1s8Yo96lQ3xTVZMfJc/5OHC+
8+qWo4QKYmtwjkgK+5lnjQhpimyk6D8ng5flP8tJ5Ry/9VrMlRHmu0qm1AxA2tM2TPlNdjMvKLwO
FQoKk6t4wiC8FTGfl0glNFbosJPZfEkHX0qcloexXc0/rtZDf8JVXhp2YdqJAvKPCFIumpPFeyJb
y+Rvn4b1TuSVGeYGSBdSx2IKR21Qd4530m6yOh3dMgIBl8YnucVTe1jvD15ZZC4C3UjaWENvAt25
2UUbHpOg85mCrDBCb8dfttfH+1DMjTComQTByxCJKTQfxNkCSWyOTtm2kfWZ8qslMbF/bpOxTbL3
JRk+BRAr0IXZx3b6UHuCo+3zMy875X03ltFcV4UKUiT/q33nbohiIOgkMLj4T+27sHnzprwPx86f
kXKS2jZFqjpg2ggsU+6EqpF6pvwmUBZ64Owp58upTNBAWV+bwhD5o3bWnPSJHHI3Qg8QCAroS5R7
1JC5MCV6aj+8mi6fkeU177UyGpQGyeMcjrbZ5w95PvAkZFYvhisbTOQoSJakpEQspIMrcWiBBueo
3zZuf+qg6yvZ9jd0OHXueDlvN5loMuajPJb0241GYuupfCcJptsZJeerrZtRZB3argR0hUwQHkQj
6kMFxQLdrL8PxoLSkfRdGUROsH+H6X78Uhc7zC52QtuH0CsCxsBv9gTKBbol+yPVMHCA3TdvzUfz
a3ELOqP97BfgpafUiOXrtofy1spsaRPkugIlBwy8GjNYlGV0B78mSCi2raz7y2WlTHyO5sBopB5p
8wTpJBDDDrOrS16aeIuw37a07v0XS0xc7iU5MxqKSQkBuK01SERWPOm5PwTKiw0mHGsLmBWChNbE
zFc1/CEavtjs0+qQOn5XHqvEFQGEwXQycaOR4zN/iJgX22yQXpY+nwLUXiiMXjYcZUc5AXIVbXF6
1dXljjddvn6F/7LI1ivEPChLcUEICwYnKL4EmJ4fQlB7z8/bX24dVadfDDG5ei32M9QeUPBWffm2
fqJF/fAAbJ2Lis+JDpdDmAZ8yfyJCI7PsNWLkehqViyY3gpziPCM2X7JSw64jXMA2EKFKMUL6vlY
W2PuxRS6IRjaVMHhIAJg0/OiM6V62ogrhIkrmin3Yhuh69MIjTNCKyRom+OQpoegFK2l6W2lDh6r
uLIRxR+2PyLPWZhwMiFTCUcNxy+a75JqL5eP43g0k7dtK7wTyCKHJEPvDSkIsMI3SKEGX9Nb1Zas
aTe+ZJJvQpU15kLd12tcV+7JRBYyz8ALJsgxg8fwyfBlwBNJApjzsIvt3hEd6Es7gx8deDAp3pYy
0YYoBmSwBGyp2J6McSfXu8hwZMKBIawJhwBj/+t5w07MGGUdgRsNTjPawjnZSx4GNm8oQ438svjC
I0UtdX7mi/em09mV/S8ys/VjePkFTK6U5OrUqxRyJx4WRwL2pnutvoh3vae8s8ZMHVez7Q8h52KS
uelHkPGko4xjaTwSn9zE9xW6w9UrGjin4KRaowPSE3zWcTfxzuj6vXuxzJzRIY16VdSR+Q5QfwQf
VmQLtYuGhKNjLrYhHkV+8Pd43ZcuVpnjKasq5INyfOR+WDBUc9+2Z8gp27PyV62+K2+iP+Tq3Rf0
xqyVGu23aNbYnyd5HypuNnz6qzhwWQ9zJoMhzEhh4DakzTeaN2Xd0XBaR7LjGMwnqQNMfu9tG6U3
7MfoerHJnEe1RTm9LN6zNsoh/T8ln7+qAV/tIHPRj3GJmjrtipHmVIqHtlIx1M+rAXOOnMKQBkbG
JOizpqBTqr8VRnvsmvavOK8u61CYW72s41CYKuD/5ToYLCOXrUiZf8boZZdyfJpGA1cSKFfsZCRf
AwEtTTHwTbTVtz/aOhLi8jNUxiHBA1fOJSWmyssf0+LEZWUpWgxalVtSPJcdJR4ZVYWT9nIfm4x/
RhDsQtNbRnaNuoRq1xhQUW7jveTKu8BeONDyVcc0QIcLGjHo5rIsQHGJFfYzai1KM+2EWrK1brG0
6HuAKpsMuRcz/1FmEqdqsBpRrowycSxOSlmdExQ/uyJxCERXizKzg3G2B6Hg7OZqyLwyxQSvKa4l
SMsBtWbmL8pgR/pLLPK8dTVPu7LBuolECtJB2hlkBbNPdZQqL4R8aIPiTvOldsLvNd5gxj1PVu59
+vVDULmyyzhKqzZVEOfvjoJ5hNfWpeJRodt9Ub/7UWQPP5FRHRIbMlln/mwub9FMRBtnXRRSWqRL
yB4j+HZt3hTEUWLZ1kdOmrF+Iq4WyoS1QjLHdCa4cfXPiofyyyF+TO18n951dnTgVem2T4TGCqyX
8xy2ZMbjls540OF7xVc9eccL1XR//vzxNFZfWSHaPIUtgKJELJw5K904B30usrQkGpwixL1eRJx4
xjPJ5EooKQWNDhU4Z1JTX8AcAmQ4WxACTb4OcnbeDOb2IddEJk0i+kRS0EdTegv9LJm5VS7xXpkT
39B5Hd11YNcvB9FEJqDIaSiNZQln7A/ZCZrmbmvnn6adARJW2Rt+QgHcnnfll+3rYfsEaKzsQDZU
qdL1KLCOkENRhrdqvBmhpdDldiA+bpvi+SQTYcqoUaFWivswR2cP9OjKURSInY63lfJZaXZdwKVl
5309JraAsrePgQ2nZHTFvniB1IYzIzc66W7nBha285h6/VHk2d0O15rIRBU85EM1D6iLAllWvUXC
Luk4p2C9XXLlLEw0EaA2Ww8zOr+aRTBeIVml3RxHL9rJO32//d04y3lPMK4yWn0oDKOgt88CjGh/
U0cubthtE+vPkcty3pd7ZYPEc1XMM2yArvyk4V1ASfTRYXvM7Sm3yGcZTzBgpHKr+MRb3nph6co2
E1E6rZdS0Lv84hCEdFNqd/9wCP47GDrn0L3/oqvVzmUkDpE+A5tifi6nF63PLUXYB+ZO5knTcc7c
eznhylIt901pjgZGIA6QvQc26h/STi5vJo1NGxfBe6f4yk4WDR2pA0wwBjfZXfkp+5z7oU8ia/QU
Wz5R1K3KE0zhfjcmnjSi0BoJSHEdZfZIfUKp2pI1Z0o+L6E9zl6s7IP+EBSHJNwr+hPHYXkLZkJL
BzysKIGyE7CzYh/ZvR9/Ba3Hd+i1Si4APw46byMvrvBuiPdTdLXLdbeUIPsFpk7142/05TwDrfUK
V/UVV/TQUrEzP+Ky1HEyF+2dW/vKbD7HxCxNrJW+NeOd/kqHzanIO3nlj2hwNpZlSyHDLImDiYdZ
Wd4ZyVHlEerw3IYt96TVSBYQlCjgrLSyU+CDNNSvjtUO8tNgkP5LpohLeGGZURK9hNbKjMRalPwm
OY+9TzTOvM76G8+AiLauQd8EGie/Fx16sTHnAgNQCJ+YYTxJR8rOG+3yM++gr3+diyHmagvDWpfT
AHllq5aRJYXiqyzEzl+drYsR5m6bCRGbRIGb93r/DcRYByWL/T4d7+pWczQlOYfDowH2RzFV7wG+
srO+PutJeWtU819dfb9+CdsBSFo1TZcKlU9Qj+17LT3W2s+x5bU21i/YixWmUCA1yoSvh7pKgjtP
/gZ+01zlVd3oJfYxQF9sMJdcVHVm3xpoIKao4I5+dC6fCVrNEOV1zDsuAfdqHf7ij2zRnxRirEop
fF5+f34MO8UXfHqDp9a2r6zfpJdlUX+9Ck3xpOtCQqULmnKwVQNiJBB4z8xjEv7IEnfb1h/i4MUY
/Y5XxjQ5yvs2A6RqjL/Ui1UMD2PrlcapkF6E8CS030hwAz7XcOBcNutp7MUuc9F1YOaaggYV03mY
0dnILC2RAO3A/y+89856rf/qyzGRRDajpB9b1EnVm+pkfgbQ6QCJpgeq0bi44Z5YdFI4s5eX7b3l
fUcmroitIdeFuuBtAE4R4VtUmNaovybtk4iEfdsU77Qx0UWXiylYRvimoh+a5VUrUA8e/z8b7JCw
KIeBWQ2YLekX0anR9UqQ7IUa78nIWQo7JUyGDMzFJWaPJC3BBG2874rRayIewR7PDBM7SLX07QLR
eCfsT9AZ0rODOXAeADwTzDsbxPl1GkjYMGU4tMtzjjSfx4zGcTFWpbkErFgiJep1RVztMEHjanH5
XZ6zx7T+AXFEziXGWxD9+1Ws6MOuIWIEdpk82dfVvWo8aiOvB8CJCzoTF0hfgwo3R3KfnHo3uyN2
m7oEsKWO6gsfooPoUc0B7fv2+VlHfV5CBMtLtdSLahYN6hS0TgiCZKe/QTfwy1u+p6Aedcdv3vwh
Z/sVAXUmPCjAVUZERFIILskjLRH2fvdlhLKk7NUeH0jE21gmRNQpapJqRsH1ClLeSfHFqvMMtfWC
On7Y3k2OV7JyJmVCzHhI6WYqvml4pHhQYzeXMqvjRNg/PB5+7SErY5IMYjEOdHh3tHtXtk3MKkCv
mNzFEKPB4GCyk7/Urd0eB17ApR9nI/UwmPAh6PlQdgaOgp6KVjfexfVzIZ4nMAUtrjq/bu8n75Jm
RZnBmwf6ygY1n7bxtNbGRIEdCLsouJshIFueJPof4abEJdZzziPnyLMKzbmeDb1uovMXha4gW4py
EzY+Z3WcxIodKzAxTF6lg45ahfGmQZc9ChbP6NVnMLGLli6qh17V8Ic3s+HAOHhPDIMJNkqCzGBI
CLpZzVutHgnENuf4NA52pYR2ptlCbItjxLlH6UHbch16eq6iaNujNt/S0tN8oEwl3X8rXLwy9h+q
aZezwcSXatSkUenwrKH0F5BJP9MCkHJQwM9cc6Q3eV7CxBax7KNcmFEpMTDFAO7R/hECUNteQpPe
jV1jpwvAEy7JE4UT6O0hDL8HPafdxgvH7GxBkibQPafxceihugEE1i/iBqqD0dgZH7zKWxMTREgj
KiBpg/t1IO52JoegpRgolvqi47qLdiKg9YXFGwNYR9tcrjq2sZgtsdyBuY1iziZHBt65cEqKVHg0
fVCt4XXNmyfjxEp27mAEUWsWZ7jomqWxltpttdoZixdxuBv6FzXh1A049xyrLtJCv15GdwNJiniT
mS9dsldT22g4Hs/dRSZ0EBU9BknG6aqAtJTnT2W/Nzqrh5Zj/KiAWKrf55W1ZIsVt/fDsi9jb/s8
cKIIS7kwq1JeGsH7CGxwqH0VREQSqKR43sI52SYTRKQ5SPqsR4I5F3cgxwiiIxpi2yvhmWCCR4z5
EEUiFImlFDsFSOd2Np/kyHjcNrPtFybbPSwyLcz1EUlJrVlBdoyWV6Nx4pT3SloX5ft1vEy2fZjq
1ThFlOVIQdlqdomtWeoB8LKDaSs+7XeN3j8lCn6ZcX0nodWqaNgx0GX8frNkUlF24IGB6QTsGHnk
5GRyRpMnkfKHdORih/H9JpyNuuhQbRw/US2+3J126vf0NLkFvVt229/tD4H5Yo25L3Mx0otEnEGl
c568cKegDohhtl3vzE6JcWieEscfkoKLPcblkwDz0LMA7rRJC6xMum2jQ625MpCJBpK8+jGdPS3j
ZXi8T8ccglHV4gScG4haswVknB0cwHByW+3KZ/MGGeUu/hx6vOEJjk0WLiSroFWIiQoQTS/btXBf
yKlH2p/bn2/92P3aTRYwpBtET3pKR6OPX7TCEkXZEqGIPN9vm+H5JDvP1UWTViYijne0r/YU7PjW
e5jIsESLv3HrLmlCXVRTdShkE6a42Q5DOUuYkcUVCtbOFODG8jH0B3c+yR59pGo8lYjVTOHKIJMp
xEQQ1VZEOw+ShlYm61bAD1z03/iQYV3ZYMoVAxiORSlHNjItki2FT1WS+kEeO/EsuokmeYaEh7DS
PwmDaelhbcnmwnk3rjrk1S+gu3CVGUfBmBmqitfcnO6LMbGk9G7M99uOwttJJkZK1azXJEJ9oZCc
tCksNX/eNrDq8FeLYIKjpkozXmuU6BFHWRMnX0uRDozl18ksOO+Xtf0CCxBwcCqmYgmbA9SqoWL2
Em5YNDuIY1bq16Z+3F4NDXasU4CsRhYVVRQNkZ1dVyazFPIWwZdkd4Z622leMYQYB3XTUMdYNgew
tTpDc22O2bwKJy5QRyjaRieKAEgPyYPizT/yGwVspLVDK7WDCxHyM6ZOiicKd4i9iPMepffJ1pKZ
+4boUSRDGRzxP8MQM4Z3ltnSh5PZzk76N3TK1+tl7pogGcNeaE3cpMsu6n8Ohi31L9tfcN1JLl+Q
uVliCHIrkQbkadZFdgnMqZyIbjjz+I1Wr82rpbDl4UWJ8ngQoQghHjAQYS87dZ/vFXfe8b7P2gED
Rl7EJBccHE3I36NEPM5mrMx4v/SaZab3rXnf53Ye80Lu6o1ybYeJueWgFEmgY1IGzvAYYISrUlQr
A+SyVHt/VIKDpDf7qcyscFoOFdCweqXstr/d6kVz/RuYmAy6ij7Cg40OEENP+hYyG7vwlJ4Qn5Hr
9zvlO8ce3bsPvi+pGh2IlpFDMs4yS1mgjXhp/xeBjczuGEJKmk5gCJyzvlqfUC62WIeRZGkBzg0D
qrS/q3vFZ8pPS+ut+ZnHSbR6pK9MMS4jiUq+1AouFql15fkhaiK7Hb4YgaW0Bid6rB63K1OM15hp
3OQRfewOb3KqWOa8WwYerQP9ChtfiSUZVYG10cIKX4kCYGg+rIHvCEI9HO9bP2i/nIFtLgyFPMej
hpx0gUBnLJ6b8qCKkd38DXGEIkuYfMEtZposXK+N0lRIKDNij9JL0RA7nxdIxPPixrrDXdlhLhc1
jXIF01r/OHd3t1iYtTvoUOapHnmj0Ktbd2WKuUPaEhytbYbqQClrtirJp0ZrnRLSdlXNxcKvntkr
W8wdomCY3EhV5G1i870VrIa8TYpLupuo9fXGbsdbLf+8RLymKv1XP/igrELFgzLByKwPZmpeBRNe
7g7wv3tFfmtT6TgqkyWpmAdtYzvDzckJTqubqpkSkLCGLIG17/fAXwfNNAgLWDIoZEcC39d0zFDa
geocNGVCOsWESUM0/t1tu6tobuXKLpOWNq0w9nnyX044wSqcyjH8YR8eUrv3xLvo1oD13APOxsl8
mVPOWo0nV8bp369y4rYdy6TNITJekWgvR52tx+lTIvDYd1frWdeLZA6H2CyERDPsBNJQu2WlU807
VAWT8VYtU09LkpcmlZ10DD9NWhVYSfsw6823pgeVzcx7ma59aeSbqiQSYsgKezUsqZyLtYjOudqc
GuMm7V567b5Gzrf9ZT9eC3BeUCkjOSKyYrC9xo6EJjIWojrmdJzMByj/NNWxU28n7u5+fFv9bomJ
B/QRnEI8loLc5sxC0xm+QywTU8VwmpArw72SjP1uj4kJc970cpQgj9bIXp1sQfdK4pnj9wUUaJV6
Un4mJk+kgLeZTOoQ1ElpygI0O6ZIeyC99GjU039Iu47lyHEl+EWIoCdxpWsjtezIzYWhcfTe8+tf
Qvtiu4XhELG7Z0WoGmChUKjKyvTjaHqSBwnIwfHn9rf7/Vx8WiHfYzSMUMlJjAZckSaONHiF/tp2
ggtQsCS+u2iFahTE4J11q+g9Mu6NkDjZUt5I+VdDGh//23q4vEFewoVqjD2/WG7m8ECtx6p82Dbx
+9P385Zx8XMe9L5SkXG5kZ7bVL8TSjCK9osLlLJRTUDxIGNWSGMboGzBiOrgzHS8SnFf2OMAbon/
tiQuOqoE9B/NzFBD8rGnkW0qgs+y8gr4vGlcXJyteJZpEGCW4GMmEaQmR8g042EDKm/h01NojYsT
JE6NpGLt1uQwe6hi7eTQDq/jAyt1zntMfW1vn+iDcWHCrBVzUhj1Yz9Jh0wLr5OGPDRW5nX5Sx+b
u21rv6cMn7eSixAdDZuw7fBCtAzMPhXTAeobyoB2dvBcQuVHjZZ/XB/5ZJDvGRalqZo6+jSu2qtH
ojbONISHWXnaXtbvl9VnK9zjQomNoVdiZEKaCp9AmSJOfdm6i0JBNFrBqHw2xIWIIbYmJYSAq6vX
5NCazZuct7ZkNG7TzPZIwxtNfh8lBhkEBbxO9lP/tZzMfUxjZ6yFdJ6CAMy3EZcOEvMKVANYv1Qe
drn5tCSC7ydwGL5xSNt26OIBz7Y2q/xCvumT3VxSv1KOI3GN5H77O4oWxMUSIlVTFI1IL2t6U9DC
7urnoXj/bza4aDJkw1wgFwB1fq16eA/s4hgE18Js7vcHIvMUTTUtCZQ3Cs+KVIZtkkDJD4XUcvRb
coAyppoeF/2o67kjEXcWIX7W9+5skHPNiui5GjR4WrXBXWzeld1RngTuLzLB3V6WSmKzaNCJlEzH
SO/a+jSUgpLEejg8r4K7v0Klkzvdggn2Dh2uSuiAaa+d/tL+i27F5w/E+ZqaVLkCMk3UlhZwm6mZ
3VhOWOBtEdgE3cJu35V+BPHP+AcRIilEG8n5oAZ10aUrkdXkY++M3fRSTr9mcxSc3fVk47yX3E1G
5XlUTMgvulYzXM2ZBM9Y/O3DJDLBwsfF04iiK7iUAQ6sNd1W7VWVCTxupfr2+StxF5ZCdbmNFUR2
cOVUh3FX7kZMfi9258mO5Q9PgVObgoTmDxnA3/vGE5DjrR1XDUG+YQFkqUixO2jVAfQS9kism6R5
aKRov0AFzGzvYoxYlaMi+AXr19n5B3DXWRlSjYSs7KkMEOKSludhGE5kod6S5ILkSuCJOhc1imk0
p2gCQ3Oe7Af9pNBTOQmOtMBH+JpBaIYpkTOspuyeJX18NvP2+7YXihbBBY0qzoMom4Fek9IDatGp
tjdEHBVCp+DCRdb0ciz3eM4xcSv1Kn8iKJVWIET0o6P2IJqzFq2ICxCG1Q9yOqMBLpu72fAt45sh
cnNBpOVne1BRMDVzHFA9kg9lciNpiV1BbLR7A+juv30eLkiAYA7P/Ayim3KduxRo13Ky0dDcNiLy
Mi5QtLoyT3IDURCM5jqpKd3KqRDOx+63zwW3T8GIH9uxOilS5Ah+1nrjL8VpgRVTqUueyD2u+b3K
NlAQCURux7e51SlaLKbSB0ZRT+vf4tEdiKNO7UGOTlJr2DEU3cpyr9PTWBy2d3QFRvN5uVxsINai
5mjps+WCa+Nncd0cCh/82c7kTADRTI0NjkdHuiLXxU446sNi3O97DYliTZKBrZW47wmxGS0vBiQC
yUH1WzvFuEhn19fQXL4VVqXXT9vftj5KORe3WDUYkMlmivFZ5hTAHUIZ8CH5FvwATdMO8AU38UJ/
zEWfVrBCfjZ5saIyjmLMmZZFapdd4JozOtWzWnzIS6ZWDNx94OS56qTT6GhUBLgXrZr7vFkQtN2g
ppiNsCa8mOi+7VSnDCpBirACEGdudN5ddqoudlep+3CmDL+Gi/svCbMHsCMxii/VOX7gK6mruyKR
tj881c5muUvB0sdZHZOKgcAkh7VDP7igGJO+X3nZ+3hofuYv2ydGtKPs7xcrrVAyXVQJ2ZDZ1T4l
AxjpJrQ2NE2EX/5DWDgvjrsfSE3HYiB4+eWNzShVIn/pfRNbCqFQP6ntVLCyP1Qzzwa5XFJuzXlW
okx3jfk2NkfbkKGeeZqGXT89UtRjwt0kfEKJtpO7N+qaNGEDoRE3GA+W+n0Jfgz/fNLps29yUSYt
KykxMrBqVwP0dwub1r6lPGx7hcgT+dHjZZGbts0tzLohjjZvtVM6xEu+TU7zPmB2Ubuhb6Lq/Xre
bMqKRqkFkJTJLSyPRsDBK0BwM+tbO++SwpP7Yzm8BXlvx3jwFAomynHq8LSJZrcVsRauJhdn83xp
OJaHME0G4NriMTlgiPghyLPvQZL8InHwVZorEc33asZ8YY/LmNHGjmnAmn19qNg9dSi9ypjWiKgR
JVoXFzPpGBkDXo4oHhSLk42WV84j4KV9fphyzOUXVvy87Tyrac3Fwrjg2YUzHvYyoCPabD6W8mzH
o4hBaPWYXZjgAiXm/CKll1EQibraToI3SX6eTAG0X/R9uMioAA4+pTmeccCd02A3KE9V+V2NK3d7
t9aPmqkZFoTMTFPVODuNVnVqy1hBWy9+YFj+wS4SaD9admDn7vwCJXsx5/bvwzMIIhdGuWAMBa5B
V0LkSZZZ2bmuXJs4XOoIGmzS+/PQeeCOPpiRAu79n9vrXfeO83K5qCyZRZiQjLXT80d5/tqLxgZY
lPgtCbtYGR+BzSgExhjbGX0o+lpQopa93Bcl1uun6rwMPlhRQ1e7APOmUr/YUua1oAky9StNflBl
f3vH1rOR85L4x31NJLXpKeA8TAQa8utL67CXHB5AbrMjB6R6GDUhBxGV3Poh+3uJOheggr7PQMWL
1tzSybY8/7CqzKsMRbA69j02vhf/mofESUOsDkjfTlHsNv2Zll8sgnGdB9Xw5UnAPCZaEheadKUb
+0QhGP2vARSczX1j6U4k0igXWeGik5IlYYOHFzId+X4ebsP2VR0F/f0/XJbnj8N+w0XeFg1y9Jem
k3af3Jn+sg931uNfQKjIo64sCIair8TFi3aKaZkxjpekJO4Il9eyQ598K81w3ynHRlRSXU8WL1ye
ixLp0I1N1iEthdLIO/XDY+wYt3TXOdJePACxAvH5FA11LmbIctVIMWuRQIgwajxzelW7Y0Hvg/I0
DidVgzjc9CUTnWtBJNS5EKJaUac3BTx/kG5Cepqz++24wb7Jxsnin/6zkSzLpCOHa/ojMe+r4k5p
3VEo7/SBxd+yw8UJrYwVPcnwFFWIfDSj+r4P5mdaF6NdpcsBHDZQiJmeSkmt7KZJ7aQqd6k523Mc
uaVUe0X4OoSxo87DXRYkmj1PktNBTjOb7/uUeFPUtHaIoTY8jZw0VyANyNizl2e8lhxdH20zN563
N+6D92ZrRVzKlBqAruUZuurWST4YJ3KrOfgNnvFG3nXTZvyBtcu4yBV7/pY58oF82f4B60+Xs/vz
pCFFFjfoeKLEWbVHo9jpi6vPJy38YVluNy3A46KmMM22wKrAIXnK8LYeQoQtLLvxe9w0BY6dcbCu
W5chlcrbbCfiIRBFMR4nHhtto1MVeZxkABwFuMlOf9C+lN8Xp0WvHCTvgrrux5na+rJcHNPyctaD
FMpBVgWtX4phASP82VOIhIFqJpYwaz6YX600iu3Kkka7KPHAMkeQWvX0BUyAkU1q7Vcio48IPawu
nt8KgOU08Pwb0LaptcyWiL7X59yj5EcWjjs6P9dFe700p1LPZKeuEMeAh7KK5EZWAVfs+scuDN5D
DLvnI4qA0nywICjdxY1PpeAZMh52HFvHPHmQ5HGXzaFtkBqwyq4+BAMytl61LTV26lRC/zbF2HFo
j5PhQJbj0MfES/VasIOrQcWSwa0ExKUm8eLukVZKUVbh1RK33wbA6CBjIh3wuN52xdXs6sIKF5DD
xdAhOIrwr9bQ2yu6U2MO77TCkJNZ/JwMEZ2NaFFcJJaLTK0awNgwtHKrY0QmNw+N8dLL3vaq1hO5
87J4ZIFEIksLGGuOelu+a95yRW9GaGY6GGxFYSkD6n3SnewkUp9evbwvzHIBOht1q58TRJNe93vz
bu4RkD1LBkObO5i1I1gkC45bR4y7usu+WoZIwXtzdAYXmp1fGdA42k/IUqW9/LZtbXVpF4GSc5S0
LFGJDGAsMFxJOcUA8yTzIUo8iHfKoqxEkNfxMPdFnYJhDIF7ATnV1OyG4qquBAkq87SNzeMhjAbK
5kunYz0tafdGpvs0hxaSAp6Kal9NrR3LeKIF2n57F0VWOQeB8lrfGB26HVp3HWc3ZrovgqtSfzDL
J5X4s2gIWbCPJne9Utwz1RCiL5Wp34flulrq615bBDspuMx4pPGod0U8FQojV93F8x0Bxd32pq0G
jbPr8Tj3bKnbcQ7QI7TAdGjGpduR606q7IL+2jYkWgmX6vdavYASCMdXA14HzI6NLuLvFiXAPKRV
m5UM8OmPKZx4X2GkwnRMnFnkN3v1sL0a0Z3Pc+bMRlXWFHMVLrnqmAIztGvCU+UZ9sLYIn1hV0bk
bVyISLQmziqJgf2OxQFs1vvlGyosV8WL9oUNQCReYjhC6O7qBXbhHOzEXTzP9LwiKe0X5MQYGx9O
homEw7Z6sEUJjq5oO/myJSStkxJkmKxV8Zf6QeJbB5S2Hcg++/03w9v+fAKv58GtaUkx6WNg3H5U
hmNjxe48Y74TQINyTt1tU4KoxJPlYK5UV/sJsRAUn1DzS3fpwWDqRoIdFPgHz5IzZKNW1h3q6Xlx
lylIoyZbmn5sL0Vkgx3xC3cIg0Ki4YC6A2Rv+/4Egj4aPGybED2ZeT6cEkMOaTmjmzxhuF76OdnU
C68nJNIYzxarsK37gYVxK6rKuvnhlhcrmiVN0kiN8Bovhzw8JPqVlTuW6QsWxQoyv9+HZzPcxhGj
0Set6xmOdsB8u+a1oEHubO274UsoeYkwDKJVse94saoGk5UFEJ+4fpMWIzExYvrgYH6vqTXB7bEy
OcFqDueVsZ9yYcogfTQNNc4tuFCLsbLl2E2XU2r4VX9nBbeJtifNQ6ofGIPAND8tgcDtWdjb2lku
TQNh75xUDaoPcQ/wafZNbn8NWWtrrwU8J+pFWSFLIbbMsZ9zsdxJl8tAyrHc8AYoBFvGFFV1ZSL+
RsdWsLLVw3ZOd/kQ1Srh1JAcgzeZ5hXBWy67VfUu8MvV5VzY4FKYHiOmlUJQ4mvU2KbwfPpQpnc5
RVW2RWfcAlikcPvew60tsLxaub+wzJUws75oYnTcIWcQxECbWhGertJ3ZbkNUdO3JwNKVEViSxjE
iWfMOW1bXz0fF8a54xhEY0MN9oCpcS5KgHDixEmkW0tUxBfZ4c5hNRuz0WkAOuazN0ITuKp2JHRG
DCBsr2f1irlYD3cI46xsKrnBNZ2hWQCuFXCCIyMARfe2mdVs4GyGct4Sy61Wjw22bTRaJzYlaIZB
2G6U7BaAlGoYvf9mjnMRvY7byNBw1vocIIKl2VVG5jQYuCugvzRmytdtc+spyMXyOK/o+xoUxBWq
OJ3LYAu59zFw/CVA1Wi2ibAWLbTHeQfVmnmsCNAZtYcX5jveY772Vuyz98BGxvryz9UxEakvlsc7
SaUSAgFjNA0iR09GsLHuy1A0Ny7wRJ6UgaCS2Q5pjSQfBAZMUOovlRJRbFy/di4Ww8Xhblza0qw+
0kVILF1lrnFnueEBwkfXjOCf3gmp2gXhmHKp8JRg5DOrgPsIqDdI30n3rSCCiL99voC9+ny55Jij
qDQFqOGkBc39MNjVkhyLanTrynKiREQqJ3BACIF/ttc3aRbRGueZ8W/KbgseNBQ5PM2uD+g0/hQi
I7bDoSxx8UMKliDMYmRBHSYPcbWYdhl2O2vpnY5MYNTtS09qCofGqD9CvVvvS5sO77kc7GMUA5sk
fszy9mn71G87LGbhP++B1WV6Z2jR2WFHn+zEoVO0dC62mEagQpC609x6/lIXlt+VQPGBnQ1TQf72
grb9VObnyYsoGBIaA+BeKqXdfl1GaPKJxD1ENrhQkoVkmMoK44dWew3iWBuTz6Nxv70OWXQa2N8v
Uq06HyRdDlE8Ta5Hr30foMlQO/lOeoxelh2aB4cA0iG67ghf9qJvxcWWhjZzXTH1SOkoee1z/gBu
zn3qhIf2ev4u+aqnvLR7UXFTZJQLL2MJIoCAvbSnfrK1TrWV3LSjeDzqnUirWbSzH22bi53Nk7TR
Qoy1Q0RnciVPctgFFEP/L94Z16hOMyxb/hgKbzzm5L8lz38HbZmHXbaF2tRBjwu2oLeG8hKLiC7W
344XBrgAkyVBhDEW3KjZNZoNHrrJ0Nplt2kDzWlROFs/BEB5YXYaN6vGfbEIIFmy5MhgC7QKdWrX
nTdPIqbd9R6e9bcVHjRBB7WudcLKc19ZUlL4yW2/a641rz4xcchysFv3QwfspCLjEw9Tr/vl2T53
R+RyH2dzjm8WzrYa+F1wFYWnXpjB/qGnYGkKBbe/ZH347IVPqgWlkUEwgc/4UIJfhVv/BCzXm+7V
3eySY+Wkj+ZdJ9ze9fB/Nsud9Zy0taa2eAAxmlgGVS3t3gkc1R49yYscECnjKfRouYNj2aojgaEF
KqpOfS25qRu75IuoLvWHxOb8gziv6qu4IaaKH4QePiG3VuJFi19E1B4QbY07pfwS17fyeOhBKG31
TzF5E4RdwY7wkEmF1iP4nT8yONXXPPoteoxP0SM+hcOYG3sgNQ8mVh94kReJ4CDrMf/v1X+chgsv
aPEptCXRUY75NTvJF6aCmu/UxQYdWu+PbvulgZBs4Cg7WZS4ihyQF3XRU5oYFgUmmxUgpefCj+/j
J9AanWR0yINvMcCixBU9EIVWufRjCjIDik743FEJv59cmjolSkMAoMdgQi/9/rr2I2Dg/6ufKVxC
MpdGMUeMOz+0nPZXcxhPBp7bB4T+1/R6vNYxXCBK2tcD5vnjsr9ffFyr1ieMkwEyN0w+Cd/6wUE+
JPDe9bLC2QaXmSxoqiodZTcAXsJ/qWONLuvYie6a1bhIZcvQLfD2yHyZMoiDjsYW4qKqzKATUI5d
UR8HEu+sTKSksXoiL0xxa4prhYakxMNt8K0je1M1HoYjhMqP60MnIJaRZAu0ejo/LZaPARglDKTn
aabYndLZs6VfSZViE91K7IJMED/Pnmv08qc5343KAj3IxFZly9Zo7IXqc6WNNsH0qFRnNh2JqJu+
vg/n38e5bN0nRiFnIC9UJ19adkF8VaAZEQBaEL2ny/cgKAVllfVE6WJHOI8dRpICPAiL2fXkMu6b
6QpoEm8w7fRQeb3b3cCx7vrEER3P1UzpwjD3yRcydqqiIxtMJXoYZXqsElEpc92Bz7vJpdfKAPKx
OYCIcKN7FcoBc79TyQMVQZxFZrgLFoMtWZynOJCJtTeHGUz9TiFfE1Fpiv2b31JLColO0zQ1nfIX
h97mcp4vwLF28TtVd2O5QBL5laaosWu7ScTUuO6JZ2tcnjm3WZYbTGQ2tEJHUY89AcIveJzJ1650
FOneKAVd4D944tkid0/QhqrdGGAb56MMqdnMDYhNnPD6Lvw5OAzD1TjVT2CgJyI6A2wtWzvLnbql
1spprBF96L6HVFzhR27xYjxqfu6HvgifuXr/X3xG7sAhhprUnJB8VMov0OZ6sX6Xmx0koO4V0TNv
3THPO8odsbHoIlmv8MprkPDNR7M8NslJEnV+RAviThnedGE7hSifG/R1DEe7mQt0JhbPzLF5cy0J
vtYKhSieIhcbyB03qaQyeuzwk9GRffask7zCL08pHnaBi2/nh7vWJbvMA/LONe+mN2X/r675i5/A
Ds/FNW9o2SAz4mAMt32dqXrfpsohyAIRfZXg+/H8zeqQBm2Kz4vxTOJWMji5lOVoTQjL3fBFkFUI
zgBP4xzT4v+xEuqCjY2iwA6bGTjmid3D7eKKCPTWH7LnPeT5nJOqwDkwEWBmZ3bam8xNXOpF75oP
iRXhs3z9zXFhjQsupYVhA4vlMkxaOvXCe9Bk3FXeACfp8HCGurso2177eLqkyIjXaDEpFucjCp1l
qN2CuzclL1F+yiDDQG5yy9/+bh+U73zsujDDA9WiYlgUEmKI4irHJGKIMvG0t9V9CbFL+b48Ji5h
nRIHonb7bNe4uV/9JL4uwJyvpb2XP4J7QZNEqbqlQgAd+6cwvZqKn4ZIOFVkgvnvxZELQFScmxNK
EVZvoMKI1nJi3oSaKnierRYjLpfCOUqaFelYRbhlQVuHfiEpDlkkOXJReEpT74oJ2qkBYNIFYKJG
eoqq9jU1ioOcyrVjKtW3JjevZ6u/p0O9W6bOMWbpFIQktrtMEyhUiHaEu7UkIgdyqbE4mB6j9L7R
fVOUBKzlaJebwd1VmpQMRoxNdsusdDLDskuZOtsOvJbVXJrg7qimzueyzlDL7eXDsKT2spwGCII1
ez3sUBoXWFuNA5fmuMsqhKDaJDGkSkUhAoPRVrd5Ka4yuzx0HgMqFI4m4EkRxAFeYIMa0ZCHTJZC
D6+lvHCN0S+jyB2EyLC1d+Hl0riAMyvqpA8aPJcRmVV38bG6gsSwL5ZTVdZyw7MlEJR/Pov4YubQ
WXjlJlLxqyPLd1CUHnulj9BfJ/agF9B8VGu7VlpXBS8i+I/6W/iq3UTpo9FZtd/XgHPLkMaOMew/
9l7fS3vo89hEMkCPIx0mg9pB+0qyxp+n8VrqDTsARQuJRDQVqyvBHKsFMn9KNYlzB+zYYmYUGKnB
H64LPziouxaNIRHR7rrbXdjhchYr1Mo+ZYIabC4MRf5dgesud4Yjq91W9+QgJF9eu8/1C4ucN6Sg
1RpJAIvWPeIYKxQrX1C9dZN96kb3ooRo9RSfrfHldiUyg15hx2pUjwUqxKW+J+R10N0RZa1ImLCv
uvqFOe6+WfJFM/Qy192iCJ3O7B0t/K5FXje7QecpDc7ZqSO7fxGoLmxyFxDGipdwzHGfK41pt+O9
ND0N4duof5vJbV+J4Bur6dHlGeOWqFVahBFU3Heq7LIyj+VWXvjFemQCMxgzcbcXt9onvTTHrW4A
4WwOeSwWPFi/pHZCj9606BMyZvDQ/TetoEtz3C0LZrk0UnsKvhtt8IzFsod0cYNadSYSiZa2HYDB
YP85Wi2dYpExxk6CTf52eAXT048M4yvVVQAujBsAqTKPuPqbqL7xoWv+e2amg1zEVBQFYxCf7Y66
qiQW66ZXr52b3DG5l57YNLQ7m0E+Qf2xT04f9LD+9Lb9OdeXfDbNhZsA0Pcs/9BKiV2z3k05ijmp
+rRtZD3/OBvhIkycLdKyME04HTQbktNLv6zx+7aJ1ekqXfrbBj8YJ83GMhUSbhpt90EPs2+8BRX6
TiiDJdgxnglHVouqUEsUa/s0slsIPxtvWXmlpp5gQcyxN5zC4M5Z1ASqFIbIlBMMJX0c7ODwXTVc
KNmA5MfyJAHihznZ7/aopOnQDwEcgcvgyJAFiiKj4FllzlBB4Yi0NrVcDagYKL9sL05ki+3xZYou
ge8ibyYVTExfNP0xV29yPcTY1p0e+NuWVnsKunReFne2lkhbjL7BssLn+EHzMKZ4jFz1AUCA3o32
zc54YK9IYatyFX1/aZc7WFqig647Ro6l7fKbfpfvGImPDmZy4vb29hpZWNr6ctzxqkq5VUwdqM+y
6uywCx/UrBWU3NZP8N+7yNcXWrkNqpiFiWq80lJXGV+USuDwf3hPnW1w95iVpGFZmHilhO/KrjiY
/ugBWI3uE1rxHvXaV9a7aJ5RNh2vS5+gBbW9jaI1cgdu1tIJfQwMjBUDRgfT11R+1ifRq4ItYuNb
qdx1RicTIFMVUK3am50FMo/hUbozdyruTlH/ULQe7jYLIjRzxylGTTv3R/2mbg9x+7i9ZR/9z63l
sN9wcZDH1rRmk92Ytdd73YExXSh307W6Z9Mmhi072T72TZdlyixmbVtnfr1lnI8iqVlXNMHR1vQr
HW1qw4sKMAf+6tqHOLwaFRFF8h/umLOHcrEEROp9BFo3JrI0O5WaOVX5UuENEKa2brpyL4Gl01FF
Bbf1C+dslYskIJSpwGuNmy2Krw16I8e1XaFUI6JZW3WXv7NW9TcS34BmxVLhkl5UJ1SvAuMpF7Ls
r/KinN8aKk/jG2RLhmAMAAcrrrEKLCMh6l6oE2LcagcVkyvypRoFh251Ay9WxjkpMARZW+f4bAGo
rZGAgyEPOkHySz0KGRy2nxsq5Vyyy82C6TNjdLH2oSYPYo3SPPTFftFeVfkpD3bWKJzwZnHpt2Nw
sTzOK6msxJGmMBqHQ/RDtmuHyQjX12ySvXJE9bv19P/CGueNETF6o2KSxS3kYjUnPwK8iGlGmwXn
NrKL3b8KyxcGudtNHihmhQke3gV9b8A5WPxIqb8dSFYv0L9NQG3icxSLDHkCrRhkUxYCGF3dON04
CO7obR8El+BnE4uSmFXHiNJIB2gnuKHip25yBlSutpcissNdYmWZjgCNIGscZr9jc+rXkXalFg//
zQp3i+VKrVtSgMibm6HbToAX6MvNMGp2nBav/80Ud4u1FHIIJEdnqgtdiEZaYL41j5SKavACv9Z4
pOhEjAWYK/j19Brd6X7ma4VTfmdwsmYXPY3f/rlONlXOkVCTuEihVIM+W4ysadYkhwDLX8jqbgiK
3fb2rVcHzr79se6LG1oZtWLp0N4Gkod17VsnPxmAyjE4TeiXgkIzCzV/DkXgsvjs5dk8YSgCVJpu
bV1FTWNr5rMpH6VmFxad4PIXfbCPq+ZiYUWW92UYISVt3OyL4cRe96J+ZVyOQO58CxwiWBqLa1tL
477XbIYmDWQQr9RgT8/tuXgccXizxinj29a43f5qglPM4//KPDbqLIAxOvqFed8YblZeC1Feq/nT
hWtwoTztK7NcmBSa0ptOgH75YNmJISGXeSwMR6n3ZPmvH40L5plWQCLBBIw5OrBubOolt+Eps+MD
2Q0n6iqCOCX4aDx8b85B+0csmGsWlBkt6TrWb/tC8ekSOgWGd2kpaj6tvzfPm8pjLyZK2zIogSRh
0M14X+/QZT4G1/pXA+RvBSaTQzdYbNH7TFQ25gF7YFxZ9JblwkDRv84ThhdSp6b27N6Ub4kHfiVD
mA2zq2TjRHx03y8OYG7mGHeMPyrVMirV+TF67I6M4K65H/eiyCI4ETxCL54tk+QVpjMK61Cmz7Hu
kOwmEH297RxY42sg/WSiLdGNjA/fTXW7DfZTKogjglxD4eKIFmpjkoOID40yr25fp07QlhSk2JrC
pYOKbg2xLKHArj8au8Y3doube1lhG658jyGIEULIoGJztwOWIJQoXCiJFJrOGptTVj6qb9Ne3tWH
bmcets2IzjMXPjqty+SgRTF4BN00JiFtUoA0D+0e05kqPyEi3hPBfcaXPboxHOQeKFx3SN6DPndk
WtutlYO8A+MIIiaS9QLIOXTwwAop7iPoTOEx3XqTm+7jo3JUfXVvAF03OQzW/sYoAEZXd3I39CsR
olCwuTzMolDntIkWhBC1c+YJEjahIy9XY3GtFRiWLkWtGcFZ4yshRd4D201aJN3WEw3qfUitkw4/
srddRpQAqVxOsmSDorUUiZYOGDsmNFFxSQEpLg9MMV6U1a07DNPoY5Ir5m/F4ajJp9ZAzaVF6268
DdXHWL020tu0u9te1vqBOxtiwfki+JJqMsd2AVSaPaT/gsFqvrjYLVoPl+gHZjpVeQseBVM1QCN6
oyayrYNBNKFXCzD522ta94jzmrgvJQPwnpsMrqwlByPc0+lWql+2TfwhOp5tsN9wsW+W0g5Ugzov
2rjjc+RkfuWXP4MvGHw+FF70FcQhX/9dx5OqumrALeSPHvmFSWlqQQkIqT23L0qnzX60KW7jhdpS
k550aAkPc/Yv+Lx0cDj83yIftsxACvNFAXAwWTAkNpZ2lQMWXDmQtBGUVv6QhZ9Nce9aI2kMeRiS
v9KdxZXt7BZ0dja68LaB0p8IaL7uImdznNsXLbKcJsSsXT0tAOmeSvIOvMm2j4hscD5vFeViQm8K
w2eyHRiO3DyYmuD0ikzwnm7McTE3MFFkwS/gz/c9Dd/STlQgXU+azrvFObsktUM7sTEiRb+K0tsp
OcrQJR332/u1HorOVriMplJmVc6YrIZKvmbDjyXFdO5jt9hlsZfnnRl72+ZWQxLUAqH/TmUMmrG/
XxwnDFXHcsTqQVW3k6mfV/KxsG7axNdJIMjV1u+OC1tcWqPO8ZCTAZA5Fcn8AtjHsGd0rExuYrZF
9fr1s3RhjctugjIyU8nE0I05D89FdENN3Z3pdKC5cteXvRcuU2QbCCKKibmUIfhCDQBiIlEheBU2
Cy3n/++wzpfDUC8w0HEHUUPrWUfDSfz5WfMyN/QewhO4DdjgU3LMJRRsWdtCRN2zOnlxaZ4LKUuS
zkPdsFHXg+5jDNvXX6a9didfBW4IuiDNH05Iwayb3C8cJRTcQdveBeDBZ++S1aiJlRyE8TT1lRqK
s36+QB1zR4If2268GgIuNpmLMksemYtco66FLiitr9TxIPeCk7Ka0F2Y4KKMJgdWGbJpAxz/pjsQ
AnXk1mvwAkAZMs0EO/d7GADOkV2s/5dk5s5l1qADGRQ6VhM/0eFey/cBGGfoBOYUBRMwkzcrgvX9
Ht4+W+ROJ1GNQg2YLoxWRQ+NDJKPQEMZbTqUUeJuf60ViMZnW9zZ7EyjU+uEkQhBO6E4MGRw6VRQ
3nmqrgZH8QtP8w10X12cCxHk5vfv+Mk2D20YoIUydrOEEug82YueYRL6i1nEdlAwzse2FUU9wb7y
SWyXVbWlAbWHph4QPu/j0/QNAR2Rz/o+v8qetC+/RYYjVL9hR+tzPeHzMrmjF1V9pdEQqYR1Ypra
y546yu3sY7gUsCLR1fj78ftsjDt+Y93nRRnJjF3CA1GShbGH+B8X8T6b4I5fpRnTpI3A5OcN0EQk
90xIJqjt4ihx4gvcU3D4eM7dIoyrSWESyC0G2INdjm5suJ9P5GaAFgv6lffxQfFZPyj0RZPfv0fM
z8vkrn9zWaBTxwS66wjp7BvN3Yza2eQOkQCDIHJLLsColaWlUcqQg22JDmWNV/jPQG8ckXrOSpv3
84q4uAJhzqFGZGaUB2wIGvDYPYPHxr7opIlWxAWVoSsTXTIRwJJIfY3jyctk6WYAwXxZNYJYKfhK
PAdpRv9H2nc1xw0rzf4iVDGA6ZVxg6RVsmX5heXInDN//W3I93jXEL34js+bq1ylWYBAz2BCt9yB
qAsYEqdSAJqTu1YDLXebxI/KUriVXC6iI8lu0JXrbHBuXMuAxIUMxV35pCOKMBAvGDZ9/jU4Xc+2
HgpJCNiNumaSQxBtHeJplXI473afGDemITiB8hup0zsLlm6BBdKiKBRyi2owf0VIhKQFrdZbSUrB
w4LGpTRePxkt2fV5Ya8V2rNmyZVAda5T6fNsxjdyQk5WgzdRARXnQSNOR9Drr8W7WqnccqAOeG6C
kca+SUGEP2vekqa2WYU7ksee1sVeW66KHRvU7oZor5OfnTk/xtLoRhFxlLEN0UAN3nWr2Y1J7ip9
921ZGi8aS3uhstfUkz+a7b0cV6XdRvGNYo43TRgGsw4J+pE+ZYoeKProqyX5YoJDZCJglWrzFJOt
L1FWfofUiw3OuztSTHfqqj1FunybafE3JkkJcSRowfTDkUyTQ6bwtZ2jmy7qXlOJoFPoy2Lhk0uT
i+enO6/Wziz1fVN1X+Pse9knbte8jCCZL6XpUEG9WOoNdzbq71b3FbzbkKcFSXf9qU6h69Y1YHGM
vHxaHUpWm3SmTXIweoeyk66S3c7Gx9yApEUjeyTBqA4dnVZfvqtGHCSkcpX8R6gvOyPR7HhYHHmG
DC49xLJV2lq/3lZR6iwx0vPt7JfReEhG6knN5FR1Z6/Ta7iwICP1iyb/GM/lTjKG2z5evUnLD6j1
unXb7dLq1mgxJLB0u34d7NyA35RbX7NSj1iTl2KY3WrNQwZpbS3rbLNPj0Sf7kY9Q/ynnYpmuamy
0tG18RFkcPYIuvwqz/14qWx9wrEwzEPfVS952h6WXvva599MYqIXyjBuUpNKtjx8sJK4sYki7fVh
3YVT5nV6/qFOLLulIGKn0JVdMd9jtS6pXpZedvS8etKryFZKHGKMqn1aq/7BIO2BVOD4T3/EtQaQ
/Y639r7FmZFWSdBytVG2ANRe3CfuxmYZhexPATf8S1I998P76JalD/A77fTBckX6J0KLnOOXlGJY
lQ4Y0Xlh0J8SjzgD41NgY6OFS1I7d6KX6955E+YvFskFAnpMk4pEiIzD6ZTkQdy8zNAgHwUIv9Fx
+OdespDn4mFc9l2WSTm8iRToh/YU7in2sb5jQ2sin7/xMP7TFlvyhS0jK+TRHOAiGVMIS/uoL5aH
8Pde9ZYjfby+f1u+C1hLZUnXYZan6DaBDFad4EEYTW6q3CMB4KzSc9U8L4tIvmMr1L4wxTstZV2i
rk3xJKPAFmNNbFLs+/pOLndjfVcBLK6vbCMdaSqX9rjzLxvSYvYdjsbsq357QtLfi6DKtiCF1rmS
C9CHo2wCKnrmbsY4l4b5a2CBsKpfcQ1Y/ljdjaBzZ4IQ7T+0S/+5Qu7wxxWj2YtZvQuYpjh1uY/r
zNahbyDYSrZVvGu+XBF3/MGfWfyarWdQ0t+nmG6MAiNId5BDRZfvdWvsj10zxp1/DbhlhhlGPJrq
Hm3zpPymCrnIt2L6ywVx8W5IoVFT5XgPUX1y+1p2ZTlzMKXtr3JqK2nlFyU0BhRRD5toaVz0K2vT
YBk1ni1NmrlrGx+MHnIolqhiuAWKl6vjYt/UXMDoqjRIxEMDSP7Q5T5pPhjD8//0nXgi7XI1s6nS
UdCVQs1Wlmwnz8uuKbPgfzPDhYWRTCYNDT0YTVSrvSp3T2r+pJmNaKBdcCJ48uyszlu10RBSa+Wn
GFih3VXToZ4hKPNZ1b5a/72w1h9XlyfRruUkS9oWq1ozf8oSh4TeCOKr61u36ZAvDoLJAQQdrExO
oZGKBqUR1PGKlz7p9z268yUmoOHVwSriuRKhLk9Xk5V5OoGsAgyxN5JjIp/iyLsiaFzot3yukGCs
/GnXiHymwLWYHGSMurS0i4InetLcDaimpnLrJGCjhpzS0L8UokZAtm1XEIrXdKFk1rpKRT/b2ij+
LFm7cRlcwafbeuJdfjoOKoaIyqjgom/yVy9ofQLr/4fBZz0g4230JOoEFR1/DjIMqR9bvL7+0zzc
7yY/3kFmVnCZRceDH5QfabkU9YxZZql2Vn91p0A+LqmrQjxBfuj2IGF2Y2oL2a+2v5ihgEJJRh6V
70BsjSIbiYIGbJQmvXXPSN9mG4j/YNrdfgymF+FF2Ib6s0XuSK6GHA8ywji3M44S5DQQeYiqNSIT
nBNTSB5KeY80d1ydpHGvJB+6WVDt3KCDYTh1XgZ3DEO0dKcT5vaQOGR88mipxGRi4aVu8iMKpNPq
rB+n07RThT2joi/GHci1SqeiaHGlY+LH40HRX9PVbzXwAPj9+KXvXiBXYne1LUm93cvP1SJYuWBz
34K8iyg87hekPEr4gyVHwPqN8WOK8Zl9ofdA8nt33/FUWtDmNSbUwFg5JneRwTgSkH0Yj7m9OgM4
6DA4iHY+NLVdR5dtvDzbZfHexeIGs60U1WB2ew3lXjdtIDEdHjrVq6rnoReFjyJzXECcyEatWQu+
pRQwnbTxRnbZbALdW3foAl49C7T2mQ8GdpFf+Esofl4oO2UXC+3zfjV6HX10Ua95owW2sRhsKpHu
lYOF1m2QiqVpwCSUYyLqDt5G1LNpdsAuTJtd1WDuFOmst1IbyNQmn/U7ixB185zKkgFiOEhAU4Mz
M61znugZXqalpntTEvoqCmwjqNKvn5jNkPLCDAdnUxytpChQtzCrY1N9mTM08xd2boq6wjZ37cIO
h2lGU03Ziv4fd9ahVkiHD4o6vepaYavGaJPFOPTVz6zPP1xfnWgTOZQbq2qVZeb9TOTzSqm5aSQM
QpP06boZ0SZymBava1VkE+5BqBWOlp/KNnbiuncHsKJdt7Qd+Z33kQ/OMSuQJrUF3GY1NdaniDjM
Nu9DH7JBEO0DsIiUxQR7yKtIkHFUpqxicfpqK+F3Yn3URKOtmzhysSgOtpCqSNY1RBPfPNhNels1
n83xKc+PXXcvp6JK3ftxI3i+C2McaHVGvWoTc0Dpvrp7I6V4aPYMkYW9Cexnv/MCF5Y4kEqWIQcA
Y+dYW/Pqdnb3g2m2sBaA9sN/3+b557I4vIgXvcmSAVXqityX0yc6Pedo91FMv0STcfTj+jEUfTAO
Nda5mGvasQNfHHvyqkeKk3VBQ2/j9VRXolndTW96sY8cdlTTnI+Ugb2lh0gw/VBjZTdKaAiHyN08
LqJmYHYArn02DjSGXh87uUKeondZj3buZ9S2nNlJH0EqYFvuYoguteigcPhBeqQhcU5wqUHJo1SP
eXVqZmS+b+Lej+dvU/NAlLsqCsrauf4dBajMR+2lXNIqZSXQuDIdra/trkqPaSt3dlMmhR2V1p3V
Rb5ZVO51wwJQsbjH/1ymfZ2NSJjoxffGanzpWVsiweIEx4YXG9Eq5EqSCdkSirFazW3xIefRltfP
LSjYri9nM6g9n1B+DlQnUjSoCpx1h8aq8UeXCcri2/eNyhqIBlQoFXP3TV4zPR8tljqTFafv4n3R
WW6Gx6lSk5tOgYzQMjxdX9JmuhrTSL9tcrcuXUoQXSzQNWAPVRmEOip6uJFiYMGOeSfvBea2T8TZ
HHfrjKQzurhF3x1zbNo3+UbeEWcNdJcVP5PvFfgbRFyRwiVy906tdblfVXQeIyO0V28iBMp2+pFl
UGDsyfh+fYlvYwrvgeX3Enkm9m4uW3VAZcNtu8Ydqq9kmV6TRHtS0uREzOHRQJnMlqP0qCf9MWxM
W65XB6Js0EhbQKnbRqhEfq0m4qFueNOQ0F1L1BGl8hD15Pukfkzk3lZ6eRdapSj3vX3Azz+du6+a
GYFpig2O6dVdM39ap4fre7PRx8fc19kAg8iLqFqpq5COHVIvSrD6yGf5S3pUnnqPTeTGD0RzQuEs
zjbOn02y/78waQ2SRcMKdTSWzje+JociCG+S/QwKIFTRXkVx1Pab5WKJbI8v7NUTlTAKD8xjyjZ4
FDpJ8MaKJuZhFq2MiwUgSy+vExNUVyiqP/nN2oH5xwv70dbko9K6dWg4Kz22kW/UX4gueGFvO5Xz
vnJg1eZ5mBmMruG/U/ARAMY7AqBIj5dFYsnwunRyTDmv2S5bVlG4KNpLDpdWCVIzZognxBuvhleC
Tj4Kwv3gs1kdUGm+Xr8I26syNIhKg9lSkThIorOh9GTACz5pnYHeN/0xEiXNtp3JbxN8BiSLh6mr
c5io1tJuRuTl7jL9iYBfNVv9KRTcbJE1DjkMvYnkasYQWjif8sSjaRDjhimncrXRvHF98/6CIuel
cShC63UgDes9/o8YQw3yJITcmMNgVVY04V03uA2LZ3schAx5FA9jgmRSPJaf4StRLpF/XDex0drL
kPFsg4MNBCvaWDCVEM1effq5vMmfs13uGpEd3qi3GpKrkl3fovrpMNaQ68a3Q6izbQ5IKORjEuCk
4hrTEwYkqdLYibVvS+TpBBHUX3zx2RSHGuPQpeoqAzV6l0lJJV6YgiMB+qAPaPkJFlEGSXDP+Gnh
TgmtUIp71U3khwZTOdX01EJS+Pr2iY4Hhx111S/IQCBVpOk7je6kWhAWbiPtec84sEgWaPZNBNTh
zINlByYMS33pH/iY/ziB/ETwDGK+sGuxV+gVCtvP0uhEIrlvwU7xE8DWlETRtCK+0CbzEapNzwkt
BY1ogi/OT/vG+SDpRYlHViuD5fZEavRACUz8JTvz+4Pw470WHuHdrALsmACgwYgh0STgUaTT3+IY
z3oV9eQKbui7Gd9BbtsmxbM/HNFHl94WOrQ/KK6MVnnGIszeM7R+H8KeF8gBQqJDPmGaYS6HgnRn
l08QfENCY9pLO1H6RPS9OEDQVK3USQUsH6qPyfBazEciIp0UgY7CvXGKdp1JmRnMX0xe/Fp48458
qPbgOHNiz3q+jgbbNZczkvMDv0tZNWUr4RWnLM/mGHpN/GCZ6kdTiT4PYfFqSYk99/VtOkMrWyad
Y8r2ugRSRfdp9z0Hgbgt03p3/UeJdpmHkMosFqVDPhH4u1eXn+Nk7aFL7l23snm9FRDk6ZosK5rB
7bPSJ2tmzfBh6Xw0uqPZ76///e0PCcExSVdNicJd/hlbp82kLjpBxNuiIM7KWd0HHVqOskNvxMot
QmscrsfLaMxgQ2HN/qOrYt4m8sx96P8ajxWyB21u3sXauE80Qxu1rWOkv2jAbEGd1Wci4OQHU8ZM
D0YqpIBgV+vdLT9b5AGfRkoKDMYtX5uHKK08dEPGdYABMlfw2USGuOBQqtY8ViPciOXQPtc+Rpb2
4OuyG6hljR4L2EyP3MyCQUJl88xfLI+LEjEiNqGEC3+2HN4ItZ4YmbtsYx9RpvYiez4mjhGAk8Eh
92+lur32ij5QfxKp7op+CBc+ZlEsV5WJy7fKP7u4DyaV4J0bCa74dm2eyjrFrBGm7Pm2BtLKRpZ0
b6mVxYuO4Of/PB7pXvNab9jTY4UexJNo6HRjIA5Bw4VR7o5Yg5K3pY4ethYcycrd4LFSRepGD8TJ
n4jDNEeab8wvpnbmhxhMs/Yi37h9Ty9+A3dzrDpFHxOIYuGOJ6SwGgf0sAkyuSToA4gTvl4/zZuH
+WyNT6YOqp4PhY7RMcbYWqh2WbltcxdZonT45qm5sMNdGhJPKrq0cWqK+NaoXyYz6KZEELmynXmH
ABc2uCsSdmWr1yzwT5RXK7nRoqM6g7JnVxXgLSMOET6zNwOLC4PcVRjjpJimGbMW+lB4ktrY+lLd
Lhgy13s3Qq8TPGPkx+3iVmpkm8kgyFlsUND8cVx5kr2sLOKWYIjRVT5jUq2wwVfuxpDM0J/6j+Mb
f0T3JFZv2z4ypiZTaGZZGh/2QsF8jdZkxvuqes7h/tH0bI/6hEZ4gQPejkzp2RL3QQ2zUJdZZjWU
sX4aphQUTPlhwFxcWdZBhCmJIQGrJlTMLcN0MC9r1yg5jwaEz1JJVGBhV//94Tr/Fu5bE2KhhG6g
hWbEVCDkZdzxWH7FoAvyYXZ46j02LCvZ+Qe0ay7B9Tu6dXc0SaWYtzRVlfLplWTO4x5s0rIbFaFt
hU4R5vbyLzHVhRE+waKitG0OUYtgRPq5EkdSENf99+I1Jvre0NwNb4V/8NqhGIbRl6LpICClvCoQ
V9Qlf8iRJ23+xUXj76O1ylB0xsbwZ2SVJ8YQTsxHSQ8lGg1BGfaUuuOLDq1syUcOqUTbGnFN5x++
04VVzntIi1w0moXHmqmDvehhQszcCI7Cplu8XBnnHSip9XCYsbLpwfxMTtSBYwQRvPJUIbvHiDXr
QJRP2Tx+52XxgVUxR12/5Dj5c7vPYrii6FaORF3dW6BysS4eVJYak050XRBUZXsT7WPhaZI9YavR
VlSqMTV4Q6OqAuKMP89FNqkqC91wLubPCUQf55frJ0D099n/X2TLw6VVs47KsjuYuQuiLn9KLYGT
2/waumxJgF9T0/kB0NQkA1WY5kBPDu14bxr7tft8fRWbbz7twgb7WBfL6K2kLluICDFiDC13mp8h
xCkiLwmWk3mqPel+PtRfIAEnTNpsnoILw9y9pQMGonDCcQqqj/KM0DKg5Qe9fRasb/MzXZjhLqoW
S/0Spm/trKqPAWc/+7FGNpN+Ym3IemH3vugdLTLJ3duJlLRWIH2IavlN0wd1+u36mrbc08Un48c+
52xaDY1pQI+5k1ieNLwq9DFOj1Vn0+n7dVuCtfCzM+CRmNZ+RmhONeW2qrS7FoIu/5sJzvO3sjV1
VobHXFane6qFQRr/vG5hc9D/csc4LJAmcGXmEYhaIavrR8d1pz/Pj7PNSKMYyS24t/zyQ3zbvwrn
3wVX2GD7e3G9aK5pUDbFKUcKN9/P6LFpZtt012D0NCf+AkEWqE+IcsebZYbL9bJfdWF1bPt4GoYF
JxC16nUPOY/Ms5zOhdCvV/hhKFQ52gzfLi1yMIKJeLLmBI4DXBR7lqbS/CawPGhs9CBRSA+YYZRE
r9PN59OlUQ5CsrSUV5N1ADCicsa7nhz6XeJo6F/KnkLv+iES4JXBAcmArjy1Aui7ed/Y02wGIR1u
m0I/qLXkXzclAmWDQ5CoiZRozDGxRnb0AItPbJBBwuMfg/+Sy3hqhmMdoKH0+brhrVfVxYbyzXuL
pSgtgs9f+XpGQMZaRzOxHhK70nyAfWmHeyFaxFLHvkd+6k1u5kty0O6QVLnR/cwtb0X0baKzyU/Y
hNmw9EPO8NijGFrPPHKnTNjLBYvrg+Gl+SqKDrdREw1RBgX1n8TT4MlrGpZWBaejZb4e/Qith+vf
afM1qOlnAxysQNQjpvCfyBDNnt4MtqoP6DY7gkl+GX5q7bOJQhgexOt6UM3XfgI7KbT5gr7QRCeV
Ief7L3n+IRzSIDrBuAGFf/g16/uWaXQToOovLmKRpKlw4RzOtMNcLLqGZyJGvkfoVJboVXGSyFnu
O5c1RsSe+bjEIMNURGjDwOTaSjmwKdumrKAdh7bq7DNakg17ttJ9Zv5o8uFGg6S7wCv+BcPPO8vh
TaxA/7Nt4TkmzKuEAaOssO4S6C9YgQ7dheZFcKS2PdXZHoc5eWdF5sK6PzovRZMw4Du7zRxjdBf/
jX55R/ZM2Wt33ew2qv62Slkz7IWnAo+dlY8l0hpj7qe0x6v+2SwciCo51+1sVqkvbgzlIKdplVge
ZCac8Sl+TnbFQ+Xor+F9+hVSym6FpxR5LjARACpfX3RoRWvkApxOH1VzZTOfofWi6KAkuO/LQNL/
pbZ3uUIuyNESSQ+7aWVXo8aDHsRmsS+9Vp9YlaG19a9oyBOcmW13cf54HAppaVZ2asiCQzQMFfC9
5JaVd0WFtu2H8BntKAcyvdaFWjYzAAd9b/ZxrZ1S26lt4aJpiNRBo92k1kcLxzVxp/5+SMAgJhKy
ES2Vw5267qEO1aGR4q03yjehFBjvxJVsAchQDmS0RSZIAcExRtMXfb41sp+EPK75TvuXmXhNNw1D
VU0dLoq7DnmRQ5wJimtuViRPc5u9RoWyR1ZoJ5Xgtwa/+5DOIl6Iba9/tsndg2ylspqoWFyFoZ8A
4pu+eheCB7d4rtzYE01zb9+6szXuOqhzKMdxg1K3pARh5ZfEw5S1KRpoElnhrkCoD5iFi2BlKZC6
D2tbnmeva4hXLd8ECLY1F3D5ybhbMFitakYtTDFXm4BJOAq0N1cgmuzZbAS8tMQddlCDhO1CkHhq
qrskhy6rG2EemZR2mHh5ptta5IMZQ+DwtmOm8/fijn7YdGMq9yCuJ/Xo5HVyt66K6ASKbHA+tVeR
fyQpCmus/Ur1ox0rqrVHChb39m6xxUNSouPBOVWjm2keh9hJMLK4Wn3XFA+x7LehwItuw8bvveMT
unLUL1YSIomj94ZDE9Wu09BOuqCMv5m5LziH7OK8D4TOxt5BRzVFhLVPsk1kRbOmQSNUj8FB1akP
iS+6yNvPPIgoSpaqS5LBU4VAm1JJRyAZqmSjS0HetR5N8KB0N6pXCkkg3loq3i3vbI3PrtRppKwz
+kPdRhm+SCn4u3Lir3QIUg3KjVn+NCEmaiY9WGqcIQqijRmU3uXqSSTZMXSzzNRT+8TTSe7li2qT
HkM8mmI3UIhRphgyGlaA2M6hkLSdciO4/nk2j/jFz+e+Tlcrqjl1aOmKpfu1etFSQXF6+zV1YYBD
8aHpa6Mr4AlbTJ9Qp3HgL5hcqKcF2X3kIMcvKH1t3qELgxyQk2zIaMiGOKfyWOq3Zf2S104bf7++
b9s5ogszbGMvItHVMnqNVsiZjP7ipc+skpCHbvl1ue+91cOb+yt9sVzodYC2SQB9ohVyyM6EJ8el
BQkelQ+YC/ViejJRb+6ERbbNq3uxRvZDLtYYDlYHnVe0LDWeGWg36CX4YaKVwXiQPYgmYnxCALib
b4oLexymMxJpAnE13NzoC42edPpoFg+C78bO27X7ymF6Q0ZdLliP4X9eoIkHxoIbCeydZC/KJYi+
FIfn9TrRaDER8TaFWxe3UrPD0LJRPArWxC7plTXxeZioWs2uHt/W9DaY50C+ef+r4iPqgxCsiJ+e
lFo1aUiBTxTnX1TZM6KHKXyWBZdrs6MF9bn/QDifgmlzdTVAdsoaHUYXpDc+xfVqj41TPxM7d/VX
ltlavfG2Dug3yUXS3Ikw7ygcqBGtlsOSRB/G1JiBJeat9JMJQs3HvnKlE3RcPr0xabrqPn4Y/+0x
b2g6xWNJtWSVuwhdW6193sJB159mP79Xd6Er3deeDi2XFJk8URlvkzYMha/f9rhLkdV9q4J1gj3m
Z+x3CbmacpfeNeC7FBF5badkLmxxd6LUTV3X6+nX06hxytg2X9XUqfF9Jx+kfQEh6Ba0yY31T47h
9yL53IG0khXdLBStgYbkDrSB0tvPIUQgYohIibdfoOc18tmDdpkHCN2j/bd1GXlI4dUIhl3N+5WO
zXyWQBBhzTZ4npfHOdqwMskyNGhxWfWvKdyRHNlWL2jQFh0Uyl2ISdekkkg4mD0W1qNSsKJzbz3E
u/xBNAD8lzjuvCDOw6rolY2st1pSwK4ABn52q8O62CAlJizQbyd8Lj4Z51TTIa9bAOmv3ipWO19v
WA4tdufH1VneslqYS3BSyJjZosaubZg5r5T9/6WfbVJzsEDv6VZonSlRF+5NFwJcZvZ83VGIjggH
K1WkgkJPQSXQKm/xtnaijjiTSD9JtBgOS6yphAxQjMAoCpEVVMLYxsBRMC0gZBnz/f+2IA5L2jVT
SRfhnoHrUsq+RoVTToI9206sng8GP+VYDWa8WA0CWBYwsKa71O/RUJnbJIB8nlu9/E9L0riAvFHm
ohwxO+IuavVBMdPcbrTe6aM+uG5HdJU1Di/QJQ2S/wqxCfTRfqTSd62lukPbxeszcJ6qqpPR8rEp
S6j/kH1i5c51+2+9Ie+Dlt+HXuOgRGkgvNb2sJ+CU4x0mdPRj1ae+rGeenPYYIyrs9Nq9bVsBVHq
5JktJuSzeU9UpGAxMU/CwS3C10ZGirvpPpaT6V7/hYLbwr8j8a7TMkthOj5ZZycYLKub/LbI/imR
YViSKauSYUC+/s/Ln6PkSxUmF2sosaOjYa4yBA1qDCjf7/TZAgcvTZ7gjQ89B1euTgYEAPKlE3zM
vxymswkOWbIIbXfTin51Rg2BSQr4hSgoIK+ENmvBwRV8Fo2t9gIscys1JArWf3eNHi1UrzQ/qQSw
IoAwjfskzRQplbyglqJIhzj9Avl48Ac8RIl//YD95W18vgLchxlJZxRy9VZDmTz6IXkofhDUwlb0
C5aHIraTkzBXx27V+7NwNsl9KNDsViBdRA18RpGoBD9m/dK9di5a/f0ymF/DL9eXKNpJzhnkEWRK
KJNdHpvYM/TZlkziRmq7I4vIFwh3k3MGQzP2csEe/hT6c7kfPWS39a5F0Kw6rVN/MO8MQUD5lxzA
783UuWpUHs8RXqusxnczePUz012OXbqPPkc/JlA2BdZB2WXgpQbfBh4K/9PO8gINVpr2E2Zv4JYg
O1F8aeWgr5yCfPrfrHBOou8WLQlVxqa+pL5MjJtmpn6hg9/PFGnBvY0LXTmaOucQDA3sxVqHW8fm
QqYgPYXP4JvEnq4YeHWrG/C+nAyn2DP1ifCxR/Ef48qgbXZQxj2YYGAXgJoAaHQOaNSmSsbeAP5X
+RRkNTyPMj6ZhiXKkLE9vLZuDm3Clg5qzHg9QnITgk8cbB7ddMpTx9DtqsdDO1jITtd2hSniKdp2
DOfzy+GPOSeG1GUI1TRlxvSyGlQG3V0/QBq74ddWxwGOgSJECeE4xJyRdJzzRXGq3ojtlfa7NYyd
UDL8qFN0N02zYxdbh2o0nvslS528TJ4L9VWuQGFd1hCDAzXyAImOYrbTJIcEo3o/WQ9pOR1VK9yH
U5vZtNBeu7Dw52b0TCW8n/UvkvxTTguvnK0gQTVHj0H2Of4Eca8tDe3JUOGrKhDXNaZjNSUYTkfT
QcnisZKgXDzXmJbposlWQ0wnF4hJwvjnDACLIRurVNlBkehdQT40KC2a4b6B3t/1zROgp86h51iO
tC5ZGmRd7gxU9eP7ugqG9p8c6tl3c1bSYq1Ds0BDXVqlz11b2oZePchT8U+LOZvh4Lku6nXJDGSO
SBxY43dKU0hPqLas/tt9+m2Ir26EMeO1ZmOJLBaRIFrF+N37gxWMwXDUveufaLv4dQ7f3iKji3BE
N0BYokRACekgQ0gw3Ef74QYzQK7off+Xh8h5XRwWo7+LJks1InHyeQCFzbyXQdmNnmtIbPsUOnvC
rNA2PJwNcoAsx3NcJjFiBT2z6z1bWwfqQzd0wT+Ehh3MHJ1EBATC7eRAt1sLuZsNOJyh/k7A7dr6
be+VJQQv3GZ4rpeHQRGEKH/JM5yXyeFvFatNC10Z9vJnBarMC++ToHMZH4b4efeX1NDZGoe5ZG7N
pmBNiKOPXktYqwJyV+/UYPXYc1Lbl2jUu35Gtx3Z2SQHwXFrjbNZoqHE6p1O94flfqKCaES4iRyI
yBVpzaTCshTq1+joTP3we6U62oPi5+iRIc/XlyS0x6FJow3V2rCWQPrwS2I7+pAliJxZcJA7ohFL
kTl+0IGYSZYNLfqO6MPkGWh2ku7ZFBV0qcDjJLx42/n83x+Mn3iooWqc1pjrwUAnw5R5961ztcP/
ScSBffv37vlsigOVUY/SFI8Qlt0Y3ZG1/noUFHGxz/od0WB5ggSHJxaPeFvCNbscthh0XuexRujM
QJop8qbQ3XCyAImV0/ii1PY30FY5WPKP7iV7sV4lEUmd4FLwRANRN1SZTnCAeql0Yo3ckaxFm4KI
J3TbhZ/3lwOXsCcSHiVI7cX5CP1VSBJ5Uo3oIX+4fiFEy+FgxQzTEI2OcHph+TFW7WUKYmFfFfsm
174ZhyODNnd5iFQCqgQyOK3A1u+oEBdjutQsJZt9vb4kUVKB5xfoQ4zpdNJb8yZK6I+swZg9jot7
RdgzxuDi3dIwgSaDB1fWTIM7jvMSm2FO8U5tMFQwGjGoYepnVUtr2xgkN54bT50TJ5YV//oaNz/b
hV3O3WlE0XJ5ZLH/qu4lswTh5ISRUc2+bmbzll+Y4U9hSVifGAq5HYLsda+3pybx1DQQMp9uHvcL
Q9wx1M111hfWTtCaJ404BRqn6XSMp1GwoG1AvjDEn8UwHM2qeCt5Sg5TaFvBSP2Li7QOREXPbad9
YY3zbiQO9aRMcRJZA7p5QG57tiEXgKnvASi1znbsDTsiOBvblbILq5yPi7J4XqwilF11sMt9cwfu
Tjf7kNwq+/mAvtdPuTcdzUdrd/2sbMeZZ7N8NbmRmqYfmay4dsIDDfKrAb2vrDcxBqY5XzyJxLGF
Fpk/vIih0S3z/+v+mK0PqIPeGQSZ7e4b0+POTiICis2w9mJ9nMsrqT4q4cqgsrpTw09V+yTYQMEl
4DUzLMNYqLmg825EqgRN57lf3M4pDsviT/7qFe60az+Yj6KMkABLeBGNpUoNa0hB/jJAsZMgH9J8
mUVJGtHecUCSNVmnl6kJJR/p1C6nSdTfvY35Fx+HA5BVSVOSzzCg1051NwTJD8wEzQ6El9z4QdRv
IkIRnklCyTs9UUBbB+56M/jl0cbIZpIS6G95FF1o0QfiUCQcK3PJJjzgijLIdFfXbvrpVXD2WMrx
vSPTMC6osLoBX3m24qgDUAGpWOOxfLS8yUfPgI0u6+C6pe2TcDbE3SKVSCVOA2JUEB0ENRmDiBjO
dRNsP66thXPKg0r1PGvhtcz5FMcBYnBbLrzM9Ml8KqVP141tX9rzejhP3HRmPS9MByOtbEN2w8zN
upMVCbBBZIW7P0umFHGPyTC3bXe0nB0DzSzghoGbvL6a7aN2Xg13jciYhsZqAcNpbHxQ+/q7rAz2
bOaCIQLRIeC8sNFXndRpiAil0KM9SBZEs6uidXBXJjHlUZMadOBq3W7tjlq+S0b/+lb9BQTOe8W5
2T4qoMxn4iQzcQnI5kZeu0tu2L35v1AQClbEl5PbipB+7WJI10f5QVkST5p0T1Wi/fVVicxwLjUN
rW4NJxznBaq/2t0QHvpMQCUq+Ph8AVlR4zlTcwtQQ/1hfE31f+kGNH9/F75AXA5Tr04RCu9Suusa
fwQhoIgNYuM6gjPDMEzZoIwLgkMYWY5kdRgSuMzmYyu56A0ywiehhtbWfOYfZjhsCaOlS4ymZ5WN
ZJf74w40jZ7p9oeW5X2cFISQYDCx9s3u+iEQGman5CKwiqNK6sYKcNbq1kEvS1tZI9dSm4dsRtM3
kNTSdaeQZ5S3+0/y8mIWSaDon8naeRZFdQXke62qCTzH1tv/j+3gwAktwTRcR8S12qn5f6Rd147c
SLL9IgIkk/aVtmxbtdG8EGppRO89v/6eLGGmqGxu5V4tBOilgY7OZERk2HNc8S7am9bkIKu0Q4uC
gBoPnTV78jOlkAreUo83bUPtmXlWfhPPOC2hyrM2EpGjACDO6/1hl1JebC5qMU8M47oio9dGmaLC
SNVjoltmr1lKfS4luxLcpbmPebrM/diMH5tTs1/K0gS0+Z6SM8Ru+nf0MUvYqJ5QWjQftNYyn4k1
7niNsi0Pur5RNmMAHC7QM5KUYp3T8UFgnTrkjqK5Nb6+5yGrb3i234Qxnk3Kg7klFCd5Eby2/aus
z0bGiQW2Mq/fZDDBTZsZqYQKAFyPPzjZFwU8UtMu++iscm+g7xi4lP+LtzHOOxjjjKJaj7NywQRY
nTxL4YdRfhHI19sOgao2q/qSpJiapEmy8Ym62lAbuZLbSHbyMvnalbqPYV4QRLeNTcL6Xs/6wr4t
cOONAKbJVSBzkfoQCSA4hwPSll0lZpbc85Dct5rwv4lgrg103FNbG5gBG+3ky3iXec3biLINRnWb
XefS4LdIrXYXO+DZ/iPNX5+P8exKkorBYkBRaElMQ+E0cVI7PtFtZsHhdbZ4X4/x5nLUL3phYMhG
V5/EaR92B0XY1Z3bI0X63z4b46ElaSwAsod3sSKRpYWvAa/nyNMLxgfrdSanaitLztIjrn+Vycvt
A2zZ0vq7MM43r/SgGrFs7sTEq4OnWPpI/6CA/JveMe52qZamDEOYq9YDwo3U0Zs+qoI1LSPnLFs5
8VoS29A0g65PJ6rhij+cKFhGuFcPIury/NWSbRUzCFC4MIb9iWZZiYsuCIsQBa7cj6p7JXXy+GHq
UisqeWE3tcvPvuhfUeziVKdnhRjncA3KmbbdWhuOfP9d9csLnVzJCVa3XmNJukpjXg01CFtVEfBq
JPtu3/rans6aN37Pi7ioQ7t1Ksbhda2SkKSF4lGHoGAQLvFSPzzV+9yL73kVn82Hd30qxveRVDdI
hIUWRyl+FNHJ0L/E2fM0/Z0p2LCTzobklfVj2+3C4e/b9sXRk084NQAXTEkLlVzm45KdlfBliO0S
CRTWkW5L2grR10eklr4KYZelReQ0IZNt6nGfyuluCsxvywhWvjp+ui1qa4IMhnZVEsbtVUYxhQu9
zl/eHAUUtLuBkXHflhYwYjzjjvAQqOmff0tfGEdoaHrTLD1EFuJDSd7E5MUQXzjH4n0sxhm2gRl3
pgIZZUYhMDzgmaDRRyfVfhF+Gx+h1x74uEI8uYyHNIecZKTAiu5QYZpYHjytjiwpKZ0FEGhKMnGi
No6msFGoGAIUMi3gUMTwrKC3nkXWXPvTyKl58MQwnkQX+hIWniCGAh9luR/r/RDtap5pc/wVuwEF
vLs8NBt8MyAJ78muO1IAAX6SwlE/tlQthnLdBHKJWj+oS7HD2h/y9PG2+nG0gC1Lq5iOQQ8NyYFg
WkakugHQV9pDLT9NeuT+b6LoaVe+gswt+uaCCjz8xosntx8es3DfGbbCA8/gXRvjKIY2zaq+wmtS
DW8qdvumxZ15cyk8GYxnMINKIoApBNJeglekfMdGEQa4v92+MZ4QxjVkU5RmWipK2KIXPGWs75Qs
fppCHmYbTwzjCYjSKPWcIHLVYsWf4+9kBPL3NDi3D7O1UrD23yYzj5sXBsqdBjLg5vuCrVx8ntPs
aphFR2sQELgH3aUzDd3fIQaCMU/ECTHoXd1w5SwHnFhjawHzg/A/eeQnxriLm8zJ62UvR6GtJYZF
5Jb3YlFnc0smE24MkriUMoikMbuECXL0B4OH7tCelF3o8dAQOH6PBcjM9ZYIiYlqfCqgqYtbLe+6
+H7kgZnxxDAZ1SgOoiiGAEit5sbSEVFo6eQsWWePfff/34v4TV2o1q7dRdYWQq0iiGn13g2z6RC1
vNNs5zn/RhQm4yiqMUPVUcVjMY7nND0lhFMj5UWAJuMlMiXApBAKpQhZ6Dw/HQkMfax43GGYzONO
ZHBidpNxF23Xt0sEJXDi1+5UeaAYs8eHCUt50AqnOnMHoXjyGL8xTGXaCQq+EEh0Tg3o0ItnVOdz
K8WiF8AckvPy47YLuf3sKiLjQSRDTuuFINrMmv5Ojr5PY/XczPFZj8H6XJrj3TgsfprN7m2xm65D
RuRJVE1U9E/7vjNIXAFuitKdaSnzIQAEYvYopbul9uRid1vW5hFXsphvqMbyqIYN2sSFER6bvrKw
gvJF0T+k4K9xkN3CuBdE3rjGpv9fyWS+I+UCXToTD3OZOdFo5d3Xmtd13xahyhpanwoBvPPvxlyD
eEDRG9TYBYJ+uzl4kVE+YL77jwwOCNX/yGEsuhnmGXzc+FTBS7VX7Bzzm0j/KSyofCrvuaMRG/1c
YAJexTH2Hcl52GAOnFa3BifdJc+xr/viCVAFHLXY9iQrSYxeCJ05AT99prZt+MQhO8DF242Lx+RE
2d1vKyHvazEKUSh5ZkSTIjly+9KI4p2Yf1nyP2ggre+OrZsEE1FFuQqh6cX9OHxJFndROOfYrs1c
b+3y89Ub0veKIAUt0G2k5aEEw7OwKxvbMF/b+UGennX4yHa0Ix4xE+f6Lt9yJVXLYmzcATHTScuf
Imi+cvVVKDih4XY2vDoaU1zoAjHV1AbxjLADfr5xAEAcipvt9y60WmdwMZ26a3lFtW3n9K+6X/6m
1cGiMakKc4KjSPbhrvUNlGnoLAZvDW4zJ1kdjXEWrdH37TD2WPBTnXB4iaTvzSjbsX4u8/1tRd+a
bfpNCRl/Eal6U3YjTjTatCD0iycz8iRf8AGt+8QzY55mMP5CkERMMi4oSNfKu4Hd6/Hd5PXPNhtN
K590qcivPpJYJyWZaEaXnQx/oat2rvIgLBdMp+qObsln5+Uhe1E5xkY90Kdgd/XVGKfRlWWSajQn
hke0s6G1sjg4kmD0ksptS+E+FGtOrs9RR3bsW9anRkJSgY8323rpCNquwC62EThy8IWkuyji6f9m
9Hs9Ijv5bYZx34FlBklf9ldRPYeaHxlO1HEukncsJmtIzKUdlRph1YTlEVEmdqCJ+978ITaTHZeh
PUWGOwmtf9sUOKrJkslVctgrAyh2nNR4No0dkb9ho826LYN3MuX3KCAPgbJsovmFUjkYCcBi1bjR
Lvd4/oP3mRj/oYx5HMw6XhYt2Q3tW6x+qKmjpDxSjM0+5MrSLgzMK0ubEqXVSAznQQkRgcpi1efm
iIUR2wAlzx6EUlbhx5I9fb19izwLv4CereQui6Kgq4bzjbZ8oLV5SggWHih/JV16EL0GMBzjjrct
zItB2InvKRSWfhLw+Wg6i3Yaxl2rXevQ9nzoyNzWIdWGGw5Fptq0OmacTGTIRlQ/dGu20RY4T1Zq
f+2dBFCdPxwe4gEvViBMchEVYRlH00U5iVd4yw7MAsr9L3rugjepyXu+CS0drA5X9KCWw4IySvT3
dCU/d6Pn2p/BxWNVr7T1gY3Z/O223nCeVcL4lVgYRkWH/TlD4/RgdAs8IX0clZ/txNm85gliQhOx
QK6ESVQIQn9yDp+LQbA0A3uyR1Hjoa1tDX+vX3DC+JRaX8gwa/CWxUny6GZTdTFBAsJfS7JpGCSB
zolwPBnviIyLaagbGwMccULwJY/aV7k5kKg8xgj3qiLlRf+bpoB5UcUE/jj+Y8SVmZgYWS5ITqW4
6d3ol3Z6nn9gzTa29AMIxF2TD7mzmdusZDKhUTojAkMyR2vcdOE7B13SZLdAIvgTKCGQsV9PRy97
ZQtVEMmBZl78GbWFyJbeBksHKR6WXh952wKb75yiGgYYr4GXe4kIV8KatgYcG5hmnEz7EMBeCrok
VebUGnkyGJ00ZC3S1BhsMlHk6E1kd61naDyw2s14a3UQRie0PgZw+YSUupnru7z7AUTsl7Jv7ipR
tgsj3mvc3srm872SyGjEKA/SqEUTfe9AKY/OKSUU4If/20H5Sg6jD4UsIHGrafoJqIHyELvDsUN9
uDz1IH7N7J4HBr/9sK0EMsm1ZghhLwbos3QeWHNoaiO4xqmUrQnrAPz0emuNFgp/1UHmZcvCISFT
CXMWD8Db9AOw2s4enTPkjYFvhyhXSWyIPMxlsMTBhHbYT/Ne9QBYjsbig4KDNYdw3+4bO/krdHhp
zhZC4PqAbKAM5CLd0ApERpSytNkjF6BYJkeUih31bdhVHz3ecck2vM7PztJX08GG2n1wx1ut3X4c
Vsdnnjx9qIqomwhmGbHHiH4/xu6wepHa+bvqJ7vCN+5qlw/2T3/rp8BlJZV5/1IpmcYygZ3Er4MD
WGKAo3UHFbCcdCaEd9cco2Q3JSMB8AxLiFmdAQjIBHhv/6VRbh8KHS2JgFVXY6Ele0MQEmVesO7U
ONn0qk2T1WIfdXRT8SfBFEptzxUCtNyKltC+HbhsxvPKVTTzFUmt1VrVIhBMjdFNYj9pdZuUGEY1
nduCth2BKusqSo9gQ2J57kRBDdV0QIG5MC3UAzBYaABhrvdmD0Qt3DrH5qt+lcYOm4/ZOI2g1oOe
mOh9jfJOkuM950RU1z7p4koGE2eKrVxkIapgjgp653c0IYAT0M2AiZVs4VA6hW/+uC1x8+1DcQuf
C6yHn7iRm6GNBzHHWIEUO516EMY9N0HefPlWIhh3rQKDW5VCGsjGwaFKU7sbn4DJ6WtBbpkT6M2k
haOB21/qeijGYQvxGPY5WCecQt8rw/Ke5tHL7WvbHpS8Hor11GQYiNISvEHJPsCWHdZpX/Q7UKrr
dzrYiUVKLfWj8MudXlm8aQbO6VhvrQvDPAAIGg3ZtrZ6sbZmiXN/l+Tpsxr+e4EyY8It6kLJVFd0
HA+XSKlBzPpBXFI3GRJb1V7lpT20qb6bmup9iWJLAoJYN5T3Sr1Yuqg+qEO4M4u6xIpRai3lbOkq
eRAJyFoG0zWr4tAlkT8gCyCyJlqdLB2rACWowgCBbM7bGt9OFVVTk01ZlzXdYEIvZQmNcYgxgCn7
xV4Bj2OwK/ehDb4jmzfDuun7VqKYmGtIx7bBI46L0+2CWGXiD+WxmnyO9m1695UYJuQSxQSMXx1c
Ufjau/2dhJEW6S86hAcYp8TiMSpt+4jr/TEGjD31vmtFmFMvvMW1dGgAoy/PPACwzZdxdSbGaLM+
qkeF5miDrtixCtrrk4QB/6546KKz0N0Pyx/gryrSVSI74VAXrVBLKgxpFE6S6Qv1+5w9gJHRmhRL
FWoraJ4z7FLwCAO27fff62RHGxqBtFHcIF7W9f3cf5F58zT043823uvvZ4xXyCNSRCWtjBRHOfSG
+L7WsezXWlPUWRxF3NR3jYgaOEU1VWLXivIZa9XZAtNSe2tBRT4FOQb45+1RsqgXDE/5l8Idd3PD
8VDbT79mmkSXTEUyDEZbQJwdBE0EQ1POyZd0V58F2/wmHcxDjla9/HT7mJuqeRXGKopgVOokLdix
oY2UHsgJoIA90HWM22K2HdVKDvP6o0ioTbWA/heVM14KaPmJ5mzozv+PF2gyWpIswTTmdJng15oJ
WsnINHpPRozPB+rZ9CCrg5HfSwZSnBeRLqHJMUuHDOUzYR8anO7Cdpa2kkHNblUp0BszT4MIPpG+
yDRuCveCL1uz1f5JuQC1CJ0grhZllXG+catEY4n4DzXU9yF+K2pP073bmrAZMq1EMB53UvEvoZX3
+rXrIjsXQ3ts/QWlYu1uiXjVMZ40xpbkRmzGoadt8d7c90NuL/LPYaq+NqZ0TFosOiU86OtNF3U9
H4v1uBChkuMQ3wrU5sboz92pmL53IDnlQilRzfrkDFeSGJOal2qMB1qVpj2M3G1foudiR3ncsMS1
F994sC6bir4Sx1jVohR5lo4gqmxbIKmewOIsZ5xBq+16y0oGY0xdrxljU2Je8tdgdeIplWU+0aEJ
Amb06FH7M2e7ksiYVttOpS6WeCipr0ixdBk40hPxW4B6YTDv7bbu866Q/nxlx3HcdUU+o+Jn1LMV
CuJxTFtbXUTe679ZMF0dignVSmlC7LnQabLJNoNzVzVWmO4XWbRDY6cv72beW/Hycftwmy/JSijj
O1SpaqJBhIfPDTxWJQpJ0fy17gffmIp9UepW38m+LJU8b78Zc6zkMg5FjjHLS+hoanYaXWAzOOVL
4AyHGOWHwMIE5znmohjzLI/xKlpXyK2J/xwUILBDWTj5ObYp44lM2UEcHlMRx6V82oARjGySYiRk
Rle6ozZlVpr8JFX7LExDYoFf0bn9Jbffm+uVsuzMoQk3lHc1kE9A5CIXzhL3D7AUTKnO34apAz9e
aDUpOIeDTOYEChwT0Vkvs8wG8JVQJ2tCJxi+hv0h5AWR27HI6niMl1GBFTAsY4uipy8fwIBwkJ7y
PSDavJjfu6BO+IaTZhdgAinXRkB3o1M5+otQWqLqVNnfYvygkPtweUuM+7R1wnLifUJ6T7fkMq5G
UKMqXDIU44zUuuTxKF1jIFKxRC86/tmuNNbi/wkcdMbjaIrRGOgiIuvFpABo5fPgVGng50jfwMEu
t7uoeLqto5yHXWe8DQGuiFTQxb0ycJdq1wv+gAXHCfCndmlwW3scg2dJmusCpA9FQgMwADjHdODI
0V3K8BnaOdCFeQMs2y4NEZgpIQHQLkXt1Tsxlx2RgLeH2xSXexD0fQ8nxf+T+7uKYD5YOSZAMlEW
7IgSwcMaRBZ7AsHAbK0CzvZhKDmf6z+4lKs85nsZpTLqc45KmX6Pjo2DSSAsFUmufORmGtvf6iqJ
eQ+yKUfzUoC3pINUqGi6wdfgCx0Pm/zYM53u6+2L3F4m0K/ymMdAyrNBmFTIE1EQEwdlp2Oar1CB
QKdPX6UaPBBT4Ye9fFeiimSKiU3GwBPBLdw373GdHHN9+VaOtaUbNaa/pXcjXTgh938Iq/79E9mB
gk4RxziXIixYec0e6GAA5CsuiOcaErAIpbzbV7Ltw6/imMA0Tlp1mMDK6fTmG8m9Vg2stnm+LYPq
52f/dpXBvhNpQpZywZEmObJQH0exw9JqjpHwhDAPhVYADUeK0dhMMyuc7LQ/lyIYoDnXtSkF2ZaC
boZKs7zfo0LJCIIkgYI49bygoig9F9lyzsl4UBbCCbCpLn66tZUo6nhWjqXu9DbSYmTGBlIiQXxo
qoMmylYDDoFOdXLocMnLXXmnYx6iaqrUCNDheNCR8clu7cd+6Ka22mIwCcsbqDTEb7HHrQFseoHV
SemftTppk3RZJ094/xrTwkIAtvyLo+BmF5ALjOadeQu91H/dulnGv5WdpItCScu+AEGO+mezFuwo
2UfRm2A21m3d37Zng6D1JRoYY2cx/auk74PGQNFmeR7tZt9jCqPZGadwT3M/PtH0dkVqJY8xttQ0
OlGUcZmzerlMOt8blhYFd6agvbxe8fZdXo/HGARIjlo5TKAyrfkwqG5lClas7yvpXY85Br4dCq5O
xhiEogt6qqICdqG5kDGzY4oXYo3LznfJC8o2HeNKGmML+ZQ101ADQcqMLP1e/a7YBV5CcEFWVv0+
ZBcCiswPufnKVhAqi6IBfnNglsosK3MLensSpXCWxlkGUwKdLQ5OnQvYXv4IzZa9r2UxuoJZF3GC
S6P2TueY80Py3ILwvXJrQKKIlvCQHDK74tws/Uys9a2FMhojhgsxlVxHy6rzB+Uvc+BkJduHUmTQ
D1O8PJbiZ1jKwkwJDjUY96ARjprRXkw7En7cNuwt/QAXwD9i2EQvzSczTDogWanjMV38qfEI8W6L
2L6pqwjmbVamcNRLvcW0Xy67yNLvhLx1b4vYdBfrYzAqIGqpZEh0lD06aY+B3/uRA5K5ypU9rIh4
fwKHI4MRCV1eUSOomv/u6bvKnHBniDa0CjhQZboDCoabKjz6jS2ntBbDhJVSrY4kCtEOMBrdMkzT
ifSvXfVQg9407P/m3CBPGBNTzpppaFIx0GWA0b1AzcPjZl5paw6dcu18c5+AzOSPXs3VIVnqw7Bs
x5IU1PNeYGoSbzgqP8B8aGueuCs/uEtS2wr/77djUShVE5Q/ydLTc1JsD0qMEwhgNbHUM10ciQ4Y
Wla4+Jrb1nyVyujnVA2TFmXI5nr1WBeOqT0WwUMl8D4i1YjPTukqhnFKHWajlQH4OI50T8eN4m/N
FzCVYY6jcqWn3plezb/oxc47Lnv8tpFfJdOfr4IfdLezRQWItdMKDwLZJRKnwMj7bPTnq98fD5OY
RRQeqq1AqppiuDUU0LLnvVu870R/vhIjlUE2Y8gblb3mXM3gEpIw0hrmGG/lLettxcVrvWd8SB3A
sEcRF6YXFoV4BdfMX9jWi23lK81VjVPrYA3HQXxsVaVNOG6fd07GtURFU6ZpiQ3+QSrsJQDHjYHK
gkYsEofObc+y+eVkgyiGjuFdTP79fqWTUFIcLMQ7Rv5D1Q5jTnc6eKhQl3WDT5qvybpoQI4OlN7f
pURJW7ddWKNcEkezLWjYeTAzN0qyByEbPD3R3GZOnLED5VX/PpqmV1ap24K3r1EAfgP4VrIM505s
EEgH+zIz7vM8fxgSoMYMyWiZZWmXQ37MCwWYXTIPA33LeMCwR3RNUnRNu1QyVlqXqbJA+kJFkEZ0
n5TCIdJm+/ZX2JwGXMtgXmEMA5AxNyCj+j4fwp1+BJXBD8GVfIzU2PKuOow7XlK+Oee/lsl4PWCs
RONIiQxkX/pO0boDp9plFgjWH+cTbS0vD7dPuaVra4GM/0sMQZLzFALnvDwKwmAXdW6VYfQHsRn2
eA1Jxj8FIJ2/K1srqGamxlDpgoQfY/nRzK3by8q5mnjbyZt5l7zSa8YhJVmdkUiBXqvWBYrKok9y
CsDuHADksfcne6lrcczJzHmSswrkBo5RHiVZtCTFklvecstmqAE1VxQg+9CxqN+vr5+JoEVLh1dK
Qsn20MZ2NSWWLL2C0Y3jfDZVUF7Joqa3Mq24r8ZxLmf0FeL2nDQAOjfmD8Gc7KYwgP//HRud1qyM
L4OYPJuAoyLNtDcSoOaovEHrzbd59ZcwHkoTMjNUUpzaaNCoMuBZyu9ZvjNjv0t3sfjttiVsK45O
REkDXCRmtZh4jpgJEbMcocA/cVWw193KzfeaV/mZPXy9LW+zJilf5bEFP4wINm2Xo49PMG3c3nXP
IMfDdlZ8oOTS5LHeo+ZjV77pTC/JC7davqlSOmYuDcAUABmWuVyj7ooeVU0k1Rmit+YdjCZU+rQz
G7t19AMMqD2paOiOu5wzwLCZ0Msr2YyJdqncTn060on9S9ln1w9u6xTfsAO3Ewrv9j3/h+96PSlj
obIYAP8hhrTqfUYhpvXzs+7WjuoDSdUR9rxt+O3ManU6JlLQpamdwYSHyPXQu6DV9kGO5/8iC/8v
lgPoi/DpGV9JY7Q2qqZcUkRs+mOg+wk4qjvFyU8zeh6p818Qa281rVdfjk1+664fK6lCR6I4dXty
1PadS/nKCps3i3+ZIr1xLra9KQ5R0GUDztVhBr7zNJ9mHpRfvrLGr8PRcBa/PBG3e8EGxgfF9o4/
OHrDsRC2yzmpZoNZKOR3xXvrKj9BIO5GTvE2ZE7yplkSeF1Fy3zoEgtVbY7ozWDz+lFZKOsyHdSk
CZFy1W7w2DzQF0x3w5PuCmc6jpXZqjMfeXO9W6HA+tsyjl9uljmTQngEYTxqhttIB33mFJp5Ihin
I1VZr8sYqXPU5pCadm0eBN60Le+rsb6lE+K2VjA63GHFtNbtqY5scFKbi1/P329/pq0gdH1hjGNp
taGWYg2nGXM3G17jhJPB8Y7COJIZAagwxjABPUc5awIjGpAg1cSZ6/eUux/Gc1s640hMFJAHs8Qy
g+yb93TPSAaV8GIDSP0oODzz3pYGiBxZIUQ0RMJENDIZ4qyjZ2scijLd2uaTjqIuxdrVH3it2k1z
WgljNDsr+lCoTOhE25zCxpb0L0n2TETes8YTw2i3lnaDGei4QVooyZ8yOGOKWxahk6fdg+qqwnte
2LwNiu33bXU6RuNJPaeoYKAeRPesaS818kw78BZ7cVGDcngZw6bWr8QxWo/gvs9LA2k4We70/FhV
3m2r2r5FTddEAupvha2D50WegigJs5rpskuBPkH2XXWnCvvbUv7DrV3FMJlWDSpYw6wR7U3fpwqM
TDpABq3qbXwwJKs/lV4rWn+mhleRjM6XRhwrI626D/U+EpwxPqaxQ3goNps+FlCj/9wfo+yJZCQS
oE8xEt11+zl7DTP5W5g3HN/Ek8LqutwMC2lQngPJXjp+WcTDOAacZ5B6nE8hwOokjGKnRMrzoEMT
NMM4Mggj/HSf7FKPC8tEP/UnOaYoYWRdB64U2zhIozBMhwA3Jj7SnaeeJt3HcKCsqEAW5MaHmwZ0
FcfGUFHcZZKGyX8n/bn8mn14QBmLoptjYHNHw7bw47ayb36slUSmkpGKKervao+yeP1aRz9BEewY
UbO7LWTTbldCGIMiUmCSSkK4pNc7qd1NPcDGyWsYcxRvc0gFXYR/vhYbG411UmQCwdxNOHUvgL2+
y/PmvPThPh0iJyAzklFjX5mBPxkTRyG3E5eVbMa2QO2jzCUyVicYa4AMngU1tRoRq7/O2Ip+FFoy
uZfK7+lg375b3gdkrK3uza7KdTraJHjpeB6Nfbk4t0VsJturozHG1sVdWVc0H2wGf8j+HsUdwSaK
mu6kbLJFnVfM3RK3qjuJTLRRh2QuzFFBmOYsHrCZd/G5fNSf8hfdXQ50JFT7iP6ed5mfc2xh8xuu
S1FMVBUpRjFWlDFuEDwy2CT3BQN7gF4elDaw0dPkuZyP9cgBuZC2nNlaLHvgOBKNUaZZNbo2oFzz
TXATdcfQR5XBpiujNPkNO5AP8u1/M9paCWfRlOUiMMRJRvkt+Eu8kAAaPyp3sft9hklYHnTqduH0
Wuxjd387AxjzRjsh3LrApqu7aac+/YolVYC1jrve5sqkLoz14esTMt7HbJpwBm8xohL1RQ2dSLVN
tfLM8RH878H4Q0iPS+MKOeercj4qi7gsxRIRhxG1srkoMbbtxNNjrHlt9JIWXmq8RLV320i3/MD6
lIz/WTKlI5OAUE8muR1mr7qeu4rOLQHyxDDuBngUZhyQgtYU2m/YBvLE0ap28n2zA04Rst7irD7U
vJSAJ5RxQFNNgBfXwCOIyuyIg/5MtGk/lvmX/+0KmfBVNowaC+EYFxsDIErel5Gb1+5tEfQr3NJF
xsNMeVsLcwQPo2FGbCKxXTTx7raIy87oLRmMO0n7WhVTA0+6MjxNBEifM5ZKisgjfXrIsXMfD4Yz
p4sTzvEXMGN9YIbVVkaQogevEx6tOi5d0QQ/pzLZhRy4kapZE1ZgWvkhEB9FFR2nHmQ5euOGguxO
QMWuhPx5iTCV1d6XUgRUsdjFL/IGNd7P+g9zMPdZWPsaMO81KbtrwSQ2xxgZE3W3NNN3WRyeVHB6
K2PlxsZoJU1xypTZylrZ0tMGjFnJS1kMO5AS22TO3npS2jWJ34a0dtseOEeNuB/N3KsUtKTKyKvi
2i4l0a/0wQV0hA1sYX9KaiCZaFZWdC+DMDzkPdaTJWwHq3EdeE07HLEEvqsy0Tbkyi4yySsG8zUz
4kNcf1l0LtMHDec/fSLUB0zJxNADWMnw81Uh3cxrUBA0GCQaAF8d2f1ZEYAloWFPBuiz92FkCRxv
tKl3BNA4uqlhTpHdMwZWtjxjogNRAgE3vFKe2n7h5Lg8EYyR5sKC1TARIflCXqvgQeLBEV5AwT5d
2uoMzKVJStRPugjOkqK81wQUHpbCSQPVL+RuZyQ/yy7YmYN20PTcVkJi9XLoEjI/JlhA6NvsVCam
k1bYRCLgDGqGYzUqrpwlTgPUKqzL5ZjZmerRjaTKmfTpezBOP28bJu+CGNtvSZRUy4QRw2C6z5vy
LSH9820Jm3huQCL69zMzpi/XplaYFBj/n3mMFBRdvd99pLbwIgJfCkXtObe0uz8h61oJZtdQy4RE
syzCdSqzG6r4+E7bcx44+nlvfH52NzkK0yk3KO2DoL00EdyTkw++Tt4DHujY5mtzvUR2/TQLygw9
LkxHYPtKVY5JbvFj3E0HsJJBf75yAKVeqXmhISbJTvETnartjuWIoW6KW1/5UuKIT7dVg3d7VDlX
AtvJjCpxhnVORXJXdIKdJlhAFcrWilCmzsPl5ba87bhydUJ6yyuBpDfGTitxi7kSPg6YAyiGztEm
ySoL6agY30iagEwpdKsIKIfV/KXLRef2n7AZga3+AsYh9VqShnKJ3J2uLAOHYDficoGHx3nSqdne
0kvGLU2ZbkqLBL1sZ1IjC5ucOhKP4lyDfr14Ckl9xkb9/vbRNjuxq2iPtTf4OCMVFBqqYMBM98Cy
YIcH8gQm7dLpaouPHrHZkqSXqWCrBTDe7OQJaXRMvmYoikVAx8NcaGoJT7oroSOZ2oGTfMT70Zn3
0QFAu07+liScj/kfTnyVz3zNOF3Kuu0x4k4BmOJd7GapjVpmYWEN5bWxY0c4xby4c9NoVmdmPm0d
guuwmOkt6/bSnNX0sdY/AsMqFc5cP/d2mbfBSPWhqzFwge85OIIV2bWPHb0nAD7Z9WWh9TLAB977
H7Fn8zR40+Gtjsm8GmmX5Vmfjah3DrXdNsquLuK3fuKB7G6WZ4iEVRtF1ExYBOP0JmHU0bXH6ySC
66b1Iy+1073kZgdu2W77RFdJjLczIx2g1jOU9ReeKmJf1L5BDgKwl8uQ9vymO+qX2zZJFfCTH1id
jnF4gFJNNLEpUWvXv6nzCd1Qa9R3UfDztphNeJ/1LTKGQMZ6FLuo+lXTz06DY74XGAhP/e4gPaoU
rJISquZO8XfNHYDnnZExCDUX9Nics4tLfcti1MYVdzpKoq1TICgTwGSNX35ousWbbOUJZuxDL4ZU
zyTMe2TJX3N6DIMnJTspvH2hTbWRJcziiArBvD1TDDWWvKmnzETlaThGiUdqr/qjhXVAn/0rg6lG
ZEo4ZkN/WVifLy0Z48dgA8ION5fZ6dttZaF6/kknV8IYi2ulsIn7EAXRaJ4slfQ2YBNuS9iu6KxE
MKaWzl0kVCKKg9p5xHoOynXKQ+BFIiA+q1fg/tglgFNN7uTGZlEHK1fg0QDUBTYCfw8v9FFcRiBN
oW49mx9FrHgF6f2sfkNeZYlK8yjnoh8ogpdnqBei3sw5Nf1Kny/2X/Es4FphSrOaXQiXnRl8PAR0
LEANA3aDgrokL7je/opXYYxamkoZG7mMCGMx7kNgvXNprrY98/U2WYrvxAhCZc6QmqiWBupqadcc
VUrre+YBam9b2PUojEL2gqiPmM/E2q/51lcvCtZV0ZXnfJ3NwG91GkYl1SwVQZpAE63kYAr3Dcin
pbf/I+3LuuPkmW5/EWsBQghuxdCTu92eHd9oJXbCPCNA/Pqzec5ZbxzSx/19z3sVZ+pqSaWqUg17
k2pr1o8zfWTEvSLvAjamqzvEROnBsglDZfJPZZwte6yjJtd9tbEwMFEDKN8Nsj1qDjcGtIJ48zFB
Y/LmihIum/WnEv4pduVxChm3gJCLlrxxt18mu4pgeCH3034BG83vrnrVv5X+T3krz9NFCIWEKHXI
myow785b1+teG7SCLXCU9EqM+7eq/Clt5WvaShqkLI3ZB0m5yt8LknDHrLz/cg9XjkUXnaM5Btak
9uA4uFmwhgaYLue95Uu57Ro2+LVFrcxWAuA5QmdoSlYeKvOlRh+K8r9e0t+u8o99W9cQKz3SNNfo
0NgfnUx2dtELXw08L66hBl9ZyroLy2im1orNZef6m4KEqLTF14jeliP+QsHXbVbG4FAxG5jZHZah
zPkhdQFIrAJBf03N09e79rfN+HPXVoaJRVMiUhtvUKcT3+1EPefisUv0EWQhQJe1hNeIwW+S/31l
9E+xK8sxyHaIBmee/dHY0f48I5Fa3rTXUJQuHhX9Z75KR/V/7SynEWzgvYOjaprW11DcSmrzQeRa
+C/28LeYtVO0bI0oMrS6H7s7wLla9qFAXpeJG4veywJkcsXr1wKvrIuuHGOZaFOZCA19SHbnWcBV
mWm8Yb17xdBeE7PYxU+pjLQlvZOjA9ivMnpwMmAnxh1g5K71gFwTs1LBRqaxUXWZDtL2g5Oe5vmt
ucpSc9GEfzqilb4VaDMRcoJxsDZgaQf98z7xZvgLuQM8dXgNnfHipaI2sUyQ0CNQW5nwnsphbJcV
zfpNhEE7u9zoUcIz88WO74fiR9pd6QC4ZPtc0wDiBgiRAbu7Nq+9YFpvQQMzIU60z/Y1dfgk7K1g
10B2LotyloEFYhhsnQ9xMhOz+BSWHOqmZ4dGbp0OZLePX2v4P2QpaxPomr/FLF/jk+5RdKdZrgkx
+j67X3pCSl/4aEhC1YAcxA69rvvZI569HZ51Hy1RGWfnq47/0jkCs8dFalynurF+uHcu+B5mMSyO
H1xomzkcT/l5GX0GGdAEppCFM1kPEYv/uO4xLzwwXP2z8JXK0lkod04xqNYF+SMegMD/TjbzqfMd
bgQ9eplF8L8f6FpEYjDfBSQrZqBWdqWYjd6RBXoq+uLWzLfKbLhWBHP2/PXhXrrwn8Ws7IqJHCmK
wyi9953cV4YW6D3lsm2D/07Myq5IFU3KACy9P6RPce5NRcLH9uVrGf+fU/q9ZatTUgA50KJ2iTre
ZbAwL+S+vUuhq9M+Oisf0wreNVit5SP/uhqfTmnZ3k9XQzbzNFM5YV21uTMd95CY1+bGL2Sx/9SE
1fWTwijHyMTeIQbFaz0N2b19M2Dyvt6Q87V33mV9cBydArMUj9qV9SpMszZo0cB6OSfm8KF6ma51
WV+0WuQ/ItYuGo3cmm4bUDnDnLil3RXGOWkCVMG+VodrYlYXyB6JmhlVul8OvOhY0JEPI2d8REn3
a0EXXq7LAf1e0OoOaTGAlcd21H3Q4ACP30YxQ5sL30V3EkK6s0EGnvWFn5ZJkLnkX92s38JXN8sR
ZW5aDMskQMiyQLrO3uk1LtblAfK3lv+WsbpYVjSPRcOQ+QIDyIzmPJlzM36uK1xiMLkn71f2c/nK
X4lbXaoqRdG7KLCfERgHErRWap65y4GYm25Nfj1CuKYoq/tVzElDZQeVV8ku684Ru1HFW/7fav0q
DpmdWbBszNB/OBykdcf6U9Mc8+7pyt5dub909ZYUUpvG9P8GV+By9/uYR8AXQ+u6qnh/KvclsJow
MvXjithFxb86spXZUL3oU3MB/6d8ARtYBrWSjcVRCgrH7TWSiIsHhnjOQpAFK7UO6QBXbqO1FxGW
OzwY801VP8n4vi/yK/f64lZ+ErPayoa2Zo4pNMN3Ncsz43QvZisEtsaV7OVFF/JJzGrrIuB1ZJ2D
ygcZ5X5M6MZB8/WV47l4o37L+Kf088lNuUNMagpgsGUuCsoAjPeed6/FY48BvirEHfa+Frgo81/q
YLmI0iizDNTq8Pef5KVzXI2lixNS6b6ZgyF/NScweG9HemVi50JJDrb3k6SVaRrBd1nBC8PKIzWz
z/3mqdoMvA2W+afWy/8HfJ6Xz+v32lbWaZ5YUSbSngHOTzgDeHd1JY65uHmAVrBcikInPuXPzSOq
wZRy1aG9Lfru1ujznwnvzB9Jt02z96/P6aKKfxK12j0ZmTYKmojsSbSpyW2HVrprqaALkww4oU8y
1vslCozkLWOyyBA+m14dpuB27bn02a9lMu+a6l1eEnUdCsvg2Gvkc9tW0o1jlN1GNOMnHzVw84b/
9VD6sqL/iFgXvhOSTNmUIiBzJmNrCmdLZ+mNcbn7+nAumrlPYlYBzGiBcD13yOwz91tHXpTY2GnD
o/jKXf3HXP51WT/JWYUvdFL2bC8T6aA3QiuYjRFfEK3+Q4c4BGxvohusCeP9tTHbi0EFda1l4J7i
TbdyiNmgEqUE3lQ1agtclc2mtH+WBRquMRIn3RrMGDXo6L7e04uX95PQlU13RBZZUdMjlu7viXmr
W9uvP//ymf1e1MqYd/PodnWyTBkg/aQDkqsPcvkm681/JWYNEB4LZzYjDNkBa+8s6blySs8SvC9L
/2s5l98ev/drjRInOwXrniA26gLdwxUG4dYyLuxu+o3mW1e67i8bvv9snr1SxFYaSJsoHM6ogUXD
MTaNtMKqcDGocT8XLPh6bZcNxW9pKzNbp/CzCPzQdC4Ckf9o9aC6hpdxTcTKvBYqt9txMX0J+ZaT
24ns2+iKwl1+9H46oeU7fHK1U04UAEPp7LsYKFWTx9rdyIK8e7XFvUzCOM38vNz0vd9qm87hhHm9
uqKNV7/DKoIm1TA2TC59ORWXS3oG3aTZkwuoxNHXjnSPGvbxWsPIcpP+tlq/j29lPuxR0tpdEr2N
ObzSvvHc1DjGeflmpu4JT60ty7O7Ohuu7PeFLhkYf9t0ENjYcNBrXJpeWX3cKrhMa5OenZ/1Q/Hc
Y/QVfGz4CqfE67rARu9Dvyl/qmXu+1o/0OUr+ekLrDa7b8pW0xyEB72/tOksfRfOrgFPbokJjWuh
9lVpq20uhdZhlA6WZsz9Gg+KJCjQe70d9tK3w/6pu7q8v0f4l/0FGRGxMHvL1lgibaS7HVswodLd
P+SZh3bLAPK7gHx+ff8va+0nSX/dziJCVI+NXPrXFiA7vmCHJcdh725wgHfm9l8NFv+5vNV1VXLI
bclQ4yFgyl3GmK0d2SzZ0wKVvmubedEbfVrhSlUGYs8ix+iXz3orsCfPkuCvoKh7h19v5UU790nO
SknAUN0VFoEpRdWbd+6NU9a8uDYZsXzIXxfedpkJzCmG/PoqHKpAZjc7DK6o1dG8H6U8RVsFi4GR
4ahNXRlXXhaX1/Rb3MoZAU7dyiLw9PlaX+U8TdnGIcaPWTz/m637LWblhURvDbXVQQyRcZC2mqcy
4blx+m/ink+bt9L1TBR9lCOB7mvaXu9uM/H49TIuR/mfBKz02hBTGnfi/12m6h5BJLq+p7sKoEbp
Prq9FuVf6EBb7tHvfVuptohlTqSFGFzunTs9GG4bhCbtS7VJvD6YA3vrInCNg3xzbYrhquSVsidN
YbCaLJdqYpvMqe/tSHyn/XAnasAOtpHgJTCXSdWCsC1X92MW+7U77qL8vgby4xx3R+Vkm3SsDoCe
v/v6GJZj/OqOrMLbNEtFSiv05RGK53D0rtjb1wKurn4V4GqyyTQgyMD7vC5NR+xl2mHnQ3qvQgwI
h/lGD6lnv0T+NUSgK/dx3VJQWlQNhYLhROIYxJlFd1sk375e3BULs+4mqIt0rkmMcE1hTCEnmK3u
4l3i2AFpS98gr19Lu9ix80mF150FTZkZcpixonKyzwLtvW5qP3b2YzVEG4NYz20O9BoMkjCw+Ka6
mDy0voQpKuhtxZ4b0JXqJrtiJi6nU35fq/X0MktLDZD+UO48bk1vqnKDd0N+bvX6oI0WsoijG0ya
HZStPniscs6u82CaPaeT4zvl8OPrLVou8V/qvPBIUeIaOkrG+PtPse042vbAdCSC4/pIsnvWn0f3
+5hcw7O5qFqOroN5ggDaeI01ZemFM1hLzlSqNwHm+tKr5DUZF/AMYbAAmggZhol69MrQ96qaZJMs
b4FsurPjsvfcDjWCuP2muXPHhS16HuG9W2dtMAj6Brh9rtVjaDqJl8/j3u5d1BeMDQgrOFirwzad
f2jt9xop5H5wto4mfljdh5OYmyI1Hr4+h8Vs/HUOn777yntUWVVHcYTa68iIl8qwLbbU9HpAq5a3
BbJgX0u7rIRARgQcH7EWFMU/j92eyrk2xqXU+w9CVY58UfniznzwZpAsa7v0KLorMi8fzyeZK8s5
q8i2bQ3Ho231ffes7wdsP5oTqrvYd4MxREeET1GGIJsSbYlgZeUNppNLL/fcK2NyF7URjg1Bjo6x
DX21emlNsiwtZDRlVB86x+WmlNsSnA9f7/Jyd/46009iVgvWVGUpjDYu75iFaXlZ4/+E/vzCFTZ0
HQSIBHjNDNr/51m6lSEN9MIu7VNPsgo6y/W16qaRH1+v5tI75Q85KxW146To2+V6LUPd2sCjPbsH
Kl/ohBjV/FeR9R/iVuFOY+WGBkBvtEToW6Y/kdEfzUC6V0oDFxzSH1JWQU5rlC64KfH4UvW7iTng
0j1OWR8QVnt6JK/o3aUy5h/SVorXJiXNbYKXV2uQN5Xn4MSkm16ob5kteVtmipuZMXJHvk4m3Xx9
fhe08Q/ZK20U9VBMwoTsyZ09ke1n4svkMFJQE2S/9JIb9ZVA5prAlWtpTVVqjv7PMz7aYhoenJVW
WFyHsl9eJatr9nlha2gDhqHEqkC5ym+BfmShIwHEizfNbsFKvdb6ZgAz8Iq01RspcjNlWQksp4bo
xYxGT8N4tWX4Rca8uFbAWR5CNJEdbOoAs7fbjkV3l4j8MAPhcBzRHJXfV/18JMrkjpNjwNq4i/MO
kxxmk4B26gnz7we3/kbKvORlnze8HxpeF/YB9e6nPjIO9tDiJQMUXiH073kegymuDwQyrSBLjALW
DYhKO3+MqEekQg2qp5uqnvA5emLzZNwz6550rs7BoPzcRBEIHV1fN2subTeodUt6sZu9dSbajI1h
n0uUEQyRhoarvWugMQPT+3dTl99FVAdT6YbCZDfGbO3tEtWaYb4nQ/Vap0WJ/hMvj/lwjsqNbZ9l
i14R05L8rUQyutxn9BV0j28R+IwEwXwZY7dRMt2TePAooy9RN3kyQpNT4Z5EHN2MKrpP9epUW/3O
xg/cUY8T0Ep4Mo0vaZ3e9EptpOifxES9UjSPADAtMUFqvklZHzUD4wmjgcKidqyZOs+D481z7DkD
iBVoB3RiZQduxg7CVccseXdk0ntGmgeFqQ5qaAG9J4nXty+ZWYVZWZ9GM+Fu0f1yJzeMLP3EbqLS
9QpbfKTRfSvZu41IJ+rlQ2Wap0yVg2dpTTiw5KEuyw/a5Me2Mg9WpB1Su35QPXsoTEOA8VfD5WwC
IMphkt/ZM7tBaFgGkho/J80JjI7dTu50mzoIaFmyc7sZ5CX13q1bwuOcHcxkeHAzgFkRZ9hVCdk4
6HbldqsiHlUZQNtnHQPyWfzaxN05m83HuNT2kzCeNQzdzzbYsloh/0HNryYS6GXi0znZSK14RUv8
q2LdgyGio07loxrx8+zyMlFeYTnhWBahpUvYsdrXU+rVAwaEizLo0wW41fzl5lUQqZK7zbtej14X
Wzxnml8Zg68Xv9x0OiortvzJ0h8NqnalZT5mACgocucw6z26ZVtgU0en1qZg/cbPBvvVpLaHO8hg
N8H7mzv7pNIDnVUHZrc3QwJ4z84MiRh2JKFgcwYmeT5PfI7c5z6zG+QccsfTe9dz5/lAZLJHBfS5
Ev3ETXPm2QwlM+Y08tk8bKW09oardvkwA8HNLjad1sFS07eidr0osc6aEd+kqt4UkXsgoBG30CNt
y4qnUQZGBSuNOPTN5a4gJ7wqjoZR74QNpmCb7OckPo6K4P71cqO0JuUyUb9Kvbb8XK/f4O9DoylA
Ud+9DVl3GFLLrwfcxylGDmOO+eS+VdTYSOMlkVNQWswf7W7kRWkeZTJs4/mXOTSCp2P/kDrF0zBW
N4mV8i5NeDdXBTcbcqfMk1k339NEMS7oGFSm9jPvkSSZUBiYhOfIMXSd5gOcn9wxkgO2qkIiHJG0
7pxlUUDH5LyTifSQC9sCuB9kkujjn4fSo4r5ad2ForW8yAI+u2jx5Yr8UMzN1oziTS7a7UBxOdUI
TAc9mMFf2NXNNp97T3T9cbASnurvzmT71B55h7a2zEkRHaZjoJtzQOLZL7ruZAIH2UnH55k0PCvn
3WRavqzB4KKAi9EQ4zSPFh9cJLKt9FsXP9sGhhJNCggL+1uFBg4lvwkJeON5eXlF50Irda/Lb2c9
Qhyq65ssA4KNdJ8S+3tjCXCrC+aD0nLrjB9A1wCUG7TbsOqXQakn10KlA+wFaMeXYTdNvwScQmul
d8lUAPS6DAsijtSOvkVtdBdnelDYj5YxB7mS3qSazTTG94yK1neF7Vl9Jrjtap5hyUPM9O9oiwW5
axwo0bxbkRlYTeSRVmxTkft9mo8epXRn2aARHMB63ZbdsdDLWz0bC2+agYxvMx+EDl4VUV7o/XOR
tmGmkZznjvNzngyNi1KhaThtJTd7d4unzyluk1fQX/ndwoCmLPOIrpE9WpZuWZ3hXY3L5UwZgLAM
PUyiAlYprn5Gog+yOf8xCkcFs2PxBOqAvCxP7ATRFuwK1RWPaRyYXf6zElbLAfcWjhla1nAhSjzV
zH1HgAAz5duaNsjluMdlMpmw0auYy2vDCuLS+iVrJ0jNPEjFfD9H+WtTu0+OShYorudSYSCCoild
RNppcp2do2uHvO7em9o5UFL+yDpS8dJNvlu243AVmfdUyVPC1BOdcU1iaDzukzfp5YnZAr9p67BT
44Nw251dGF4Ss62crENRZJi5J76hp0dbiYT3jX7fJWPY5jLlbdWHgNrfDRUoykatO8tk8l14GFGK
gEXqNFhO0KXxExU5sEpr2Nx42zrFnZqc517EG7MSMKOMs3nyJ/0u6eqzij/yyPTwv/0hTs7ooPTN
tPaL5lnD2gxS467m2kZv24OegOfOVAoN2hhAbO07jc1BQmOfGOneNPMTUdbO1tozcWCIqr7z2gS1
R1vu0O69pJpvyt7Ed0psz5DAOcqM5og8GONalB3yJPpWlykuRPEji9TT6GTbWmONZ1t1x9uR7mI2
7HA1PiSMsyTGvrf7wGVTmOdir7l1kKn5qFz7uZzFg60hNVCP21SawdggD5Hl3a4TzhEMAu82Kx0P
ebegZ8iHxBgvq+ebroHJk9VOISYbrBoQ7PAbafOgiH7rihnFK23LYhE0keYTDEbokfgJKS7PmONV
VXvsornnpks5MI8CUuRnWG3QnsX0e8ncgxBxKLuZF0mL1rV2b+XTz1YT9xWaEWiNOMBU3lAYoa1N
gTbsh3p4sc3oQZQGT23zWdrA5LDibcTivSbtHbU1tOuoYwWqP14VGDIYYUutKPdKTQXgPH2squFg
YKxxUl2NppThAcjVITPSowHHIuT8UUigy1dEvM4N8NhHomXcseXR6KfvmmNv02kONC1Bw7px6nRM
ZgxW56XxuDVH8YjB3nfHIgfwDvtxQT2aAvpMaT/LagjnMdsz0mS8i7THOVN1OPT2BjVchHEm+agS
IATF0fw4NyQcVLwnBPPrAAhIMD3PzTHy8jG9L12xkwVylQgcRZv8EHUxwdXLd7dBm/BEf4wT8F4j
1y+KZKPUL1Ua+3iwgVIEBPRi4CXAlbuO+iSdHkbRbQCt7/VavxECDLBmdtPm9k3j3qJQgZW3AcM/
MbLUb8gMxU75gCfcECHpY2ev5Qi+tUj6NEU9XQLcfJ68gWpcL2rJI6fyczAesih5b0WyGWLnoXb6
zeLE6oG+2BWq/Y1bc3OainCYkYNlMOo93mlaa1F0m7bHdqCnWSOvkanv6nR+a9MpbB11a5oD4I2T
0I4B0lxod/EkbqaO7YgFYzj5eBfdVWa6bWvmY+j12ezkra7ce9OJtyZ6UYbkm+sCx7V+SwDJrmn1
2xIMIiUOHuoKu5EoXvcMjk2+6yg3V6PmETJ1nglqEox98C6RoFuNvaGNdxWBiwfglctjlgZFX7y1
o3lop4lLGMYFH3Eyet52+bvmNvCHRoDTxegp7ljey72Ki+MUw44X7i260Dw6xF5nNN+lnoSknJ9V
E/lqMJ4jsw90ARJUMoSlBhbGkoYg+AwMHXwSDelhVEwYhDa5idui9BMTKinJuKOmoNxwIwRJlPHS
QblJV4RHerYxI9ufKToTJMD4Ot3NMI5D7joy3xW2zdOyDWmleJakMMdym0xocBGW/tpO7oE18jnV
LMD92N6YvFf2s95NmygftmMFYh/ZHnKd/synzo81eLv+R66aeye67bRxZ8TFvsIUNXjUOWmbLe2H
3TBG2zifoQXJgVTxKY/c8ujU1V5ry2/mhAcEbQfEruWuqyS3rPnotOW7bY5pME7p0wJzL6pyl8V0
k3fZAybSP7J2AkgcYmPHoE/MahHjlMlZFXd0VKBtd16ragJFmnFWrPmoKBg5yso+Yvo0JKqGV3xq
GboAVLGxNO01bsZTNSHcmKICDAKl5cey/Gnk6p/bk4x57EuR3YE9J8CMS9CBsqG0wPgiMCY+TzGv
XXefpc19ro0naZrb3p69qQNitpFugPdz6Cc7TAysW4PHQORel9ljolkP8PRhZVYfYEnhVoOcpXzI
k8TTUwAUlOwA++XndbFhjjgA0acPmN2j9jaeGyDe9tMzCG540RabKQICm15tetZ6KPj4ttLDvhRe
l+IxODt+hFXrDEQBUcvLtg172YdxLMMU7StlA8AHw+UNosXEtr0M94ACaoaNt8mE5KJ2NFPgKeqZ
l6I93KqGfabh6VuQbUFKD/Xx7wna/8oJWKJjvUlGcSg195Sxe4oKQdXp+widUmaOL+gUP6o4u3FF
+WCqIqAuCcVUBcI2togwt0VHOK3kxq1hG0Yw5iZZoGDPhro4dfl81uTBzuhmzuTNPI8Hd4qAxjMF
ZkXw3mo9QF7dTHqMdrfXDl0lrttumGYdWopxKmOUyLC1KR4xzV05Q92KorqzFPAEJtAbq4wPTcNT
Vu/iDryBMveY86yL4Z02zk5oQASY3K0kR/Rz/FJq3tJ2jmD3opdSS2+HtriNLNTGEamR0eS20QaT
e48w+JCyis8iAvIafdUG9MiZdezVrPyRN/OxzfpjH7FzpsAQoWLcE/XqzLg4pUGDPHG3RmPfS6NB
El28mY79NJDqca5ScJYo+VbpM1d1dDZY7jVJ+tjW0VOBZ1QDbbAMYO6O0R2VcQhqVc8YgSHSgr6l
oltm1KFpsw1rTM9s032vpyFyGEFfFTedLsGW1/EJKNsNeIwGJ+FmNQZl3YaadPFrf24yPAPBlF40
YBJr0iBL4qCr3du5HQNZypvSaTZUo54w59tuYE+F4f5kmebnRuvPbeXHueuZY3lO+reuyvdmI7kY
5BYuYuO26QcDrp2GNArKtA1ePs6DlZKDRqu9zNrvAEjygRHfFa3g2hDfWCP7aVjRHoMnAMCbeBub
exf/zyyrcAK8QWTV8OPsR68G3mTFOY4es+Jnq97gFrcNnnjOMGGEpPhIUmAgVPXtEI9+nqTbeVDb
xFQcD53Wr0f3liYJKvptSLqCU+q84AI9p8BUYJV7l6SUN8USfyWBleLJ5VaHSrMKT6e46bOc9mVk
P4Om5NdoaL40oDpF+VbibZ5SJEl6TIUZAkBrY8QBL6pA0tLcN3ocGoX6QLSFtK2NLH8GRFN4Pk30
O9rGGq8by7OGIdRs+2Rb1taClxwtzGRnFNkP5yaOgVEQzR4ep9ztonPZVQzohFifCXSzVgPooIPJ
1vgFEDS7Ci3SuPySo6t3m6lxL4p4wh8ooJSRb6mLNNRY5NuhTAqkgcQNkDl8dyIedZqT3cWYZx4C
qY3nudK9MQWspmYOS94MONDD8BxPJCwbQJ90g/JoXx9YR8EqqcK8UM+Ok8XIqaVnQxMHBl5gkyR+
abrPIqZns8LwHs1vStO+b/PWa7qzaT43dhQCv87XXPjkGNefGuKJaOlzOpTvVpH62SIdiW/kTaL4
FjvrWUhN2bookCKAo8BpPel4PsF8PEwAMakJWs0NB5UsY8uy9BbucKPg1Ms5faY2zKUzn2w2w9P8
zCMQyaRqx3pwaLSCPRIdUAY5xdNPO3SDcZfmadCX6a5PGpgu+d4kA5Jd5c4p+92I9Hs8fMyJvIdH
5xopt01BfeEihVI9oKE6MFykPm2Lp1l/Gymr9oAHdqr75rHWyqeaiTAj8XPlkhtMKW/GUe5E48Aj
khN1gaIDQrGnWGe8mPuHhFkH6AQnCHCZiQ8Ao22Eu1EP7K5I+m2qgGyWRaEslK9y6S3ZgSpqMVlX
hFlND6nq92WLvmREyo0B9Jwm8ZNxDqlEI1I+PgqQRPpGYz7VotxUg/EARQ4cE5mE+hVAk14/JQGe
Qnezbn0YpvQKOe6y3HqudIoXnn2D/A7vAIkq2nwv8IxjgHTKlFbC+GQ8okjDWtVjykzA87jdC6nT
R5LSx4gB9pF0d5OewpyNdzZtb5xxAqDKCO4bjLTydrbOoOUO2preo3zE9YxEfpObLyTKnjrXPnRt
7Ctb8Anso/kSeMjEH9r5uUhmvE6qM7GKZQgWsM2M7G28rQuZfk+oDBiR2y4BV51e+fgOh7aPdy1S
gqmGyeBhhNFgd1UjTmmP3LGpeegdOyUJsL9yByjeicXjmtwjE4jlt5vWBf1tUQeAhEF7PjqRqome
yKRzB2Rwk7RORPxowL3ZI+iTuQiVVWLlbXEzIl6sCwDJWvQXcOp2aaMHndtsYsP1x6GAi38TY7Kb
6TcdBzKJzjNyuRkahycm2RWk2bjFtCmRdjEWbNpq2pLY+ahMu+eN6A5iso9sQvWycZE8a/eDoqep
pKdkFh9oqQiStJ29qlWbuO6emh7PvkiL7q1iGDirMfc0AKMOKyizOqBxv22E5gk67BJYujIpgXVT
wx0P1PV0PBsN1AFgC5VXRvUuas9o7z5SCwBlvTwuyHslnEI6dJtSoNoJfFaWE+gI8RmQxVrLANc8
7CkeuLqG/s0mfzO6flPYkW/FBUzZjMlAo2SYsS9C0qL9kdrNNnYleI8VQt0qxj+ckZ2MtOcamGVV
bwEok/6YmuqsOUPNU5WhgysukLCQPcAAGM/H7DikmeQZbbhhxzex+dMACTyvGukt2SfbisGvZeyB
trprC4bQmX1YU/KzJU5Y2hkCEc08YTW7/0PadW1XjiPJL+I5dKB5pb9OXqVSvfCoHL33/PoNaHZb
LIh90dvz0P0w6rlJAIkEkBkZURP5jFJHaOXNGBSjciT4fytheiPMObLas50S7GcId13SYvWVTr+H
Xu/PNS69RlWsfFW/9zr45HrxromqGy2qH0lTHzQC+adCvcH7N4ghUjn2uh1lot+0pTsWhUsFLA1T
D7Q1Q1Kr8klh3EsV8lgFUCRFEVR4QeSk92VZGJCYTCFfnJH7ZChSwABeegN0hFH4uyPlHU3nkhxP
56XOkS01fOpIvfgrI+q3VG46S1rwmkToUSLRHZYp0PrxMTHARFmkr6BRC0yhOFDf6iSkTcCv0Kn1
L3DrPKDY8DvLQHQ2fc2RrOlDnLth8QzwvZtmb10Caosk+WaS6Jjmo2PUxoNo6PTu+miGddDhXbM2
0knqmkAUv+q15A6gNALKCakg9WFKVHi87I+GcEYD9xe4rpUm2WVYpC9T1D1X2eQA6xZbdGhynb4k
avN7LAdfApZlEucTWhcPeTzY/YimGqhr6GgbKhv1Ke5+roJ8bDJoDeqFP3VoUUCqrs5jO4wWzxRy
BCazX61kmS5yI15GPT50kWn1qEiRWXQ1XN5Ho7wTUjBPdep33WyCIYQY3KqkzpCpVt9JBV5nwmlR
FKfAH0SNuLKo3eudekTBwjWMxBGlymlV41jOPa7Qa3lntPNxKCQrglRLXQAbUNaHZBldQmJQ/ai4
iCx6gIl8lMz4pCFrZiPtcx9VKhpFJH8JwSgvomIsfcE9F3EoMV0DSfRKWr6JYvnSry3OLfm2re96
PK/aenlpMjnQzbgACYi5WEaFt6esuSC9shr4lmk8VvEQKIkuW6vZWFUqfJ9QfhDaxB2UBon85bbV
oRFpjHaPbTgX2hdNzZ9VMEgo+eiW0WMt5adKexvBDW3p0nhXFuTboHSWWJUXsO6cwGnxda2QWJxX
DwxlQVeIj6tQ3rV4KYRGd5ikzlv05FKD4XeOCd7yiYP/3lbhxxVelFORCVbR55bRDn6pAHigAwND
A/RczQcJeXk9TF+WQfwea7Nfxd/rqngsMjzfdJA466qQH0DX7McENF9z/SZFEE9auqCIh9sGHT/Y
D3gszeFPNZ3v9elnrpCbxShwEauRMKxKvBaqJ6gv3xUr6pkGOmX1vLe1ZIK/dr9HdfTiJnwlU/FL
aOWzgHyXWQ+3qJWhDi6aB7FIX8woD+1yQkZLEH+q4WTJanOrDAqkCNsn3RzOCoqdU/UgCPJPpGDu
a1n3hF5D/qDBtV82lh/S8ow0xhktFce+qM8tHqVEeeqRIMQr7wculWCimk5VKz6ORnYUNeFuzkbN
ysL5tCQFWG60Q6wkNwX8XQNgFE/7+W4SjKckM29rUb/VED0jPCFqHemZMMfVHBzT6/Sm9eHtgJaU
OSdeK9US7jGZvxThbz0TkUEglkFw4WlLu6hqC+3Z8PFstZMsd3QdWFRVWryYsnXP+UM4vw6gIKmE
EGmxGKnS+FWQ2qBd6ttyat0FmcdZrS7IF9k4878ZWuwVVXcRYwO03jPy/zKYZaEjX1pLUuKuIp61
KbWidnlY1OSgDaXdDd9B0eXWSLyE5uwuIlqADeCzjcmOovSI18NRakdPG2u3i0MH6Ro0XUvZjWzg
ATdr89noNEciup3ixSwJwnkqNBfR3wGBilN2b0NW+mVluqQofBxX7oIfUglQ9NLkZzISa13uTkCS
oK3wPpO6yNPD4QIySScfxtaKxjDIhCiYetTF01l/lOYcPKCR0+aQlQXtvNDWqT0Y9H7Y3JoqSo5d
OVmJIQUNnjBCqHNAInsdCX9ADOQ/ITbZtJKohhAuDnBL+bG49R1Sn3Z4p/0MH0UIO6Hsb4sn0wF1
vcVv9dyDMcK8KoK/G7Ub5Gf/NK/H6EVSNCApjG+aDw4m6Duph8oW7PkBZZW7CKwL0wuvI51rlcH7
FJ3QTm0Jq8NRPaogL47BAUsuVPgOcgdB5GjudYTK3yCMPsbJQH7ERIpMqD/RrvTeiQKqfVsG5oXO
buJxVXjoon3GjXxYY6A/SQcuqBDXOuCZtGNsl7cVurjJRTlWHijrOI1XEp2ta9YY6M84V9oA+AJV
VMAZB/UPVOMeZsDtNEiLh67IJSzmziYD+NFn3HTHHFWRyZaPkld780k8aLezm7sJuHuvr90OpA4u
qqMJVUL3gMxS8sjVCoo6EUtXIcwN7e8sEtwGqInrVv5mFv8y8w6w2sBVZ7OrSTrBjHq/uJ1F3rvl
LNzGbmob28+qbR4rzj667sMig/fRkeBK8BSkbFe3GQSFpxbi5lYvP14fGc8ME2EkUEKtJEN1U1wv
FJIq38T1CSRh163sSN8A7vixTBITSRZAwFY9hJmmPy9AVqrKYdJQJwxw7xR15NhRQ5M9jlH6o59d
/2MKmUBiSm0NbiMA2gkacoiXAWZkyYfi3DyhGm13J+Unx+D+XvswyMQRGV2B4YBL5ztSMfwCsYgX
3a4OtF09QSN+9sjju9yfV1xSNElCOzlhMWh92aQjodzm4rG5KT28YL5Qet53wuqn66PbhdVtTDEO
WQhpUhMke6CJRumVjcPkxQEfVkfj0adF25hhHFKdtD5HSRJziBLx+DahvK1+E3uaM/03xJqSuLHF
eGVKBMWIUpDLUh3k8VWx1CM4y+77IITcjG7TfgcgtZzr88gbIHWiTSgZzAKpqRADDIGbiON3VIyY
V9ByBUQh5zB/727vzQgZjxymNaqFkeLfVeJJkzdXL7ibAQrwfH1Q7xv42rLRD9mMSisKs51pR/ui
eoZfuEBlZL6J7PKX4ceEfsLaX0v7us3d0L8ZG3OyZYqWKQpEVRzAQJbocQH2ceKBx3k2mLMsEhBA
5BRxK+vPg/CFSJelDq4P42/2sKqYuqjrYLxg1kgvo7aZNLT5/keTuvAb5yx7vR85P69b2ve8D0PM
GoVmIpN2QJvdSMYH5A6AginzJ7PFHbIeAI1UW46rU1f+5BRgtNBMEURFGisLo6txLEQR7RwjgLr9
nkbO5WZ3QJvfZwaURFK1aAqiX78op6Iz7Uwdb4kJYtypP6hVwRnOrjNgIKJqmoaGf//p42GmQvF6
BgU78LOSfkHdZJ04+3U3yCp4wWimSjUhGV8A/DWpVgGn4QLa9Sy605D0L+QUQnHSXWaolxANAw1f
72H3Sroxy0zkGGYtBLCwe99109zK1w4j0v7ef3TKe/Jvdu7GHLNzmyIqDb2CuVX5WWi2jkqJOR6u
O/t+RNoYYbZuqUh4Jicw0juhjyvbCTmTzAb3LgiTq0cTuQeOe+xv5I1Fxj/EsU2ISYc1eqKNtmp/
DZQb3Yeu8Qvv4KcL8mlnqRJlD9R0kAgypuRIMspGQuEg0lJbBeAPhUIT2OX1gTOLu1vsw5BJe7o3
cX0VtTDSBlqhmO6hVTpbZvu66iLYL41neW5Rb8YZOUa/lFy9j0E0i3rWNAD0NJEbtLNbbaRZnTHf
c75q1183X8XcRfQlHjtdxVcJwerRVmukvd8V4ihTNG9d90gy0cjy12Szij1Z1JSdtsBaekBuqXDD
Q2xL1hoYh9wLHfUwguEUs+BEt+C0eBQc7SY+ctm46ZCurDjbPD+n0oLEET6CMknjTRWUgYI+2Mz5
B+9+ni0a1zeLrqxZSQSAXB0qhlI9dH7hy8g2oEJxTziEO9zJZSKenq4NDiVsGunWDMjj+w3saJwj
F5VGFyAOuziYroqWLMktnOlUO/+GNR6Pk836MtGvaI02mWJ8Qh0egQbQBjuRXI7H8vYRE/LCWf1f
ShzpMWzRfoYK08tooeBqd4f8RKOS5KbuEPB6mnfPLJUosmio4FT7RMUjEa2uCH0g6KKtzDrUcTVn
XnmZqv3hfZhhgq1Z9zQ7Tpt8jPiYAX/ZjNkDQMKHkizeqEmcY3K/oWkzLCb+tUufknlEVkPJRAto
+ItRxn7T994UfR/M4Rgt+gG8+U5n9hyH3U9vfJj+RNADKM0w0nNF9meH8uFBe+qUWybY1iKPpy66
e4PaGGMCnRTJSjSMMGakB818INP9db/cP0f+WjeWl8dsqnRtc9w3mu5cri/ScCcCRpfXvGNkP6J8
2GFeWmuYoSUWuCbkhCi9bwFJ7fko+MbLP4he9Lc+R8oPW0z0yluw66IUjYfq2TiiMONmlCPRE/zS
pZz7PF5tef8wMnQCpUWCWxsbwdpel0cRSgJmUB5Q+LkYdwC+Om1QfYtcNBmcBg8yv0c1QNW6etRf
qTrQ9VXc9RJk10FGapiyyZ4NQrIaYkbztMpsPM3y104NORuOZ4GZ04mo9WpStQSUv5sFTSPm6/Uh
7F/XNmNgZjE2x54UHTwRuJPj6mQuOoO/JxCtpE8hlL95TbL7aeaNQSbqT4sa1Q3JQXfgJTfasfYy
9AP3gXZGl6IlngsndvVXntXdcLwxyhwDQNdAaIWy8lXyMUaftflSTk/XZ5JnggnFrTQKfYSnkUPC
t9r0qvK1JS/XTdCf+LTDNqNgom9da2kV5RjFmHsReWmKoIM0XfskDG8iwGHXje3xUqBVGhTvhgbG
RFlkYmBIykHQBvRZapfBFd8AebeVF2jCvYTB6MYBWhCQX1tO4YPOmUmZevWncW4s052/uQdBFgLA
mAKWJ6CfrdDHtS/QFDAJRW7kQw4A3D6ALXjg/qJqHmBC6R3p1bhpPc4M7J6um+9goqfZyxMBnozq
jeVPw5F+SO4AG4PrAwiNaJFCBD16zU3l767zxi6dn834jRo3wVxMkfUWDxSOP4d34QBky93SuG36
/food/12Y4wJAICKFZmZwlgvKFY2Tl4q6+4C+Ol1M7y5ZLZ9WKGmJaFo4ERCg2Yj4K+PpMSYaDU8
uG6KNyJms8/TIC5qi4gZ98d2uJG7A1oHr5ugO+2ahzKbPZo0KcopKwxt9e98IM3fk7K8YsT+pWez
OMyOL+c8WYQZs9aj15lShUXPlCyByoppDzqnWsBZIrbYkhegiSgXeEINaBqYtdfqqKiAYuEpLR+u
z9/u/edjXO9P+o2Hoz02VmoZphTzUlQPDUJK6c7183UrnH30PrsbK41sNIBP40YyQgCbGD+GzhqE
hwSwPBOYqkHglI33z9LNqJh4oa5Jiks/VmsCywYtfIS1VeKRIeEJV9wCtsQLlDvMbgjRpgZueahO
g2vjz0ABtYzRqEu0B4cX0QYa3o3ucy8LwqNmg7bJX3HVg2UvBH2vXT/zxGf3Ey8b88wu0MtBh+oI
QSb4Fu1tXuXnJx1EHsU/oD/e3wngA5M0QtCWJjJhKhqMGagb3GSBtpQRitFU6aMpKANoEvA41KfF
yLruPfvLuTHJhCwlSqVoknEMJehqQYv1q6yFDlpiPA3IEauOUzcp1sECiNVL1BjAlwHKl+H8iDZU
jmft7szNlzDrHGXCsIgaMsix+Vz2aERK0GoaWlMDmJDAG/bum2FjjFnVce20Nkvx9kkPoJe+xN4P
1ZpdUDnc8rTA9vgCJUis/bWoTHhDL29n6i1MxQfNp3rJ2t10l/mdN7oK+Am7k/n0b5g1YRNeJBNZ
1zSWPgWUbWmv0RSedLt6s0fD93xSf04/APVGzhAKEIC8vF53pd0TaWOTOdCnvop71BFBaanf9LEv
iU+GyjmR/sZbP8bFbJCxmccur2GD8sqKbomnq2XiBWb6hgfabl9+uD6m/VzAZlDM9sjnph5XEYvX
RJDwukTmGbclaxhe1exWRkau8xP9v5xHZh+oRpoti4kx5vK5kE5AfM88jQveUjHeLwqioEOPGOwW
1b0ZWqjcWKPyeH3qeDYYt8/WftWVkdLCtGhnjsej2KMHWf5x3cp+eDZQMzGg7kOQafvzdFgHJekr
Cc8F2QfRNS7vOBHuF49eHtD4zzFGv/nTjWhjTP7TWCykUK+tYGztfcNXXSDSLrmDf9sgDnENL7yV
/NHFkO1/kHqgP37NOHPwDqrZN+kAaE/vrR52gB+5C1zRQ47viNbTl+tj3V++j3lldnMz1dUytWD3
FolHIAdhyp46ce5i3MVjtrPUZFNfU2o6SYAWEoRxhbp3UCJ7NUiLjrrs3BVPExCzBbjVoq70rw/x
b47bjzEym5u0aL1qa6QFyC1ggC40Id3WjfDkg6CYwxMU24f5bJyH2dehIvRyPcN56DU3OQGdSP0H
ooBgO47s/hI56My9PsLdu+HGJLPPBSKhszKieY/894pOIREMH6rbgYTGMEKr471JeOaYLQ++mLFI
R4wwVl2xsQrBlaNgQP+x4Ei8xwlvOlk5oH5uq6Kd35Fu9NWeeujRnvBqBWDcQtvDbfGdx7C2n9X5
mE5Ws09ewAphKjBZfx3c6QsEgkQ39wTXfK5P8Rvg1bRQkzg8YYfdd8TGLBN1hEQUjGxAmh3d69Og
e20GOKph9ehHuO4uvP3I6m8IJTgFUgObnrro+tT5ma/4gt9/+wfhjDcqJsDIkBwvB5qt6lyQa8gG
1NEi1zh3Hvp0XZDLUGjTVEK3h5fQ5G17wkSdFLVUdaJU3JONfoYnimxKzhTZVB6XE2/b0119JWoT
JsYI2rKuABGDl7p4BbNSB3GbxUslP5E5dyPO2cQWY0qhBH66xtqRFE3ittCldjsCnKyAH0C38WxD
BwjXYXbfZmibklVVJyBdZHY8iHT7eqCasLJfQ8J3BripOrwjFjmPg/3t/mGJfbcXlUaWtUco61z9
a41nWAlNLrCMOpQ+Fjj7B+1BzTj7YddFNzaZu0Wt92hvbgW8jdpfaBOzysjLxptR4VR9qKd/cpGN
GWZ/y5Ga5yoNm3r8UMtv6/J0fVvvHuWb32cuDlVba3k+I2mbdOdZBcwerBjudRP7j5yNDWY3p4JC
oqHFGCQCIpsWiPugThxp/tahjp79TsDYYC42mssWAJNrye7E144nV7S71TbfwOzrTkhNFQ2LKEfm
8dcWvDa1LHlFs3wrQbyz5CNnWvej5cYes7XrThemmjq/hI5pFJQjUL5Z4s8eeeP2gpYFzhRTN/js
JhoFB4GLSjeYKTYq0oXVjGMgln8OUiAqlxmU1Yan118SckOiyQINS67fCeM9x/LeYxkQUB0ZcqRh
cGnAl21STNE6GKTWMVDoNKCBGBfP8Gnw8hschD4PfLK3iMCbYpAgKiAyi4MCX2Qqh8gFOWL92ySX
IjzW7ZemPkYz7/K5N58bS+wFYp3NcBrAPI/Uv3zsD+isAhABb3Ib3RZcnMfuobO1xsQSyO92oakh
zT7ZaMUFyIMSj5fQKJCd9J4ncsGZRMJEFAlMDFNTyUBmdmAgIeuXHLAuKZePuTjeNIRwOO955hj/
qKRentUJ/tGtB2H1NP3czSf0TkNV9ron8gwxW4CIc7KkEpZM6nFJz3/os+osIPVT3lrhcN0Ud8GY
aFKYUEFQSmS/03OJ5SqdNUCz9xPFW5c2T3FhL0RvvYMJJQowhuhtQqq4DWd3BMuVMgJwSLj5k73z
emuHTvBmJ+epPk5CjRiyVqMtyv2dmQhBKH8F0X8QLiKI8WYwoLQ/IL4UXJ9P3tIxTxGShdGYFPT8
Fp96NPA1j0N3BJ+nxNPn2Q3L2zEydxJQdZOmb5HRrH6jsdhWAlCeqRao117TI08MhDocG5M3tli8
hj7lAi7umE/SHsb2JE2cWdtt0toaYMKGgux+JVD6evUyf1XQ74L+bnrTWi3BphxZwBuSe9ELrcqL
79Nn+eH6qu3WR7f2mUiShUtURzT0i/5iQxkyEEHo5WXH0PlBFhuo8gW2wfraW/kv3tV5f1Oo6BED
CTREeBlnFaNoLUYVu72VkJ+qfszjedK96wPcuzVL0ocNxi3LpiyHXNPhlqPwyxxB/CwQL62QaxcH
sIdWNxJJXkMhc6+b5Q2N8dHeXMFHBNJXsLof885XwHmUcEzsb7i/RvbuWZutTtKkAw8sNtxQoBak
dKBsQxe/pRXyvYjMPpherw9pfyZB3QkNHqBFWHSxIUYawG44c8C0gcP0vyEGp5rl/2eGiZTavNTC
+0UzlZw29jO8/YWj+W/g/1srjOstZTusK60XF8LNEj9n5KDw3mv0Qz+Hjo+BMJ6ngflO12Z4XmQ+
1mBqB7hGOg5qb11fln1P+zDDeFoeJeC5bLEsYnaohVMtuK36eN2EzrHB4nhxTsV5PtLrhgQcYE/Q
Ait5ep4/hk3ydZLjH7G++nE42WCzBCVgfIu+4zu08YF7YLjRK+RO4xSpvizI69kvJBSBx+LXXIXg
spogF1GnntkaD22FluKiTW5bQSqtOAGR5ULcFTSnoDv/2nSGT0Y06laCt4IE0ARbUpasboPuVmMe
UbiSgrDXnaHMHoxOPBV1cVGhr5IN6WWc00MBGWNQ8yC6Kf2PPqutWimOSTuDka5+zIbya9eBnahe
wPMrtA44l5wOFF0JuBtrAuKbLvITATQxGgjl8kz4Io/po2EqL6iiWYXeBnISe0kMGm9RPWS9cWpA
v3V9FfYWQUWfoo6mWlnSFPr3zX5vIo0kWqSh2mykXi2sl6RGRVSdX66b2XPbrRlm//WFBu6pFGZA
1EEKzwRhjnKu1MN1K3vBZGuF2X812NiSNDIRTGQZhFd+ZN4aQoygBVK2/mBIT2rPaffYvTZsTTL7
MQfMTUctDSfBALI+Ir4NVZ7b+Si4UdnfJlp2AjuWDHbO8ccCUotsCDlj3i1ubb+A2aqdAXr0COwg
TvZFuNW9Bt20EO8IA0jkHJZgFCzydH2WOS6j0tvixmV6CBQPkypBEDn0pNhfzGM+/3deyZZn2rwD
3cSA55yS4BmOngzD6hTeJWnvfbqZOJW5pIRpHKHRCROn+uVTDAmpzO0PyyV1iufutTkr0PSN3RbX
lDKz4l+AMv2bpzkQ0CDmEiVNFFkUmTqFoN5UgRFokTn9j6YfaO/O9HGXedyCMn1OsSeHCrCaDlSC
gtouszlG3ajAv5vQ/OXo6MB4oF9SfaSAscrpL6bDe03uXgK3Bpmt0QM7VVc0uQM1yPPqDD6tJoPx
8lhANkv3UcW+lG55n9zyUrW7DroZKbMj0lXPuziliYcexJBnXcBTj+M8dLLYydyc9CZzwa6UFklo
OjbFjB4VJIyUCIILITQKhjB6S4qf17fc/oPhr+P4c7uHoPSgPsfjJA8mMwI5Fi8nyxsQ8xhfazBm
1APuFaDOBp9XeK40IRgoAUyCToBU47z9986D7fzRAW9iiKCY4K6XYW5MxnPalMepkj3KameC5vD6
3O15w9YU/fvGlNHnKIHSkanSRUBbVxlZZsw5Bng2mOMtC7NZy3ukaVYts8TeM8PKAj3r9YHsRvrt
SJgdLEhFJFYiomLnzg7ysmiKy/zQI/50loPQjr5z7NEA+MnJwV8gybKmiQpb14m7Ph3TAtw5YWaV
Z5qrnIP8BHZB0QNvgsdDre9O4sYc4xPZWKyinGMSiUr5Ee22Am+V6HIGxbNC/75xh9QEXF1SEAYr
V7uHbl1/plqq84tpa7dT7AhH3E4cXg1w1903Q2P8wyzXXNALRHqlSvx6Wp/XDP1Y4nQeKVXc9RHu
DxB5UAN5VwiMMaGJFsfqtqSXIP0wNedQ99Wac+fYDUcQFgPwGWkRlS0atfMQ1kqCOYzUp3Q9JLzf
3y2ZShsDzNGxSMVQqeBAgafD7VBXD7KjYOcvxAWxqavltuRmXvOdx0yyO3WKqhENgp+KwbZNjERZ
2krBzWZIWz8HOZA+ridj4iE8eWYYbyBpByGXEhcPaHY7bS3+HEBFpy7S1+uOsCe1LkG676/hMPFC
BJJrzjQ8sEYPKskAHxLHA2Hfo/sKTqoUfBPpN/1nfeHl4nedfWOWXbxJrqARALMGKjrGmoIa9feQ
lhaInDiuLtOf+hShNqaYkx4CzNWYyzG9QWk+KL6D3pnP0JVwAZvDri58pCsBQ+9PeMU5OnJecZC6
4K59/yd0r883NXblYxTmXoxao2Z0dNzpARpnpz4gPko6Phf4vLv7CM1ticB6ahp1r00EQ7dvjLZe
muACXuK3Btx97LXB8jO35t/JHXiXTgbneNtd0Y1FxmFFlAHzosO+aPA4B+2nArr/m77mlFZ2t8XG
CuOu+Qw8qUG3RZj/ErMbMKRaKe+M2R2JTgwDhTB047IPiwz0u7ocq1ijKootAfI8Uan4aW+8TJLK
Gc8uCnDzwGBFGFe5100B+lJgQhkP3UWwwWPraV567Dhl7j2P2BpiTs4WhIyLaYY400Qf72wQXT5e
d+1PSyOjpVt+JzSC2yHi/+lymV7J9Qg2dydPz+Z4TLN7LiTv08owJhgfawdTKMsU4ELSfC2FyuqL
yyp87QXe4+BzhYYxxLiZAexYPdU6upbTY156oerFwmk0n2ekOhXwMc6tNej35gzcTMO5ir6fvX+E
CMY2ExqlVCYq0K60Y7o9qH7SWcBHHymVGG3XBtfRTzC+glKs9kNbvFkCXu/m/iSbiqGaioQqAHM3
EEQIzYcqeuIlA/JZwGeHL43mj7zS76674Odx4xEJHrhMWJaSdRiWElOMRhO9c8RBBIOyygn++wup
oLlRM3QTr2dmITWzaNZGh1NiIh9qALlAdGwtDiRm/H8gpf5pj9Gl21hjlm6O0gEJRFgjpPNKGau0
QqrDBF+fYXybct0iU+x1oXxfgg50kKXvdUY1oDp7TRv3+m7kjpyZX1OYTJytcKPwMjsd4PYWDpv7
0AL7nS/ccXcMfft98tqPobM1gTKuqtxE45XTuLMHCnAgrureUh3aldjfgzCZg2zZd5+/Fpa9wU6L
thgrZE0cyL7O/WkE8e3AOdF4JujTZ3OGklkwISeBIUn5txqKFWBKnXHyXF8nnhE6rxsjSZeZkTgh
pPXdIQN0c4DGAc8VOG753i+4sTG3SxeuC9xy/NG8jYfmIh/AVW9L/uTgOLiNXV7W6jM7wvtGgJS0
bBDZUNiKTVxF8ogmcKDAdTBA9qWtLao9hIhnqYaYCcaAqrcSQUJ5Rb7LqxcxNG3SkAh6Zf2bvJhf
qhIa5QLUU+rMn8B/FncLqIdjO1rDQyhCeurfrMLH9zIHSznXkwqsN86ufILfApMMWQhN4BXO3s/A
z7vkww4TjuR+Vod8WBDbZ4BCktSHsElnpQOKCuEQSFF8SucoqPrv4L/C/yxdIl1vrNYIz02cFeBr
H1YI6sU+dvfL1DWPtRonIKOOTmJmQq3tUagaNCGWz6YB4ZZUCyKpdrW284RY94VO8qHSdDO06SXp
swNZ2oBUvSOGk9eDbDrTh0tnyMGSC5elJZDHVW/z8ptZDDY4lDluv3vIgCtIAzunKsvvdZ+NS06Q
nUMFpkHzOZAPmqdJAD9E92mccBaWTig74QYeoLKIiwm4JJgoOCdZJuotiGJXM8PNx27Wr1UB1Rzz
wL3/fHpnwOc3pljQT15NYzV1KdY2dCP11CeHRIHE29Oo2Wb/9P/3160t5ozua91UlhC2lOZgqC+V
/AJCG87U7UUmQ5bBtCEDKwXxZyYyJeUcCxKmTugh44lkIhWKSvPF+xdD2ZhhzsxRk8NVLqLV0fTU
RuNkEYGYmtz+d0YYNxg6jDBNYUQw3sr0tomf2/DLdRMS/Y1PriYT8l6ixvOBzufGpetxFspigbwi
JaNajqYFJgfPuKNdp4Vt2h0EMlEt6C8Z8CLcFoC9/YRcxF/G6d83xjNxgSZMnsAhzLeqfuvkF1UF
2/HM8YldH9+YYXxCm8xyVhSYKYFZbTMTKnHxjdb0HpHHCzoQICLYjLzjizozO7E64IH/d5gwHtJI
EejMZwTnEZKgyIKkppcRiHbXXi9CC0Z31/xXCCGvfPl6fUn3gsfWMOM1SqSQWE9gWIncMUaS51j2
Z+hcmjLn6fT5FUjPSxXJLMNAGhV45z+Xr4AyqaDRy5oEDSQRirS9FNuV2Thg+IemZugSNXpqq7Sw
oDDAGeXu7WBjm/594zpph0yathq4KCrtvaCcTDHisHDsec12dMzOkEYlTQR6NyxABts9DQMENX0Z
tL7EMlOOt+ztwq0tZiM0aTcLOA1WyKBHTtqfmsrVG3BkS3ctuYmENzK9XncS+vGfvJNmWQzNxKZn
SUwaYZDBQw8nWVpA/kHWLyMnIfP6X3YXaWOFWSSlHgpgbvAokwXRk4bpKGapd30g+y+GjQ1mmfQw
i2eJtu7R4l+Oll0n9UwXmG5abBSDvOIY3HULTdFVXAOwuzXmEIvCrO4FucWTIYcSJQSBf4eQqI6V
FwX6SjyQIM+Y/KeXr1ViLjP0mJypPZcRePjPOXIs6XM+H/LZ58wkdbLPPvExMmY7S506RkZOjdlU
Yp3Cmg2nv4Wio1O7tJpqvGSZzSum8obI+Mha0SbvGlY1yBuAHUZ9jDU8dklQid+HklOc23f7jyEy
zhJlU5yAoxYRS0aBAmT2t1nJCRufM/w0Km4chNnLlZ5U+kylN8f6XocoNx7QUh3UUKIc7W4MougE
IYcCMBg5g8CzNaiXNLHr/zfXFPMV7JlXTaoQQQgO0KPvo7SeZqWEPFhnKxC1vu43+26jS4aoqaik
ycx5MwimVMr6hBsEbpDtTVOf69iTAdm9buZzzv99RH/ZYZPQea7Fit7MiMfj4tdR9lDFiQeiwLtU
fy7n8bAMb6053AoZFHbi+3EeHA1PrzAjL1XTOqXSOXnZHa5/1O5Zq318ExMMurzTiygRMHYS2nlp
l+vDQB6y6ilfebuTbvXPu/PDFBMKAI8DKXuCBe2d0cGTD122/Ul10OgdTAEvcO+OSxdRLALKVNFM
xnv6VIDcIcFc9yYk625I+wKQWiuKljLwtsveltzeAWl82Bzk+romkQqRcyfLgARrgDBqy0szlI4Q
i16ly16VvPURGB8KBaKOBCVoVZwCEna40axdQDTy+/qa7p3F2w9i/HlJgaKLW7xS5AiSRmd1qO1M
8CCrqc8GxNluQjm4bvBz9Ruebcig7TUkXSYme4/SasVE62YDSsQfNS7foFGbA9POF0iQIOvX/Gy5
XEOfwV2MSSbqmtOAc6WByVX+Uode30JK60yk3qoyuxqeRmgq1W4P9TrOUPduxduhMgG40JN2SUfY
FY+yHYO4jZI7NecSvA8KZ2/uOpYiq0AY4h8gVf50rKZp5CmbOiRR5aM+n+fSFSLOcbI/jQqhOVq8
1TWWGZbkwozrDS44qM457U/Kw203TnHo7tLZ4pXH9gdkKqiOmQChsbXpFSLUWpmbmLscEqy3eniT
S9719eGZYDZjOUyxnks58pMInXnSONUiB2bbPV8387l5kbqf8jEUZo8BeG1kZMLtfbIhT9eCU+ww
QAcE/cpILbca0r3VLf+5uXfV2FhlmxNqVUYz7wLny9FngePfKEG+aCvxbRrexNHL9THuHYtbY4z7
GSMhUEHGPTFrvoThL32FYrRLJs6xsBusPiaSpZQUxbDMhwiHb7IGIzl307Mw/ZrSZ7M8Nu0lg0Ld
9VFxHERj7ohTHkLyDwRLTlveCrVjyoe14ITDdywCe9JtZ46JTY1SKdP/kHYdS47jyvaLGEFvtrSi
VN50VfeGMe3ovQP59e9A98UUC+IIt+cuaqWISgLITCTSnEMG7FwyIp+XgyR7FH8ueX/bkdVWLT0o
QNHbExCoa2AM0npwh2UBXttOJJHvBLOHGrrXRvHXIqhfxJEcxip2hRichWl5zMC9J3XakyYLz9d3
Zt+Lb46Cbt32IhMrXTA62I51MB/pZIiA6e3oQNs6wDh1ajnbxNMv+vtGnKWspCUpdkkajoXwGM3B
PBwmnaPFu9Hs9jCYSECx2sTIFaBb0fzQdJ96eAwchoPhjBg0Lg7lfX8A8ue/qGGYKvo5QQ9ngGiG
2cpyaGVVtiC0moJeu2tMpxi+XT+uXUXeiGC2T2vaIs/RBOOWTW9PRev0qeGPGm+uZdc+N2KY7dMG
oDeWNcQoaXNIEegDFchZU3DTFwsyhlWNNPlY2rnMKTTR/3thQxu5rCNHh9GQm5CrzTQ5Dz5G8FDM
vohccvSnJXrqy4HEivY8VUILLuMSJqERSqFBrFjplGX8TuK1mO0+8bcSGIdgZUJjFTFCX6ENGyuM
5/usfQOjTWL64vBWKqFUn9bMqwqOie1v4sfKGDWc8zgtjAgrE9InzDmkYPVuv6/Vk5Ly4gi6gsvj
+pDEaGPdoze1myCJDsOKHrJorz1g1gc7u0OjjTN//2Ok6vOhWaBdBkgQ7Qn77D00ELuaGc1iWCII
j0s86+XJbadf143sEq2XitEUoNWh+RDTy8w9303xYCmkhhoC2xw0m18oRNBwKjC3l7lJZRteGaLb
h9jqTeoaD4VXObyercuJwc/fwL4bR2TADDnCldV7uEoAIZ34xVtYPQDm4nvjtSHmZko39pPbERlu
HlTJJQ7AWbplaRKA+kDOwehQYgmr1poVAu37wc0egCU/2Hqoeflt6+Jt40+1E7u80Hf3btAVTHYC
ax098YxJmoU55aWIIsi83g7y96L62ZGDET1dP13qQy6UdiOFMUtNLue6GFCeAFN88UNuw3GsbTMV
4WyC0Yrd69L2zxGlN1mhRAwXMwWLLmGOaMJO1r8BFwSwoCEcTLt0UkDdWOieXFz5HQgp97mf/Cp9
XvC9H+pvxDPv77hJLKtfqHj5XjRzzxQXX2vIHekUW8/iQJfeYvCESwoqJmPPabjaP9CPtTMHmqpz
L5hqSfPD9zVeZXPrFgbAfTLOtcGTwxxpmYrJCq5nRMj6ISleR4AdKr/WObx+lLt372YrWZto5STt
O2oTyWvfvM7RrcqjANgVYRjotEVaCn2tjAhFI8M4mXA8rfaCGYZauNcEjvrva8RGBuO0y2XQ+pnK
6EuvCRsfEJEumKZk/4xmzVF/uvMXxrYRxgQSs1iaeaxC2Doek+WpK79fP5P9J5mpioC10NBdzfYP
CjKRxCnCUxZX0AJUix5dpnpmT05XABU8A+byzIVSP093XKxqI5QxKqUxJ6mOkSvNO8WPxN6N28YV
W5hUkwNKnhSgPinuxWV20yxxyl5zY7DkdqX1fe36e6LrPsnyAK//sFjSwNIszIRlcpiasw96LLB2
y0WYzDmYGIHLY5uR7tdNDJSjXAi1QbGzuHSkskYfjvpE4h6gS+ltlEz3ndY4lOg9VQhaTxXjJtZG
jI7Ib0mhBG0X0UDxmzW1oWWOttGj6VaYv44mXHyFjA26q7V1chNjdixSHYv2KdW6u9jK3GXOv5UK
5oFR1p9bdICL021ddJ4+QIPkdxBbC7YhonVusMJOam+k9ndDiFM1T9Gqg/9oUW2pHZwR1O350h3b
oSox96n/SmfzWx4V3+fqTTDAcQ+u3ThJ/pK0NjCUgYDAXAgrvT80pvBSA4ilXTNOqXrPcViiqkvY
YzpwyVz0q0Y0cVTxoNfiJwCm2K31s02fooaLT05bjVmN2Qhi+xW6JM4UOYeaqq1wNNXWkyVMnPYA
KbGEO6HoT3HV+1LagSOXh22wd99ZwA9VNERN6MxgTBB9IXFtdVRZUyTJcspSm3xRqFOWwdU7jOFi
JY8cq6Rx2MVyNzKZOF7RI4VUmUEvPYm2px31n7Txu/L+Ba8BIpXt8pgjXGYrm2eFhoSE0ruZvDG9
3e1TNE1FAkvS8Ielbh6sS6Xrud5iKWUuAz73ewstFdAOK3fGMbW+x13E0cm9O8AyFEWxRMwEXmBx
Dd3cS2uH5LzWuhbIuNU2JDqvLMERcq6Rb1aVx00UNRjjdjG1Bz6WBtiQo2NE3KoS9YQXivCxmPNl
tJHT6Qbecyl2TwOjvU0RJzA1UrvEye7OfH8D577Zffhvdu/8KNsIbJOslvoJAsloL850IweSrzrl
EbWdkOKn/RCC0gdE48/rGr/35rIMVNAAXWpohsEYmWTEs6jnOLRKRVuGYhN4rRqufwhTpKavy9pN
2WyFMdYlC1lDBlq+oRXPiBL2Ovkv1TWC4W5wqoBLtrzrvDaLY0ysMOV5rXvIy8Ip1N5o7Erb5v8F
Yxm1ZUuxNABj6cYlUkhUgx11gJdsyvsUd1KbfdEBxyjW79d3kH7whVZu5DAbmMxJVWkJXubE70KK
G6gEqzcEPM/LE8PsW7agjprR0p8aUCiNPNAC1RcPvKfi7iUGnbfAwS1qF4gdWlQ3BgaLkM0fnbx8
6MQnTbOXKeGo3Y6K4/miyjrtMZUvxtgKTaGZaGxabQhfiKS5yhLfNJrxda5Qo5gW7/oZ7bV4fZLH
BFnRivGdZJ6p1onoo7SL98mVHeu0HsQHKTDv4xAd1gDfll1+oYm3VvbhoohSDj2kcbivgQRYvemN
Qx+FlsTJQu2c3adF0vh5465i4GDXM63sC0AiLsKqeByUx7Ti6PuOt/8khf6+kaIo9VRHM5bTyy/K
5CvlQZo4t9ZeV5UpSnS8DakTJE0YDwhCXktWgYbjYsTNaWvA6DW3hfVXsUoYvh38YX7OAM8xmLw8
3u7aNnIZW46EdSWpiH7rPjW9KBEOufkNTb8cbdw9J1nFlBIInACMw5iyXOdyRErYWLWcBgkl3HDN
3ZELTL1zXeLhB/+nKyoGi8+ef3tQrSV25vmgvC5sFE+yY686LT4AbCjGPG/6ZFfNN+IY7Ru6rDQ7
WhZZkvesOSaxo8o/MyBgD7+vG/OOJwR+FtyGogA63mDftaU5dLIUGws6JhdbB/nD0DjGEs4kso34
NpcR+3MObO+Z+0kkPdHNVo5RPTTE0hfUOEVHsNHNfmzAhgiAg4BX09jr8fgki9H9dWrNeGqwPPLD
uo8PBege4sC41b51noTJ2OQYOUmocCurexlmyKXFdxQdQK7BuCkz6+Su0wWs0ad5yt6pG990pQAZ
OuR7wBR4/RT3TG0rjlEXtdazCO8VZKzqkyye5tJZeaXpPY3ciqCfsDm1Tm3MRsItA7R5hYJckcmP
+iospxlTRBhniAzCA3Da0xRUwqnZyRpK1BcphFEc80jCsmgWe71pndppANZC41NeRLDjRj6JYu40
UVB6sVVj1FUwLoCMgHwQV1/jtWXypDBqgXpiijGXBE2m+WGdfM26Q6Y8r93r2sCTwmhDlcSxKY/Y
NnDdB5YunzC5YyKRtHRyYl8XRf8VE6992jZGKxShbNSVQFRcDMcx7UIpLf68sPZJBOMuVrkQFEHC
yRiJnYvHbHla55qzjB37+SSDcRMKkSIS06b12AKpu2Yn6oy0i399ry4JySiV9kadmQtxIT063kys
pFW65yxqfurxFM7GcI+m4NxdDOKqI3GJoB3U6Nc6yA+Yx7Ejc7KnZXydu6q1C/lX16bfJrV4J+V8
MCtyh7ESb2xrd+ojtEk3PSe25B0wc73WQjd1ChqzgTyKvFGqn9KF1xu2lync7gubgkl0qcYDDTJm
R/K7h96eVYAvap5uS455Aq4eWpg5y9p7jX6SySQPVjQ5aAW1RJTh7miBzOgdoJQ7q4MqtCffFLgb
DC7b5F4s9kks42bkSGyNpoBYgrYsBQ+PNFTBq5K6vPLCjruGIPWMDIG4j8UNl3MlW9LZWtzqx1S/
TxZSCR4ShPL85bpS/8OK/hbE5ivgU0hVt7gXqmlxEk2ZHEBQ+aR6UzPiyJUESDfNxlSIia6K+pkj
nG7XpfsBd6cBPES8Shm7FatZEDHOvbiT3/4FOtkThkhrOmGS2dU3lMGUf+UnPuQxFqwUyQJYfSxW
LvpjrWhBP1lfe5kTse/77w8pjM2N6TqRYoIUMGUD6jv9Kse1Nzf6EYQvHJ+0K4rOONOqnqSy/WZV
XKLXZ0nR7qO78jKiPdNT9dQRecOXuw72Q45FExnb6EGMM9B8Zbhe5e5gtE1QR5JjVBmn7s0Tw1h1
nVhNj7lKpAQzjPjm6/NsfQeOIUfKrk/cLIYxYmGyTGKYMOKOPLfxQfhjOmZ6T2z+PxMlgM0aw+cJ
DqXDHIVgBqV+E8tPxYxZaY6m8faLiRRETBRFpYaVqJh8FOV3QZyO8szDGuRJob9vDn8ZZCEdMqxH
zA/a/NNoHSHjuKFdESoodHWgRiPRwjiCrBk7fVpw8EUW39a64ohzdluWjXfd4fDEMPYvd30j9QLq
4GJzoyPgwfRu8m8sEpzRAHnFpCaAJD5vllh2c0F6HEnUPsjzQQcPivaaThwp+wv5kEL9wuZIZEmc
UdtAKGLO06Gt1FM55T/a/PH6du1eQniagzsK7TYXQ0FNAvdYDzgVPN7ttTG9ah7tyagcc26dOef1
oPDEMdo8pSvRLQni2ui5iFxx9broZRVgPDyY710PoOGAgJOPZhe2nd2Sk3lsFEhSste6DfOIczz7
4clGAKNoDUCA9GSCAOHQ3HRhH1ilbTxl9/rP2Zcc8H/ktvUzvtefrh/YXgKbZir/Xhh79Qxm0+fl
Wa5wnx5AmBtGvgoUbMmTT3yoiJ3sw0Yc6nyf1bDA6Axy2BBHCVBpHnbG446fNNzV9r9XZbDokYkV
ASJIhBjgjXaKl0aHNf/zDsNPK2HuhHTBAyumKynFW0tEV+lty8Oy2F0FoB7QhYecoch2/oz5MCNn
XSKbrL/KeSBpj5XlXT//XQuCoRrAKsMFxPb5EEM3UXpC5DGC0ENTA9F04+hWWL7GvPrurgXpaDtX
KeYr8pOfT74vE6loZTggua18AiqRONUO1xezq1wGkjAyYFUknM5nEV0qNrEKgBWkqWmSfziz6/4X
IFN7cnRNRIJCATwpkmmf5UTG0EW9qmKwArAEeeEJ830MLc5XP+pkO+4flwYoWxjm0+/L0qsaO8bw
bncYI5u0oQIQRCXlvW6oe/gUF0sYoMX4DsBLNRMjC4w26kWe9Y0xybCrIqQAiJMvOpovoYVYBI7p
crP4lHZbPPEqHjzBzF4UjTibMDfZnVp3rR5HtbVV87aSH9P1RpB5ABv0lrq2TMbht8Ood200yO5M
5NepE5xeFm5T8DL1MQ8GgLcwRplGlJ+jSlxkN5GQwPvW5Y9T/dPMXszBq6Y/VVzm9JjLWUT8DwwM
XQb0EdDRDmaooDrFL4JdJikZOUzQ1JK+LSwTa5qdCjhszbMZFrZ5LwTZcTzxCDh2MG4/6yTd4U3I
MWexKkaZKKNtcvEsXwSGcAmq39JLfDXsXZCgBUuPbk0+evCFr2HWyVxq+ozBxRjZbxd8ogNIbxf5
9bqnucxgfJbAZjCyXEuqFPAbbgFXUxPHOKDZyOn9onRpYlsISeYtnLuaatwV5We58ii5z1J32M9Z
uCn0e2O9FXJODewyHGDWxfiRodaqlQDqgIYhoWAXoGhpDpPX2ABqs/nhwGXCl5HHuA9Z6sbZKFXq
t4YQHNS3paPcRve0wlLN9vVDu3DbjCzGeSxK0udrLciu2TirBsSNrLBHFHQkrxyDLD+RNea4ZZ5E
xodUYL0gaY0TkxHt0OSPcqZg54ErcrwiS4hXRmmGKG5R3FpZXsS5AZyIcqeVo5/Fsnt9D3miGA9S
WVU+waLQqNKGmgD0yod18RL94boUnqPSGNehCWOizx3UonMXB8Gisx6Up/M4vh37vPlx3ikx3gII
IrNJrE5xi+W5aVExLe9LzZuFsNZDOV5AscBx9xxDZqfI8mWaaquharGGkdLaIqB1k5//2xayzVJr
VWqDFBMgGASzR0k1JQPN8nSWSD6Mb7wJC3ogV3wTO0VWxlqCAWZNdqsIUwDEEdT3IvPH6Kc5vEcq
rzjL0UJ2hkwbVgAOjaPsrr03ArzVnBy5e5QrHmfJZe/9Z5ehMy4j19cpkwDW4DZmkD1oh8Sv3ig/
onYL0j8ne6rd7vWPE7mMTMZp1GoX62oWK+64OHpxkNKXRD8RYg/ml+sqchH7M4LoLm/uZ3mwWrxp
YWSZjKGGGC+lFVNv5lczVm1Zb/zr0nhKz3oOqRabeZoUV5fEsLWaw1zkpyQbgv9NDOM51qiQgJWD
QDhpXvDisMc2yESOW+cpO+MwhrZpySJh4yKpQhn9tJCTgSm69Wvc3OcLjzLzsqT9+ZwM5s0c9bPW
W3UGQKXu3Edn+UC1dY2nH71b3dF2qXNrtc2rmHCMzGAebOpsFlGFdiZXnA2nLqTTmGWuqoPHVi/D
64fGE8VEHS3GL/siW3Fo/UFRXmuL2CR6iNELeV3OZe3ivJWqjicoxrlBLfFZ5QXSaEumQFCBHIty
SFwLwKJ9WPq86vJlPoeRxCxJ7MB10g0IpPrO7m4Eu3ekUxkg535v2in4sDNvPvApEWm4dOmGP9bH
hFMRWdRJruAY0y/TDQ24yUl7an5TAC7UG7/zmlb2DeFDHOMeiQIQkyalr87Wz8FEStQbJfGNPnWS
7sHi4ebs39Mf0hjHOBm12ko5Fice6cs2RQ8f5aRPOB7kH4KPDzlUWzd+sWuqImu78yuJoJUj96Kw
OqFAiW7V8a3hBFR0i66dGOMWMzTpD8mK2A1BVbgUQBEFEel1raf/4poIxiVmChkUI8J6YjA8zCQk
aEEg6602exbGra7L2vfyH3vHuMZeWUu5jfHysgbFbfr41E6CO+QGxwPzzIstQspWpaiVDJ8ITon6
S3qwTqkneACfCNHnc1QCxWl9PuUo57DOr5mNZsS5PKlZAQ2cu/qUDItdVwLPRXFO66ydGxmWXiNX
1yBuoygteDWAE0b1Cje/BQmDrb4LRwwbomva+ONK52eHxfa7qWqJWDeHLc/lr6j25/gvXl/HZRsp
I4JxFwVJZ8EUUrxTfoNZ7GHwsxBQ5oconL/O/nhjgHzEU+3+BoHxd15UxVHMc6S32dba6Kq4z+CP
6/rH2J5M8VcjcqqE//CY/Vv5z0q7kTEopS7GiaigBywK1DN1txUAd/i/aGfgLYdxG3JdWoOuCNAO
9BOgfGsdQVrwP5nyOb2zWQ2R0bxUCYLkJvOp64KyP3YJxzP9Q7rBRN0LjYgWwNA+u1pDT8tcoGkU
8k7OrAQxrNjwhFuKBD+Ct+X6kvbjjL/FsZEUyRuwuQ+4/lfl99i/1vPRUr4aALu/LmbXTWBCBQBv
qIQpLJtUJ8xKOy94NSRi/9yI2bGTyx/XRew7wI0Mxqn3SllU2tLg0RqmB4Bcx4+CY7405ylW4Lza
KeZXxcjhBYW7eofsOqpgqCVedI9ivrSvFUWGhQI+ynpZpcBSOIWVfaXYyGDuXzKXXZGSRHGXx8Gl
TTO1U4i2+dKBBbw6Wg9yzDmv/Rt/I5GxJnTNAK1Jl+D7VsObOynQxe6xjtFRMNypRuamw+xlcvOi
D6SyLe3rGpfe9fPk7StznGstSXW54o7Oi6Nmyo7ZhW2lc9R/Xy8/Do+xNiUiSDuoMx586g9S3I7W
6/VF7D+XP/aRvZVzuRVLScYdQqlp0NX1Gnvy18Yz7eRQHHKMyIuB+sSRSV8/F9HNRiYT0g/xMKYx
wgGX4FKsHpW4tFfl3hpdrUdooIZLfV/xQI723xEbofJnvyVKxJQxlApHooJjJEncqGvvjRKvsqi4
kwoDzBnVaUynp7ypOIPcHE1h72mJ5FMizFRTdBcObG18hddczD1H5qKu5qxGeAW3PDtmQFG2isqe
vqujR9AuR+m6E2KvmgPYEc5h0n27dph08Zs7xyhIaSiAOEPwQ5EWCtd8UMMRA9FDANSdr9el8XaS
8TNSXpWCYCLSitbSawkSBXLrgZuBExbsXjobXWGcSyPNtZQMSC92zW0pBxpwG+thtrX49/+2HMaF
VKjkx2OKkDgaVDT/DUch6h/QOMrRP95yGCdSJNNgYTpRcVXxJUMjPWDb1weRV/rejYIBVajJeKSj
ssFYtT52fWZoCBVz1Z9NF1N2tl4Df+mLWnF07hJhhEalG1GMLUuJmstqqf+nTIX2u8c0t9NgtWUA
jQje5LRh4YEfyhXcJECF7mR95VU19y/zzScon9U+TvoI0zywaVV9NEhqi9ZtvKC1EXh6d3XtV+0p
r28004ktf5lvxMommoWOfN7FSzf1wvo2n8GYfV4JgywvLTQVT4/F0x1y0sG42fr8OQ2qjNdEsYYu
LHEqm7nqRpHXAad4+DaPwAtoDrVRAdb0/V+YxmZhjKUrA5gGcjNHQGZM3tC+YRbe0XjE8vtRxEYK
Y+hCN1pmDDRr1LLOPtPXH+rMTkPiVR5w93lZyP04aSOPMXjDHK1R6UuquLM33xU+kTzDGTzFOSus
X/ESMLsOcyOQMX1tKpOFXg2ubtx1ok/SEFC010+KZwpsYVUXoiIu6/T/r55gcsHbEZSO6ubB+GN0
Kbdd8crrI9t/uX2sjC2tqlmqxFqKsBatC6HqxUdVCJDOQlv4cup5DX+8g9MYj1P0WjqheRHSvq1+
fOiBW2jekCPBfJJ6iLnckRxfyoKDghO1ltrcxLFlx7n5NTf+ksGXiod05lxBPBPQGA+SFh2ZRswL
ucMwfxdRGjQL7Zibtd1oktca+XNtoZUyNX6l9RQIQnRnNG3A0aDdGGJzloxrmSpSgcKqBa80uO4U
n6bvpCfiWGg3iF2V4zM5JsGWXtNaWVVgpOPSrdGxFxbFw8h7nVCruuIq2U7XVLeIMqq4CmmJPD8i
oj3PQ/ESJFzLY9xJOo3xsBIsZTmaAXpeHhN3OCwPk4NGftA3AJIkxBSW+z+eFuNTUOXNopTmhHpP
PYK6wUvc6nsanqEB7nmnxdlKtvA6JNkkaCuWWISa34Mgdvb/GxZCjlKwpVcpzjSUX8Fs3pt3NXBg
jNeOcJ5yvJUwLqSZUISKp052jbXzotLNTcNdyTdFt+fxobQCjffs4AlkQhTLlDGUFeGyoY2b/9k6
zLEEvHYy3tYxDiQWSVmVCk0RlqktmfZUfel5bEQ8GfT3zSPDhDMkaq8hP537+nQzqj/KidfAsPsq
/XBCOhNxCGO8WGWBa2w5Rsf8OBzyECNzjnjgVSs4zl1ngo5aNMfWkCgP/E3mSlqg91+n1lckHqEQ
z7XrjHuY1RLYpFOhuuUXYPvjijQc4XZ2tXN6k+sWeGfEuIUlrkD43Q20AURTnCgYgxYVGGSHV0cF
4uWd4gH/6MTbTI6Ss/nBrLNWI6973JRaDQZMpKA0M3MUIO8vQnvsis5fldUuUutw3QtyVsuWWitB
bYkow5p74o7SbLfmYRp43Mf7SYsPnTQYn1GmYI9ZxxWuNtZtjDJZxkHPAmF2xyks9AkkHnjXe9dX
xlFPdix6GptFtxJVAcJf2I0PYuU2o0/mJ/PPeYM/veIMxnE0QOzVxwgZmSg7zOlgK7ML3A37+mr2
KxibLWRch1EUaidlmuxKP4BWAp6QyNUBHig9JXfSkxKYNp1UJpktHmI3feMIp0u4EggYjE9JxFoV
Rh2vGFr/bJ6Fu+Xr+EP/OmGAUfGq20pF6YazYJ5iMt5FV2a1mDO4sSZ+qkRXjlK7Et+vr4sng3Es
RWIso9AsCKFU9DWIb11UhvCfvECDt3uMR0njPDNbGkb9h5sk9zI//4VCqCOBl6R9Blfly/V1/YPH
RPVCBYgOKDiZzZPBnQEKoJ4+ZciZb4F8txzVbkOEvnyY0P31fUhjtrEv1XQqVYS9hYrkq4omWyTN
q0Pxpj9Xdwh9fWSfvnNWuJ8w+JDJ7GlV6ZOFVni0G2A8JVG/yOQYVS/A1VWNwMIYy+IYpjv+8bT7
OWHzt1ST6YexxCKejD5GKGI9GN1z3numYbcpR2H2PdeHFCYDRaKpXgrSoNKh+eN8yNtbcfQBmbHy
msyo2V6a9Ycgxi0vlpLpqVwhoYvnkulNKaa+QRgBlAXOae0b2ocgJoTTMP6x9AVuGbANSrWNjiU7
fZwyqOTqANXER2egXT7zIrr9VmnUrP/fDEyquJtwS6/yulLa81VO3PZuDAzwwcb2YBNnvEEyGYNN
bjVz4uN/eM18SGU8dSytiTjOUE2ay5ILOz2Vj7UT/aQ009IX4ZFCgQiNzSvf70cQH2IZH52pCwZp
Miy2sA5zdqxjW5pGf44Key5emqF04j9G6qXWYNJmJk0G6yhLPz1lEUnqCLeCbj0IzdHI3lswH/0x
GupZCnj2kMgGaxVbdcgKcRzidkRqsO5egah/qsCE03O5F3dtAdBZmGBBbfGCg7ltRxMUPVDRanqL
lWMk/G6kR83kRee7fmsjhjE5JMXLxhjxAqB3Ae3Nio/VwQoQ5h1077rVUbd7Yd0bUYzRLcUMHiHa
ENPiBdDexKNqW8adkSMxOHgpUOOvi9v1WhtxjLGpLZ7x5XmSpLsx2nsQczpD8TbqQat9uy5p15ts
JLEGpi9rugh4S6tGY0vyX6T+qalv12XsF6I2QhhzGklVoIUZl3ZyQ/wKDbjlqzq4ugs2cH8CSZOt
ZLYVjhxPyVsac3ErWWL1BMNW7lR9XfIGtFTxIbJ4bVn7ScfN4tgbG5NyCjiZUOzymxARciACxAAI
UxSYLubBevAsi7mq1UYVirFFzlFqH4W4scnildITGImvnxhn69ix/8waqlVesXWq8p7kL5V2Ihrn
Yr5k9zj7or+dhMXczFlZGTMArODxsuxGTn+muujrKPbmtfgA7+u1JrG7EZPn5eRp5K1d4kAFbWem
VaGBAXFryl0LBtko6MIETrCaqH5u/bDMPlDT2E2i0euNJry+L/svh4/DPuMYb27BWgDCrEYfX7MT
PwE/+IYeeuODvOiWIKcXh7O7HhMUyQVujpKnaOy84tB0S6tGsKICILe902g/8shwh/TOLEHPczSt
pyaSbH3i8brxzNdivJHQRi3652XaYV7G3gomJfSUOBOyFbpcBYryu2lKCsN7L7etI8eVHS1IcpaU
P36xU4kXOO4n3jeHwPqsqcxANIFHomnWYVOITpOaYV5EfherL6b8hF6deyQAgiHOvqwzBvCEGC0h
vHEdno0wTo2gwU/RcsQI2Au5CMwhaBT/urrRjb1y67Dj6nOZ0xqtBG0bUl8WuqNUqxwz5FxsFuO9
2lgjYrLA0rsIlOpIXcR49nYY6+1DY7oF1OD1FXH8l8X4r6gocksrEY5XUVDP4dI09kJupplTrL++
cQo7n06yQteVFFkutf2h6vOXqddfri+EYxSAr/wcDxeN3EYRbULT7kVHdQq3fR0OyNu6WkCZOmJ3
PHSczbuucYrIxDtxnE61uSIYblIAxWnf5gQxf/3X9YXxhDCRTpnVgzkhqHNTMSxaYgO5W0Mp/bqQ
6/GNItLz27hRMVYAWZdiJeQdcLTAMQ/j6C8r+8kPRbnnxDgLdRaLQkiR8S5CIMsHgt3dx54etj+0
I22wG9/SZ97UAG911Ai2q6uUsR4GXBKLiY7f9t5Ul8DqBWQgk3dN4NK10mO/8BKAWxfRX2HKyFB8
FreQGmAMzTmnnzyg9nI0ngq7vVlu0D7o8hq1dtVjI4zxF10tGsCAxDPXALo9MhXA0o8OhblwAmCe
GMZPTIsSR5KM51BLcLe9z1rYN8F1HZR3k/sfSzn/vjkmPUEopbVYyuCbAUW0jh600i782tHd3pWc
5gmEOwfZpsbcnor36+LpCq6cGstKWOdAt9Yi9OWKGBanlRglEAL5wKsHcjby3DazWaQsaF3RRljk
QgQ7sm7m6Ic2cd4Q+7mBzU4yPqOPAKvVl8gvSs/Elx3Z64PE/bE+lqiWUA4M3qgnb1GM+0jafgFc
FNxHZ91Og9NKNwIvPN214c2S6Cds9m2NGnTOmbDhUZlu1u7RimJnUp8bcPXO0ci5THjrYRyGNQIK
vBZqHFLlFUqYT85Y/5sbcbMexkmoXV9WsYWmD0X6Ug136XC4rs68JTB+IVplzHIWWEIrPRLhJAxP
Wc3xCfRUr1kM4xOKydT7JUU9tlRfxlS/00D5e30RPJfAUkSJgIOpUw05Sdr52rj6U+sZNkFxAK3Z
pdOdMsOefRS1Q3p1zBhy49yLuzG+IQJ7Vld0jYK5fFa7bFabUcMj9Tx7AI6oQxxaQWY3DviwONu5
54C2ohgjkqXELMUOGoGsPa4mr4pPU3ELpjObxP4y/cp5u7sX+20FMiY1xVOWLjK8RAs+FjxUxgkk
Jo6yNLxN3LsQt4IYc1qXwZRrAZcHnb1RnR4NcGlAwJZR+8vh3yTutsIYw6qJNcxrjhMz89+TiGnH
wbbkR+4M857yb8Uw9jWPRaQNtLYoK6cy/2YkX66rPu9wGOMaCkOtQSIKxBn91TJQBsCdZ07uzMUG
5hwO27yB7jo9l/CKxgu6CmlvMHmTngYPjVqn2BV5XTe7b8XNvrFNHGsGg47o8ahB7Q2YxKp8NUPW
enT7ELl6n5cn51gVO0HfTK08Ng10r0QP6uhmGoAgnVYgtik9W5jw0Tv3+sHt+qztChmXIaaiUksp
Tm486gHSQR55M+4KymDh/IchJgXUQgPssQ5OhNfzuq+WSCebigQ6HBaHUq1qUetrXJNi/UVPHmJe
VWX//CRFBAuoaSgXAIFVtI6zSVEdotsOSCbI8XrNiZKdYGYUcVnNa1zcPb+NPMbOJOAvE1RokSEH
7jLYThp/AEcCfd9FbhykL2j7zn4DFM8bHCH8V7u5Ec4YoZhMei3VGEws11AZftXqn8JG4n1gSLom
g6Ia+RoWo1CehCVVNRO3i/69AgyMltmgp76uj7sPrq0QxvsqI1FmNP9DiKsf5WPzQvFnytvBFu/l
0Yns2k39eOBJpVrOBgdbqYwbjiYiFGoPBAQxGD3NRxQfGHf6DXFUH0AZB97Qwa7eb3aSUZO8WlvU
uaGWREscuP9TJUi3nI3kLYnRhnXo0oIoZ9dlHrvn2NPuosQWffqwQxf7bctrE9gtdW82kQ1/0nHJ
Z8mAfui3I5gVacduHNQ3wGN0+KBBexHjVhiTQOlqE+jHdMwyNxHKuZLwTtLD9S3kiaB30SaIL0AL
lqcIstyy/SFauZOgA799vi6Dp+8s9p4WoXmbrEjSdS5NCUs+7tDE7lChRIxDm49dTD2Ypf1/pF3Z
ctw4tvwiRnAFyVfuVaWSrN3yC0PeuO87v/4m1DOuEkQX7qgnJtwT44g+BfAgcXCWTMLpWd2OFU8+
qFAfPVudvKxNXZfIpTWTQ6kmwcqFYLV9I30UA66UxmaEcGaOCd+KfpJJSrvvByQjxThI+9Ba2lsy
ctbFs8PgxwhCrqYmMUCwu9PU13p4KiHJmk4cxOCZYQBjljOjILitna56ioYC9bXfUeKQlfdq2eRP
O/dzFiqEcDIMGo1KimuWFvETyFlkx/Bl+dJclQfNH/fGDQQn7MTjDcpuPszPbTMQUpZlWOsGYgMq
2iW7YAE7QP/VFZ6KHQbrd8KDwSsWbG8rZG4J5PEwDMxEI8tYkHXG/eOEJebL1sM8/tZzya2wcs65
o/jwEfFPlhj3R463naYRgWTrDBgyy1xw/6sOAcFD68s6z9pWsghk5X/WxXi/JihZE/ewJu7BcOZE
buIv3rATuQkb3gYy7i/0kHebG8QAUbbXFjzOnHSxOl4haxMZoR1jypDrNkw2LO4GfRbEeFIcqQV3
X0t8UVWsrJDsyx+JZ4YB4KUAs29SIitQmlaHkcoaeVBe8olng/E4udcrsqBY6chH/UbxIJO0N13l
m3Cng2mho1+ot7iTJvRf+sH5zvaPcb68g4QhCJFRNs+szs2SfyLEnfk65Lbs9TZq2rxM3jben9lk
XFBfRihCtUCsZPnW5K7SHmriTwlYM2W7E1RrUV2kwZr6X35DxiFDw4xmCCgpjt5+FUDFNMWO9imm
OP1sbQwaZ4WeZyUUeZwGQ1DQhKKq4E5+oAKXyM87l72Su5MMJFdSG8qTROiMBLQM3xgetL1sQbDa
5kEwzzsZBK4lUob9UKBbd3Ly6CXWbZGXyN5G+dPmsf3OFe7LaapxY9KsVREkbobeMzySKDVnd6AU
RbxnEv3VF9yf7XQuRtCdC5SGIwVtgRS0gYaZyoyrtc3ZPLbVOZFCgn51YKE+QkMIU8slhIQ4+MGz
wcBHaJZrKURIrCiCF4ErO93PGietuB1Xn30gBi3CVsrjhL7r6Dw0TUiNBx1D2GhV8iKP9202icbO
zpLO4MQyktZsJORJyXF0IBDqZn563z5L172reqmLljnXdBafz79AD+klr2CQYknzOlQSvJ1lX7SN
fWyDtxhtiZTmTLrWH9Hz/5WKhcW8ojJ3fxn0aLXB6GO03r/llGSbQLG6sEOQJRMvu+FleDYv6LOP
yYBHBFYpEayc+JjN12LB/HRjkXCvSpw67HbceGaHQY4h6tospjxZqq94sZ06kw9yWsigKWAthP6z
XSOj0/8K3eJfYhbbmasskhD2C8BYl343mTWC/L8XPvM0O63OYF5/o9ilrWgqklO0lgih7eIwYGKa
g/Ocs20w4YcqIPyZF9yYsp8+yG7jCzayzRIUcyk/UQsp8/wYCxyrPKMMoJRTVo+auNChk51SHFP5
IVN4vkF/+IWTxjbjFmUTtqMMxFduKHEM6P5/5mj/Vex6j2wfJwDgHS+DAZRUl+NhLmBthCjeCoKf
yKX8vvRy5o+U8y5ng0ERdQmFoZc0yTHVu368NqpDB5qp8CYzj8Z6PYSeOF31Cqc8tv2KP/NHBkLS
XIEeBkEUGf1ebNC/Q9z7LZFqlKj4RD8xqORF3EHGj8piNCFH+34N+j8UVgQzUcGiD7JmmgyHUB52
tvLVXXkzepQ2o7MxlrLTvs3utFv3eONbhYMOdsnuXzjnZNud/vwMNu9DerIIbYQGr9mTPGIrh/CL
vCMWnbU1J4sXfm0fkJM15uing6rF8og+tnDZk2aXIJ/Vclx2Oz45mWAOforKfpeIKK6vSwuFgmAc
dinI+7s7CR06ug/d2cs7aGxffSeDzKEXl2qUwH+NijTG9ppKQBOt+SAIvZ11yi6NxGf06tjmOO5S
qXnR5nHXl/NeqWVICc633ZDeaNVw7ObsCvyLB8jaWXLdOOE8oaVeDxKyXg1FdSjVn7MBDUezDPSo
eYpa4tSNchcNjTd3yU7SzdySk9bTpeY6Sl9XsbnOFvkZVPt4CGVAI118rWbiCFAKgazL6kd15oxq
6yhUGVqWLS0rrWJIvb5brDgRrjrjR0h0R52Kh7Rfggna6aTTLFWrgwLvjEz9Pkv1rlMruzG+r13k
1ymtdozCMUQI2sm9rZlP4NufVvULTldkrenyUwiF1l7m59Csr9UwP+rramlF65U45jElDx0nN1Ma
CLsJlYes7r7LIDNx+XvxXJAJyCTwh0LCRMVweecVbWn1qz2IvCanv+DmySkY3FwlFZqRA63Z+YjL
3covg8FBtyq9dz5XiTlBicLAZoemCKPpQNdoaq0rDs2PpUh41TS6LR+vndOCGJCEZIcatiVB4yVS
ZWET+Voq3V3+MjR6umSCia6UaJrypsEypslBckpWbrv0OleCVX1J/mctk/foqzARFimbRZxoG2vX
dtfiKn8vu9G/vJztYPHPjqk0rXSWo22McMradQLDVOOkUAOOMc9oHPOSs2ubczJnFwlLtFMMWaJm
C06P8Y3slSuU10Gkaa+3aANz6DhQew2xwhsekm/XHk9Ox+qV5GpEMI2H7qL86wB9ZUo2YIDpsg9o
zB89jvv4rrsfAjCuBkj9PFzeW975UhnQHcgY1sIE0RL6rCKvDe7L6Kp6E2ZMb3mkAxzHVBnI6Io1
hxgiWHUSs9plLfi6BOWhy1RrjH6ppHCM5JazPHoPXjgK7EiQWEAgmwCacStXryrggypTKPvhhl+L
4bkpAx6m0oy5ToBU4KFsx+u0/xXFvmby8IP7xRgAmSMjbowMp3vZ17vBH4PQm5zagi4WCky8BhfO
nawyUGIifSAPIozV8/i4TrNVGKq7hDAmG5ZZcxfH+14MnHTG3IN6CcFcujN82rsz7mnvDi1T85b2
l5TPH1xh+XVmdR7zhNLHJU//dB9Pg1M/K0fjPg7G42IJ0OjmYAzHR1hyHQ1dG31PIWYdn/v1x4J3
b5a+FC2vAr+ZaT9hCkurMxEidQl9zAvFzVh4c+PE/bGu7+v1mwjJKYIJB95A+GY4gH5qokoa0aBD
+B6lSaLNQjHTcb9evatadd8UaO/q2uDyid6EkDMzjIMUcd0nOuUl0JXoV1as7hxrTpaBMqhcramf
X3WwI1w2uX3i/tj8oNQ29CSs+wZVVoWswYwEv94XgWFKR1WCiG04WHX5S0FZWcL4VyJOGGN4vvwL
NmOGsx/ARPtRWKZlK6FSPjZ4e4+dDEG8+FOvtzMj8vsP2FHpFM2Az6AHZo9xnG944T+EIL1ZbRSv
/dw3EXR9v7yw7daUM6PM9ZN2oU5CxPBvaVfxsbFjpz7ET9AhDno/dLkMQtuH/swgcwVpopGuXYFX
TedCchotKcYXAV0+xHJlNDmUR4nzquGukAlgUSNVi7nBkQ+PK8qHjZ8c5zvJX+03JfefvKlbnqsw
t1DdkkHocnoMx9gRu+HeqHROUwXPBHMBZUrXYLAScy4tppWGnWxyLu23fuoPl/bZN2KgZCZzbyQ0
MyN+a9waJGSx1x6Wnz1YCAu/Poz2BP6Y1ja/DFblzl7ixZwVbt56Zz+AARlx1CdZoyscu1027ZSp
tJTVzjEf1vPya5dhU2d5YsHsGKZLAzxTo2M2P8zVFyJyDtllyNTfkkVn8bNQZwXo2pFMqycomNs1
GWw59lNwxaNcqX2uOfG0eW9oemYuFnWliEAk6aRXlFuq9Ap7mqz0Cd0O+9zWf15GEN7+MQCiDrqw
5JTRv4UGU1KSIELrDW513h3AcYk3XDlbVZuKjRgqqOAJAaVSKzHhkBwTEKrJyCM3kM0oH3Wn5pJA
bTLV6Ge7ycJHkuVk6AAfimDakd5Y8oiwpI0stYxtIpiWMceHWRIe46rndLptBitnphkoCUehNUb6
NKjAaZoPz5IauXFOrGwancsfkYMo7PRNOxqhpqap6rTqnZZIVj69XDaw7SXIzYBBVVRFlhqqr9cU
1HEIKyNZd6VhX1ShH2r+ZSN/iRNOVhjc0rSxk5QRGZGiul7zK4gmQvDXi9QrIbnpjBsxv5ob013a
YOQ1yFBA+oiYJ8sMYFWzsJid9hY2r1fJHkkFXwGrA++t+pfL7I8dtkoqaKkpJ9kbzyatTlHaH/1O
d02/dOujsOMVUbYP3ckcE/fUURx3lY5RgkLA5Mh4rWaF1WBoW3kxW55cxzZKnmwx4Y+pKAvmR9BZ
H6vzvaxIlljnVgoOsaFdA118MHPdvewvnI/2gRCqEOt+7DGBM6ieajyT0o+S1GrQ17kkj2gaV3uZ
h2IUDS/4CUsNFYpxUnQNijmdK3nTN4iR29FV+RrigUV5mngyjbwVMuBVyqE8Gj0C51rYDxBeK3dr
8lyoO1HfTaancl/7vOUxiEWSwSj6Fd9w9BRPP6Re1Fh9YdGAAaroVv3Y8r7hdqEYugb/QRaW2WgB
yWc1pCgUU37w2B+97jVG6bTvLfVhAn8BeiKc2p6eeeNbPLDRGbAx2xIE8xUyG1l2L0Z2vmb2kl+r
0r2iO0oVqBGmEOypFK2w+HrZb9/G6i55EYM2U1V2xSTBcWlVNUNSRQGDZAllpdv60EMgM4KkU+7r
ezmoRORpIyd6vvwLeItnq6vrQEwh6YFD/7CWxHZ8Yzgq+npLd/kUFZ5++sRsmXUR9YFMNNGNaqGl
jF/SCU2ba2uNst0KV2UckHrkQAPnvmKLrgUUjDXISQH4FM1e1Guhzu3O4KABB10NJnTqRalThAab
qJuWOhrQGbOWyCkGdFh+qp57toU0ADiLntZEQhBT4lWidEEVBWMORvbgX/oEAzZ1ge6QosFJ7L3o
Wvca33TnPa0VFPBA3s20HRv9OfZsgbVQxSIiIYC0aF77IF6QCzsYwxNnSRz8fKuYnW1bVhPRkOl1
q1mDGwUZZWOGfCWyYtbyE1wZXuu/aYDIGFJWOA03PBdk8KVbhr6se4TxfX8bk9tiuC94WnfcY8wA
id4MCNUMAIlmTS4a8Oz1+Z+BG9AP8RGTczuwhCzdmGbhaOJQoWNtN4FJk3KOKCio3cpevYf08r87
xCw5iyZ2CshZ4JAixMbq0ZOyDiNhHLfnfCaTCVvqItdXHZR7jizuTZCDK3cqjy9nGyd0CTLfQDmV
bc6Pi2HNwh6Hd1YgvTk8zpVdGa8JitodLwj7S3rmZIsBiqSWy0yO4PHLfnobQYnBg2glyEFRZy/9
6js3Dby9gyeT9O/PDlksLZoSr7hI/zvpiNn1CSmh3Cpf8e0CCReax7O6jR8no0ykEouy2pgNTldl
4u5u8I+fcvMw8EZ6th9WJzP0056tTY5bvB9NbCepr8f4YTJfOAjFWweDEqkqL2MJyQYElBifsLvj
+Fz4vYX5V/eNDtdD98OO153HWxUDG+OakUQXFNSEhcZfy3AnJo1zeWGcdbE1xzhcsryr0HQt13eC
6crCPh+cIuVkuv4CgH++D1tyjM2xb4sOR0u7WZ5qL9xRKkDtN63lgPyEc99zrTFYoSsL+pDpiPy0
By0mcp9zkEDUAg0W/48bkvOR2MJipBerMcYYjYYWULA20CVMedKHvI9Ef8KZd/cpxp8ien1Usb30
3gjy1zzQufPkdFs+hrunj8QAhGiWaZRMGE6Kd5KHwOIIPtHndb+6BUahkYq/7Hnbd/7JGoMMc7dW
6ywh+SmLD7J63+ae2YIhRPZWslqlLtpZy4umNy9GVRVFQ9QkU2Kl50pZU6QqNCkCdk/zDp1wjlTb
NIWQ3IR2vOOVgTcR92SPzSLUXd2JQg0VhjCz6uiq04No4UjzbF8kZzaY1IEhTYXRlkD1ya6vaFfY
QkmzE6yKcnsaosU/X5vuqOoqrMoaJuIYsC0NM2/qCoc5Gx6XxdeSyinE64xLbLh5ss7sMJhbx+s4
mQ0tNNcp+oi+SzxxtO2k45kFBmA13PbgVqDqJnSqSyfZrh5jWyOiLQk5BpTXXZQoLokxoWHKA694
uXneTtZZ7AXHxjoZa4pMDGrAqAR76Dj9me0Ut/Zzm/eU5Gwmi8ChuUpdYaAAteqxtSbNjZlFnEh6
80SjsKSb+A8ohhj80PMJos4TLuHzRn++WO/mqTozwwBHOLdlmtFhvGwp9s2oWuWo3ZCC6xz05HyA
wzM7jJvr4TSMxKRX41BYbef0SmB2gTk9Jbknycd2eJHGwop5Kc7t3OOZXcbti6QVBo0OGYSPyxsN
fgz2S/0REw1u7goOj5OCt53MGRiQdozAQIWxq8itdDstdtK0uwz1GyYUyEeamkEUBVOhjInGqKER
3MLEGL3qJVQ/CyQdY/tfGWG5IoZpMtU1qSEjoXV7EfeK3kh+A2mpy2bkjUsEi1EVUyUizYYxbrHG
iWIuKU6tdBMe0y+d1dhjoH5J7HAXHSt/PNDQBuV6n5brGi92lRdeXLi9n6efwHiINmTpbEQ4y2W7
07vDNB3GkVMZ3MD4d6tkPtnaxR1JIgnXSuXXQ2elCYgp7ELlRQFbsdq5obeusbPYJjGXftJj9FKb
AfX20qmOeKomdgXK9Ok7L7HP2bm3jN+ZNUlbY0nKsHNxcpVlfll+MbkUaxwHeav6ntnIpD4v6xor
mr34C5LBTvFLVawWrCU9hDMGzOP/vOySvEXRH3RmsEz6qtY7GExWO0yvZ2UvVu5lE1vpX3wmsFSK
aI0wwK3x3oZWDwt0nACG89e39tRf5rVyh75Rr6UNWY+hTR4jFKh53+sv7nGyy4B9r6Alfpjx7Bdv
KcuAFIyB/HPc066C1pc+EwK/WyZ7uIc2VkVTpXwUOtr6O3RGYjjIEz2oLXBV57fP2GltzDGOCNEm
RUGeRlYQs2W3WvNdNTNLyrmHbNslT5aY05zFyHcY8iI5LVovQWvjJBBppUMg+Z1mZ6B84XjLRmRz
vo1sBqqKw77QMny13qHNJ6cZtt7HfGFw2ZrM2Uc2/1QXlbasGRA5PKLYA9ImzSp3lFyZ7CRf9lIv
8Se0D/YW2LepoLqnHkq7eOaP0G/EWO+WTbfl7CAOVAJa7UDCsUavZRZZM+9BwTsO7MT8kIM1d9Tf
2ogUjzRWuAuvMMybWIZHOcbClXPbbW6tKclwRU0lHyjGQmExErPEigQSDPNeq57LvLOKQrAvf8NN
CDuzQ3f2bOfmUGyznAYhKDHlVt1pP5BtOZga57XEWw6DYrKsj4pMsx3l7K1a0Pa/l+YYjTxeg00/
OFsN/Rlnq0kXYTAb+ibrOnIHubtfRdP877E2aE9PH4YBqlyournrgflUmyvDEHsHjiox4M0vUmBg
YuB3ZhiIGqauJCvlK5fiO83Y5+MTshyWPgVG4tS6HVe88Ir+7ksGGaQivbgscYdxwgwimmBgTW9R
ehLIQTJ/XfY4+ssvGGLDxVzto1Gi/fzDPFhJWNzrxfgTlEq3gihaaz5YbcK5pnkWmZd6mulSjzI/
nK9rLCkGe+MM8ejVDESxB8EdSh+xxDm+23hxchOWYSwZxXTpBQTDku6r4q0MNBZiq++/1NpNLL/M
U9CH+0a9GXgnjXOgCROTmOYyxHKNGycx78mvVvf0nAP7W/Tq575JGMwoh6IvVBMmaI0fz2eQbjWO
cJf5VNxkfcIMg2M6mqPf8+kQt3EEehUyBCugCsB8ym5A0kBuccDBKRo2dm7OtqzYgqTxvt/2Np4M
MTeK1DSYpfxHGlW0qcKsDn4K3GLp6+K0doYhQ356Z2s+BBt7Msp8O3y2XM7ocy2/ikBW4aKqYzjF
1/i70lq0g6I+dgfpZ4221c8cyZNd5oPKYpFDrQwKbMgIVsYhL44mWjt1d1xWawkfLhvj7Sz9+zOM
TuIRzA6iBNFLUCF1fo9p99z/dyaYa8BMZ6iwdjDRSr/nClIgX8uV08zMWwVzDcy6ucTjgHgAzLNW
+gPsEU4m84orPG9nLgFDneZsoCRLvRHI/c0w7ECxrMv3l3dr+6o5fX0G+XOi9GZN88Et+VXrVpjo
9qyndpPgIAuDh0DEgiwZbxCDY5WdZlWzZC3VcP7nHoUbBLSXpfV5fCzb38mQ8HASEc2z1IdZuKyG
mWJxYvqszjZBg0W+cNyNHo+PN9ofG2zQrc/jOqcFliJm+wJd+vX4cvkLbV9gJwMM6uVNgdExlRro
ckuYvE4ybB19G3V5VymDLfHCqK1MGIDoZJBBP0zk53U/jQjl3cWm4uTIbYdO7Ra78RotqHteO/Rf
rsuTQQb5FDiCuEY0cEPTPOUbHYMaPP2Ue2PgksFuhzonYwzcmZMq4/mHDn1Ne0K93m5UkDSoaiAN
vT8XPQfveB+PwbtxVRYijJiUNzLT1gWnnX40oheXQS/7NW/Ggrc0BvnKVBpDPP+wtOo2N36YkiuK
v2fj0MqcHDrnXJkM/hXhUiKKysELKL5oEBQBBYyz6IN92fG3QeL0pRgA1IyykNeewPGLyBI1PLvw
RCeCNw6OLh5z7doIeQ0CvIUxaJgK0zAtPe0I7a6EwjbnGynirGob1v+7Ko3VvaiVvC0GccJHal2a
SY/wX8PClCTHztbg59kx1lj1C0OKK1WMEU+0Dg1iOrQNhi+FC5aeX1JhrXeaT6lmIkfbYfKmPU5c
DRiKE39HRiDw+7s+MmSlIzESLbRGJnnZIdqTKyiY2NM9fzxyq6j0brkMiMxpXWbdPKAgnHxLZdNL
I+g0QxN9bVJbUr5R3R3QDNt9mT5edtPLPqOxQhnm1JZVp8LwiNap1p+1/SJ9v2xii/ri3eLobzgL
m3JcMOsi4w6gCAmu84fVWg+CrR1pXqWF2jpv7oFzCWgigyWqOTWLPsHidLvYZE8HEgxnvgV7AajT
PiUX8G6BLKJkXaVFGV5pg5YfUoISQmt6i8BrCbuMkKj2vN9HRcoKjeQ431V3Fw9fWtNK+0MbfVXG
gPPFNkYk3y2IQZJMzeskISqqqA05hkSzQuhBleiQiXUSmGPpyU1lmeHyq5nGHcf2hkei2i5pqBXr
RPpAyNzhTR3FA55oso++N8ivCtfKNRrp7cGBsqyVZlZqzzxK94046J1RZmsTfSTxoAKtW4Ps0fd5
lQqlf3lhvHUxe6q2QtlFBr5eWByU+KVqjmHCGUrZikXOl8EmKOrcVNuFPt3Neyq+DYpil4pv/yMx
8hnannfWmNhOzKUcFa8I41l+9wpdGDd2MlscQJBZeDEuPM6dsHH3vDPHInKdhLNaApF1PfeWWrNq
0IWYkWypier9q2/FZiKWfE0l00ATVQaGzHwhNyOa5bWh4bjExoF+tyImmlNaPJBCKulaDwehba2h
NR0ZkkgQFLKM0rm8pi0YfmeNgWGSLmBq1Wgovl+vlGA8dEcBdYoMXU6ItYJesPjPc65HMkisqJEa
C9BmdNTjP+T4glseWnd2KUs3r/LDOWLsJJOAKmubpThi0UprnNniyeO/9AwGKHKpyyNBB0NJk632
JBh2IpOD8hm11nffigGLIu6GShlBn1rVXyC9pxNnwDwdz/84J4rtNZrHMemiFW+lspGOYid6UJ61
qmr2yVRyoInj6iyhYy+lZVUuMFWJpRX3Owm3PgLHubTblFOG5vkcy+qo6roxUy2rt85pFORsSklM
ByAqVBs/0Qpx/qXYQaW+IU0NhSz4HDRUqh8gkIy4re4USJlY9J0NBieiqK1XZc4AtEqxxxPQQ5LD
6ubCFtT+S15N3iiOlowetdWorckMf1xGDs7lyPI91kOojrOJoB/kBdoMHWbeMOW2cyDIF1U8KT7I
BjSZlEUtLRSram2HiW2Ev83qh9QcdF5t4i++cTLF4BHRoCAvmQBBqqtJ7BUs45a8QyHkinLNpTx9
6W1EOpmjKz8LfYtBl1KpRt9RVLhm73bmXTNyqjq8zWMQSc+gE5hCYdGJtK/oRLP08noYXqb5AKj6
3BVyWg4DS1kmVm3W4o2e/KY048qz6ZIb1aFMmKGFpA6IEHhjclt0fXD+PzbZbFuy5lXVritetdJD
o75kKZiPwwgw9ZLGv9txp617PbtPeI39W02S7+wy0Y0SDUbXIo3vgOENvUd2EiT7X6Y9fJX2otP7
0adoEN9ZZAKcSYiWvqODTbI/OvXPbB890rJE8pI5GFflxNkcz2QHFwazUKY0xkFoyKEWDhnBdKX+
cBk4eDYY3JorZTKrHoW5bh2sLAMHSRcIzSfKf9g2Q1XxIEGulK1vh0MkUsFAfKjV1fQ9YihN+FKl
D5LGCUC3khLvLDHrEdB9IZQGCqjkSHzT0r01oNJ6xTGzpx/KXQI1utSSn98mjqByytEt+MtJOC2U
bvcZmLRErVojhHn6jh5vaELCsBan8gSneb785ehKPt44J1MMTM5xrxBDBSJ3fY2bTd+X4P+5bGLr
kf5uNxlsnEyBzHkK75j2aO9Dx320z/zwXgJ/HRWWlDg4SbHp0pIYnBwUqMa0NPxV/RAZgcyn3VVq
wDtX23B82jkGIlFZGee4ARwraMuRkYAbojuM9EXGUa54UjiXbRE2GzcYeopBKiTJzLLzV631NaW/
lZbFS03xZpzigPPFtuPF/66NfEzKaY2AEhhVglqgQ1I6mJGGElTqaHeUCSeyu/uo5NJ5Xv5whM3E
LZKy6nJKJxl0RzC9SXfBbGQkfph9U+K92HH8ZBu0TotkUnFa16TrSFAeI8uxr8BW9iPlSeBePl2E
Tbr1DZakSejWVXBL69f65+Kp0xIYoOjUuQ+lnkYdoTtCTNvw5fE2X+1u5fTGbIdTkmQgG2rq5IPM
w1RIcz2MI97konJI+/SYjmCqm4W7ea5dVUycBePXnRp11igMO7SgBnHZvXzGLc9+BHNv1u1cVVKN
+HTNvAI5vt8mZhdB0HQP4frf42JJdhxQ9RNuAmQjTaaiIvFn9ayrgKlPMA0kQDpyGJGHnrR7lewG
4dh0z7J6R5AEzHiPm03fObNJ//7sEjAnrSqWBTBmBjG6KEFyR7Mu0w/izHazozEY71XN/ciMOylk
+s8zsXNFu7ujWrLDV8MS0U1Q2rzG1E1MO1sfc/OEdVqEco+z0TWrPUp2g9R+P1RWl7gq7+22lXZ/
9wGZK0gZlLmdZGS/aUdUgesn2RE0xSUO992xCZ1ny2JuH6NOpTbRkeqRfbKHIoqjIrPZP6NoTe4p
87JslY9a7ygPl8/GJnaemWVuIz1pBgiJYbyiRWOxhEl2DEA4U5s7pW63cW+Fo3XZ4Bar/PmWsjmF
KA2nzqRv1eh1dpJr0Z385bHyzTvtGx0L6/0hKK9LF9OcXD/lHA02xzBIppitE7KfRfE0DL96KM9k
xLiv5NBu1eEm1ep91uD/mwZPROIhGZ/aGnJxnepz9mD7h0BdVVVUjDq9ud3ZGZ0rgeDGwuDnZLeY
r0qsm+JRu4ZQwbVoASWeeX68fWZO9pinSoe+lDUb6aBpEn+V5NSSSFpZkvCctNKub185y6N4+iGS
OjkVm1/JJbM2c0rX/g+pOPXm0Ok83cdketBwgg7OwWHzKy2pJ12eUPHOMYM0iy+JYdhxp7gyWTgp
Kp4lBlnnNsE360EbXtYvinY0jJuuO+rmHWf3OJcGm01ZcqNPQWtL49B+12Dv+mDx4gDB2+6ypW0v
/HM76QySilAdqSQZabAljyxQO03d18sGtp/IZ47AwGfdC0Jd0Iy86md3xM5uTXfylGvJHxzipfvs
2fzJschzPQZG83pCl8NCN+/YoSm980OnPKx7qgKeOFxA2T5Xpx1k0TNCm7jaIJ88Ilmke+b3OTDd
FpLJsgdEpZKFrmhB8ZcTgW5n6k/7yjK4zCi+RWucKmiFB++w3SEdgDQm9PeUW7HCvUtffNMnupoA
3JhmNYBY2gepADjKkpsmzdD2r5mGmZrIVlR0EUieRrwZEooJ7zm9mdY8WWQzOxjJq8KS9lFRhov6
gdiJO2JaI3lM7NGNg8ZDzQ95Tkf2ckgMaT+5JZHtE/9nyQqDm1Pai92cUr7LyalGJ6/2RRdMxsNl
p+VZoT59dhvIpSIVuQlcqQUvl+7F4mUJbytew8Lms+VsM5lYtJDNYmkNGhfqfosuVnkXpt7lhWyN
sZ27CCsIOfUk0yeCcOktAQFKgxQMocgg+clj644ujWISB/NEVrlHCGWrt+me1xS3nTU4WycTjCal
GZHGwG+g8s7dtWRRIa/5drVnl87bKC+X1/zWAffxsjv5CIOiU5OqpI7xlooV6acYKV7dxW7dvcTN
4C5J5uoasbV0DaBO78fq41IXN0qIEG9q7kvgFNSKvuAxmVnZSKCFmxyGFcVLtAIVAkjFsna3aKMF
Wngnq24nFfLUspA8joh5TUnfdfLgFw24noW7KkXWXxI9tBrsSCMf1yQ7jFIfzPMx1XTEMrNdaiUq
ArP53RAMV82n274ddlqrWGqxIv+MYfU5v1V1THsXnVvV03Vs1o7aK5CKkOxRT36o5D5Hy5dNytHS
1WRXTslqoZXYKk3zWE0qSNdKN077m5AgZJWj0e5VDC6C6EQXf9ZL9i1dZLsuvuei6hT6fJvJX/Wp
ry0lux/KGcoPYEC2xIjAujo/FnmZWMkoWaPROPqUyFa3yJwrfTtlJp0iI+bsVWZOunhCZNSDR66b
NXsmBD/9hzjo+0Yx95M4OsZaf89yEe30n6GUw7y7jMATRQVZJKyzYj4GulxvDCCSR4XTBDd+Vnw0
RFvYk4CXIaT30QdfPTPH+GqFCm+pxLiv6HNGCTKfNqbK3AGPzWvxzAxz7Q8LiUlEwN1j6LVtFK9m
ezf2YCuovDbmXIVvXfGXlsRc+NkITvUadNJOedVfGTaldc937U4JBBdiVXaXYzgrDsQgvgZlMJ6j
DadZcBO8z9bKhABrFdWx1uIqjhvFLuP4ahzBK6APgQq22MtQs33tn2x9eDoNY72oDaBtKe7RwhdK
pbWOXtU6k7jrNfR3uvhzQa5NfVAlN4qv12nH+Qmb8dXZT2BuxLKuDKRIsd35lbGfHmMHSHCUPcoT
ljjqHccavZM+flwouRLZBPUoW4Mwo0VU1mig7yQqW1e46/fR6q366Y2Q0F9T67LBzTtSPtljInwJ
/M9ilqCfVS19UnwvmqOG8t9lG1sjJpTj4s+imDPfikoLzhBDcqQfEmTVcieDHG/sKNfJscGfvWug
UiYHs+rIB26agbdCBgGy3hBng8A4vaFXh6p0hODwzq1qV+F84A5weRMY2zfy2YIZOFjUqNKGqqeD
myMGN0uQolmUNLy8lq3My32ZUwfhrZGBBKNI86EPMYUVloeifI00sJ8Glz8izwRz6vvFqJqqpw8b
6cEgXicn1po9XbaxjaKmSGRMSkKKnDlqCkqLpU63ba1u9faYTXvZ8Nr/I+26muPGme0vYhVzeGWa
oJlRlmy9sGzZZs5g/PX3QPuth4Zp4pa3tnZftKUWwEaj0X36nOZrxKPoX78VrobomV/kn3lZVPWo
gyC/nG/RY4SYoIIOql0RV05OjZE6Go+h8Q91tWvSxLhEomQxZBDQKBCP8X7eBy5oW6GVGB2j3fYm
rq5tkQ0yvtDpMwnEgJ5oPKbbHYZ2fQl8/LxztfqtFmYYf8ganCtkdegJZN8xxJC1sm0lr8PgRzHH
K9Yf7T93juV3CVQrUHMTB3iQlUtp9G4o8ui7/lDPvdpgPA9y4WCujlC/+UctNAV1PNlLOzqxALlC
zhdaDw/XvWMlfPIh6qo0wSfCzMCBilThTQe2hmCPkOQKB6lwuJCB1XtlYZJ5C1VaIsSTiqoncSVf
dRQE4Nxp9q2LJbpxZP9dpeW6ocy9QoasaMQA78hO3Cv1Y9q+bns5x/1+E+rRdbEbFKxHFV5T0yuT
UwKG4OEmTXnDn6uBb7FzzP2hV1JTNx/4ftnp5ee6dyQeKzBvMfTni3CkKFEdNtQfguJ9nFKHdF5r
aqDljaDTybkq/lCNvn4ZJj70UhmLoFqjL9b6i34evO5LSzUQK7tzIdzhKWfi6b7+GroSL9mgv/q3
5GaxlUzMkEuQ0jcY+cRsWneqLNBCBJhMDLVdGoI9Ue0OgcyrYHK+HivaM5B0BlkjDnYWuaX6asSO
NHKGB3nHmVXpMcIm18YM/W1xJyIZb20U1J+L/RDj8U+p8ri8EOsR8d8nnM6O6xQlploiCQ9w5P6x
TWt+gkeOQmuPR0j1+OCgHGxeQZ1nk3GbTK2yKaPMjUL9KRUHu9Y4bbz1Q3BdFOMc4RiJQm+iJiRC
Fqcsv4Zp7yTZXWA8Ac23HTzWUSvXNzCLEii7UUpJiJx+cAArukO4v638yNdPI9Sxem/2Km92kgca
jMHKhhLEtn0aMn4/B/8u1WDznCLQJ0stYZ6qLBJIQ4N1SyZoU3Bean+oRl8NMXmOngyzkgiogNG2
BEaGbLADPjQ3hQFPGb0CJcSc1+nhrY25aFolCCyjgAJYopyIaefGYVL5EXNtuBp1t+vKmPslyoie
iAR9ZvoFFT/3xpv2IfP7m+lubIAA6h8QPKHTbHA+HXdLacBZxOoQJEstdDppeqX4zS19cYuP1X50
TFvxaOGb8KImr2LDju50clFIigE0l3Q74U0YH3swLmo73YdO537bM9eTx+u2MjdRLUVa3Gi9BO45
xe9oV9sXdvxyyR/yrasdJppMaVBIJk1H1LO5Q9/38b13hPsQzKJ8lgHempjA0gMqM1XUI3vhLSne
+v5bVV7G/rbNHlDyaiNOgW31klNk1TJlVTR+Y8dshqnsBJovlNpNWrigULXTbjfiBCoPUcEjaV1d
3NUaWyCJ6ykhZoergNa3KAzhn8FrXra/7oMLO0yCjBrMlMgCknC9eIgbSNX2L6kEiVvlRencOird
Cnw2pi/0zrZDrh/0hWEmhE1JjWHUECEMhBuzDzawd9Sbff1OaiAoHl1GD3S0j2THw6ytn/OFXSaO
TVaEKi5tOGkAuuYXdGRaCNwTJEmTO76l7sCvVNA9/O1aWJhkYppSYLbYDDHhQJ+IIipNlkPfbvMz
f7qS46RsxzXURKuuBXBEVMLsGbV5Fo3swQyCm3wQClsb2/MQ15zC5foTeLE+JpNWhjgC8hXXXmdd
YNNWgGjM7pXasCWINKufzNkXhAPHf+h32tpUJqLNYLWS0xL+QyDwLXqpF7japQYyCDxy8Bqufttq
GrNYJBPZsq4qAzXDIpPDDEQLfU9SDi3TlWZ7vJ/84kG0I28eIAbNuZp4oYCJc/UYj7I4wbJZx84w
32ZK7pREsSfNHU3LS6L7OOQyq9Djt7G9bF9WnociGzoayHEd6k4ESI2jeTHawTU4xATF3f6cq+m8
AkCzKksqBIqYr6nGmYx3Em5fzSQgv/SzfLKhC7ttZD2hVyzINaDRrfzGwEqqQkVcDQBGfBSdEdMy
tZM/93b0YhyhCuNon7ftrabWC3PMuajlQsu6HMRr8gx66DDDcKmkCvv/ZoTZuSgVImJRRqhGeilB
axHru20D63f6YhmM52sDiN3lEf4Hvpu9cTPvBWd08gPFcQgHHiH+muifKi6sMd6um0o06RO0gbvJ
ls/WY3qh8gwFRldu06dX8hoeDK9zVeRImWM9BcA68oYvOZ+NhTThWhJGM4OX1NYFLGtGydtQngHm
zs2KYsohQE0r1/oRU03o6qKad0e8ySVO8QZQ/9N/+4Qfn3iR3IKXYZLiuKMv2Q/VOjfywzOV1KXw
CoGDlF2PVz9P2ccpXBgLgQS3hpkOKRwx/Lb/hzOGn2uuPkiujvJx0S/MqA1JtNSinynfxaAZVvVn
WQV5Vyq627vHWw/zMsgGUYuSQcKrPM/uRDLagZC5tSC4atRfpPRdG/TDSHTeN1u/yq/byESPsSC5
QsHNH6VLyl1euLOdPuuuecDYGH0K3VOcb3bmpZ48w0xEkaNc1MUQGyt0x0F7LfOHsH2S5Mc08YfR
297b9RYS2DVFXUJ3QGYxbyaGZucxQnAZfcpum/jqS+EHbvDUff7nKhfd3DdBg3HHR/uuXjoL2/Sc
LjwIYMkqnJsSd1wx2SpGyNLwpo/Tv7m+F1YY94nVqNEnGZj+DmqAgiNKRy32ZnmvwWhnnOuAVxxY
vbpVXcZVqugidJh/XZZK5LJXKZ1H+gLxOEfap2fLmZBw1rd8NjS6R7/lCQtj9I9Z7GEkRGGgUY3W
RPCV+evMK3WsnvLF72fS9bwJYk2x8PshULkzp/QpEMKbpBudjsQP277IWwrjDkWiz5lOyeT6Ytzr
AFGYBo9plmeC8YVS6Kop+KjbiPcT0lYeTJH3+5mYEYhVDUU2hN5ufKt1J4y+bG/RaihcfA0mNAyN
XoMZD3xCFnJs7Uc23A2JaHfxrW4dk8LVIR22bZD3+dncI8szoVbxPLVkr5i/NvNuUA7d5G5bWY14
i2UxOceQ9koRTdSJoTEcunKd7QrQQInN4Fh67VTcebBVYOzVIFu9llW1TzQZSRuewbcdySDmYZ31
QT33SX/U1ezYpYXdtcFekj9vL3U95v0MDmxNuwuqOdDEERrm/U2eumVxq/NKaTwTTEggEiXD61Hw
xT46s1XadbTLeeQEHE/UmLigT104f+j90voILWhJu/aAoHrY3q71+sjiSzFBIS6IVGUh6jDGI4U4
JLfGJXaMneaAEZVjix6e30Ip+jeSCgZxQ2ElJKty7EW5wuEqU3KyUAfJSONI6WBLIyB5Wetxlrbq
hAt7zNkaFUso5BjxjhaRwxvphsrFoodz5haZ6BffWhn9mItLojbqvooLuHv6Y7wtIOQdeuYBzjEB
s8XXSl6NGdd1sU9XYtSGYlJavGk+j+h5AdEglM7UONv7t+rmCzPMNRuKmh6POYhTpuodXV9PKN4t
zfC3jXB8ghWALKQ5S+cKTwUztSfdCagiz3EMz9HA6dKsv/IWy2EOFLDSYShk2LX4pXepbKLgkGN+
gCoZRDV4rzzeJ2JOVZdmlVUUQO+JyXEUH2LlApRGrr9tbx53TfQTLvwuVdShDzQBTwTUayhBIhTr
HP3J2NVgx+CGCt6i6M8X1qJm6scgxHmilUXZAR0jSBkrqDQSW9lpPxI7B0Lorx6rGujHwRtggEiK
WWJNGt0qcH+5rfRZEL8EJScorXv59fczi1LRpBQnA2U2MzmW0bGYnLLdcT7TupNfbdCfLzauivJ4
NOIJsIl7uXcLjB9gXmxfJ/b0eXxoXYwu2xDuhaIrdI62TfNWx4TA0FRlrW8+QoUnqMdCdPqBs7p1
WKeOwpaMTyQjV/l1dfUki6FEqEzTS+dJbv+Y+M1+tEHUtgtO/0gSD4fGmW6gLng07v7qqOE2kS1L
BkM9q0zRNFpYA8mOVuEFIMsgOoWdnSk88AFdxG8RfmGFcZNMHZRYop3PAH2fCkuDSP2hxIxm5Ok8
W6vnzEAHBhpKomaxV39ZN0ISCT1WhNFs+ixGeQgllH6veWhgjB4i8r585Y0XrjrpwioTsooxKaJZ
RoUyDu9b/S5pf+TzRWoKWyqetp2Stz7mSEch7nxjQul1iIirDe9G7wNkCcg4p06z6vyLFTHfDFA9
NVFkYJv70GuVR4D2NZ7YC88Ec7IbU8qFmrSYM4vtUgGvWHFjgRtje7/Wu/6LhTCnuJ00ovQjRDST
Q3SSjzT0zr4MdCbVNddA1RY7cIz6NHuJV33n+uNqdrMwz2Q3+QBg3hxSwWHwd4rwxXHf7NUPVlzr
jjeoRd3s94P20/lZ2rs41lJlLtGFzJTYTlVtFyNh3N5PjqfrTMBSVGNO0xAt+N6YfoyQ1JS14k7L
UldpQDSuk/22ufVb+rp/LAk/aaaMEhWhsdp90ZS9FD2ngDc2X80SQofBXU6cKRVsKN050GbjrHXV
QU0UnA1TNWWdJZ6u56of8wEIrRHXT2G9q0N9M8Y8oPTqjl6tsNTTUqZDf9VEDCb9owy+5KqxE+sx
yJ2ciwdcdcaFKfbjBbUQyJScPjlUB5p8BCBoVsAzgomBHa9SyNk9VnRYCapOF0fgekck9NG+Lfw8
5XTdeSaYtFQAIcsQVSgABIZTa69xt5OSl20HXI23iy2jR26RfigRKKWKCvVOqT4L5jE3vxTZjSRx
ynI8K3ShCys6aeV0LnBwpeqpA1wgGWxrvoWkMicarr9YF8thwnoaqHNhWHixCvvmFO/rnfJg3gZ2
hokxXvK5fnQXtpj4HgliPmQWHna9376o3rwf73VbcoiTHPl4j3XIwMIaE+eLVm0FyUQ/DbfJB+fn
Wa5skF+4xau0G1zTL87Gk/nAhXXxfJAJ8GUkGk0j436Ji6Ma3cjTzcgblV43Yah4mWIkBan8r94h
xLrYFlQzNDAzPCgLNyhlvCh5gFSeGWYH5YQ0EAxALppOt0EGkiqAoXVOWrGOsDCva2G2ywz0rNcT
1Cx6P9xH7/O+FACGQ9EkhL7b8Jo4mj1ZnDi+jn69GmXvRaI3XdbVOF60Xw0Br2ND7ORrsTd25FJB
6qSzpx0VPBFueGqDfzgEP9fL3pdij8uyoYN3yKFcpB1+DSozsLZlaJJS6FjGG9lYt2iJ+MeAkCje
KL96C4hvwyoI8XxOTrOv+RI6ssEeOr0OqhAu75DTz/VbxrEwxsSTXjGiRq4xU/HPpB3ZpyAOSX0e
Qm3VNRdmmBMQN10rWgqygEkfvBpionOmOnLEAzasJ4sLO8wRgLhhGlkaqpPRiULmxd3khPv6WDsR
irG2+Fi89kfK6isIkHKJXflh+7JZB8ss7DOnozW7RBBVHEFkI3ap3xXJvS44RXIhoZ9Be63AwMrf
VKquJtnh8zElGJUcqSpa2zl95ULj2akrDlqa3pIbbsIOmE9T3OuKgL59A4p69V3msQFx/EOhic/i
/jRA8diPI7LSaow8qDThZaQfDLO453yf1ZfsYrPYhCOxMEkr4XWJ6PVg+OFRPCSY7vr/VMHk9RvN
otQpYJQyDJbPL69bpY9o6quCt8KSJzuZs29VMHhj1juxOdlB2j8V03s5C8+NaV060EE3FSSbQDKY
T+LdlEGRNohf1MZ4UYdop2TTJW2BbUmBZjFnOxSbV8yVOr01PoDGBFMUAAuTDlwxw062tLeqKUNb
GevcEQ3zWEeKZptVhkKMRY6RAFa3JLqIBrqI/We50B8EETRkyXM0gAkziZw5n0AaUtyn1XwzlY9V
3TnGINliZLqiqQGjlLuj2r2lQ+JUY/IgJIFvhvobyIFcNQ4gk1acRJPsg6Jx1UF0qsa8HZJ3UTkH
WWLPw+x1TYAm+zepHNBaulfHr2LRepFU+nqp+XKQ7pX+treAHpwDOxKDH3Ffe0GegxRA8FTAwO25
U456UIFUuAgh+FL7YtYfzUS1IXhQQJxlUO0eTT5rxriOLGJy/CGLzJ1BNLfQM4e0lj3M0V4hLwIS
zzgS74Va9soB7AZ1YNZ2KwIgnOWOqvX3kkV83SD3pI7tmgSdE2Sab86C3anjvRGoztBGQOeoIVU2
cEd59ixruGAk/mBBJpkUodta5qeiLj0jHO6NJDsPyDhQcDiAVXrXm50rSdJBVOs7IZPvhhlk5yTc
hwLqHQqhu+XE07s89idB7bxA+tT31kHvSGP3nbTLFWE/9sMJo0IeKMQwa4tx+KY4FproJtF8Ceun
sIFoTYnhv4h8MpXRDqXGJ0S1xyFwTaU71ULlJ1V9OymKnWvTnTZWztSK+B+qdF8MU+4GQ/LQDuJe
GEQbiRpYUvP3Vup2YUEJ9XM/nyqPDhoYTe+R9KVrJkfu52NXoS5bf2uLwoFW+4vel3ekyHa6BAx4
0foiBqjaiuBjoJkkibsmHS4BEf3aAtcZRILALXdp9G/SkNpqkj7P4asqp6e5E2wZ6FVOcFh9XS3O
K/NU0DMNE5k9Dd47SAvflECOxlDKwDfdATfKCdt/uOav0YG55oMoBnJUQnatTo55xDCIYznJS3mi
MKG/ZBRHEDIlQ1WAxmBejnLWo+YUwxoJXWFM7BGk3yknuq4+ghY2mCBeT+r/yOZJ60GtCi9h3ZbB
9tLknC+1+uJeGGKiOPRo5jyUEViL3G+6u2Z8kEwMhX6NI5/jEuv3xXXbGJcY6xABd4al1O5dwcYU
9G2FrFPxoiOPH4q3KMYftDzqImPAW7jWO2zf17ESbQientNutGcj8bZXxvtWTN5XY0yjaoxWciv1
24xJP/0cyqdWtLet/CEfuu4fk/cpgVnqE515ykNobVjNpzQ0PSKYn43qi6VUh8EUTmaZ7pJu+o8L
ZDJBLcXsej1BEV36VItO2p3TwFfiHWd91NN+z4uu62Pyvaq3oPQ44mEyv/cufY7TkiQoS8H6k/uW
m3PKDOvZ+k9z7NyAGM6FWVEe4uRA5wb+FWzjtXSpq22siuWfU7p0JkqrUKBJ5QIP5+TDTuFVj9dL
GddTzLKvpWkHiF+Ljlpy0HxtXzqpkx6EXQqCBt6C6DFlF6Qokioblq5qULzAzxfp5ajKoVIWJrBg
eIDnwXCotJITKtb2bGmC8YROmNosGmBinke7tVInEr3I5L2+166oqxX0nH5dSD2Mo0RaVDTpcy1z
uxqCmNOdcT9D98IMbczgbTv49qpkduZNNPNKE4QOrdz8O7JOYX7OG87TYk1dHYwZ/34cmaXFJU0y
QJcYsKZBs5V3o0SUBXJ7N4vO9Kl80vBMKxzQ7dgh9/HLWx1zj5i5IcUCocRy1muZerHyME+81a3d
IMvVMTeIpMhtBlUlhHXhVauP2vhQhH6tvAbxqc3PYvOgaueJl1ysRfelUbrwhb+rSQgqxR4LU0SM
CyZFZav1S1x0l1hupb9JZBTIOuqA65oK4P2/Gpuy7n/URMWJirQC5olu3T88CTm4gbYdchVSurTG
7OfUm22d05Ix8ZEJe40f3VEIOVSxUIMqv5sH4XvzQgsz+VeeBORa9F2aZnYVTXpiROgEu3HyWoNA
H1IIrfKgdJ+zdB8Xn3rldXut61/xurHMHV1iOllXKPtmOoeHcRiOYZC7xiQeqrh+3Da1GoyXa2Mu
ajkiUi/0aGIkB2gig8DO8vJTgFHohJvorJ+667KYYDzkkRpmNFImsVcM38TpIs1/Ie+HmHK1wUTj
Kmig4ttSLcviR6W+1c0hG72g4Bxuzgdiy5JiZU5BBgkwt7QuWnkYwtTWoKzH7TCtX18/V8Mm79EA
AvvRBEY9BW5x7gBibmv5bdsDOF+F7dNB2VQuUhFfpcnx+H5TTQg8cs4u5/ywYlRmPUvqlAGRnRzI
obiNd/Pxg/GKB3aiAef32/66XUyIACVk3YUjQm7rBTtjn7jldyqcqu3oUOzwtfy6vXOrdFcLZ2PJ
0TAOXoZqjEcCtUfc4Igc46xd8KbH2zHyqCYVj4yEnpGtJTKhoYqbLEZVGvdy7+rNe6XsIxB65jsT
w9tjyAPDrb5VlytkokMnq4Ylz0DDUbXxHDQrauFUGNQBVRmIClNO3OOaYyJElg2ynKgf+hCDF38M
yI73dCxI3lvuzBlw5G0lEyoyCxdKCISNG0atAeUyUEqLulOnoWKbxp0uUX1Qwee4zHpW8NNF2UQe
b3E9HWSc6J5YL5mu26KU7cy6fRZL8aYtBjtthtOskJ2ehnckFTjvCN4Osxl+ZsbBgMI/RdkEu9yL
7wNXPAhnqmIpHMQHzmrXs9braunPF+kIWCgqkmLy2o1Sc1fmArgTP3V1e0qttzbp7Un+Qoq7NiFe
bKEkFEfP2/apd/52WFQJasymCdUFFgagh0RQ64HqLnQzlLrcefiG4qYttm5VcUytRtGrKRYLELay
aGK4EinC+MUcJ0+sFGeuebC91XtnYYV612I/IR9IrGhCP1HpH5UE4i3T6BsSJ4yuXjoLI8xHE8oy
TjNUI91Bgj5uPh6FkStNtBqpFzaY1FEjImoDJmyY5/xLBwWOyJVCqAYCEUhdMXzkMfXxvg9zNUAD
gTRBhVA9gcJc8DvdE4LDtrfx9o3+CYuPo8zQZukN9LGt4G3svue6t/37V2/RxZ4xoT8mKhmqCLFY
JoHbl5nfEcOTg+Ag9O0+rp7UoLMlI+fc3euX3MIscwUkVWWGYoe8O7xIt9WBvtH0wSY2lb6NHhon
9fmYAM7BZZ/tLfay7MDW4EbGc2X5uilgegd8OeFhQGlxe1t5nsFcA3NcJLHW4qU7j36r+KnijCEn
6m8vR2Ef70Ffj0qURvD2zAs6N9bulMYXZH/i4cpXO0/Kz4+lsM/2Jta0tqHt1tabPPIU24fSaQcM
9lYvF6qsoVW25fIKmNtRCRNbvzp+mAtpm9BhirkDjriGslM2RLYMNEBuapzMm7eVTOBoMynsiYQU
rytuAuLGeBOpbyZaX8WnbbfgLYoJGCkEq0Mzo9lB/U1PXFECn4XmGv3Ttplt71NEJmhgzK/v8btx
qMXjUOaAUl7SnkdgtB2ZlN8YaSpdtxoBwIIpPQ7ks6FxMilOjFBEJkaUApi7BRmblUBoXAZgaBJs
YbbrT5Qhb9oHIP9440MYeL7AZIt9Lg4DGKHhdz1wwqKya0tgC1IDLUH9oTTC5+1PxTPHBArVnBoI
6iEoNQf5ezP8CDGZ1N+ZMucaWU/RrmeYHVRXJrmRmwguTgkh4peh3JlwDB3gsjhAD/VpJpkbyLYh
HKqBc7pWy/aL+PFRLVjcYWMfZrNGi1bosA6DPUjnvC7ctKpAirMXgtqpwRtZc16gnKP2sSELo6Es
jy20nlDugE7heKjI3QwomCZEzvYHXE34kYyi6a2ALILF1+hl0cRRisVhGhRs5lCRASWNfF9nZxNC
5BoP0L6a6i/M0WUvlmUUSS1WHWpxkTk7xCTnTqv2dQc6cej9+WYbn0dDtMt52DVihZuOp622vq3X
5TKH0iJ63IsVDmVT3TfdcdR2mVI5RiH81QV6tcMcw2Y2m6yuEF0AV3Ay/WyGrSM3u+1vt7oYTQbF
sikaGA1m4j56H6M6BfARUYOm6lMmfJIFZ+oizlrWD9/CDhP2WyMK0noegX39X1+H7OVb+t4Fasjn
VWtXg//CGBP8wWE6Nx3aFm6hglwxrb1YiI5hw1MuXiVIURZ2GE8shtIAVAA1PvDWf8F/z6arnI1L
eEClAjWKgAvbozf+bw+vhUHG9cZMNYfErOjoT3BPu2OIzw4OHWXh5suOyjznYD0wjiwSKWgoBUL7
uSzU/SA9zkbrq6Q+VGZ96QLxnBnSXQFFECIhLdHRfAwtt0veKvmoEtGeIZk1XarknI/5zmhTRFcB
eNTsXpZD34JSwZTwcrXVS3mxR8x1ksaWWNYh4Ft5theq13p+3z4x284Fncpfw0+XdAZJTPTymqqG
jF4d2ioB2Q/JOCeT/p1//tZoH/9qR8gGgA4yOLEKlNF0FCkx+cNUncw2cabgYAXmfnth69nGz50D
VfmvFofCCKwixhkVNTTn5ZcWChqC8z468uP0CQKm3vTK4/CkDru1SCb8ZFZfzGaBMaFW6w7T/JwA
adir1UntA09TOTnheqtjsUAmCIGSse+jBOTT6q5y6xvimjsAzG0AjbKvhkM8zQsP9YlSzBfPvcIJ
gTy/YYKSEqdBWdAIGAiDCzIWOwT7a10WnI4mb0eZmBSL0iBBUwMhQrg06i7J7al/VLsfXIkcniH6
88U1HKmNEg0oublycyLZra5erPZOJ48pr9q1ikG9hlmMe/9qKZ7leixmnLgE+g6Wj4ps4msXWoEG
SPpOtnNw0ZWIf8kueCueea3u7SCoikw8CctSo1qqGGkHwLE4d90+MT8FBefwcXaTTU7bSm8HWUBr
alZa27RuzPFzKL3E6nfI8W0fc44fsqmoMYIBS2voZN58aOedGPfI67k4Fc6usbmnQMTYJBmsVK4O
iHnqpc+YczyrB8q4WoIrBHBhSIR422ujnrARTlgupUL+NzVr57e0fk4b026k+yRDtHyQAGHctsZb
IxNOrIoMSd0hQg/pD3BgVNq5T4/xzCkt86wwcUPrVGL2E55HU2B5JmhDpDp1xhn0Ri0PNMxJaNSP
MsjiTDe4ciyzwYRSAWkfEPflnrTPnfe5sasLWEl93vfi+SITQwS9TeeA0B0s31U1ui210CYVDyu/
OlO8CCAf0xCLZQ1BPQpUvQRxX87szpv9GbLSlFVBeCY3qitBJg7aLfvIbtCgHfY9b3Cau7FMEJFn
ks9BjZtHP4+AvYFpHByBuptBxD3Zkx2vm8Wz9xFSFyvujX4Uih4hc4AaM466J5e+eiCgdDZv0lvr
0PPOAudLfnyChUGlNMQuKxAlzWHaF7l6UkjpJP3fYPOBiEB3DMBLxWAbt+ZYQM+K8umPWbwTgZKV
VMObtfqv7uqrGSYT0po8BgZ5gsOA3KG7pBB8HL5tB4/1DbuaYDKfphrywmpQ3LMi4REDrCeSNHaY
8JTZ/vDwutphglRioC3WRADoU0+ggjOWN+HhNXvyHjw6r9uL+sOL4WqNCVZNaMVClYmgkEijO0mv
obqsedZUuz0g1Bitt7Ou8MNyfu2IcpJnaT9U5n1rBXvZII9ibNyVUWgL0eDUJeD0gz7ekuzOyrNd
m4lur1S7ZoAoQFd4ZVR423/7epy9/un05wsPnhrJitAFhrRi7CqSV4Y7eXaHyd22Qrf79xvqaoWN
eEHa4GEPhINGukti6T+qqXvcNsHzLDZdEqW51TV4VpypEKMithWr+7IROLff+vsEAlsg0tDQWWVC
Wqnik6oV8r8GYZTcdKDqNANbknwLjYz5wQBB3Pa61j/QT4PsXM6Uz8QwBLp1ki3VnhKcrO9my6ku
rX+fqxHm1aVDnkmUjQ7zLOJLR26lkNME/MN5vBpgQktQUpoV4SOZxRvLiz0cCumBUvs0u/qr9bS9
Z+tYQO1qjgkzAxmMGBP3lLVo8PDM2kVPFFOGOZ3P4u3s5FRwLrGFg86DOKwntFfDdKMXxylK4rKc
Ctx4UK1xmgqyT6lj5D/y7hI0/9ExmKCTZuFcCwYKclo03uhhfkziYRdZEH8gA8cUb1VMkJCFIkpF
StwhYHy3QKVM88zum9ieppljab1kvPhyTKQwU7HKLIqlbEblJs5SvzHelaqxh7q1LVUDBbdUfUsh
fRx0nb/tNbxVMhEk6dC30zM4zRTcxZnbT3fhjCZA68b1XwXdq5cwQSStjc7oG3hJX9936W6q3kLk
Kv337fVQX/s96P60wkon9RiFK3MRIIJGzQFGyW+qsuFs2eoYL/AQ/4ZDlkYy1IFOME2om1cliich
1GpHW3eFl/REi4EQnjrzcDbrEMOFSSaUdIKQK3MAVE8lnZrOci11H3bnqLpT1YNgghEvxr+KpxJO
jOS4h8rElDbSAkHPkR0FvYFJCquwsb+2NQiegHhCQh4XwPqFdt1a+nmXoSRFnRH67ehjkJOcXoTk
KCvP2x7C/Xz0b1jYyNArMQTg6UD5C+gH+LxSpJc7oQEvj7VLbmI3c/ruftvoH94l14Ux0SSo0mGs
K5S8Sk8+pj/+EcFKvkKTagfAtqNdqP5KYI9vwx70/v78eds+/fVbx4KJMEEdV0pV4EIFAB6lclTB
yI8or3wh+rZtiPcBmXiSNV2pD/QDDrlXD/fR5JUy7wNSZ99aDBNJJozO1UkLGxiVgjoIig3Yweym
O6FResNTAeLsHEtImcgF8CIdjIWBF8s7EazbGTrzOAnbG8c5ab/RTxa9JscpAJ5t7llgh1ZnJ+sU
W7f2ulxy8rlVToBFBNOYcBJJcxPHGRZl9pBrHPFCriHgVB77r6qbPmn3og9tWr86Ciidbi/zD8/V
nweBRbwXZhyneYlHCqUjyL3IV0Bh/ICC7JG2uYUT8HvbFjk3gsaElLyhg+Utemtl+aJND4a4/2+/
nwknMklKsQQ/JWbP8PEw1YnGKWfTVg+VLiuaBLIyUWXVrzJxhtpWhqtzgPRy+FkE7C/kBIj177Kw
wRxcKWslw4iQWfWfJB88lPeY+tccYms7FfJaSenwQhJvUcwpxsSPIGR0HCcPMDjsKdNBVTifZt3P
fy4KQwa/hvqJjFqgdPj2vS9BQyXyTXfeTRh5sLzWHdzCEw6lp+8gCsX5YuvJ+MIy87ggpYjpmBTA
iq4bTonwuddNLy0xkz6iwibWwb3Qqp40iTdiEH1HjoeM3TRduKrdjc1DHNUHI9TBQhLwiJbXXyWL
v4w5+5Apb0ewLOAqwNGPIUddqnbxtfxEJzPT24RXU1/HUy3sMSlEalmN2mJEwkX+at7P7viUHgPw
ItkzZHA/piTuzRu+VsF6i2thlzn3hQowbDHj27deuB/OoSc4rS8ntnT/D6JGO9SGzas/rkbxhVEm
GHSjXOelgZM6IolonSg+YT7dHtpDkvIAQ9R3f7sFF6aYjEJs6lqfRmQUtIOXokGsHv5hVeFVGFdv
wIUhJneYSD+pmPxGTqb4YZs7puKYXWunOidH4noKE4LIiCFoBU1mkJJOjd0cCl+4WMDKN171oZce
OuqNGdpcARvqgVs7yUSiMJSCccaorVt8onpL7XO6i1BCVXbRXv+acbnB1p971w1lG0CWpLSZDIJc
V5WfEsWOQy+0nEYzXaH80o8Xg9xOvGLq6iW4MMmEo04rDFmTKMUAcEiB9Brqh7+4BRcGmKgSamqe
jBSfKZuPZAA9R/363wwwYcRABmuZMfSb8lzyY1DdayZ3Yp1+6A1H+Hg5LF4GREx0MljYpXiykYeM
fniJ/4+071iSW2eafSJG0Jstfff0OI2TtGHIkqD37un/xJz7qXkgirihs9BKEVMNsJAolMn8KaEb
L/VBo/1ZgGP0tpn5i1u4icerkHCw4x3QNtaTJlMlYcWVQdT1BzhGLHvUXhtNCyZhwDTMYn443lGZ
5xQMgugl6P3EFDeBAmU4m1bu0OqKh+xLFHZfMMYB4h/DiU7pq2nXH9TwSVDs7P6/hQGIcP59RctS
tahqjQf7uDyJq+LIyqtZ8BKYHAhjq0IagSaC2SM+i+Yvo4gRMB0sDllvqxbn3j8OajAt/e/VxIWU
pl1P0w9aZJfQXlUb1RP6wj/+dBwzbM3HMpa+jk18ubn1Ot0fk+ek5jQX8EwwiFEuibGWMk0MiSFI
YuwqCrr+x/EyOJ/lXfFo4/Fg/ckkcUQlKY0eoy4YQQhteNz0JOdUywxyKGB1m+oKgQCd+87OlkcF
AxHSBseL2d8wS5YV3dANWWHMlJq1dkuBh01T3jXpzbieGt7Mx/5+XU0wIU1EBKHpUiBEo1U30pp4
rboCbRXQ6sicVxPPFF3t9tMUaqxoAp4DQvnYmwJSkYmH+NprUWf/b/tGf8nGUlcVcy5puDkMc/SU
fvRqRQhI1XvHZngLYnBmNntxiAVc8mKMOLQ9W0lYRTeEJwa772zXT8TEMIqEoD8aIaKYSZ8q7SmT
A00NBiNDwyq4qr5JCU9TYlcWTNGvFhnI0YV8bpMCIWd6MhDr0pG0Bv8ol/b0sDqLq36kUTZNa6Gb
zEkDzT3eWY7jsynXdjHqJM3wAwTZKZIwJpeYm/LZv6p+LZJNuRZGjUbgeUHe/6k+zU+U40B1e0/0
l4sMAtcp5PWV0u/0eyhwNcjEM+j67aW+ANW02XwtdN/Mv8rDY6USW5o+aT2nUsTxTTbLGo1yTuoO
oTwm6ywtNDBushbE7gaed/I+FQMg6NSBLhgohd1EtsekttP+Q9fxoOMP8e117xjsSKoWdCFFi+od
6P7HU3dL8OaWvP6W99r6w1v2aonBjmgl6SoYWE+Oqej3QA2VZ1u07CTM/PSleDv2dK49BkQ0Pa71
xcBbls4GJY5yA7oGW7tF7sof3niDrjwXZKDENMXWGCx4haCf+upEZjdrSnut7roJj6DSP14bB7hU
BkaUMjYjiJCh9+hsnqWwvek91e8D3ifjeCCbTk3GwlrVCudqMGNnQv2iElxpOh2v5Q8vyV9+wSZT
waQej7L5fuUL3/ITAV0hFSRNQYJ/Vs7CGfxCJ+Jz+c73H5JXswxotLVZiBVlNKIVWNXJXfDyBBlU
e60g94ivcoozf0gyXe0xIYdipcYELkSaSwWlkSN9BZNHiI4xiODV3uRiwj00HtYHXg6XA1dsRnWJ
k0pcMCzsVhiQ0z0yOYJ8TnlSUDxPYVBkFGRSyLRkUS53gnqbobnkr8YurlenxsDHiPxJCoomcEMg
WJtOYAzMeBqhvFUwiJFDi9cgA2qFeT9DuMOwRXNB0a7muAIHKzQGK1aiC9AmhJllQcmM3EnR6itR
9pBgcROJHAla0sdnjLcwBi/yblUxr4jPo7RPlnYjdfdpzwkseHDLcoSsepMN44KhBHqexhPVD6hv
ejt+QOL2gXeaOAti+80wbCEqFYFXJ9ONiYd+Gpazd7xnnIPD8oRA6jEfehPklQYqfGAH6yCx7cui
c2yFtxAGFVSlS4lO+4766FwM90isJ9nrsQneQpg4Ii7nviP04ZYp8qsMhQk7nh+I8G1Yh5djS5xr
ieUHiU3NsMwKZA+UtU0Js0BBPYIvmcrbMwYJajKWYAcFks7WWYnsUfwk8ygyeSthkCA1Kl1KZjBk
TlLzubFeEYdd1rK9F/MiLGPJboXxLHPLOvtZ4l9XhM4Ag9lSarUKrSXJRT8Lb/PNCG2xEtkcg3Pn
chBIZ/BgjLrEWhQ845aOONoYSOYjVLMcQzwN8cXKvh67xR/KVb/WxZKAqHO/TKSFk8vmnbFS6QCN
+Il2NkEi2EKvZRnsBAFG/0IEtyacLA9nrSwDiKa29TglyPJkKAVn+p0eVc6QvtbTRcwvGHr2jxfL
cU6DCSuySpmtpMFawRkcWOJi10V6yrgRIHXAgycPKzgLDS0MXpS4MFaQ2pLmM2kxtyVElznKQS8n
/cdFMRBChiHSzRgl6Db3u+lZ7INC/K9OQjd2k1qI9FhswE1M46Pqhj6Na7RbmM/TN9nPPTDJhcff
ab9L5xpPGAyKiMVsldqEw9a7lH0+O6snDUUEcP+5kXdsi27P0cdi0KSZRSnV6UsuW4gjGNNd0WlP
xyZ416/BYIesC5Whm1iO+Zm2OYFm17O+TL6B8Bmewck3cq0xAEL6tLA62tVBL3uQcTupC7Vj3wpK
hM68T0W/xMH2sUqIqtiC6l5H76cGDh2kZyMdVVkttQ3y7XgTd1EfkuWapWvQPWRH+xZjbSDTi5IC
faHm/giNABVqZrzk4/7ubewwGLEqbS4k9ALrvNmNb8CiFUgfMM6HJ1z6gye1tF9X31hjQoxS0ZUq
F+F9KV7dy23uk2BEtQCPj/P8Vnvzz+x7C1UdUQ14j+JdkNpYZmBjleZEmiOEUMhM66DTjpqPWRSM
6l3Hn+TYPWMbWwx8lEamDkMPjywSh2q3pRAY15/LsIaoSn5HeRJHzTl2l30I2dhkIEQqQSSXYEIU
EIKGOxczzY+RX5xKrw7+6hm3McVAiGrh5SP2eK3WQm83yOvm8W3UBlX19h/XxOLI0mfgccLjhJ7s
IqT9bmVoBZWLNXEgmP6p3871Zk0MiDQy6BElyu4UTV9Syu8jdk4WLRd0gjpiVoVG33Jigf1H+NUk
W801W7KO+oAefChIuNMXOkslq3Zx24cGEpNu7FRP0Z3+Nt38VU13Y5it0BDTijLBwu1mZmE7FjeT
kXPccTfy2JhgUEUqGqkXZJzzUr4s1Ye+u5trXkPKLhRvbDBYIphKHQkFGt/k/oIYTpd+5vJNYbnH
TsjBYba0G2ldruUp7rI2fUnVU2wlUGP4XothvHzX2vta5bRn8FbFYEc8DArmY0CJ1C5oDlZ8Q1Rs
zbqTl2/H6+IBPzvHl6KqT5oCgLF2rjJ9ExCUFoOd5V+t7gfy5cU4+MZi56LpKLz3Oc87GABRJNJi
lAZGojwg9VcrizGAzM0m71uBmKWkgeYOzXP/DuJKM2rGQQcKy8HkRWclFLw1sD5YDnFWh45SQKab
lwvY/3pXmwxiJZiiqiyaO8nJfLOKUOVYwTOo1nWQNd3fULdAreh/62MgS53HQVEyfLeh+j7NjqTc
tsbNzA0QOEtiqzTq3NZ4fSIpP6EIJDuo1gy25neB/DD4kytestPqQbr+dOye+3j8a3Fs3SaFgHyu
UiVtyTqr0u0ydc4KN5F00MfdphKv1/MPYHy1xwBWoUhCqlKpBkicGPfkrj8NtwI8JQKLM+jWyCfI
5TrDPZ8Oe/9Bev2MbA1Hn7RCKHqo/GA2KqD8TX1Ye1TyTUSrSOwPHGTeDxRM2dLxLpNFg2W9WqIo
Vtu1Rjphva/j0o4VqK5Myl0kyMj3oF8zW7L7TElwPKbzaq6Vffxl6bH77abd2Kf+tnlbYch1TXSI
mUB/Jlzi1O6hSpxOXix+qf8uKDJ1iFFqKqRtDSboM00kFlYVRQMxqKGBPIflTQX97Xe2e96+0uvm
93VdbTHAnQpLhWocWivUAIqHXhUAuOVvklNCJVB6WO//qtC4WRu7j3O1lnODNth+OBfzJ8F4Jutd
VPhGTGwj4aSJ92+LjTUGTM1cy5o6nXBJqPUHbfhpRMkrJNOeoRJ3UtNnEVNPdpsJToWYqc/QWFBq
I8dxdvF88xMYbJ0EaANlAhasDl8W47WcXbH2jn1zF3U2JhhIlXqz1JQUKDCSzumqs5pnmIwsThN0
nVZb7Th3PW9X2ddkJpBJqlboZTSg+NUdTKW5VP6mOuVe8shVU+dsoMnEfTNIMtTcwFPPfBm8z6ub
Q81X/2R+zy7ZQ/eUBz33tcyzyKBqtnax2s+g5RzRCbIMjpW6HeENYu8Dyq+DZ9KDuQEUqzHkYiWQ
MUueh5Y8CcOPoRLQN1tflCLmRIO8BTGAEluNlQwV2OhTyBFK8vCtjKJnA2Jax364G3Re/fA3hXFh
XCbJQE501cNV/2K1iVObTmz5eeKQ/hm0hZyztXvJbwwyYDIaS5ZbIs5WLBpel+XgEtNdU899qK/7
x2vjOj0DJakGdqQ1Q0BBp3CQ3/DVT2VI6/zpOeJOm+/3FGxWxqBGIWZ5MTa47rI0CdJ+tgU5AXmf
DkbJ+bEocNVq1aU2CsdYpdfjlfIck0GTHlnXJm/xFa2uuZmsS9wsUG3DCIboqfO3Y1v7yGWZioXe
QUNl46VJGU3M8ONWTevEj2evHxY/zc9mdUpVcIP+TXRmXq0x5zoZ5i4doAbnrtVjrVx0zJ7Fmk30
YKxezbHjOOf+Pl6tMQdcXq06belDORLP4nKeytKdzJ9DZNcCj99q/xxcTTHnu4cM26DMSNDP2ujF
a+RgfMZfc91eNIlz1+z3Gmw2kWLNBre6VkwFQ8KVSkXODV/xBZt4BXJibbh8RK3K7m+1yeY9/v8Q
/12XyBx1QRBIbRCIj+aX+qQ7UjiGMRSAzBt+bMvbTeakZ2kEyQkJZ0+a/Sr21eGxFtB6yItN6L31
e+R1XRFzxIW8jCpTxFshEdNQBdO5Oq63VLJDH8HvLkFJG2wRlbMUsd91j/Wy/Dg+e7tobSmyoakW
huNY9qdkStIilkw4TfLSTS+J8qKJX/Kp8uKssUEAuSY8qtDdWPNqkU0dJZEkzTNV89AgyefQMTy0
jMhIpmqB5EWNhx5z53iN+w+kjUkmeEj0tRBTA/lo0IM2IUhyHNmrfQINmHZxlccRfeAIdHvF5s89
7J7/jWkGbbReHqVGh2no2Lq17sVTGKeVXUlIkOQfj9e5i6MbWwzWKKoxqauBQ7laX1SMdyFhvKZv
qvhBa+084fFs7a9Mx1yPqhugnWUOSDUYc2kaIB2aQNAoT7eG+CxVgNO3QguO17UXuICHEFQ3uBtk
vIb+DTbjUAtFbSC/ua4/MRboiUprS0PMsbJ7t2/NMOCSlm0HAl0qAHdvBpR8kgTGLX06t7SUxfHJ
vd3bGmN2r5YLc5kLnAI17myjs4saJ/B56m/aYuVcQdyFMRgzLWqpV7h70eWWP1NZ9h6dUvpHGRRl
sct72vE+FhM4DJZC0oQmI5oqMKAb2eYPRcdJP+8y5m12j22oK0kK9sgZn6r3q9fsVXZIOKAEpKN8
lrjEke9b8GyBDKpw81B94+V3dm+/rXkGT3SxMc2CMi1HeIwovhKC4wRq0ealulBeVNptXDuxL384
Pgd755umA0wwLWsiJqb+fQ7QYZ2he4uWJqVnCXK+E7lboB2XQPWWgPaLG+zSgIG9m7b2mIBCAkNG
UhHY0/IyINr6GK39VyEBwWkKqd6ofdBL4s7ZJ1TQH8uVeCIkZOvmR52NKseFeb+EQQBxaiIjy3rk
C1C1UapvpeUdb+2+1163ljn7Uz9nWmPgGhabr8r0A9287hgTzpnnGWHOvKITUkQDsixG29hxJdhl
92GtvxyvZC9u2X405rDLpZw2zQrfNFMSSuXnBswqOjFvuzgNjy3xlsOc9GaqGjWj7A7SWLljpp+L
WHu1RvX+2Mwf4MsQJajFmZbMPv3juu8jiCOj6e4pP0VB6UNGQj2ZT/o3Wo00eRH7LlWGiuTi/+wx
V3beQtjBoN1DLSYjV1cL15AEaC319W9UCgHKzJyQaP+TXQ0y5zqvGznOBCT7Y/WTmaC8WzjS8tHg
NTtzN5I5z7JhxGsv4Z01lL2L4bCbsm7OZtb6ulbcTWLumELlRDqSRdp4j8q6Kzfxz+OPyVsq9anN
u8HSsh73A/oNtXIOIFvuT9o3aRSdSZ3+6rBdN5X+ko0lIY8UhegIGmYV9AHIhBNb4DVk7V/iVxvM
gc6HsVtIjAOdxp62fh0gztH/NNEYoPIGXvYB8GqJOdX9sFako3PP1vRGzMYZpJ4DsbtkLVu3Z46z
saZRJ2coe06OiPu0CfQH83kNBnd8058pccAMygD5zjhNKPmmLzr33NFz9dt1o5kaGH8guoos+7+/
GIQK2qWqVVQP3cmj0snr22i3GHcpvfiJF3/tdnOoV2ss25qe1I1ESiQU1c8gzHRV3OOlG50kDG84
/3SuJ7fae+j3VxHSxjITPahjVuszJUpOIBVW9S+jPJ/WiccmR3frt93UJcsCcwaaUtjWRLw4o7Eo
ZjoACO08jPISPJTlkJuYpeB0YIftSdSJRopMwQRg/DqAc6ALohMJyrC6IAtwk3OZP3cvneuy2C7E
QZHWtG/xxtGMILPcXoLK1N8gx8YEg/9N3kStXgM5ehDPW8+kPxvR38DgxgSD+ClZVUGpkEbMFa8o
C8xdF7Y5+ov0VyHHxhAD+auQLug1GPB1VrDrgNkZ7FKcQsAuCG5MMJC+WLGstFksY2Qh9RUBoqPa
+hkJSqpueV928/PxDbIffG/sMcDeoKhLlLKjzUKTpzuZV0AHOkptOgLSncbbPFBOgsvr/tqNvTdW
GahHIbsYRVoNEHLyUic/+053rLoKV8l8KGfogeRcIeBdPNyYZDDfWut+lGj4nVe2BHaa9UY+0RYA
+aPpg+P2+/G+7t4wG2sM+i5Aw1gpDCwQ/V7V81RxghwOHrHlIqvqy2GxqMufRK9ET+A/Pe1/M2ql
XpfBBosZKXIiJTDTaW9V7NXzc6e7xzvFcQWTwYc0tsBYqAHxrNgbdfBwfya6HU+nsQCZWZacjq1x
AI+tEOkQNCuWscJbs/q2qk45ohO6eTm2sZsg2+4adY5NsDSrY1k00CIEfXP+TBNyik/ZsUCF4I2e
6kIi1CPfkjPvUPF8goEOsciqWI+QHFeD9pSdMTb23ifK45jYv+s3TsFAhpnOStrm+GJ0grE6i17u
xp7ygTLsy37jtxgbi3HVD2HNo43ezVhvd5bBjZVIC8k6BDW9T7ujiadPjn7p3CQsHyVezwBdx8Fd
bDKIsa4W+JOmBnlOK7dN1c7L1tZHB+Plx/7CgXxWH1Nd5GHOwSTratlgN+rT2IGyU/MlDSQ582If
G+MA028KmUs6CCKlGRNi1Vayn13HOc/776Kre1hMQJYba9zFUYlmq8f6Qpkt0YIdGo80fcRP/O1S
NG08wmLgox3zLpPBCeomp+JOeFvD/K39Kd1B6sGp/OSse/lHiXNFcxCLFUFqBjmRcortCxiTmw6K
dAOojAwII8BB0lg6EZXXJrfbGrRdJgspUSVYwoBNFUI9MPz1xjxB0yKxKeNW4pVOyztqHKe0GDCp
6gHp4xF+0so/1/WmM1/nAaInVov3dHjskvRPHZwzi8GTXAP1vA7JYVch+Xk0Ia+dmN2jPmg5x/eP
DzQ6nv6Ny8MylKlG6TUEAmIV0KSZp9m45OXL8Xp2C83XjyWzCiSViGTXUIHNgDbs05EHJZCc1pZD
3vV87IkyW24qhbFtFguxNcn6zBZJ7eZt51Zz4sZl7NZ5+1nSFU48z9lEtuAkLCJIJqMajTF9MHau
WZdoxbMrndPSyIER+f0q2FyidZ4peW9i1m1ewQMP9pi1Lz0lnhdHqE07NpFPkac3NSKuMKMzu1IM
D6TOHGhWjn0TvOX/dhkRgZxeYADXlaLkp4GxvjmqvEqMHy2IAbYGuBwsKUzQ2LkkMaSXlnM0EzDO
/1SN1OmL79pQhBKIdnFxYcygPYv12wwN+bbM0YBAUkcq4rcF7Odz4zXp6rZQQwAPhj2VXVAUqq11
olNrl96cvWUVPh676X6K4hdQy2wCXIB+TL3keDlr9uJovvGx9KsfbSifyEV8F39IPcFV70S7h4q6
5Zbfju3vb62mKqKFQpTGNuWOBAyCLa2jqO1FXYJCuvQxJ9rbPx9XE/T/Nz40gWA471UF56OynCzP
nSmXboikO60peFo6O2PxN7pNqn41SYO0jUkijkmldUgU1CNkGuOfmbbYWfrpeOv2wfmXEbYRd5gK
0qQyyqCjkp0g+HnXypiIiCvHyusf0F38eWyOs41sRwlQk1STiTSj1IL8BXM6xC+a2sm6kyCDjj4P
j83tCm9t9lBlDl1R5vlq6nQ2Mlugl1aN4ZyjnAxQtacRaDqmjj4PVJsyvkmrztE061aMyp9mAnaa
dHGUtkjRpqGGg6SHkzreQvqXN7vO+wRszkHP+iHREXdI3cnUHgq9tav6WYh/xDqPYmA/rr9+bebu
z7pehNQEvnZ6IpiOakON0mz6vMtkH9ivZuh53Xiukpna0tAsCj5tL7qUsCvt/YVH2PWHUOZqh/6O
jZ0OSF1atHlzHWw6Tgm3hei48nnxdb8OQM5oXXgVzv2g92qSufhVq836GIMorlrereIXseTgDG/r
GJyRpKIVrJIme6vooywj21rLml1I/XnVBU58zYFNlmSF6Emf6p2Mqc1q/a7E4i0GBi8V6TlFYY4Z
tiasznnZGAa2bM18WXP7+mlNX4/POcevWYaVRCBaVmXwa0o9Qufy6Xu15dLF/OGJ8Ovrs0zVmpH2
SxGh4qUGYJXMR8zESXZZgm8fgtwIXUYIYv7/NCVwvIKlqdYVdRRq6nVCHCQK5uOa2yL9RLgyXPvw
bJqQj5YMC72Z/z5QBjGFGKOj/0vhSWFjr77qSNBjbG9UJBvEj+0H0RZciLscf8E/BGlX08xZloc8
gawu0ilisEIuaA3Fh9ym8wq1g1oiJ/Lch9yrMeYUG31SC5WM1KiZ9Z+a9cu0GoVdrDThG083iwXl
kOPl7X/Aq0HmWE+d2pGaoMInZr3bz509YUiil0pIQPIkv94ZBH9/BF1t0cOyQcW5muehttBH2fvx
FwvpSXe508/VHbp8wToMDu3EoW2xlat/E2pn9ujoQgk2tuMVc7aYDe6TSUkE6Gmhpj4/tcKNFE92
lbhi91TjyXRs6g/H8teK2QB/bhpjrd5zi+g1wVsJ48b6A3F0mxZWYqScLW43zR/yR1ebTGSxTn0n
rRRyaNUNdaIby1NtyuVc3vLSZLytZAKETB+E2Mxw+kX1ZuxDoeqdyXixVqeKF85X4wAAO5jYZVk8
j/WErJjYvrMpwU2j6bnJPxhpbGu8ucQ/vG+vu8gAjlY3bSdrIw6iFTmyMPtTYdiNglSctDoD6e/N
WHFWoXwAGTzPa3hrZRCnMnKzr3NsK62rYrjZ6c7liUrkpffLw3pe7o1Ag/hFqtq89CoHDd6zvpsT
2hSFDlkrWK6lnxHmhjI9jK3AFIuAczD278Xr9jKw08zZUJsJDKlBFDSvIIHwItda7exFfqC8o6OH
FbrWSQ5RseMlPffv/atxBoemSOmsWkasr4A/uxcqO+u9MeMEF3+IAX9ZYclniwgMySLOoiuPxb21
/Oij2ZNqVDzH5ZSpSbi0yMvn0SOo93Mb8u1h04OUxZr9463mLPb9hbz5pMQasqwRcHBMuXby6SfK
TlAA/XhshLtYBnSsWE+WNsboGbqgXPIB3Jrvai1SQGvx7QuvhszxU5arNuumUslXZLnAL4MTCuYz
EHcRNbabldcDw8G4d3bozf5ZcROPpIKnziNS1UEcQdl6tnPVslWZ07fEOfcygzmdmemyWODyhxKA
LRg/Mu1hySCMud5I6c38N8wyqn71TwZlNCGbVimCf66znxVfi+xS5BzCTt7e0f/f7F0pEzVKKoRO
VgGwHDAjeKNKSJFD9Vwnz8cuyPNzBlHEoSAjeGzwZtA+Kiuokh+UvyvzX3eMwQ1dXJO1p3xGSGE1
E4oleWzHjcS56TgLYdtMIiIaaWoh+dhFD9EAFSnxFiOHx5u1XxIH+7IoQ2LGBGHlv7+MlXR1BrkX
HCCfTiURL7vNIDIj4nrRwRumnapQDnnhwn5osrFK37AbfyCDkCTJiix4dNuelHcSxuyinSnrrsYp
YOzu4sYUc5ZaoaqbdSIITdpLjW5fAWE0j2t/P0jYGGGPUB4P3ZwinSCeo3MTjGiTlrB/dcCjzNy9
LjeGmIOU161gWFRfrCpQijFW24x7Wyz8TP22Tl6pvMkaT2hpF2I3JpnzpI/pqJAYWeEmFVZXyUev
MobRjeLBLkouhxL98r89DTbWmKOVRnNZzD12soc4NpVjzEu0Z4Cy6ZGmgUyQ5PDauTjrY7sL9ChR
FqmmwwhikBC3r85CCvVv9/igcdyQbS6ItNFS4wnPq4K09mjWL9ZwMWLpw7EVzu6x/QWFUCWFYeI0
C0PjCxoJ1zjzjk3sQvn1A7FNBdnUK0pLmzGKJVTioG9mkMedBkjTqDymk13JXHVji4GJdBLqsc+R
X4Zy7kUcn0Fh56GtxauV2C5S0CcK9Qer0T8qneKgk9iuuxnNqBi2zcirCo7VvFPuRoJGZqvEVGBn
94bsF3Lu6yD5IJoVDmb/sKCFruvi8HiXeE7FoA4xKCdRhzK3Wj4I0SdivAydK/KmdnjfgoEdWe6h
txmhJNYWozOVOmQNF1+oYjfT64C0M+c9wgEfkwEfqRdzaUrQ6kH7AiUQNmiBjhwWTz9nv6Vk89kZ
xOnjKJaKBY0P5Tf5TJmIx5N0A/6S0+InYeSLmJnN/NzhMarxlsdAT5YZQh/3CBz+oc4kAX1/QJ0y
OHYNDhKwTQlCYpT9aOAALehDz77CTQfujCW9tQ9QlG1LUDuz1aUJmBa/moEKbrjkXvwkZHZ1oX3v
wrPy/N/WxET9ApFNuB/sGcJ4P5tKWFqYYsEIz38zwwQr06zH0WSgMWDuPAFVxnny5url2AbnTFkM
5qhZLoLCDBAqljeWgI/U2rPwYE5+Nfw4tkTd+OgjMRgxj1CJskxsmiB1dgMCTtR47TZuca0imtRs
ffqv+8fgxQSul7kQ4OFxrT7N8YsaR4ptEpM3mbrvfpqBoQtd0/XfuF2qJB8HAqCgfZbU/dav6AZz
RB9MsbfRXfVXYHs1x3yyYWxbK2uwkanq5fODkf1cyyDFZh5/r31Mv5phvpecxNChNxXafP1Dz0IF
n6eIbo3kP66G+UiS0QkY40Id11KEyzS3TrsmQZOTs9Xz2g5od9LvHnhdEQPoqqwu0B6lQHuJgiEo
gvg0uf+IX/AKbvvH6mqKwXR1KNoFpFrYvPguwrBU1rpLHRbQVKgSzuuZfoejVTE4rualIYBYHo8L
JDpQlaaJDm5VmuMMbMmomOdaT+UVbY/5gyKAsd56M9aPVsMjp/7DU+nXxrGFI50UWIvU0/6aOMyh
8LYa9uysPytXOBEe5/J++gYMSf/v5LLlo2KVe/A647W0nAdP9IYgca0PZUiJMXNveeM9Z/ar3xt7
DKJbfZqANA/25Efs3neQLqPhi6qV0Anr9a77OHyiagCQ8fzM80juWhnYmPQsq5UcFzEGYyrhTpZu
MvM0kNfRdAbL75WwL0AydD8sGGjn3Jf7FZDNuhks0UETqMcCGn7aj5C6BwOOhBGS1Bc8KrVp3UYu
5HndGfl6yaHPSOECSgTxw9/gGcpoKqXPENmGKovIeVVMeNOt0VmNv6emN5gBt3l7/6D8ssJWWRqj
0UgnIn9OxFuxsSfhMclOES9jtv8CN2VdAoYoIL1joEyclEaKNWSYsiyU1TtJcWr1c6/56HuZa6cu
vvSyf7x9+/XAjUkG0uSokqIcZpE6od+QEvAKd3FgwFvrF17KZBc/N8YYUKsEeYV8APKq2VLaU/GU
qootmTdD8kXhCUnQ3/0bfl5NsQ9ipKcHrYPMjastlVt15GvZzF4bT+fSSKFn9T3nanNyFsc+jnt5
qCONzmUYJdrAbuP0QTBcBUo4rcf5ZjxLTKDaZsmiJjQComX4aHDjH8nbGFKqu8jGW+YWQy4u+HIy
u/jKsUz/8u+7qotgPDANnDnGQYWxEI1YoEHK6R/6Hypirj3SF4blypwIbFfkSjWv1hjfXCywaoMD
7n9l8saJoeMGsuGb90J52GLAfQ5kv3dqR3vIIHXFncnb3+nrL2ActqisaeqxE+CRuOSRX8KVlEs+
+gp42jhbyzHF3sXmOmhmp+GKbDxac8ju0Cx/jm/xJHZ1n5xWlOhTL/47aW7VtDBvaAB3pPcLZpPF
TAXZInMuUwBYME6EBn0Mpoa9B7mAG0y3g5H4bzi/txaZK6tA97w5Jjgo+aX6IkO3DNXyc3UR3fJM
fF59fDeO2iyPuaPUNCvqMh4wPpI+kdI1c8FOCe/j7YPNdQ+ZaLcl8dhF1FEtEeSPjaen5z4BEYPV
ozH6ZuYG8fuV+M2qmHMot12X9gnOYetGQfsdoyONXb+p4HwwUI6nWhmm5FW80y/unv7rMpnzGLeS
AQEnuMq78tAt1VSERKkjhjxC5z/cSldLzLlD/jfXGjryTnk15xM5C6DdsidX8pJz8rLyWkD3z94v
c2xxs8vqWZUnLCzVQ6jBPBSoyrfJwxyJPnpUPh2fdJ4xZtqiBJ+ZkSfIfmfT5zK5yw1owjSntAir
jDcSwHH+d4DdnG0jrU25r0vR7YtPahro+svE46bhuSJbvEzNTLFAMIR8Wu1Q9WYjckZb/q66BWoh
0ym71wtbvf2vHsIWMsdONcrJxBusvEh+4eX3KLhjpuMkeW1gfBJjHjzvvjKvJ46tZhbROigGOEne
04b1PSJcHLSKmrsV/iNAvmeUN5+tEfU21hSMhaEQExg3Yzj4yllxRBucsiAcP3bH3dB2szAGSvJG
U9QeIam79k9N+TIXrqjfVuKXYyu7Tm/poHI1RBPyEcyBLogyxkui46kA5tp5mux6kT93cuslGBqc
04IzbLm7qKs59jLV5So3Ijo3Utd2092vjVOq4AUN/mZRlgFUN2VNZvtLtCiVEpW246uQjSLBPF8S
KVh1X4g+HBvaX87VEAO8VTlIUtoBMpZedZfZHWSUClTR7uafx4Z2LzLraoj9TEI9z4ZZI2punofk
qW+f0uabkP7oxZuodI9t7YP81RiLukQTZ73tsH1UpKV0cYm9RD5tJiv85SsvL77vgL9WxjaOiM2a
KGaHardpNfas/JBkgseV3Sk/Ul5CirOJv6HuaHZ6mSMaSE7qmQoCItLxzVP1IjhJ4vSe4vRgehPD
Icx4OXMaOv0Wn2+2lMlEaClpiErjVdm666LvZfR6/M04jsii7tRnMdqnsLTFwJgL6ClvcaRnnrtz
PYMJ2oiQQOCTEsKIgUln50LpTsftD/YZMJHxlGz3+W42m0YXvYHbVeukHFIwtJETjXHoH8ge27fM
0fC0oBbJPS9pw9tFBnLxQTU5t+guji9y/JzPn5vic8Zrod+/mTfrYlBjXKwqKiP6WLvMLrqLMYGY
/h9pV9Yjt81sf5EAiVr5KqnVy0zPPh6PXwQ7trXvu379PXQ+ZDQcpplrB0FgIICrSRWLxapT5/iY
n7e/pNAxqfd96UmOtDDf2Fjkwged67CmC/QP4vo8rG6rPtvT4bIHikuJbzZ4QEmdxU03rGDp70pU
RK0bRe1dOq6uqXoN2UXzo+UEREMtyJSlAJLV6VziVuSjPvYhqhfGVNympHZbzLJ5dZftjVi9Nrsx
KMP8DqoFt3Pb+4q++Lny0BvmjxFMwI1eSS5u2c8h7912IVZaZB3cNm/9OJ1cq763afaHRriAEkdD
W08OyihjOZw0PftR9KY7lqbkgmOOcSFu6dyTELOPmmmxEzEGjKylP/y3rqXoEjBVnRALHR2QnXFx
BfgFR4WuGubnzNDNTL/sDhgX9wy6t79fdlNRIN5a4mJKlvTK0Ndo+leYOLa66oHqraQ8Ivr+WxNc
FAHJg1qQCTlOUuzj3ANtav47ELGtCS6CqIDG6H2Fx7NKX5LosQJtm6nLzpVsHVzQALWmEbcOaqv5
YB4wZHYsKudA7OJ4+YsISRA2i+Fb1hGpMrUuNVZgsfYraFfTwEjd6px52n7E0NqtCtreDJAg13iI
ZPgc8SItyyKWDmI1frLECPVl6SeU7Bp6Y41PLancwRokEUrs3m9GuFPkRMA0Ob+0/GK8uYzHBOtb
Bryda7foJN4nxNyZ6psx7ixFyzJbVQz3szFsegdG4sds8I3vg5/c6Ts27RDfx+dyL8N0iw/Wm1nu
YHVQu1DyHOFfN60T+Kv8eG39y54i+1bcwVqnrqDNDIfEfbbT694jVbnPMcL4Z2a4w0WmTA+LCSHC
CnfrGNDlYGsy1Lbo1br9SNzZCjs1ig0G0yivmZZZtQ8P3XWPl6Sc91TifLxsbzKTEm8hVrJBGB+i
F0sfIrd0bibyNWxlk9DCttdmYbxubxv1FPImiEzz9KNFRX/VnS+h/alWMqjTNv7Sfl3UH7b2Jbb1
1Y1b0LDamkzTgn0g/tIyNbScWIkatwqXD7QdjfV5wmhKqGB+q79RQzctr9Tp3jB3mvPpsrcI/X5j
jLvts86MiakheuWMbNKJ3ShXJKmVKbqFtwviLnsnWequn2Kkb62DbCotA1qqp2a+z4d7DSYnTOwv
dHQVU89cw36AfteMCSvNa7QS0wdrAaGDVwdyNFaPjjhUUqNe2yu65lVp4g2tcZsCkUg6aC9a6q7r
qs9p03lqf8biTlap78amcRPQ/xYhpv0ag5HShy9FUt6vJLsJ82iv0+6+MTs/0xbFy2xybM0MFEfp
Ken628j4K6PENSLnOI3mOQFI2ym7wErpc1Kq3/Klx52fr0enq3u3baDaYae/wwkNbW9iO4YNh+Ab
eKjrzXXZoIhPcy8bRxcTGRrotsPb2pHV9kSPCFNXbc0wUFMxebbANNOM0dIArIbcrVYfo/VzXTzq
k+zWFEaQNzN8ul0OTbKGNQ4a0j7WH3STU31gHCbLQfoQYz784UBtbHEHygID7apXkYqkyV12sdcq
GLuwruvGY3AOVXUHGThTGOo3FrlT1U1NTqC0i+KX8VdeBA2+F5Vx9wrDxC/GYgPEIg7lrpO5o30J
8WAExuJcp/eg+iAaqN+Jt8T1zpFWVYRxeGOOu1ZUAxQNWogl0ZFObkdV3aMTPSymctfNxQ7sBl5Z
flv18UdtjIfK7u86kGI4Tfjat7039HMQhrY7kN9q+5jQQ0VC55jYCu4uQhDOR1KhtsRIqPAoDQpv
udOhlMukQ2YJfEb4qN9Y4zv26I52wIAYrLjUXq9+AfY466if1aAKEkwqyhGR4vzybX2/Hq6bMoLe
1sY6O8CxdrthRzGKf1R/atc5CLkzD7Go+Ez+sn/VfZCrv16+HIRuvDHNubEKzYR0ahag26tP+vIN
U0REVlkSVhO2G8pdDtq6Zrbe423fQe5oPSaYcLM9Nt4GBYEdOYSedtQlwUe2LC6fzcZ5juiKmrti
PVDytUquqfE75Dim5eDag9IgMfmIXQM+sqgogIMuZvUawINmzTPaY9g8Xv5EsvubW4vdxro2jsDK
DOBHzzVvWqgknxTnRCA6xW1gavgPF2iY0HxVTyxFoG59LHbJrn0ZJpfRuarXGJc/yhr0witoY5AL
NTGpQw3KBGDUIMM+1B8T+sOEFkLfBJf3ThjSiO4AykepbvP0XUtrW03YwQ9yJ3xMi8Yt4+G2BOtU
sWYe5gHdPzPHfSpgZzNNK9F+ISYEvbTxZjDHe31QP+sReY1SqWC5qK1qbpbHjsEmcBhpPqSJBhc0
9vM1Y1VYT8qe0Rv8Dmh7a4h9z42hMewnsyKoDvfpNXGu0/7BlOm5CI/sZi2cD5ZkGkhF8HbSe5Cc
pbY/N23uVjM+1uWPJLxV3zKtjw+AihoVw0c2HRjx1cV1+icCQrf+drHBhTr/ddmc8PhuzHERNktz
JVxNvG5iqCu6AMGMrkpkc8Tizfsne7S4EGtXVtTmCTIFC5KHGEQpIbjeS4YYxVFisxLOu7VxgAZ0
j7K9/TjtTMwlKF55Zd47LlBZAfWX/eWNE8aIjTnOuUsypg10ylHdQeGQJEkQTxhjIc0Bb+zDn5ni
3Nuu+kTvZ5yjyPES/arvrvPWGxPJm1r2kTgPn2LdzqcUNURleqTLAx0HjOrKaIuFSMDNQ8LiQqup
lFrdoO33i0EIfGV+7/6tsiaD5Mm+D5eVLXOE1mKEdNFSrhXF0/XPzbBrwz/7NDxJtlMndlaGeFlm
+afExjBCQb20AxNVJqNeku0cT5BdF0ZYlYxdHGo27lizmapPZaPcO2S81fLMr1vVy0h5tBRH0nQW
p0hvvm5zQaICQUamsEZSeszvtKfyMfbTl/hG91I3iV2QgexQpZfU4STuyI++Ko2Zq0qN1rA1jVdx
AyLZpXCVcdpdPlvStXFhY7TqivQtCphp4lr7rgN/Q4XXmeGWn3oEX6wOg40P0ichC3kfnoSbLeXD
h0HxyO0xLMOGMNhk73xVgt7ORakRmEMj9WSz+JJ7xeaCyAJxNWCBsM4+dlx9vZr7znXmFt2Cr6jT
jdKai2h9um06lk4xJGhx64tLpU+KGj0lsngThv/yxFMXyd0ldBFDUwnRkehaOnetWFO3tjoTNqjB
2tWCpzAyXKWSgFaE+4ZSBBPnIUwb6H1ugYE6TALpSD4XvNxDL8+uO/oprT+hQJMNPyXOKLyNN8a4
g1ajsxKtkwlj+/z4N9sGORqgovlbG3y4khHIit1/Y5Hbw3BoaaLZeLyyIZNil962V+HReTIe8xvG
64OUYypc2ZNZmPdujHJnDm3iUS0XQKtm/Zoqr1H1nMX7Yv4pbxULj9nGEueGo2FYxrzi680AgZoH
xtOs7MJD+MhOmVJLmVnEUXpjkDtmqz2bTrgix66N76N11rvj3P3s60/FeFPoxxVcj6rk3mYX2YdI
srHI3dvUIpGhV8hMf4EX99l/HIyUegp3c4+5YndQFAQE49zk7npdP9IHo3bTT5AcAzITk6Zn9Zsu
4QcQlzs2q+OucY0uIFq1cMFOJyYMaX5j1OUo2bI4qR6Mh/BBljiIo8o/B/7XF948JtI5IUudI6rY
5k7tX+vw06hJcnyxCRvgNOh3IHhxi5qUOQU5J7YyJp463OcgbZT15f5l4/6xwWcmSedUkZnCLRZw
dPlfdBCjK6g5ghcaU9b+iR6V4HLwkiyKz08w3a7gJmCRZHpMUVDVH2bZ8J3MBBceE2WsVSfCO2+5
t6AZtfjV4l9ehDgyve0aFw4nI8kL1KPA4KDuDetzWnooVbsl2Vu/VQMy3ixxMdBc6tmZHQQKCyy8
A4ar6ruplqzmX6LRmxG2oRtftmtbs1Yd4LDwvOxYiZvcMW7L7Pa3Do2J2R6VUFW1eQbdftTbWGFg
S0fvv+lOeqx19Vij03H58wgBVGB9s3/1m6nGEww6QxOBkxVeHYGM6Ytx0lFuTfap7dJ7gIGl0+DC
y39jjovmfVTOmWVCnUktmkM2tR5EV45mun6a8vDKhjigPSey0j37Oz/E841NLp5PLdIYlaIeWThe
VgfafGsbbmRKcnrhrbGxwkXzBHwo08x4QpfT32wBDJhCoHB4+YPJNpCLdLSAEsScwMtLc5fE35PC
L/XC7aI9gXq400iuQnEN4G1VfOxWprKN+9pB4e52hihDiVI8eV0fOp+eegzySEfehZM80LUCCxnB
VBt6Y+8PWKzoSpONSHPT43zdMX0NsAfSyFWAvbD30G78NbCbfoGGuBsFDlisZd32f1nz20/gAkmk
VUoFxg/2OIP+CuAKitdBrZmxP5Ar+5h8u/xFhTF4s2IupFjQrRnnJtX9BK3P6EeRBybYjy7bEGMw
Nka4c2dNQ72MK4orduxaICGyA82NduDIV73w2nnsP5WQ9TUepGNRbK8+nr23veTOXqGOdpdmAGGY
i/NgtLVXZqvk4An3zwLZvQMiedPhGazXGlj72oSLjuNnsPi5Orqp4SrZQJkR8t4tydROfUEhE0xK
iPF9a+LdJHuriF1/sxDO9avY6laDVeWn04jxI7f056vkASTKu/ql8zGRfKj3018U6hetV3p6Cv+X
+b4wVG5+Auf6BrQckZPiJ1iLV8THMP1W0FeHBhJvZLv1wSs2ZjiXTxstjLqUnTDqEsNV+8TtyOvQ
HEHljpvbbtzM+WmC2g7k/39omjsIaWzUypLDNDn3Psi4oGCi3+j7xcfEbiCDIMm8hvP+KLSWkHSz
7juWv7YvlN4oMsJO4X2w2Uru2lGbISP1hCQxrFovmVIvGSB+MRpBWa4QMHhM0Dq+vIWyRXE3EArC
yqAkuE6XZLqZGtMbzfGkyrpg4oj1tjB+MEPpps60DbzcR6gXoKEThCeoBz+DaEX7+feAI3mYDjLw
v2RxPP3AGIFfKB+wnWtxq3V+PXyVssuL2r8g+3WA+jCIruGyex9LtBiIz7lFIY71R2kAkgMvDNg4
tXVMAGsBnNwKmtvEB116I2U8EBy9d8a5r2epNFa7MUeQuTdB0a7761V/Rb+CJzfIf/xGONka45Fe
xqxHYRfCmLnc2cMdGe6tAlycT/9vh3xnhSsoVVm9lA6ITf1sPZMuyJzbQvcvmxBcY5QCpQOmCGqx
P73/ZKXZktDQGqDjrAcd0SqFQshlC6Lo/84Ef8NUcT9TBYkPmm/ndi3PFbDUNgLkkpjfRz32FUW9
0Vizpy3+IgmKLnQ8Fl11iObm3NoTuCyV26lLgTn/HlPVh2TEIwXtSAdRk8s/lUUtLnq/+6XcPRWH
JgXOGwGAWH5XPHYIOt0UjPH5977sZtu56ygJK6qsBkBSXRu0C4R9zKvakPHciN5079bDYsLmTacY
uTJpWQZ0nnqy8pOR7dXyeilf1+y8Rue8DupBdjAEYeadSe4WUqEmU/UMIqEN+zmu/AW0cu0oS97F
XmtCnRkDhw4YL98vrMrrOukhaeWrGMJpkuyYL/GVBohqZCUHfbYeCzX3Z63XPWOkbm9oru0s3wAJ
2juZTEZBNI2BJf/zY3hQdQ9NE7T34N81xSzVfrDdrgm62ptmzxkR/fT9mgBkHUuqzWJnfTPLndwZ
mEwy6DhKnbpPMPKsnQrQVVaxS2QnWHATv1sgd4CVPA2HNYazltnoxfmzE/5YlHtIAXmm5bbStrYg
VXtnjjuFjVI4ceag79etZzvzYudJ0fbhbzDZvrPCnUAtXwGFt1AemHsgV+uT0nwDKWGi7XMpHE14
M20chDuGgxH+T8Gr9Z39egSU71iCuYEx8SSPleRsiA/gm1twB7DMh6avVuTzzuyv01+jeeOUknfJ
v3i8YxGqoypu8SibnKRtW+to8o2BFrCLdnlNv7JxKtBPPF8OyeLlvJniUgrdqVuraiNU2dpvsXk7
lqnby6BjLFp8DPtvNrhokq1rm3Y2muZj0B4HKJ/Vu+aYn2QFjl/DnB/sIDMCLJZ1h3i46gzBrCxm
AxD67YiiPzhRU9/xk3vFi64nPz3Y6N04LmKm3wP5MsvU0EUVMUhBm46Kax5IIh6FGWaz4rRth1oy
jjIeymlQrv50p5yNQP8hLzcQdlA/rvfNHvft5iVcQ8tAhOqt9Lw06s8CdF6ussw/hsYMiNJ7ZZN/
NyEZ1qYxbsLcW1rFpZrxElrNDdW6g2amKWaWlwe0D91Qba7qbD4aQEwvoLPxolzG9in0BIMSZN+O
bYHz7v29YgzltGYd4OxF8d0w8Vv6BUPGyZl2tgt89bkj4JXXZeKTwki+scod2VFfzSg1FNW3nBcI
p5mTP4xHZT0u+u7yYRJG1o0h7tWWoWhhTRTctQr5bhdBNB715Ysqk58TWjGJ5WiapQFrxcVvzdHU
LEVlHENZHaRHn6B84PXLPoyffmM1pqVptqabOgSD3n8svS8WlI4t1W/Vmzb01fBkRsEsYxoSBiCT
mlB3RrkFOfJ7K1bsGHXvVMhYlzsg8LxG2deLrPou3DKEU4eqjq4iqXlvBFRG+lJSXfXNqTyGan7t
zP0VeMUAYLaDy7smTJ02prhDmY0WNQcVpqb00VJiz0w+XTYg3LCNAW7D5g7gN3AgoMbeHIfhGn9y
x1TiyGIblkFMFcBV4Dzf75dRJd2EGquK2sNhbh97iNbZsktOGAssDLZo2A0bjYr3NpwF5csyBqCY
6WFap+ZU3jKV8fU038+e5gGMf2CzcpGvHePny1sodoc301xuEuor5uSUUPWX6i6ujy257ZqnNJKx
iIrqwRQe/c8SuW3EPJ6twBtRdDiOPlNEHl/IHdQx3chrHvN9IUlNRI3Gd/bYujfvEaMb7QXDk6of
Ps93rd9f0yA6Rc/5Vb2AG7AJyr0sGxLfebaFK5fajo6r771JFQdrGGMsMYeq7wQ2QnQ2H0E1Ax4R
epQ9fsSJkaNqlkNN8nH2ZTTnLMbUDiI5JOLdTqtdSwufHEzqxPRHozFtEttTJ9MdtMIf61YCbBS6
7MY8d7ZXq4hJaDlY7JExLbMhFbxK9rKpeuHp25jh9jQc4nbSFuxprYx+W2X7Qre8cZr8y6dAshqe
vk6rKsy5s0iV4gBqB0bjzJhtZGmZZDU8Z129zE3er3DKCdNaqYkVhXiuteosfY4LQy+ilaE6FKH+
13HcuD9JqqFTDaTmxjm7Mbxhvx4UT3meQW8GUpj9fyA2E748Nha5QGK1Y9/YCSARYxAd6mC+Mr6H
h3EH9eWTfcRs4uUPJjhs6Oiip4vJL/i/zs+Wt6VTOwnQz8CXVDfFrtoT0zMGVw109GDo90p23j7G
SWbPIBBFtqhq8xPFDaUTYZkBtL6S3VgDBW/OEPCw46OppNIC+0eM+ntr3GYWcQ7i4AhiLkyGS7te
D9GZaVq2Zxk3hiCMMEs2BvRtg1CNL8o5CzgWWAPdDyFqecyDbD/fm/f2Kd9NBxkWQ3AJvDfGve57
osUYnmH+D/AHY79MdsUZ84lgdhr3y1UsiVHSxfH3KioxSV+m/2NQu492GRCUUJp+UKVK0x+P9vul
cV/MGCsIPWfYx7I9qHVAtad13l/2eaEJDakhZgbwtfhKVGEuht6yZJfqOy10i2x1e2mT82MkxDre
jPAVpmjp69CxcK2UhqdYjKyh8dTCL8IfXbsf0i99LhMdFx/ljUkuuab1UDSVhtKzdc+e+NFJPWon
B6LK0PCS0s9INpFyLtgVdqqbJd4l1XKrYEhsfkwKmdsJTy8aE6rK+qlI6N8nAiRUQmVVsCB2erND
d66vFsQl+ekV1LvxtQi4JAnYNSgSj/eW4tHqY1CKqVB8BEyYIK2KffNXG6Tw5geGrVr3q7fukrvw
agKMokDr/bJTCuMiwq+jslFDg3+B9UW+DAkTgppR+p0h2J2emtqNw////C1WurHDna9FaayyYT0l
Vbkzrf0yPFWYZJZV6sQRY2OG+3QptPPqOQYAOr9WPcNDZ/OYeVNAT+15OFzeOfaL35cs3q+Iy1Cj
xUi11UaJpiU/zOxcqBKouvhcYfJTswxHI0ii3juHlReZSRiYe/1rhFeg+eeDPf3z4MeHLMhUyY0s
KMFgPRtz3MmKpnxZ6YyOHFNhnpEGTPdMZTVDiK9fkh90132eriMvhVI6tFbBOobnzOvlLRUe7s1P
4OL9QKyaxqC6gw7DY7lkbh/dM53hy0aEHr8xwnliSAwjKTOgQEB7ZKYBSCtCtDnq58tWxJ64McN5
omOTYU7tgtFkdZ8YKZe5m3/+N1FToSduTHGeaCul1S1MmqxIi+OaroepfLq8GvGHMQ0T5S4TtRou
Ti0x+usoTWMxFlikqq+mgiIHiDL/yAoPLi3HiYZJiBgxLze0Os1Im2QFp385VP+shMeTLhVpu76A
ImIXUZdCK1mtwx0wLQ95bfsLOlFLMV+pSXa9ZsqtRQs/0mXTSh9reOygvf0E7qClpIiG3AD6YspO
Y/nkkBsV2kaT9q2VMS4KunrvTXEHKi36bnJ0hnNed2r63TJdJXsyppeR3NYAjmWaW8cydlixrzj4
x0C3zeQLVFVX6yZNAdqEmqWeeUt5ncoACgJcBFvXmw3u9drEs5rb3QyPr+2btLQDBTKaNJ2PueLc
JFF+NU/Dnhhk16kz0JTqvsvbU01qMKnXe7On+xRY4svOKw4rbz+JOyJr1+jDMOO8m+qP3DzWQ+Ia
mJGuSkViSACZf7d4g6Uvm7dhPhe6XTmwtCA9sYPcj74kpxT0lkFxtABfz75NvWs8/NHyeIBZUTut
umpAMZD8pE2JO5SvLQZwSpliqTiW/bONBnc4tHxyzLLH+Uxn/SqNEM/gtH+2FO5QrHGTp5WOlCd1
9gsJuhSg39afbBm/FHPCDwnCm5MabKmb77QUShbSjuCc68OuJpiXtx0/rdtbCuqXIh7AHtHvLi9N
GFpM07ZUnYGZ+UKkMrFEgmJp1M7cpcPoXnZd6QfIoIUyxRWBYhfc0GR1bpThMPDCpSelOcaZUcAj
WL4AsWmQRsyovGj79Ou8qwAkS70aJU/ZrgrPGeMFI2iN6R8ULBpHbVA6Q6eoIk+5tVfTb3NyXkfJ
hScQKcHq3szwmF9jUfqOsBtv8uLRZYO/kA0IjCN90G5Avz66wIqeJ5Cf7edXOcBZHLgtizHlUohb
8DwLcWgkI/AHbHMJ8tjmHO3ZQKv83Ss8b6jjI/OzNQos2XsnXelUZH3B4BHGfKzm7oGibXbZKYUX
wsYEl550canaw4LEcuof2NCeGd02MqlFQcMU38sm1FCRoqCdxB1qI58WPWFqZIx4Z/UheRC0V9H9
ckdvzLN9M3xmkNHFzc8xKPrvwk4SU1h0/3DWN+a5sz7U81R0KioVcfNqRuPDGH1ty/COtjHonDBV
AGDibQ8AlcSscGs3Zrmvt9QpncseuWxpQzgminZGlvqVY0vMiJNZ20JQITjv0I557yUkyqqEMmZD
y77Ji2taPa39HYkPDoPnZc952Lo1vWknSWNFGEE3ZrldLTNouEYpLgOnulqcOz09d9aDqV1ZqJ5U
ElviL/i2RG4rk6SksWOh3Z0eQ3C/MV2sBgrkslej+GQD94g3HWs18CzYY6+k48TCZgttr6lBOraA
fh0jTgGou9wOwKBUSdy8elzHShbU2Gf64KUb21zalJmGjjF52F72kCI/lAEbexuvysMAZDU52LJU
ULinG3vs/29uQKUznDqqYC/TrUNGKZboBGZKDoCSHxxSeaU6H5vZkaxTYvYDU3bSQWGqR9bLZhcZ
Q0h2ZJOEstor874Lu8mXXi2tGwc9Qowum6e6eoktyZSi8KZ7271fxaPt7oG5sR1NQPKS+UsMGpcU
RGx68l0f7i/HZ7EdCzTzGl4dH2he+3xsMW2NpKFI0mslRhVv/NLlA8Rda1lJQ+iAFHgWlChBTsNX
4QHJDJ0OQEOQik671cckDbC+GC7FWMtP4xDuaim/gXBxG4tcCMmGTFdmporJipPDTbd3/DBQFlRS
UNJDZ5b0rvJ9OkTfLu+p0Dc2ZrloEta9QUDzg4W2vTuvr1XjXzYgaJDiwqO6aVpgSYOXcOkXgou5
2AlTCgcdPL1KA8enz+2OUQsUQenZfv962aLwVG0MkveHGT3MKrJTqG0NU4X63c/etA/F2D7EE1oc
1ui2fR/EUSU5BL90Iz+cso1Z7uoZlGJYrATZQxjHezsqK1cd9GCY0S5y+tsxpFAhAet41bhVhcnr
tL611HGfDtSdlqcwIicQ8t2MQ7RfU5CMJfRUosXakPkOLItBlfRP0WIdB/0RRP5g4BlcyDgdFFXZ
504VpIu5cxroFaZ5f7Mm6OfT5LqaHa+PsyBVk6Cv0OOxq/paydZvdTOebClxofDuBUAelJmWxmYu
OcDHOvRmaTUIopOneskBsk478EoGTCJOFtGEDZ6tLe6C6Me56rsUEDrTXT+3mIxGCXqn3hk+3Vc+
FLJkDVXhQ35rkLshFkq6cF3RlssHj8lRjlfNhH5SftXvWMiOfOOm9OTsq6K8aWOWn6uoGrVNLSNh
1WjEVaWFFFZ55RgyalzxU/0XWJ69JdDqf39miilcMzrgzBQgcQlUT3GHc+xrqUdVr4f8iu4Bwqe6
i2xOW5Q4gf0UBRh4DYAvnM8klQ5MSIX1FcXjMt42vZ9YfoGasQKcgVl/uRwZhLu5scZ5zZBUNrvm
UWVSXy37Dhy6rlI+XLYhds2NEW4rFdpHrVWi6jF5BMqJ0z489u4U5DfEheywL9tB8Zp01ioDqAfo
ofdfbuzrHp8ORbomul/j25nuFhlHoLD7g7/8Hxvcw0hZrDVNVNxNCxZU7Iaf1U0JhKy9S4PsvNyB
DPbeCRCkXgA2OLSeeiU777JFcm4STlMZI8vAcadnG0qfSoHwJwngwjOwXSXnHUlU6GXHbuDy8+Kt
vuWlt4AXHGqwXk+4grVnOZxUvC68i4CdwLAez4CX10pOkhp346q5JP0U90GuBZf9UWaCyytQ/Wj7
rMbJhvS6l/bQEcTYXkdlaD9x9GcP2/8thfPDaY6K3CowMcCiPwEOuDqHAZObTAIZIZjwDa1tbHH+
SCanhEwv3EG7XQAm6Pbxo6MjP5tfWijcLX7hK/5wyBn/aOrKix6yLeW8MdeKQU9UlmAAY0YHkKwe
HXAzXv5u4sj4tp+cN6ptYtQ5VDz9kVyvQ+EPxp2R7GgTWFNQEhlcV7YkLmgZ6TIpSQ5KGjS0ihgs
0O1/aGgJU6S37+aoXEHYTtLJrlpU3MOxdJva2Fs03ZVT8WxnqFDRVDunpgKIMIDULSBSCr1C7xII
WMzTKnHr2gmY7frYm62/+pUEo9Vc9digsG4AGNA/94Xl27Q46spPktvfUX0GeQ+mORIbFC1j52r6
eC6g7NEQJbCNT6re7RVFwYWe9y6hrwoUzrQCneWQRB5RurOqhbs/+aYfGqWdmhTLwlihNPWugbbD
kFzZxuPQ7XogwA3JZSc5JY7K5cH6vDpjamPEpSinYNUyyNsaGMOPprtszr6ua/6ckuzHWEVuMrQP
TR5DDfNFBzmBGbX7MY5f7CTakWI6duu3knbe2KemZEPEl6WJZwFFgdbW+WqYopmKDo0QFV1cLbC8
7JQ8mzc9FE+NoAggKyylSBA6+sYgHw5j9JI6povLntyQwQoWxbVAgR5MPpvUToLhKnrBjNzlDy+s
QYPrhth4BuFfHpBnkTZtQgXjGJM37Zrdr/x4n3eecm7xvhu/qsgN0j3G/WWJq+hZuTXMOcGc6RNe
/+BLbjOwaNqQMbs3m9TF8bm8QuG+/hOSkc29T0NyW50HlYl+jRDHTK3VLfPD0Mjc5XJQdFTu6w1m
r61477CCiR4sM9jE2dh9GITH0RshbaoGTjAdUIPrXdmlI9xIBC/0BIFBwRTA+wXOjZWsBtNwnqIg
tK/n7JGm+2b89BvbuLHCfS5zbTQbgQtW1P2k/DTjs0MOf2aC+1LUJuW8DKgGJcsu7fZWeIK+0mUT
wuY1CieYYgA3nPOBxD5LGpVYPRLtPlgDBKBT6tMb9Xbelf9Fp519df7lDUChaugOw2jyEy7WaCet
qqM1MHm/Sid4DIa6m0HIkU0gWS/T1fwqWaDMJPOWTcnLKSsKUQK4+xxYJ6auW3hKh/fg6rFaTbvX
XmWtZKH/bRbJJR1lElVOwz6bBYVK63rUjjhkqoySWXiMN1a4rIOMiZksA26oOfrarKe6SFw9+nl5
82Q2uFwjcqawXyfQWGV9608AcLUEpaHOCi6bEcYKYGRs6pi6/oEe0Vhso4wtJImjvR/KyNXpUwOg
VbqfitfKknm8zBoXmRCWZgMiYgxFwzi61ysFCNAU9C2v0CBiHAEQcXjF/Kybvcg0qcSXy2albMM3
zmiHCRRaIByBdHiEIByq5aVbYQzvju4aX4XYXevlz8lti46LZPpB/CltimIsoIEf2CHVZWypwqZo
QRkA3S1V/aSaEpCj+KS9meAioj4u4GqyEtaGONMJN5cjmTkWf7k3A1w8BEAhKXsLoKS0Tv0+t33S
6K8hXbzUTh4Lo7xrcOguu6Y47SFvNjlvae26zbWJjQPvlNvoAKam1Fdfl89W4PXPMkSE+Gm2scb5
R9nrRRPHKGZPHlSXfUaEZt6wwlx7/q10Y2OKi4uxmc6W1mKKdh6bqzArgyZBBd1Zfi6J9MixG/dD
2EfKiLlGVvrgsV5TOCrjaKEGOBVXIIxfp0domdkUdQhMNWWTq867dXXDXjoSwDzigmEe/uVANyVJ
RpbrBOZnULDdMsVs42nAkCtxk8eodyXuIlkpjwWDlvvadTMaH+py1orO7+yjokaBGvqptrfy85j4
RusNv4MU0nSQ9NmYO3M+sNpZylIYCSN0UMPJTaY+UCE81i85ShUySkjhKQeGGYPETMeUH36zSZyP
44LJ9bKdQBwxePHyJNlEdq18/GpvJjjXxBjR0sVKiCJW2eW7xmyDRlGOXRUdszZ76qriiLsP4LPe
7fWceNkw78M025Nmjt1YhfZZND90Gd0n2npa6uTnMMhYBMV1NgPXFZoioFTjB7umaS0hlIDbN762
b53nAZ2n9hZcBGg+9YcRk9SQG/G7aw1VdZZmJH76LEOtiAvdb7+Bx5PYylCBehq/Qb03qRt/j8Hq
xqbHnaf5FD3Rk35yAuWYvFz+OrrwJsGEv2VbhoE6MJfeKPZMVqgg4+uY62Nkz5hTLoZTmTd+2iuH
OgX+ye6bk0XJXaguj4hnN+pQPq/JY2YbsZuFZdA58y6dcdfF0z6t9aOS/TTqxi2AOLDL5j7NC1De
Gj4+7K639WDMOxyc4v9Iu64luXEk+EWMIAnaV9ruHttjNBq9MGTpvefXX0KK2+FgsI3bvRe9TISq
ARYKhaqszCsIb0GCBGigVb0uiuVuiTRXNZPz5QWK1sckVoDxGmDWxLtzXnyy3baAPUFA/bIN8BHx
fHy3i0xqtZpVOesNwq9FIGO6ZLEDeeRHkIc4Tb4d0gYj3+WohGBTAFxt8cC2cYfxafj5z64pDwau
Qodk9rnr6oMx6yelNR+M0XjpZSkopMnNjfJzXm3fqxi4sNH4MmXriUTktEmAocbTnZpsblbIfk20
Q0a+NuMSmGPjjjrGAxJJcgrbdCZCIOsVe3jJzW6cZddZBj7OyrjNyptW/14oT1bm1xEexN0QavHq
IC4cdNAlogtySnEweyM/z4VxGFL9U90tigNCFcfuY1eOtR9ptPqdhUOiLavTZNW1oW2f+07WHb2T
v0dyfLOV8c+FjLkjlcpBTdYQIPyDvqWOrUNrzCaOmhiKM9vkqUqNsBjHp7TNHwvV9DsCXs9ErRx1
xGigXf3UmyqYN2N21zUK5828ludMd0zpRzvbCTp8C+A0nRrWfRt21fzcEMMnagLIY9SdJyk6rP3y
RKTJb6d2BWW+YniYr3Oicrut1jbotvR26cBHUuAAYowvz9fQsg237LXPZFk8KHpfZ711lWI8bFPs
7+WwPUjtfFssQC7lXVhnPYgJou4mqb6bWn+qQM+26aRzu656UPX4V2llt1umfxlIZ7vFVPqz3rro
qr1Kmn419WvllF3+UOaJS+zmSl/0O31IJ1ftqgIgmpcxgxgcqOEca4Zyi4yyf3y/KOkpsp/rAb6V
Lk6jKp9MLaing3UkZ6MvMYhVYXRj6hIIjmJ6Q1Y/1fbT0FvQi9PwrpGbG00b/BG0QZh9PW42+Trb
sTcrkeW06eomBOSSRVu/1AkUPXP5uY0qJ67b0rE3zfbVTDLw/TIvHrUbYCfdlnwfJZBs2+BPnOSn
pFCuhlxziv7TKqXX4xL5iQXmNZ2sLogsvSrZbqOovJkN6VZVm1NeV16k5EHSvgyjDmXiybNrjHVJ
5W0vVc4yZQethPqcpvit9kNbk3ODq7iOtK/dbIVyvrUOENtuqSvw7hKVxvVpTexgNgH5sNQkvHz8
aYj8cMHtakxMImsXbTPUNJG15/GwbN2pqAffrPNvIAA/bVOeCsINvTA/2tNNQDEAu8D3wd93z47c
iuIWcuiKF2+HbLm1waivRs9JtPx/dtgeaKL3Uj5SCjvQ9KzSoe/9drjRRDxZ/NWAiMMEj6+K0sX7
1ehJulHpZVqb7Q7ExlBYkXkd7oy1/Hz5O/ELs3SSiiDXwWQpk4/bpd5BN+N3DZIg9V+u0PI8ZnfV
gSov0EKWjok0sIrY170fB/Xhsnn+c2BnnkmE4lyzxg4FO490feUMQxRKunRAf881VvMw2drNUE1P
jR4XwTaB0LJPBAg27l0I6K9ia2Cwg/e832p5qzW1j9FLxzEA2ZODORoT4iGCZXI/6M4K88bqa92o
4xSl5cGT3fo2caFwCNoGE1UaWiqsj5Vf3FiLk4rSde45pAReGMzDvBrbS1cMXVozQ5U9dd5QddiA
mcs9QwVFaJ87aSeiwBGYYwcps3ZVGmPBBDZkgm+3xvJH1Hdxw/mrNqAa2wj2lZupQ+0QBRUdUAG2
32x3adoNEpCci44VIfp1vSUwwS8f7mwwHto1WdpKCz6d/jhCy4jOyes3f7JfSdhA55dPdtaYkz8B
pp3OCyZR5dN0xJDCiXI8mq75oEGbZ/NLTx6cyO2Cf66pBdzVzi6TEuLi6XGnw67SHYrmxSzQdRPU
Z7hnYGeCCdEoUnZGU2IjUyUK6gSdHlN51JsU0kat4H1Ff+2H2+At9WSZDZIxzswkxW0QZaoDgogU
iY5U3JoYSy3P1j9nfMHe7azRRHh/92xLYplVgie4BBVZ01EyEQKQG6R2FtT3FuTVxsOixXoGbwuk
K4gnHZs7ya8O2jF63HzrEN+JCGj5kXmHoGIuBnNNEqLZKDfFt7SDnn5pDpWDfOO0HkTtDC68d4cs
0pgzplck0owRRcMt/opy/RnaV44yWJ+2WXZUGUDUvA+arXSIIolII/gR668QwmrPzoO1rkhWkKhs
lTtmoMiaVLdJIBZMWrdRZP/yTcD9kuhD4OlMxzBYkIW6TlIWNxLqzfIa5Hpxmu1veiSi7+Fv6M4M
c99MGkbL9Rm9qSrSUGTbUhcsfEdEyZeuXJxIWx8H0NRGeMtDmVbwuuTWNna2GcdBQ3PTkbXTEEYz
ijLcQvOkHkQkKdxwsjPD+My0masZ4flOuTc16Ta1O2fWfm3Sr8sfjI/E2dlhInLUzso2WrCj38mu
7GOyN0Sj6n57yV3QBh27L3rmiQQp+GszMCMEsiobEMb3531TINhUUyr7sf+2FWe8JWvgfSaBL3Jv
T/vNChNV7HhIeoJpIWAx76r1oPxziRDExd3/z6RWlZmrZqrg/+/K17L5Ctm3ohGVGfjn6W0NjKNn
U6QXqo38RqtvB+lqAeuqKri3uBkA+gmQwVZRfAQK5v3XSPpptooMX4PiAtqHKrCO9tfFlcIhBIWd
qD3PW9HOGhuQ+nwhpZxh1/BoAjlZZ9ziDXnZp0UmGPdaK7nvJgnRQV38lJxU6XvXPFw2wUVa75fB
OFed9LbW5XgAmoNLby0UMa8UJwkmR1sCKnvTPYtKlvxlYa4O7wkFyTxzUmM516SsBa4hbr83jbek
R3kQvFd4iYUqv5lg0qRS3cCeaiDhxCN+GZ7k8q4zvKlyE1QcRGzpvOO5t8W4XV0QNbZBKw680fUM
ZaLcF3wiinBisyRVNqB8pKo6eEbpfu7ylrFN6i4nSNaNMg4ggXwcq/Wk6yNAS5u/mRDfk1uHDPGD
oQ3uZdv8T/VmmgneGSBWW9/g1VlUd5kEJc3vGXm8bIJ3De1Xx3hDBVJr0lD1L0VL3E31p/EnQUlx
JdfGdl3k3ywSXjbInX7cW2Sco13N3hw1dAftRyWgpWrb0fBv7S5AiIK2BqSnlMN10t3IXQ+iuMG9
8/fmGX/plmk1TLADeuCHPJZDfjNbs2MS2R0nDOUbJvQSplPX/8jrXPA1uS3EnWm2CVWnRSSbCVy1
OMZgfikxWur13xeXEq02rnFbSIK95voP+mzoWoJk2GIJWKa2sLItx3yDCpL92LY9A/1SyY4EZvih
f2eHuV7SmGgSxGXR8PUomwjYKcPFMa7lAFDSR1H8+j198uFAgjkWjwnAzzDu8/5A9vagrNuGbZwC
ElghpRFB/VmCD8W+7S6uGgyh5BEHOMVnKjFff7vswfRIXLLPxOzEQGLa9lQHC6zmgNg3rqoU172u
nscifU4WUxSB+J/xbcFMhpDNVWF1DU7MeFrd1S995Vt7Ao47VB9Rg4ndIYwrIO+dy8vkPm0oQ+9/
95n5quDK36rcQs1ndsuvGmjUqityUnzVkTzRM0rl3hg7W3QLdkF2WUjSNRJmXKm4qPoJQG4PZIVu
EYxh/Qx6GECGcz8JUncNyvvpSx4UIWROvfHKGJwqFAH0udnsfulM4E2UElrqNCpqMxLmTK6ee9s4
GPX6MGQrGPrWz6iGORD9OZTq5JqqcqXas1v3y00BTVvdlp4E34J+4ks+R31ytz942VpZNCPdUcPV
J94EIkLLy22HsjJ0z+Re1Nz7myP99vGZKF0qBvo0I81KcaQJ4nTmlWF1kAPUdH0Rjl/k4ExMbvC2
NIcUmdZQL6dE/hFXVqgrsiD+8q3QrEfRMDLOgg+y0WjTCGou4KLCZQO8oZ6hkttOgmgoMMNG+TUb
8640YGbKAzTVjM4noifD3xzNv5bCogsazZZLY0brNbtWkDNiIt0zH8D5/z/Qhf+NJ7zZYsLdWAOx
oVImdyql3AQg98dwkRRmgL9Woeh65j3pMLf832/EkkygN6RI8YibxCj9ovNX+5epvuqtJohtIjNM
aFtVa5SUAU1XPb+eGm+TX8fsThi4RVaYoKask2xMMjJtOZrcZkYYrZ6lAZ1PIViZ63NILYDDAAml
zfLiKL1hTgqVlbL0z5MtATV8JUW/LsegjzYsDTBonDtFh86EyUSEApQ36aigBKRNGt4OD3bS/sql
7eWylY+X63srTCjQCAZSovR35ee1Io5kQ1hju4/Kc64+X7bEgW68M8WWP812BZPmhE3LIFxceZrf
36ANGWqe4YzXCSgeJjCiWhiFxLxrUBzlb5uQ+ZimKu/D+vufwKQy0WrL05CAayg7EmDp03PuAmVA
6TzXg3BemTr1JWPMQTY1QDgn4LLArnVXNI9EJKDNecxiNcAPawZlBQXF//tLqt8qpZE1pJu9D+1O
VABqyII7hre42UOMDLeoXePh8kf8G5uWBUCZBapSFqVPKmXt1BidxvFUfqK0A3m4mW72bXIpcrkK
N+JsjwKbHy9jus43m8xGxnGKDrWJdWbXxVMD+rUS+oXZreIObuJXrigmcvA97+3R37O7/E1tS8rC
tJDGQ1INmt7uHQhIDtG94XW+HRb+L+lVlJB9DF3vTTIB0ljWbW1zBTnu+ByN1lW7TWGZrbdKWgtu
Ze6B320m4zQZXs9tnKCJS5T8blZbBz14V6m7wxaVmH8pEhGnKHdpwJRh6llHM5PtgZfKECXt3BAv
Mq6y/CxV7roFkSjZ4LSosIPQeMckvWppH5rT85Rsam9iTLb3tVN0Sn08M+V747G6KhzFjd06qJ4H
YGPvhCwg3EC9s8wE6hoDRDrwYH9yaeg4BN1j4oFJ1zdPc5ActAOgh6ICIydLeL9cJm4X9ZhaUKyg
Z7//auABmLt67oyY0aHU31Yn8BrBGlkajrhT2rWRsLtz8TjJr7n+LzIRLAj3nAHmIoPiJd4fOjUv
tjZuTcxc1FcTOsCG5ejqoy56onNSufd2mJPWziMhVlJAsLfYANCBSinRHDMBukXH6JwMNprMPEMz
L1DB166qIsJAvp9ilMs2bcqawXI9FFKc0sFMCIg+auf4IJ8WD2vGaP5yXpHsj583n4Y1UYAR2mWC
aBuPc9QlGJtRHs3H+AFIM5SA8Ij/1b1gJvBGPlJa3PXQiZo+XM/ZrZf5rslmFXqu48otIYZM6vrb
hpu3swVpDIfxlH7Wt21lPmuuxBEYnwFdpUNruZ89KrGTPMbhgqPRvYDny1dcuj5rc6YAIgD3OJLZ
jahWQk/dhyt/9yuY4NpB4XzIFPqOxa/owwGjtpTgVQQhF35MGnN3N9TQ6JJVLzj903fpmqCup/rd
4zQ4yoN5Y4YDbqnlNsVrXfRQ514eu/XRv+/saiS3QHGsQ8pIB4Bi+YQ8wAYTR/tJjwUBh1O8e/9B
mahq9q1iTSgEYytXvz1D181RK5fOPfagcsojMciBnoBLH48JqWO6SXMBQClC6vyLsrxKbudXnyA+
gJlHS7A+wbFg+ynNgoQnG6lueJs8WDHGK83hpupi73LuxE+6377Ybzjs7ou1RmHMeFHiWuwcAmIC
TJn5xnV5HG9zfzooofaZZooYCDxAncLPrlJhrYl7/0OAihAb0PUPWJ8FsredFsFTJM3w9VjGeG39
ko9bMA7/HC5CfeYvUyzOBzjcvtVHHIuidqboNe1PGH9wLu8o7wgYSDGgn4KLCu+y90eApFGLgVwE
GrsPRyPQrfNshrZxNcvfLhviecjeEHMA5sHcys1CHWBFVVe5rhvPEAH6RGthPD6q1WTSdISroUzD
ujhEmRcVqr8NhSNkYaQ/lz1du+Ww0qmqMRZ2JmE5kGB3k/7G7O/LyS1NP8IoVt69/F+bx7aqdUo0
1EAAx8ubW9K71nqbC0WfBR/IYG7Upa5NvZDgbeB5q46qPz5PL8kLlfXYzlT7ogmBLBOCUnhPWHBJ
EllH8UH7AC7L+lmOTKqPLIdRqPnbITqQE+WiFjPrcCr/FjL2N1vMNZMYJJHjGnVC69m8235oJ+K1
P0sAv7JbqFsH0ROKlG6DmzV2l5/Zcy34iNzH5t4+c9a02EojnU5mjyftjDo1bdaiDquEduJCEBZL
Fl1w3LyaNmk1BaEETB1MurIZYBspBqSh89kI80N61u5xGFzKlk4LE5e99G8W+GaNyVpALJ6YkokN
hjS4goJEcRc/16Hpt6kTOSrEisYXSTDLxz/zbyaZFAXwXVJECfwnkb70m1NMqaMrNaDjHlj9BbGS
f0LebDH+My5Fg8F65NqrMTxAniCoO0wBxLZgG0VmGDcpsINzOeAg5tUPObuKrDtb9GrmpiN7v2Ci
cSVN3YSWLZ7NwFvS3K57SY+mP3pAP4I9n4iYdqiffQyXb1vHhGaIHyhpVyE0/ymW6d9K1/DURyoY
IB/mq1QkGcB3fIUoJgobmKFgI2ZraDV4XZEo6M76m5yG6p7R/g9oqIVKFdSvP6xOMVC3Mm1MKbDY
lbmOSGcSPCct9bWNH/T5cPlg8fJwIG+pwrWigeKUOcWZIqvDmKLIoaK33hDHUh+1LJCG20j9McXu
vAruau6h2tljzjFQ8bNk9/COaXTi8vvQhOp2uzRBVT9fXhhPax1B/21lzPHNMrDK4QGLIbDzBNme
ySuvOq87mleJh16s7rTX+o0a1B401QR7yj1lO8vMYQZOv8lzKjysaJsXq2ogaa/68K/qOPsFMod5
6cs6iuhW/uZCvEsP6SkN28/JC60OU9ZkDMcci1A0ASxaHXO+C7uXMc5Fr1Xlaa2B+d/8cf43oXe3
g8yZtnOpVvIBhaLKDlfMgMQYgbLQeYu/a20ieF9wWqq4u9+MaQyRUJaZUJakxKmdpwQ2mOXz2tVQ
GlZcHQm/7U2h7ZUvAu/kRq2dUaa+3shQBoUOGn1CKYF807rTwbjuPSnsQvuYBiJAIjeM7MwxGVgh
pR2pIAbmFbblQ2TwWTKys2BJH+FI7/eRCSWlRdohBgGwlyaurfu1lDr14lXZuan9tIZlF5MFgntT
EE5YtvmtrweZNDa2cfPN5mzUX7dyxUxcMEJIRbA+6tgfQvFuD5mAYvUz6bsWfvKHbBvwKrcM0y9l
2GVuDn1ivD8OyuyAc+pB2GUX7S0TUuSkmLtRxqGjzOiJqxy6Q44GO2QdjpdXKTjdLO+mUqvr1oN3
1Uvzxyy+xsCd8c/b0O/9hAkg/TiUUlbB9ZPYz4hTDL+iVnS8uLn/7lsxAaSe51Ga4t+tYelzH6Y3
y0kL2oByJorqE/zUFPg7GXzyAP6w08bmpkZZSaV1+tPoE3A0pj4wRj8W9HmsQxPGkAS4/I3ox/7g
iDuDzAYOtrwskrqqXh4/tTFxMBbRxbGD6YXLdrgOv7PDbqJUo0QwIvcAH10hncvcH3VXr35ZkpvF
Py7bEqyJbXlKcjJqdok7swNNWBP0VQjZPUezXy+b4Sdvb2tiu3LlkkI9WFooIEyBzlPhWUf1+Id2
1YZQrcAaN+zurDFht0nWZkxi9OPmkxXGV7Q0l7vRYTvNANblXhGKxAq5x3dnkInBuFPKhRQwKNXn
fgSy9XYTIRSEW8ikcPYsZYUUIQ4mR2wh5C90JPcY3YLW7//QYqRbdMHZ2flGs4/JnG4ISPpjc5Sc
3i2fU1Qb66N19T+Mb3GvZQNyIQretEAUMPtnweHNadnAUnEePNq0jTzDiw4UCVmgZyt8RHOPmAnG
GyAjgCD4Xb7eFR31zS5JK+NZiyGdB90ZkKDacJPEQ5fKAjE+HjEDSIjTQPSg5joKdEjxsAA3BOYU
sO07w30jFzG07gmam9eteWUXv4iwMM090zsbjKMokdTPrT3RHCcK8yuERRSlX7X77ncdJPo2fkue
Y2GqI7LKXNP5Gm1jpUe4pkE+ON6vPYRPrwfRoKRo/+iv2O0fZuSHZRlV1UubT5WO/hDUYLrFvRw/
OMO9+EJAENCHH6pYbAssL8eq7SmDlnozoqgDyOFPy9se5gAScVdj0B47p3Pnb4Zff7IzIb8hN3rt
rDPRq13V3khtNOCy3jPXG0IEY3Gi/5/xwWww68JacLT78atqfmoK//L28SPVbgGMAybrUGSYOsUY
4Y0SUPrd7/HRDnU0DQtXlAZwHWJni3G7NZUBNFaQBRDi5vN5UUJFfby8HpEJxufyvlmGYcP3SJOG
dn4PpaE68TJ5l81wD9BuJcy7sowXM68ot42UB3OSOu16P81fTbAhXLbD7c3tvZvJY7pNMaqetpGs
wotC2nHJQ4zLPnSmQ6dlVy/+Lnk9qjgibA5NXD7cKbsVMolNnC5ZUW2IurT5WJ7ykAIU/41UxrvT
y3au6nWAigEdTaxJjbntT6t9EOyg4FOxPauk72ZzhsAOahzRTfWUuK2beHLmmD2ILCArPR5LL2sd
sAr/cx6F92tjYgNYj6YS1xogW8Y3O71TUD2qzZNC/j9fZMtTGCAAMU9JUPbtT6Qqb1HhxiitI5lC
lkkabC74BGFiBXri6jQNCLW9v4D3LkcOrz+koH0EyiBMnnXBwkSx6TeH0e4CWaZNnex2AGL6c3Ps
ndaVQFVLQjVoTqBiElwkXCzH7qgRJnR0dS2PKp3rV8PmON+2buSl1+1xvBM3BvhRCiyJBO8vE0ru
72/GspwgX02f5CS6yRpPjb5XQKoLHJ//tf4ywvYvJ7lai3izgbI5Td5w/C2pYvywjmNAKyiJJUaF
cF+UlPzxz7Js+vfd91qHeR5ANUFnO8pbqpQEPbQjxZ+Iu0ncpHBnijlb6jarBTJDsPBnj9vyE8XY
av7S1b5qnTVR1Ya69Ue3f1sW3ejdstp11bY5xznu4uWK9IsvWyKVMs5gE40VbzaYowW825bNCnBt
INGzB92xxjt7CMwSrA+uSU6Rfm0LZz5Fn4u5jutGycsNCbc3tV45lgANXFVA7A6Wp7ePUx1mlt+P
bmkLnswC57eZc6bo6zjWMq2BLXdkPOXb4vSK6DCLvhlzQev2aG4aeIJ+X19UqXgwneVcIxnMPek1
c+Xz9Hr5vHHLbLsvyNzU0ASENng8EU8CO/1yMrZwJfeJfFhSEeqLf6NZJur2GoFaLLO2ujLKblQx
dlrZN8ZP3ZKcrXXrVYhv5qcAb3aYFWVDOcg5aYlX/yqQRB3qUxJsD8tV6Y6NEx/RGECvSi2dPNAO
Feb9Lu8noUf447F7M88EyWWWS60EFNQze2l07Kg9a5jgLjGig0anm0K3pDMMp6jAp74W5VGfQIOh
Sk9LA0afdfKLsgfXuOkP0XKfbulLh36DMxTLsVFL12rzq8IwN8eAEG0mLY4V237VqU9pDWSLiuUp
G6ijntM4EVxqfO//a1UsciGbBwh+TgPe6uRBj6C++aXLw8s79zfB5M0GE4fHrk9aEPTSkkoU1qcI
IT+9x5yZUHKTMw5Kw9abJSYMz2qWSTXa35gyU2+geOmh+uDEX5ogCdT79Fq/bVGuR26AkbDTv3qe
72wzYdk0ylmWCsSRqpmPRYEUjhhXiVCpgd+s3dlhQjOkrZo8nZH1GG2gnkzg4uPnrjxOKFDR6rIB
puMfgg8ocH12arkbp0GLezgJmBiPZhCfJoBx/wAzJE9YtBdZYwKyOsbqICcAxyUr5AjyMB6fqvlx
sYE1lmZ3HFG/imvXTm+nInbbdQwur5Yfqt98iAlnWlcQ1FlwlccWhGHt+XYljYjegNsbsFHFAUTW
BO0pc9WVVV4bnYxMcj3FB/0wAMa9ufQ9IwJTchezM8Tspb7Mc51lqOcAl9Dbp0x7ubxZ3Ji8+/+Z
zRrXbu7tCsm+Fg5H4LTDGeKv4mXwzdiyaYI9SwaM+n3KM9pdppSY3/0z7AwzJNSgAymSGeLn3Pab
HSZ+VKvcjWmMEpuESrZBpPt2Np1O/hpl4J+Et2Ha2zHXPIik0ZXb5vvlzeS3NXfmmRCi1lMuFzqq
93rRfav05Iy5yVOltm6X1I9ginLioXYi8CDoSYaROQ3IJH06NFN3gzpG7Grberz8i+jn+3Dn7X4Q
E2swdIZA1CwoJ02PpAiIvDpr03rLfDNmIsEb3k0E1lsUcDG6awE58f4b59MUpXYD+G3TnqcZGkXG
l0gk/yGwwT7v0xzq4O1AB8LG6yh5HgwXrKaXt4xbADQJSFwwrQE9LlZuGpxLwwCK+z89fshkHeit
Zx4gOQ1mP/MEvK3XQsWUNhMgCSiwzvtgpo5OtAHSFJQqmIMyWQmpavpE7Uvf0O7lHuyooZ26Wfpv
fHVviTkqZazXpqwA+dpjPosC7jU0OTNvOsjH+ohQ5kIg4+ny1nKv971N5nysw6rXSYInsXYTnQfc
RIWXefrtctYfaO8/PVqOEawHjNaNVyKqe25sMOmcj2pCRFxjR32MVsO8ZEsPpzP7so8U9zm9htwg
kk5R75jrpjqYsFE/BhqXbTFY8xCbWgQXAgnPwVoVN9e0o2q8Xt5O3psV/IjI2kEKokCm4/2BW0q5
gno50IAD+bFGLQjUR5Dielv9PGqfe0ngmdzBs7055ioa467ooxmwJdpamG9iNBeSO/W+KJz0nkrj
SUf1IfspOhBCs8wNZQ9tVWsJsGbzaQuKe+ox2n05I4EBoSBgrPrRvJ4PotcC78LaL5Z5q8xjoa2a
inJlOVGeDMcw/XpqoKbkZtmhJX6mSd7lr8n1md3XZMInCI9nslI21hw3owQS5EdVRGxJvxB7G+wW
9aGCo5bZEq9wGKl6KvojwVsr7Q89OVxeCX/vED9lMKTYOtvnapXSUNIJxezJBhVv2oRthSG+tXi2
q/HTLCtB3rVerv+r+gPYx/+yy1x2dgeJpFEFSBDC6058Rac/i09SSFukIpwqf4mmCaYuDPMByff+
6KXKoM9GhVIHHdWlY/CQUMS7xDxe3kn6iz9+sDczTIyuhgo1cxvXdz5OTjEfU/v+sgGu0yHsocCm
gA2ULRySaG4jY1iRH5jljZH+aJPueW4SQejgWwGFDkbGMQvMZstW1uV6qSBygMN8GGOnhNMpz5dX
wo8TgIf+1wgTnmp5TcCXjmLh8J2CsSuMrYFrGoX57aH6RRHv2gvYX65SUYDiugJoUXCxINaCee69
K+QWkXKbTpAoMdglIXCiLqk72OlBXdrbktwvnf1UF41gS7mesbPK+Poa1UPX93DAtL7PyW1mCv5/
bqiwNAyRYMQf/zIOrsbbvHQE0SjpT3p1M7cWtjJopdq5/Nm4+c7ODuPhcbw28dYhzkaTJ0MpoVde
O+gTlL+kVURhw/XCnSnmQ6m50cwZpSyQeh1wtYOq/sprwYEVbRvzWfLItpqphROWIF3PgoJ8NbYg
mV8vbxrXio0ZAEwBQNOVJW2rhnYd2hmFNDl7zDTbQ8XEzzcLz2oi+DwiS8w1WE2JnsoWcqZaflLt
x0n7AnFcZxC9cvlmgP7QwKumWWx9YonyedJXfJpNw5xZDk1Quz7OKvAYvaD/za2+UJGx/5qiP2VX
fDeHTKqiBKNtNO1tXjFTdJSPm2ueCIROk5+F4Bxxn4RQsEIeqGFWRWW7adaw9dVGwd4QibzGcfWJ
6UDO0qEwaDoW00DqVIQ85YUkyEUiohOqdMdyYoGh0o4NcDOATZSSL1OFQopNFs2T8r7a3gxzdo21
jxojx9IGzW9bRx8TjNDegpRW4ITcMUFL1jGADdCMDZXr999MrYkSa9Jv4C6mLU/lyToBYu73QCYl
3voKRolbI8A1/0xcK9CuqlAoVcQLt7tfwNL4GNWkb/0ALK9xo53sAPIHkp+jlgV6adCfv3TPtieU
qONvr433A1FNTAkwiW9SDmO+dqhHrqceE0bDcbwpw+Wc36jHng52eOmjWBqXW+u15DerzImfcnM0
zHHDdaZDQlmx7uXZCmJ1vh6KPmhaKXfWcfiVzJqTJraAV160YuY7oz4vt1mqAObedK5dof8Guq2p
cGRLIK1KF8HmVbg8KRsDBD2hCfneoVa5UKcc3WCvBXK52oIsHUO7v070FyU6Fdvny+Gai1bdm2Nv
hako4raHOYpiNgOwP7yCnM4nZ1yq19lpdCpJcGR4d93eIv37LspNShIvMSZpvLn+lHWP2vwSaQJd
N+7H2u0h/fvOhJk2qOYWG5gz1trX89fMlJxIRqlLF2kbcw/fzhJzEHRIDkV6giS1LFKnH8A0lRwv
fyHudkHc1VQhYAXyGMbxqt4y6mJCnj1Fm7tI3yJ1OmfQErlshXv3WAA/oayDLj1gy++3bNLLKlIb
pIoldC2f/vBc2i4Ao1R5rPDtoyTaOv5xJkjiwFoBHU+2njSXUa119PUsT+C1DkpM0S2DH0uDO/9o
s1CprjIIZv2bddJBHwsvQFAyMuskC2ZHZIteDN7ibZ7iRJlTQk6xv6bYOcnTRIpu9Pt8OM87g0zQ
kucNLMkd4LFqaJ16lJf/YBJEZCpcl9+ZYdzEbNU+Tw2kKVYRgqu7r66t7mhEguYCfzGGpUKSRZYJ
W9ZR8ny29AJe8oemIQ/zo+JnvqhWzl0MkgDwquPtp7FPvynq9b4k4CPLNtvt2tSViyAfb9f+nwvY
I1F9M8RWHSD9E8FR0A5qZ+1HU1R+Y9bPPalEmRYN2h+cYGeHebJIWSLLrQEccVYD1Ku6ENK8A5T4
iYTE7R7E87HcoLGzx6Q/pm6WZjLSGJv3DkGPKVclN5KKfxNnd2aYu2o0LLkiHQ7TRNxojtxeOsnz
T6m/u3xouUF2Z4a5o2qpGwcpQefVWoeH1gBEfygPl00IPM5mLqXBAPN4hQ48XsqlS6qbYZIcImOa
zf512RD3yxj08NiojoLc6X2cRZlp0asOa0kLCyQLJ1sGWm4+/39G6Gp39586l9WQW/QhQQB3Ljs/
zotTKReCTeNGg91amFhaTlvZQd8EyH+wp6XZ7QwkfvdYY8CxT5wVYnrrJjhIIotMMLUrSQfpM3W4
YDhSmpj/rSUo+khMMB1ms1IV1Ma9WLpOCpcUhps0ojyIvxbA/G1I1Ms6W5zBs2yazBFgTaMrHKu9
BQXnWny1LReCSY2FFtXxslNwmwzQhLJMyvYFNTcmCC19P5vaOhMAGGQ3PigOyGBBXoQAfhYFcO7a
dqaY+JMSY20xeUdrkFE4hmUYHyn5jOhtzh3q3S+JCUDo5cfDQsfT4k/jL6rDRAGvm+lQoKZ5kgNH
8Rv30DwLDVPX/hDQ8e2QuRDk6GxDcVDMMR4iBHQqC9775Eif0D06VdZrDo69qXMo3936IgKCcJkl
rDfDbJcxs7K2h5QcYuFNcj1DxLOHInn3gveQmwWW13vxPRKqw+RDrwMinoYoT6ROcmHhLMRYl6bK
7CtK8+BCiOSWJjTzZ4As0XkUTRZzy6YgL8QWY7YeJQomVsZK0SlGBlvGzQqHrTwQnoCY6qoBTRNl
zm689hEiL4IUkeu7gPogD9ZVoM4Yn0L3s+rNFjFG+ythSw5lIKqf819eOzvMrWZ2fbHo0NNAJlp/
UgLi5bnTfVPOc0N5NaGrLct4YfqXg4BoccyWGvZCUDVD0PlvAgdx4UCMqRAujrmBIO4ZSXOMdLQD
Tbbm9ujeDt8mZ4HO7H9I+67mupGd21/EKubwyrijcvQLy7Zs5pz56+9qzf0sqtVn9xyfmpp5mSph
dxNAIywsgFHwnj9kz3zAsRXNknQLKxfpOgzYPMtMTRFmx0L7kA+hbwhPKRhzQ4UTjHAE0eUWcdCq
TqxnxV37oMhudOMpwv7e4fXyd+JJoXx1ksiNnEwAE6zLMcQGybF8m7Ojli/uZTnMGiDZJvf/782g
PLUphqqBRdfYNL1v99mV7EUH6Wp2gAqEBhIqlcTn9S+5MikLS5uqz+MM8FEydDnuiXJkj/hi6HeD
exVya+dv5pi3x6SMzTQabS0KhCryso+TVyV2ynl/+SrJn/jiGUFNKBs61lmj4fI56FKUMDSKHqda
1nOYPElrcPnvMxEKIKn4I4AKftpOTMACNoFdFZQ+oodhxN7tO6c+9t7qOQdAPiY7PjTPpKnIZU9i
hkQb4cSxfAopuzDOJLLJfp/sMJ+zT/3CiX8QbJniYQ9sYN7xxmXJeS5cKE3EYEZKow4Tzlsbe7CF
xe3sGus+TX8Wit1isv7y9TKxNZvrpbE1ox7OmZ7MQKuiEjbuw/Pqa35yEJx6h2AiCMFkqwW6n9/G
Z8L69j9Kp+xwbuNyNlpIrxa7P2l29PQPN4m+xybEnWpLDtYInHSQzv2bsVrWs4DlTgYK2LKkynTR
MRaiop8FQPlSsvAjGHdKEO/4zwJLibZiKCtUu2RuUNNR3FL16vaQNQ8pj3GepTRbEdQDZ0WR0s05
ikp1oQBhuZ+it3C+D+WrtD+FvHIIKwrcCqNeuUbG1rclwxOuy7dz6ovhWzJgLe9wkhpeU5V9daaO
4WDdkrBq7rP9zSgQVkVG6jslcq3xdRVOes+p7jCLgJb4R8h7xW5j5OaiZ/ko4PKWWzNYXQweXxue
eU1oykQs0+C1p5nh+1Ye9cqlkjapWTZA7SKPEMGR6H0sbOMKgZ5+kwSdS0RjJQwQz/wiCcthb6VT
JhcK9dSHEbLkok73fVEe1CXkORVWuGxJsiQC3SVjqJt6FAZpWVIrQyHGPJtBeYpv8huyA8HyRLAM
YPE1qoEaFoSkXv4Y/guyTPYX3cin3ozQHMo1G+FDw28lHLeEdcDjgeRGmEpFd4/7Rcmd0T57e15K
TRdxxsoCUl5Vg/fkJIi8wslt3W6v/kX6x5FGs0REYigKjYVoFsSjHsDxALuEp382uU07Hq6GmT9v
zkbXq+Nq0UA6B30hOZ/hS3Z1zo9WUHrCDS9/Zlr7x2czKdVc0jAVqxoHq1PwYXdHWX+0eNPkPBlU
FDZGoMhEuwHj1rO1K6z2Fg0Ar8o65/LLxnTIm6NQPl9csPVdbCFmkCu7apZDUqIJ2sfO1NVuiv2f
I7oml0X+hy+FZacKmguGQfP7Z2qlJHgFoIXnEdjRITBfVehgcdMGvLr7f7CwD1nUGzAmsbKOMgLo
GKUO8bzuzDerRB4+uc0NIdmfZE6owPaahAQA4RjQuO+/aOOlBQsV8zQFvqb3RzQxZA9D0oWNQZ7x
qJwXX3RTr8BiV3DbhI7ycPlqmT5zI5v6mm2dL/XSx7CB+mnpz2D+vvz3mYHI5u8Tpd2crcqLeB4l
wEdGfzwVHhnnGU4qF4zPSq8AUvlzhdRHM41Y6FQZINgyfAyrk2XUdqZdRyovZGfNYmzlUO7fWqbC
wkokOKj6qam8Oj93ljcbDyOo08XiNuqOovF6+Qb/g/J/nI1y+WO/9kodYWzCSCrb1NGSDANZdVX9
x4wZZskbMejYZKeYt6CPmfNvD0v5fj1tm1TLga0Mz8BQn0nhL/JAkf64HpQDylFHbhWO+bqiRoMe
EUFN0x65yUJtBjkckGCwPTKEWyJUlxwZg48xp9XBdGMbUZRHFodOX2USf42W6hhC5qltY1eJV/WT
M4KpZeHgDZiGBnAFUDkm6NnpTpugT4Y+RZhYaNWfdSPbZXl3WU94AigTaIu+x+JQ+OVq/C5K93+V
DlubA1CqLzRmWqkFEK9ld9aHB13hrcfgHYDS80gyMKSf4uOP4XUs5ph35ElgeonNESiFnsJ0WEMD
3wCw5xUsmLPlaKZbyTwgFvMl/pBDdyFTadGbNkJxQrROi/E4CW4xc742s+ay+Rz0vHqVxUgrUuSX
6d6wz/kNiZXGCIxCeCns5v4W062cUjHvVJTFoOUfWlhXjfhi2cnTYz7PTmXcXlZi5nOxuTkqhtHX
NcOwCJRYPPTYNKfv18OwRw2E8+RyFMGiXr1FLeRoAruK2y9XevwrEwI5vG15tVkmIGL7jajHT5gk
aVBrfKPeb/dDMAO5bRzI+jJeeMm7Nsr261gVjFJCqYpUgQkWnWASsP14f/nrsJ+izeehfIAVVumC
6Aglbr/cE8ptcW+Ab+ff5JK8I1HeoFgnbZYWpK5xUtrr/CbP/S5US3tKTGwj6YW3Mlw8NeIFY2wn
BJCCpWiIJuh5gmrqh1ozAb7T1J95djYtXgTBVr0PAZTqTZKaloDOwMupXnE1BLGb9yijT+7gamfC
RpJ7E1gFeRrCNF7sCse8nIiRJBqBERuSUekyUcX0MVGutNJTuOpOHMCXXBGrXERFxuYLlW6Fj3rS
tAnZoIZYD+RqBdYqmA9kfC33hFeeCbMP9CGMUnkRqxs1GTuYsenZLeWrsf0BSlmbo+/MExFiC3T2
SQBGuSNwggCd1ZEJOQ+QcQ/Usb8M7Hm1gsIXbnhIWrZ1AWGGNhUZ5KL7uaveTpLYQpoOACbhucYm
I4yudvd8EhemFm5EUb68WfPCKMjKdLVX3WlEqUL6beUHsXj5qxv8OBN1g8LY5eYwIb9IZ91RisYW
l3kPcIY7i71XJd1+UvvGNqL1eWkkxwxz8K/zaAuIq/iil5vDUiaHjojVRRJqJsO42uJqYy+Gna13
lSDbRe8YCS/MYPqQjTzK7RczcPS1ATtok8dSfZFU9/Kl8j4epfq6gNJu2YFLM1H9ocQow09Nui3G
+O+0/+PbUd6+m601lgkprbJmQZIAV2ctwKKtXjNLnmCah9YAzbb8q1TUozlb/hAmnHeayaKEhal/
TIJ6BXIxHeqMFJjl23ofv6x26I6AAmi5TZ5RXu7P9CkbaeRN2iSrcdgNstnDSZrlVamdUWGeeQA1
5nqmzYnoduPQ68IQRagEEXb51UViTNDl6Jih828jJgXO2wownu3CEvbzOfbMyOZx2bEDE+wgkSTJ
0HVsd6AO2kbgdcrxIwYdS4ObYBwCRdiv1u2qvmhm6Kh6IA2chIvZ7rI+hNJIB6EsB0nGcOl7P4ac
trwGYWThlLt+17iY2sPTt9jDc/KcXPPGB5jRhK7oGLsF7TZc+ecDV22ZpQahXAJ+5aDsElAPqH5+
4CWwTAXaiKHUtSrzKCbbSlxBeevSIIXW/lWVzwARMeBmeCNoNIOumaNaCzjJUAGjUft13Lv6+HTZ
w7BLUhsplMvMBbkDp6lAqAid3rWuV5CjVLeYcctgfQAU7+T75IY0Ef4FlxnzEjeyKfcZruXUdg3c
W6sQkIjf/xheV5CxDCC9b4PQW1H14304psvGIk8ZUGmLtHs/60cTZYPak8G6bD1L0nex5YR9zDNt
/j6lGECfmHOaocRXNI6qPlfCeZTvL38zngjKpqOhnbIq7RHhNXt1euixGDTjPDzs2ujHMegOrlpV
GpaeogZQ5DZZB5p4oWAngdS+L2nBejdM5uwvH4tdhSIMK0C4GYpKtzJzYdKaZgVAajmsLqFGh0jl
Kv89epqTesZkFz9kjqtiX+WHSEr726oBhknAA24l/rzsIoDKeeQSTIe0ORWl5B2Wuul9AoUgXCgE
dPXvSEqI3n4JfTZiqFAhb8R2rkjFY7kFwbxdjk8m5nvmN6XkoayYQclGEmVBaVmBja1BBVYB9weC
WMeojG9xq5zK1PzJUQlmmXAji7ImZRAqbKkg4N74uOYvYeSb0nFMX6rIbZR9nuxqY3EyHsyF98ko
A8OyWFmp4oW8If/NHDb58Rc+Gd0DKywxHVWRZFGy/KsSY0cffpaD8U0F0FMxGxQouVVttvf7o+90
2dUoUHXtJbzMsuEguZ9Nv23ul8yRxECYn5IKjfbeNtpviz7Y6uINw6/LH5SppRYaH+o7twSN1JDm
Vmj7mhiD8oJUYUh/JnJnS4kjyTxUCPOoG1FU4pOFrdbMAAO7hrZTxNcSY8CXz8JkvQVg7c9hqIxn
6sy+0gnyXAzMIA9avz2pXuJlWA8G4q1j4xKELn8TJtNnbcRSPiuLE6QFA+5QW+961Z9AM1rwXDHT
7jYyKKfVLFjQNWcIb9I9id+kYxKQZjdpPPNwsbzjUI5L1CNhagrkHmpa1/Yc5rdtnp+lOuG8muzn
ZXMmym8ZhRoVmHomLWfFX87Yxw5OeBGAJG/G+tm+QtfNeuOoCE8JKf+ljomajxmwjQPYTTE68o5K
Sk4r8Hmt0walw2OjZTpnrEU3UP/XRPkL2KQo9VmaoBxKVDtj6Kvttzr00GjlKD9HDo03wRRpE6YJ
AbUkzqTeRCAtnA9cbmK2bvw5zXsdZZOmmVWU6cD5IkDsFqfSRC9tTVdJeOzLTH//cWnvuelGTKhr
2A6eI/AgT7SEJIWgxWpu6MnOcTdyKIehi6Em12SPJsGpCTaIka51twfenOwF4OG9eXdHuYlYNmpR
K/GFyuahVHs7BIPpKPF4rdgJpmWKIggWTQxkUVa19lh2bBVo+w4TptAX5OxN6FfdsJvF1dEiwemX
l35dbaw/8znGRa7ry/u5EU0ZV7Rif/YEVjigyQeM3ZfuvAOdI2p2BADLB/qxPp8miliuhk2oYESm
sQlVpEcYn47g72/Vg2CL5+hgfV9/V+iPWi6v6snQyU/CKLeoCWKfgZIB2Z8YiJUTimexfxVAP75o
gVxiVyKvXs3QFwjESjPMtOgaqsefEyPNTEAHk8PlN4JnYOheLHzVeLj8yVgz9xBiKhI6vqICHuvP
QqapXdMK3RK8K+JV69b72gdVl2Fjpee+TJ0emFQCap9sLPtL3AhhPwK93eUfwXBdn34DHRgAzdKK
HQkMRrsbRNuY3G74vdTBZTHMD4iqCwbBTRU8DeT/b5xKHapm1Unvbbtt3M/LZ5mf7UOMRnAMGzFW
n5u6vhQoJefe/BYr16AZvXwQtt5vRFAfLe/kTNMGk1T7CVYr90vRLgGAg488Nz8KHpSRgbzQREmT
AGbUTBFESJ9PtJS9MlsSvGTbz35rFB4Y7WwxVmzRwgCCWgZK8SSoyKIE7ZZzUsZz/Uk05VG6Mmzq
IQclBLAXLTa4lD7ZF1+U6ASQ3sbygxf8/Ie7/TgspSVth2HCLMLTM4CHTPNzkGnb3SuJtcSd9spr
7JKrozzm9nzvQOqtskSzqoYimgH5dK9HjhxWSAGcFWczuMTujBDykyxKa+IRpG6jAXRVl0zB2j8O
oNft1u4OYx2JMpza7jrtv6fKSxFnf8HJA9Fw0oBDS3BoxGY2x8zBhQn0+YjiXO9EC7hhdw0XcMtW
lQ8ZlH9el9WKC/wKNy1vF3W4Vpb2NEm5MyT3jWq+YY7OXtr7OgyvwNZpj2L4Q12UYz2PPKAq2wF8
/BDKXNI6KmMpgTsT+hdNVs5FJdmTYv7FY/vpTinTWMAaotQjklWy5lBHPUhwzNPolDZZzho64n8P
QfgkjrKLPIm1PGrxCfPpKEjYNlSew44Tw7Iygq0QGr0RFV0VjmSOc/zZgkUn85rHDJBX8YVUPAmN
Tsx5E1hYjk8SKaNIxcWwjAj5d7yPrjQf5aDHGqOchLpHAfgp/xZ6yfNlp8bUD8IpjGlLTGLTfW45
kfS4b1EYUvQfU6s5VXOOUFi7LIR9leD/t9R3cj6auq6dhDIpBeAsWiyAkU7STkudKrVxmT4p3qHT
kDoR52Ts20S7VsGAIeGFoJREnENtyTVAlolOxo62izzhSnW1A4mnyVyj5Q7O5YMSNf/iQT9E0iqj
peGgTgPMfmq067p/AM3dd2MwnFr43Q3YMGqFPJVhRLka+uyKDtILMInQPPq13DaFMYGnpAX/YHOV
HQpsFFsP71g5X9jzcOBMddmIo+xcnaLJGiMY3pTIdp88rPm9wGtrsmWAdwn5Alo0dLM9KxtJsMAu
At8p2lmj3fUTtkcqImfej+mi0dD/PzHk/2+egTVXesMaLQKnNPfYiXDbJO3usjowT6LKOoDKiJxR
9/wsolnSNQJ9B4bTkn03O1iAEWeceIh5ChXIYFCyYWKfbmjNehRldY2dG2EuBVo4PCxNyhFB7OSL
Um9EUN+86GNTXAo8IWJA0EvjrsNCMj7vJKsjCppu2QIJCSidVXoqeNHKKQa9FyK7lxmPlBMGuoPR
Re+hOYeviZM/NafF9dZDvMPGKIwS8tc1MM1XA7smiNpU5CFUkjOqIHEvwKXjahhfWqbIxTC4PeYm
yCPFIGww3BrLHANmXu5GJKWF5hQLc1Uha2xme8oOs2nLRul0uV8k3vSstTwIPe+IRGU3Wt8Kylip
OfL+PvwOOIbdFedMwzKY1l5iTGci2LtsAox0Cr1eTONgRAaZDt1QE8mYd4VLJWDBOMzsMvZNBZxt
vHYoK1T+JIjS0kiILC3SEIHIVb23GmmPyqy7CiF4x1t/Ei27Fxe/0x5bBfTBGmqyYCW6fFSGtX/6
BdR7M499F+kCrH3pMntcXKu/y2vOdRpfbXErg268CUNeYy4NPEBNa3fTaIcCaKtTX+muVe7OZfaV
SiBXx8C8BMoXyn2JMZZ8dNkiuvkAQyTAUkXESs73XOfZ2vM6RwxTAHfFhzgq8+5nVUprEGW9c4Ao
qLMNfoftBjzAN/dYlJUPui6E9SqKblnZ+qGzEazeETjJ5CavPXeOhGkAm1NRBl6qzSiHySq6bfFq
DDeadaOtzsiDk/DujjLrSG4LjN2QFY77f/hTWo/sOuABY5jqtzkMOezGeyxDma3riKtT21MyYH3f
7BYl5lNiNH41TvOVfXGW8j7ADg5G8ls2shK5zYpGhzmZy/UM4qv5EOb4YOPbX1it9CGG8htxVYxi
XaGwlYD/utpnwiFT95dFsG/tQwTlGBRTartWx8epzSyQ1tyWlMkpJ2WPrp6ttzLHD7E6Txj3xT8E
5wK2QUrBlc5YkxZLbzEl1bvCy7jP3SKYHuP7JNBt0+4ewufwWJ952BpWwP1JLqXq/ViKXSrjW+V7
UIBiGjKW7MiLzmtANmRXDwTR2vC6sSw40SeplOrXcrU2Y9u8m/NwqJ6tHWGAs8AUL3jKN+EqP5Ym
VnRjdQIID5bg8qdl2t3mqimDwDiO1sq9LLpzWR5zMC7rUeJiFfS5H7B4bPklS099o/mXhbLSqU9H
pkwjtcZxDkF6jYFFAQDsBJPdlaO/WefVEd0MYT8Pksp82lD3JUPKCIXpMr4KFmN1LQQRjeHIkdbk
nMizp4ji7vLBmIayEUPZ4qK1UbcueN3U7F7rj0Z6Wxk7pfw+Je5lQUQTqZDWgnX8OQ9lkVFlxXkN
6gw3HLqrutWu1UziWCFHBN2+z5dEzxESiG40PlrFvs84ToX5SUA39j6AjKXSlNrrcapU4FEQ3d74
XRA2sCk6KdnIccJsm96IoRTciKxeVAWIIUn0usdcFPLL+ZYsykYMDgrayuPVrJlasBFJabfZzKKR
L3BfofywpD+w1SVL3SW/rrLby1rAjgQ2kih9m3TkZmRtthuf9EDxyWRG2oHliSzoqFWbN2jMVImN
OFrr8r6qyxqxvh71jqoJ+3xZON+LrRW6+T5CinYNFUNNsdyOdYOOcrIWp75tHGXU7+Z28Dg3x/5G
H3KoJ2auFBGhGtRizVO3zB7KxQiWVceW8Qw0Cc2zOSv7UqhOlfowSuIb9j//CpvwthO+Jc0QTLJs
K9bMyVN5ZyfXvwkYKpAJJomEDKAasEu9SU7igtGU8S/mnpFpfxydMrxF1ZYMzhDpsHxYZvQeyutO
3VXJfowPueVcvmjemSjzWyfdXMJ4QPQ4RT+AkA+MuHoFkQTHWbH6tJ8ORdncRAJItUcTpxqqc4MM
eIn6XSHqT5ocX61WtwuzyOnV6kEJefT1PFWijFCerQLLoWHuSbJvoxureFmsO6v9VZkPl++SNVeB
uhEofCTkoViyTh0SVNrg4FmQYCh9IJununRW68eEsZtGOhXZ64jtk6H6lGIpI0cw0/A3gqkjGvBo
Wp5LIto4xs9k1wTtUb8ZkLn56guuejccZx4zKVNxAPMgcz7YKUXXBYXe7JCPI3qul99TfVvnVzqv
Xcs8FRjrdAN0AsaXMZ/WWObQCmFvUvHax3ak/eRcG8kvv7zSGwGU8jdzUpjJ+h7mjO70nSx2XwMr
MJ741FUsJcRKEkmXLSwR+wIuxUBoExoRwAKjZYet5UAp1uUxLu7T5nT5VKyIcSuJ3OrGS+liLlhj
jHywE4SnbDbsLC930tIGplw+oIq9T5caH+3lslRmyLgVS3mtQcjmWosR8Via4CSi4YtDfcj7GXM4
+U0jiZ5VjrYZls9pLPlVLzhS2e0KTflmZmrD8Tbku9Hf1QBuncD8RHA1U++gVYjFWjUoKMqttEsS
RBRVeWf1ma8pEec9ZOkoyuJIg0CFBqQQZfJGl4CQXUMJQ8Ge9Eyqd0u4cOrIzA+6EUEZ9yyLkVyO
0NI0KmzdPIbZjzKP7UF2hvk4Rk4yq3/xKGwPRd2fnOJShwHuRKqQZ/TekKbOmLX+ZZVhmsTHuegA
VuiHELOCCI4qy7TVKTsLwuRGYH4VR5D5cBc4scAfgNf9+VQ0+AMdotpSBtQWEmPChIF8U6XQPFEe
d1o/7dPKcGU99pf6Z45hrboK7Xxev3d5oITJbRUlPi49s4dW8NM4soUlu12zX0keP7ZJ5F6+GRb8
/dNPpaIstHnqLJpCfIDr8kR4tcy97or3hFG98EGC8t93Oz+Jo4KtWMT8q1rjS3Sdr0pHtTkbHUeJ
Wc/F9vIpr1RgwWI1SbATWQudCguGJ7PaxcLyP56E8kLpWqPdH2ZAUIx6UBTZLrNkO415y6U5Vm9S
D4eSdXOZYrGDm0TGqdKXW8ky9/+jDlCeRdEHUw8z5KrK9egq6NXGrrqPTmTJCihM9zzOPKbP3FgH
5WXGJmxrBfRhbq7egagiygvbMtwq57wTPDGUa1kybTSwS1R0a733MtPczSFedrFxTIO37YnjN+le
6QoagWUEG/37wpjsYHmEcl7kUgmzNRteniAQydP++b1tUOwNrQpirHaP1XCzdVWJd5d1gX1pHyKo
b2Noy9ysCUqISAI6y1GqQyc9LbxPQ/7Kl1dT/pBCfZoCDIaN1CJEseS3RXkwFa/qmmBdviHxxwZP
jo9jm5CFXaTAjpDtqtS1jdXaaXGH8kJh7rIsezBn7rgBcZNfT/Qhg3I6KV7OzoxRuXtv0L+kbuH0
4DALbeks7HnJN1sPPoRRrqfqxrQdG7Tmw+ilmw5mfCp4zXFmKdIAG9z/XRrld+alTYcxwYHy04g5
Tuu630+LTYAcw/SOXgzBvhpfmdjH+yMBidNlNWQ/2B/SKU2vq8wa5xLSsbzZrtKrubvT0SjqZHvi
oRd5oiiNV+dRyEaA6V1z+rbMaJcCHjN4WfhQGt7/dihK60HSLWpNhHMo4o0+O0N4J8i1g+2F9oyB
2MuyNI7S0wC4cM71JCGzEwMAFViCfTWvvdssiT9G7XdJzAfsmgqfCjP2K3lAhDzbhTTYhgGG/FlU
bSVOvESfg2pWD0NmXBlSaqcWfm1XHtL5odHLK6lRfF1bJLvVsDAi672plc+W1R5VZd4VWXa0jNLV
tHrXKtltO9euOhWujO6slMZBM0fumix+L5pAzmj1oReNfTT37prWqMaWXjesia2UxS+zl/ZFmdxq
ufWS1Jqbp89lzuOdZzukP/pGg3oKEHLKgNIiZjCtUxeLXjUftelVjUovDk1b6rn2xUoIN/b1HkJu
cqfCSLIlXpE4TIPir8VD2RS+qHWPAGoFSO2vq071qrJ0qqRwEuQ2l9WDo/Tv+IWN9GwZ5LKfa7ir
8KYC1jT3a9kplFO1cnwv01WBXYVgrTXrCwx6nlM5WgQIWs1rDGWHzX6tOL6CJ4K45s1ZCmxKjUm1
zI2N3SJda/JoCwpvxoonhHpDurpUmo4oiNkmO6tqHHBfe7rOY1li9rtA1f/nvqh3xNByQVgtpNST
M3kCFrStoJRPXX2fOM0eYC839Ajci1enZhbNtnLJ+TeX2BftJK4q5A6KdDTmxRE7JCtCdiNbtd+q
pi3EKZxCj+GHwb+si1zZ1FOTl/I0yD2ggqmCPcjWbd4fDCx3Wu4S83HUr0TFGSbO3lam/m+umXpf
RnHVihmQWjc2mzc1G93BmN8q2TpY8HHaHN1dPiLTvWzEUW9MRrYGWyGeMy05ZcIuUs4pdnRjAXve
3SQyzyCYvQBDQX0QgHz0TeniYB0XliRUqLQKOzOwfKjQcUWTowXlHH+2nRkxboRRZ1vVRVLWGOlW
JmDYZzg2xpPW34EN5fIVMsWAiOcd3ClptIdeDaEYqi7GM62JtmW2Tt/3VwKg3XOsc8paPFGUQ7Ga
CQXOGScSyyuzjVxdq35rXWo3c8Nb38quZW2ORfmVUs5RLFJyApPF5i2nLbEYUbpL9pMb2uN5OaZn
maOLbO3YiKRczNzMGsZCJuJiRhcICzs51EfC1kQmwbS/MbSNMMqvaJhEzFZiaFZpy9K+qx/r/BeG
tbvs5S/0A9hYAss1sa2GCq7WMteiRMOpyvAwL8feOIRdY6stD+3PNOUPOXSql1ll25vk3V7S4Rrk
tPfjBCrH2NxPaXc9F7K95pV3+WjsL7aRSYGXOiFZsL4TNRphpwdkI6ngaEgxFcCN+aE3U/s3wijt
j1Kr1wywLrp6+abkj1qPDD36pvJY8diFp40cSvNbU846LYKczpvd5Pi+ImY3vwMy60OHYSWOAyFq
/SVD28ij1D4uDKy0EjF/0qeTq1XxoTcjTkmIBfsEvuyPEtIbumY9tIS+68mZQOTmCS/KLnRVt73P
zuttBD6ExQV2A1ThGNzL3Om43iQ+F7pCPtClg5IPvH3Kl0JLR7KJbHLak+zoToV/1jsjaPzY49k3
a//NpyNTL+mUx3PTT4BTNN7iyE50FK4RuAajHZ3SJwPE0+oPwdU5FsHag/BJKvXoKAWmXroeFz05
ykv9hjDpWBxQysVEEV66xG7AZdbtyvdFHYvNI55jRg+bz0z5mnTMNLDQj+i1r8+S9Fipb2YTJCao
MV8vW/5lW8S61c+fErgIAfwTsBEtPLTjryj+qVq3esdLFpnICANwGDJeIJtfkPdDppR6PbT/2CIW
Ve2qA1nsLO9VjOwO+9ZJvymco5E7+qKlYE4iYH/yL/UwDJaayk2UAx+DSWRsTgxa799sc+CJoYxB
EasFaz0jGAPINxWQb05gkfwXLO9M77I5Dm0GRZ/rUo3jKL0jZ7ZieKK0m+JDgnxXTu4sGevS3Enf
JeOv5Vs9ctNJptFv5FMGIfU6xngreDeyd4W0ZfW9cR5cRGXoyfK4tt7HFi59PHLrGxcTo/OXtTUC
zGqs79DCD6awe85HvbWVoXXNtfPFvLalonsaQEsbRdpBjHW/XSpXKRcv68znRk/8asyup7QFuNg4
hVrpLpXwYAjhWZgQLExdtxv06Fdj5feApR3wtB+q0niep+x3mXUvcTQ+oKty1yXA8qA4IfRlj0ZV
5wvRvS4ntgA+t9ga/DIuTrEQw1TXm8gY7oxwclJI9oqZoDB1z8rrPbDiwZQUYIOrUkdqqqNuAbMf
CXAdgvzSt8O9NqMSPli9oyUZ/nj6kKbSg9mPqKKkGAIfX6daO5hy/q2Il1erWD1djT1LHNyuBdzf
Km+HsnakabD7FvimMP8Wa0/YC2drc/gyZtNVl8R7RSjOoO90MrH+IWT1fWTeDG1yN+a6K9Wiv3S3
xcCbqWN5GJAfKcBW6iKQBNSXTLtFbkHdCL0R9814jrtT9rMV3i67MWLLtLpshNDtt65T+2rN8UYY
gCmjJmVbKxKg3L0shXkUZAYqUE7YNU6XeQfLiKVWhgmGjS9Gfop5BxGeGfxNl+UwsRdYDv1HEBVJ
jMWgLMWKmFYQb0rrkMe1LSZOp9zX2rHOW9/SvSUKYh7tPOt8xoeJ01xzSZgWpqLizRsHW+ue09AR
VidX7y+f7t3x0h9rK4YKNmutKnJgojC6Augp2YpGqhA1KP0Ie3kTyPvooF319ugpTuWTwWjZ13fL
jteIYOnM9mdQYWgcTpqUkPaaGGMhQr24qli5pflXaKGtHCoM1fU+SxKynbG2zuJ4kpMgXL/BATmi
odtJ9oDp1mrmJJjMx4LMKJJZKglVwM/uswZsostWGF1sFfZa31h/wwpuGR8SvuiKKsixQMDtMUj7
EsRD1akdB2dMDJ4xMB/YjSRKXfSuaUuLjAli/5tb3AF8cU8mq+r7BdQGSGOn/RysXnsrH0uHF9Iz
47CNbEpH8loyZowASe5cC0iclyQwwzDAU+xV6/yrrwreYTkfjh6qQqtg6MGvDMo7EAG705PqSLby
Q/D6yK5iUPlJv2KPd0imu9l+S8rddOYqJWWNGx40zHgUXhG0qaOdyXrJ6J7XWmKHgps7peKyXIKn
jrF9/Z8C5IvhKzusAoLBK4HkNG9Y7PWLm7EwbX0jkwrSsLFbDOcJJ0QseFKddY8dS9eZk+1VXz2G
doEZV+6tMr3pRiYVsGlDOFpRKwHqcjKupwNxbkBkvKqv6XPnCiBDjr+lv3htLd5BqShNk4eqKk1U
w811J01PeX9Kq++X/TeL5hKszhLBJJH/0rMmhTas6ZyQkVOsSdOD8WQgqy596ypDn8khTPrSL2uf
egJwkX9lHxvZ1PmyRhahqCjCdF69lw8yOMLia/lGvAfdml25cOSVyzku80o3IilfaghTFmEx3D/6
2t2BvdHFKL0buoB247TFq/rcPHNkkmN8eSI/ZNKTa/oYNlOs45gGZjuxOVR7bsB6Hrpxb5P0onLj
AyFEq79Ffv0/npfmlavVRI2jCLmnWuZOaTZHy0rcLD/OYYkG3O8sGUp7EVUPuDRH6BBUJ9+lEOnc
KO2i6X/94CrlgadC0QsMBvzD8yQ/kWUqmYO1Mb5uk3k364aX6Gi8u6fe6xUzmFqJJj/QjdG9nMBf
6NFtrCqPFgijxTEP5En8JazqQzsl50Uq7S6WnVSK9tIwHdrqN/ZDPilabJNGZK0gusF6IHBBO5kq
3BBiIMdcf0jV8JxX4j7T56dC0+x8QjgQ9UehQ3k7eZEzVEut4/8j7ct6K8eRZn+RAO2kXrWc1btd
tqtehFq1i9q3X3+DnjttmdYc4qtGYxqNKaDykEomk5mREVGeuVEd36V6f51k6W6w0B9nladkJnZ9
2SXDC/ph+yacvgISfOvo39G2d5VCPc72V6JW4Ceg5zwe78dMO/QG1KbsDg+opnzKE1lLYLtgsnJZ
4RIx5rGqJl4e5RrQFVoCmlvccHILLpDJhZid+9DFiDrmiprrZZQEhs1gu7IuXCoR1ZO51NCim5Ts
OFrd77bUnpla5u6Ez3H5dEoCgilcJjpptK7o8RKupnNi3oFypTYO/86EcHcsrK1iOqFob5XIq5J+
dJ2RBAZRJLm4bNuEcFrptM2NmZcsQagXfjX676W+K/6CqXJ9YYj0TSzLu6jKMQQQstZthj8j5tpG
6zj1TpBb3uWd2y5lo0bPB/pA9qAKntAORZT26DEivVC95aqFGHrhqUfjlB/Kaxn/1bYrUEBIOWcG
mHY/5tn2vBTEJHB6thCP5MvODH/YdrS7vCZ+dD7fBu9WhKMVR6AUKhdU59n8jQKjKevVy1YhbBmL
Ohar/EEWKVeWFSTtrcH2l5ewXYwHwdx/d0o4NODEN6u2nZGBDZgdAiCvSns3TMmVQ01/SoDoJplv
FcSzHeYqTZAq/VmPny7/iu3Q/v4jhGOVtKbSVzm/VunisfiIoTOQGoEQN/OhCtax0r9sb2tj1+94
YWNn2qbTFGao2UEtK7xSh50qa91s+cbahLCvDQvz1moBqHZA/up0v9pCcqC2QsTagLBn/TyBp69G
KApBHdZaNwNoPp3wMdZTyWZtG8Ihohr+geL9x7MUA0w5EWjT+GFHz5MD8sGE3Cjmk0plvADbn+Xd
kpBTzCG++6JUkEABk8/ykyyHpJUE1s03FZbxz2rEyECKHJzEgDkukPJGXViB1mn/2h6Bxt7LiEq3
jekQJoAGnEUwmPNx6/Q2JlE8Y34lKRBg7W8EEyZ64pv1NwyD1ultUwDZdu51CQ6af3oxLtF3syJf
HrXj2dBS8CraRUBBMGIBZ3U3lGfVkr6L+XZdMiU4R9iaTVlTfLIGwg+Yfgr01LWC3kdFH2AV5UrG
nLcVKdZLE1zERLWbOaEKOqv2kM4P1HhEhZdpV3bYu3H463KY2Lyz1tYEZ6FlSJhmYCNrzI3y1UHf
6AXzTrti5xz/grgOrDGWZakQjrBsEbvhaNagdxXgiBO7nUrMVvazG5Flb43Dflhkp3ozPq2sCRnG
NNWmUuYMS3OKx75rDzbI3S5v3xsy47NzoCdvgwjTcESOuohgeAYFYM6nxh9LmgttduD+oKDMNcOz
6+hYX4Fp9Jx7LMDYgwIOhq+Xf8JmRDHe6rWYlQP/wscDWKSLA5LzDjyYzexFdelOS+lq0vli7nWf
Froywzd71RWZK12Jmfa2UG1X+smJeY5n3/J+E+h3JNu6+eUMaC7yUreKCcCPxophbg0nRoi0AdRm
X9LoeHnPNo/Y6u8XjthoGnXUWy32rPNieoLiyhEcLYV1TRWv1NjusrXNBISCwQpTVAiQUGr5uBxz
nBtTwaQMnETb8QayhoovVDn4SCE5zntV+nTdjFnvFkUgh2P31TADiI5MFBa9Fk/X7sCLBpwTJoxc
2ct18wJd2RM+mGEtbcEirLCZIARZgv0yqc3bhHTnqZFxVm9vpwkWNcdxKMrMQlowNbGtJCZccbrt
A9WDxMTZvrPQEDS8wp/Psobg5tpW5oQwYraTMacJnhCjNbgaqXwNCrLDtVxWePOIrQwJbkLsLqx0
/tE6NCT48yE6mcfOZYBGqj9koEjJqmyh+04hEzWSBqtiuNToKW9yV88wMpa4EuffNmRrtoXZKAvR
/6PzF+mULmqGVTV+8X041nswsSpu9nvZ8w4uPc8v8bXx5EgiyGZUBNMa1GHAuIZK4Uerc0xowSws
r1huzWrXs6+ObAdlJoSIGC412u+cGTiK7h31yxQf1dm/vHkyE8LesbBV60jDKibjwY7+hMNLsfy8
bGKzJk5XO8W/3yqw2x0dcwe0GmBz0naGj+CE1uJj+LU6D+DgrnfzSzl67d9lVSuzwiGGOMfYDhWH
7+OtTP9UIK2qGvBGY1wQ4oORL6st8sPz6f6yoKdIHIj1Iff4uMylYUoYKxAMchxQi42nnGAajFlX
I4VGZWJ/TxTlCr0yW+L+m19wZVa4afLampQim6BTNCgnBWg6pbL3MZPNgG4espUZwd1zbVSSaooR
o9T70a5djCIGRvuzaqL9ZXeRrUdweqOgYDYbO92HWu5DnHaYgdDuyJAdLpvZTABW6xEcfx67MNYZ
QrzF+lMxZ8d2HL3LJjZfECsTgt8nSzSWy4yV0AYc0RjNmpvA0O9VC9MJ0vtY9n0Eb8f8h6GRGUgd
9UR2wPjGvg4Ii3E/BQ06QO2P3lXv+4MMSbb9OANpITEocg8kIB+dvksaq0v6BiEKr6S9GXC5Om3w
2bEGGlbWddpMqt6NiW1Z3WnzZarxTpp6kGXd0TSIwf1uYsTJ8ONBxo/4P9YGPVHk3jjTIqFmCKlz
Iy6gN9v5KrB50LY6Nf9VfJAMp287/bspIQMwRmeZIazOAfW3i+I584+slJjYnBOAzvg/yxE+FS2m
RjdK2JjVfbHsc/sHi34rKWZk7L2SvMzA+iYyWPHmuqBIZ1oUOHpkuR/do5hsR8mWETlA1h3KpX6I
1DjAqZDEjO0rZmVHOGp06q0+Vku8aF9BxQIZsnpvfm1eEo/sgTAJ1HP4IGu7bjrjyqRw4CJWk1aL
EO7jeXpUE0Clxu40z6CANyrXIvm+1yQX6eYFs7IoOEnptMhUlR4fsKt8Sw+UhPlFHHCdBztg+t2s
Hy8HMNnXEzyGNaatOeDg9ZMJDTkbJH+sONhSfqzNOGn/p5hkAUYlXC1dNaL3o+FqKapnZX7stO92
CbGw8Wlx/lxe0GaQXFkS7pY2NunglCMkhNrvaPjpqJAS8yn7G440ioclkKCa6oDJ9qPXK4ZeOClD
UuWEuwLS3tMNvtHllWw/UVY2BI9vlbxx2hEPWP7iU69z30799AWl5dbV3ThQDLeUcnfzD/Epw8Ez
E6k2NQlojD+ua7RZP04p1mU89gEnOyg8YJkil1yrO91Xjp2Mumbze3HGWMNGYQDksR8Ndh0oRwoD
1ZwUkMQIVAR96dHBnWX8NRI7b6FzlaGGdpXmnYrNNJUr5mB48hg2/jAeLn+zLSuO+p86puGQt0+6
spKlar9Y/EFkgZgPSALy1Nt7IiPk2jpNjopIAM1oAtigkIY2VFU6lYGr3nAwn9J0HmOxWzVgp8jU
AJzdX/9mUWCENVBys02xOpu3Rqo6DG8UIHdZ+quNv0AgfWayuZHNKiI84b92xHLspNagqqlwe3UQ
g1kAUYh31Tk5vlEs+Jpk7GbzS+FDgZWGvGHMPvpdsQDlHU7QG7WWZxr+bNgeVHRuU//F4wtt3X/M
CAE9baOxKEokTzR71LVzXP0s9O+XP89mnFjbEI6QzfS8rciAa+qqD8ITH35JXyaP00OahzBQdpft
bV0ZK3Pi3DQJo6TDhQ8dM8N0y+bBgSh6GvyNDRMiUtg56HYI4XUO9YmqHaJCwRLX1F8U9pyNvy7b
2DxFEB/6rw3uIauzOpN0KrUUEYHVP6vhpginHfRypsKviC5ZzuYQGziJ/rHFf8vKVjc4hp3lHKu5
H8Geu+/3YMZ+oscKCi/oATDMnWiyTvL2d3q3KbieWYT23DuwadkHrfUS/VenP17ewu1D9G5C9Lyk
qbtyxImNmh2triAF6taxX/WyHt52aHjfP7EUOdCmHKoUIQhjQ3/MAKnf0wCaV65FHN+Hkq8l2ThH
CK90maKyDHlpEJAVTChNh0x9urxxm1PMK4dwhCd9l6l2WQKm83a3x54BuQrrxnmgV9a3HKOob4oO
fg0QcSLJKvhXFy/4tWHhgi/13jSVHDoZEy7avA+G9nFSXvvx0Wiex0TSYNvsbDgaBTrY1A309gRr
Fm0Ue+Aao2hcL+4UIaZnZbDozxhS+FE3pqckmptl7RlVv7vMgmzmBFIDAJNuRqW7VgqohOu6N7RF
5PaZ5bV2qnlm/RRqoQyzvr0v779UyBvj1IraBEP/flddG+0+TO/MEtOLgTrsR03iYNvH5t0Wd8BV
NCBx0ic5R8ck821XNUFY9a9gcz2NwC9c9rNtV363JMS4NitIR3WGylGz65SvGXuiyyypTv2Pw/lu
RAhuyAQy8NRjOdPPZUd27bUS5Cmo4zm+jXyV6Wh+DttwX6hsaAaQm2jsCJuX2k1W10qK2WNMo8Tt
dagcJwXFKsczK8l3+rx7H00Ju2eqLc2BZgbzFzBh1aEmh0qm6LERCGDDeGsjgaSbimCsKuzrvpsA
seA6kCpYE4AI5TyjdxwazudXrZPlmapbn2X3+MZ3+2ha+G4FzZMmtrCT5r56KlDX0Y/52bjH3EIw
H8zGu+yKG2nKR3PifVQSw1IGmOPtpAUKS9kX6idoJ5ng0JLrrW5+PBM1KwN4mc8KjUOxpM3UxSrG
kEHBX5VBkXBCwEXi/ZtmLIj6YUqBfpb2W9QohMYAwSbO14UNtpA/8SK5LCQmxLy4JK0ytKWy+Er8
za7/lACftYbs6/BWzcd7AV/nfR2WcOktBTJixwRdatlp7uBA6Z0FLD1nzm3UXvcddXvzt4am32Wn
kC1NuAa1TG+6OEFdoE4gm1bqh8xyTqyV0Wdvu/pqdcI91DWOWtcZVsdJQ5Kzce7QWHegrNd4kE2S
XLEbVcWPeyncJckMMQ1nhuu9QfggX8/5JQhQz+pZWp3lO3Tpu/EdXt0ls1WAQl0Dtm6pEzRNs/Sl
q+MTLa2nGejbdKL+PIZBZrS7UNf3NNbv9fDL5Y/4+er8uFwhTNqz1YxGlCCEIddszyZMmXdDfkqN
M20lA+TSvRWCVu/gqCsdqCfCa16v1VAFrw5dYO+yHTlK1sV9/tLeChFLMU3M5eG17Tf4nC4oJx/7
OfWKZT7YxeQzhf2ASqqv9OAvS5Pm5NTl16hNHbcN5+tkUvxCXXw7bjxmFIdxdGJUNV4smj7T2EKt
ntmBqoLrUm0DEhduXtKbsk/2aVrfV4Wxi3PdHbLac8ICcse9q/T9E1t+2cx+mYpqN3d9AKA3yPMH
T+/t3tVBNhXWhe3mi3LVGexbOkTXfcy8OE1OWWIFrHkoNPIYFmUB/Ht+tNu58MwEM0BLrLzqZgg2
pQUcX5qbq8nvMbMe7Vx1xwWIIdNRXGpDlJI44FbNXnqSnEkZxZ4ZFjsWGzsjKp9D2/Bo/b1M+qMB
qB1zyO+R9Ve0HjNXK+NraHvLxB0/J1Lc84iNsUzoW5sixGNKW8y5TzYG/pzTzCK3zoJev7LqX5cd
YTtKvZsRohQaI4Wasgi6D9XgDaPtpnOxZ+kiyZY3M5vVaoQglWVG3LZDCJ+J+t1SpgdW3ZdK48az
hddhIvFuXWZOiFLaYNGJdCYuyKp5HJL0fox+D2TZZW30xao7j8ZwFAqm7KJ9XLrJ77vqZmrmwe1a
LSgX1U319rS01PGScrmzR+UVOpu557TquemNM9GGHfSgr8apDqbUvO+G+PAXnwWQKWitQR32k7Sn
UVVqCOp2xJ2+Oc008wAE3o2RzMk2v/7KjBDeFODY+0nBDV8b51o9x2ih/768kM0AurIgxDStKbWM
oDbqd5j/RpS2pgTwx30KZamqeKmsfxtDhWf70Dl9OrSIoeXVHLRuDfYL81iAkBP9PImXbW7e+8Ur
IkRCJa7NRcdVaE27FBK+1rm1/qUJIXOxqoZU9oDrpx1ztx+CuXki8+kvvtBqGUIEGKwprswIrVdA
a3xd60HERSGE9AjBP7eb6300LZKETLZxQjAAH9ZcUYKNS1XNG3rbq+hwUqlMw1ISQUUwZRYbxqAv
GDy3QuVqKaAb3SXnpFACs8ske7hBhPIhWr/N5a1SFcUutcEckKrwJGzxy7eWq3WIwQQ6oFpZPYy3
ii8DlW3v4z+x+43Fc2UUA0tlWpbwjqS6m7oD2mhaJMnP/0d2+Y8NsSLqwAWXgeH8phrakrWZu5Zj
3SiJ4o+pZrm6PV4ZHdSfINixV9Q2d3MlfIUMwvNlJ+XH9lO6sgojQrpigquhVVsEdPU0HDHMtufS
0fFJlt7KzPA/X+3o1Ol4gAMpgGdjdDAOGUh7uO6vzAy/fi6sRiz5tc60OErOh0bCx4hdxTKE9Kbn
v++WWOVDJUk3Ywt/f27GbjhBy+mX3T6NMnHoTf9bmREix0zrOJoLXFIdhnjduu0PlhPfkFZW7ZUt
R4gXtAYWiQyoVSjqCxD0dou565y4Gv192ck2s4bVeoSswYa+Y7ck8HVW3VTLcz5hamP4SbtHYqrB
ZVMbRAsIGCtbfG9XnpaVtrbgX/hETXmdz3dLbrmF8kqZeoP78pTVEdpeeeLFWnoyVc3tIuYTJb6f
F+MR+UJAaYy5GIBkQcka5/ZVbDP+QtoTZ/6t5s+RUu9nu5VcR9thbvWr+Zda/eoRFFdRyY/h6E1+
d1fvHY9D4kFz5bIrVHRc/Zxg6FKSDMm+i5BD9GMzkhCasf6Qp3dl4jzNc3wIcdmmxuwjLvy8/G22
32G2aalQkkGjU6zsgqVXK4YWfq0AMb5EZ2xrNT/P4UFvrrsKlP1BnXthK2sSbrv5u1nB/TT0UP4z
fN+SRy3BQ4ZddaRym0K2PpkhwfegSIVudY3wYF9zaVrrlqtK574TudqN6dq913nFbemZD5f3lf+1
n6Pe+/oE56m6eUyx32AlUl+V8K7SEfv8yyY2iKv5sXq3IbhKqzdhk6C/BgdddtHDHHSPzOsOTTAE
0EJ5g0+yXeKTIxdzv2x7a3kWl69G4VbVP81ILY2ylEWEdEPpKtcAvpD21CN2vft3ZoSgG+fZlOet
A65WffJaq3Yj5XvlyETfNuBWGDZZrUaIuV2K57Y1cTGQJg+M+tRNk1cVr7Zyny1uxHbUOWqYrb68
ts2TZ/EXDwY2QY4iopLTptHLqSIL6AuSQ/MY+3ym3t6V95EvE2ndfCOubQnHbW4BxdO4fo1mO3+s
Gqheu6gxCp5qx0yPbpy8v8sWtpuhIeDYtlfgEdY333s89+aWPaC/FWh98nUesvMc430+l3rQVu1V
bdCrQQm9NnT28UBesmgJJoPeGsAayraLfwTxRHGQjm5Sg9qfMLszZIInTMDjAva1V6AXME8bfYHg
j2fB1a8jKTH7posTE881ihDxCS5ZJWDqZRoCMYndwryvqn1cyB5wWykYuHH+a0NESdpqYhoxt9Fi
dAGjGZo7BzaQ/lCidG23+m7uMKjuH0ZXymcgsyw8tpKJAKdj8NUNN/mwnwzg76C6qRx6xZ/Ic/Ry
2dklm2kIB7muQWCmNugZJNZZgW+BrKLeXzZhyJYknOKi6Wyy0A5VPrM8DyaQoGhV1uRFa5xg7JaH
tKUPbY6kvlOSU6xDWihNun3Yp0dtjh7VOTlolXacy/QxNeN9PlOM5Dbn2mJXdT2/1n35DZXYm7Ee
DtnEdosO+ouOHOs0OaIg9ovqfe7aqgL618KP+thT0OKkWemy/k+GI6UYsqkGHt4/H4h35xHOtG6E
alHzl2WrHlmaBUr/JU0OSnSNaang8t5uR8iVo/Lvu8qFHBDl10UCDpmiity4AbsbPqdbGsa1VRJv
YaiqRo2fhPUhRg9UYlzmPMJdavRlXiFm8VJxcWMG06GvXPsXJE5AV480LPPJnXKF8tVls7Lt5X++
WnJlFG2i5vbiN+1Jy59YG5S2n/2pZbpQ/DNd+ozCa69ZWrxsuwluy75myHdVSet481hQzQApNwZg
PuF6x7Jy5tLC3x/9mZ3aLew7nd3Q8GDpe72+hxiOLC3hZ/nTgqD/DJUwCqSpzX/QauNaOqa5XoJi
M6JeXvlO9WQmp9I4LOyOhg/6tFOm60o9sEYG4t9AKeAeRx+Xo5cxamAIW1lmgNONtEYPJWYn0GPs
9DQEpN7QvVyZvFINd60+PwLR77GWuQSfMsfQf45f7AL9chib6BZ4pWdwGwckegXG8ZGUjtdrpiTu
v9HmfN6i9x8qbJFOBk2vtQEIubSErv3gobDhASLlhX1zozTjU9iE131VnXTduGtU+gwA6YGM9DWc
1aM2jMc2x3hM1XntgkXag9c4zq9OBdLTxP+vT0eTWu40d25sqS6Kktd61x90LfWzqPkVMZyhkD1N
Vgz2xw6ckvV+KsObAoimFkjKTG1douJ4XT5PW4n46uOIVEJG1LRLrQESTaHeC9zqnWIqLrMnTL7L
mqCbAQPjtxo0nh2AHYWjq5ZqlFl2j8qG+qQttasrEKUPQ5mjb57clRnB3SID3TkaQW3H3Memx0c5
m0N+thGULIxW9rfzgR3+Zg/fFyb4TRiFLSOhCj5G7U+q/0h71KLmXWvLevxb3+ptWo4C4619Qg/b
Tj0oA9f40afbbsExaX4u7KFRjpeXs1lwW9vhO7wKFT3mQiMyDqh08XNKAArj/Tj4hV05mKTTPG0C
ZplGoWcUw7VSQng9smRDiXzTxMO4/hHC3TaqetfpKT6jqt1bTupW5nHhKJR0l8w/8R9D8vNfLlu4
0BpqFpUKPNX/L6DyVDb2wwPvLIOUQbLJW4cBkGyKcXCbkE8QzLxoh7wcRuTNJqqWUebniB3ZLLvG
tq5LMN0YQIBz8gexjqBXFFgfBZ+yHb6MYwBsqWvS67TxZqmSIj9Xnz7YypTgNUVSD93MNSZKu92V
mXFrayj9peVwcPokQJUOz+1cVvTeutXW6xO8pIoZUyD4yZnp0T/dsVMUYPL3vgbpI+h8JKLIm5tp
4uThbe3o+N/Hc6FDSwCCbpjFIeWTo/WHuUEBTB/3FWpoVjhK+pWbB+DdmlihjSZ1MIoES0uP4JQ8
DQcDkzjNXlYI3qxX2Cs7wptjDosiifgN0Plj0B9Afcz1tupT8i3aO9f9keyLfRVwJnWoMQaXz9zm
KSCmBmk6SPriuH/c0aitwblc43GQpg+E+RmfU5SY2HzQ2ysbwiNnVtIWaAFr8eeT7iFooh8CpBJn
jt3H+79ZDgDvqL4QqA0JDpIh96qWCUldYkJ+rTDAmDTtgLaW+OEm1otqKFSB1EJDPifYmfqmz8oF
rhEfZy//BYxnkF2b7nIifwDaC+yH//uyVuZET5yruu5hE0VpdtZAhYnHIpOkw1tHa21CcASbdrOj
F+iZosWt5E/K8jUcfy+Nb8vAoVsetzYkeENrL9oA/mZAaVJe3rym4X40cvfyhslWI7x5mxl6XW8d
4Mn8mVbqbdLwciqG65XcBc3V82VrG7N7AAGbKJjymwR9MiHy6ngM28YC4unpJ2d7R86zHEgw78zH
4oqPKUCl41FGbbaZJKyN8o1eJQl1k2ozxbAOZtKNXQGL2WE56EftRHeMurJG9xtrqHi7gCifoFHv
4M309ucrcxkLJ1pOSB6zhT6mztNCk/sISrWkrn/lBBPpbDzr9vyzj8ODmbYeUbsTiGtv8nbBozj6
7aTGqRrHA5tqtx21Y2yBNbdKzzFq0AS88XYyeHU3xQAFjd9shKOYdg/qPF0NGf1tmMpxdqpfSRQG
A8nO9lh5jm4dC3Ay/s23XK1TyF4zcM/TNEZeEB8XcP045+xb8iU8tNCi83QXnPU/lDvZVPBWXrne
WyGcWE3aKaRCFLaH6FiV5WsD7s7QafFWGSTnfPP4vS9PfG4gGRl7FZQJfmGdtfwq03/Vxf3lLdxe
DYQ2gUsl2icEc9a1U41bGp5in0s7qOKvJLmnSJcvm9lKd6j1bkbIFqOKaOBvQVCcWhBN07umelbB
bs1AQoo5zyz6etmcbFU85Kz8n+htn4YLNs6YLJfGv1N21xUvWSlrX2x/IHSdbFQKMLwlhK6xCtWs
hnwxqGULYO8Kn9QUooSJf3k53KU+H+d3M0LIyhUrKsyc32Admo62TxwKXNaDrkBStHLDcdeXx39n
UYhXyMBHtTSR3Tt28qKNpg/9w13eJ15ZFP4YGT6I+Fw4jmSh23c1coH/bqjgJ3RaIitNeAYehHtI
6e10xR1+dGfi0Vuu0auGshCyhTXGmPo/FgVXiaeqr2iFaR5WP9jsboh/JPONpR4UyyvHLwy6l9Hv
y3u76TS86wQ2KEjcilOmGe8BmHyN/Twf8iI+Tk52IEQmQL8x54WL7t2OOGW6hA0NO4xPv73QsnP8
imwfCHfOSIKxl9+JL+MV2rzIVwaFtKSsWjMtdBgE3aq/0BYKC70HBN9Pptm3aS6j1Ng85CtzQnJS
h3EasRyHHDTyXl5rnp0Aepqmxo8wHiVuwk/YpxNIwIeGzBv1GFM4D7AUqsaEtJ+EJ3V6VXvJBOh2
grAyIDh+aYcNalYMfdATFwGMTupxOWHyChKAjv9/57mEZ6yMCT4PFQDS0rnAO2zJbvtUe4GuS/AX
Tr4yIdzMY2wZzqjgfas1akCs8XXsp5NhlKUkeZR9GOE2zppa0Qkn2M6Zu1iY4Ohk7Fybwfd9JeLE
QxeVpK5CbFbZoPLc/dAz39FwZxm/JuZFsb84z5e3bntJNmoNaEx/FsAu63gclxEJBsXsDeS93YxI
Nm3zNibvFvgvWF2PaVk7s9FymVco8PRNhGE4y0/yF3vWrpay95Qwl7jD5ruSrkwKB8jJtY40FBeK
uVd+VrvwiOI9WIRVJGkylN1mowd8CCicos36WcU2bbq2KRnI8HCmAr37ppRAtoMLjJkLoOrf9KQ5
zjrEfMJwd/nLSS0LIWnMzMhWbFh+g6OdncBEfwcN0MPfIGyg0WuD0NfC1L04Bp8NU67UBgzha4Wz
W0zu1J5Dw+sySWDajOnvhkTvr2PFIkuG1xISxZ2ZzbBDXIUBuxSh1drTvWQH+Q59CrQUA3Umiiyf
xVBJHvWmNRoLcIP5rx7FFOIBM5W40EP1kl32ctncZreFrswJYcqxSt1ZeLlD34f72Gsei324y0Dn
Qg7hHVc5o9BNT16zHSS/0RL1oQF1+RdsB/7VLxACGHpM1kwKsIY3KChxLYTYN++mEycacI4ynOFm
aHk3JoJDGWijZ33izSV98buxACuPLAnYvJVXJoQkQNHT2CxtHi5r8w+EG48oqJZevPTX6Mv8zati
ZUs4biC8WuoJDPLAfZ2i/GjGz+Z4SNIvywTWK0nxdPMaWNkSUn3Qn8xq12JdTLmyEy9jd2V0NnEl
NPlLAwkB2Zi57FMJMXpRY6UsUKjwh/LWVp+p40scj3+ICydNpDFsiKYseg2a1fxqwliY5jKwq3Dw
jnqWVk355nyyhdyJ8NIlqFyE6E9ZFg/I1dBOndLTZHxLRwKJN+P7mNqY5cvdkKrupJIZ+HVQAquv
JYoV4L+QZYzb8Xn1O4QsKwwBnS8mHLYJkK+iNV0jIgFGq/YOhneraP6SMH2PnYlco5YRpWxfgSvj
QtYVDflgVpSHtn15XI7LedlnTzpkHORA881DuDIlhLXaykYyA6zvq8qdpj0sBAQwx1ZWO+Bf7dJX
FUIXKp1Lri04EuZ8DOPrafoWZpITvm0CFWKMVYF7Q+zIlEqt9wqvm1nDaYp3LL8NW1kEltkQTlpm
VGGXQxQL7yTVU4Pcn84WceMf+q19y9llx8N0S0pZqrB1/MCbY2DgWlU/i3jSkmHKfkIOxhsJ2Zl3
z1R0D5ifnqSqr1uxZG1LcAeVxnkUa/hQnV8/J28S9YWn/M5vakAr24Pc/7ayhrVBwTOgxjIVJMGW
zrlPesTmm4Rz9DqYjpKl51u57MqUONQzzVk2NgMIMhxjCPoQXGjKq5XobtM8jP1pyYK/CJsOKCQc
EMypqiqy9DkGy3PLwPWp7tlNtUO+cGAgom+8SDousrmLgO0Be4rZcUyP4fyt0nSFaSSHKsfixw3G
oNGxs052fd9rj1RGLrBZd3FWpoQP1g+kbZQSpjglPD8D9TXHcmZX+g7Q0eIv6JUdbWWP8KrMamlG
GUdOl3KPbGpfb6IHLcn8iBhuOOeHy19sKxauTQkJSTX1kJ1r3lS8AlYfdROIUU+Xjd7LdpAIuUgd
V6UzGXjADyD4tKxvtjZexZ3yq1/Up8aE5HFCvBIEQj0d75J4vNVn/XqZvl5e6+ZheP+MYj2yXWIA
Zib+I3r22peJp/bFl7p50acmYIAFTG1+vGxRtrtC8DQzNtSlCc1jwu6nzuszjL2NZydOZVFaZohH
8ZXHaClRU8XiS0MHZXagdMm84TDfElCOGvcLiBvUQ/8SStOkrdRl7T78d63sOjot7FzHeXcOyY2x
y06KB82s28Xj3NzyyLl1GQHuo3OiCMtAwvTRXKWDJTaMQNpmly06bhHO/rjLHFuS/ZHNK2FlRzgV
nd008RASFCEHjHNr5V4Pu7usn59o+VLG9JVAXSBi4000JEfaj7ui63dN2txDAepQRsM+r4Eytyfb
teZfvT7c22N3HOvZn3vyyxiwOyT9Fo/kN97otluq3TGxa8xER8mdsbS169jgL8lJ4k7x8mMpLL9u
O7RrIGeQLtG9PafXZY7unGa01C3N6iHujf3S1OeGmQ9LSD0jp4e6pNDnUPeRk+/IPPqx3e6bSDmR
YvxpqPVprq0TwHPu3P0ahyWIrAkEQ8Ag2MPOjsi5SZOdojZfq7C5Dh3DN3LTH8EqVyX0pnP0p8zq
PHVkB5DA7hhRXi+fm83vTMCOCokRfO1PiY0zpKXlwK2s4utCXcX4FkaS7tHmJ16ZEI5mjsJ2MyWI
6UtzHded62Be5N8tQjiTDQPpddPhTGLbxuLU6zfF3+SY0Lv6Z5+E45dF4bCwDouIDOZ22XVvPVBp
wWgztqwOgxC7u16tcsqlIMy9sSt3w7l7ij2UKpWAeNETYHAKyrC510mi9eZ01vqwC2/KiqgMI/ac
hQZFXwAa8QzjWojhYfQxLulFHu7EW9nYy+Y7ZG1V8AuaVWOLcSJudQR1LdjY7ukxO6pX+b2sTLXp
5Zh0wLwd5C0/qVuGVRZm1AChEB80BZlrlZ5KgK8ve+FmCcUB4QLGeDTwoYssTDqIA2ZSmuhhPoOr
EYrHyjP4YwFgrLz8i2z7Npe0MiY4JOZdqK5VaJjqv2vG8SreYk+BZEUyI8JTEXxsZoRGBhp+V6o3
B7R2UwBx/h9p17Ucua1tv4hVzOGVsaOyNOGFNdJ4mMEcv/4uyNduCqIbPmO/2FWu0m6AO2GHtUBN
/gLsmz3ejLvolmcFm9nm6mBMtln0Y51VLSJCVt+ltdcDqAjwXHWzJwk3id50TaqmqRqwrqEejOKT
UZeRiuB8dPta9EAyc19gNVG12xPx8CT5wmvab1/oRSCj853aaJJaozUlVvWuGFVsPZd7tRM4z9VN
RwKqcQmPVQAYsa29MCLimKgTyoljBJpPrx517B0CcoLTjtr8VjoIQ8Aoo4NRhh53lZQk85JXrQUT
1tP+yZRNrLCZL3n2LZotXxnSF446bn6ulThG583JNOWpgBOW76vUxoqlC4pSF4mQZfe+6CvAavid
4TBrJZKxACzbpiSuEVrIYNnGQgEbhAA/hGdp1LWzNYy1HEbrAQM9g/YNcqzH9E6mgznQQrG0Gzv1
iMOzsc3ho7U45p2lSrjIbMZNDm+G7VNMY9NdHqJTDzrqJhjthRdiOJrCVnxJGo2yrFKBIMOgDXUV
hCWgWr3FiOIDAKfwaJUec0fkbAds2tvl87FgONEwZwDZhtg0H2zdeOnDc8vFpN4soayEMGE7t2oL
FodvJx4oo6/gRXvrINuVA/o0jmFvB82VLMZjVRFYqYYBB1IDyRfsFpipmUPBBopbXrWUY20y46vk
UtW6UUNfu4ju8/RQLJy8kOrYFZVnC7+SFsfy3ONBXMZCi4l1zDo0VQ+E98xvl/Q2Jo/mEB2IpXBa
SZvV15Xyy4wbCRMZABgJBIdYY6Y7UNGp3OtH/iNqOyPQgRsOe7I+0x+mptxYKX20zfdkb/jSl+VB
RycucnQUu7i6sW1jF2mMHsZS1BRERxsCnh52Bto0+BHT7TwMzWG3swaYTebnAW+RgieWUclxxNxf
meHpvYTfC1Anqw34Ag+D2np6zzHn7Ux1daGMThZxpLQdbRqhpAZYTWDIveL5bUf7KDACGRP/HVh1
uQWwTUBK7Or+/R2ZOJenfZG2E0xhehPeBLu5Je4CkLX5Z/dLckBRnvj1Y+QKT9fj3WYVRbdA72SC
XQfllI/RtaqqYhZkacFWz2Qn89OgC/jXUSt+dCaKR5zJ9U1pBvJWAIcZWAlmIp1h6qkKvlY6Bq3v
827wqvlmbDAyGU621SRevaj76+fbzFJWEpmYF1ftmBAJipOI8zExFEfUajck1c6w/neIBBN8BOjj
mqqqYq2CMfnU0lIrnBXU70OQxPblfqqUkxguZyv6ev1QnyMOlYRNJpVmX5hJ/vjRxFETRC0Fbacg
vRD1VpxQK+AEgU0RWEOx6GMGn4rRi7wOB4VEGBXrK6eZQrsYHHXiFro+u2cc5CKFrQBhSw4kcSbg
xqk3UZ0+SH39bgGOepna3WHyKIyOfNMek9d/wdf+KTR8lM1c4hJVgppWiewW+eKZjeiDYNiJ0Sf7
jW+1OiLjMKc+lAkKRLJL0tCySSF/Jw15BGEVR86G//h4HsZFAtihBl8PIJ/jPWWtSDDEDOpYCkWk
7jD/5s0HxU5uwxsuVgEt032MsRBsYFUVXNYWOjyM45oi4IHIBH2r9DTgEacHc26/b1M8W2j0JGfM
Mz5WPzQn8+tbcuZFpM8u5aN0xuoWTB4aYyHJrrTIQSmlTtr+itXG18a3Ikfjk/DePZuWsTou68Mk
DZ/UyBQXBTu7QO92tn6ovCDEE8K4LRNNiq5SwTRhkpt4OOhp65p5zbHxTetbnYSxcaHRxk4aweI2
+M2+DYbd6AsBf4/oc+z+8IXeU6XVAy4qlhEmDv0QzHOYDKhZFqe+VXZG3+4WUIVxDEH7nFN+lMcY
NrLktCCiAMw4Fav9cP4+ivb7kqinWkVndZi9REx+LrX5XJAksoUaeK0y+S7qwIbKzae8B9ZmOMt2
PRK61wiszibVbFRkgbYfPRAjtQWhehZVwQHJ2Y8MQ7zY6FkmJ1GJE2H1UZ0AlzQDBqlWiGNYky1H
r6KcnDNRulNN4dgD47E3+rtmMG8FY3kzAWpj6NJuUR9BcH3MMNmXj8qXgkR2BAgVTPO+amBmsUbU
NVst3SWTzoknvBtjfJQySwLRJHCsl62tjbOdtDwmvY2k6uNHYbzTUGJrQgAVEd4vmp95RUDfn4XT
+uat6i6O7gMv7dzzhv+2neJFxd/nhle6F7bEGBILTr7z9YP0Fu2kXehKD8lJ3o8+Xh3+eEwdeEWO
ZW3MI388LuMTBREy2xrDF3/uwJSBuh924Y6ynDZOdc4d6ef1MLPx4PgokfGDtZmkYhNRxP8ATVRn
OSLFec9WebuOnzOqj4IY/5fWoZoQgqPlqFaAImQhN6G5n8IHzoG2XaCCNEeRFKx/MBojDosWGj0o
/lpP8WUP9gHo8tiPguYXeiH2cFYEbqt2Wyalfcb+LXYPGdeBxltngk4bsGFj4SEhvVHnXxOwd68f
bdvcLlIYc+vbEFxjNFHMYG9gJLDThheU/8HeLjKY22skrTGz/J24A8CZuEECVp/oHJ3a019jOOKR
t/rFuz568JW1JdYYmWYigxkZcCoAcNGOGnqk1y9vo6wE/cMYKJCHgejwqe7YhbMV0ro0wgm8Owrt
gjSd9EbZ9bJxAN7Qr1LChCjisllVj1O5fJ07ckTG/7YgnApGsbv+ezbPfPk5bHRrp74ehgLRxpBO
ZDnN1VnjbnVStfuUYWGIXcX+IbjK2Yn8MZEAyDhpiGhBtS9QTBD39R5L4RiX51Xtto9zEcW4kbDW
MR8vpIo7zZMdVeUxWgByBOSK67e27SBXR2K8yJJlRGpaWJp4rweICPdZIAXdLvR7V/XlnQoEZI7I
zZNZomGYKJSoQBv5qJxtsZRJNS6yu7QHpdst1hfoy/VTbRr2SgSj/3MHrHsrtrCFEjZ7U7duup6H
mrRR7oH6r2TQY65sLMoBxTfX4M/qD8nN/8ON3o9uaNOZYZ42bPp62m4CRID+GTYu7UWsNZhYBRlV
H+V9sSltUfbS4fH6vW0moisxjENE/aoOoxnOik4m0zmj1q/3XdD/jqmuxDAakAKzv5wEOgVaoHsA
kKDYbob99aPwboxVAaMTiggQp26TPBD5wZjBTX/4jU1GqgSX78IoAbh8QE0R48LqwvTb8jmJiDPG
0TltZ/e/nYfxB8Ce0MOQQFJSBLryBA/X6U9LxBtM3HwjWIYOygRMgH0qQ7V5ZkZaA0WLsB62uFIp
OCOmXqzbJJU4J+KIYqf8h1ar5oqAtQ34WIEWT34nY6DNjG5NM90PDY+lx9j2O38f7RPBRykSfSKI
PWL7lg3GKZV/NOLQ2nnWgPhJcEir+0kO8s+5uTEa4NyLxk4JO8D2q+Cdbpwwahwt+pFOk9uMLV60
on6yapRKhPBEoi+ROmW2YabYUy49BROjfV94ZZu+Jd37w8cxZwwoGUVrOUuvn5NyUdxcH2wx0ux8
NI9ZnzxYJcgSrCHZqUt9kGbyrLUoQPbTaHfTsxWi9qiB3kCVfVF5AZAUwJceFLCwYszLJvPiyHrs
VIASm+rYzlIC8ixd/Co346Ge2kdTfiBz9xZquVOl0vfGlGygZThj3uzU+kmJu97OQ+v7FMjKiaic
b71ljZIMX0+rZIBsZKyxqpMyaSVUq0fjsR8BraRgvC9/bEqemWyMxFGUn4skxiLBwmHWpgHXL0XE
nrqvy3xXhDcysHDFX4XikfS+t4LRzO0R2+QjDxKHnoNNENbSGSsVmhxjU6UhuZWSnfCa2y3F71Q3
1yKYgA39FuaswVUOwlmPf5rkCbRxmGEf/OsOZ8tc1nKYygcqZVmSFlieSuWXxfQz4XvHmxHmiWDq
HuosiLpYingUpsADTsqgrMiTalk8AoPNWI3CBs3ZUEb9VO6uUj3u9BxebUJDElYZJCnAiEeXgOep
/LL8vH5zmznVWhxzdZmYzg3p8NilRE+0Alc/Fw4B4Q4IUe3y1nKlb9clbprX6nzMRYYF3lAjAFaw
Cl67+mI4I8mDqY78SUw5lrz5vl0djm3utsAx7dUupAWEbt++T+zS2ia/JUl/9CdbuhyKbedKAJcU
9BnjE2rQ7SUQFsU3tAzNeytthaH1eZicpzATzSzLSXZDQcPY3ykE/VdvOWmX2eLC27za9A+rMzGZ
j1lXQlRhqAg4Ok9p9E0WeV9n64WyPg39AaustFeGWrcG1PjGQ7WnLUGyi+6ifzUpzrMqtqerwzuE
koQHYOtVex1qDracwaHvhiaw3IXbpOB9Kca5ikVpzGIJ3tXBnz3jcXBpFSkLpoPgZdgxL/eKk3vZ
I3dcY6uujhqEhkcfumXo9ny8U4UMxBRkhBRLL8793O6qMfYUkfh5lo92Xwo/lPRRKCbPlIrgumFv
lg/WspkzG2lqCLkFsAc6tIQRACfxABtspEAct7v3PU8MjLZAG/d5nfNtn3I5NRNnNHTQJiLgPV2k
AAu4T4zd2ALFlPNS2wwBq7tlXOUoin2PdR7ZtYYv8FdhmNjiyJkBeCdX/+xJLkdh3GPXlimmUhHK
6CWqGD7sMf9F/OIP3QUIIBi+h1111M6dh5U6n1IOEqfdpZpDd3Pi+8aj6AVAoNj975uRyFUuh2dR
mybRwqApIHDcJi0PY1WfReASXlcgzv2yJA+NoWdjjLqyS3Kk8Ur4UqizPVgiZzaMJ4Zxor2wmLNS
UzHY5o4r8ecUPc0tj1z8HzzO3x+SRf7Os2oIhRRi6MYIAqtv7glqudThGPvGv35126mkaFgaKOgl
/dO4NAaNQ9MS8HnUc/ISBgoKd0kAnMrbycPEdsAbF9wsqIEpG9Mj+Ad4gIyapmXcpZFZU3+a3Shu
HWSO5hXn9Atww5xxj3m350Xh6IdMI84n27gIZXUwNwwhKlOkRo0r+fXs6AfDp3th2kPkJWfL0e3J
05zFk20NdtDYnZNwqcg3tQfFIB3TD9hN0xhXI014M4gSoqLSJkGjqrsprX+pgMrnHHZTjowVKjxA
sMXOBqyyEMWYttpcS7aV9kfYHNuK47C3RVyeH0yAVwdBaECWJLu1et+nuR3Xd0De5JxjOyr8/ciR
RRqxVlFeVmJdTQq8AQC/di86wxNloWl20V51xdsO3fomUFOHh757/Wyfph1UIQvRo0NEqMubMXoU
Qi+KOWNi9Et/0sbVwRg/0hrFoBk9TCBp3jD/Y/fFj6HrnXx2hVnwrts3TxbzqSTB1JTepEt8qV+M
6FcroqPrt0uGMEsmzifbTGZXB2PysnScK8AP5Sg+0Kw50PcKcub8wJt934CKpM9ftNrB+6p+Bvsv
whrVtRQXSCltK3/alUDre6iO85sVyHZ+GHf519Zrd+gAezyoyO0zXmQzH0/qrAzD8gLGZ0+AhAfS
HAbiAZ/0v0/pfjwi893QsSVgxMNVNrkvtFiZuCuXh+uqQbOOz2p4OQnztaaxbIVYwi1K4l2uPAuq
F4McDGx0k/Az4/UoNxOt1SejZrcy5iiOi06ukAK1NRCJT4t+VLNzJ3Ac0wbqxMdrYzLJDGBFlam+
a+B0qvb1MXwoPetWsGMHwz6a09OZg6NqNy/xsQkIN7xtHlOBr6LT99gvZVp6IckqKVpUZO8Ei4lK
vgv1bK/HGmr0EecVtGnZK1GMIma9qvdxRQfA2q9Fothx9Zi3b0PmJV34O3atYP5LA9IiprToT1l9
vLrLozavwZpuzRhNUG8n8Zv1h2F5WAurlzfAqnPkbSclK4FMwqw2WLHPRg3zYI0tOtidvZ1eQ3dw
Ji89Vjfyb7CQQW1W8pikBMlBuUQF7rLTvdZ41rOv101tO6dT6LwsQO8/w+zrhdAnmUKTYF+77faZ
p6Z2AsAwcoOXzY4Hsr+thRdpjBVM1SImY0ufAgbYMu0RbVGx2XUzr+S0GStXp2L0okhGoyhp3l3W
oatXtddo0iGpxfN/vD1GHcxmqbDQh5SGznyBUtAfdurTBBT1LgCS5o4jbfNU0HMJz2Dsob8/tFba
Li3lqHYqXuBFrR1jPfLQ4LOlCtg1E8aw5sUb5m4/mNVzmWmBLC5eLdd+I1Z2af7ITeH3jGH1exg/
LRNDFmcNpxd28V2yqwP9TgdMt425ZGzmWm7yev0CeOdnXLUeynmGbFl2SwM5sZS5Uhu6wjRwfDVP
DKOkMgjHTClC/bA1yW7M22ejU+yyy35eP82mm1zdHqOjWRiOsmEin9Omm6ndd1qQJ1/S5CwX++uC
eOdhlHToFWEBLjcSxzB1zKrzpal35Gnxrouhf+ZT1F6dh3FVfZ7WOba84BqVwQb6sr3UrTvX9beh
ScFYTO6J/nhd4qY3uUhksVJNDAMYco/BvV5ZbopZxqD2fMCCw31Z6s51Udt3qBkUhBu4DOyocUcy
PUoGWmxb9qp0JOGdOj9cF7Fdt8bz6y8Z8sdgJmpFk/YlZCBJPaG97AtO5UXn6TBiU0jcSd94DmX7
/i4CmVSuUZPFICJtnyLJt167Zt7HVSAnvFYj7/IYP7HofdHHBK8ypTqb2bG1nlEz+4+XR3/Dyje2
Q4LEtEaljqKIKuA7RBxDkU61/5w1I38o33gLT9uxc/XBGEcRqrkeduF7YUt0ZBS26Mi2atN5s5mb
d2+b1+VjMe4iSeS+qWcU/ufJQ18RVO12KDmqEoyqE6qcwMbTDMZlqJWgl0CsQEkg88vmeehGTPJ/
jQHecf2zbfpADah9YEiT6LP941eLxz7P+sxE9V8d7F5CKRDxuorPwrDn9/C3DWwljTlVGgNkQNVx
hdKtHshO5YM4+fym2/FDBGCHCMPh109H9fqTR8SyJvIqPGaxqvDxdHpqGmI+IucPzRt5eJqW4Prf
37Sr1d9n9K/XCqkjiya76XLTmqe8PHYxp0C8sQSHBHQlg/lCwAwdVKFAgSrHOD3YhQHBIWOaXoFD
4jF+bE6prmWx30eRK/TRcV+aTVeElV11Uvz+O107Nb53L52nOMNk5wGvf8cVzISuAWO5tSFDMQjq
3x5xy0C5KZ0xmL4IoIamFTiAvrWP5MzzwJwvyE7NmfqSKz19fHbgoSzyJIgNy86WjPds2exLXb7i
+1deecfRaAV1zuGplMFJ6scy283yseuCDK3RdLHD9ilSnhWFY93bzUrNAg8Daouf+XjEstPJ2CHA
IGk7tAbAaQxLPanFj3lAk7TEVPeMaf6emLvJwLjLdevYdJgr4dQ6V2fOUV+YogXZcq3ZsfJaa46a
OFZf2G1vlwuPdm3zS1LaJhC8KCB7ZN7XXb2A4EjFO2pWH02sikr7sOONN7wzlH9yKCshTIZgaq0c
kcykGUKyS59ED3gxtR3ul0A5WJUzugB0AHbZkNqRL3GyyM2QsJLNJAvSmBTGSHHP9ed+uNXkW1Pd
LcP99W/GPSHz0YiS52KlYzoRLCuTLzsY5dj3N7lfAIFHf6wxd+caAXZoKAwPx5tuh3MdZDkWXDYY
pBgv0FpLMkwhEvI0fjUJSBDTYEE+VOn5LoqnXa3qX0E/6bSz8pwUqWNosXf99NtXbKHfgZ6HbhmM
r1VaGeyOFDBXn3dFdhOJo10DoKP6cl3Mdhw0FCgpRUcAasFHy4hbJJq5jMGPXNFtvV48cMz4g5FT
ToidNc/IKsBeJQ1+tlhP2BwMykEDccZLDQz66z9l02pWv4SJYCHIDhJJLWgG6qfFHqBDQvI7l7oS
wVxqoufGFA667Eah8IQiHMCqxDdB0faxwkmaqG5+ss6VJCZ8WZVUlISmg3PhCR1oHs1v129ru0W1
ksBoaFHEpan0KOIBKfeuQrEBmFhufIO4KNuzfd/veKjh2/Wui0R2SnBM+kGNCM4E2BOPtuDIa5va
rfsnUo11F/PwXf9BImVq0WRTASrwR+VUG3GWlwZnpCCJywkt9wNC8R0F36pv52PM+WjbGngRxzgc
VQrlWaJcAPXce5OOTZi4sBONN2sli9vacRHEGJ0whaDc6FFVqJYU21Zi8WJ01vO8dPdJH/qDpR+y
EaMFNbATIkwypqUNcB3fiAXTntXiZCrkXs/6G0RSf55Btzsnbp0v5z5pdmmkzr48v2Bf6QHM2oOj
A14qJpITV0nozMm8N2X5BEPH31Wbp37oTmGX3Rhp1dsTmU+NJOzTXHTGESyOxrMmZDdiDyZfjdzn
re7EU/2UiZisbTCOKmi6ZivaZKdidV5i8zYdh31ZTDsFeyhD/9RanV0KvVPOwzOoZY6NeR9rkW0l
0nOcTE5dlc4k5s5ISSzF7hhmd8LYPQB+9Uc+R8DnxslMaXYE0r30BvCYND06WvJ4WCL1VJmZ3c/p
l7BuDk2ZHURLCLKSYERTCqausOXpZQDFaz9JPihyXgwRi6YKGqty57Uttmcn0TH62TY6HVOlOEEj
PY2tWNtxWAeAZTv1qWzLoxhM+nQrD8seMCFAMHruR/JSqcNJKX52aR7ZlQjYslo9DZ1GKXTtCYmj
OI+BVKiZPabhySyAbjNZblxJjjHJTqj3vgE+7mzBpkbUBaY+3xnw8VGiAV/7x9iBvMwA6egw23Fe
3fdz8SApM7hpNQnA25b+XJPcKyr12LetSyr1vpaJpyajXcnFbVi2frOYP7X6zSjN26qTX8gy+uPc
v6iR6C8YNk06jOYkEjKf5YuRZbtQ6h7KwjoI6YCzG7ZZDKVd1GiUduHYuALBxOuSxrYlJ7VdhkCh
NEH9kViLixGbh6KTFmcxix9mWDl9LNmNgH+jewJOJyfLo3M7m98NdXisauUVHSmvItNeLFJb1nNw
iUzf5ULeT2a1k4TR7XID9wmQ4KE4iu107BPMSWCWVgDIWyH9YQnYNgQhkaXGjxxfSnOlz976Yo9M
6DF6dLqjjmAW7EXyKz+6z5wKTCv7yMFRb3Ve83s7uwDD619+jYlDY4iWVtFU2Es+Lf6wTw7yXevH
N+DPDUKn5AyEcKUxsagVOmOuK0Q97Fl68Z2Oh1v4c35bvBwzl7zRic28hY4I4I1LV3OY3De2BjCt
6+g86k0Hq/pCSOOQ2k+7ilfl2fTWK0lMAtzW5qiMBJ13dHuACYkJOwoNcSd/DW1wP7nEEbiH277K
lUwmIAGMwhSXBR+uPYCodkdgynZyyvaL1wWRb3Ba8NtvJizFUFQDuvTP6AnGE+VOA8+u21upa6SW
XTR/TJgSFxf1WV9e0rS21UF8BZHeM8citi/3IpnRmURPDXMWYRF0WZP4sS/fqd9k3Cm8rosmgo+u
5HiYOFgY9Dyf7HB1XianGeWmNuYBrZpJH51wqeyx9crpZVQfJsvjnHDT5i+y2OFZK+qSZuhhFY3b
nOh6aAroPfWp3JeueNQ5ACqbVgGYYmwNychj2LnFSWuqdhEUGQdb/I7EB6nsbaX6Y5zeOMfafOmu
JDGurEpRd68GfLjpbfRkhwBCgs5mWefoOTxRwCK4GA/+9Qtvk2i7q20ptFVvGdon9tSmtTBugxDn
jkuT2DnWNtJWOUxGHzSJcWxH9Tir4cNSV0FTmwj24FDJ5pt2bv1RmfymbFxCeq8NaS4zBVOBgNTX
4quam/b1O9q+ossPZdI8nTSlPAl4vUqm9UuME39Q+1chIVg3gQ4Qy9YtHhLFpjlZBi0JIIsFHerH
RDasEWalGn7DmNKdpkZ+NqAbx10E3RKDbFPSNUWyACDL+ItSBxqvGVp0xNBHhF6aVzXlvMqpCbIm
uhbBOIY0nAfNGuB1KcUJ8btd41Gd+q0HOIV0BAAP4qTCzhdmXYzpNA0PcAqDgiEkL3RlTOr8OdDM
m/7cMk+YJgjcZBAUAFjg4+dBoVEFXAdKz1kGCkhaiertGQONNUfzNh9ta0GMHsxJU+Ks+EDxycS6
f/bQOpFXgEN8vzTvSxDjrgZKJkfsplqsjsdELWM0cgGNLBDioHnZZaOtlfVu6HlY0JvPtfXpGMOS
s5wAsonQqfAKTzbzQPzQFe+sM001/kWRZmsafC2PnntV1Zt1lE76IYZXNYMZVDvmzaLsivBHOwVa
4RjSmQxP113HVoBaS2S8q2lUcZxE0MrOUh0dxILtDeleFWnf8ZYmN+1s9c0YUwYAR/VnB1XFKrCy
s7zRp43037Szi+oz9twUIumRoNMFGUzxg+XmkJ3zYxh5IpDfxx2X4m/b1DCzQEH0VUlmQnwdymOp
tGhAk2Twu6m1F4R6MnUPU1px0ieOKIUZzeyjaTKTHAEJDUHfGkwPK6F2ihLXhOB7XS+2HvSyDNYi
sPph0IKdPQqjVJ3EDOhTiIL+lJW7XFU4+e6mEa9EMB8qLrSuqwoLhbqY2FGs7wkQwq2Bt0zNOwnz
fZS0kyxLhYaHeJNaGdBfeFtz207w75No7Mjs0CXWnKgRTnKiO1nKTkez1HhIHN2WHPEpcUcu/utm
Jn35QFip/egq0jzUNEuDCwQUvpMDXq1E8S+r8GCfiydZEpwmUd2+0+y+sb5d143rHw6voo+iFatE
eUSHhYXifWZ5s/wL3JLXRWxq+upGGQevp1I5FyEmw5rhqEpfq/6ZAPjJ5Di/95T4U+xfiaG6s/K3
i7qotS7gw5m94jdFb4/6m2QhmVUiX5/VI8b0fYPcW233LNM5j6LzwsbyVaM9kmpGQednnoX22FuP
oEtwdCvZXb+G7QC0+oFMQAAefVokHX6gAWpiADhZPvi0fN2dYscCtQoIkF2ORN7N0/+/upLaGsCQ
HVcUkQW88154GG6TQ/gTza3GNm8jJzwChNqRubu11NqvfQomPLRN1y2NidBHF2OMr7KHgatv6W3h
SDe9ZQ+e7s/II0AmE7ncVylV2GuyGU/U5iYd/IWz63y6vZN5GD57qjxKFcIHY+RZD+OPUP1VQ+Dl
SWD59NIxthP9IePV0jky2M6rhrHKaoRrd1GQ0sQ3Un7J9ZETIXgyGAcURvoyNSBIRow9N1h2Rs1z
5iGk8bzce/lipY2jSuYko8G1rrC/Hx/m8i5X9+XgdLIXmr/M5mnIXzgWsJkSXWyOrdHPQ6iNUQNN
nJ3qFO1ytzwTH1TxoFFq/fxmCGa3dHsRy/X/8UYZb6RpjRz3BJqhQeuMgxw/5/kr53Db5g3GMglQ
fthZZhyKQczFKNA7g6pXKBLUhxz4Zz9VWwch4eRUNp4+DglC8bf8+UUs41XmGS160JoiZExATz6O
smSPshNxd+T/IRRfBDFuZCoxCTDKFDVz1wMQie5jg3/wZ+1SrBG0PT00A/7j2RjvgZaBnsQtEgyl
nvxaBeJC91Vc+nsjszjtHN7HY11HGLVx1OPjqegHVEXtRBKGVUxXyps9R0+2XeLf98iCdoJwuBbm
BQ0dMUeTuoBHLBxlwcSZ6Munf7GfRnX7swu+yGO8idGgpyFOdBT8a/lCYcSnI1K1lyUA8oSfenza
g38IrReJ9AZWrgVE91peWSV924m/FrfYkUdUW1McMbw1/Urjt+Dp57l2RiapkYpUIETBRGfnm+Dm
xKUeCZwKKDme5b1u1/v+lnLnCSfhG29Ya7POC1z0v+z+nT5ndVqjHkuCEjey4DPdbkwO3fGNrtYD
goQLL/UPadVFGONkwkwI23yAtZeNne8nV7CLe8GrjoVlW0B3M7zWxUI1avWYvBN2fHDzbQ9+kc94
m470EahxDYySz7va+BpX6Pufp+pu5mFBbX5R9AVMC1DA4FxnDHKSDMFSMNXqZlMBzkdPF/8Qq8LW
i5M2Peeh4MoyxzA3XcBFImuXZMjAWZtiEqc0sA5vzadKHu04y0CvpD1e9wGbJqlKgLQQFUk22AE/
tVJFFK8TxcUYEtqZ050gxbxODlX5TyaxksF8KVGXuwoPWbpiIH2NdgqAG9Gafcywbl+48YGb3fLO
xISHflZ7SwbuJ2jaxr0+qIHR1CCMRvZSGN4M1mF9qYKxJyelir+ERDwuSXsY5Cfl9yqbq5MzUaOc
8LxOOtxuJgVSCCQ2JFFP1z/gphmsRDDaGRWgSZgmZGhW6/blYpfGq64HpXFf8mqom4OUyBr+0hU2
4ayKLJyKEHkafTUQrAYKs5udECvorHDpXz/XZua5EsbEimUKUXi2ICwsgrT4amm+lv5Ge2N9HiY4
hFJdT5jVhJ4ownmSUx8QrkXU3lpawjnM5r7tWhQTFcoQ88NdBR+i1trtjIZ6A2xYM2xvdFXz0/h7
H5FvACsBgoHhG5rh60V4bFrymhZfYqF0W8wwXL/ezQkqWaPcthZK1QAf/xgZhWpRCikRUIUEnqqK
DT7VKx2gOb2PqUjP805+uC5x84PSMWndNFSAXTBXkIxWD0xHA0Vxadr3qH3mPWa0yrF/uS5nOwqu
NIe6h1UUrBczKjApJbmLhOn5+k4wsc6E/5TRKNP3dCynvCeSHQpfYx7DDcfzvCeuK9F0Lq4xBdTu
JvlUqjdyG3DOxnGl73q2EgDA+qEuI1g7fUAvbusASBUcSzVCrbkjAQ/ahncexpPKaRv1yOnxjG17
B2W8YxSpPNPgHYnxkY1Syej+YD6rP8R3lNG5OA+2+mgEHWYkwxseXsF2SrhSD0bx9bqYI2OAevwJ
iFL5+a3g0X1ByTGPVcDroW6q/UUc27Bt+6aQhgp+bBF+TDn5CpwtWyIVpwW9LUVDC1ME1AS2lz/q
fL50eVwvmOIRjGAAGVZyWmbOHL2+GcUvIhizUjEZ3KsEIlTxqRa91PSX9jXn5bA8KfSgKwWv+qiq
BLotKshvphTI2eRIrW9IvJyEho/POcnlNPR3rOQs8EZJgUkFaMGA1DV2ooO8p6RQwp63MbodoS+i
GCOShoZkXU+PtIQUZrm3fphNUEexSyaeMW2+6DAQ+5ceMMakYACizyMU9hqX0jBgwPKVUkNZAQHU
gs3LtHhax5jSDDzRHmNoQOwHU+sQmn5exEGf3193ettSTJMuRwOTgJ1L14RqmusRG9J5Itoa0QHx
+BprnFzgH9zCRQqTDMgqknwlxrObwpjQCmzpANFx9+cmLHHK1+uH2o6/6kUeY7ExGoCtTPeTWq87
FSiEhu5S2Lk9YUpUttPv+gMPjmbbtC4SGQOOxinRoxSvfanZxfVOQSs/32kRx01QDftsWBcpjAFj
8KcHvw9mRkTzsS/ekvGHpIKXfFkwFXPE/Jx9/R6pil0Tx9hxZRht3pZwr3JgHigsBm048hv724Hw
cirGhtvKrIjUmtj/M+L9FE83cVF4/+0kjOmCKTSORQrwMXbPsbVPksPYP9XjPpYCq/iiDi/XxXEV
njHeXq5yKQsxtURnpXSnDDKQgptuDqgguhrV8ErJnCtk57ArVclqLewpdo4XL+eq/3b9QBz1ZtFZ
1SFNkOeCzUOv/o+5b1uOG8e2/JUT9XxQQwAECU6c7geSedPVsmTJ9gtDlmSS4A0EQILk18/K6prT
LnVF+fQ8TUQ9WKVUMpMXYO+11yWjdb9LQEiYe0zOXP7XB/rz9fy/7wXxbqVwY9xO04QDSdzhzUk2
N5XvEDl538njXx/pZ1/p3RpBO1LC+B2bFJEXAtIfLj6PEYY07fNfH+dPTV8Q6MsimQgott/rRobN
8r7YKGrzNTVX8G86iI/8sr1vDuVh3Uf7Jm8PwSXA48P/IIjsT7fifx78fVs5ybkz6xm1qk7NTXfc
LleeJl/PbaU+dMNPLt6fbiY/HOz8YX7Y9yu69eVmUcWochd5WHsfEZb8k7P5s2O8u0ECruKhOEvV
zhVmfFU06dlp8Bwdx15nzBue0TBf/owM9LODvrtXLFlcLRTK2k52+81/b4v6Src/U7v+OQbww/k7
P+U/nL8wslNpJhxGnepjd1HlL9Htb+OEnxOAf3ZfnL/xD4eKqGUGQp9/cDzAW8mGa6gMdnxX3/4/
FTI/fKt3u4ivhASL87eTl6v+Jp53xc/UdT89c++2EJiUGLlOAPXk1xUCTaANN8HpzNus7n5mcPSn
68YPX+fdVgKLOK/GGWeuItetORh7UxZ3CAv/6/v8T7feH47ybgMhdnTUdTjKqOBIPcJNJs43tIj2
tI115ppLL35GQT/fXf+y2//zkO+bqcK5cR1qLIia7Cv/mPjTX3+ln73/u9Wh3Fbk425Yigw0GwGv
vtX9zxTPf35t/om7vLsNDESWTQ2b4bxJpnyQVR5UadRrCHa+/vV3+fMF4Z8HencTyBL5RnBHwJPq
wl1Akn2ElJex+J0j+r9elv9dvg0f/nH27d//Cz+/DHo1dVm5dz/+/Va/9ffOvL2562f9X+c//e+X
/v2PP+Ivf3/n/Nk9/+GHHQyN3Xo3vZn145udWvfbMfEZzq/8n/7yP95+e5eHVb/97ZeXYerh+PDx
rayH/pfff3V6/dsvoCqG2Op+OJ/nY/z+gpvnDn97OdhhHv70j96erfvbL4z+CqUvWI8MMR5x+JvW
0r/99pvgV5BZ8X/OLFC4EZ7Fif1gXPW3X0L+K/JvYtiHc85DiDTxGeww/farf7wfDGID4GMB4+Ev
//cE/OEi/POi/Ec/dR+GuncWbyzOl/eHR4VBq4wYNyCkEu8Y/kuGoZvh1dWFYZeVM4u+bpIXTS4r
LoCI0bU+BGSO82C019HS9XeMjj20OKGbIYpqupyTsc/XoeI+bTc13NIyrFIeUuhrRNTE90FZrBem
LqA0cSOt827jq8m3s8xqc1FxTIjfkHJZzyPPZE3UQxT0qWRtf9A8WODN3za3bJiT235p1eMWzQhU
Qi9577Yivi57kjxQX4LTqkx/19RUXZagFd7awUS7ggWwOfAzQp/GSd90yD3cSUjQ9+OSfIZb6ZNx
/mFBnXlsrHanCBKqKy56MH4nweusmcPgCBRjfOiQh/EKHVYezrJPyTbxrHew7tNFQ9O4MK+Uuq/r
4G8irsA/1QMwImNxxHB+brWc7sVcrFlhqiVXczUdqsVGT1U59HssUF+Tyq6ZTXqfq8GW9wjAKVTa
tE2QIfImSucSEMDC7ZDythw+133JH7c+dllVTz5nhNs8HCjs1Qrm4NdfbUfarVXaVh3Qiqbkb5Of
RFaorrsPQi91SiPT3pWSNblYahwEkVW5rJF7JpMGZsqwL9kzPkV5E3RRWs+tzpMltjtjC+QQtHUG
Rco9cQhC64MPvIdqLqrvKJsfoaUdMTDlS0oLhAJ0i3uydHtDwtpFMI9HOVqfkri1eYx5Fux5kJw2
jutHaht1TLTl39a+Hnfd3G0IGDDbEYoeuCqVRXm9ihFl84IwgotI+90qe39KwAjbF7Cn33W9fR2I
Lk7jyKdTHJjqptjiJeUs/lI0mNtMW3LRM71BXZbEJ0eR6m10fD25tfrG5rHaQzw0ZpZO/Gai7BuA
WbLbdAMsxJD7gtdkZ5HuGaagvt+VDESQiBPzxqft1m79q1rsV9TDbp/0SfAUwbM5J3xAMQxvHchH
wynzCRFH6iAwbJy2qU2o3jlLshK2cWh5tT5nEQOD0ex2IgM91kFLj8gC5B8TCT5zPI9vMyJmDk3f
XhTQNb5F0/LEhE/STQ/jjqBTdnaGskMOVdbY4W1dg3QU6zX8s6Z9Y2P2yIXoToxzfzXOPfw/DO3z
udzMDkZG4hmz74sqBIerWatu572zL2XQBV/HCK8dA/7qkal8IDNidxMguyOpyCMD9vYq+u2Lrq07
uY4z5OYJnhbt+sm7oNnzar03U38N5Eym2zTCeKGNvzjGJfySKojeKsayORmhsgzInYMj7ckjJvam
QVTenMKpbcqQIVGmqunLKyPaLjPzDHx+ciRPamgnZksIx1KhzZMOqiIlYUAuaS22QzNN8MieHjDt
ujNsPLiafEIzcxMm27Y3cdyn0J57pADo8jCauM8MggHSMDRlxtfyI9hut1aCjuVdf6qjgWVCVOHT
XDawUelGmSa0+hom7ivDanEZe+tPtVNqV5DFfhM9G3besCatFOiASHbPNtzwp7bDxM3ZAkKcXqOV
CNbnqg2u4d3/yeHEZguGc4cSdoUgFo8gT7UolNaoyOpgyOk0vJaeTlmFq2iqUBzbKvlC1gi7tV8H
8HSowMO0APgKgw32K4UGXagj4qZRYZ9uSVOnamHf+Va8loXDUqw2RHNIAl4MD1V0jIXqrlZYRF+T
8nxmA+KyNR7ooWsUPwTet5dbgWgRXQpysEEX7xOlEKw+Tu4CnGOZxn6sD7acx1MvlN4bvy550LHg
qgu66yVBMzoPfmfW5q2LpwsyddWFLnmZCzGZvLI8uYqxbj8hy318WGE2mlbeJztlouQQ8g5eg8rD
ggUFR24KFu1Qc7UnbI1YKIXdmp1aEP81JQUSy6lxHz2JBD4DJu9KNiLryra6Ioj+vlTrJG9mR7B3
Ub4ry7rNuFuqi6JEamjR8+rgy8F+CxrrVeqrbf3EB+nzZgpsapJhPnLIhXe0ir7XCewWod01qWgN
xD1J3MECrG2+cwzgcjGa70Kr8Ui9uOOlfCqSxmKlFRySFekP68zFbhRNmQ1saLJmjIejk4vKGCMd
5LWDRGBVxT5OC5wh2FB/ha5D4wYVHyIn85GRT2jdGFYSFR91S6bUGmRI13VQnFxkz9MqghTKrUEm
eDeQy3FuniQq7f1UYI1OG7ouTYY4U7emTpF6Hy6S7McED0IIFP3QzQlywDhR+rJfu+5E2IhenxTV
NegxKh9Cn7R4QDGdwBJCszai1bcoDl2uwmbajXxGrTiXNi2Xqj/Wo5z3iYYFIsJqy2wu4mK/QQCb
TcQhoGIcbyD2kQ+Mb2Pa1wuYZ7IIL6N2+x7YannhklyEiCf7KObmGkp1WDUgruwfyOC/VZg+DB3+
+2MJ+sdS9u/X9YtBrffd/eWrDm/DuS6071/0h1r3/4/iFnzxvyps7/3b69sfquHf/uD3ojb8Fc6M
EXQOyKCXSRSiqvxHUUuDXxMewnYVQp8gRmQf+pbfi9oo+RUR1gkqqRDBEUgXQ737e1ErxK8MYkVk
hFOOahRRf/9OUfuuhY6QII2NhAcBTBmh16PvOelR6w3vWB3C/bWon4pQ1jKrY1F+itYC6bN1LBed
tutWPbgmQpZEUnQwkmnd4J4cBOA/C4R+93kwasPHwfkS8FqHOi4K3mEuop8MDasecZa0Z1+RHahs
tjTS3K3lsn4tE4taq1oRHZPaMYjgXEhLecUDeNBn2tTT3Q/X8fce4Mea/18/DrY7XB0u4TqBD/Re
oYBIKkXGsxrQh/FyKMWmA8Si9dtnmDo3YzovAk83m6jHg+45gZtz6aM1jQbUaNk0juNPRgHvib0Y
RULSSUFhCGCdJJGe80cEx02BRPXSL3nHBarXsGYQA6tkC77LMFpJCplw91CCIYOMwEXLIZtm2qIk
003x71+rKAYBgwmkWkcBQyzQHz+LoXqqZqodSDILhtj9UCwhjBrU4LLIzbTbq9HJ5DaKVLOlAfH2
I+dbdM8B5sVXBrX4z+LEgLq8wwKCIALWigITJiEiZvT9BVuYCVdEUMNiAfx/+pnUBGyQtgQXOmMb
NXHe9KZYjlIutLycBj+KD57MYrwRqJmCtOFqaw7O9bV7wr7j+X5AQ3gfqygyN9u6RY9wT2U6C+UU
LdlsW/issZY5sgtYUSNH3PQaOxEtCpmzoaTNFeKQYRpRMZ1sF1NhuT3Eel0skqImDs5KEZEudaXx
TRoxvy1p05ECjnfCTkXWjZVbAb6zBG5uMoENBhrP7tuK2Tc9VNNi9SdFi+hBVDOSlEfU72QXwy3y
K3bY6CxeFGO4h/3lEh3qrZHtF1YkJQiUJmxRlKyzZBlrkqV4KVXh5VG1vIXRXl8E3WFoJRsg3BBj
edv0iUA2OYyi34KqgTzWLWaJdsk0VCoTuNeBbi8aGWosjNrnIg6H8UouNnbpohLYNkALTIeUtYuf
7yZjNrXbAur7D75bG3gQnL/2Y5RMft2xYIaBxRgWPTAN2EqZfFYOaA6bRliHDnZlT5RuVqRFME9Q
iykiyG4wRaxOlrriMfC8pNlSL/Fj145DuyuqmY0IYyFRAlcKgSvHbCP8ZWR85/NQVOu4A0pvtlTM
CA38YDDbwOC6CZfvVQUb6WwIAj+kDauoAHN9BIJ6nGfHMQdBXhmGcF1T1dcEMe8MxpK8WdMRbVOX
TjxaymNVJJsGy3htPgfUljyNVMR1WsbBIDAv9HGdNtE6v81kU98jNBZftmJa4iwsw+hNLhttUyK2
FoHFQ4/TGyUwTr0T2pRTGi5x9SRaCgqcb0chczKifLJz6ZJMeDvpfU9UfVutBJHVaAV0DDdsDkXm
xBzOiK2dvSWbVmBb9+BKYe3sU3DowxepJHtejJnOdjNhuWSLi1m1b12UhKljHT5eoss1yIOZxHMe
1dP0Are6/kV1YwSNSQy6ARrITjZ74A/VV8BS5bSbm4UEsH/oSgkCNqw/84K3tr3odFciT2MoOnMa
goHiIvetB4ySbCO8vtpeuUzCZwt3LqflxbStps3Gzgb4loNqkA4DFe+EM2M6s7Nbh+68iUaJdsf4
6FaSQdF0HgYwsFE3odFPBrewdGkmgbaGmuk6kr0t0xGujGhjW7YJsBjjlTxugzBr3srEgE1p0fGk
vezXIU2cXl2m/BLC+yDpWhjgJH19J6cVgwGyKGNTtsL+M/MEqAbuSgqOVKLOxjyVHepr1+ooTZq1
49eTL+SW0nBo8HCM6wouFQ3wYI521g+KEMiPYWfsvmltYXkjZ/hGHsAthRqvqrENTVSXd4tXbZRO
JYRVrPVDs3Mu8QgeZHRCM9lr2WWRHfoXu0IymNJWeJ62xLMqBdw0A4BCAybgO4R4tNy5auWZnn1R
QGuwEJN3hRffmWrIy2bRWaRloNxdsTXoUZdBKjhA4F5HV9iM6J5GEWBXHqug5NnWJvMz285YghFB
6XMZ8ZinGxvCr33UD8/h2mNv0ksQfl6G3qhsFY3p045OdZQHQd3D/aTfkKrUamx06eaXecGbKIvu
WG4dT3mgApo5H9ApDSpK8i42nGe0lTUIJ0swPBdhECOtXUjMY6ndij6F5RCfHtaujq8Y9VFyjMQM
g4FaR0gGRbwJLTLVOibPoNTcpTGMdL6j8jEIHNKTeIULKXwJ8TgMN+jsCN3Vq1vfsLrDV6ktqTen
vqhnnlJqx2fBZgVJK7bd75iOqSUvdI8WK+no+i1Yig7mQGCcwNtCtst2qvkEo6mhdOG452NYI642
rOL+gBMRQzww0bVI4by6oJnrJu9SZhY0M0WdGLrHA03ib4G1sE7H9qBUOlpZBpfNOAb4Em1se4wR
fMQz7DJo6QfaQeXowaOQO9UveKobyDAS3GCO3SxDPXQZLJWUzQ1LzANmwK3LfF0g5bg2La93Q4FZ
3FXVhPOUxkmjYN+zBV7vknBgPVD+DeZHfqOzTxHesbjUNA1/9D0HCrsu60NYLOsTKVQ0Habai8e4
TOi4b63pKtQxBiWmFAXyAVgNRAkfNkIAKbAC84lRRPumYTUblhZsIu0e/jLAXdpADQsskhh1YAOX
HaQAVYN7c4B6Fa2SsizrQr19G+KkAELVBMsbvLTKh6ZiuJvsnIjyAHFw1UAz2a2fB6SduBQPDq5k
MYfdix4D/PMcY8ivNDfioeahu2N9ZOvUgGBD05L3qsnneqsSPM5RIlLpCRSlngwr/6JDrYKTKjSm
OBTlHbYXpWF1XDmCkiy2awR7HC2Uu5Fjja2DWJs0L3gGVNWmtgXsclGiGH8gUovPswoJ23XcwVRq
wOr/tmndP9Fpq/u8UAO6cZwZLIKdHoo6m/WM7NPNew1NT8nbKOc4b7tVSYVMiXpO7J7VVSz3QbQo
GDpVvWenmXSQzRchmZtUIa23TTVuy+9N1Elgnb5TiE2sBQreWqqpPoyzQJ7D0HxiidoSWPgXNTg3
rLd0V2Btqg9AGuLLxGzlZyoGAkPTmZgeSLeKmxzGinAfj12LR8NMiYkR6IqbF/qcwaDdJ4VQWbAh
3TuT7nw3g+8aQcsmgPb1LmmnT26KhYT1GUEyoEB/0uV6kVu0pwrchdzr4ezoBStRLFXjoM3ezkWj
dkupKrOnGLRVJ+6Xct8nfaQP0gTV9epMCfOvpINPUQQD4nBXBIgPTZFLStZU9i0q64TOTqdCzBbL
vxwbOBys52vhav/ohzm+t6EW7mrjiHzP41WucbZgQj6logM4lsE/sr0hwsEQzVQIq8iQ9q3e3GbH
ardFQGBRXPRjk2Kt9x+GuLDJCfosYm4N92OVDyJQr5Oox89JtQVbOmOiBns1eNOD/C9qFe5lQeDp
0A/BPDx5gW11hyvoHBJxezzGjeHhp1pqjaqwGHAPwtscNDA5CbEPSAVPNyCLDA0NC8tkN8HDpsqC
IAhf+5AguwND0BITCI3HsOmSFfgdlmgDQJDSb5NeathXhBV2R2lYeBh5iYyguhh5jxPR4Jfb3IfA
QpJhlHlpxIasX0Xnm5o5CDOAkBRxJmPMVjK0XgPMJjH7uRCCmgLfM8YmEOCuQ1FCt/CLxb8f0BEE
W6bLpP1aU41yIViYhqurHUbouyHwvx/V4sHCLpNRpZro2sPCTdXlnkls5llHDPvEWdxeytKjDuxj
PdW7dSHjK9DsDtBbPSwRrMjCJbwESGpeQqrZ4ypjhbeoqxZrSrDgIm6TBssIhTG8gYuG9+kK39Qt
nwGyIR7QjndetM3DHM3GpAWKujI1mDNglRSU3Ed1WD8FBOhOihHPKndTsKHITPqiq3JbcOMyUvZ9
kVZlAvR1Jqp8DZsyqcDJkT7cQ44hXjvrI4weCNSxKJoG/Fs7ETw4WYePbE1QRxvEAGMRKDi072gO
59xASRLkejT020Y8GbMwWMp1bzSuaZY4oM1pI0cTY2YVYxWLSFTCzFy7sk45siU+bW0gppTCrvMT
dG+FT8+cvzVDzrsu0rjsI4PJyNw/ewT1MFjdLRN88LA0bFXF0AK26jkhSYw5WFcdGUXabDV37UWD
0Vq/Dyo5nwom9eelRHewoyoqD8Pkx4/9VhxhJxg3j0FN3RcrXJ2DJdfmoAa3kJtrldzJaIiehQcO
a1SFTardStFcVeDr5VOjHc3saJbjFkqHUz4gMhqjXQZNuiHscggN/RJ1KPGztmvNF44G+yiDZvnQ
m7D7GhE3VXvab/LAWVl+tMJiJFzL8BybY002lVV3pUcn2gMTG3vt1QhpvK7jUxkM7FPYBu1tQ1v6
QgOnL+OkRO3N1eJwtIqjHQxbGt8IXUmeT8SoPdbCcVcrU2V9uXSHkFRIog4TiHIOEW0hpx27anvy
mm+Iul/a8ZJ17TTfTH2J7OnAwYT8vuw8UkGsiZusLgAWr2RNQM5u5gqxCB7EkymSF7yc7V6WczJ/
cqVvsOEXZ3xeqgKoMZspys3Ek3NVra9ZNdc3MDIaPxaRlmOeiNWsn7rF0qdo7hd9MYT99GlFvNwN
mWzwCcEjyy5OYvh8EB/4UzHMqBm7yLAtbYEdRylTHBB41ARf6Oa2q2lcRrFr0JpfRGFJjpA08wOC
BiXgIIR9aCfJeRzZHCdIE+4poe195Ap2hUcKVVIdr9dlslbHAOv9AU6JKJ2xGq4YsFRAV6P5HOBh
Z4zxezqBTeSjXsILczEoHpIu2gcATRgKRgu/Q24WuFGthcs2DCDaQzIv1iIYnc88V4Ysr2vQLe0V
iiP4cVTgidzA3mr5UqgaD/CqbtVmuwPKYPKla3Rz1RLHvgdzx6t86Ttyhczxcjx1DcAsC9QEF7lb
65coRFmct2oYr+FdssQpvuU8wudxWG5LDJa+aPyHjTr1CdaODDFSEGFEKKZyKAz0jVZGbdh0dPwb
OADVsJPh9wEsrS5veLFethY4dAOHhEOvjFaHVW/Fc5ck8PrcTDzukmqymRgpxIBrFA8C9p1D8pVt
vTnVrC2Kj/ESach6CO45WluoGFSVt26LbOaE1idG9QcVmS6XCXeXjKkVbS/WgCMgwALt8VLDzokK
xLyNQncuG3GvpQXKmqOfNCYJ4VReVBvDX5WJ2C1tPB77bZXPDQA3v98m1Ueg8EVw/NSjvinPT9wo
o4kCORGPDTZNJIPCX0adKkS9PyReTeiy6+IzQmOnEycUfZCF6OPNVRNKDMUR+k7KuEOqY4tBAJKb
odUl2CnT1W+FetGtm75WpSaU7QI5JejN+OhXsZ+568hNgRlze4ElKVyvddM6/aYrg/nqUkpfHL2t
m6VOiSn4qjGOhswa5sorXofHfuTjdl0VasXkO7CdhT1GgMatJKkqeADl1AKZYa5DVpF75pZQ6t0G
tM2ztIvpVFW7eKS9+kgnxcMnMDQScWFIKdt88/iCDzBN0P3N2KMloue5bh8ebRDZ8qbEvocQIDkO
1WeyStOdsE2Ch5l3Dcq5ywq7+nQf0XlD70nkJoe3UluLLNTFYGELdphkoqjIxNIwfz2GiMC6Yw5+
c985medtyHhAdTXte3jX+o+TsN0LrLE5qqlQ2fbS9iOhT4VS8DDEtjUi7smIJbjkyQqvkGXATvFY
dyv2+zlS4XzAfMdXLB3XbWlulw7kjBi+pbItUf+3M0ysCjrPsHS3HNmtr2QZgjZd49hWz33QRM0B
o0WzBlkwq6YMUiTalnrbUwjrOZz1beEoSYsxCRabdYVpLaSoQKE1HpDkbChQmiTaz2KbcAmWoBdX
njRgfE9ei/jJFrPBhl26YGR1itmbld+ikUfxN6ypTewOdTABwkgZmuLBpjAZl91njfJheE02Mhe7
RS68vlzqunW3W2CYV/nWbskK2/+liC8XA6jxUPN57q7qqVZY8YwKu127DWa7izS+BAzQpa/g2SRX
Gb4SDE+ntCShrC6jKiDL12Jd9Jgu2NmTo3EWI7YBtF6MDAWcnE/UzaDmdZ3j8wWvvQNwSKa5uIxs
3MxH26H3zl3f1v6AXB2rbsgoq3E/+HgaLgwKUNTTcbK2VwKPxc7XJUV5F6KB2ld9PZzKaGGHdlb0
u6PSn2wLNDjfqGinTMFuDRqlTmuYTJU8kkcx1Ot15zGb7VNQElrQ0ZIxyBPPqTqREJtM7s8FFuvb
b2KV/FEAPvtWh2790lSx/oRLFFRXQdTPl9vE6EUnyjfM4vyllUsqXSNA1Fjm6LSoid6LvizZvqpG
egtaCwwWBE5xuxstrOB3QbfpU9xPzd5EdAWDOwjD6AtIA0AycX+wYzLE49NiwR1u6bKZowcyVh4s
UcSk0Vomb/NaFVsaTwkKEKRydXVZIwNAm4eWFnWdrVEzrzsFy9w2czwOx51f+ihO6RrTIg26pMLa
5xqOBO9mHu7iTXUwkOGVRRE7om4GgYGWL5yNIUgAwQgjYVB+gNyMhsRPWxOiAG1a1pg8Dirs+nYZ
2q9jOM0vgG2HeldhfGgzzHhQryREynkHcFpNO9eAe5EvusUdW4sSxsg1Zs3m4AvF7CViobGBi1GG
EN/34TCjl7RxBUZkXVMgb/ZsdhOYCSSB2EPKqpLIRukGvlJ9dWY9AJsIQTTKGVp3nWvZdx4VZyTc
BQGPYdyFZW3NDpcp6o60amh44FismmvRqwJIYqBRw0R6Ka9pCDPwdEwW/h1kDdxLtSB9cCfBf0F9
yoDrpwksgAAs0KSAWcxEVoxE+1L0854p0mW1HfVr4dUMMkff+OeSQEeZmTBO6jvFXfQcVgWdLiaH
EnZXLCi2snLRpMmSRQD+wjh+SPIZxG+KTlSJ6BL9FIr5AlR2NJsN5gIVQPEW5tZtS+2TrdcKc7TA
om+MEh08+Zorn7mtV+2pkPEiH7sq7Oq01E19z5oJs7fY1RT20kHXpnNTNkA5m7FW+eQ69YKNeQvS
dcIoDFcfXTBggxL5ZwseCJoyW664bwYY5ly4uhzdAypk+ryO4Njv0AFBFcNUNNJLgVEbci9AgWh3
qonII0YrNRoOxlb0mco0FqDwwIPraIIEBTdeXMIQ8T8H4ivKbeVz46vgGg5AQFwVvEYfV07l1X+u
lWoKObA5X9sWTK81bAFqM+xm2o5Tmf5nI8mI3j9CaNGG/QJFF+mfeIOmDjnYC//w11O85MwO/4G4
hxYQ/D/wB+HXy+C6eqYI/kh7xgZutiV2XY4R0FbebtzG/EgigDeYs68F5E/ek2DXAjVoECavvMvi
uW+fZyUAaQQqGZBmvzIxZkS5rcKUqAB5D3Q/VBGy1ZWCrzovPnWYG9SXWoTTchQuWu9bzBZREvom
xBBzIewNM6kmwVMnzZAPVR1/KlCWRWmMJNIPiwmA8QdGFgx939y+SAexOyb/jL0BdUiuWFyde/ug
A8tg2rRnl5gawcxOgbDYXpuELICztkRiDWiEGvLV2goPN7UtHjLhe5ZVfuJgFsZLjb4X7V93B1hQ
ADaLQdQCS68HpEdJXEBiVE/DkWtAwch/TlD0eqpNlwG/6IeLhs0ACZEQ3YBnLcLGXkSAFMDMn8th
fQUfu+g/WWgQkhzkM9jL+3kBw6JSmF/kCNQRyKiyWE7S/8PemfY2bqV7/hOxhuTh+pabdsnybr8h
bFeZ+77z089PSaenk4u+g2AGg3uBCZLupCpyKIk85zn/tWUgfNLLQuybpl8eyzifXiwtAZGQ66hS
3CkPGfeRfErwDGGrmA4bKQ8z6KxF+kZdDSMYtyb3HmdIjqErWyu+Q1OaLUaIG16kjqX6wRahDU5p
gMIexjUDnlPLdBWoNgd5/t8IuP8DYawSHmfBwbJbmYppqX/RIutVyxlwyicflRUQIOz7+qywlQHX
WXX1QJHRkLvg/+Tla0tXf8Vo3r60qoZoAV/6I+H2byk2/lMp8Z+Exf9WuPFfUJOhaEgD/scfet7/
IDZ+yKvxI0s+/lVu/NtL/qHKUH/c8oVu+SMGymVQjn+qMowf7F5oohQTQbFtaQja/5Aa2z/guckr
QXtxeyRvVvE/pMbmD34Fl7CmMzLiyLf+jiqDlvW/rFgwpexsVKJT+mKxaP3F71KvkbmObT3iT1qX
4iiHqw3gCOR0bxEedj+VRmz6QhJR7ROKdpvKJ3uWfVlJoytvj8RapWMatSaeSzRcmXYtsumhmH5T
EJntVqQq5iqg831Wig6It7DKF3ShleStaN6cRBv8MAmVBK5MlATwi2ZTJtK87+1RezcqrbuHbdsn
SRt5M6JDCUWtkT/OVSeOdlzHRxa+DSLkCrC7LT91hv5AB8w/dR3IDrvgfDdD5B/LeAyPqVrQiI0O
cr20TWScBi2FXOta1HhFL/3s19R0c8nsHsmIYfcw26Lbyz3o4qhK1TbUkL2VI7w6c9oXEnErgDlt
vUgpahrk6vVFhOZNHgbacqoNZT2XtT5tujYvfGvqgGPLXiKROoqfDNaVZ00pYgsGAxYA/UYIHNOb
uhfDaLlpK0CJmSUvQsr7q7RgzyilMqHVJc7LQFchwyhjAj6UJ5wiUR8e1pbNFulhfx8OVnjtQv3D
LCONj0t71owVhW2caxt7WiKvsRbjLm2H4UKH4NM4tcsR/CRxkxXajQ6QTkb3aCrneU4nT5Jymjxa
rLtNPT7qcOte3Wmk+ZeytilE8TCw7vvoYvufyaIY8Cmx0l/RL7a+yEEEoc6GJKi7/KFe4+VC3xdu
fQiy+zhv5tIb1ubVEilWPNhu2jP15SIVdFz5mTX4aiJTD1Hp5rErIExRpBcXTv7TwaKwa3AHdWq3
IXAy0ZrJ+pBPt+KLVarBZxQ+w8KQg1EWgxfrgnLcwp7u6hRslYNXF6SjPnnFaMo/06qm2ok/jpwt
7a3VJwBhpPjwWVfJBGowR8lFy2IQBhXVNyvtvO6VSC6PVYe0lWbW3Ddasj3LgSP1LCT5othL59R6
pjoQI7LTLXXplmYk9nZLrESycEZP8xp8X8zxgzZJ5WOjjrU/mNG8NcSY3KuRZXyu89zeYvWGSx21
e6Ux6K3Q6Cou425yi0zqTs1qpyTiFDKEUaZEbm+GFzYohOlZdz8beeejZZKcyEgll1xcAvqaBFmw
LbXaLk06RESI+Nwu5qw+CntyU2t9avsIdiChwsFtyrI6lAWKJ0kZ+LdtoKrXcLC7jVY36+0wIR2L
PhZs0RZmIhSS0XqZtYTxQOFs61CiTgOLKglPGMOEUiaLm0MdRsOLbS00heXN9E3WR3VNWlML8qqk
ijyqDSL/B0vcSQY4vR0rMjLqOQLvymOnShRgqtuP0dADnVUFghYMY9pEpoRWAxkB9elUkcRDfQqr
gdPUfBSiMV6kqZAvhWUZHCpaiL6wzkr6n4dgpCWWiiYbd3/H+KpyhN5YUl1sDBOcTM6rL+QerSub
RuX2aBD8Uo49YUVvzAHmecGhZazrA8xHYKbvfWM8AHzYnlWZrlmae3pu6m2/atqLmM5FsdiB0kFK
YNV5S+rsCdD1oHJ0z9FYLt6yiIdqWlM3jqyduVLF3qQDtXzGcxfJ72V1HYRFJLk2K3epYiMrsCKD
xSyEeEeUQ7xt/pyu4XIXNVWyWQRUDQ7/8hOEavT7UR7uSckP1GFKty2CASJTd/EqrlN/RObzk8Pr
g5WohzLjGhdo6gwrLmTaLrFREXltknty9SUQFYuwcmUqa1SxbMqyCIZ1/Zz08Jc0zycWC75xpffX
fhQBtuhfUPjCkUAfjlo+2QHI1QHRbbsblbsx0sWb1BeocUybK4vtg9ZfSNtZzzhL0geYBuiQYvBX
9EVfVjWLZ5Eq2oW31xiemuU0Tdup9SKv2Ab0NtPfkNeZJzlEecSJuw9aTEsbuS4rbA2WeNER/gBh
5zQFhdOQHoSZ5tchxxtSDKKqvFHPkNiRSwbdOqmz2yr67JaxdKsVKKIk8+C/O5+533DZCLfTpIUE
L4fiHFdkgqCR1jZlWLd+rTCi57zQwSNCk8s6S9FzbE32Tlqb9Jz3bQpZLUnOhMdza8hZcxfFoRRY
Y73ui5h7xtUtNqaSLfmhvK1xdm7nb9Y0wawDwsK6aaNHAbcEkaxHbhcWywu6YHE/W0JhoYB/CW15
pPknaeLtotlZYCObawsr/DI4iH/bdV8+jYSKb8a6EXgvOgUEuRpShAp14quDNdwlaqPs7bRtMCJo
lquq62umq9FTZYTxTs01Cwq/6uFOwAmKgUBMpEyR36umiZhkLINlnbJToUGUO4uuzP7CHMKOmvJh
9tKe9xEFLNioS8D63GlgrYSBSWH6iX/ep7YoOIaULRqoFMfDXK4uFQ342vspyd+aGsmUEwN6OvMI
+4bYPX1GLldZjhFVxWFBMeinCVv4iH/Dm6KHBQwGqq6Jdn0SPmkGKBVbpYnw3dA8LYlyJ6+Hdi+F
7RZ4zHSQHRuukdOCpM52cjZSlAWGqbnFouvwwuPbsqCj5nhhw8etUnSc1LM5nMuBoncztwtPNyOF
2qlCBNYi6mC2DetJJ431pchoygg1Wz62t4pGiBa8Rk3Z7cNBjRxlhMI1xlQOphI1ZSuyD7XnqUdS
CwQqq8eonWHKGgv5e6rChxeh1xnpqyk4wDRmmJ9l5EEdGMCDNVvpxu6ocqnn8t2q0sbNqXxyRJgP
vtbwCLUxzpRGW7BUILSPc/O45pzRVm3ZTM0UvepDNwcWk9IulutnmDPwGsQvToOoLihClmtJMeOg
Jrlwu2biCZlF5ldj/rYKfBxKkoqvNE46b2J8uZR4LgLaNdJHHZQtAKcu3LUfFjaiVRwGKgLaGP4X
ctpyYykjSViqp/LYZ+vq37KwnFZNJBbW6oM8ka530a9JHzlsCepDzdxUEsueO/VpeZOTdfNOp1HQ
r8vOCjo9+TWXWuKXapMfM6xUG1vrQUNyJlIH7Fs5yagWvSKyLyHH8ee8Uax7UBqSEetaRd8uL34v
t62/aA3ioC7SocbTiS9QKCep0goqh0p+Ny90zDGx5VtGoQbJXM+SAzSrfqiTqjgkNjCNKUJxUQkY
94qpteyQ0uxqefMegU8jyyHdEpqhu91TQ88GzLxaOWWYxQ6ovb6bJwkuK0oSyQWz8uCih11UpNln
jckHXYPcboRRFj/B8Gc/BvgORG0+N3KVFU6xDNgCxyYa3CZaG7ansN+OCzFei50dQaj3OcSjp8rF
6Nhp/j3Xq7y3zCTbCtocYD1VKbD1cH6sM7PaQHMQxKxWQxC15rgha2rdC2v94GSO3Q1pXssIILqg
SnVcEXV7rGYdTE4n+spss8cG2Dwo5CQ+VaX8DJYk+UOLYSOb7R4QdiLSNIy1DZ/+zyWspWNc6VEA
Id27Shqmu2HEyDUg1Ixb0TuJNNLNa84zSPxU1V6+1grqI3qd36HiJJAldWHFnVOt2esTRKaDFDE9
KWmVcr/FRl9yrWb0MuaQiA4PUXmXGWXIF6g3Kqtwap1kMzeuvVx9VrA2V33K8G5VJqPqIkigkmfw
O3UM5WMm15YBbWJ/UXHgZJplPvTCqjN3XC1tD+3BgBj10w1VQRlVFOtjAXa20/BlgroJGCk3Y0vx
Iis2WWsSHbG5VJU8+mAsJ2Ay+SNienvGLlI9jAAmuyFe+7vWiA1MgYUmIx8xaJukCyfUWdPkqim8
vEus3tHGVpkY4fRuQdSq2jAIbd/uFyTtB1Gn8bMZq5jc9LkBFbFS8200tfgxVlCd8EBh4nFK2Uz3
qpaLGVkBMwWyb+rXLFsp3uWIWiOmzmTOkG6Wi3Q2lrh7T1cj3IyZYY9eRpD76Na5GUP25SZ6WeSv
qVXhO+Se3Ibr+tbg8gy0GGlEP0b5aUoFnCXuvuOatJYD4I3GYbax11XMBUWLtUkpCwUBU2yiko0N
xU9lnbFOa/P8pCxZtk/CITbA8C31PPU93vYhGb4tRZQvFpT7SQ8jOUOpgZKWebrhwY0tPfEnRQsf
6Yjh6LHGe06b7QWlZE5+qCpkn0GgwAQJohcZ5fwQDwDqPYGVR86M/aU2G/3XUBblz5aQloeVOsmH
mKBCWiDUhj2p0MtvBOvNIe0k8XjjDb1mzaUdvNbPwiL40hn7HtAccrxlE1JRkmg9gho7jDtyu+R8
PKfKjAbJANqlO48YJ0/rtPheztlMmqVcgqyqU2mLzsR+5MgYckeDvZ0kK10UwCpR3Btpi1UKus18
H8tpAE6vzeTaVhWqBG2Jo/HA2bXEhGSHYfAbNPK3UKL/E1/Pf0l4CMvMv4eHjsmvr7j/VXb9r+RP
zh26hICMfrOjg/YIPJeczDAVKMIywPJ+d+7YP0CIkMpommoyEqgYy/+JEZk/cIzoGhmQbCEGONG/
YkQycI6OUlBFlKT/PeeOznX9CdRWDAU/PPYhekYMLG1/ccoMMsy/3OLxQqbaeoOxdIe11y4V2kd0
KD1bgJ4zBOvt4EDUzr6YV9MT5ZJ5sjwYj2Ymeq8pteG0Vp22yVZYtT76lLTk1Sqi1lX1grnK0C+2
kcHH42lO++w4gn5LSda+ZAa22haTwI7bFJwzRRbN8pZOfg2ABjWD5gtnW1F9x8RF47weO28ucnya
0rA+SXTion1XzR01ZZCtJsRcGVllYFm5dlkahlcibDovleM7SapGSCWkjZkyjQ7ukWTTl2Uc2EoZ
b8ImNe9BcrXfgdz/Z4/En3DV/0ZWN4IX/tPnZph/FZ/V0EZ/BlZ50e8PjfGDgl6NG/OGgfIgCG7b
3x8a/YcpiPqw+ePGwfAA/POh0eUfCjcy5BrfNGaWW2vOH8Aqz5pm8LNsoiFsHse/BawK/a/AqsKT
wrPCk41cHsD2L54lztQxInAAOLXrkV8MMzNkEZUcs/L2q6lr253rqdjGaaFcF5suU72RBCt8Sqyy
Qr/3SF0r1XQkH7P7qeivbOvZVmGju7XfrMo0eQzZhC1F/UdSGB+1GT5Xrfa2zoUbN8IM2Mm+hWo8
ygvpEAaooaPE9U3QLWq3Z66OdXtv4q02JeunpiU4VgF1dvPa0Igax6ZnWDNbp5pLh9JeWuT24Scp
DdNbr7QLep84eZinhECkiDPbSjbsqVdCfCfGUlIyCyOCehOwpMdMi2OndpayWwMrUmQvrgrtIqN1
3YbGNB/tdqKRjFOk1/U0PIrlySrD96gADczU7Bpj34iQlaPntXWqh1J9yfaDZEeIyU2Dk7vybtrq
VY3TeTOWlNDGc763e8R5RVch/AkPVozYKoyEhW+s+NSTSWyS3u5ITYgoCVVBfqaOikRkkL3Ll4PV
ux47jDAMylWhy7wl62PqGW/GKcFRiyNwP89FdOh6673u0EhyJlI/Kzmd8Zq0pr7VWCYPMWKs2/yl
OtFkPpVs3E4pFcspXwhqqFU5dVOhZq4iIdJc8nVXWNJxSjolyJu2OU8VXoLe4uibLMtE6lp5H2sz
qpPV7vBNGRBOiXpilku50JYO3CQmnn7uIM7q9pkEexOVycL5tOkHmnObJ5EiLdAiytXlQX82hupR
JvPRtfR5pd1pfK7rvg+wIZ/0qYMPq+cBz3rSOG2/WC6fNJRyDN8Lc7QlOYRoXgSrnF7Gl37CGq2p
zUOnNBzFuvFExAEiYaBDX27hmZN6CepSkADNFaQWti0Em32oHPWm12AMigR0Jj6vY4iqMiTsYYkM
f2jwNOR1FdSa/DYYiFUzVXLAy4k30cUh51SIXouNoLSVz3ZMIicv1wvC1afVIvGsMlDBzBLWTf0l
b6Qw6EODBnHdYlQbVUQpNbLUVi1vAvehfZxqeWuJmCNmqGHrx4hfldOL0WlEK1eytIs76NHcSjvf
boe3VkSPdTyHD7rUjNskSoUv4nhjCQSvC4EYamdt2eQRM4W1sasaUyV/o0iUIKl6ku1yreVANHc7
qk7xQiTtW2dy0p9gZ5ylNcNtOiyR2/YjGR3Qu1jAdnJqWQTki02NPGEzcn+9yH372QMdeUpZEUV0
+xIiEl8CQ2qWIBmtd3mIvqyxeRox3TqzES2elSO4JjIEHt9e7Q0RBnRrm1xnPubn2qawaCXxADrE
PGSDYu9GTDXHGSnavitV8HPC9b1Ur+wbaD3il0jeWRNiNwbKBYpB3KsY2UtrtXmQaBxOzW56EHr6
liST3681iSbqKDaSaHMvjGEpR0iUHWujukFBbbqVbq2YVpoYBlYxrMCS+rPerkSLqBqggIXkqKzF
Fh0R2TQ1WzneNsGnlmn3i9npj2ZZWl4GIQqjkCvQtTcro6KQ1Sb6XQcJxaNmJH6ax6ujZl3pD2Ny
ZeA6qOXEqiIlHMs/NAyC9w1JBiHBxq6Umy0J5iv14Ss8xKT2ZztaPttwyjYSNITl6mH4M47wkDQ1
f8Gy2zaIbdRAHavEOjgJE8hQmp9jWBxzzkHofyPDAYkRQRg2LwCimYfcbAvoim6nkT/XiG85Nw18
c3kaBiFHnrzt4ealYTmkYNzeNJEE1Ydcj9Jj/AsT81fGwd+R86xxLDGShT7/rJabGyHJHTF19DhE
iemDAv+j1PT/Ty6P/3kClXLLa/r3Ez+QxcfXn9KnfnvB71OL+YPYKZNUG0tH2CcrggHk96mF35FJ
ErGZQADzNFVBO/IHHSx+mLT88SqFiQaHOCEBf0wt/BalIX/4+umB+Dt0sK3xk/511ldlC5e1Rpwk
khRZU9W/TC1mLOtLOGI1b9RrR32NNxyuOj1La3BrKx63p8WkWQkM6sFy5f1EFl6xSTbmZV2oeu9c
LKCHZ0Kr3KJyN2LT+5xil1f23/0QsHanwfS6bPU9fMR+ira6sZcHb+Zsf37u/M4ptsXW9Mmmbo9L
2zi18AtjqxbPOBHptmF4waYFiXoLGdfv64RkxsVlFglGiuH9OcAUEL3r3uBeB67iOrihb5N9Ge8M
P94kHsKIQ3wVk2ssx+EAlTo4z4ODiO+sXvMdks29ToObuq+Pxkbd1J7+dpC8nB8iefKLtm33ua9+
JkHoD9tnWlEesAY6t/8Ch2bzkmEtOIYBrrXEdOT78U09wU8619DtfOVi4BlynvfX52fbOR1u/wBa
d8x3nf+uuZXDxnMEIXOWPSUWXDtgnfMaPD5Gzufs1Uds735xX/GL2XNDMCqpIJ3pHOQN1hm+joR1
03aG5zgoE8/kZ5vOe+I88lk56a6nFNV0Zs/8sh3JMVzTcj6xGXjZfe+BLB5ZR8+LnbrJk8KMkRhu
skkZVweclGaJa/PafK0beQeJddBSIH6nEgHyGJ3XHfVrche59abbIuaBlx2dqPOJK1IvCe+92/On
YV0m8659XclktrzkGO24D54hAxzdM97zPdZbwHGFnd8zTbec7hovz+8SJMyk41/rT7Q+leYMv+oL
EI32Sw+aK26+Te71XwBebeYcyoSvjTSf97l0dFhOAq/4rsfZWX+NJwyn2QbBWLfJHPulBPQfHflJ
8G744E6jG6p++x7t5tzLSAZ2CDy6K+PdWzvv4u/h5udyDEaUAFrjIO9gMY/t2/I+dQ7OXqQMLSbd
ZhtrgE+R10eeMm2QkMJVy/44vqyRq+dn+5pSGASX/1Kf4qN6Eg/tcdoMT4Z5J33awInYm+HIWdNl
F3MUNyGJtJ50QWjrptJpmnwZ1+uxyhxZDwr+13L5exxRtyYUilCO5o6IhlWHUvfhHZfSV5WT6HYD
+lPsut8cflWgWNuZ9KB+HD5QkOnH/tLxM6rdtOwHhod4K7yQ/P50lyKt5UXhlR/pfWL4cu7ujnuu
H2f7Q+NJLAE4IPvYQcmNSO+xvJ2S3YTd6tt4N07FId7YiAyZYV3JF/ssgB9mNmVs9PWvjlfThLXx
UJITDeCGdPddbxFMo2MgMxic+ZW7Dml18qLcoRzW3zx8cOGD/JUGDpOeM26GrXYaMWxxOHH1L96Y
7dyK4ofgjsoL28FOf0COzafDjEVs61lcwieJANzbEyyLp+UF72UHH//JdYGslm79qrNumO74Gl7T
u+gw/zQsv/klfWJKh+ZUG3TeqCu3+qaM6PegVZFcHE/ZLhTOaW6w+AQlJE6/W71LHeiHT8npTjw2
ySH9mZ2NvZQ4xkfpgbD9CmG1fXlyrbf8k/bldqu+3UUn+4NYuxbv6J16L+4SmzmduettXXYg3Vdx
Ut+sYw30GlXONDhf8k5ZT9bFX11zY70SsHUqjiMR8fWnercT9xuTLsb4W5ytO/Q8/vIg9udml26r
QGkcmaNetiNUCTlIyxtqzzUM/Rbaw0v9j494myLh28nOQ7yt7vapL9wXn7Y557x4vs75yv8igMKD
bfypHvk7R/a01/LjTbCYc8jBhBb0/uBNQfwxeJjI+RXyEfzZJ6bcXf3peFYDxT2XTvvc0fd2Wfe8
BSxbbrGrjoPX+9alIsMfbpzX4kt0Dc9k8OLfsTcYz/Ozvp88Log/X47ovvHykGSEZ2ZHal12QjG9
08J9/63rDn+bf7+Zm9+u4tw/L1iwDvmGI8yz6Q+si+iYR6c7NscJTzM3OfbX8TtV9x0l5lABhGiT
m+w0A//X+8Wt+Otob0amKZ2tCgUxSoNLDq7u9MpmWIKBUHbq+fRNrgcSdgiMQ9ye8kkjsw2xI13K
fnSnb96kk8J7sDUPNofDE3HMrBY0fBGiKT6ecJPtH9ztt7QrB089oPMNns5QHHTNhJajf+hutmvZ
N82Tcs4md7mjvNYjOdFrPLG5/dX70tWsXemdPZbLNzcM/tFj+ZEVbmdvuiMXZb0y7Z+no4xIEbeu
Q35U874g7/g5ap7Ze0aEjOAS+lfbg6kZnHyzJJeR+GNM1+yHOZcs1VhJHFi1WtqKcWt7Si+7WrX/
Z4H9/+3x8r8R5KWajFv/fnB8+NV+/llH+NsL/qEjFD/ITmI+VFAD0gOn/q90J+uHpYAR8zumifT4
X3WEBnAXeaVID2Xcszcg+J+Do/oDoYIq27eIJ4R6hvG3Bsff4Kx/UT6DlxERxGSKjEgmMeg3OOxf
Ap+HHjquDpsGKn9qTolAUFD28hDo0DN4jTVcVdEMO6To/fDTaCTz2kiz+QsrFJtvPnWXhkBEbLR9
+4GJqf2cxlC41RKiKsI1docvK3wB6cjeW2X5mdcT2h6JWhN/jHvmEA3fYkjax6ZvKt01TYBkFTzn
pPSZeUo53+9jCzWAPFTdFctWtimoEduKcOzv5kErrn1E2KcoI2mPaEw8Fp3KRlxP1ge2W8sBRnwI
i+KgEJYMDIXtfVfYZbOZi1j2RS1r71UOBdkmg3yNZ+CDbBTmMak7XHM4kXpPS4n/bGgeCGvE7Di/
kLA7CYe6ORi0THqwIR0RuFDsYK1t/x4vXRak0YCeAPxjk0y1Z1oJJPCgzeWuG4iMQF6FKLUh4g4v
updORX431uiIJnWVz6lNUUQm9+Vr0d6EKpY2oaEJddZ7zfyyTDxkTj3GAv/WYB75HnYzUVlBnvfd
UcddWHBtbYiCzayNa2FWpIiCG2S+mot6N1VE/jhE+hwmTXqCt14QXJfAbcJ8Rptebi2ssWwmNx2m
GsnbcFqGo1Qkw2VtC4ArDFJd7ZMtiF1bIuHgpU3n9NhFUulX1iC5CwZtEESR3rel1Z6Jw2K5SewX
sgVhp8cwfQ5x8zzdQstAEgY+xKCgO7HzBpRl6DizBfm9LhkauVRgdaiv+cgLZ6rMlUFG14xrhwBw
xW2SRBUiBZBZN6rU7pzbc034UdsG3Jgs8blxbIYKOZSVzd1rm2RZyXRyS0Fpsz59I3OJFdQIdbCf
viKookD49Vk3QtnFJRQhAS3640y2Ru52E/ZDPHHzA/HU4W7orLd1KMbWn4hacO21vQUw9sUDlhL4
vlHTM7eaSybuph5cQb6Hu+rxcIixCh3iqJiPeIjCAe5PxGei/5enOKnE4oNRo2jHNGqBKsQLGvqm
/ZgxUSKMB6Gy3czOS38J5/6KDdvYlIgqPQ3l/a5V0+pWrhfu06IbGnwDQ/ERmXH0NI1tftCqAWMq
ttxy07FEPRVZpKCDUqtTnmok6Oo94bd2YlmmP+PhUVw8K+36qCxTyRlElvM7WV64OetyMWUHQ9Da
OqlWEecpoHg17v4XnYyEdyVfp42sznnkl3qMmoOPC0ZnXqNjdbvZ1jzh9FeNo/VlTYr+WSrzxNZd
hTWSUmXOtp1hvrTqXG/a2Kw4JVU9Phod7HvZK+HAAqBXJaLCCvbcPqRFW9+sf+bGljpxGUwzV/lP
VnjfUT6Pxj7ROn3fiFw/9Jp0G3pBevBO1dJzaYEar92ifIG+plcpEj/LGSAxrlV4YblEPtjoxd5e
FQ1/lxGRYFfV+xyn88+KdsOrRDTFo40fuHcFyXmf4yTn39E8KXdVry+bOY3IHrIi6azHk3mENTAc
ecY1GZQDn6m7rEheMUitL0a82GccefVLXhXf+oQRRrLLequWg/zTFFF7sCTddjWQ321vzwVFg4Cz
gxwVdyJpxftEqsCrRhARETyYyXOPmsn+VTKakpNCPYO7j0uBSaKqXhsz09xOjH7TROWujArdQwDQ
fzWVurYnTCtwAVnX7Gm5Xzo3n+LQjwazc+lzBBrsZyVjZDOa98LImzv5Vjq0Rpn1QjyBsvCdRgxi
+M9kRzXJocVYgtZLGlOi3YwUNgKJT/pOO00j07xnUTyrdstpTET8c85bVqq0lr7zKZe/8SlVblbb
uI9M9aVCQ/ariYlyUpWJME991R+JDOn3eGnQu8YFEnfiT6ArekOQdNLNRJsAgWKlQpZTnRX83Tgp
Jb1a3B7TBAtvwSDejpl1TPJJ7EyrVU5VzOro1fh2Zpd/DrIpzCEqDRNvaix7guyCpyHqb+kRdkfz
Yp5FH2tXl+h/66W5GOWwgjhjh3PIBQckl+T4gpl4+hqnOn3TI60g6Aq0lyuxSgkLfW8TDoiq4iWC
kASjT3PGfE6vYVhuqlZm9Wr0SoMGXdpDIk/aG0Fn4cXA61U76lRYG6a1iuR6KzqHQn1Vc6TJSzTI
frg040s4kEvS4S//BunHONVXrwNhaE8LS3Dj53GYneRWR+cI33DPg8J8bMvD/ZpM8m5mFfEbrepR
EPevUUNAxjKozaloxTfSMcltydolsspgtNaT/KghtHEGMlDhoprmYA0pqaOqHjPtWojjS5JjSADP
JxKhM1wHEocyk6yTljkUNV5CMeO1HTjXoxrhUEmStIXoYQZE0s1y28W14SW5YT6w+aGqjIY4f8Dv
OGD2C/EsKOJddOJNbYv8iVyXDuESM7MiFXNQ9XEBMG9bn/gNleeBwIw3e2wN15rW4mqjPHcXreBE
mIOVtUw/DzPprY5C/KpX9nFJjkqYBSuqn2vdzvSRjx0pVHV6QXAxPbdhdOMkonuRRJkj5cNnix2R
5HbZgGUiRJhtY6tISJcSwLhNRADAqzy0bAZh27iEBpcHbixGHgF0Y+HP3RR6y9F+WdbiDaJI8YVM
ZjSPRbO+z6MCchdK0yOsy+CNebWei8pOgqVTwqssr/p1DJO3sTW/yZ1HQaSJIfwIiUd77gQRX4o0
tkccHMtel5P6UldLvce7ObuotmqvsVUjmNZx+cqkViJkvB7YiVqid8jYsqqcM0Vfn1rR9FsswxUL
RSf9T+6uZLltLMv+CndVFdF0YQa5qQhxEimJkixKnjYISIQBEPNMoKIjetMf0ete1aJ3veyd/6S/
pM8DBZsPpAYLr9NZ6YzISNnOB+AN993hnHNvgNHfzEM1A8McSwQMcy4utg7He8sY7MYpCoACAjQN
5VFza2vbKXiU8SeoKvSnUMOE7LQ4TOdCBRzgGC4L2toXwK6uLK5UZr6g3A2jBBgvT0FWQYMXeJqZ
QxGqSZGVnDtbP5yhe5t92kfvUGRFIOi3nViQefySE1F2C47ElWJBnqSCLCgqACK0EYepNx9GBTfu
y9FwrMr+3Am0aGFteWleiIoMKXPR+rj1HWsGYLX81cwhkSuann3Gw64voRwofU0EpxoDKV3oySYf
fpH7WXQpuJn2obQr8ACgZ5xPPL4QlkngnIGh7d0AuFlNwn5uQuqktJGfkRz3emgFZTaBaRGnWgjp
KSHZuGD92u5s2/dWw9yBVHsAmXhDSbN86qu4THAL8GfwH3wjq5IcdbRYWQlEbEmwwsKooOZXwmka
bOA6xTIU6iD0j/QuQX0Bi/o5gLM4s1JhO3NUX7wAExgFFWED7mHcn0AEjL8CNcC6COG76qGgQoOD
EyNYbhReTz0zqGaS5AxmUa5Fs7CwnLskEhaBkzoLuSjVeeRAvT7ZJNHCBMNkXmy9BLp3hTWFaANe
wIR+O37m1OtMta1pLPDJ0jI3uuJCFh2SZ5YzVrJEObeGyLeBZ4rEE3BaV6pbue8LXo0XWzg2k9za
BqdZUoXIn/lfIUynnHLbEDJ5wzyEOdAic+WWMFgQX5/holfPqqF/gYvPRUVeSJcQkBmcR6paorCz
lVDJDqwyR70RPOMIenzYySV0yaTBLVSHToOA51CdKT096UNDnleh6FYUlzyq3WPbzM3zCPADKKgn
FtIJW/BznamvSRDm1oKJEKL7dpgXEYy9z4E8yDsFCoMgJU4hkAQArYK4JUR5dAwJeyRbHZSyrUtQ
xCN0EIWTAakr6L0NJmkiAyjuQ/8LPYQ2wQPAswMEBpkTn4PU4yxMt4Dge4ImrqJix3Mn5XnglgXz
Mjc5E5kBFAs/AYykXmkgE4zRMlhCPXbDn4O0NXei9IsQWqphOm6Oi9K0gisOeGnk2i3FP08wa7gc
Oe4s0Ab8HXYR8A8O+Dw2cqEVwMQKlLTBMCpRqhxpqookg1z6qCsOxBTs3SRU0qUYShYyD0M7U8ab
TfABdcr+zbYs8H9zWikuYq8qT5080S63HPbeDEoj2spx+tZVVLj9r6mSxQsUQa17NxqmS9WpgMP3
I3Bf1HTrXklwkq80NPOdOhtgAsZ8HA3kiSmpAcSU/BwttHwwX7C8G0i4DCvFvIRW0EaceSg3uuBF
y+RQxpAtTYBDWKoVhDJIX5ZsJCh5CJG9kmj/Q54uR3Y6KIWZH8tfnWEMBTdRgwQ8JMC0r8PB0B9z
JorAY87abBahhm4EbuwuTE2GUJcYcAS2jvykywvjKJdy7KgE+iJJoZ2apSldguTGoaEi6nojXjGN
IpGR3rYHAXDSZnofATs9RbMKRMi4a75AOPRLVRYR+ooOJHnkqA6P4+oCz7DBaZmpg0RcJpDkF8vq
fSbgMhkVPpRFUCRFx+ixHQ/R6iYsxGQFVXMcgTJxy9kQAjRf4lLmcLmDox4gOzCCTKIEXG8f2FOQ
jBAzJxlSc9Vnx/MLZOgz+OAaVG0uQ4jLX8iEpgWcieiYYK9hIFAIFDRASBXnU6TlgTVRveiTKnuA
paDXxVcNsyoVPhpPxAU0jDjRO9Oksg91XQR4kIkUbrY4TQ+mKJkIxqwyGAOvWZ5D5Cd4z9ng6U4h
yhGD9wGCG+jKHDAAEHAQsklJukpUMGbTAJg2YvPQfSIlfSg2om2jkxT6U3hEXVJz+2DzCNbHytM+
D0k3CzOSzPnG9vtXPul1UTmqthiQHhjgWSjnYalwZ9AsEFDM8ThzGZLeGfDHqrkTQqYJCixoslEJ
nneDTsfJhFPhdyYgC3kh/FRbTTNwOwCB2SbpB5wHcwzX10JAnlSA3aL3B+iQ4SQfKrk9LkwHJbB+
7s6g4uFtF54Mp4vf2ptbX0VPC1ULPkOMxwJg3q6upTQPplC7icc+/jWF7gaafkKS8ApOiv9pUAbh
ZRINvvRj+CV+v19ACd+dldB8uQOXDzUhjU8XEW/1L+Dr6gkxqrY28B/MAjhyMFcGV6VpSVMI85un
CHLMRZ0PY50S/KdiF6Mj+7Pl5EvSfai31B+MNaCKNM149//+SBBC0VwcihJgXTxKxU1lWeDeSYoC
TQJYel6AKiQAnE1lWXgn4m8qqoiMnUpKyz8ShNy7gcIBVTZUgbKDDLz8MwlCsd3ZGyYA1WYFaDwQ
Y0W8HsHL7ScI+Y2YC5KGW3W7DVdqYHvzKAi8CXD69pS3c5SAzNiHePB2mLinGjR18hmHfOAnRXTi
z56pAKuuhMM+yGSilY49Xx0sJRegIaSEvEnmRqhFIZCZlIO8Ok8s3roDGT471bRCmcXYmu8zfpDN
cyg5I8vjbLfzEmm9KQAj+Rf40uGisnP1TCr5YBED9w/pEbiHUdmXHiAGooMeALEzRbUnECjnoVbJ
IbCXKkS3UMi+zQJBmkPHq/zqlZU4E3PUjdGx4mMk4UtA0eSNWOjXdADeGqVZMpzlaKIDAb2BCex/
qJjLAj4DahGApEFqGl+Bfjv8vQQr4I4LZDOhs6vy/CwcFOE82vSty22ao7+IYGbSrTQoLXccQ3Do
IsUEuJOSF/IHT/DVOzHi1PeyIoWfrMgt5j5YbIjRzWwRwE+poEgRlMCdDYSplJRDoLnS9Cq3OWUa
8/2NN5U2ufalHGj+0hXcfIq+1WjtbWab602F+05yQYjb2kFwWnF94RLgcrx1auegJJbR1huFVZyf
xdA8nUBQKRlHgslf2VEpn4kK738QUfS8U2D+p7jih6ut6Nr3nCdFEw16ROBkxqg4cVtkX/pQjhvJ
G3UwDbFXr9OiMKc52OQg6wW5YckQzpMsfsFDHXjkFdABnlgVpDE0UeMkkOBkB6DjSpkDm+OdQRQu
mXJg+lUjqEfayOpEORRRtxv1PvRz7xrWGdKwFjrZyCNot0MfWcR4hWMn80IN0iXkdadc7sQ37kYo
P0L6CaLBA9WZDyCtAvYv0B4TUYK9ltHfZwb13GgmaFwSj9Koj2hIg3M+h5CY5Cw1i/eRqJOAWuhL
mytIbCXw2ofamYmcYYL6vrhNZ5WDfsy2LACUD31WCP+SdLRPEtM+SVFLJFldy+7Y2XDzHj709rro
85u5Blcc3knBvU9k6yvvhtszEdq7S5Hkw/MSChdhtZHH8I/B/NEAzh6ZaJs3DftaChVYJNdDkmUv
Sb6dI5n3kOTgC1kWkVXho/ut2Y/0uM7Vk6y9aSF/j7Z+quHD+rxP/LhYb5AhB77L3aLbCggYUxUp
/1kpgtskSq6yHGZwPdFcB1JwkOO+86FWBqcLErzotITm0EU4QJZKALnD7MsfPc0EZHwrDc9Dp0CM
FznoMDOEuNZiAM9KNmMgCUIvPssi4Aj9CF3BAg39waxNJluTYQp2TrSJhxdW6TvmSEQHIiinfVSR
GnqoInQgSwYBMHMoHFxDKdW/ckm7Mp40LivhoYx9EaRtlLe3aJ0S8qH0RSRtzwrSAG07sOK1vcGm
kzYIcCoVWN9lpnFmPLVTZNPC2KosJCD58my4lZQVWNUm+q9tYACwGP7Vtu7PVoBR82GDnQQpelf1
kJmOtogbcqgdA9bBD1Dg5gp+4dmoq4ieegdW6qkE04gq6lbjAX6B0PdNHtnyKgI5ETICwSBYRiGG
c8usD8gcJh2AAR+93uDE2vASN6SX0caOg/dBVIhTS95CpHC43ThrdJaCukM/hES2b/P+qeP60Nfd
eBXOhOCU0kWVQEtY85DjnwSQcJqifc3gnFCklmkGLTQgAQCCkyygHeModLhTv9SGi3goS58VTcn6
YFluoaBrDULtMkD+yZxHFciSVgrBK0QHG2RqtTACRk52XRmVDuEzmsuUoAghCQhFLVk9Tx3o1gsc
xNCxZJw5S4sSrLd/Gg/j0Qs62jFx17QRwtXkT+u+gbcBwNM21XPxVX9pX8fkcKBXtmAEC4UqY9YD
1d0fnxvA1fHC2RoNGmX+HWqEQ2QzUdAkv1CXBL3ffPxj9KsRB9yAAxIOcr/4tSub7k3Q4Zsftp18
29957gOMesZJE8pB1xmQlHeKAJdsSHR79j5deIdukCIJr3cTM4QXh6n+HX26wOONO62+hOVFPZqo
zux+wencm4K++A6ValFBlXu3+r+/5ecPXPafPQFoJirjQpRBq9p9JLb43hzwwjvCuQLr6nc7BZ1P
gPoO7U0BaSCghP1Pl94BGAuuGXpO1r9+d4efH7YFoX529UUw/gZA+KJzEPXtffUdIfMRyMbj0did
tVcd/1f8pe83BLRf3XV9gdhGste298W/0FwfhwM8Gk5iHYEmgVwZ9VcJpHo3+M6Ikp//9rDf47e2
cXt/2Ni8+kmP//vjJx4+nHpW813Nb85tI9bjBwuducmN+fiiu1bBI92K9RYxE3P+4z0OOhF/N33P
DTsuIcuTNOOQOZFhyLuOeqpXem+VxnbYjEVGrlupdR16Ees0O5XE550HTWLdcJtx6ncll0fnYWM9
akapBxVgIroOehbE69YUEK20rsOeZ4Vup8049duKDIa9MO51n+6LjcxP8xhyWt62b6+81hwoMPNd
5+A9fNa4GaaeAuLvdR11pWdru3cS623MHEd41U93En/V+V2hV7reDENeuRbG6zrqHZq5Gev6nXuQ
4Y311KBshCAwmO2PRpL2RrrvUK9PSN1dX/+z4bWaTyoMDt5l0MOm+1PSc3V/3bwkmXKo2TQ/vn1D
o32c7vdW2f0aeIPYfqCOoiSgC073Z9xm/n0PetJ4f2o5iYfLq0MGc3Ryn/WWWULtyMfRGczR32+m
q+nNh+nkX3tk8xgxJqy9/1VB5gibmRegATAExlR6ceKOXdbfI5nDK5wO4H7+zx+3N9k5ECkAJZwT
Zei1wJcSyMs2zsC+OwHq/I8zwdQbOfbte24W9TJTYqtoN+zpP9/7SsL54l71XXiAjw898LDo7w8e
DN1/4e9QHtuuoe7eDP42LtvJV5xj6iiALdc+xY+fvBepPueunfi4oR7S1rA8oHcdx01atwjQ0d1G
hAxSEBrNGPVlCn2PAxPzc5+/KzGdeEZ7YgUwGjqOfZLB7upuax6giNBxIlZBhrLYkXcW4QgdeFg/
Nx9X5CTQb4zOVAMJkZmEzAS4m0BlHrgwP/eMazhFZrugd8xwPX1t47J5lTODPQPMPHVilAEw/2g7
RbrqIpkB6b3n/IPXPmhpJEEYpLpHPwx3B9GqFkhpTIVSh3K4pzI/jcsbw7TRXvSVX7XUgQky7veP
AnSUVfIP8orIn6kQvznYvG940FiP7ft77IjepZFaRnxwzw9A6R2IAsqayI1xCOtJgfWHWWx54rvv
O3ZB/DaXo1CfPeqGeYyu6euAMvX/DNfCMUNDqtBPrsQrNxqs49fAdR49vGa82s9AOR2JqqFClL1J
wmpwYBT29lv9uF+47rUt/+Ot+1j39TVl3FgEwqexgV4HrYiE5P267qalsbVb6gCgXnUedoUkVtq7
RqYrNnp47d7SjjIDadVmaLJfIQbW/Pj2iOoxiF2lB9ErIZ51nZ4xBoC7cOxiJ4brueP82ovjuz1v
3nbnRXEw4gPIHTz5Bb/acBMv9493fE9cE24ndX4ZbKMT30Tg3ywmWeADdzP74XK88iIYBWlSwNrs
D0tQVk/umNeOa/h0BpqgsDoPCjqAv7abgcgUiAyGHVs6laQ5DD1+fl5vjDC7d+2HXvC1BwerB0CC
SemnkAYcXedjYnjBAzJueMzLz2OwA8c6wqmAtr8v50zggqHI/1yoCs2xAOLTzYSQdZWfs1qv3IPf
7W4dXPvf54h6znMxwmufo4dG74MRr6kYlpTBOi/wxoZcYErteNJspeu4U7MM02YYMt0Kg5edRpme
BrB7bg/Nx32DsikKA5sCsnEa08MS8nnnyUhBJQ1pc60yOJ23OPanutdK5Q8YuCun+j19CF/20V8+
hKfo5kgt2WE2I/vp6+VwI9SikV2XbPztv1Ojt/7TIg/smDp1PIvL69zwS2oqjqS4fn4uLuz7tlfA
Hyb53jAuMhSpRV0uoK90Pxd439YsSAwu2yUCG1NPHlrVMxbXyFIH0Salt8OzaYtX2vel7uoFZYNr
KYiumxjDtgZlYISXuEgfWrEYi3rQUs9gfdsZRJ7FZbQMKmIlEdo1e5bcSNBDbH58e1x3acMRb4ap
R2Vh2OtR6fuCB5Og80W0M5b9kZ0ketYMV7/1YfL3583EDdx8OqcgcAx8wpVRPliG67aqvhyD1XtM
hx+URiDw0szO27fGyvANU6eAHALPwOlckXSF3rswAp/azwLPwKVYBd5B2YEFqGWVtXAitVJjVwN3
G9AhD/QXGazbt/8MepDb//aPOiV0HX/7L//BpstHgshgrlEBt1sVhlqqvvOs6H7VtqPoeth9Zu7M
gwMuMdjQowytAn29N9MTyscQaq1/FIjQXPTN2BwA1uyWgyzIDKzSFEkNFIip+1VQGMzGlwOHXlAY
bLYvtnev3xe0xWCBU9rZ0MPzrTJwEEd23LuFZ0QZUZQRu2/lk/vSoNZOFSDDJXKgD0HlHuW9I6XW
9o34C6sSJFz4A2Y1v5oIEQE5ouF0DHb/SQWVON3e0AMz8KhOYqC7aE+NgY8NIJrp6msjsZqdTpw0
gcFELEvd9+jIiHApul45IytrLxoDGwsJGJ8+pUT4ueu7Isd4H6zpNWNxja1iu3cBBCEV17MIvwG+
ovMmLO7FOdLFvXPyr9XJTTOpdSjAwmdf+KBdGy3nhge8vfPqYWR66aDq2H3UMz2kTQN6OncfFR0T
zbJqmzPcMt2H3oGPzoNWthJ98LqPvbvRj4zN4EifA4zvWIdTwuBcX+h0gh/dIrrPBRQE9ODgiMgM
ZhmC96i2tfYyC88UWZ+1ndPRMq8wuOtIlqpsn2kWef1LI6TjZB792Ttbims9hvyDexRjjDZFDMYH
h7116/FDBmf7GjQjOwxR4Eiat6yv/2dxWa/MNK5s39RDmA1qZJ7B7ri1dLsN/RBY+Ba3+sY+nGm4
680nvD04vNVt5KyacXY+FgNLdIuAlriF7d2BLhTNs97+znfVvXFkOggfsKtn9ME2Ul/3moHq+WBh
6q4AZg3y3iJFdT3s/bU3RREvSLMj2DBeFjgGH/L4wPPM1xMLMeRfe81/2sceCqkWBj7EKkSh3C2P
2RuRiE830/r2pV/a67Vr9KZof9gMRtZoRxx8evVhRV6FeH2ctZVlO4Cj+pi17/+542nsPxQob6BS
GSSV6ltFxwKhGfr//tt/JI5e6r3TuEQVB28wRyHS05tVo+whgE1QF2WQC7i1AQ7oXxASx/4XqsJw
KHIsNoaBoMBptnvy14mtQ28QDeZ67wE20amcFyG3okFl8x5v3ytQAFoHmMBb3UEYaXt6MyTZMUNV
kYAubn7r7U851zMbGs7NQGRsnnDU0Qyw+b23D36t9127/2DZeh/dzJvx9p7BYO1XiLSPjMzABl3o
YWq13Jrd1Lx4Cfy6xFJN3vgDJpaOMlXQN7ZZ+qc26S9ciZqg8gdcChccXDrqeXEVXoaWnCDfgKJY
s5zERrx4yl4xKgHH0+/KM7BrI8M17Yx2sxh4BxDYxsTWNau5EVeGGeStvJHAwM3Hy+stkv4hO6ud
KX95qkeZa4IxQq0g6U3b1aWdGCTdSV1QLOi3ixjTQBNvWaAJpknaJjeBrNh5EsYVumnTc8sCTTCz
D7D+KoOLc6bHgXHMi36WAPVKH3cW6/4D5eYRUaKuu+zUvgf8vsXXZ5EKOM3AK06MsnnF2nljkJk8
NWLQx+lhWcwD+B/07A4ZmOFxHKDUSpkGlOeaKXnq6n7Z5swz5EJiahJ4FsCPBbJOLeMAUabu77tI
dZd+WyKo1HXvnhlxa4PxLApNZwggAZejpQ94FjfQhZ7mrd3AonxzYadW1nZNeBZI/ZUb5GgrRG9g
Fuj8Cxt2PTV8BK40FYJnUSG6eKaXfEdQxjJw15iTZvPWIZ3MwKw91US26+sS2069LIt80RO8WJ4F
cALloUKnbQWLq/ma6IKsqZlgIdRxDbHmrAWVq+XCutq2G+SOWsGGQHqwdR2XnOh22V9gwZpFOgJW
M7Z9KikksIg6VmFLsauWJOw8E7mOgC6m9kTd/7jzwIWxpi8PgYVg1aqwU2BB2ttYYHHl3TlEFI1y
LqEU0H233e0EkM5RulkHdNjIAl7wgdC7sO/GwNk1L0ssMlpaNz++3ceCRcYFZZgxvaFZRDVPNX7s
aOyR6jYIp25JF4bQQJKFstmubv+sLn3H9z8PkiCnZhs9LiWFBdfm27+Tc3MsNFMlkR9AfREQugEU
qETp5cf9utTajhLdNbW2//7kfECncf+3pmQZG30i6lnNnzS/+RxvEdkWu2pZlO6HchygMtm7aQn3
sMAeTN3eSndzHdm45jWJKVEZ+Han4P4ZAKdTjtih1FD20wwyIKHWROtl/4VRwmh+fLvtu8QEx7qZ
UW/MP8vGf2UW4xpEOrqiww9fnOJju/OZPctQWQyMvJ1MQLPlx0RI9fHQIE7/4SswlRPbZQDqZ/3M
mTuJs3t6ybpvBUhl2dgIdXJ2pMf3YEM0g9ZXbfPD2zcbuPuZ7dKngwWsg7wtjjN9OhikHQh3FTKy
2MbU0Cxgd5d6jiY6+pFKPwt03FhHHzL/2CXIAoIxbu090hH6x/FoiSK90lqgjxmICrT4G4sAthn3
OO+dBeIMejJtmRoW8SaukjVUXjKa08OCAjeHbK3drFid1mABIDjDKWmtH89C9BSRJqGwtHmRLJQR
iN+fEJ5aSs0GC0HVa+TE04C4L5SXK7AQPt0JAp3baZrUtvrSyG3aPrGAJ+2ecpE90DlBNHtqJuvt
98Atkgf2Wl/Xr38b3EMurxm0vmlYZGAJvm03P2PsyyA5ZgzRB7R57ts/ZjdRH2yUbKDTRGIPonSy
swoH8EgW3PERKMh2YvU+oBOcfdTIQ9G1+3fdrZ59wouu3Mu1jVHg6y3hAoGFF44m5AQR3UxBvaVY
wJVWOu1zCSqDchTArmlviiI+MhwZfYxZ1D93uxMOUmp9+4dreFT2RGZR8ak/YKnjCXQqDDw1Frjr
3QfsboHen3el0b/sLy06zr0cCP26uGInWto1qHgmAPlVWr2xSXw+mvTDAkA6AuGgVTtjkdQaxXpF
czRZ8LBJ4EalPlhgPceBG7QFc1hAnKcP8CnppAcLgcIZHOAHi6gdtaRzWBSJZrrrPJnQY3B7n2Yg
G1JxLrChjXnp4BQAKYz0B7U1eBbYEEIYQZBOmXF+IHd/42sjzppR6qCAhZrSXZy1X1ZgcUI+IF1f
QQSTWjjI9DYf8NTC/bpr4JjK9B/wUtgJjaPLgO4F1OKw8DRGAAS1k1IMHN0VMbfBUUeaBQtyFGS5
kR5L9DBIm4wDEtr8+dxADt43/3IsyGERctQVIdI9gtR9YS+PPYcFNmIcBI0aM+UKywyCzjM9Rpx8
ZB1YCEzM7I3dGB9iPVlwA2coLpNGMms0hiKKvHXBz36ID0nLz4rbvjIB93iLAz1RHpCiWZQDRuB4
xEdmfyA28/aU0X45kHx895oTTHYpCcK/N34gfPc1tZtYXJdIz1FV7sOmAdnPF3kMgBQep6j+huXD
BCGy2/we9RH8s7r+r1z0eVDsOVfNQtTXP4scUpOpqPnwfq9uvtC7RcbNBrmOdmFYoEfOAgswM1jy
kzRwKTkWngXHk2AbSFb9xjC+UlPFIpA4B0XpHikAemAGZ2NsxeB4ooJx5OzxLNDr17qL9tn6kUln
oRq+U9xrZUbQQLOZp7cbjUuj6I1114AIBJ3iRD6Bweh2S8iPhUbrB91HgZl201nkoC4ha0iPyuJG
IRP8xUAxvIXGY2Hxr+30AbnDo04bmp50X79rPUQplHzCEfFWNsRBty1vyCCKg3+WgNB3XFCABRBh
l46bGy6KXv/SO0mQ9E7Q2mWXySeWBgYSpNhx5luU/49eNN0X5TZwEPNRO1Vg4aLfQuaCflsWRdjb
DLjD1ssy2JkfsbzwY4mPM8tSsMebea3z3CxqsR/hqh25LQQWXvhBYCiwoPiCdA4o8eEVBLwrC/Th
mEhdkIJeY2/2p1zGfaGqaBMkA8PGgbP8Moj5F6YhjnSH6pqG2P8ach3/v4DMTo0A1S5qr7PQR7nJ
kpZYjMCiGH777X8gF1ka+/sEHdeaH59yWvZncvqIzftt0E/HGnn9tvvi2Lez7qt4rIvYH+8rjzUt
+5195QuL/WhBHlwExH/7PwAAAP//</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5">
  <a:schemeClr val="accent5"/>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Reversed" id="22">
  <a:schemeClr val="accent2"/>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5.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4.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microsoft.com/office/2014/relationships/chartEx" Target="../charts/chartEx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6</xdr:col>
      <xdr:colOff>215347</xdr:colOff>
      <xdr:row>0</xdr:row>
      <xdr:rowOff>0</xdr:rowOff>
    </xdr:from>
    <xdr:to>
      <xdr:col>23</xdr:col>
      <xdr:colOff>257175</xdr:colOff>
      <xdr:row>3</xdr:row>
      <xdr:rowOff>91108</xdr:rowOff>
    </xdr:to>
    <xdr:sp macro="" textlink="">
      <xdr:nvSpPr>
        <xdr:cNvPr id="4" name="TITLE TEXT">
          <a:extLst>
            <a:ext uri="{FF2B5EF4-FFF2-40B4-BE49-F238E27FC236}">
              <a16:creationId xmlns:a16="http://schemas.microsoft.com/office/drawing/2014/main" id="{64573A09-B621-9968-252C-19EC733F59DC}"/>
            </a:ext>
          </a:extLst>
        </xdr:cNvPr>
        <xdr:cNvSpPr txBox="1"/>
      </xdr:nvSpPr>
      <xdr:spPr>
        <a:xfrm>
          <a:off x="3872947" y="0"/>
          <a:ext cx="10405028" cy="5768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chemeClr val="bg1"/>
              </a:solidFill>
            </a:rPr>
            <a:t>SPORT CLIMBING DASHBOARD  -  ASCENTS</a:t>
          </a:r>
          <a:r>
            <a:rPr lang="en-US" sz="3200" b="1" baseline="0">
              <a:solidFill>
                <a:schemeClr val="bg1"/>
              </a:solidFill>
            </a:rPr>
            <a:t> ABOVE 7A</a:t>
          </a:r>
          <a:r>
            <a:rPr lang="en-US" sz="3200" b="1">
              <a:solidFill>
                <a:schemeClr val="bg1"/>
              </a:solidFill>
            </a:rPr>
            <a:t> </a:t>
          </a:r>
        </a:p>
      </xdr:txBody>
    </xdr:sp>
    <xdr:clientData/>
  </xdr:twoCellAnchor>
  <xdr:twoCellAnchor>
    <xdr:from>
      <xdr:col>1</xdr:col>
      <xdr:colOff>114300</xdr:colOff>
      <xdr:row>45</xdr:row>
      <xdr:rowOff>9524</xdr:rowOff>
    </xdr:from>
    <xdr:to>
      <xdr:col>26</xdr:col>
      <xdr:colOff>219075</xdr:colOff>
      <xdr:row>68</xdr:row>
      <xdr:rowOff>19050</xdr:rowOff>
    </xdr:to>
    <xdr:sp macro="" textlink="">
      <xdr:nvSpPr>
        <xdr:cNvPr id="23" name="SHAPE SLICERS">
          <a:extLst>
            <a:ext uri="{FF2B5EF4-FFF2-40B4-BE49-F238E27FC236}">
              <a16:creationId xmlns:a16="http://schemas.microsoft.com/office/drawing/2014/main" id="{F19EB346-DAF3-4604-A6A9-388F3150803B}"/>
            </a:ext>
          </a:extLst>
        </xdr:cNvPr>
        <xdr:cNvSpPr/>
      </xdr:nvSpPr>
      <xdr:spPr bwMode="auto">
        <a:xfrm>
          <a:off x="723900" y="7296149"/>
          <a:ext cx="15344775" cy="3733801"/>
        </a:xfrm>
        <a:prstGeom prst="roundRect">
          <a:avLst>
            <a:gd name="adj" fmla="val 3171"/>
          </a:avLst>
        </a:prstGeom>
        <a:solidFill>
          <a:schemeClr val="accent3">
            <a:lumMod val="75000"/>
            <a:alpha val="70000"/>
          </a:scheme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SLICERS</a:t>
          </a:r>
        </a:p>
      </xdr:txBody>
    </xdr:sp>
    <xdr:clientData/>
  </xdr:twoCellAnchor>
  <xdr:twoCellAnchor editAs="oneCell">
    <xdr:from>
      <xdr:col>1</xdr:col>
      <xdr:colOff>257177</xdr:colOff>
      <xdr:row>47</xdr:row>
      <xdr:rowOff>95250</xdr:rowOff>
    </xdr:from>
    <xdr:to>
      <xdr:col>3</xdr:col>
      <xdr:colOff>135257</xdr:colOff>
      <xdr:row>56</xdr:row>
      <xdr:rowOff>9525</xdr:rowOff>
    </xdr:to>
    <mc:AlternateContent xmlns:mc="http://schemas.openxmlformats.org/markup-compatibility/2006" xmlns:a14="http://schemas.microsoft.com/office/drawing/2010/main">
      <mc:Choice Requires="a14">
        <xdr:graphicFrame macro="">
          <xdr:nvGraphicFramePr>
            <xdr:cNvPr id="10" name="SLICER - GRADE">
              <a:extLst>
                <a:ext uri="{FF2B5EF4-FFF2-40B4-BE49-F238E27FC236}">
                  <a16:creationId xmlns:a16="http://schemas.microsoft.com/office/drawing/2014/main" id="{85130E2B-67A8-422B-AC5D-9EDA832CAD1B}"/>
                </a:ext>
              </a:extLst>
            </xdr:cNvPr>
            <xdr:cNvGraphicFramePr/>
          </xdr:nvGraphicFramePr>
          <xdr:xfrm>
            <a:off x="0" y="0"/>
            <a:ext cx="0" cy="0"/>
          </xdr:xfrm>
          <a:graphic>
            <a:graphicData uri="http://schemas.microsoft.com/office/drawing/2010/slicer">
              <sle:slicer xmlns:sle="http://schemas.microsoft.com/office/drawing/2010/slicer" name="SLICER - GRADE"/>
            </a:graphicData>
          </a:graphic>
        </xdr:graphicFrame>
      </mc:Choice>
      <mc:Fallback xmlns="">
        <xdr:sp macro="" textlink="">
          <xdr:nvSpPr>
            <xdr:cNvPr id="0" name=""/>
            <xdr:cNvSpPr>
              <a:spLocks noTextEdit="1"/>
            </xdr:cNvSpPr>
          </xdr:nvSpPr>
          <xdr:spPr>
            <a:xfrm>
              <a:off x="657227" y="7705725"/>
              <a:ext cx="109728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333375</xdr:colOff>
      <xdr:row>47</xdr:row>
      <xdr:rowOff>114300</xdr:rowOff>
    </xdr:from>
    <xdr:to>
      <xdr:col>11</xdr:col>
      <xdr:colOff>180975</xdr:colOff>
      <xdr:row>56</xdr:row>
      <xdr:rowOff>28575</xdr:rowOff>
    </xdr:to>
    <mc:AlternateContent xmlns:mc="http://schemas.openxmlformats.org/markup-compatibility/2006" xmlns:a14="http://schemas.microsoft.com/office/drawing/2010/main">
      <mc:Choice Requires="a14">
        <xdr:graphicFrame macro="">
          <xdr:nvGraphicFramePr>
            <xdr:cNvPr id="12" name="SLICER -YEAR">
              <a:extLst>
                <a:ext uri="{FF2B5EF4-FFF2-40B4-BE49-F238E27FC236}">
                  <a16:creationId xmlns:a16="http://schemas.microsoft.com/office/drawing/2014/main" id="{B1F5F930-BF2F-4ED6-8ACE-31E8C5A8A241}"/>
                </a:ext>
              </a:extLst>
            </xdr:cNvPr>
            <xdr:cNvGraphicFramePr/>
          </xdr:nvGraphicFramePr>
          <xdr:xfrm>
            <a:off x="0" y="0"/>
            <a:ext cx="0" cy="0"/>
          </xdr:xfrm>
          <a:graphic>
            <a:graphicData uri="http://schemas.microsoft.com/office/drawing/2010/slicer">
              <sle:slicer xmlns:sle="http://schemas.microsoft.com/office/drawing/2010/slicer" name="SLICER -YEAR"/>
            </a:graphicData>
          </a:graphic>
        </xdr:graphicFrame>
      </mc:Choice>
      <mc:Fallback xmlns="">
        <xdr:sp macro="" textlink="">
          <xdr:nvSpPr>
            <xdr:cNvPr id="0" name=""/>
            <xdr:cNvSpPr>
              <a:spLocks noTextEdit="1"/>
            </xdr:cNvSpPr>
          </xdr:nvSpPr>
          <xdr:spPr>
            <a:xfrm>
              <a:off x="4391025" y="7724775"/>
              <a:ext cx="22860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190501</xdr:colOff>
      <xdr:row>47</xdr:row>
      <xdr:rowOff>104775</xdr:rowOff>
    </xdr:from>
    <xdr:to>
      <xdr:col>7</xdr:col>
      <xdr:colOff>285750</xdr:colOff>
      <xdr:row>56</xdr:row>
      <xdr:rowOff>19050</xdr:rowOff>
    </xdr:to>
    <mc:AlternateContent xmlns:mc="http://schemas.openxmlformats.org/markup-compatibility/2006" xmlns:a14="http://schemas.microsoft.com/office/drawing/2010/main">
      <mc:Choice Requires="a14">
        <xdr:graphicFrame macro="">
          <xdr:nvGraphicFramePr>
            <xdr:cNvPr id="8" name="SLICER - TRIES">
              <a:extLst>
                <a:ext uri="{FF2B5EF4-FFF2-40B4-BE49-F238E27FC236}">
                  <a16:creationId xmlns:a16="http://schemas.microsoft.com/office/drawing/2014/main" id="{6BBBFC27-8631-4E61-8737-10FF091236E4}"/>
                </a:ext>
              </a:extLst>
            </xdr:cNvPr>
            <xdr:cNvGraphicFramePr/>
          </xdr:nvGraphicFramePr>
          <xdr:xfrm>
            <a:off x="0" y="0"/>
            <a:ext cx="0" cy="0"/>
          </xdr:xfrm>
          <a:graphic>
            <a:graphicData uri="http://schemas.microsoft.com/office/drawing/2010/slicer">
              <sle:slicer xmlns:sle="http://schemas.microsoft.com/office/drawing/2010/slicer" name="SLICER - TRIES"/>
            </a:graphicData>
          </a:graphic>
        </xdr:graphicFrame>
      </mc:Choice>
      <mc:Fallback xmlns="">
        <xdr:sp macro="" textlink="">
          <xdr:nvSpPr>
            <xdr:cNvPr id="0" name=""/>
            <xdr:cNvSpPr>
              <a:spLocks noTextEdit="1"/>
            </xdr:cNvSpPr>
          </xdr:nvSpPr>
          <xdr:spPr>
            <a:xfrm>
              <a:off x="1809751" y="7715250"/>
              <a:ext cx="2533649"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238124</xdr:colOff>
      <xdr:row>47</xdr:row>
      <xdr:rowOff>123825</xdr:rowOff>
    </xdr:from>
    <xdr:to>
      <xdr:col>13</xdr:col>
      <xdr:colOff>573404</xdr:colOff>
      <xdr:row>56</xdr:row>
      <xdr:rowOff>38100</xdr:rowOff>
    </xdr:to>
    <mc:AlternateContent xmlns:mc="http://schemas.openxmlformats.org/markup-compatibility/2006" xmlns:a14="http://schemas.microsoft.com/office/drawing/2010/main">
      <mc:Choice Requires="a14">
        <xdr:graphicFrame macro="">
          <xdr:nvGraphicFramePr>
            <xdr:cNvPr id="18" name="SLICER - MONTH">
              <a:extLst>
                <a:ext uri="{FF2B5EF4-FFF2-40B4-BE49-F238E27FC236}">
                  <a16:creationId xmlns:a16="http://schemas.microsoft.com/office/drawing/2014/main" id="{1D5167AA-C6C7-B360-097D-800D0660F2D0}"/>
                </a:ext>
              </a:extLst>
            </xdr:cNvPr>
            <xdr:cNvGraphicFramePr/>
          </xdr:nvGraphicFramePr>
          <xdr:xfrm>
            <a:off x="0" y="0"/>
            <a:ext cx="0" cy="0"/>
          </xdr:xfrm>
          <a:graphic>
            <a:graphicData uri="http://schemas.microsoft.com/office/drawing/2010/slicer">
              <sle:slicer xmlns:sle="http://schemas.microsoft.com/office/drawing/2010/slicer" name="SLICER - MONTH"/>
            </a:graphicData>
          </a:graphic>
        </xdr:graphicFrame>
      </mc:Choice>
      <mc:Fallback xmlns="">
        <xdr:sp macro="" textlink="">
          <xdr:nvSpPr>
            <xdr:cNvPr id="0" name=""/>
            <xdr:cNvSpPr>
              <a:spLocks noTextEdit="1"/>
            </xdr:cNvSpPr>
          </xdr:nvSpPr>
          <xdr:spPr>
            <a:xfrm>
              <a:off x="6734174" y="7734300"/>
              <a:ext cx="155448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19050</xdr:colOff>
      <xdr:row>47</xdr:row>
      <xdr:rowOff>123825</xdr:rowOff>
    </xdr:from>
    <xdr:to>
      <xdr:col>17</xdr:col>
      <xdr:colOff>19050</xdr:colOff>
      <xdr:row>56</xdr:row>
      <xdr:rowOff>38100</xdr:rowOff>
    </xdr:to>
    <mc:AlternateContent xmlns:mc="http://schemas.openxmlformats.org/markup-compatibility/2006" xmlns:a14="http://schemas.microsoft.com/office/drawing/2010/main">
      <mc:Choice Requires="a14">
        <xdr:graphicFrame macro="">
          <xdr:nvGraphicFramePr>
            <xdr:cNvPr id="2" name="SLICER - HEIGHT RANGE">
              <a:extLst>
                <a:ext uri="{FF2B5EF4-FFF2-40B4-BE49-F238E27FC236}">
                  <a16:creationId xmlns:a16="http://schemas.microsoft.com/office/drawing/2014/main" id="{86F51416-C7D8-B16C-23B8-43D078F846D3}"/>
                </a:ext>
              </a:extLst>
            </xdr:cNvPr>
            <xdr:cNvGraphicFramePr/>
          </xdr:nvGraphicFramePr>
          <xdr:xfrm>
            <a:off x="0" y="0"/>
            <a:ext cx="0" cy="0"/>
          </xdr:xfrm>
          <a:graphic>
            <a:graphicData uri="http://schemas.microsoft.com/office/drawing/2010/slicer">
              <sle:slicer xmlns:sle="http://schemas.microsoft.com/office/drawing/2010/slicer" name="SLICER - HEIGHT RANGE"/>
            </a:graphicData>
          </a:graphic>
        </xdr:graphicFrame>
      </mc:Choice>
      <mc:Fallback xmlns="">
        <xdr:sp macro="" textlink="">
          <xdr:nvSpPr>
            <xdr:cNvPr id="0" name=""/>
            <xdr:cNvSpPr>
              <a:spLocks noTextEdit="1"/>
            </xdr:cNvSpPr>
          </xdr:nvSpPr>
          <xdr:spPr>
            <a:xfrm>
              <a:off x="8343900" y="7734300"/>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533400</xdr:colOff>
      <xdr:row>47</xdr:row>
      <xdr:rowOff>123826</xdr:rowOff>
    </xdr:from>
    <xdr:to>
      <xdr:col>17</xdr:col>
      <xdr:colOff>28575</xdr:colOff>
      <xdr:row>56</xdr:row>
      <xdr:rowOff>38101</xdr:rowOff>
    </xdr:to>
    <mc:AlternateContent xmlns:mc="http://schemas.openxmlformats.org/markup-compatibility/2006" xmlns:a14="http://schemas.microsoft.com/office/drawing/2010/main">
      <mc:Choice Requires="a14">
        <xdr:graphicFrame macro="">
          <xdr:nvGraphicFramePr>
            <xdr:cNvPr id="14" name="SLICER - HEIGHT" hidden="1">
              <a:extLst>
                <a:ext uri="{FF2B5EF4-FFF2-40B4-BE49-F238E27FC236}">
                  <a16:creationId xmlns:a16="http://schemas.microsoft.com/office/drawing/2014/main" id="{8E4E9217-EC51-4756-B3ED-C5FF362B2900}"/>
                </a:ext>
              </a:extLst>
            </xdr:cNvPr>
            <xdr:cNvGraphicFramePr/>
          </xdr:nvGraphicFramePr>
          <xdr:xfrm>
            <a:off x="0" y="0"/>
            <a:ext cx="0" cy="0"/>
          </xdr:xfrm>
          <a:graphic>
            <a:graphicData uri="http://schemas.microsoft.com/office/drawing/2010/slicer">
              <sle:slicer xmlns:sle="http://schemas.microsoft.com/office/drawing/2010/slicer" name="SLICER - HEIGHT"/>
            </a:graphicData>
          </a:graphic>
        </xdr:graphicFrame>
      </mc:Choice>
      <mc:Fallback xmlns="">
        <xdr:sp macro="" textlink="">
          <xdr:nvSpPr>
            <xdr:cNvPr id="0" name=""/>
            <xdr:cNvSpPr>
              <a:spLocks noTextEdit="1"/>
            </xdr:cNvSpPr>
          </xdr:nvSpPr>
          <xdr:spPr>
            <a:xfrm>
              <a:off x="8248650" y="7734301"/>
              <a:ext cx="1933575"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104775</xdr:colOff>
      <xdr:row>47</xdr:row>
      <xdr:rowOff>133350</xdr:rowOff>
    </xdr:from>
    <xdr:to>
      <xdr:col>26</xdr:col>
      <xdr:colOff>57148</xdr:colOff>
      <xdr:row>67</xdr:row>
      <xdr:rowOff>3810</xdr:rowOff>
    </xdr:to>
    <mc:AlternateContent xmlns:mc="http://schemas.openxmlformats.org/markup-compatibility/2006" xmlns:a14="http://schemas.microsoft.com/office/drawing/2010/main">
      <mc:Choice Requires="a14">
        <xdr:graphicFrame macro="">
          <xdr:nvGraphicFramePr>
            <xdr:cNvPr id="7" name="SLICER - PARTNER">
              <a:extLst>
                <a:ext uri="{FF2B5EF4-FFF2-40B4-BE49-F238E27FC236}">
                  <a16:creationId xmlns:a16="http://schemas.microsoft.com/office/drawing/2014/main" id="{EEA71A99-160A-4EBA-98ED-5A0B8B5920FE}"/>
                </a:ext>
              </a:extLst>
            </xdr:cNvPr>
            <xdr:cNvGraphicFramePr/>
          </xdr:nvGraphicFramePr>
          <xdr:xfrm>
            <a:off x="0" y="0"/>
            <a:ext cx="0" cy="0"/>
          </xdr:xfrm>
          <a:graphic>
            <a:graphicData uri="http://schemas.microsoft.com/office/drawing/2010/slicer">
              <sle:slicer xmlns:sle="http://schemas.microsoft.com/office/drawing/2010/slicer" name="SLICER - PARTNER"/>
            </a:graphicData>
          </a:graphic>
        </xdr:graphicFrame>
      </mc:Choice>
      <mc:Fallback xmlns="">
        <xdr:sp macro="" textlink="">
          <xdr:nvSpPr>
            <xdr:cNvPr id="0" name=""/>
            <xdr:cNvSpPr>
              <a:spLocks noTextEdit="1"/>
            </xdr:cNvSpPr>
          </xdr:nvSpPr>
          <xdr:spPr>
            <a:xfrm>
              <a:off x="10258425" y="7743825"/>
              <a:ext cx="5438773" cy="3108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257174</xdr:colOff>
      <xdr:row>56</xdr:row>
      <xdr:rowOff>152401</xdr:rowOff>
    </xdr:from>
    <xdr:to>
      <xdr:col>17</xdr:col>
      <xdr:colOff>38100</xdr:colOff>
      <xdr:row>67</xdr:row>
      <xdr:rowOff>19050</xdr:rowOff>
    </xdr:to>
    <mc:AlternateContent xmlns:mc="http://schemas.openxmlformats.org/markup-compatibility/2006" xmlns:a14="http://schemas.microsoft.com/office/drawing/2010/main">
      <mc:Choice Requires="a14">
        <xdr:graphicFrame macro="">
          <xdr:nvGraphicFramePr>
            <xdr:cNvPr id="11" name="SLICER - CRAG">
              <a:extLst>
                <a:ext uri="{FF2B5EF4-FFF2-40B4-BE49-F238E27FC236}">
                  <a16:creationId xmlns:a16="http://schemas.microsoft.com/office/drawing/2014/main" id="{8126757E-8BF2-467C-8FC0-9001F583447B}"/>
                </a:ext>
              </a:extLst>
            </xdr:cNvPr>
            <xdr:cNvGraphicFramePr/>
          </xdr:nvGraphicFramePr>
          <xdr:xfrm>
            <a:off x="0" y="0"/>
            <a:ext cx="0" cy="0"/>
          </xdr:xfrm>
          <a:graphic>
            <a:graphicData uri="http://schemas.microsoft.com/office/drawing/2010/slicer">
              <sle:slicer xmlns:sle="http://schemas.microsoft.com/office/drawing/2010/slicer" name="SLICER - CRAG"/>
            </a:graphicData>
          </a:graphic>
        </xdr:graphicFrame>
      </mc:Choice>
      <mc:Fallback xmlns="">
        <xdr:sp macro="" textlink="">
          <xdr:nvSpPr>
            <xdr:cNvPr id="0" name=""/>
            <xdr:cNvSpPr>
              <a:spLocks noTextEdit="1"/>
            </xdr:cNvSpPr>
          </xdr:nvSpPr>
          <xdr:spPr>
            <a:xfrm>
              <a:off x="657224" y="9220201"/>
              <a:ext cx="9534526" cy="16478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133350</xdr:colOff>
      <xdr:row>6</xdr:row>
      <xdr:rowOff>85725</xdr:rowOff>
    </xdr:from>
    <xdr:to>
      <xdr:col>6</xdr:col>
      <xdr:colOff>194310</xdr:colOff>
      <xdr:row>43</xdr:row>
      <xdr:rowOff>38100</xdr:rowOff>
    </xdr:to>
    <xdr:sp macro="" textlink="">
      <xdr:nvSpPr>
        <xdr:cNvPr id="20" name="SHAPE GRADES">
          <a:extLst>
            <a:ext uri="{FF2B5EF4-FFF2-40B4-BE49-F238E27FC236}">
              <a16:creationId xmlns:a16="http://schemas.microsoft.com/office/drawing/2014/main" id="{4186994B-3A1C-4C2E-AF03-01D9F5AB0BE3}"/>
            </a:ext>
          </a:extLst>
        </xdr:cNvPr>
        <xdr:cNvSpPr/>
      </xdr:nvSpPr>
      <xdr:spPr bwMode="auto">
        <a:xfrm>
          <a:off x="742950" y="1219200"/>
          <a:ext cx="3108960" cy="5943600"/>
        </a:xfrm>
        <a:prstGeom prst="roundRect">
          <a:avLst>
            <a:gd name="adj" fmla="val 3873"/>
          </a:avLst>
        </a:prstGeom>
        <a:solidFill>
          <a:schemeClr val="accent5">
            <a:lumMod val="75000"/>
            <a:alpha val="70000"/>
          </a:scheme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GRADES</a:t>
          </a:r>
          <a:r>
            <a:rPr lang="en-US" sz="2400" b="1" baseline="0">
              <a:solidFill>
                <a:schemeClr val="bg1"/>
              </a:solidFill>
            </a:rPr>
            <a:t> &amp; ATTEMPTS</a:t>
          </a:r>
          <a:endParaRPr lang="en-US" sz="2400" b="1">
            <a:solidFill>
              <a:schemeClr val="bg1"/>
            </a:solidFill>
          </a:endParaRPr>
        </a:p>
      </xdr:txBody>
    </xdr:sp>
    <xdr:clientData/>
  </xdr:twoCellAnchor>
  <xdr:twoCellAnchor>
    <xdr:from>
      <xdr:col>1</xdr:col>
      <xdr:colOff>304800</xdr:colOff>
      <xdr:row>21</xdr:row>
      <xdr:rowOff>38100</xdr:rowOff>
    </xdr:from>
    <xdr:to>
      <xdr:col>6</xdr:col>
      <xdr:colOff>0</xdr:colOff>
      <xdr:row>31</xdr:row>
      <xdr:rowOff>64770</xdr:rowOff>
    </xdr:to>
    <xdr:graphicFrame macro="">
      <xdr:nvGraphicFramePr>
        <xdr:cNvPr id="16" name="% OF FLASH, OS, RP - AREA">
          <a:extLst>
            <a:ext uri="{FF2B5EF4-FFF2-40B4-BE49-F238E27FC236}">
              <a16:creationId xmlns:a16="http://schemas.microsoft.com/office/drawing/2014/main" id="{1DCA95E9-B5A4-4C67-BA0F-1E3D063C9D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304800</xdr:colOff>
      <xdr:row>21</xdr:row>
      <xdr:rowOff>38100</xdr:rowOff>
    </xdr:from>
    <xdr:to>
      <xdr:col>6</xdr:col>
      <xdr:colOff>0</xdr:colOff>
      <xdr:row>31</xdr:row>
      <xdr:rowOff>64770</xdr:rowOff>
    </xdr:to>
    <xdr:graphicFrame macro="">
      <xdr:nvGraphicFramePr>
        <xdr:cNvPr id="25" name="% OF FLASH, OS, RP - COL" hidden="1">
          <a:extLst>
            <a:ext uri="{FF2B5EF4-FFF2-40B4-BE49-F238E27FC236}">
              <a16:creationId xmlns:a16="http://schemas.microsoft.com/office/drawing/2014/main" id="{B5A2D451-ADC2-41B2-97BD-0A54CD4337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304799</xdr:colOff>
      <xdr:row>32</xdr:row>
      <xdr:rowOff>47625</xdr:rowOff>
    </xdr:from>
    <xdr:to>
      <xdr:col>5</xdr:col>
      <xdr:colOff>609599</xdr:colOff>
      <xdr:row>42</xdr:row>
      <xdr:rowOff>74295</xdr:rowOff>
    </xdr:to>
    <xdr:graphicFrame macro="">
      <xdr:nvGraphicFramePr>
        <xdr:cNvPr id="24" name="AVG TRIES PER ASCENT">
          <a:extLst>
            <a:ext uri="{FF2B5EF4-FFF2-40B4-BE49-F238E27FC236}">
              <a16:creationId xmlns:a16="http://schemas.microsoft.com/office/drawing/2014/main" id="{4C8CA6BD-6034-47A5-B7A9-5D4AAB1FB3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314325</xdr:colOff>
      <xdr:row>10</xdr:row>
      <xdr:rowOff>38100</xdr:rowOff>
    </xdr:from>
    <xdr:to>
      <xdr:col>6</xdr:col>
      <xdr:colOff>9525</xdr:colOff>
      <xdr:row>20</xdr:row>
      <xdr:rowOff>64770</xdr:rowOff>
    </xdr:to>
    <xdr:graphicFrame macro="">
      <xdr:nvGraphicFramePr>
        <xdr:cNvPr id="17" name="GRADES - BARS">
          <a:extLst>
            <a:ext uri="{FF2B5EF4-FFF2-40B4-BE49-F238E27FC236}">
              <a16:creationId xmlns:a16="http://schemas.microsoft.com/office/drawing/2014/main" id="{87814E02-32E1-42CE-81AF-47DD15DD99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295275</xdr:colOff>
      <xdr:row>9</xdr:row>
      <xdr:rowOff>104775</xdr:rowOff>
    </xdr:from>
    <xdr:to>
      <xdr:col>5</xdr:col>
      <xdr:colOff>600075</xdr:colOff>
      <xdr:row>20</xdr:row>
      <xdr:rowOff>76200</xdr:rowOff>
    </xdr:to>
    <xdr:graphicFrame macro="">
      <xdr:nvGraphicFramePr>
        <xdr:cNvPr id="3" name="GRADES - PIE" hidden="1">
          <a:extLst>
            <a:ext uri="{FF2B5EF4-FFF2-40B4-BE49-F238E27FC236}">
              <a16:creationId xmlns:a16="http://schemas.microsoft.com/office/drawing/2014/main" id="{756429E7-F27A-46FC-B3BB-239F03A37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304800</xdr:colOff>
      <xdr:row>9</xdr:row>
      <xdr:rowOff>95250</xdr:rowOff>
    </xdr:from>
    <xdr:to>
      <xdr:col>6</xdr:col>
      <xdr:colOff>0</xdr:colOff>
      <xdr:row>20</xdr:row>
      <xdr:rowOff>66675</xdr:rowOff>
    </xdr:to>
    <xdr:graphicFrame macro="">
      <xdr:nvGraphicFramePr>
        <xdr:cNvPr id="6" name="GRADES - PYRAMID" hidden="1">
          <a:extLst>
            <a:ext uri="{FF2B5EF4-FFF2-40B4-BE49-F238E27FC236}">
              <a16:creationId xmlns:a16="http://schemas.microsoft.com/office/drawing/2014/main" id="{2104439C-A11B-451C-9452-1E55A401E2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314326</xdr:colOff>
      <xdr:row>27</xdr:row>
      <xdr:rowOff>19050</xdr:rowOff>
    </xdr:from>
    <xdr:to>
      <xdr:col>6</xdr:col>
      <xdr:colOff>9526</xdr:colOff>
      <xdr:row>42</xdr:row>
      <xdr:rowOff>59055</xdr:rowOff>
    </xdr:to>
    <xdr:graphicFrame macro="">
      <xdr:nvGraphicFramePr>
        <xdr:cNvPr id="32" name="NUMBER OF TRIES - HIST" hidden="1">
          <a:extLst>
            <a:ext uri="{FF2B5EF4-FFF2-40B4-BE49-F238E27FC236}">
              <a16:creationId xmlns:a16="http://schemas.microsoft.com/office/drawing/2014/main" id="{823E08BB-3398-4FEA-9102-2EDCE7B10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400050</xdr:colOff>
      <xdr:row>6</xdr:row>
      <xdr:rowOff>76200</xdr:rowOff>
    </xdr:from>
    <xdr:to>
      <xdr:col>13</xdr:col>
      <xdr:colOff>64770</xdr:colOff>
      <xdr:row>43</xdr:row>
      <xdr:rowOff>28575</xdr:rowOff>
    </xdr:to>
    <xdr:sp macro="" textlink="">
      <xdr:nvSpPr>
        <xdr:cNvPr id="19" name="SHAPE TIME">
          <a:extLst>
            <a:ext uri="{FF2B5EF4-FFF2-40B4-BE49-F238E27FC236}">
              <a16:creationId xmlns:a16="http://schemas.microsoft.com/office/drawing/2014/main" id="{B9EA52CF-D35B-4A8C-A24C-94760A17BAE8}"/>
            </a:ext>
          </a:extLst>
        </xdr:cNvPr>
        <xdr:cNvSpPr/>
      </xdr:nvSpPr>
      <xdr:spPr bwMode="auto">
        <a:xfrm>
          <a:off x="4057650" y="1209675"/>
          <a:ext cx="3931920" cy="5943600"/>
        </a:xfrm>
        <a:prstGeom prst="roundRect">
          <a:avLst>
            <a:gd name="adj" fmla="val 2940"/>
          </a:avLst>
        </a:prstGeom>
        <a:solidFill>
          <a:schemeClr val="accent6">
            <a:lumMod val="75000"/>
            <a:alpha val="70000"/>
          </a:scheme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TIME FEATURES</a:t>
          </a:r>
        </a:p>
      </xdr:txBody>
    </xdr:sp>
    <xdr:clientData/>
  </xdr:twoCellAnchor>
  <xdr:twoCellAnchor>
    <xdr:from>
      <xdr:col>6</xdr:col>
      <xdr:colOff>523873</xdr:colOff>
      <xdr:row>27</xdr:row>
      <xdr:rowOff>76200</xdr:rowOff>
    </xdr:from>
    <xdr:to>
      <xdr:col>12</xdr:col>
      <xdr:colOff>523873</xdr:colOff>
      <xdr:row>42</xdr:row>
      <xdr:rowOff>87630</xdr:rowOff>
    </xdr:to>
    <xdr:graphicFrame macro="">
      <xdr:nvGraphicFramePr>
        <xdr:cNvPr id="34" name="MONTHS - HIST">
          <a:extLst>
            <a:ext uri="{FF2B5EF4-FFF2-40B4-BE49-F238E27FC236}">
              <a16:creationId xmlns:a16="http://schemas.microsoft.com/office/drawing/2014/main" id="{67AAF358-4A88-4EF2-90B9-DA57A6DB8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533400</xdr:colOff>
      <xdr:row>9</xdr:row>
      <xdr:rowOff>95250</xdr:rowOff>
    </xdr:from>
    <xdr:to>
      <xdr:col>12</xdr:col>
      <xdr:colOff>533400</xdr:colOff>
      <xdr:row>26</xdr:row>
      <xdr:rowOff>85725</xdr:rowOff>
    </xdr:to>
    <xdr:graphicFrame macro="">
      <xdr:nvGraphicFramePr>
        <xdr:cNvPr id="33" name="YEARS - HIST">
          <a:extLst>
            <a:ext uri="{FF2B5EF4-FFF2-40B4-BE49-F238E27FC236}">
              <a16:creationId xmlns:a16="http://schemas.microsoft.com/office/drawing/2014/main" id="{59939449-3C2B-4B87-BA75-EA818BFDC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285749</xdr:colOff>
      <xdr:row>6</xdr:row>
      <xdr:rowOff>85724</xdr:rowOff>
    </xdr:from>
    <xdr:to>
      <xdr:col>26</xdr:col>
      <xdr:colOff>133349</xdr:colOff>
      <xdr:row>20</xdr:row>
      <xdr:rowOff>13334</xdr:rowOff>
    </xdr:to>
    <xdr:sp macro="" textlink="">
      <xdr:nvSpPr>
        <xdr:cNvPr id="22" name="SHAPE HABITS">
          <a:extLst>
            <a:ext uri="{FF2B5EF4-FFF2-40B4-BE49-F238E27FC236}">
              <a16:creationId xmlns:a16="http://schemas.microsoft.com/office/drawing/2014/main" id="{6A219843-E070-4387-A839-FC9093BEB3BA}"/>
            </a:ext>
          </a:extLst>
        </xdr:cNvPr>
        <xdr:cNvSpPr/>
      </xdr:nvSpPr>
      <xdr:spPr bwMode="auto">
        <a:xfrm>
          <a:off x="8210549" y="1219199"/>
          <a:ext cx="7772400" cy="2194560"/>
        </a:xfrm>
        <a:prstGeom prst="roundRect">
          <a:avLst>
            <a:gd name="adj" fmla="val 4907"/>
          </a:avLst>
        </a:prstGeom>
        <a:solidFill>
          <a:srgbClr val="7030A0">
            <a:alpha val="70000"/>
          </a:srgb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HABITS </a:t>
          </a:r>
          <a:r>
            <a:rPr lang="en-US" sz="2400" b="1" baseline="0">
              <a:solidFill>
                <a:schemeClr val="bg1"/>
              </a:solidFill>
            </a:rPr>
            <a:t>&amp; PREFERENCES</a:t>
          </a:r>
          <a:endParaRPr lang="en-US" sz="2400" b="1">
            <a:solidFill>
              <a:schemeClr val="bg1"/>
            </a:solidFill>
          </a:endParaRPr>
        </a:p>
      </xdr:txBody>
    </xdr:sp>
    <xdr:clientData/>
  </xdr:twoCellAnchor>
  <xdr:twoCellAnchor>
    <xdr:from>
      <xdr:col>13</xdr:col>
      <xdr:colOff>390525</xdr:colOff>
      <xdr:row>9</xdr:row>
      <xdr:rowOff>38100</xdr:rowOff>
    </xdr:from>
    <xdr:to>
      <xdr:col>17</xdr:col>
      <xdr:colOff>329565</xdr:colOff>
      <xdr:row>19</xdr:row>
      <xdr:rowOff>64770</xdr:rowOff>
    </xdr:to>
    <xdr:graphicFrame macro="">
      <xdr:nvGraphicFramePr>
        <xdr:cNvPr id="5" name="ASCENT PER HEIGHT - BARS">
          <a:extLst>
            <a:ext uri="{FF2B5EF4-FFF2-40B4-BE49-F238E27FC236}">
              <a16:creationId xmlns:a16="http://schemas.microsoft.com/office/drawing/2014/main" id="{7BF2E903-E3E5-4578-9079-37D29AF46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447674</xdr:colOff>
      <xdr:row>9</xdr:row>
      <xdr:rowOff>38100</xdr:rowOff>
    </xdr:from>
    <xdr:to>
      <xdr:col>22</xdr:col>
      <xdr:colOff>325754</xdr:colOff>
      <xdr:row>19</xdr:row>
      <xdr:rowOff>64770</xdr:rowOff>
    </xdr:to>
    <xdr:graphicFrame macro="">
      <xdr:nvGraphicFramePr>
        <xdr:cNvPr id="31" name="PARTNERS - HIST">
          <a:extLst>
            <a:ext uri="{FF2B5EF4-FFF2-40B4-BE49-F238E27FC236}">
              <a16:creationId xmlns:a16="http://schemas.microsoft.com/office/drawing/2014/main" id="{F118D34E-3889-49DE-824E-67ABA808A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285751</xdr:colOff>
      <xdr:row>21</xdr:row>
      <xdr:rowOff>19049</xdr:rowOff>
    </xdr:from>
    <xdr:to>
      <xdr:col>26</xdr:col>
      <xdr:colOff>133351</xdr:colOff>
      <xdr:row>43</xdr:row>
      <xdr:rowOff>9524</xdr:rowOff>
    </xdr:to>
    <xdr:sp macro="" textlink="">
      <xdr:nvSpPr>
        <xdr:cNvPr id="21" name="SHAPES COUNTRIES">
          <a:extLst>
            <a:ext uri="{FF2B5EF4-FFF2-40B4-BE49-F238E27FC236}">
              <a16:creationId xmlns:a16="http://schemas.microsoft.com/office/drawing/2014/main" id="{07C4E6F5-191C-4AF6-9B80-6B9082440F2C}"/>
            </a:ext>
          </a:extLst>
        </xdr:cNvPr>
        <xdr:cNvSpPr/>
      </xdr:nvSpPr>
      <xdr:spPr bwMode="auto">
        <a:xfrm>
          <a:off x="8210551" y="3581399"/>
          <a:ext cx="7772400" cy="3552825"/>
        </a:xfrm>
        <a:prstGeom prst="roundRect">
          <a:avLst>
            <a:gd name="adj" fmla="val 3171"/>
          </a:avLst>
        </a:prstGeom>
        <a:solidFill>
          <a:srgbClr val="C00000">
            <a:alpha val="70000"/>
          </a:srgbClr>
        </a:solidFill>
        <a:ln w="9525" cap="flat" cmpd="sng" algn="ctr">
          <a:noFill/>
          <a:prstDash val="solid"/>
          <a:round/>
          <a:headEnd type="none" w="med" len="med"/>
          <a:tailEnd type="none" w="med" len="med"/>
        </a:ln>
        <a:effectLst/>
      </xdr:spPr>
      <xdr:txBody>
        <a:bodyPr vertOverflow="clip" wrap="square" lIns="18288" tIns="0" rIns="0" bIns="0" rtlCol="0" anchor="t" upright="1"/>
        <a:lstStyle/>
        <a:p>
          <a:pPr algn="ctr"/>
          <a:r>
            <a:rPr lang="en-US" sz="2400" b="1">
              <a:solidFill>
                <a:schemeClr val="bg1"/>
              </a:solidFill>
            </a:rPr>
            <a:t>                                                         COUNTRIES &amp; PLACES</a:t>
          </a:r>
        </a:p>
      </xdr:txBody>
    </xdr:sp>
    <xdr:clientData/>
  </xdr:twoCellAnchor>
  <xdr:twoCellAnchor>
    <xdr:from>
      <xdr:col>20</xdr:col>
      <xdr:colOff>180975</xdr:colOff>
      <xdr:row>24</xdr:row>
      <xdr:rowOff>28575</xdr:rowOff>
    </xdr:from>
    <xdr:to>
      <xdr:col>25</xdr:col>
      <xdr:colOff>607695</xdr:colOff>
      <xdr:row>42</xdr:row>
      <xdr:rowOff>66675</xdr:rowOff>
    </xdr:to>
    <xdr:graphicFrame macro="">
      <xdr:nvGraphicFramePr>
        <xdr:cNvPr id="13" name="FAVORITE CRAGS - PIE">
          <a:extLst>
            <a:ext uri="{FF2B5EF4-FFF2-40B4-BE49-F238E27FC236}">
              <a16:creationId xmlns:a16="http://schemas.microsoft.com/office/drawing/2014/main" id="{82DF5BF3-B8EA-4AA1-BF34-978CB8C39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20</xdr:col>
      <xdr:colOff>180975</xdr:colOff>
      <xdr:row>24</xdr:row>
      <xdr:rowOff>133350</xdr:rowOff>
    </xdr:from>
    <xdr:to>
      <xdr:col>25</xdr:col>
      <xdr:colOff>607695</xdr:colOff>
      <xdr:row>41</xdr:row>
      <xdr:rowOff>114300</xdr:rowOff>
    </xdr:to>
    <xdr:graphicFrame macro="">
      <xdr:nvGraphicFramePr>
        <xdr:cNvPr id="15" name="FAVORITE CRAGS - HIST" hidden="1">
          <a:extLst>
            <a:ext uri="{FF2B5EF4-FFF2-40B4-BE49-F238E27FC236}">
              <a16:creationId xmlns:a16="http://schemas.microsoft.com/office/drawing/2014/main" id="{FDF1097C-CD6C-47CC-9371-19C2EB82FA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409575</xdr:colOff>
      <xdr:row>21</xdr:row>
      <xdr:rowOff>123824</xdr:rowOff>
    </xdr:from>
    <xdr:to>
      <xdr:col>20</xdr:col>
      <xdr:colOff>57150</xdr:colOff>
      <xdr:row>42</xdr:row>
      <xdr:rowOff>66674</xdr:rowOff>
    </xdr:to>
    <mc:AlternateContent xmlns:mc="http://schemas.openxmlformats.org/markup-compatibility/2006">
      <mc:Choice xmlns:cx4="http://schemas.microsoft.com/office/drawing/2016/5/10/chartex" Requires="cx4">
        <xdr:graphicFrame macro="">
          <xdr:nvGraphicFramePr>
            <xdr:cNvPr id="9" name="MAP">
              <a:extLst>
                <a:ext uri="{FF2B5EF4-FFF2-40B4-BE49-F238E27FC236}">
                  <a16:creationId xmlns:a16="http://schemas.microsoft.com/office/drawing/2014/main" id="{75DD9675-E223-4B75-9C97-33ECB09BC06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8124825" y="3524249"/>
              <a:ext cx="3914775" cy="33432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552450</xdr:colOff>
      <xdr:row>23</xdr:row>
      <xdr:rowOff>114300</xdr:rowOff>
    </xdr:from>
    <xdr:to>
      <xdr:col>19</xdr:col>
      <xdr:colOff>66675</xdr:colOff>
      <xdr:row>40</xdr:row>
      <xdr:rowOff>104775</xdr:rowOff>
    </xdr:to>
    <xdr:graphicFrame macro="">
      <xdr:nvGraphicFramePr>
        <xdr:cNvPr id="30" name="COUNTRIES - PIE" hidden="1">
          <a:extLst>
            <a:ext uri="{FF2B5EF4-FFF2-40B4-BE49-F238E27FC236}">
              <a16:creationId xmlns:a16="http://schemas.microsoft.com/office/drawing/2014/main" id="{CAF06053-0CF7-4605-AA0B-CBCD580B0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438148</xdr:colOff>
      <xdr:row>9</xdr:row>
      <xdr:rowOff>38100</xdr:rowOff>
    </xdr:from>
    <xdr:to>
      <xdr:col>26</xdr:col>
      <xdr:colOff>11428</xdr:colOff>
      <xdr:row>19</xdr:row>
      <xdr:rowOff>64770</xdr:rowOff>
    </xdr:to>
    <xdr:graphicFrame macro="">
      <xdr:nvGraphicFramePr>
        <xdr:cNvPr id="27" name="PARTNERS - HIST">
          <a:extLst>
            <a:ext uri="{FF2B5EF4-FFF2-40B4-BE49-F238E27FC236}">
              <a16:creationId xmlns:a16="http://schemas.microsoft.com/office/drawing/2014/main" id="{549408C3-21FF-48CB-89A2-8637AA5C00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19</xdr:col>
      <xdr:colOff>9525</xdr:colOff>
      <xdr:row>5</xdr:row>
      <xdr:rowOff>0</xdr:rowOff>
    </xdr:from>
    <xdr:to>
      <xdr:col>27</xdr:col>
      <xdr:colOff>0</xdr:colOff>
      <xdr:row>21</xdr:row>
      <xdr:rowOff>152400</xdr:rowOff>
    </xdr:to>
    <xdr:graphicFrame macro="">
      <xdr:nvGraphicFramePr>
        <xdr:cNvPr id="8" name="Chart 7">
          <a:extLst>
            <a:ext uri="{FF2B5EF4-FFF2-40B4-BE49-F238E27FC236}">
              <a16:creationId xmlns:a16="http://schemas.microsoft.com/office/drawing/2014/main" id="{4CB546D5-B378-48F0-B363-DA14B4875E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0</xdr:colOff>
      <xdr:row>40</xdr:row>
      <xdr:rowOff>0</xdr:rowOff>
    </xdr:from>
    <xdr:to>
      <xdr:col>26</xdr:col>
      <xdr:colOff>266700</xdr:colOff>
      <xdr:row>56</xdr:row>
      <xdr:rowOff>152400</xdr:rowOff>
    </xdr:to>
    <xdr:graphicFrame macro="">
      <xdr:nvGraphicFramePr>
        <xdr:cNvPr id="4" name="Chart 3">
          <a:extLst>
            <a:ext uri="{FF2B5EF4-FFF2-40B4-BE49-F238E27FC236}">
              <a16:creationId xmlns:a16="http://schemas.microsoft.com/office/drawing/2014/main" id="{C749AC46-861C-4309-AF02-9FF85FDECE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18055556" backgroundQuery="1" createdVersion="8" refreshedVersion="8" minRefreshableVersion="3" recordCount="0" supportSubquery="1" supportAdvancedDrill="1" xr:uid="{1F882D17-6359-4C52-A0EF-F535B1A5BB4A}">
  <cacheSource type="external" connectionId="1"/>
  <cacheFields count="9">
    <cacheField name="[Measures].[Count of Belayer]" caption="Count of Belayer" numFmtId="0" hierarchy="26" level="32767"/>
    <cacheField name="[Years].[YEARS].[YEARS]" caption="YEARS" numFmtId="0" hierarchy="20" level="1">
      <sharedItems containsSemiMixedTypes="0" containsString="0" containsNumber="1" containsInteger="1" minValue="2006" maxValue="2024" count="19">
        <n v="2006"/>
        <n v="2007"/>
        <n v="2008"/>
        <n v="2009"/>
        <n v="2010"/>
        <n v="2011"/>
        <n v="2012"/>
        <n v="2013"/>
        <n v="2014"/>
        <n v="2015"/>
        <n v="2016"/>
        <n v="2017"/>
        <n v="2018"/>
        <n v="2019"/>
        <n v="2020"/>
        <n v="2021"/>
        <n v="2022"/>
        <n v="2023"/>
        <n v="2024"/>
      </sharedItems>
    </cacheField>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4"/>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6"/>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5"/>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1"/>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26967593" backgroundQuery="1" createdVersion="8" refreshedVersion="8" minRefreshableVersion="3" recordCount="0" supportSubquery="1" supportAdvancedDrill="1" xr:uid="{DBD749E6-8D70-41D8-A8CC-84C599EC1F06}">
  <cacheSource type="external" connectionId="1"/>
  <cacheFields count="10">
    <cacheField name="[Measures].[Count of Belayer]" caption="Count of Belayer" numFmtId="0" hierarchy="26" level="32767"/>
    <cacheField name="[SportClimbing].[Month].[Month]" caption="Month" numFmtId="0" hierarchy="7" level="1">
      <sharedItems count="12">
        <s v="Apr"/>
        <s v="Aug"/>
        <s v="Dec"/>
        <s v="Feb"/>
        <s v="Jan"/>
        <s v="Jul"/>
        <s v="Jun"/>
        <s v="Mar"/>
        <s v="May"/>
        <s v="Nov"/>
        <s v="Oct"/>
        <s v="Sep"/>
      </sharedItems>
    </cacheField>
    <cacheField name="[MONTHS].[MONTHS 2].[MONTHS 2]" caption="MONTHS 2" numFmtId="0" hierarchy="2" level="1">
      <sharedItems count="12">
        <s v="Jan"/>
        <s v="Feb"/>
        <s v="Mar"/>
        <s v="Apr"/>
        <s v="May"/>
        <s v="Jun"/>
        <s v="Jul"/>
        <s v="Aug"/>
        <s v="Sep"/>
        <s v="Oct"/>
        <s v="Nov"/>
        <s v="Dec"/>
      </sharedItems>
    </cacheField>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2"/>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2" memberValueDatatype="130" unbalanced="0">
      <fieldsUsage count="2">
        <fieldUsage x="-1"/>
        <fieldUsage x="1"/>
      </fieldsUsage>
    </cacheHierarchy>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5"/>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3"/>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8"/>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9"/>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7"/>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4"/>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6"/>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31597219" backgroundQuery="1" createdVersion="8" refreshedVersion="8" minRefreshableVersion="3" recordCount="0" supportSubquery="1" supportAdvancedDrill="1" xr:uid="{7CC608A1-3AC3-47C8-874D-083349D65011}">
  <cacheSource type="external" connectionId="1"/>
  <cacheFields count="9">
    <cacheField name="[SportClimbing].[Crag].[Crag]" caption="Crag" numFmtId="0" hierarchy="12" level="1">
      <sharedItems count="10">
        <s v="Arbolí"/>
        <s v="Chulilla"/>
        <s v="Font Soleia"/>
        <s v="Garraf"/>
        <s v="Gelida"/>
        <s v="Grau dels matxos"/>
        <s v="Mallorca"/>
        <s v="Margalef"/>
        <s v="Martinswand"/>
        <s v="Siurana"/>
      </sharedItems>
    </cacheField>
    <cacheField name="[Measures].[Count of Belayer]" caption="Count of Belayer" numFmtId="0" hierarchy="26" level="32767"/>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3"/>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0"/>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6"/>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5"/>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2"/>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4"/>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35532406" backgroundQuery="1" createdVersion="8" refreshedVersion="8" minRefreshableVersion="3" recordCount="0" supportSubquery="1" supportAdvancedDrill="1" xr:uid="{20807ACE-EF13-49B7-9C50-6151DA6E539D}">
  <cacheSource type="external" connectionId="1"/>
  <cacheFields count="10">
    <cacheField name="[SportClimbing].[Country].[Country]" caption="Country" numFmtId="0" hierarchy="11" level="1">
      <sharedItems count="6">
        <s v="Austria"/>
        <s v="France"/>
        <s v="Germany"/>
        <s v="Italy"/>
        <s v="Portugal"/>
        <s v="Spain"/>
      </sharedItems>
    </cacheField>
    <cacheField name="[Measures].[Count of Belayer]" caption="Count of Belayer" numFmtId="0" hierarchy="26" level="32767"/>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8"/>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4"/>
      </fieldsUsage>
    </cacheHierarchy>
    <cacheHierarchy uniqueName="[SportClimbing].[Country]" caption="Country" attribute="1" defaultMemberUniqueName="[SportClimbing].[Country].[All]" allUniqueName="[SportClimbing].[Country].[All]" dimensionUniqueName="[SportClimbing]" displayFolder="" count="2" memberValueDatatype="130" unbalanced="0">
      <fieldsUsage count="2">
        <fieldUsage x="-1"/>
        <fieldUsage x="0"/>
      </fieldsUsage>
    </cacheHierarchy>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7"/>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9"/>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6"/>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5"/>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39467593" backgroundQuery="1" createdVersion="8" refreshedVersion="8" minRefreshableVersion="3" recordCount="0" supportSubquery="1" supportAdvancedDrill="1" xr:uid="{0C738BFB-A475-4821-BAAC-6F97E7E0D64B}">
  <cacheSource type="external" connectionId="1"/>
  <cacheFields count="9">
    <cacheField name="[SportClimbing].[Total number of tries].[Total number of tries]" caption="Total number of tries" numFmtId="0" hierarchy="17" level="1">
      <sharedItems count="13">
        <s v="10"/>
        <s v="12"/>
        <s v="14"/>
        <s v="2"/>
        <s v="3"/>
        <s v="4"/>
        <s v="5"/>
        <s v="50"/>
        <s v="6"/>
        <s v="7"/>
        <s v="8"/>
        <s v="flash"/>
        <s v="onsight"/>
      </sharedItems>
    </cacheField>
    <cacheField name="[Measures].[Count of Belayer]" caption="Count of Belayer" numFmtId="0" hierarchy="26" level="32767"/>
    <cacheField name="[SportClimbing].[Crag].[Crag]" caption="Crag" numFmtId="0" hierarchy="12"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3"/>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6"/>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5"/>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0"/>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4"/>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48263891" backgroundQuery="1" createdVersion="8" refreshedVersion="8" minRefreshableVersion="3" recordCount="0" supportSubquery="1" supportAdvancedDrill="1" xr:uid="{6C96952E-A342-429B-9021-FABFA00C7C2D}">
  <cacheSource type="external" connectionId="1"/>
  <cacheFields count="9">
    <cacheField name="[SportClimbing].[Grade].[Grade]" caption="Grade" numFmtId="0" hierarchy="10" level="1">
      <sharedItems count="6">
        <s v="7a"/>
        <s v="7a+"/>
        <s v="7b"/>
        <s v="7b+"/>
        <s v="7c"/>
        <s v="7c+"/>
      </sharedItems>
    </cacheField>
    <cacheField name="[Measures].[Count of Belayer]" caption="Count of Belayer" numFmtId="0" hierarchy="26" level="32767"/>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6"/>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5"/>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4"/>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57175928" backgroundQuery="1" createdVersion="8" refreshedVersion="8" minRefreshableVersion="3" recordCount="0" supportSubquery="1" supportAdvancedDrill="1" xr:uid="{0B67CAF8-2EDA-4687-8EF0-53C89B0BC7A4}">
  <cacheSource type="external" connectionId="1"/>
  <cacheFields count="9">
    <cacheField name="[Measures].[Count of Belayer]" caption="Count of Belayer" numFmtId="0" hierarchy="26" level="32767"/>
    <cacheField name="[SportClimbing].[Height range (m)].[Height range (m)]" caption="Height range (m)" numFmtId="0" hierarchy="15" level="1">
      <sharedItems count="7">
        <s v="0-10"/>
        <s v="11-15"/>
        <s v="16-20"/>
        <s v="21-25"/>
        <s v="26-30"/>
        <s v="31-35"/>
        <s v="35+"/>
      </sharedItems>
    </cacheField>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8"/>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4"/>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7"/>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1"/>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6"/>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5"/>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66550927" backgroundQuery="1" createdVersion="8" refreshedVersion="8" minRefreshableVersion="3" recordCount="0" supportSubquery="1" supportAdvancedDrill="1" xr:uid="{6CE7B693-E357-4194-90F1-A409FAD4A27C}">
  <cacheSource type="external" connectionId="1"/>
  <cacheFields count="10">
    <cacheField name="[SportClimbing].[onsight/flash/redpoint].[onsight/flash/redpoint]" caption="onsight/flash/redpoint" numFmtId="0" hierarchy="19" level="1">
      <sharedItems count="3">
        <s v="flash"/>
        <s v="onsight"/>
        <s v="redpoint"/>
      </sharedItems>
    </cacheField>
    <cacheField name="[Measures].[Count of Belayer]" caption="Count of Belayer" numFmtId="0" hierarchy="26" level="32767"/>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8"/>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4"/>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7"/>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9"/>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6"/>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2" memberValueDatatype="130" unbalanced="0">
      <fieldsUsage count="2">
        <fieldUsage x="-1"/>
        <fieldUsage x="0"/>
      </fieldsUsage>
    </cacheHierarchy>
    <cacheHierarchy uniqueName="[Years].[YEARS]" caption="YEARS" attribute="1" defaultMemberUniqueName="[Years].[YEARS].[All]" allUniqueName="[Years].[YEARS].[All]" dimensionUniqueName="[Years]" displayFolder="" count="2" memberValueDatatype="20" unbalanced="0">
      <fieldsUsage count="2">
        <fieldUsage x="-1"/>
        <fieldUsage x="5"/>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75578702" backgroundQuery="1" createdVersion="8" refreshedVersion="8" minRefreshableVersion="3" recordCount="0" supportSubquery="1" supportAdvancedDrill="1" xr:uid="{34AAC4AA-AF88-4AD6-8649-5C38E4221176}">
  <cacheSource type="external" connectionId="1"/>
  <cacheFields count="9">
    <cacheField name="[SportClimbing].[Grade].[Grade]" caption="Grade" numFmtId="0" hierarchy="10" level="1">
      <sharedItems count="5">
        <s v="7a"/>
        <s v="7a+"/>
        <s v="7b"/>
        <s v="7b+"/>
        <s v="7c"/>
      </sharedItems>
    </cacheField>
    <cacheField name="[Measures].[Average of Tries num. only excl. outliers]" caption="Average of Tries num. only excl. outliers" numFmtId="0" hierarchy="28" level="32767"/>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6"/>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5"/>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4"/>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oneField="1" hidden="1">
      <fieldsUsage count="1">
        <fieldUsage x="1"/>
      </fieldsUsage>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80902775" backgroundQuery="1" createdVersion="8" refreshedVersion="8" minRefreshableVersion="3" recordCount="0" supportSubquery="1" supportAdvancedDrill="1" xr:uid="{C068A6E9-1389-452E-8C87-0945917E55BE}">
  <cacheSource type="external" connectionId="1"/>
  <cacheFields count="9">
    <cacheField name="[SportClimbing].[Grade].[Grade]" caption="Grade" numFmtId="0" hierarchy="10" level="1">
      <sharedItems count="6">
        <s v="7a"/>
        <s v="7a+"/>
        <s v="7b"/>
        <s v="7b+"/>
        <s v="7c"/>
        <s v="7c+"/>
      </sharedItems>
    </cacheField>
    <cacheField name="[Measures].[Count of Belayer]" caption="Count of Belayer" numFmtId="0" hierarchy="26" level="32767"/>
    <cacheField name="[SportClimbing].[onsight/flash/redpoint].[onsight/flash/redpoint]" caption="onsight/flash/redpoint" numFmtId="0" hierarchy="19" level="1">
      <sharedItems count="3">
        <s v="flash"/>
        <s v="onsight"/>
        <s v="redpoint"/>
      </sharedItems>
    </cacheField>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Years].[YEARS].[YEARS]" caption="YEARS" numFmtId="0" hierarchy="20" level="1">
      <sharedItems containsSemiMixedTypes="0" containsNonDate="0" containsString="0"/>
    </cacheField>
    <cacheField name="[SportClimbing].[Belayer].[Belayer]" caption="Belayer" numFmtId="0" hierarchy="16"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3"/>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0"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6"/>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4"/>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2" memberValueDatatype="130" unbalanced="0">
      <fieldsUsage count="2">
        <fieldUsage x="-1"/>
        <fieldUsage x="2"/>
      </fieldsUsage>
    </cacheHierarchy>
    <cacheHierarchy uniqueName="[Years].[YEARS]" caption="YEARS" attribute="1" defaultMemberUniqueName="[Years].[YEARS].[All]" allUniqueName="[Years].[YEARS].[All]" dimensionUniqueName="[Years]" displayFolder="" count="2" memberValueDatatype="20" unbalanced="0">
      <fieldsUsage count="2">
        <fieldUsage x="-1"/>
        <fieldUsage x="5"/>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88194441" backgroundQuery="1" createdVersion="8" refreshedVersion="8" minRefreshableVersion="3" recordCount="0" supportSubquery="1" supportAdvancedDrill="1" xr:uid="{57DE6C56-EBC5-4343-B032-5865A7A552CE}">
  <cacheSource type="external" connectionId="1"/>
  <cacheFields count="9">
    <cacheField name="[SportClimbing].[Belayer].[Belayer]" caption="Belayer" numFmtId="0" hierarchy="16" level="1">
      <sharedItems count="10">
        <s v="Angel"/>
        <s v="Bernardo"/>
        <s v="Chris Awe"/>
        <s v="Gustavo"/>
        <s v="Guy"/>
        <s v="Henry"/>
        <s v="Kathy"/>
        <s v="Lena"/>
        <s v="Tibor"/>
        <s v="Yoel"/>
      </sharedItems>
    </cacheField>
    <cacheField name="[Measures].[Count of Belayer]" caption="Count of Belayer" numFmtId="0" hierarchy="26" level="32767"/>
    <cacheField name="[SportClimbing].[Crag].[Crag]" caption="Crag" numFmtId="0" hierarchy="12" level="1">
      <sharedItems containsSemiMixedTypes="0" containsNonDate="0" containsString="0"/>
    </cacheField>
    <cacheField name="[SportClimbing].[Total number of tries].[Total number of tries]" caption="Total number of tries" numFmtId="0" hierarchy="17" level="1">
      <sharedItems containsSemiMixedTypes="0" containsNonDate="0" containsString="0"/>
    </cacheField>
    <cacheField name="[SportClimbing].[Grade].[Grade]" caption="Grade" numFmtId="0" hierarchy="10" level="1">
      <sharedItems containsSemiMixedTypes="0" containsNonDate="0" containsString="0"/>
    </cacheField>
    <cacheField name="[Years].[YEARS].[YEARS]" caption="YEARS" numFmtId="0" hierarchy="20" level="1">
      <sharedItems containsSemiMixedTypes="0" containsNonDate="0" containsString="0"/>
    </cacheField>
    <cacheField name="[SportClimbing].[Height (m)].[Height (m)]" caption="Height (m)" numFmtId="0" hierarchy="14" level="1">
      <sharedItems containsSemiMixedTypes="0" containsNonDate="0" containsString="0"/>
    </cacheField>
    <cacheField name="[MONTHS].[MONTHS 2].[MONTHS 2]" caption="MONTHS 2" numFmtId="0" hierarchy="2" level="1">
      <sharedItems containsSemiMixedTypes="0" containsNonDate="0" containsString="0"/>
    </cacheField>
    <cacheField name="[SportClimbing].[Height range (m)].[Height range (m)]" caption="Height range (m)" numFmtId="0" hierarchy="1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7"/>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4"/>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2"/>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fieldsUsage count="2">
        <fieldUsage x="-1"/>
        <fieldUsage x="6"/>
      </fieldsUsage>
    </cacheHierarchy>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8"/>
      </fieldsUsage>
    </cacheHierarchy>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0"/>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3"/>
      </fieldsUsage>
    </cacheHierarchy>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5"/>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104050928" backgroundQuery="1" createdVersion="8" refreshedVersion="8" minRefreshableVersion="3" recordCount="0" supportSubquery="1" supportAdvancedDrill="1" xr:uid="{41CBC2E3-029F-4CDD-BB4A-12EE1AD892B8}">
  <cacheSource type="external" connectionId="1"/>
  <cacheFields count="4">
    <cacheField name="[SportClimbing].[Belayer].[Belayer]" caption="Belayer" numFmtId="0" hierarchy="16" level="1">
      <sharedItems count="5">
        <s v="Asier"/>
        <s v="Betka"/>
        <s v="Chris Awe"/>
        <s v="Nadine"/>
        <s v="Tibor"/>
      </sharedItems>
    </cacheField>
    <cacheField name="[Measures].[Count of Belayer]" caption="Count of Belayer" numFmtId="0" hierarchy="26" level="32767"/>
    <cacheField name="[SportClimbing].[Year].[Year]" caption="Year" numFmtId="0" hierarchy="8" level="1">
      <sharedItems containsSemiMixedTypes="0" containsNonDate="0" containsString="0"/>
    </cacheField>
    <cacheField name="[SportClimbing].[Date_filter].[Date_filter]" caption="Date_filter" numFmtId="0" hierarchy="5" level="1">
      <sharedItems containsSemiMixedTypes="0" containsNonDate="0" containsString="0"/>
    </cacheField>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2" memberValueDatatype="11" unbalanced="0">
      <fieldsUsage count="2">
        <fieldUsage x="-1"/>
        <fieldUsage x="3"/>
      </fieldsUsage>
    </cacheHierarchy>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2" memberValueDatatype="20" unbalanced="0">
      <fieldsUsage count="2">
        <fieldUsage x="-1"/>
        <fieldUsage x="2"/>
      </fieldsUsage>
    </cacheHierarchy>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0"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0"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0"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0"/>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0"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0"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479861109" backgroundQuery="1" createdVersion="8" refreshedVersion="8" minRefreshableVersion="3" recordCount="0" supportSubquery="1" supportAdvancedDrill="1" xr:uid="{A18BB18B-4740-4999-ABAD-92E25A0ECD2E}">
  <cacheSource type="external" connectionId="1"/>
  <cacheFields count="3">
    <cacheField name="[SportClimbing].[Height range (m)].[Height range (m)]" caption="Height range (m)" numFmtId="0" hierarchy="15" level="1">
      <sharedItems count="7">
        <s v="0-10"/>
        <s v="11-15"/>
        <s v="16-20"/>
        <s v="21-25"/>
        <s v="26-30"/>
        <s v="31-35"/>
        <s v="35+"/>
      </sharedItems>
    </cacheField>
    <cacheField name="[SportClimbing].[Grade].[Grade]" caption="Grade" numFmtId="0" hierarchy="10" level="1">
      <sharedItems count="5">
        <s v="7a"/>
        <s v="7a+"/>
        <s v="7b"/>
        <s v="7b+"/>
        <s v="7c"/>
      </sharedItems>
    </cacheField>
    <cacheField name="[Measures].[Average of Tries num. only excl. outliers]" caption="Average of Tries num. only excl. outliers" numFmtId="0" hierarchy="28" level="32767"/>
  </cacheFields>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1"/>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0"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0"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0"/>
      </fieldsUsage>
    </cacheHierarchy>
    <cacheHierarchy uniqueName="[SportClimbing].[Belayer]" caption="Belayer" attribute="1" defaultMemberUniqueName="[SportClimbing].[Belayer].[All]" allUniqueName="[SportClimbing].[Belayer].[All]" dimensionUniqueName="[SportClimbing]" displayFolder="" count="0"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0"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0"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dimensions count="5">
    <dimension name="GRADES" uniqueName="[GRADES]" caption="GRADES"/>
    <dimension measure="1" name="Measures" uniqueName="[Measures]" caption="Measures"/>
    <dimension name="MONTHS" uniqueName="[MONTHS]" caption="MONTHS"/>
    <dimension name="SportClimbing" uniqueName="[SportClimbing]" caption="SportClimbing"/>
    <dimension name="Years" uniqueName="[Years]" caption="Years"/>
  </dimensions>
  <measureGroups count="4">
    <measureGroup name="GRADES" caption="GRADES"/>
    <measureGroup name="MONTHS" caption="MONTHS"/>
    <measureGroup name="SportClimbing" caption="SportClimbing"/>
    <measureGroup name="Years" caption="Years"/>
  </measureGroups>
  <maps count="7">
    <map measureGroup="0" dimension="0"/>
    <map measureGroup="1" dimension="2"/>
    <map measureGroup="2" dimension="0"/>
    <map measureGroup="2" dimension="2"/>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46.507006018517" backgroundQuery="1" createdVersion="3" refreshedVersion="8" minRefreshableVersion="3" recordCount="0" supportSubquery="1" supportAdvancedDrill="1" xr:uid="{A6A6B536-B32A-46F8-9FD9-CCF62AC9D07D}">
  <cacheSource type="external" connectionId="1">
    <extLst>
      <ext xmlns:x14="http://schemas.microsoft.com/office/spreadsheetml/2009/9/main" uri="{F057638F-6D5F-4e77-A914-E7F072B9BCA8}">
        <x14:sourceConnection name="ThisWorkbookDataModel"/>
      </ext>
    </extLst>
  </cacheSource>
  <cacheFields count="0"/>
  <cacheHierarchies count="31">
    <cacheHierarchy uniqueName="[GRADES].[GRADES]" caption="GRADES" attribute="1" defaultMemberUniqueName="[GRADES].[GRADES].[All]" allUniqueName="[GRADES].[GRADES].[All]" dimensionUniqueName="[GRADES]" displayFolder="" count="0" memberValueDatatype="130" unbalanced="0"/>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te]" caption="Date" attribute="1" time="1" defaultMemberUniqueName="[SportClimbing].[Date].[All]" allUniqueName="[SportClimbing].[Date].[All]" dimensionUniqueName="[SportClimbing]" displayFolder="" count="0" memberValueDatatype="7" unbalanced="0"/>
    <cacheHierarchy uniqueName="[SportClimbing].[Date_filter]" caption="Date_filter" attribute="1" defaultMemberUniqueName="[SportClimbing].[Date_filter].[All]" allUniqueName="[SportClimbing].[Date_filter].[All]" dimensionUniqueName="[SportClimbing]" displayFolder="" count="0" memberValueDatatype="11"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SportClimbing].[Tries num. only excl. outliers]" caption="Tries num. only excl. outliers" attribute="1" defaultMemberUniqueName="[SportClimbing].[Tries num. only excl. outliers].[All]" allUniqueName="[SportClimbing].[Tries num. only excl. outliers].[All]" dimensionUniqueName="[SportClimbing]" displayFolder="" count="0" memberValueDatatype="20" unbalanced="0"/>
    <cacheHierarchy uniqueName="[SportClimbing].[onsight/flash/redpoint]" caption="onsight/flash/redpoint" attribute="1" defaultMemberUniqueName="[SportClimbing].[onsight/flash/redpoint].[All]" allUniqueName="[SportClimbing].[onsight/flash/redpoint].[All]" dimensionUniqueName="[SportClimbing]" displayFolder="" count="0" memberValueDatatype="130" unbalanced="0"/>
    <cacheHierarchy uniqueName="[Years].[YEARS]" caption="YEARS" attribute="1" defaultMemberUniqueName="[Years].[YEARS].[All]" allUniqueName="[Years].[YEARS].[All]" dimensionUniqueName="[Years]" displayFolder="" count="2"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XL_Count GRADES]" caption="__XL_Count GRADES" measure="1" displayFolder="" measureGroup="GRADE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6"/>
        </ext>
      </extLst>
    </cacheHierarchy>
    <cacheHierarchy uniqueName="[Measures].[Sum of Tries num. only excl. outliers]" caption="Sum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Average of Tries num. only excl. outliers]" caption="Average of Tries num. only excl. outliers" measure="1" displayFolder="" measureGroup="SportClimbing" count="0" hidden="1">
      <extLst>
        <ext xmlns:x15="http://schemas.microsoft.com/office/spreadsheetml/2010/11/main" uri="{B97F6D7D-B522-45F9-BDA1-12C45D357490}">
          <x15:cacheHierarchy aggregatedColumn="18"/>
        </ext>
      </extLst>
    </cacheHierarchy>
    <cacheHierarchy uniqueName="[Measures].[Count of onsight/flash/redpoint]" caption="Count of onsight/flash/redpoint" measure="1" displayFolder="" measureGroup="SportClimbing" count="0" hidden="1">
      <extLst>
        <ext xmlns:x15="http://schemas.microsoft.com/office/spreadsheetml/2010/11/main" uri="{B97F6D7D-B522-45F9-BDA1-12C45D357490}">
          <x15:cacheHierarchy aggregatedColumn="19"/>
        </ext>
      </extLst>
    </cacheHierarchy>
    <cacheHierarchy uniqueName="[Measures].[Sum of Year]" caption="Sum of Year" measure="1" displayFolder="" measureGroup="SportClimbing"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409136763"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2683C3-689D-44D3-BBB0-36623980704B}" name="Count per grade" cacheId="5" applyNumberFormats="0" applyBorderFormats="0" applyFontFormats="0" applyPatternFormats="0" applyAlignmentFormats="0" applyWidthHeightFormats="1" dataCaption="Values" tag="a184007c-ae66-4377-82bd-2234bdf27ab1" updatedVersion="8" minRefreshableVersion="3" useAutoFormatting="1" subtotalHiddenItems="1" itemPrintTitles="1" createdVersion="8" indent="0" showEmptyRow="1" showEmptyCol="1" outline="1" outlineData="1" multipleFieldFilters="0" chartFormat="12">
  <location ref="A4:B11" firstHeaderRow="1" firstDataRow="1" firstDataCol="1"/>
  <pivotFields count="9">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per grade" fld="1" subtotal="count" baseField="0" baseItem="0"/>
  </dataFields>
  <chartFormats count="14">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1" format="5">
      <pivotArea type="data" outline="0" fieldPosition="0">
        <references count="2">
          <reference field="4294967294" count="1" selected="0">
            <x v="0"/>
          </reference>
          <reference field="0" count="1" selected="0">
            <x v="3"/>
          </reference>
        </references>
      </pivotArea>
    </chartFormat>
    <chartFormat chart="1" format="6">
      <pivotArea type="data" outline="0" fieldPosition="0">
        <references count="2">
          <reference field="4294967294" count="1" selected="0">
            <x v="0"/>
          </reference>
          <reference field="0" count="1" selected="0">
            <x v="4"/>
          </reference>
        </references>
      </pivotArea>
    </chartFormat>
    <chartFormat chart="1" format="7">
      <pivotArea type="data" outline="0" fieldPosition="0">
        <references count="2">
          <reference field="4294967294" count="1" selected="0">
            <x v="0"/>
          </reference>
          <reference field="0" count="1" selected="0">
            <x v="5"/>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 chart="2" format="11">
      <pivotArea type="data" outline="0" fieldPosition="0">
        <references count="2">
          <reference field="4294967294" count="1" selected="0">
            <x v="0"/>
          </reference>
          <reference field="0" count="1" selected="0">
            <x v="2"/>
          </reference>
        </references>
      </pivotArea>
    </chartFormat>
    <chartFormat chart="2" format="12">
      <pivotArea type="data" outline="0" fieldPosition="0">
        <references count="2">
          <reference field="4294967294" count="1" selected="0">
            <x v="0"/>
          </reference>
          <reference field="0" count="1" selected="0">
            <x v="3"/>
          </reference>
        </references>
      </pivotArea>
    </chartFormat>
    <chartFormat chart="2" format="13">
      <pivotArea type="data" outline="0" fieldPosition="0">
        <references count="2">
          <reference field="4294967294" count="1" selected="0">
            <x v="0"/>
          </reference>
          <reference field="0" count="1" selected="0">
            <x v="4"/>
          </reference>
        </references>
      </pivotArea>
    </chartFormat>
    <chartFormat chart="2" format="14">
      <pivotArea type="data" outline="0" fieldPosition="0">
        <references count="2">
          <reference field="4294967294" count="1" selected="0">
            <x v="0"/>
          </reference>
          <reference field="0" count="1" selected="0">
            <x v="5"/>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grad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894A69-AB97-4890-98C7-1F4FBCE4E20F}" name="Count per Belayer last 12 months" cacheId="11" applyNumberFormats="0" applyBorderFormats="0" applyFontFormats="0" applyPatternFormats="0" applyAlignmentFormats="0" applyWidthHeightFormats="1" dataCaption="Values" missingCaption="0" updatedVersion="8" minRefreshableVersion="3" visualTotals="0" useAutoFormatting="1" rowGrandTotals="0" colGrandTotals="0" itemPrintTitles="1" createdVersion="8" indent="0" showEmptyRow="1" showEmptyCol="1" outline="1" outlineData="1" multipleFieldFilters="0" chartFormat="3">
  <location ref="Q24:R29" firstHeaderRow="1" firstDataRow="1" firstDataCol="1" rowPageCount="1" colPageCount="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xis="axisPage" allDrilled="1" subtotalTop="0" showAll="0" dataSourceSort="1" defaultSubtotal="0" defaultAttributeDrillState="1"/>
  </pivotFields>
  <rowFields count="1">
    <field x="0"/>
  </rowFields>
  <rowItems count="5">
    <i>
      <x v="4"/>
    </i>
    <i>
      <x/>
    </i>
    <i>
      <x v="1"/>
    </i>
    <i>
      <x v="2"/>
    </i>
    <i>
      <x v="3"/>
    </i>
  </rowItems>
  <colItems count="1">
    <i/>
  </colItems>
  <pageFields count="1">
    <pageField fld="3" hier="5" name="[SportClimbing].[Date_filter].&amp;[True]" cap="True"/>
  </pageFields>
  <dataFields count="1">
    <dataField name="Count per Belayer" fld="1" subtotal="count" baseField="0" baseItem="0"/>
  </dataFields>
  <chartFormats count="1">
    <chartFormat chart="1" format="15"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multipleItemSelectionAllowed="1" dragToData="1">
      <members count="1" level="1">
        <member name="[SportClimbing].[Date_filter].&amp;[True]"/>
      </members>
    </pivotHierarchy>
    <pivotHierarchy dragToData="1"/>
    <pivotHierarchy dragToData="1"/>
    <pivotHierarchy multipleItemSelectionAllowed="1" dragToData="1">
      <members count="2" level="1">
        <member name="[SportClimbing].[Year].&amp;[2023]"/>
        <member name="[SportClimbing].[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Belayer"/>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26">
      <autoFilter ref="A1">
        <filterColumn colId="0">
          <top10 val="5" filterVal="5"/>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461478-45E1-46A8-BAF1-A78B55E57B6B}" name="Count per number of attempts" cacheId="4" applyNumberFormats="0" applyBorderFormats="0" applyFontFormats="0" applyPatternFormats="0" applyAlignmentFormats="0" applyWidthHeightFormats="1" dataCaption="Values" tag="339ec8ee-5db3-4392-9937-3fe0c7072333" updatedVersion="8" minRefreshableVersion="3" useAutoFormatting="1" subtotalHiddenItems="1" itemPrintTitles="1" createdVersion="8" indent="0" outline="1" outlineData="1" multipleFieldFilters="0" chartFormat="7">
  <location ref="A24:B38" firstHeaderRow="1" firstDataRow="1" firstDataCol="1"/>
  <pivotFields count="9">
    <pivotField axis="axisRow" allDrilled="1" subtotalTop="0" showAll="0" sortType="de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v="3"/>
    </i>
    <i>
      <x v="12"/>
    </i>
    <i>
      <x v="11"/>
    </i>
    <i>
      <x v="4"/>
    </i>
    <i>
      <x v="5"/>
    </i>
    <i>
      <x v="8"/>
    </i>
    <i>
      <x v="6"/>
    </i>
    <i>
      <x v="9"/>
    </i>
    <i>
      <x/>
    </i>
    <i>
      <x v="10"/>
    </i>
    <i>
      <x v="2"/>
    </i>
    <i>
      <x v="7"/>
    </i>
    <i>
      <x v="1"/>
    </i>
    <i t="grand">
      <x/>
    </i>
  </rowItems>
  <colItems count="1">
    <i/>
  </colItems>
  <dataFields count="1">
    <dataField name="Count per number of attempts"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number of attempt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493D59-E083-47DA-9D4D-1460B8EF9425}" name="% of flash, onsight, redpoint per grade" cacheId="9" applyNumberFormats="0" applyBorderFormats="0" applyFontFormats="0" applyPatternFormats="0" applyAlignmentFormats="0" applyWidthHeightFormats="1" dataCaption="Values" missingCaption="0" updatedVersion="8" minRefreshableVersion="3" visualTotals="0" useAutoFormatting="1" subtotalHiddenItems="1" rowGrandTotals="0" colGrandTotals="0" itemPrintTitles="1" createdVersion="8" indent="0" showEmptyRow="1" showEmptyCol="1" outline="1" outlineData="1" multipleFieldFilters="0" chartFormat="14">
  <location ref="A57:D64" firstHeaderRow="1" firstDataRow="2" firstDataCol="1"/>
  <pivotFields count="9">
    <pivotField axis="axisRow" allDrilled="1" subtotalTop="0" showAll="0" dataSourceSort="1" defaultSubtotal="0" defaultAttributeDrillState="1">
      <items count="6">
        <item x="0"/>
        <item x="1"/>
        <item x="2"/>
        <item x="3"/>
        <item x="4"/>
        <item x="5"/>
      </items>
    </pivotField>
    <pivotField dataField="1" subtotalTop="0" showAll="0" defaultSubtotal="0"/>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x v="5"/>
    </i>
  </rowItems>
  <colFields count="1">
    <field x="2"/>
  </colFields>
  <colItems count="3">
    <i>
      <x/>
    </i>
    <i>
      <x v="1"/>
    </i>
    <i>
      <x v="2"/>
    </i>
  </colItems>
  <dataFields count="1">
    <dataField name="% of flash and OS per grade" fld="1" subtotal="count" showDataAs="percentOfRow" baseField="0" baseItem="2" numFmtId="9"/>
  </dataFields>
  <formats count="1">
    <format dxfId="0">
      <pivotArea outline="0" collapsedLevelsAreSubtotals="1" fieldPosition="0"/>
    </format>
  </formats>
  <pivotHierarchies count="3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E1BAAD-EE71-4690-8C7C-3D8BD3C5AED4}" name="Count per crag" cacheId="2" applyNumberFormats="0" applyBorderFormats="0" applyFontFormats="0" applyPatternFormats="0" applyAlignmentFormats="0" applyWidthHeightFormats="1" dataCaption="Values" tag="7775fffd-05a1-4d79-ab60-57ce118678dd" updatedVersion="8" minRefreshableVersion="3" visualTotals="0" useAutoFormatting="1" subtotalHiddenItems="1" itemPrintTitles="1" createdVersion="8" indent="0" outline="1" outlineData="1" multipleFieldFilters="0" chartFormat="6">
  <location ref="H4:I15" firstHeaderRow="1" firstDataRow="1" firstDataCol="1"/>
  <pivotFields count="9">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9"/>
    </i>
    <i>
      <x v="5"/>
    </i>
    <i>
      <x v="1"/>
    </i>
    <i>
      <x v="4"/>
    </i>
    <i>
      <x v="8"/>
    </i>
    <i>
      <x v="3"/>
    </i>
    <i>
      <x/>
    </i>
    <i>
      <x v="7"/>
    </i>
    <i>
      <x v="2"/>
    </i>
    <i>
      <x v="6"/>
    </i>
    <i t="grand">
      <x/>
    </i>
  </rowItems>
  <colItems count="1">
    <i/>
  </colItems>
  <dataFields count="1">
    <dataField name="Count per crag" fld="1" subtotal="count" baseField="0"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crag"/>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4" iMeasureHier="26">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07F50DF-46A1-48BA-8A98-966A6EBFD095}" name="Count per month" cacheId="1" applyNumberFormats="0" applyBorderFormats="0" applyFontFormats="0" applyPatternFormats="0" applyAlignmentFormats="0" applyWidthHeightFormats="1" dataCaption="Values" errorCaption="0" showError="1" missingCaption="0" tag="7dd5ddc3-df85-4b68-ac69-85847583c709" updatedVersion="8" minRefreshableVersion="3" useAutoFormatting="1" subtotalHiddenItems="1" itemPrintTitles="1" createdVersion="8" indent="0" showEmptyRow="1" showEmptyCol="1" outline="1" outlineData="1" multipleFieldFilters="0" chartFormat="4">
  <location ref="E27:F40" firstHeaderRow="1" firstDataRow="1" firstDataCol="1"/>
  <pivotFields count="10">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name="Count per month"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month"/>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MONTHS]"/>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2DAC74-2BE8-487E-8AB1-12657AD3BF7A}" name="Avg num. tries per grade &amp; height" cacheId="12" applyNumberFormats="0" applyBorderFormats="0" applyFontFormats="0" applyPatternFormats="0" applyAlignmentFormats="0" applyWidthHeightFormats="1" dataCaption="Values" grandTotalCaption="Total" updatedVersion="8" minRefreshableVersion="3" useAutoFormatting="1" itemPrintTitles="1" createdVersion="8" indent="0" outline="1" outlineData="1" multipleFieldFilters="0" rowHeaderCaption="Rows" colHeaderCaption="Cols">
  <location ref="T29:AB36" firstHeaderRow="1" firstDataRow="2" firstDataCol="1"/>
  <pivotFields count="3">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1"/>
  </rowFields>
  <rowItems count="6">
    <i>
      <x/>
    </i>
    <i>
      <x v="1"/>
    </i>
    <i>
      <x v="2"/>
    </i>
    <i>
      <x v="3"/>
    </i>
    <i>
      <x v="4"/>
    </i>
    <i t="grand">
      <x/>
    </i>
  </rowItems>
  <colFields count="1">
    <field x="0"/>
  </colFields>
  <colItems count="8">
    <i>
      <x/>
    </i>
    <i>
      <x v="1"/>
    </i>
    <i>
      <x v="2"/>
    </i>
    <i>
      <x v="3"/>
    </i>
    <i>
      <x v="4"/>
    </i>
    <i>
      <x v="5"/>
    </i>
    <i>
      <x v="6"/>
    </i>
    <i t="grand">
      <x/>
    </i>
  </colItems>
  <dataFields count="1">
    <dataField name="Avg num. tries per grade &amp; height" fld="2" subtotal="average" baseField="1" baseItem="0" numFmtId="169"/>
  </dataFields>
  <formats count="1">
    <format dxfId="1">
      <pivotArea outline="0" collapsedLevelsAreSubtotals="1"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g num. tries per grade &amp; height"/>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69F412-D0C8-4312-8E2F-9F2AB827AC65}" name="Count per country" cacheId="3" applyNumberFormats="0" applyBorderFormats="0" applyFontFormats="0" applyPatternFormats="0" applyAlignmentFormats="0" applyWidthHeightFormats="1" dataCaption="Values" tag="0f7bc240-192b-4515-a378-6001f0216c37" updatedVersion="8" minRefreshableVersion="3" useAutoFormatting="1" subtotalHiddenItems="1" itemPrintTitles="1" createdVersion="8" indent="0" showEmptyRow="1" showEmptyCol="1" outline="1" outlineData="1" multipleFieldFilters="0" chartFormat="6">
  <location ref="K19:L26" firstHeaderRow="1" firstDataRow="1" firstDataCol="1"/>
  <pivotFields count="1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v="5"/>
    </i>
    <i>
      <x/>
    </i>
    <i>
      <x v="1"/>
    </i>
    <i>
      <x v="4"/>
    </i>
    <i>
      <x v="3"/>
    </i>
    <i>
      <x v="2"/>
    </i>
    <i t="grand">
      <x/>
    </i>
  </rowItems>
  <colItems count="1">
    <i/>
  </colItems>
  <dataFields count="1">
    <dataField name="Count per country" fld="1" subtotal="count" baseField="0" baseItem="0"/>
  </dataFields>
  <chartFormats count="7">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 chart="2" format="11">
      <pivotArea type="data" outline="0" fieldPosition="0">
        <references count="2">
          <reference field="4294967294" count="1" selected="0">
            <x v="0"/>
          </reference>
          <reference field="0" count="1" selected="0">
            <x v="4"/>
          </reference>
        </references>
      </pivotArea>
    </chartFormat>
    <chartFormat chart="2" format="12">
      <pivotArea type="data" outline="0" fieldPosition="0">
        <references count="2">
          <reference field="4294967294" count="1" selected="0">
            <x v="0"/>
          </reference>
          <reference field="0" count="1" selected="0">
            <x v="5"/>
          </reference>
        </references>
      </pivotArea>
    </chartFormat>
    <chartFormat chart="2" format="13">
      <pivotArea type="data" outline="0" fieldPosition="0">
        <references count="2">
          <reference field="4294967294" count="1" selected="0">
            <x v="0"/>
          </reference>
          <reference field="0" count="1" selected="0">
            <x v="2"/>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country"/>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635E00-C4E9-4684-9284-60BF4B132C5C}" name="Count per belayer" cacheId="10" applyNumberFormats="0" applyBorderFormats="0" applyFontFormats="0" applyPatternFormats="0" applyAlignmentFormats="0" applyWidthHeightFormats="1" dataCaption="Values" tag="75b26e15-1250-4053-b299-fa9d58991114" updatedVersion="8" minRefreshableVersion="3" visualTotals="0" useAutoFormatting="1" subtotalHiddenItems="1" itemPrintTitles="1" createdVersion="8" indent="0" outline="1" outlineData="1" chartFormat="13">
  <location ref="N4:O15" firstHeaderRow="1" firstDataRow="1" firstDataCol="1"/>
  <pivotFields count="9">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4"/>
    </i>
    <i>
      <x v="7"/>
    </i>
    <i>
      <x v="6"/>
    </i>
    <i>
      <x v="2"/>
    </i>
    <i>
      <x v="9"/>
    </i>
    <i>
      <x v="3"/>
    </i>
    <i>
      <x v="8"/>
    </i>
    <i>
      <x v="1"/>
    </i>
    <i>
      <x/>
    </i>
    <i>
      <x v="5"/>
    </i>
    <i t="grand">
      <x/>
    </i>
  </rowItems>
  <colItems count="1">
    <i/>
  </colItems>
  <dataFields count="1">
    <dataField name="Count per belayer" fld="1" subtotal="count" baseField="0" baseItem="0"/>
  </dataFields>
  <chartFormats count="1">
    <chartFormat chart="2" format="8"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belayer"/>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26">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96E9829-7944-4354-B2AD-AC6DA8FF29C1}" name="Average of Tries num. only excl. outliers" cacheId="8" applyNumberFormats="0" applyBorderFormats="0" applyFontFormats="0" applyPatternFormats="0" applyAlignmentFormats="0" applyWidthHeightFormats="1" dataCaption="Values" tag="b6bef618-5ee3-4033-bc9f-da0ad76b62c8" updatedVersion="8" minRefreshableVersion="3" useAutoFormatting="1" subtotalHiddenItems="1" itemPrintTitles="1" createdVersion="8" indent="0" outline="1" outlineData="1" multipleFieldFilters="0" chartFormat="4">
  <location ref="A48:B54" firstHeaderRow="1" firstDataRow="1" firstDataCol="1"/>
  <pivotFields count="9">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Avg Tries num. only excl. outliers" fld="1" subtotal="average" baseField="0" baseItem="0"/>
  </dataFields>
  <formats count="1">
    <format dxfId="2">
      <pivotArea outline="0" collapsedLevelsAreSubtotals="1" fieldPosition="0"/>
    </format>
  </formats>
  <chartFormats count="1">
    <chartFormat chart="3" format="5"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g Tries num. only excl. outliers"/>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DBC98BF-9FE9-4BAE-977B-1E0A69F19EA2}" name="Count per height" cacheId="6" applyNumberFormats="0" applyBorderFormats="0" applyFontFormats="0" applyPatternFormats="0" applyAlignmentFormats="0" applyWidthHeightFormats="1" dataCaption="Values" tag="de2ba060-8a73-417f-8ee1-f86ab1119aee" updatedVersion="8" minRefreshableVersion="3" useAutoFormatting="1" subtotalHiddenItems="1" itemPrintTitles="1" createdVersion="8" indent="0" outline="1" outlineData="1" multipleFieldFilters="0" chartFormat="9">
  <location ref="Q4:R12" firstHeaderRow="1" firstDataRow="1" firstDataCol="1"/>
  <pivotFields count="9">
    <pivotField dataField="1" subtotalTop="0" showAll="0" defaultSubtotal="0"/>
    <pivotField axis="axisRow" allDrilled="1" subtotalTop="0" showAll="0" sortType="ascending" defaultSubtotal="0" defaultAttributeDrillState="1">
      <items count="7">
        <item x="0"/>
        <item x="1"/>
        <item x="2"/>
        <item x="3"/>
        <item x="4"/>
        <item x="5"/>
        <item x="6"/>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Count per height" fld="0" subtotal="count"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heigh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0185487-D7BE-4B84-AFCC-7C3B48452CAC}" name="Count per year" cacheId="0" applyNumberFormats="0" applyBorderFormats="0" applyFontFormats="0" applyPatternFormats="0" applyAlignmentFormats="0" applyWidthHeightFormats="1" dataCaption="Values" missingCaption="0" tag="cb0df60a-b4f8-41ac-a10c-5197c46cb96e" updatedVersion="8" minRefreshableVersion="3" useAutoFormatting="1" subtotalHiddenItems="1" itemPrintTitles="1" createdVersion="8" indent="0" showEmptyRow="1" outline="1" outlineData="1" multipleFieldFilters="0" chartFormat="5">
  <location ref="E4:F24" firstHeaderRow="1" firstDataRow="1" firstDataCol="1"/>
  <pivotFields count="9">
    <pivotField dataField="1" subtotalTop="0" showAll="0" defaultSubtotal="0"/>
    <pivotField axis="axisRow" allDrilled="1" subtotalTop="0" showAll="0" dataSourceSort="1" defaultSubtotal="0" defaultAttributeDrillState="1">
      <items count="19">
        <item x="0"/>
        <item x="1"/>
        <item x="2"/>
        <item x="3"/>
        <item x="4"/>
        <item x="5"/>
        <item x="6"/>
        <item x="7"/>
        <item x="8"/>
        <item x="9"/>
        <item x="10"/>
        <item x="11"/>
        <item x="12"/>
        <item x="13"/>
        <item x="14"/>
        <item x="15"/>
        <item x="16"/>
        <item x="17"/>
        <item x="1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Count per year"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year"/>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7E063E9-D6AF-45AB-A3A6-85D172C304AD}" name="% of flash, onsight, redpoint" cacheId="7" applyNumberFormats="0" applyBorderFormats="0" applyFontFormats="0" applyPatternFormats="0" applyAlignmentFormats="0" applyWidthHeightFormats="1" dataCaption="Values" tag="ab1dea3c-0c36-415a-9a2b-781269620190" updatedVersion="8" minRefreshableVersion="3" useAutoFormatting="1" subtotalHiddenItems="1" itemPrintTitles="1" createdVersion="8" indent="0" outline="1" outlineData="1" multipleFieldFilters="0" chartFormat="5">
  <location ref="A41:B45" firstHeaderRow="1" firstDataRow="1" firstDataCol="1"/>
  <pivotFields count="10">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flash, OS, RP" fld="1" subtotal="count" showDataAs="percentOfTotal" baseField="0" baseItem="0" numFmtId="165"/>
  </dataFields>
  <formats count="1">
    <format dxfId="3">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3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of flash, OS, RP"/>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activeTabTopLevelEntity name="[MONTH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number_of_tries" xr10:uid="{EE0836FE-5DCC-489C-A752-816322A94CE0}" sourceName="[SportClimbing].[Total number of tries]">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 tabId="16" name="% of flash, onsight, redpoint per grade"/>
  </pivotTables>
  <data>
    <olap pivotCacheId="1409136763">
      <levels count="2">
        <level uniqueName="[SportClimbing].[Total number of tries].[(All)]" sourceCaption="(All)" count="0"/>
        <level uniqueName="[SportClimbing].[Total number of tries].[Total number of tries]" sourceCaption="Total number of tries" count="13">
          <ranges>
            <range startItem="0">
              <i n="[SportClimbing].[Total number of tries].&amp;[10]" c="10"/>
              <i n="[SportClimbing].[Total number of tries].&amp;[12]" c="12"/>
              <i n="[SportClimbing].[Total number of tries].&amp;[14]" c="14"/>
              <i n="[SportClimbing].[Total number of tries].&amp;[2]" c="2"/>
              <i n="[SportClimbing].[Total number of tries].&amp;[3]" c="3"/>
              <i n="[SportClimbing].[Total number of tries].&amp;[4]" c="4"/>
              <i n="[SportClimbing].[Total number of tries].&amp;[5]" c="5"/>
              <i n="[SportClimbing].[Total number of tries].&amp;[50]" c="50"/>
              <i n="[SportClimbing].[Total number of tries].&amp;[6]" c="6"/>
              <i n="[SportClimbing].[Total number of tries].&amp;[7]" c="7"/>
              <i n="[SportClimbing].[Total number of tries].&amp;[8]" c="8"/>
              <i n="[SportClimbing].[Total number of tries].&amp;[flash]" c="flash"/>
              <i n="[SportClimbing].[Total number of tries].&amp;[onsight]" c="onsight"/>
            </range>
          </ranges>
        </level>
      </levels>
      <selections count="1">
        <selection n="[SportClimbing].[Total number of tries].[All]"/>
      </selections>
    </olap>
  </data>
  <extLst>
    <x:ext xmlns:x15="http://schemas.microsoft.com/office/spreadsheetml/2010/11/main" uri="{470722E0-AACD-4C17-9CDC-17EF765DBC7E}">
      <x15:slicerCacheHideItemsWithNoData count="1">
        <x15:slicerCacheOlapLevelName uniqueName="[SportClimbing].[Total number of tries].[Total number of tries]"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3ADBF717-C83E-4FF2-9F57-A109611EAA67}" sourceName="[SportClimbing].[Grade]">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 tabId="16" name="% of flash, onsight, redpoint per grade"/>
  </pivotTables>
  <data>
    <olap pivotCacheId="1409136763">
      <levels count="2">
        <level uniqueName="[SportClimbing].[Grade].[(All)]" sourceCaption="(All)" count="0"/>
        <level uniqueName="[SportClimbing].[Grade].[Grade]" sourceCaption="Grade" count="6">
          <ranges>
            <range startItem="0">
              <i n="[SportClimbing].[Grade].&amp;[7a]" c="7a"/>
              <i n="[SportClimbing].[Grade].&amp;[7a+]" c="7a+"/>
              <i n="[SportClimbing].[Grade].&amp;[7b]" c="7b"/>
              <i n="[SportClimbing].[Grade].&amp;[7b+]" c="7b+"/>
              <i n="[SportClimbing].[Grade].&amp;[7c]" c="7c"/>
              <i n="[SportClimbing].[Grade].&amp;[7c+]" c="7c+"/>
            </range>
          </ranges>
        </level>
      </levels>
      <selections count="1">
        <selection n="[SportClimbing].[Grade].[All]"/>
      </selections>
    </olap>
  </data>
  <extLst>
    <x:ext xmlns:x15="http://schemas.microsoft.com/office/spreadsheetml/2010/11/main" uri="{470722E0-AACD-4C17-9CDC-17EF765DBC7E}">
      <x15:slicerCacheHideItemsWithNoData count="1">
        <x15:slicerCacheOlapLevelName uniqueName="[SportClimbing].[Grade].[Grad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ag" xr10:uid="{57957EA0-0BAF-4904-9BB8-E48552AC0E2E}" sourceName="[SportClimbing].[Crag]">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 tabId="16" name="% of flash, onsight, redpoint per grade"/>
  </pivotTables>
  <data>
    <olap pivotCacheId="1409136763">
      <levels count="2">
        <level uniqueName="[SportClimbing].[Crag].[(All)]" sourceCaption="(All)" count="0"/>
        <level uniqueName="[SportClimbing].[Crag].[Crag]" sourceCaption="Crag" count="35">
          <ranges>
            <range startItem="0">
              <i n="[SportClimbing].[Crag].&amp;[Arbolí]" c="Arbolí"/>
              <i n="[SportClimbing].[Crag].&amp;[Atlantida]" c="Atlantida"/>
              <i n="[SportClimbing].[Crag].&amp;[Berglsteinersee]" c="Berglsteinersee"/>
              <i n="[SportClimbing].[Crag].&amp;[Bichlersee]" c="Bichlersee"/>
              <i n="[SportClimbing].[Crag].&amp;[Can Paulet]" c="Can Paulet"/>
              <i n="[SportClimbing].[Crag].&amp;[Carol]" c="Carol"/>
              <i n="[SportClimbing].[Crag].&amp;[Cavallers]" c="Cavallers"/>
              <i n="[SportClimbing].[Crag].&amp;[Chulilla]" c="Chulilla"/>
              <i n="[SportClimbing].[Crag].&amp;[Collegats]" c="Collegats"/>
              <i n="[SportClimbing].[Crag].&amp;[Fenda de Arrabida]" c="Fenda de Arrabida"/>
              <i n="[SportClimbing].[Crag].&amp;[Font Soleia]" c="Font Soleia"/>
              <i n="[SportClimbing].[Crag].&amp;[Garraf]" c="Garraf"/>
              <i n="[SportClimbing].[Crag].&amp;[Gelida]" c="Gelida"/>
              <i n="[SportClimbing].[Crag].&amp;[Gorges de la Cesse]" c="Gorges de la Cesse"/>
              <i n="[SportClimbing].[Crag].&amp;[Grau dels matxos]" c="Grau dels matxos"/>
              <i n="[SportClimbing].[Crag].&amp;[Hundepension]" c="Hundepension"/>
              <i n="[SportClimbing].[Crag].&amp;[Le Coupeau]" c="Le Coupeau"/>
              <i n="[SportClimbing].[Crag].&amp;[Le Fayet]" c="Le Fayet"/>
              <i n="[SportClimbing].[Crag].&amp;[Mallorca]" c="Mallorca"/>
              <i n="[SportClimbing].[Crag].&amp;[Margalef]" c="Margalef"/>
              <i n="[SportClimbing].[Crag].&amp;[Martinswand]" c="Martinswand"/>
              <i n="[SportClimbing].[Crag].&amp;[Marxuquera]" c="Marxuquera"/>
              <i n="[SportClimbing].[Crag].&amp;[Montserrat norte]" c="Montserrat norte"/>
              <i n="[SportClimbing].[Crag].&amp;[Montserrat sur]" c="Montserrat sur"/>
              <i n="[SportClimbing].[Crag].&amp;[Ötztal]" c="Ötztal"/>
              <i n="[SportClimbing].[Crag].&amp;[Penyes Aragonesas (Castellón)]" c="Penyes Aragonesas (Castellón)"/>
              <i n="[SportClimbing].[Crag].&amp;[Roc d'Anglars]" c="Roc d'Anglars"/>
              <i n="[SportClimbing].[Crag].&amp;[Roc de la Lluna]" c="Roc de la Lluna"/>
              <i n="[SportClimbing].[Crag].&amp;[Rodellar]" c="Rodellar"/>
              <i n="[SportClimbing].[Crag].&amp;[Sadernes]" c="Sadernes"/>
              <i n="[SportClimbing].[Crag].&amp;[Siurana]" c="Siurana"/>
              <i n="[SportClimbing].[Crag].&amp;[Starkenbach]" c="Starkenbach"/>
              <i n="[SportClimbing].[Crag].&amp;[Unterinn]" c="Unterinn"/>
              <i n="[SportClimbing].[Crag].&amp;[Zillertal - Astholz]" c="Zillertal - Astholz"/>
              <i n="[SportClimbing].[Crag].&amp;[Zillertal - Ewige Jagdgründe]" c="Zillertal - Ewige Jagdgründe"/>
            </range>
          </ranges>
        </level>
      </levels>
      <selections count="1">
        <selection n="[SportClimbing].[Crag].[All]"/>
      </selections>
    </olap>
  </data>
  <extLst>
    <x:ext xmlns:x15="http://schemas.microsoft.com/office/spreadsheetml/2010/11/main" uri="{470722E0-AACD-4C17-9CDC-17EF765DBC7E}">
      <x15:slicerCacheHideItemsWithNoData count="1">
        <x15:slicerCacheOlapLevelName uniqueName="[SportClimbing].[Crag].[Crag]"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2C6E0E4A-8119-4FCD-81C7-2CEF328A1A3B}" sourceName="[Years].[YEARS]">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 tabId="16" name="% of flash, onsight, redpoint per grade"/>
  </pivotTables>
  <data>
    <olap pivotCacheId="1409136763">
      <levels count="2">
        <level uniqueName="[Years].[YEARS].[(All)]" sourceCaption="(All)" count="0"/>
        <level uniqueName="[Years].[YEARS].[YEARS]" sourceCaption="YEARS" count="19">
          <ranges>
            <range startItem="0">
              <i n="[Years].[YEARS].&amp;[2006]" c="2006"/>
              <i n="[Years].[YEARS].&amp;[2007]" c="2007"/>
              <i n="[Years].[YEARS].&amp;[2008]" c="2008"/>
              <i n="[Years].[YEARS].&amp;[2011]" c="2011"/>
              <i n="[Years].[YEARS].&amp;[2012]" c="2012"/>
              <i n="[Years].[YEARS].&amp;[2013]" c="2013"/>
              <i n="[Years].[YEARS].&amp;[2016]" c="2016"/>
              <i n="[Years].[YEARS].&amp;[2017]" c="2017"/>
              <i n="[Years].[YEARS].&amp;[2018]" c="2018"/>
              <i n="[Years].[YEARS].&amp;[2019]" c="2019"/>
              <i n="[Years].[YEARS].&amp;[2020]" c="2020"/>
              <i n="[Years].[YEARS].&amp;[2021]" c="2021"/>
              <i n="[Years].[YEARS].&amp;[2022]" c="2022"/>
              <i n="[Years].[YEARS].&amp;[2023]" c="2023"/>
              <i n="[Years].[YEARS].&amp;[2024]" c="2024"/>
              <i n="[Years].[YEARS].&amp;[2009]" c="2009" nd="1"/>
              <i n="[Years].[YEARS].&amp;[2010]" c="2010" nd="1"/>
              <i n="[Years].[YEARS].&amp;[2014]" c="2014" nd="1"/>
              <i n="[Years].[YEARS].&amp;[2015]" c="2015" nd="1"/>
            </range>
          </ranges>
        </level>
      </levels>
      <selections count="1">
        <selection n="[Years].[YEARS].[All]"/>
      </selections>
    </olap>
  </data>
  <extLst>
    <x:ext xmlns:x15="http://schemas.microsoft.com/office/spreadsheetml/2010/11/main" uri="{470722E0-AACD-4C17-9CDC-17EF765DBC7E}">
      <x15:slicerCacheHideItemsWithNoData count="1">
        <x15:slicerCacheOlapLevelName uniqueName="[Years].[YEARS].[YEARS]" count="4"/>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layer1" xr10:uid="{CE44DC9C-25BA-4852-A339-E86B221485AA}" sourceName="[SportClimbing].[Belayer]">
  <pivotTables>
    <pivotTable tabId="16" name="Count per number of attempts"/>
    <pivotTable tabId="16" name="Count per country"/>
    <pivotTable tabId="16" name="Count per crag"/>
    <pivotTable tabId="16" name="Count per month"/>
    <pivotTable tabId="16" name="Count per year"/>
    <pivotTable tabId="16" name="Count per belayer"/>
    <pivotTable tabId="16" name="Count per grade"/>
    <pivotTable tabId="16" name="Count per height"/>
    <pivotTable tabId="16" name="% of flash, onsight, redpoint"/>
    <pivotTable tabId="16" name="Average of Tries num. only excl. outliers"/>
    <pivotTable tabId="16" name="% of flash, onsight, redpoint per grade"/>
  </pivotTables>
  <data>
    <olap pivotCacheId="1409136763">
      <levels count="2">
        <level uniqueName="[SportClimbing].[Belayer].[(All)]" sourceCaption="(All)" count="0"/>
        <level uniqueName="[SportClimbing].[Belayer].[Belayer]" sourceCaption="Belayer" count="48">
          <ranges>
            <range startItem="0">
              <i n="[SportClimbing].[Belayer].&amp;[Alexandre Marques]" c="Alexandre Marques"/>
              <i n="[SportClimbing].[Belayer].&amp;[Andres Villarroel]" c="Andres Villarroel"/>
              <i n="[SportClimbing].[Belayer].&amp;[Angel]" c="Angel"/>
              <i n="[SportClimbing].[Belayer].&amp;[Antonin]" c="Antonin"/>
              <i n="[SportClimbing].[Belayer].&amp;[Asier]" c="Asier"/>
              <i n="[SportClimbing].[Belayer].&amp;[Bernardo]" c="Bernardo"/>
              <i n="[SportClimbing].[Belayer].&amp;[Betka]" c="Betka"/>
              <i n="[SportClimbing].[Belayer].&amp;[Byron]" c="Byron"/>
              <i n="[SportClimbing].[Belayer].&amp;[Chris Awe]" c="Chris Awe"/>
              <i n="[SportClimbing].[Belayer].&amp;[Chris Knight]" c="Chris Knight"/>
              <i n="[SportClimbing].[Belayer].&amp;[Daniel Perez]" c="Daniel Perez"/>
              <i n="[SportClimbing].[Belayer].&amp;[Dave]" c="Dave"/>
              <i n="[SportClimbing].[Belayer].&amp;[David Valls]" c="David Valls"/>
              <i n="[SportClimbing].[Belayer].&amp;[Donald]" c="Donald"/>
              <i n="[SportClimbing].[Belayer].&amp;[Gabo]" c="Gabo"/>
              <i n="[SportClimbing].[Belayer].&amp;[Guhlm]" c="Guhlm"/>
              <i n="[SportClimbing].[Belayer].&amp;[Gustavo]" c="Gustavo"/>
              <i n="[SportClimbing].[Belayer].&amp;[Guy]" c="Guy"/>
              <i n="[SportClimbing].[Belayer].&amp;[Henry]" c="Henry"/>
              <i n="[SportClimbing].[Belayer].&amp;[Hervé]" c="Hervé"/>
              <i n="[SportClimbing].[Belayer].&amp;[Inti]" c="Inti"/>
              <i n="[SportClimbing].[Belayer].&amp;[Juan]" c="Juan"/>
              <i n="[SportClimbing].[Belayer].&amp;[Juman]" c="Juman"/>
              <i n="[SportClimbing].[Belayer].&amp;[Karla Mexicana]" c="Karla Mexicana"/>
              <i n="[SportClimbing].[Belayer].&amp;[Kat]" c="Kat"/>
              <i n="[SportClimbing].[Belayer].&amp;[Kathy]" c="Kathy"/>
              <i n="[SportClimbing].[Belayer].&amp;[Kati Golovina]" c="Kati Golovina"/>
              <i n="[SportClimbing].[Belayer].&amp;[Klaus Charfreitag]" c="Klaus Charfreitag"/>
              <i n="[SportClimbing].[Belayer].&amp;[Laila]" c="Laila"/>
              <i n="[SportClimbing].[Belayer].&amp;[Lena]" c="Lena"/>
              <i n="[SportClimbing].[Belayer].&amp;[Lydia]" c="Lydia"/>
              <i n="[SportClimbing].[Belayer].&amp;[Marc Ros]" c="Marc Ros"/>
              <i n="[SportClimbing].[Belayer].&amp;[Martyn]" c="Martyn"/>
              <i n="[SportClimbing].[Belayer].&amp;[Nadine]" c="Nadine"/>
              <i n="[SportClimbing].[Belayer].&amp;[Natasha]" c="Natasha"/>
              <i n="[SportClimbing].[Belayer].&amp;[Patrick]" c="Patrick"/>
              <i n="[SportClimbing].[Belayer].&amp;[Pelu]" c="Pelu"/>
              <i n="[SportClimbing].[Belayer].&amp;[Sean]" c="Sean"/>
              <i n="[SportClimbing].[Belayer].&amp;[Shyamal]" c="Shyamal"/>
              <i n="[SportClimbing].[Belayer].&amp;[Teddy]" c="Teddy"/>
              <i n="[SportClimbing].[Belayer].&amp;[Thomas Bur]" c="Thomas Bur"/>
              <i n="[SportClimbing].[Belayer].&amp;[Tibor]" c="Tibor"/>
              <i n="[SportClimbing].[Belayer].&amp;[Tieme]" c="Tieme"/>
              <i n="[SportClimbing].[Belayer].&amp;[Ulises]" c="Ulises"/>
              <i n="[SportClimbing].[Belayer].&amp;[Vittorio]" c="Vittorio"/>
              <i n="[SportClimbing].[Belayer].&amp;[water solo]" c="water solo"/>
              <i n="[SportClimbing].[Belayer].&amp;[Will]" c="Will"/>
              <i n="[SportClimbing].[Belayer].&amp;[Yoel]" c="Yoel"/>
            </range>
          </ranges>
        </level>
      </levels>
      <selections count="1">
        <selection n="[SportClimbing].[Belayer].[All]"/>
      </selections>
    </olap>
  </data>
  <extLst>
    <x:ext xmlns:x15="http://schemas.microsoft.com/office/spreadsheetml/2010/11/main" uri="{470722E0-AACD-4C17-9CDC-17EF765DBC7E}">
      <x15:slicerCacheHideItemsWithNoData count="1">
        <x15:slicerCacheOlapLevelName uniqueName="[SportClimbing].[Belayer].[Belayer]" count="0"/>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_m" xr10:uid="{D38D332B-CCF9-44BD-A0E1-616CF09F8F19}" sourceName="[SportClimbing].[Height (m)]">
  <pivotTables>
    <pivotTable tabId="16" name="Count per belayer"/>
    <pivotTable tabId="16" name="Count per year"/>
    <pivotTable tabId="16" name="Count per month"/>
    <pivotTable tabId="16" name="Count per crag"/>
    <pivotTable tabId="16" name="Count per country"/>
    <pivotTable tabId="16" name="Count per number of attempts"/>
    <pivotTable tabId="16" name="Count per grade"/>
    <pivotTable tabId="16" name="Count per height"/>
    <pivotTable tabId="16" name="% of flash, onsight, redpoint"/>
    <pivotTable tabId="16" name="Average of Tries num. only excl. outliers"/>
  </pivotTables>
  <data>
    <olap pivotCacheId="1409136763">
      <levels count="2">
        <level uniqueName="[SportClimbing].[Height (m)].[(All)]" sourceCaption="(All)" count="0"/>
        <level uniqueName="[SportClimbing].[Height (m)].[Height (m)]" sourceCaption="Height (m)" count="18">
          <ranges>
            <range startItem="0">
              <i n="[SportClimbing].[Height (m)].&amp;[10]" c="10"/>
              <i n="[SportClimbing].[Height (m)].&amp;[12]" c="12"/>
              <i n="[SportClimbing].[Height (m)].&amp;[13]" c="13"/>
              <i n="[SportClimbing].[Height (m)].&amp;[15]" c="15"/>
              <i n="[SportClimbing].[Height (m)].&amp;[16]" c="16"/>
              <i n="[SportClimbing].[Height (m)].&amp;[18]" c="18"/>
              <i n="[SportClimbing].[Height (m)].&amp;[20]" c="20"/>
              <i n="[SportClimbing].[Height (m)].&amp;[22]" c="22"/>
              <i n="[SportClimbing].[Height (m)].&amp;[23]" c="23"/>
              <i n="[SportClimbing].[Height (m)].&amp;[24]" c="24"/>
              <i n="[SportClimbing].[Height (m)].&amp;[25]" c="25"/>
              <i n="[SportClimbing].[Height (m)].&amp;[27]" c="27"/>
              <i n="[SportClimbing].[Height (m)].&amp;[28]" c="28"/>
              <i n="[SportClimbing].[Height (m)].&amp;[30]" c="30"/>
              <i n="[SportClimbing].[Height (m)].&amp;[32]" c="32"/>
              <i n="[SportClimbing].[Height (m)].&amp;[35]" c="35"/>
              <i n="[SportClimbing].[Height (m)].&amp;[38]" c="38"/>
              <i n="[SportClimbing].[Height (m)].&amp;[40]" c="40"/>
            </range>
          </ranges>
        </level>
      </levels>
      <selections count="1">
        <selection n="[SportClimbing].[Height (m)].[All]"/>
      </selections>
    </olap>
  </data>
  <extLst>
    <x:ext xmlns:x15="http://schemas.microsoft.com/office/spreadsheetml/2010/11/main" uri="{470722E0-AACD-4C17-9CDC-17EF765DBC7E}">
      <x15:slicerCacheHideItemsWithNoData count="1">
        <x15:slicerCacheOlapLevelName uniqueName="[SportClimbing].[Height (m)].[Height (m)]" count="0"/>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2" xr10:uid="{C71B0650-46EA-4E6C-9312-E95775CF418B}" sourceName="[MONTHS].[MONTHS 2]">
  <pivotTables>
    <pivotTable tabId="16" name="% of flash, onsight, redpoint"/>
    <pivotTable tabId="16" name="Average of Tries num. only excl. outliers"/>
    <pivotTable tabId="16" name="Count per belayer"/>
    <pivotTable tabId="16" name="Count per country"/>
    <pivotTable tabId="16" name="Count per crag"/>
    <pivotTable tabId="16" name="Count per grade"/>
    <pivotTable tabId="16" name="Count per height"/>
    <pivotTable tabId="16" name="Count per month"/>
    <pivotTable tabId="16" name="Count per number of attempts"/>
    <pivotTable tabId="16" name="Count per year"/>
    <pivotTable tabId="16" name="% of flash, onsight, redpoint per grade"/>
  </pivotTables>
  <data>
    <olap pivotCacheId="1409136763">
      <levels count="2">
        <level uniqueName="[MONTHS].[MONTHS 2].[(All)]" sourceCaption="(All)" count="0"/>
        <level uniqueName="[MONTHS].[MONTHS 2].[MONTHS 2]" sourceCaption="MONTHS 2" count="12">
          <ranges>
            <range startItem="0">
              <i n="[MONTHS].[MONTHS 2].&amp;[Jan]" c="Jan"/>
              <i n="[MONTHS].[MONTHS 2].&amp;[Feb]" c="Feb"/>
              <i n="[MONTHS].[MONTHS 2].&amp;[Mar]" c="Mar"/>
              <i n="[MONTHS].[MONTHS 2].&amp;[Apr]" c="Apr"/>
              <i n="[MONTHS].[MONTHS 2].&amp;[May]" c="May"/>
              <i n="[MONTHS].[MONTHS 2].&amp;[Jun]" c="Jun"/>
              <i n="[MONTHS].[MONTHS 2].&amp;[Jul]" c="Jul"/>
              <i n="[MONTHS].[MONTHS 2].&amp;[Aug]" c="Aug"/>
              <i n="[MONTHS].[MONTHS 2].&amp;[Sep]" c="Sep"/>
              <i n="[MONTHS].[MONTHS 2].&amp;[Oct]" c="Oct"/>
              <i n="[MONTHS].[MONTHS 2].&amp;[Nov]" c="Nov"/>
              <i n="[MONTHS].[MONTHS 2].&amp;[Dec]" c="Dec"/>
            </range>
          </ranges>
        </level>
      </levels>
      <selections count="1">
        <selection n="[MONTHS].[MONTHS 2].[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range__m" xr10:uid="{3C1FCFFA-F8F4-417D-AECE-AFD813B9F293}" sourceName="[SportClimbing].[Height range (m)]">
  <pivotTables>
    <pivotTable tabId="16" name="% of flash, onsight, redpoint"/>
    <pivotTable tabId="16" name="Average of Tries num. only excl. outliers"/>
    <pivotTable tabId="16" name="Count per belayer"/>
    <pivotTable tabId="16" name="Count per country"/>
    <pivotTable tabId="16" name="Count per crag"/>
    <pivotTable tabId="16" name="Count per grade"/>
    <pivotTable tabId="16" name="Count per height"/>
    <pivotTable tabId="16" name="Count per month"/>
    <pivotTable tabId="16" name="Count per number of attempts"/>
    <pivotTable tabId="16" name="Count per year"/>
    <pivotTable tabId="16" name="% of flash, onsight, redpoint per grade"/>
  </pivotTables>
  <data>
    <olap pivotCacheId="1409136763">
      <levels count="2">
        <level uniqueName="[SportClimbing].[Height range (m)].[(All)]" sourceCaption="(All)" count="0"/>
        <level uniqueName="[SportClimbing].[Height range (m)].[Height range (m)]" sourceCaption="Height range (m)" count="7">
          <ranges>
            <range startItem="0">
              <i n="[SportClimbing].[Height range (m)].&amp;[0-10]" c="0-10"/>
              <i n="[SportClimbing].[Height range (m)].&amp;[11-15]" c="11-15"/>
              <i n="[SportClimbing].[Height range (m)].&amp;[16-20]" c="16-20"/>
              <i n="[SportClimbing].[Height range (m)].&amp;[21-25]" c="21-25"/>
              <i n="[SportClimbing].[Height range (m)].&amp;[26-30]" c="26-30"/>
              <i n="[SportClimbing].[Height range (m)].&amp;[31-35]" c="31-35"/>
              <i n="[SportClimbing].[Height range (m)].&amp;[35+]" c="35+"/>
            </range>
          </ranges>
        </level>
      </levels>
      <selections count="1">
        <selection n="[SportClimbing].[Height range (m)].[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 - TRIES" xr10:uid="{DC031239-5696-4400-94A8-168247819DF2}" cache="Slicer_Total_number_of_tries" caption="Total number of tries" columnCount="4" level="1" style="SlicerStyleDark1" rowHeight="225425"/>
  <slicer name="SLICER - GRADE" xr10:uid="{C9D86EF3-DA22-4E79-9417-61ECB4BE31B2}" cache="Slicer_Grade" caption="Grade" columnCount="2" level="1" style="Grade" rowHeight="225425"/>
  <slicer name="SLICER - CRAG" xr10:uid="{57EE081A-5355-4C6F-AF2A-30C624F4D53F}" cache="Slicer_Crag" caption="Crag" columnCount="7" level="1" style="SlicerStyleDark2 2" rowHeight="225425"/>
  <slicer name="SLICER -YEAR" xr10:uid="{9C5CB6E8-0DB1-4CE8-B125-C3696FFEC8D3}" cache="Slicer_YEARS" caption="Year" columnCount="4" level="1" style="SlicerStyleDark6" rowHeight="225425"/>
  <slicer name="SLICER - PARTNER" xr10:uid="{6A73B54E-930C-4E8F-9CD2-F22A2152753F}" cache="Slicer_Belayer1" caption="Climbing partner" columnCount="5" level="1" style="Belayer" rowHeight="225425"/>
  <slicer name="SLICER - HEIGHT" xr10:uid="{1C541FAA-BC74-4DDB-A62D-1E2A3A72EDEC}" cache="Slicer_Height__m" caption="Height (m)" columnCount="5" level="1" style="SlicerStyleDark5" rowHeight="225425"/>
  <slicer name="SLICER - MONTH" xr10:uid="{12489FBE-ACFB-4A32-815A-D35FA83CBF83}" cache="Slicer_MONTHS_2" caption="Month" columnCount="3" level="1" style="Month" rowHeight="225425"/>
  <slicer name="SLICER - HEIGHT RANGE" xr10:uid="{3BB562B2-DE17-4E06-8C74-FA86DBD22199}" cache="Slicer_Height_range__m" caption="Height range (m)" columnCount="2" level="1" style="SlicerStyleDark5"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0000000}" name="SportClimbing" displayName="SportClimbing" ref="A1:P164" totalsRowShown="0" headerRowDxfId="21" dataDxfId="20">
  <autoFilter ref="A1:P164" xr:uid="{00000000-0009-0000-0100-00000B000000}"/>
  <tableColumns count="16">
    <tableColumn id="15" xr3:uid="{FE3DDA29-F15F-44B8-AEE9-6E7A12EB2621}" name="Date" dataDxfId="19">
      <calculatedColumnFormula>DATE(SportClimbing[[#This Row],[Year]],_xlfn.XLOOKUP(SportClimbing[[#This Row],[Month]],MONTHS[MONTHS 2],MONTHS[MONTHS 3]),SportClimbing[[#This Row],[Day]])</calculatedColumnFormula>
    </tableColumn>
    <tableColumn id="16" xr3:uid="{CD864414-533C-4B70-8D0E-C6C7958F5345}" name="Date_filter" dataDxfId="18">
      <calculatedColumnFormula>AND(SportClimbing[[#This Row],[Date]]&gt;=EOMONTH(TODAY(),-13)+1,SportClimbing[[#This Row],[Date]]&lt;EOMONTH(TODAY(),-1))</calculatedColumnFormula>
    </tableColumn>
    <tableColumn id="1" xr3:uid="{00000000-0010-0000-0000-000001000000}" name="Day" dataDxfId="17"/>
    <tableColumn id="2" xr3:uid="{00000000-0010-0000-0000-000002000000}" name="Month" dataDxfId="16"/>
    <tableColumn id="3" xr3:uid="{00000000-0010-0000-0000-000003000000}" name="Year" dataDxfId="15"/>
    <tableColumn id="4" xr3:uid="{00000000-0010-0000-0000-000004000000}" name="Route name" dataDxfId="14"/>
    <tableColumn id="5" xr3:uid="{00000000-0010-0000-0000-000005000000}" name="Grade" dataDxfId="13"/>
    <tableColumn id="11" xr3:uid="{BFFEE807-DBDA-4F0E-AB51-6D193DCB058B}" name="Country" dataDxfId="12"/>
    <tableColumn id="6" xr3:uid="{00000000-0010-0000-0000-000006000000}" name="Crag" dataDxfId="11"/>
    <tableColumn id="7" xr3:uid="{00000000-0010-0000-0000-000007000000}" name="Sector" dataDxfId="10"/>
    <tableColumn id="8" xr3:uid="{00000000-0010-0000-0000-000008000000}" name="Height (m)" dataDxfId="9"/>
    <tableColumn id="12" xr3:uid="{81841973-0EB5-42FD-BFDD-2B7B229B7F5E}" name="Height range (m)" dataDxfId="8">
      <calculatedColumnFormula>IF(SportClimbing[[#This Row],[Height (m)]]&lt;11, "0-10", IF(SportClimbing[[#This Row],[Height (m)]]&lt;16, "11-15", IF(SportClimbing[[#This Row],[Height (m)]]&lt;21, "16-20", IF(SportClimbing[[#This Row],[Height (m)]]&lt;26, "21-25", IF(SportClimbing[[#This Row],[Height (m)]]&lt;31, "26-30", IF(SportClimbing[[#This Row],[Height (m)]]&lt;36, "31-35", "35+"))))))</calculatedColumnFormula>
    </tableColumn>
    <tableColumn id="9" xr3:uid="{00000000-0010-0000-0000-000009000000}" name="Belayer" dataDxfId="7"/>
    <tableColumn id="10" xr3:uid="{00000000-0010-0000-0000-00000A000000}" name="Total number of tries" dataDxfId="6"/>
    <tableColumn id="13" xr3:uid="{CFDCCC54-2F7A-4831-BA52-05C63F2A3A19}" name="Tries num. only excl. outliers" dataDxfId="5">
      <calculatedColumnFormula>IF(ISNUMBER(SportClimbing[[#This Row],[Total number of tries]])=TRUE, SportClimbing[[#This Row],[Total number of tries]], 1)</calculatedColumnFormula>
    </tableColumn>
    <tableColumn id="14" xr3:uid="{A0FF27BE-EC33-40AC-AEF4-B5788A5C4E1F}" name="onsight/flash/redpoint" dataDxfId="4">
      <calculatedColumnFormula>IF(ISNUMBER(SportClimbing[[#This Row],[Total number of tries]])=TRUE, "redpoint", SportClimbing[[#This Row],[Total number of tries]])</calculatedColumnFormula>
    </tableColumn>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BDA1C8-67BC-46A4-B59F-88BB6F02F3A5}" name="YEARS" displayName="YEARS" ref="A1:A20" totalsRowShown="0">
  <autoFilter ref="A1:A20" xr:uid="{5DBDA1C8-67BC-46A4-B59F-88BB6F02F3A5}"/>
  <tableColumns count="1">
    <tableColumn id="1" xr3:uid="{94E9D351-C9E9-4065-813F-F63DB1439259}" name="YEAR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5CDF67-69C6-4F8E-8866-17A2301F4074}" name="MONTHS" displayName="MONTHS" ref="C1:E13" totalsRowShown="0">
  <autoFilter ref="C1:E13" xr:uid="{F65CDF67-69C6-4F8E-8866-17A2301F4074}"/>
  <tableColumns count="3">
    <tableColumn id="1" xr3:uid="{077EAEE1-3C25-4029-8A12-05952909279A}" name="MONTHS 1"/>
    <tableColumn id="2" xr3:uid="{48F14ADA-60D5-42F2-B026-D004D0FF61D3}" name="MONTHS 2"/>
    <tableColumn id="3" xr3:uid="{6220A5CE-1022-4C93-A397-A38BF650EDBE}" name="MONTHS 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E91DC0-84F5-47BE-B79E-2355DF0C3A3F}" name="GRADES" displayName="GRADES" ref="G1:G7" totalsRowShown="0">
  <autoFilter ref="G1:G7" xr:uid="{C5E91DC0-84F5-47BE-B79E-2355DF0C3A3F}"/>
  <tableColumns count="1">
    <tableColumn id="1" xr3:uid="{1476F114-40F1-4E3E-BADA-69DE0D8C9ED5}" name="GRADES"/>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A1:P164"/>
  <sheetViews>
    <sheetView showGridLines="0" zoomScaleNormal="100" workbookViewId="0">
      <pane ySplit="1" topLeftCell="A134" activePane="bottomLeft" state="frozen"/>
      <selection pane="bottomLeft" activeCell="C167" sqref="C167"/>
    </sheetView>
  </sheetViews>
  <sheetFormatPr defaultColWidth="11.5703125" defaultRowHeight="12.75" x14ac:dyDescent="0.2"/>
  <cols>
    <col min="1" max="1" width="11.5703125" style="22"/>
    <col min="2" max="2" width="0" style="22" hidden="1" customWidth="1"/>
    <col min="3" max="3" width="9.85546875" bestFit="1" customWidth="1"/>
    <col min="4" max="4" width="8.85546875" bestFit="1" customWidth="1"/>
    <col min="5" max="5" width="7.140625" bestFit="1" customWidth="1"/>
    <col min="6" max="6" width="34.5703125" bestFit="1" customWidth="1"/>
    <col min="7" max="7" width="8.5703125" bestFit="1" customWidth="1"/>
    <col min="8" max="8" width="10.7109375" bestFit="1" customWidth="1"/>
    <col min="9" max="9" width="27.7109375" bestFit="1" customWidth="1"/>
    <col min="10" max="10" width="29.28515625" bestFit="1" customWidth="1"/>
    <col min="11" max="11" width="12.28515625" bestFit="1" customWidth="1"/>
    <col min="12" max="12" width="18" bestFit="1" customWidth="1"/>
    <col min="13" max="13" width="17.42578125" bestFit="1" customWidth="1"/>
    <col min="14" max="14" width="22.42578125" bestFit="1" customWidth="1"/>
    <col min="15" max="15" width="30.140625" bestFit="1" customWidth="1"/>
    <col min="16" max="16" width="23.140625" bestFit="1" customWidth="1"/>
  </cols>
  <sheetData>
    <row r="1" spans="1:16" x14ac:dyDescent="0.2">
      <c r="A1" s="22" t="s">
        <v>422</v>
      </c>
      <c r="B1" s="22" t="s">
        <v>423</v>
      </c>
      <c r="C1" t="s">
        <v>136</v>
      </c>
      <c r="D1" t="s">
        <v>137</v>
      </c>
      <c r="E1" t="s">
        <v>138</v>
      </c>
      <c r="F1" t="s">
        <v>139</v>
      </c>
      <c r="G1" t="s">
        <v>140</v>
      </c>
      <c r="H1" t="s">
        <v>260</v>
      </c>
      <c r="I1" t="s">
        <v>141</v>
      </c>
      <c r="J1" t="s">
        <v>142</v>
      </c>
      <c r="K1" t="s">
        <v>143</v>
      </c>
      <c r="L1" t="s">
        <v>379</v>
      </c>
      <c r="M1" t="s">
        <v>144</v>
      </c>
      <c r="N1" t="s">
        <v>145</v>
      </c>
      <c r="O1" s="11" t="s">
        <v>408</v>
      </c>
      <c r="P1" t="s">
        <v>404</v>
      </c>
    </row>
    <row r="2" spans="1:16" x14ac:dyDescent="0.2">
      <c r="A2" s="22">
        <f>DATE(SportClimbing[[#This Row],[Year]],_xlfn.XLOOKUP(SportClimbing[[#This Row],[Month]],MONTHS[MONTHS 2],MONTHS[MONTHS 3]),SportClimbing[[#This Row],[Day]])</f>
        <v>38913</v>
      </c>
      <c r="B2" s="22" t="b">
        <f ca="1">AND(SportClimbing[[#This Row],[Date]]&gt;=EOMONTH(TODAY(),-13)+1,SportClimbing[[#This Row],[Date]]&lt;EOMONTH(TODAY(),-1))</f>
        <v>0</v>
      </c>
      <c r="C2">
        <v>15</v>
      </c>
      <c r="D2" t="s">
        <v>366</v>
      </c>
      <c r="E2">
        <v>2006</v>
      </c>
      <c r="F2" t="s">
        <v>2</v>
      </c>
      <c r="G2" t="s">
        <v>3</v>
      </c>
      <c r="H2" t="s">
        <v>261</v>
      </c>
      <c r="I2" t="s">
        <v>1</v>
      </c>
      <c r="J2" t="s">
        <v>4</v>
      </c>
      <c r="K2">
        <v>15</v>
      </c>
      <c r="L2" t="str">
        <f>IF(SportClimbing[[#This Row],[Height (m)]]&lt;11, "0-10", IF(SportClimbing[[#This Row],[Height (m)]]&lt;16, "11-15", IF(SportClimbing[[#This Row],[Height (m)]]&lt;21, "16-20", IF(SportClimbing[[#This Row],[Height (m)]]&lt;26, "21-25", IF(SportClimbing[[#This Row],[Height (m)]]&lt;31, "26-30", IF(SportClimbing[[#This Row],[Height (m)]]&lt;36, "31-35", "35+"))))))</f>
        <v>11-15</v>
      </c>
      <c r="M2" t="s">
        <v>10</v>
      </c>
      <c r="N2">
        <v>7</v>
      </c>
      <c r="O2">
        <f>IF(ISNUMBER(SportClimbing[[#This Row],[Total number of tries]])=TRUE, SportClimbing[[#This Row],[Total number of tries]], 1)</f>
        <v>7</v>
      </c>
      <c r="P2" t="str">
        <f>IF(ISNUMBER(SportClimbing[[#This Row],[Total number of tries]])=TRUE, "redpoint", SportClimbing[[#This Row],[Total number of tries]])</f>
        <v>redpoint</v>
      </c>
    </row>
    <row r="3" spans="1:16" x14ac:dyDescent="0.2">
      <c r="A3" s="22">
        <f>DATE(SportClimbing[[#This Row],[Year]],_xlfn.XLOOKUP(SportClimbing[[#This Row],[Month]],MONTHS[MONTHS 2],MONTHS[MONTHS 3]),SportClimbing[[#This Row],[Day]])</f>
        <v>39285</v>
      </c>
      <c r="B3" s="22" t="b">
        <f ca="1">AND(SportClimbing[[#This Row],[Date]]&gt;=EOMONTH(TODAY(),-13)+1,SportClimbing[[#This Row],[Date]]&lt;EOMONTH(TODAY(),-1))</f>
        <v>0</v>
      </c>
      <c r="C3">
        <v>22</v>
      </c>
      <c r="D3" t="s">
        <v>366</v>
      </c>
      <c r="E3">
        <v>2007</v>
      </c>
      <c r="F3" t="s">
        <v>5</v>
      </c>
      <c r="G3" t="s">
        <v>3</v>
      </c>
      <c r="H3" t="s">
        <v>261</v>
      </c>
      <c r="I3" t="s">
        <v>1</v>
      </c>
      <c r="J3" t="s">
        <v>4</v>
      </c>
      <c r="K3">
        <v>25</v>
      </c>
      <c r="L3" t="str">
        <f>IF(SportClimbing[[#This Row],[Height (m)]]&lt;11, "0-10", IF(SportClimbing[[#This Row],[Height (m)]]&lt;16, "11-15", IF(SportClimbing[[#This Row],[Height (m)]]&lt;21, "16-20", IF(SportClimbing[[#This Row],[Height (m)]]&lt;26, "21-25", IF(SportClimbing[[#This Row],[Height (m)]]&lt;31, "26-30", IF(SportClimbing[[#This Row],[Height (m)]]&lt;36, "31-35", "35+"))))))</f>
        <v>21-25</v>
      </c>
      <c r="M3" t="s">
        <v>6</v>
      </c>
      <c r="N3">
        <v>4</v>
      </c>
      <c r="O3">
        <f>IF(ISNUMBER(SportClimbing[[#This Row],[Total number of tries]])=TRUE, SportClimbing[[#This Row],[Total number of tries]], 1)</f>
        <v>4</v>
      </c>
      <c r="P3" t="str">
        <f>IF(ISNUMBER(SportClimbing[[#This Row],[Total number of tries]])=TRUE, "redpoint", SportClimbing[[#This Row],[Total number of tries]])</f>
        <v>redpoint</v>
      </c>
    </row>
    <row r="4" spans="1:16" x14ac:dyDescent="0.2">
      <c r="A4" s="22">
        <f>DATE(SportClimbing[[#This Row],[Year]],_xlfn.XLOOKUP(SportClimbing[[#This Row],[Month]],MONTHS[MONTHS 2],MONTHS[MONTHS 3]),SportClimbing[[#This Row],[Day]])</f>
        <v>39557</v>
      </c>
      <c r="B4" s="22" t="b">
        <f ca="1">AND(SportClimbing[[#This Row],[Date]]&gt;=EOMONTH(TODAY(),-13)+1,SportClimbing[[#This Row],[Date]]&lt;EOMONTH(TODAY(),-1))</f>
        <v>0</v>
      </c>
      <c r="C4">
        <v>19</v>
      </c>
      <c r="D4" t="s">
        <v>369</v>
      </c>
      <c r="E4">
        <v>2008</v>
      </c>
      <c r="F4" t="s">
        <v>7</v>
      </c>
      <c r="G4" t="s">
        <v>3</v>
      </c>
      <c r="H4" t="s">
        <v>261</v>
      </c>
      <c r="I4" t="s">
        <v>8</v>
      </c>
      <c r="J4" t="s">
        <v>9</v>
      </c>
      <c r="K4">
        <v>25</v>
      </c>
      <c r="L4" t="str">
        <f>IF(SportClimbing[[#This Row],[Height (m)]]&lt;11, "0-10", IF(SportClimbing[[#This Row],[Height (m)]]&lt;16, "11-15", IF(SportClimbing[[#This Row],[Height (m)]]&lt;21, "16-20", IF(SportClimbing[[#This Row],[Height (m)]]&lt;26, "21-25", IF(SportClimbing[[#This Row],[Height (m)]]&lt;31, "26-30", IF(SportClimbing[[#This Row],[Height (m)]]&lt;36, "31-35", "35+"))))))</f>
        <v>21-25</v>
      </c>
      <c r="M4" t="s">
        <v>10</v>
      </c>
      <c r="N4" t="s">
        <v>11</v>
      </c>
      <c r="O4">
        <f>IF(ISNUMBER(SportClimbing[[#This Row],[Total number of tries]])=TRUE, SportClimbing[[#This Row],[Total number of tries]], 1)</f>
        <v>1</v>
      </c>
      <c r="P4" t="str">
        <f>IF(ISNUMBER(SportClimbing[[#This Row],[Total number of tries]])=TRUE, "redpoint", SportClimbing[[#This Row],[Total number of tries]])</f>
        <v>flash</v>
      </c>
    </row>
    <row r="5" spans="1:16" x14ac:dyDescent="0.2">
      <c r="A5" s="22">
        <f>DATE(SportClimbing[[#This Row],[Year]],_xlfn.XLOOKUP(SportClimbing[[#This Row],[Month]],MONTHS[MONTHS 2],MONTHS[MONTHS 3]),SportClimbing[[#This Row],[Day]])</f>
        <v>39571</v>
      </c>
      <c r="B5" s="22" t="b">
        <f ca="1">AND(SportClimbing[[#This Row],[Date]]&gt;=EOMONTH(TODAY(),-13)+1,SportClimbing[[#This Row],[Date]]&lt;EOMONTH(TODAY(),-1))</f>
        <v>0</v>
      </c>
      <c r="C5">
        <v>3</v>
      </c>
      <c r="D5" t="s">
        <v>155</v>
      </c>
      <c r="E5">
        <v>2008</v>
      </c>
      <c r="F5" t="s">
        <v>225</v>
      </c>
      <c r="G5" t="s">
        <v>3</v>
      </c>
      <c r="H5" t="s">
        <v>261</v>
      </c>
      <c r="I5" t="s">
        <v>12</v>
      </c>
      <c r="J5" t="s">
        <v>0</v>
      </c>
      <c r="K5">
        <v>18</v>
      </c>
      <c r="L5" t="str">
        <f>IF(SportClimbing[[#This Row],[Height (m)]]&lt;11, "0-10", IF(SportClimbing[[#This Row],[Height (m)]]&lt;16, "11-15", IF(SportClimbing[[#This Row],[Height (m)]]&lt;21, "16-20", IF(SportClimbing[[#This Row],[Height (m)]]&lt;26, "21-25", IF(SportClimbing[[#This Row],[Height (m)]]&lt;31, "26-30", IF(SportClimbing[[#This Row],[Height (m)]]&lt;36, "31-35", "35+"))))))</f>
        <v>16-20</v>
      </c>
      <c r="M5" t="s">
        <v>13</v>
      </c>
      <c r="N5">
        <v>2</v>
      </c>
      <c r="O5">
        <f>IF(ISNUMBER(SportClimbing[[#This Row],[Total number of tries]])=TRUE, SportClimbing[[#This Row],[Total number of tries]], 1)</f>
        <v>2</v>
      </c>
      <c r="P5" t="str">
        <f>IF(ISNUMBER(SportClimbing[[#This Row],[Total number of tries]])=TRUE, "redpoint", SportClimbing[[#This Row],[Total number of tries]])</f>
        <v>redpoint</v>
      </c>
    </row>
    <row r="6" spans="1:16" x14ac:dyDescent="0.2">
      <c r="A6" s="22">
        <f>DATE(SportClimbing[[#This Row],[Year]],_xlfn.XLOOKUP(SportClimbing[[#This Row],[Month]],MONTHS[MONTHS 2],MONTHS[MONTHS 3]),SportClimbing[[#This Row],[Day]])</f>
        <v>40761</v>
      </c>
      <c r="B6" s="22" t="b">
        <f ca="1">AND(SportClimbing[[#This Row],[Date]]&gt;=EOMONTH(TODAY(),-13)+1,SportClimbing[[#This Row],[Date]]&lt;EOMONTH(TODAY(),-1))</f>
        <v>0</v>
      </c>
      <c r="C6">
        <v>6</v>
      </c>
      <c r="D6" t="s">
        <v>158</v>
      </c>
      <c r="E6">
        <v>2011</v>
      </c>
      <c r="F6" t="s">
        <v>14</v>
      </c>
      <c r="G6" t="s">
        <v>3</v>
      </c>
      <c r="H6" t="s">
        <v>262</v>
      </c>
      <c r="I6" t="s">
        <v>15</v>
      </c>
      <c r="J6" t="s">
        <v>16</v>
      </c>
      <c r="K6">
        <v>20</v>
      </c>
      <c r="L6" t="str">
        <f>IF(SportClimbing[[#This Row],[Height (m)]]&lt;11, "0-10", IF(SportClimbing[[#This Row],[Height (m)]]&lt;16, "11-15", IF(SportClimbing[[#This Row],[Height (m)]]&lt;21, "16-20", IF(SportClimbing[[#This Row],[Height (m)]]&lt;26, "21-25", IF(SportClimbing[[#This Row],[Height (m)]]&lt;31, "26-30", IF(SportClimbing[[#This Row],[Height (m)]]&lt;36, "31-35", "35+"))))))</f>
        <v>16-20</v>
      </c>
      <c r="M6" t="s">
        <v>17</v>
      </c>
      <c r="N6">
        <v>2</v>
      </c>
      <c r="O6">
        <f>IF(ISNUMBER(SportClimbing[[#This Row],[Total number of tries]])=TRUE, SportClimbing[[#This Row],[Total number of tries]], 1)</f>
        <v>2</v>
      </c>
      <c r="P6" t="str">
        <f>IF(ISNUMBER(SportClimbing[[#This Row],[Total number of tries]])=TRUE, "redpoint", SportClimbing[[#This Row],[Total number of tries]])</f>
        <v>redpoint</v>
      </c>
    </row>
    <row r="7" spans="1:16" x14ac:dyDescent="0.2">
      <c r="A7" s="22">
        <f>DATE(SportClimbing[[#This Row],[Year]],_xlfn.XLOOKUP(SportClimbing[[#This Row],[Month]],MONTHS[MONTHS 2],MONTHS[MONTHS 3]),SportClimbing[[#This Row],[Day]])</f>
        <v>41007</v>
      </c>
      <c r="B7" s="22" t="b">
        <f ca="1">AND(SportClimbing[[#This Row],[Date]]&gt;=EOMONTH(TODAY(),-13)+1,SportClimbing[[#This Row],[Date]]&lt;EOMONTH(TODAY(),-1))</f>
        <v>0</v>
      </c>
      <c r="C7">
        <v>8</v>
      </c>
      <c r="D7" t="s">
        <v>369</v>
      </c>
      <c r="E7">
        <v>2012</v>
      </c>
      <c r="F7" t="s">
        <v>118</v>
      </c>
      <c r="G7" t="s">
        <v>3</v>
      </c>
      <c r="H7" t="s">
        <v>262</v>
      </c>
      <c r="I7" t="s">
        <v>18</v>
      </c>
      <c r="J7" t="s">
        <v>19</v>
      </c>
      <c r="K7">
        <v>20</v>
      </c>
      <c r="L7" t="str">
        <f>IF(SportClimbing[[#This Row],[Height (m)]]&lt;11, "0-10", IF(SportClimbing[[#This Row],[Height (m)]]&lt;16, "11-15", IF(SportClimbing[[#This Row],[Height (m)]]&lt;21, "16-20", IF(SportClimbing[[#This Row],[Height (m)]]&lt;26, "21-25", IF(SportClimbing[[#This Row],[Height (m)]]&lt;31, "26-30", IF(SportClimbing[[#This Row],[Height (m)]]&lt;36, "31-35", "35+"))))))</f>
        <v>16-20</v>
      </c>
      <c r="M7" t="s">
        <v>146</v>
      </c>
      <c r="N7">
        <v>2</v>
      </c>
      <c r="O7">
        <f>IF(ISNUMBER(SportClimbing[[#This Row],[Total number of tries]])=TRUE, SportClimbing[[#This Row],[Total number of tries]], 1)</f>
        <v>2</v>
      </c>
      <c r="P7" t="str">
        <f>IF(ISNUMBER(SportClimbing[[#This Row],[Total number of tries]])=TRUE, "redpoint", SportClimbing[[#This Row],[Total number of tries]])</f>
        <v>redpoint</v>
      </c>
    </row>
    <row r="8" spans="1:16" x14ac:dyDescent="0.2">
      <c r="A8" s="22">
        <f>DATE(SportClimbing[[#This Row],[Year]],_xlfn.XLOOKUP(SportClimbing[[#This Row],[Month]],MONTHS[MONTHS 2],MONTHS[MONTHS 3]),SportClimbing[[#This Row],[Day]])</f>
        <v>41234</v>
      </c>
      <c r="B8" s="22" t="b">
        <f ca="1">AND(SportClimbing[[#This Row],[Date]]&gt;=EOMONTH(TODAY(),-13)+1,SportClimbing[[#This Row],[Date]]&lt;EOMONTH(TODAY(),-1))</f>
        <v>0</v>
      </c>
      <c r="C8">
        <v>21</v>
      </c>
      <c r="D8" t="s">
        <v>160</v>
      </c>
      <c r="E8">
        <v>2012</v>
      </c>
      <c r="F8" t="s">
        <v>20</v>
      </c>
      <c r="G8" t="s">
        <v>21</v>
      </c>
      <c r="H8" t="s">
        <v>262</v>
      </c>
      <c r="I8" t="s">
        <v>22</v>
      </c>
      <c r="J8" t="s">
        <v>23</v>
      </c>
      <c r="K8">
        <v>25</v>
      </c>
      <c r="L8" t="str">
        <f>IF(SportClimbing[[#This Row],[Height (m)]]&lt;11, "0-10", IF(SportClimbing[[#This Row],[Height (m)]]&lt;16, "11-15", IF(SportClimbing[[#This Row],[Height (m)]]&lt;21, "16-20", IF(SportClimbing[[#This Row],[Height (m)]]&lt;26, "21-25", IF(SportClimbing[[#This Row],[Height (m)]]&lt;31, "26-30", IF(SportClimbing[[#This Row],[Height (m)]]&lt;36, "31-35", "35+"))))))</f>
        <v>21-25</v>
      </c>
      <c r="M8" t="s">
        <v>24</v>
      </c>
      <c r="N8">
        <v>4</v>
      </c>
      <c r="O8">
        <f>IF(ISNUMBER(SportClimbing[[#This Row],[Total number of tries]])=TRUE, SportClimbing[[#This Row],[Total number of tries]], 1)</f>
        <v>4</v>
      </c>
      <c r="P8" t="str">
        <f>IF(ISNUMBER(SportClimbing[[#This Row],[Total number of tries]])=TRUE, "redpoint", SportClimbing[[#This Row],[Total number of tries]])</f>
        <v>redpoint</v>
      </c>
    </row>
    <row r="9" spans="1:16" x14ac:dyDescent="0.2">
      <c r="A9" s="22">
        <f>DATE(SportClimbing[[#This Row],[Year]],_xlfn.XLOOKUP(SportClimbing[[#This Row],[Month]],MONTHS[MONTHS 2],MONTHS[MONTHS 3]),SportClimbing[[#This Row],[Day]])</f>
        <v>41264</v>
      </c>
      <c r="B9" s="22" t="b">
        <f ca="1">AND(SportClimbing[[#This Row],[Date]]&gt;=EOMONTH(TODAY(),-13)+1,SportClimbing[[#This Row],[Date]]&lt;EOMONTH(TODAY(),-1))</f>
        <v>0</v>
      </c>
      <c r="C9">
        <v>21</v>
      </c>
      <c r="D9" t="s">
        <v>161</v>
      </c>
      <c r="E9">
        <v>2012</v>
      </c>
      <c r="F9" t="s">
        <v>28</v>
      </c>
      <c r="G9" t="s">
        <v>21</v>
      </c>
      <c r="H9" t="s">
        <v>262</v>
      </c>
      <c r="I9" t="s">
        <v>22</v>
      </c>
      <c r="J9" t="s">
        <v>23</v>
      </c>
      <c r="K9">
        <v>25</v>
      </c>
      <c r="L9" t="str">
        <f>IF(SportClimbing[[#This Row],[Height (m)]]&lt;11, "0-10", IF(SportClimbing[[#This Row],[Height (m)]]&lt;16, "11-15", IF(SportClimbing[[#This Row],[Height (m)]]&lt;21, "16-20", IF(SportClimbing[[#This Row],[Height (m)]]&lt;26, "21-25", IF(SportClimbing[[#This Row],[Height (m)]]&lt;31, "26-30", IF(SportClimbing[[#This Row],[Height (m)]]&lt;36, "31-35", "35+"))))))</f>
        <v>21-25</v>
      </c>
      <c r="M9" t="s">
        <v>146</v>
      </c>
      <c r="N9" t="s">
        <v>11</v>
      </c>
      <c r="O9">
        <f>IF(ISNUMBER(SportClimbing[[#This Row],[Total number of tries]])=TRUE, SportClimbing[[#This Row],[Total number of tries]], 1)</f>
        <v>1</v>
      </c>
      <c r="P9" t="str">
        <f>IF(ISNUMBER(SportClimbing[[#This Row],[Total number of tries]])=TRUE, "redpoint", SportClimbing[[#This Row],[Total number of tries]])</f>
        <v>flash</v>
      </c>
    </row>
    <row r="10" spans="1:16" x14ac:dyDescent="0.2">
      <c r="A10" s="22">
        <f>DATE(SportClimbing[[#This Row],[Year]],_xlfn.XLOOKUP(SportClimbing[[#This Row],[Month]],MONTHS[MONTHS 2],MONTHS[MONTHS 3]),SportClimbing[[#This Row],[Day]])</f>
        <v>41295</v>
      </c>
      <c r="B10" s="22" t="b">
        <f ca="1">AND(SportClimbing[[#This Row],[Date]]&gt;=EOMONTH(TODAY(),-13)+1,SportClimbing[[#This Row],[Date]]&lt;EOMONTH(TODAY(),-1))</f>
        <v>0</v>
      </c>
      <c r="C10">
        <v>21</v>
      </c>
      <c r="D10" t="s">
        <v>151</v>
      </c>
      <c r="E10">
        <v>2013</v>
      </c>
      <c r="F10" t="s">
        <v>30</v>
      </c>
      <c r="G10" t="s">
        <v>29</v>
      </c>
      <c r="H10" t="s">
        <v>262</v>
      </c>
      <c r="I10" t="s">
        <v>22</v>
      </c>
      <c r="J10" t="s">
        <v>23</v>
      </c>
      <c r="K10">
        <v>25</v>
      </c>
      <c r="L10" t="str">
        <f>IF(SportClimbing[[#This Row],[Height (m)]]&lt;11, "0-10", IF(SportClimbing[[#This Row],[Height (m)]]&lt;16, "11-15", IF(SportClimbing[[#This Row],[Height (m)]]&lt;21, "16-20", IF(SportClimbing[[#This Row],[Height (m)]]&lt;26, "21-25", IF(SportClimbing[[#This Row],[Height (m)]]&lt;31, "26-30", IF(SportClimbing[[#This Row],[Height (m)]]&lt;36, "31-35", "35+"))))))</f>
        <v>21-25</v>
      </c>
      <c r="M10" t="s">
        <v>146</v>
      </c>
      <c r="N10">
        <v>7</v>
      </c>
      <c r="O10">
        <f>IF(ISNUMBER(SportClimbing[[#This Row],[Total number of tries]])=TRUE, SportClimbing[[#This Row],[Total number of tries]], 1)</f>
        <v>7</v>
      </c>
      <c r="P10" t="str">
        <f>IF(ISNUMBER(SportClimbing[[#This Row],[Total number of tries]])=TRUE, "redpoint", SportClimbing[[#This Row],[Total number of tries]])</f>
        <v>redpoint</v>
      </c>
    </row>
    <row r="11" spans="1:16" x14ac:dyDescent="0.2">
      <c r="A11" s="22">
        <f>DATE(SportClimbing[[#This Row],[Year]],_xlfn.XLOOKUP(SportClimbing[[#This Row],[Month]],MONTHS[MONTHS 2],MONTHS[MONTHS 3]),SportClimbing[[#This Row],[Day]])</f>
        <v>41306</v>
      </c>
      <c r="B11" s="22" t="b">
        <f ca="1">AND(SportClimbing[[#This Row],[Date]]&gt;=EOMONTH(TODAY(),-13)+1,SportClimbing[[#This Row],[Date]]&lt;EOMONTH(TODAY(),-1))</f>
        <v>0</v>
      </c>
      <c r="C11">
        <v>1</v>
      </c>
      <c r="D11" t="s">
        <v>152</v>
      </c>
      <c r="E11">
        <v>2013</v>
      </c>
      <c r="F11" t="s">
        <v>33</v>
      </c>
      <c r="G11" t="s">
        <v>3</v>
      </c>
      <c r="H11" t="s">
        <v>262</v>
      </c>
      <c r="I11" t="s">
        <v>22</v>
      </c>
      <c r="J11" t="s">
        <v>23</v>
      </c>
      <c r="K11">
        <v>18</v>
      </c>
      <c r="L11" t="str">
        <f>IF(SportClimbing[[#This Row],[Height (m)]]&lt;11, "0-10", IF(SportClimbing[[#This Row],[Height (m)]]&lt;16, "11-15", IF(SportClimbing[[#This Row],[Height (m)]]&lt;21, "16-20", IF(SportClimbing[[#This Row],[Height (m)]]&lt;26, "21-25", IF(SportClimbing[[#This Row],[Height (m)]]&lt;31, "26-30", IF(SportClimbing[[#This Row],[Height (m)]]&lt;36, "31-35", "35+"))))))</f>
        <v>16-20</v>
      </c>
      <c r="M11" t="s">
        <v>34</v>
      </c>
      <c r="N11" t="s">
        <v>130</v>
      </c>
      <c r="O11">
        <f>IF(ISNUMBER(SportClimbing[[#This Row],[Total number of tries]])=TRUE, SportClimbing[[#This Row],[Total number of tries]], 1)</f>
        <v>1</v>
      </c>
      <c r="P11" t="str">
        <f>IF(ISNUMBER(SportClimbing[[#This Row],[Total number of tries]])=TRUE, "redpoint", SportClimbing[[#This Row],[Total number of tries]])</f>
        <v>onsight</v>
      </c>
    </row>
    <row r="12" spans="1:16" x14ac:dyDescent="0.2">
      <c r="A12" s="22">
        <f>DATE(SportClimbing[[#This Row],[Year]],_xlfn.XLOOKUP(SportClimbing[[#This Row],[Month]],MONTHS[MONTHS 2],MONTHS[MONTHS 3]),SportClimbing[[#This Row],[Day]])</f>
        <v>41310</v>
      </c>
      <c r="B12" s="22" t="b">
        <f ca="1">AND(SportClimbing[[#This Row],[Date]]&gt;=EOMONTH(TODAY(),-13)+1,SportClimbing[[#This Row],[Date]]&lt;EOMONTH(TODAY(),-1))</f>
        <v>0</v>
      </c>
      <c r="C12">
        <v>5</v>
      </c>
      <c r="D12" t="s">
        <v>152</v>
      </c>
      <c r="E12">
        <v>2013</v>
      </c>
      <c r="F12" t="s">
        <v>31</v>
      </c>
      <c r="G12" t="s">
        <v>3</v>
      </c>
      <c r="H12" t="s">
        <v>262</v>
      </c>
      <c r="I12" t="s">
        <v>25</v>
      </c>
      <c r="J12" t="s">
        <v>26</v>
      </c>
      <c r="K12">
        <v>12</v>
      </c>
      <c r="L12" t="str">
        <f>IF(SportClimbing[[#This Row],[Height (m)]]&lt;11, "0-10", IF(SportClimbing[[#This Row],[Height (m)]]&lt;16, "11-15", IF(SportClimbing[[#This Row],[Height (m)]]&lt;21, "16-20", IF(SportClimbing[[#This Row],[Height (m)]]&lt;26, "21-25", IF(SportClimbing[[#This Row],[Height (m)]]&lt;31, "26-30", IF(SportClimbing[[#This Row],[Height (m)]]&lt;36, "31-35", "35+"))))))</f>
        <v>11-15</v>
      </c>
      <c r="M12" t="s">
        <v>147</v>
      </c>
      <c r="N12">
        <v>12</v>
      </c>
      <c r="O12">
        <f>IF(ISNUMBER(SportClimbing[[#This Row],[Total number of tries]])=TRUE, SportClimbing[[#This Row],[Total number of tries]], 1)</f>
        <v>12</v>
      </c>
      <c r="P12" t="str">
        <f>IF(ISNUMBER(SportClimbing[[#This Row],[Total number of tries]])=TRUE, "redpoint", SportClimbing[[#This Row],[Total number of tries]])</f>
        <v>redpoint</v>
      </c>
    </row>
    <row r="13" spans="1:16" x14ac:dyDescent="0.2">
      <c r="A13" s="22">
        <f>DATE(SportClimbing[[#This Row],[Year]],_xlfn.XLOOKUP(SportClimbing[[#This Row],[Month]],MONTHS[MONTHS 2],MONTHS[MONTHS 3]),SportClimbing[[#This Row],[Day]])</f>
        <v>41314</v>
      </c>
      <c r="B13" s="22" t="b">
        <f ca="1">AND(SportClimbing[[#This Row],[Date]]&gt;=EOMONTH(TODAY(),-13)+1,SportClimbing[[#This Row],[Date]]&lt;EOMONTH(TODAY(),-1))</f>
        <v>0</v>
      </c>
      <c r="C13">
        <v>9</v>
      </c>
      <c r="D13" t="s">
        <v>152</v>
      </c>
      <c r="E13">
        <v>2013</v>
      </c>
      <c r="F13" t="s">
        <v>42</v>
      </c>
      <c r="G13" t="s">
        <v>32</v>
      </c>
      <c r="H13" t="s">
        <v>262</v>
      </c>
      <c r="I13" t="s">
        <v>25</v>
      </c>
      <c r="J13" t="s">
        <v>26</v>
      </c>
      <c r="K13">
        <v>25</v>
      </c>
      <c r="L13" t="str">
        <f>IF(SportClimbing[[#This Row],[Height (m)]]&lt;11, "0-10", IF(SportClimbing[[#This Row],[Height (m)]]&lt;16, "11-15", IF(SportClimbing[[#This Row],[Height (m)]]&lt;21, "16-20", IF(SportClimbing[[#This Row],[Height (m)]]&lt;26, "21-25", IF(SportClimbing[[#This Row],[Height (m)]]&lt;31, "26-30", IF(SportClimbing[[#This Row],[Height (m)]]&lt;36, "31-35", "35+"))))))</f>
        <v>21-25</v>
      </c>
      <c r="M13" t="s">
        <v>147</v>
      </c>
      <c r="N13">
        <v>2</v>
      </c>
      <c r="O13">
        <f>IF(ISNUMBER(SportClimbing[[#This Row],[Total number of tries]])=TRUE, SportClimbing[[#This Row],[Total number of tries]], 1)</f>
        <v>2</v>
      </c>
      <c r="P13" t="str">
        <f>IF(ISNUMBER(SportClimbing[[#This Row],[Total number of tries]])=TRUE, "redpoint", SportClimbing[[#This Row],[Total number of tries]])</f>
        <v>redpoint</v>
      </c>
    </row>
    <row r="14" spans="1:16" x14ac:dyDescent="0.2">
      <c r="A14" s="22">
        <f>DATE(SportClimbing[[#This Row],[Year]],_xlfn.XLOOKUP(SportClimbing[[#This Row],[Month]],MONTHS[MONTHS 2],MONTHS[MONTHS 3]),SportClimbing[[#This Row],[Day]])</f>
        <v>41331</v>
      </c>
      <c r="B14" s="22" t="b">
        <f ca="1">AND(SportClimbing[[#This Row],[Date]]&gt;=EOMONTH(TODAY(),-13)+1,SportClimbing[[#This Row],[Date]]&lt;EOMONTH(TODAY(),-1))</f>
        <v>0</v>
      </c>
      <c r="C14">
        <v>26</v>
      </c>
      <c r="D14" t="s">
        <v>152</v>
      </c>
      <c r="E14">
        <v>2013</v>
      </c>
      <c r="F14" t="s">
        <v>36</v>
      </c>
      <c r="G14" t="s">
        <v>21</v>
      </c>
      <c r="H14" t="s">
        <v>262</v>
      </c>
      <c r="I14" t="s">
        <v>22</v>
      </c>
      <c r="J14" t="s">
        <v>23</v>
      </c>
      <c r="K14">
        <v>20</v>
      </c>
      <c r="L14" t="str">
        <f>IF(SportClimbing[[#This Row],[Height (m)]]&lt;11, "0-10", IF(SportClimbing[[#This Row],[Height (m)]]&lt;16, "11-15", IF(SportClimbing[[#This Row],[Height (m)]]&lt;21, "16-20", IF(SportClimbing[[#This Row],[Height (m)]]&lt;26, "21-25", IF(SportClimbing[[#This Row],[Height (m)]]&lt;31, "26-30", IF(SportClimbing[[#This Row],[Height (m)]]&lt;36, "31-35", "35+"))))))</f>
        <v>16-20</v>
      </c>
      <c r="M14" t="s">
        <v>37</v>
      </c>
      <c r="N14" t="s">
        <v>11</v>
      </c>
      <c r="O14">
        <f>IF(ISNUMBER(SportClimbing[[#This Row],[Total number of tries]])=TRUE, SportClimbing[[#This Row],[Total number of tries]], 1)</f>
        <v>1</v>
      </c>
      <c r="P14" t="str">
        <f>IF(ISNUMBER(SportClimbing[[#This Row],[Total number of tries]])=TRUE, "redpoint", SportClimbing[[#This Row],[Total number of tries]])</f>
        <v>flash</v>
      </c>
    </row>
    <row r="15" spans="1:16" x14ac:dyDescent="0.2">
      <c r="A15" s="22">
        <f>DATE(SportClimbing[[#This Row],[Year]],_xlfn.XLOOKUP(SportClimbing[[#This Row],[Month]],MONTHS[MONTHS 2],MONTHS[MONTHS 3]),SportClimbing[[#This Row],[Day]])</f>
        <v>41331</v>
      </c>
      <c r="B15" s="22" t="b">
        <f ca="1">AND(SportClimbing[[#This Row],[Date]]&gt;=EOMONTH(TODAY(),-13)+1,SportClimbing[[#This Row],[Date]]&lt;EOMONTH(TODAY(),-1))</f>
        <v>0</v>
      </c>
      <c r="C15">
        <v>26</v>
      </c>
      <c r="D15" t="s">
        <v>152</v>
      </c>
      <c r="E15">
        <v>2013</v>
      </c>
      <c r="F15" t="s">
        <v>35</v>
      </c>
      <c r="G15" t="s">
        <v>3</v>
      </c>
      <c r="H15" t="s">
        <v>262</v>
      </c>
      <c r="I15" t="s">
        <v>22</v>
      </c>
      <c r="J15" t="s">
        <v>23</v>
      </c>
      <c r="K15">
        <v>20</v>
      </c>
      <c r="L15" t="str">
        <f>IF(SportClimbing[[#This Row],[Height (m)]]&lt;11, "0-10", IF(SportClimbing[[#This Row],[Height (m)]]&lt;16, "11-15", IF(SportClimbing[[#This Row],[Height (m)]]&lt;21, "16-20", IF(SportClimbing[[#This Row],[Height (m)]]&lt;26, "21-25", IF(SportClimbing[[#This Row],[Height (m)]]&lt;31, "26-30", IF(SportClimbing[[#This Row],[Height (m)]]&lt;36, "31-35", "35+"))))))</f>
        <v>16-20</v>
      </c>
      <c r="M15" t="s">
        <v>24</v>
      </c>
      <c r="N15" t="s">
        <v>130</v>
      </c>
      <c r="O15">
        <f>IF(ISNUMBER(SportClimbing[[#This Row],[Total number of tries]])=TRUE, SportClimbing[[#This Row],[Total number of tries]], 1)</f>
        <v>1</v>
      </c>
      <c r="P15" t="str">
        <f>IF(ISNUMBER(SportClimbing[[#This Row],[Total number of tries]])=TRUE, "redpoint", SportClimbing[[#This Row],[Total number of tries]])</f>
        <v>onsight</v>
      </c>
    </row>
    <row r="16" spans="1:16" x14ac:dyDescent="0.2">
      <c r="A16" s="22">
        <f>DATE(SportClimbing[[#This Row],[Year]],_xlfn.XLOOKUP(SportClimbing[[#This Row],[Month]],MONTHS[MONTHS 2],MONTHS[MONTHS 3]),SportClimbing[[#This Row],[Day]])</f>
        <v>41342</v>
      </c>
      <c r="B16" s="22" t="b">
        <f ca="1">AND(SportClimbing[[#This Row],[Date]]&gt;=EOMONTH(TODAY(),-13)+1,SportClimbing[[#This Row],[Date]]&lt;EOMONTH(TODAY(),-1))</f>
        <v>0</v>
      </c>
      <c r="C16">
        <v>9</v>
      </c>
      <c r="D16" t="s">
        <v>368</v>
      </c>
      <c r="E16">
        <v>2013</v>
      </c>
      <c r="F16" t="s">
        <v>40</v>
      </c>
      <c r="G16" t="s">
        <v>21</v>
      </c>
      <c r="H16" t="s">
        <v>262</v>
      </c>
      <c r="I16" t="s">
        <v>22</v>
      </c>
      <c r="J16" t="s">
        <v>23</v>
      </c>
      <c r="K16">
        <v>20</v>
      </c>
      <c r="L16" t="str">
        <f>IF(SportClimbing[[#This Row],[Height (m)]]&lt;11, "0-10", IF(SportClimbing[[#This Row],[Height (m)]]&lt;16, "11-15", IF(SportClimbing[[#This Row],[Height (m)]]&lt;21, "16-20", IF(SportClimbing[[#This Row],[Height (m)]]&lt;26, "21-25", IF(SportClimbing[[#This Row],[Height (m)]]&lt;31, "26-30", IF(SportClimbing[[#This Row],[Height (m)]]&lt;36, "31-35", "35+"))))))</f>
        <v>16-20</v>
      </c>
      <c r="M16" t="s">
        <v>38</v>
      </c>
      <c r="N16">
        <v>2</v>
      </c>
      <c r="O16">
        <f>IF(ISNUMBER(SportClimbing[[#This Row],[Total number of tries]])=TRUE, SportClimbing[[#This Row],[Total number of tries]], 1)</f>
        <v>2</v>
      </c>
      <c r="P16" t="str">
        <f>IF(ISNUMBER(SportClimbing[[#This Row],[Total number of tries]])=TRUE, "redpoint", SportClimbing[[#This Row],[Total number of tries]])</f>
        <v>redpoint</v>
      </c>
    </row>
    <row r="17" spans="1:16" x14ac:dyDescent="0.2">
      <c r="A17" s="22">
        <f>DATE(SportClimbing[[#This Row],[Year]],_xlfn.XLOOKUP(SportClimbing[[#This Row],[Month]],MONTHS[MONTHS 2],MONTHS[MONTHS 3]),SportClimbing[[#This Row],[Day]])</f>
        <v>41342</v>
      </c>
      <c r="B17" s="22" t="b">
        <f ca="1">AND(SportClimbing[[#This Row],[Date]]&gt;=EOMONTH(TODAY(),-13)+1,SportClimbing[[#This Row],[Date]]&lt;EOMONTH(TODAY(),-1))</f>
        <v>0</v>
      </c>
      <c r="C17">
        <v>9</v>
      </c>
      <c r="D17" t="s">
        <v>368</v>
      </c>
      <c r="E17">
        <v>2013</v>
      </c>
      <c r="F17" t="s">
        <v>39</v>
      </c>
      <c r="G17" t="s">
        <v>3</v>
      </c>
      <c r="H17" t="s">
        <v>262</v>
      </c>
      <c r="I17" t="s">
        <v>22</v>
      </c>
      <c r="J17" t="s">
        <v>23</v>
      </c>
      <c r="K17">
        <v>20</v>
      </c>
      <c r="L17" t="str">
        <f>IF(SportClimbing[[#This Row],[Height (m)]]&lt;11, "0-10", IF(SportClimbing[[#This Row],[Height (m)]]&lt;16, "11-15", IF(SportClimbing[[#This Row],[Height (m)]]&lt;21, "16-20", IF(SportClimbing[[#This Row],[Height (m)]]&lt;26, "21-25", IF(SportClimbing[[#This Row],[Height (m)]]&lt;31, "26-30", IF(SportClimbing[[#This Row],[Height (m)]]&lt;36, "31-35", "35+"))))))</f>
        <v>16-20</v>
      </c>
      <c r="M17" t="s">
        <v>38</v>
      </c>
      <c r="N17">
        <v>2</v>
      </c>
      <c r="O17">
        <f>IF(ISNUMBER(SportClimbing[[#This Row],[Total number of tries]])=TRUE, SportClimbing[[#This Row],[Total number of tries]], 1)</f>
        <v>2</v>
      </c>
      <c r="P17" t="str">
        <f>IF(ISNUMBER(SportClimbing[[#This Row],[Total number of tries]])=TRUE, "redpoint", SportClimbing[[#This Row],[Total number of tries]])</f>
        <v>redpoint</v>
      </c>
    </row>
    <row r="18" spans="1:16" x14ac:dyDescent="0.2">
      <c r="A18" s="22">
        <f>DATE(SportClimbing[[#This Row],[Year]],_xlfn.XLOOKUP(SportClimbing[[#This Row],[Month]],MONTHS[MONTHS 2],MONTHS[MONTHS 3]),SportClimbing[[#This Row],[Day]])</f>
        <v>41354</v>
      </c>
      <c r="B18" s="22" t="b">
        <f ca="1">AND(SportClimbing[[#This Row],[Date]]&gt;=EOMONTH(TODAY(),-13)+1,SportClimbing[[#This Row],[Date]]&lt;EOMONTH(TODAY(),-1))</f>
        <v>0</v>
      </c>
      <c r="C18">
        <v>21</v>
      </c>
      <c r="D18" t="s">
        <v>368</v>
      </c>
      <c r="E18">
        <v>2013</v>
      </c>
      <c r="F18" t="s">
        <v>41</v>
      </c>
      <c r="G18" t="s">
        <v>32</v>
      </c>
      <c r="H18" t="s">
        <v>262</v>
      </c>
      <c r="I18" t="s">
        <v>25</v>
      </c>
      <c r="J18" t="s">
        <v>26</v>
      </c>
      <c r="K18">
        <v>18</v>
      </c>
      <c r="L18" t="str">
        <f>IF(SportClimbing[[#This Row],[Height (m)]]&lt;11, "0-10", IF(SportClimbing[[#This Row],[Height (m)]]&lt;16, "11-15", IF(SportClimbing[[#This Row],[Height (m)]]&lt;21, "16-20", IF(SportClimbing[[#This Row],[Height (m)]]&lt;26, "21-25", IF(SportClimbing[[#This Row],[Height (m)]]&lt;31, "26-30", IF(SportClimbing[[#This Row],[Height (m)]]&lt;36, "31-35", "35+"))))))</f>
        <v>16-20</v>
      </c>
      <c r="M18" t="s">
        <v>147</v>
      </c>
      <c r="N18">
        <v>8</v>
      </c>
      <c r="O18">
        <f>IF(ISNUMBER(SportClimbing[[#This Row],[Total number of tries]])=TRUE, SportClimbing[[#This Row],[Total number of tries]], 1)</f>
        <v>8</v>
      </c>
      <c r="P18" t="str">
        <f>IF(ISNUMBER(SportClimbing[[#This Row],[Total number of tries]])=TRUE, "redpoint", SportClimbing[[#This Row],[Total number of tries]])</f>
        <v>redpoint</v>
      </c>
    </row>
    <row r="19" spans="1:16" x14ac:dyDescent="0.2">
      <c r="A19" s="22">
        <f>DATE(SportClimbing[[#This Row],[Year]],_xlfn.XLOOKUP(SportClimbing[[#This Row],[Month]],MONTHS[MONTHS 2],MONTHS[MONTHS 3]),SportClimbing[[#This Row],[Day]])</f>
        <v>41374</v>
      </c>
      <c r="B19" s="22" t="b">
        <f ca="1">AND(SportClimbing[[#This Row],[Date]]&gt;=EOMONTH(TODAY(),-13)+1,SportClimbing[[#This Row],[Date]]&lt;EOMONTH(TODAY(),-1))</f>
        <v>0</v>
      </c>
      <c r="C19">
        <v>10</v>
      </c>
      <c r="D19" t="s">
        <v>369</v>
      </c>
      <c r="E19">
        <v>2013</v>
      </c>
      <c r="F19" t="s">
        <v>54</v>
      </c>
      <c r="G19" t="s">
        <v>32</v>
      </c>
      <c r="H19" t="s">
        <v>262</v>
      </c>
      <c r="I19" t="s">
        <v>25</v>
      </c>
      <c r="J19" t="s">
        <v>26</v>
      </c>
      <c r="K19">
        <v>25</v>
      </c>
      <c r="L19" t="str">
        <f>IF(SportClimbing[[#This Row],[Height (m)]]&lt;11, "0-10", IF(SportClimbing[[#This Row],[Height (m)]]&lt;16, "11-15", IF(SportClimbing[[#This Row],[Height (m)]]&lt;21, "16-20", IF(SportClimbing[[#This Row],[Height (m)]]&lt;26, "21-25", IF(SportClimbing[[#This Row],[Height (m)]]&lt;31, "26-30", IF(SportClimbing[[#This Row],[Height (m)]]&lt;36, "31-35", "35+"))))))</f>
        <v>21-25</v>
      </c>
      <c r="M19" t="s">
        <v>148</v>
      </c>
      <c r="N19">
        <v>14</v>
      </c>
      <c r="O19">
        <f>IF(ISNUMBER(SportClimbing[[#This Row],[Total number of tries]])=TRUE, SportClimbing[[#This Row],[Total number of tries]], 1)</f>
        <v>14</v>
      </c>
      <c r="P19" t="str">
        <f>IF(ISNUMBER(SportClimbing[[#This Row],[Total number of tries]])=TRUE, "redpoint", SportClimbing[[#This Row],[Total number of tries]])</f>
        <v>redpoint</v>
      </c>
    </row>
    <row r="20" spans="1:16" x14ac:dyDescent="0.2">
      <c r="A20" s="22">
        <f>DATE(SportClimbing[[#This Row],[Year]],_xlfn.XLOOKUP(SportClimbing[[#This Row],[Month]],MONTHS[MONTHS 2],MONTHS[MONTHS 3]),SportClimbing[[#This Row],[Day]])</f>
        <v>41377</v>
      </c>
      <c r="B20" s="22" t="b">
        <f ca="1">AND(SportClimbing[[#This Row],[Date]]&gt;=EOMONTH(TODAY(),-13)+1,SportClimbing[[#This Row],[Date]]&lt;EOMONTH(TODAY(),-1))</f>
        <v>0</v>
      </c>
      <c r="C20">
        <v>13</v>
      </c>
      <c r="D20" t="s">
        <v>369</v>
      </c>
      <c r="E20">
        <v>2013</v>
      </c>
      <c r="F20" t="s">
        <v>45</v>
      </c>
      <c r="G20" t="s">
        <v>3</v>
      </c>
      <c r="H20" t="s">
        <v>262</v>
      </c>
      <c r="I20" t="s">
        <v>43</v>
      </c>
      <c r="J20" t="s">
        <v>91</v>
      </c>
      <c r="K20">
        <v>30</v>
      </c>
      <c r="L20" t="str">
        <f>IF(SportClimbing[[#This Row],[Height (m)]]&lt;11, "0-10", IF(SportClimbing[[#This Row],[Height (m)]]&lt;16, "11-15", IF(SportClimbing[[#This Row],[Height (m)]]&lt;21, "16-20", IF(SportClimbing[[#This Row],[Height (m)]]&lt;26, "21-25", IF(SportClimbing[[#This Row],[Height (m)]]&lt;31, "26-30", IF(SportClimbing[[#This Row],[Height (m)]]&lt;36, "31-35", "35+"))))))</f>
        <v>26-30</v>
      </c>
      <c r="M20" t="s">
        <v>218</v>
      </c>
      <c r="N20" t="s">
        <v>130</v>
      </c>
      <c r="O20">
        <f>IF(ISNUMBER(SportClimbing[[#This Row],[Total number of tries]])=TRUE, SportClimbing[[#This Row],[Total number of tries]], 1)</f>
        <v>1</v>
      </c>
      <c r="P20" t="str">
        <f>IF(ISNUMBER(SportClimbing[[#This Row],[Total number of tries]])=TRUE, "redpoint", SportClimbing[[#This Row],[Total number of tries]])</f>
        <v>onsight</v>
      </c>
    </row>
    <row r="21" spans="1:16" x14ac:dyDescent="0.2">
      <c r="A21" s="22">
        <f>DATE(SportClimbing[[#This Row],[Year]],_xlfn.XLOOKUP(SportClimbing[[#This Row],[Month]],MONTHS[MONTHS 2],MONTHS[MONTHS 3]),SportClimbing[[#This Row],[Day]])</f>
        <v>41377</v>
      </c>
      <c r="B21" s="22" t="b">
        <f ca="1">AND(SportClimbing[[#This Row],[Date]]&gt;=EOMONTH(TODAY(),-13)+1,SportClimbing[[#This Row],[Date]]&lt;EOMONTH(TODAY(),-1))</f>
        <v>0</v>
      </c>
      <c r="C21">
        <v>13</v>
      </c>
      <c r="D21" t="s">
        <v>369</v>
      </c>
      <c r="E21">
        <v>2013</v>
      </c>
      <c r="F21" t="s">
        <v>46</v>
      </c>
      <c r="G21" t="s">
        <v>3</v>
      </c>
      <c r="H21" t="s">
        <v>262</v>
      </c>
      <c r="I21" t="s">
        <v>43</v>
      </c>
      <c r="J21" t="s">
        <v>91</v>
      </c>
      <c r="K21">
        <v>30</v>
      </c>
      <c r="L21" t="str">
        <f>IF(SportClimbing[[#This Row],[Height (m)]]&lt;11, "0-10", IF(SportClimbing[[#This Row],[Height (m)]]&lt;16, "11-15", IF(SportClimbing[[#This Row],[Height (m)]]&lt;21, "16-20", IF(SportClimbing[[#This Row],[Height (m)]]&lt;26, "21-25", IF(SportClimbing[[#This Row],[Height (m)]]&lt;31, "26-30", IF(SportClimbing[[#This Row],[Height (m)]]&lt;36, "31-35", "35+"))))))</f>
        <v>26-30</v>
      </c>
      <c r="M21" t="s">
        <v>52</v>
      </c>
      <c r="N21" t="s">
        <v>130</v>
      </c>
      <c r="O21">
        <f>IF(ISNUMBER(SportClimbing[[#This Row],[Total number of tries]])=TRUE, SportClimbing[[#This Row],[Total number of tries]], 1)</f>
        <v>1</v>
      </c>
      <c r="P21" t="str">
        <f>IF(ISNUMBER(SportClimbing[[#This Row],[Total number of tries]])=TRUE, "redpoint", SportClimbing[[#This Row],[Total number of tries]])</f>
        <v>onsight</v>
      </c>
    </row>
    <row r="22" spans="1:16" x14ac:dyDescent="0.2">
      <c r="A22" s="22">
        <f>DATE(SportClimbing[[#This Row],[Year]],_xlfn.XLOOKUP(SportClimbing[[#This Row],[Month]],MONTHS[MONTHS 2],MONTHS[MONTHS 3]),SportClimbing[[#This Row],[Day]])</f>
        <v>41377</v>
      </c>
      <c r="B22" s="22" t="b">
        <f ca="1">AND(SportClimbing[[#This Row],[Date]]&gt;=EOMONTH(TODAY(),-13)+1,SportClimbing[[#This Row],[Date]]&lt;EOMONTH(TODAY(),-1))</f>
        <v>0</v>
      </c>
      <c r="C22">
        <v>13</v>
      </c>
      <c r="D22" t="s">
        <v>369</v>
      </c>
      <c r="E22">
        <v>2013</v>
      </c>
      <c r="F22" t="s">
        <v>197</v>
      </c>
      <c r="G22" t="s">
        <v>3</v>
      </c>
      <c r="H22" t="s">
        <v>262</v>
      </c>
      <c r="I22" t="s">
        <v>43</v>
      </c>
      <c r="J22" t="s">
        <v>91</v>
      </c>
      <c r="K22">
        <v>25</v>
      </c>
      <c r="L22" t="str">
        <f>IF(SportClimbing[[#This Row],[Height (m)]]&lt;11, "0-10", IF(SportClimbing[[#This Row],[Height (m)]]&lt;16, "11-15", IF(SportClimbing[[#This Row],[Height (m)]]&lt;21, "16-20", IF(SportClimbing[[#This Row],[Height (m)]]&lt;26, "21-25", IF(SportClimbing[[#This Row],[Height (m)]]&lt;31, "26-30", IF(SportClimbing[[#This Row],[Height (m)]]&lt;36, "31-35", "35+"))))))</f>
        <v>21-25</v>
      </c>
      <c r="M22" t="s">
        <v>146</v>
      </c>
      <c r="N22">
        <v>2</v>
      </c>
      <c r="O22">
        <f>IF(ISNUMBER(SportClimbing[[#This Row],[Total number of tries]])=TRUE, SportClimbing[[#This Row],[Total number of tries]], 1)</f>
        <v>2</v>
      </c>
      <c r="P22" t="str">
        <f>IF(ISNUMBER(SportClimbing[[#This Row],[Total number of tries]])=TRUE, "redpoint", SportClimbing[[#This Row],[Total number of tries]])</f>
        <v>redpoint</v>
      </c>
    </row>
    <row r="23" spans="1:16" x14ac:dyDescent="0.2">
      <c r="A23" s="22">
        <f>DATE(SportClimbing[[#This Row],[Year]],_xlfn.XLOOKUP(SportClimbing[[#This Row],[Month]],MONTHS[MONTHS 2],MONTHS[MONTHS 3]),SportClimbing[[#This Row],[Day]])</f>
        <v>41381</v>
      </c>
      <c r="B23" s="22" t="b">
        <f ca="1">AND(SportClimbing[[#This Row],[Date]]&gt;=EOMONTH(TODAY(),-13)+1,SportClimbing[[#This Row],[Date]]&lt;EOMONTH(TODAY(),-1))</f>
        <v>0</v>
      </c>
      <c r="C23">
        <v>17</v>
      </c>
      <c r="D23" t="s">
        <v>369</v>
      </c>
      <c r="E23">
        <v>2013</v>
      </c>
      <c r="F23" t="s">
        <v>47</v>
      </c>
      <c r="G23" t="s">
        <v>32</v>
      </c>
      <c r="H23" t="s">
        <v>262</v>
      </c>
      <c r="I23" t="s">
        <v>22</v>
      </c>
      <c r="J23" t="s">
        <v>23</v>
      </c>
      <c r="K23">
        <v>20</v>
      </c>
      <c r="L23" t="str">
        <f>IF(SportClimbing[[#This Row],[Height (m)]]&lt;11, "0-10", IF(SportClimbing[[#This Row],[Height (m)]]&lt;16, "11-15", IF(SportClimbing[[#This Row],[Height (m)]]&lt;21, "16-20", IF(SportClimbing[[#This Row],[Height (m)]]&lt;26, "21-25", IF(SportClimbing[[#This Row],[Height (m)]]&lt;31, "26-30", IF(SportClimbing[[#This Row],[Height (m)]]&lt;36, "31-35", "35+"))))))</f>
        <v>16-20</v>
      </c>
      <c r="M23" t="s">
        <v>146</v>
      </c>
      <c r="N23">
        <v>2</v>
      </c>
      <c r="O23">
        <f>IF(ISNUMBER(SportClimbing[[#This Row],[Total number of tries]])=TRUE, SportClimbing[[#This Row],[Total number of tries]], 1)</f>
        <v>2</v>
      </c>
      <c r="P23" t="str">
        <f>IF(ISNUMBER(SportClimbing[[#This Row],[Total number of tries]])=TRUE, "redpoint", SportClimbing[[#This Row],[Total number of tries]])</f>
        <v>redpoint</v>
      </c>
    </row>
    <row r="24" spans="1:16" x14ac:dyDescent="0.2">
      <c r="A24" s="22">
        <f>DATE(SportClimbing[[#This Row],[Year]],_xlfn.XLOOKUP(SportClimbing[[#This Row],[Month]],MONTHS[MONTHS 2],MONTHS[MONTHS 3]),SportClimbing[[#This Row],[Day]])</f>
        <v>41398</v>
      </c>
      <c r="B24" s="22" t="b">
        <f ca="1">AND(SportClimbing[[#This Row],[Date]]&gt;=EOMONTH(TODAY(),-13)+1,SportClimbing[[#This Row],[Date]]&lt;EOMONTH(TODAY(),-1))</f>
        <v>0</v>
      </c>
      <c r="C24">
        <v>4</v>
      </c>
      <c r="D24" t="s">
        <v>155</v>
      </c>
      <c r="E24">
        <v>2013</v>
      </c>
      <c r="F24" t="s">
        <v>48</v>
      </c>
      <c r="G24" t="s">
        <v>32</v>
      </c>
      <c r="H24" t="s">
        <v>262</v>
      </c>
      <c r="I24" t="s">
        <v>49</v>
      </c>
      <c r="J24" t="s">
        <v>50</v>
      </c>
      <c r="K24">
        <v>22</v>
      </c>
      <c r="L24" t="str">
        <f>IF(SportClimbing[[#This Row],[Height (m)]]&lt;11, "0-10", IF(SportClimbing[[#This Row],[Height (m)]]&lt;16, "11-15", IF(SportClimbing[[#This Row],[Height (m)]]&lt;21, "16-20", IF(SportClimbing[[#This Row],[Height (m)]]&lt;26, "21-25", IF(SportClimbing[[#This Row],[Height (m)]]&lt;31, "26-30", IF(SportClimbing[[#This Row],[Height (m)]]&lt;36, "31-35", "35+"))))))</f>
        <v>21-25</v>
      </c>
      <c r="M24" t="s">
        <v>148</v>
      </c>
      <c r="N24">
        <v>10</v>
      </c>
      <c r="O24">
        <f>IF(ISNUMBER(SportClimbing[[#This Row],[Total number of tries]])=TRUE, SportClimbing[[#This Row],[Total number of tries]], 1)</f>
        <v>10</v>
      </c>
      <c r="P24" t="str">
        <f>IF(ISNUMBER(SportClimbing[[#This Row],[Total number of tries]])=TRUE, "redpoint", SportClimbing[[#This Row],[Total number of tries]])</f>
        <v>redpoint</v>
      </c>
    </row>
    <row r="25" spans="1:16" x14ac:dyDescent="0.2">
      <c r="A25" s="22">
        <f>DATE(SportClimbing[[#This Row],[Year]],_xlfn.XLOOKUP(SportClimbing[[#This Row],[Month]],MONTHS[MONTHS 2],MONTHS[MONTHS 3]),SportClimbing[[#This Row],[Day]])</f>
        <v>41423</v>
      </c>
      <c r="B25" s="22" t="b">
        <f ca="1">AND(SportClimbing[[#This Row],[Date]]&gt;=EOMONTH(TODAY(),-13)+1,SportClimbing[[#This Row],[Date]]&lt;EOMONTH(TODAY(),-1))</f>
        <v>0</v>
      </c>
      <c r="C25">
        <v>29</v>
      </c>
      <c r="D25" t="s">
        <v>155</v>
      </c>
      <c r="E25">
        <v>2013</v>
      </c>
      <c r="F25" t="s">
        <v>51</v>
      </c>
      <c r="G25" t="s">
        <v>3</v>
      </c>
      <c r="H25" t="s">
        <v>262</v>
      </c>
      <c r="I25" t="s">
        <v>49</v>
      </c>
      <c r="J25" t="s">
        <v>50</v>
      </c>
      <c r="K25">
        <v>18</v>
      </c>
      <c r="L25" t="str">
        <f>IF(SportClimbing[[#This Row],[Height (m)]]&lt;11, "0-10", IF(SportClimbing[[#This Row],[Height (m)]]&lt;16, "11-15", IF(SportClimbing[[#This Row],[Height (m)]]&lt;21, "16-20", IF(SportClimbing[[#This Row],[Height (m)]]&lt;26, "21-25", IF(SportClimbing[[#This Row],[Height (m)]]&lt;31, "26-30", IF(SportClimbing[[#This Row],[Height (m)]]&lt;36, "31-35", "35+"))))))</f>
        <v>16-20</v>
      </c>
      <c r="M25" t="s">
        <v>148</v>
      </c>
      <c r="N25">
        <v>2</v>
      </c>
      <c r="O25">
        <f>IF(ISNUMBER(SportClimbing[[#This Row],[Total number of tries]])=TRUE, SportClimbing[[#This Row],[Total number of tries]], 1)</f>
        <v>2</v>
      </c>
      <c r="P25" t="str">
        <f>IF(ISNUMBER(SportClimbing[[#This Row],[Total number of tries]])=TRUE, "redpoint", SportClimbing[[#This Row],[Total number of tries]])</f>
        <v>redpoint</v>
      </c>
    </row>
    <row r="26" spans="1:16" x14ac:dyDescent="0.2">
      <c r="A26" s="22">
        <f>DATE(SportClimbing[[#This Row],[Year]],_xlfn.XLOOKUP(SportClimbing[[#This Row],[Month]],MONTHS[MONTHS 2],MONTHS[MONTHS 3]),SportClimbing[[#This Row],[Day]])</f>
        <v>42534</v>
      </c>
      <c r="B26" s="22" t="b">
        <f ca="1">AND(SportClimbing[[#This Row],[Date]]&gt;=EOMONTH(TODAY(),-13)+1,SportClimbing[[#This Row],[Date]]&lt;EOMONTH(TODAY(),-1))</f>
        <v>0</v>
      </c>
      <c r="C26">
        <v>13</v>
      </c>
      <c r="D26" t="s">
        <v>367</v>
      </c>
      <c r="E26">
        <v>2016</v>
      </c>
      <c r="F26" t="s">
        <v>88</v>
      </c>
      <c r="G26" t="s">
        <v>3</v>
      </c>
      <c r="H26" t="s">
        <v>262</v>
      </c>
      <c r="I26" t="s">
        <v>25</v>
      </c>
      <c r="J26" t="s">
        <v>86</v>
      </c>
      <c r="K26">
        <v>15</v>
      </c>
      <c r="L26" t="str">
        <f>IF(SportClimbing[[#This Row],[Height (m)]]&lt;11, "0-10", IF(SportClimbing[[#This Row],[Height (m)]]&lt;16, "11-15", IF(SportClimbing[[#This Row],[Height (m)]]&lt;21, "16-20", IF(SportClimbing[[#This Row],[Height (m)]]&lt;26, "21-25", IF(SportClimbing[[#This Row],[Height (m)]]&lt;31, "26-30", IF(SportClimbing[[#This Row],[Height (m)]]&lt;36, "31-35", "35+"))))))</f>
        <v>11-15</v>
      </c>
      <c r="M26" t="s">
        <v>87</v>
      </c>
      <c r="N26">
        <v>2</v>
      </c>
      <c r="O26">
        <f>IF(ISNUMBER(SportClimbing[[#This Row],[Total number of tries]])=TRUE, SportClimbing[[#This Row],[Total number of tries]], 1)</f>
        <v>2</v>
      </c>
      <c r="P26" t="str">
        <f>IF(ISNUMBER(SportClimbing[[#This Row],[Total number of tries]])=TRUE, "redpoint", SportClimbing[[#This Row],[Total number of tries]])</f>
        <v>redpoint</v>
      </c>
    </row>
    <row r="27" spans="1:16" x14ac:dyDescent="0.2">
      <c r="A27" s="22">
        <f>DATE(SportClimbing[[#This Row],[Year]],_xlfn.XLOOKUP(SportClimbing[[#This Row],[Month]],MONTHS[MONTHS 2],MONTHS[MONTHS 3]),SportClimbing[[#This Row],[Day]])</f>
        <v>42686</v>
      </c>
      <c r="B27" s="22" t="b">
        <f ca="1">AND(SportClimbing[[#This Row],[Date]]&gt;=EOMONTH(TODAY(),-13)+1,SportClimbing[[#This Row],[Date]]&lt;EOMONTH(TODAY(),-1))</f>
        <v>0</v>
      </c>
      <c r="C27">
        <v>12</v>
      </c>
      <c r="D27" t="s">
        <v>160</v>
      </c>
      <c r="E27">
        <v>2016</v>
      </c>
      <c r="F27" t="s">
        <v>62</v>
      </c>
      <c r="G27" t="s">
        <v>3</v>
      </c>
      <c r="H27" t="s">
        <v>262</v>
      </c>
      <c r="I27" t="s">
        <v>43</v>
      </c>
      <c r="J27" t="s">
        <v>238</v>
      </c>
      <c r="K27">
        <v>25</v>
      </c>
      <c r="L27" t="str">
        <f>IF(SportClimbing[[#This Row],[Height (m)]]&lt;11, "0-10", IF(SportClimbing[[#This Row],[Height (m)]]&lt;16, "11-15", IF(SportClimbing[[#This Row],[Height (m)]]&lt;21, "16-20", IF(SportClimbing[[#This Row],[Height (m)]]&lt;26, "21-25", IF(SportClimbing[[#This Row],[Height (m)]]&lt;31, "26-30", IF(SportClimbing[[#This Row],[Height (m)]]&lt;36, "31-35", "35+"))))))</f>
        <v>21-25</v>
      </c>
      <c r="M27" t="s">
        <v>150</v>
      </c>
      <c r="N27" t="s">
        <v>11</v>
      </c>
      <c r="O27">
        <f>IF(ISNUMBER(SportClimbing[[#This Row],[Total number of tries]])=TRUE, SportClimbing[[#This Row],[Total number of tries]], 1)</f>
        <v>1</v>
      </c>
      <c r="P27" t="str">
        <f>IF(ISNUMBER(SportClimbing[[#This Row],[Total number of tries]])=TRUE, "redpoint", SportClimbing[[#This Row],[Total number of tries]])</f>
        <v>flash</v>
      </c>
    </row>
    <row r="28" spans="1:16" x14ac:dyDescent="0.2">
      <c r="A28" s="22">
        <f>DATE(SportClimbing[[#This Row],[Year]],_xlfn.XLOOKUP(SportClimbing[[#This Row],[Month]],MONTHS[MONTHS 2],MONTHS[MONTHS 3]),SportClimbing[[#This Row],[Day]])</f>
        <v>42827</v>
      </c>
      <c r="B28" s="22" t="b">
        <f ca="1">AND(SportClimbing[[#This Row],[Date]]&gt;=EOMONTH(TODAY(),-13)+1,SportClimbing[[#This Row],[Date]]&lt;EOMONTH(TODAY(),-1))</f>
        <v>0</v>
      </c>
      <c r="C28">
        <v>2</v>
      </c>
      <c r="D28" t="s">
        <v>369</v>
      </c>
      <c r="E28">
        <v>2017</v>
      </c>
      <c r="F28" t="s">
        <v>64</v>
      </c>
      <c r="G28" t="s">
        <v>3</v>
      </c>
      <c r="H28" t="s">
        <v>262</v>
      </c>
      <c r="I28" t="s">
        <v>43</v>
      </c>
      <c r="J28" t="s">
        <v>63</v>
      </c>
      <c r="K28">
        <v>20</v>
      </c>
      <c r="L28" t="str">
        <f>IF(SportClimbing[[#This Row],[Height (m)]]&lt;11, "0-10", IF(SportClimbing[[#This Row],[Height (m)]]&lt;16, "11-15", IF(SportClimbing[[#This Row],[Height (m)]]&lt;21, "16-20", IF(SportClimbing[[#This Row],[Height (m)]]&lt;26, "21-25", IF(SportClimbing[[#This Row],[Height (m)]]&lt;31, "26-30", IF(SportClimbing[[#This Row],[Height (m)]]&lt;36, "31-35", "35+"))))))</f>
        <v>16-20</v>
      </c>
      <c r="M28" t="s">
        <v>53</v>
      </c>
      <c r="N28">
        <v>2</v>
      </c>
      <c r="O28">
        <f>IF(ISNUMBER(SportClimbing[[#This Row],[Total number of tries]])=TRUE, SportClimbing[[#This Row],[Total number of tries]], 1)</f>
        <v>2</v>
      </c>
      <c r="P28" t="str">
        <f>IF(ISNUMBER(SportClimbing[[#This Row],[Total number of tries]])=TRUE, "redpoint", SportClimbing[[#This Row],[Total number of tries]])</f>
        <v>redpoint</v>
      </c>
    </row>
    <row r="29" spans="1:16" x14ac:dyDescent="0.2">
      <c r="A29" s="22">
        <f>DATE(SportClimbing[[#This Row],[Year]],_xlfn.XLOOKUP(SportClimbing[[#This Row],[Month]],MONTHS[MONTHS 2],MONTHS[MONTHS 3]),SportClimbing[[#This Row],[Day]])</f>
        <v>42838</v>
      </c>
      <c r="B29" s="22" t="b">
        <f ca="1">AND(SportClimbing[[#This Row],[Date]]&gt;=EOMONTH(TODAY(),-13)+1,SportClimbing[[#This Row],[Date]]&lt;EOMONTH(TODAY(),-1))</f>
        <v>0</v>
      </c>
      <c r="C29">
        <v>13</v>
      </c>
      <c r="D29" t="s">
        <v>369</v>
      </c>
      <c r="E29">
        <v>2017</v>
      </c>
      <c r="F29" t="s">
        <v>58</v>
      </c>
      <c r="G29" t="s">
        <v>21</v>
      </c>
      <c r="H29" t="s">
        <v>262</v>
      </c>
      <c r="I29" t="s">
        <v>15</v>
      </c>
      <c r="J29" t="s">
        <v>59</v>
      </c>
      <c r="K29">
        <v>20</v>
      </c>
      <c r="L29" t="str">
        <f>IF(SportClimbing[[#This Row],[Height (m)]]&lt;11, "0-10", IF(SportClimbing[[#This Row],[Height (m)]]&lt;16, "11-15", IF(SportClimbing[[#This Row],[Height (m)]]&lt;21, "16-20", IF(SportClimbing[[#This Row],[Height (m)]]&lt;26, "21-25", IF(SportClimbing[[#This Row],[Height (m)]]&lt;31, "26-30", IF(SportClimbing[[#This Row],[Height (m)]]&lt;36, "31-35", "35+"))))))</f>
        <v>16-20</v>
      </c>
      <c r="M29" t="s">
        <v>131</v>
      </c>
      <c r="N29">
        <v>3</v>
      </c>
      <c r="O29">
        <f>IF(ISNUMBER(SportClimbing[[#This Row],[Total number of tries]])=TRUE, SportClimbing[[#This Row],[Total number of tries]], 1)</f>
        <v>3</v>
      </c>
      <c r="P29" t="str">
        <f>IF(ISNUMBER(SportClimbing[[#This Row],[Total number of tries]])=TRUE, "redpoint", SportClimbing[[#This Row],[Total number of tries]])</f>
        <v>redpoint</v>
      </c>
    </row>
    <row r="30" spans="1:16" x14ac:dyDescent="0.2">
      <c r="A30" s="22">
        <f>DATE(SportClimbing[[#This Row],[Year]],_xlfn.XLOOKUP(SportClimbing[[#This Row],[Month]],MONTHS[MONTHS 2],MONTHS[MONTHS 3]),SportClimbing[[#This Row],[Day]])</f>
        <v>42840</v>
      </c>
      <c r="B30" s="22" t="b">
        <f ca="1">AND(SportClimbing[[#This Row],[Date]]&gt;=EOMONTH(TODAY(),-13)+1,SportClimbing[[#This Row],[Date]]&lt;EOMONTH(TODAY(),-1))</f>
        <v>0</v>
      </c>
      <c r="C30">
        <v>15</v>
      </c>
      <c r="D30" t="s">
        <v>369</v>
      </c>
      <c r="E30">
        <v>2017</v>
      </c>
      <c r="F30" t="s">
        <v>27</v>
      </c>
      <c r="G30" t="s">
        <v>3</v>
      </c>
      <c r="H30" t="s">
        <v>262</v>
      </c>
      <c r="I30" t="s">
        <v>15</v>
      </c>
      <c r="J30" t="s">
        <v>55</v>
      </c>
      <c r="K30">
        <v>25</v>
      </c>
      <c r="L30" t="str">
        <f>IF(SportClimbing[[#This Row],[Height (m)]]&lt;11, "0-10", IF(SportClimbing[[#This Row],[Height (m)]]&lt;16, "11-15", IF(SportClimbing[[#This Row],[Height (m)]]&lt;21, "16-20", IF(SportClimbing[[#This Row],[Height (m)]]&lt;26, "21-25", IF(SportClimbing[[#This Row],[Height (m)]]&lt;31, "26-30", IF(SportClimbing[[#This Row],[Height (m)]]&lt;36, "31-35", "35+"))))))</f>
        <v>21-25</v>
      </c>
      <c r="M30" t="s">
        <v>133</v>
      </c>
      <c r="N30">
        <v>8</v>
      </c>
      <c r="O30">
        <f>IF(ISNUMBER(SportClimbing[[#This Row],[Total number of tries]])=TRUE, SportClimbing[[#This Row],[Total number of tries]], 1)</f>
        <v>8</v>
      </c>
      <c r="P30" t="str">
        <f>IF(ISNUMBER(SportClimbing[[#This Row],[Total number of tries]])=TRUE, "redpoint", SportClimbing[[#This Row],[Total number of tries]])</f>
        <v>redpoint</v>
      </c>
    </row>
    <row r="31" spans="1:16" x14ac:dyDescent="0.2">
      <c r="A31" s="22">
        <f>DATE(SportClimbing[[#This Row],[Year]],_xlfn.XLOOKUP(SportClimbing[[#This Row],[Month]],MONTHS[MONTHS 2],MONTHS[MONTHS 3]),SportClimbing[[#This Row],[Day]])</f>
        <v>42874</v>
      </c>
      <c r="B31" s="22" t="b">
        <f ca="1">AND(SportClimbing[[#This Row],[Date]]&gt;=EOMONTH(TODAY(),-13)+1,SportClimbing[[#This Row],[Date]]&lt;EOMONTH(TODAY(),-1))</f>
        <v>0</v>
      </c>
      <c r="C31">
        <v>19</v>
      </c>
      <c r="D31" t="s">
        <v>155</v>
      </c>
      <c r="E31">
        <v>2017</v>
      </c>
      <c r="F31" t="s">
        <v>56</v>
      </c>
      <c r="G31" t="s">
        <v>3</v>
      </c>
      <c r="H31" t="s">
        <v>262</v>
      </c>
      <c r="I31" t="s">
        <v>71</v>
      </c>
      <c r="J31" t="s">
        <v>57</v>
      </c>
      <c r="K31">
        <v>32</v>
      </c>
      <c r="L31" t="str">
        <f>IF(SportClimbing[[#This Row],[Height (m)]]&lt;11, "0-10", IF(SportClimbing[[#This Row],[Height (m)]]&lt;16, "11-15", IF(SportClimbing[[#This Row],[Height (m)]]&lt;21, "16-20", IF(SportClimbing[[#This Row],[Height (m)]]&lt;26, "21-25", IF(SportClimbing[[#This Row],[Height (m)]]&lt;31, "26-30", IF(SportClimbing[[#This Row],[Height (m)]]&lt;36, "31-35", "35+"))))))</f>
        <v>31-35</v>
      </c>
      <c r="M31" t="s">
        <v>34</v>
      </c>
      <c r="N31" t="s">
        <v>130</v>
      </c>
      <c r="O31">
        <f>IF(ISNUMBER(SportClimbing[[#This Row],[Total number of tries]])=TRUE, SportClimbing[[#This Row],[Total number of tries]], 1)</f>
        <v>1</v>
      </c>
      <c r="P31" t="str">
        <f>IF(ISNUMBER(SportClimbing[[#This Row],[Total number of tries]])=TRUE, "redpoint", SportClimbing[[#This Row],[Total number of tries]])</f>
        <v>onsight</v>
      </c>
    </row>
    <row r="32" spans="1:16" x14ac:dyDescent="0.2">
      <c r="A32" s="22">
        <f>DATE(SportClimbing[[#This Row],[Year]],_xlfn.XLOOKUP(SportClimbing[[#This Row],[Month]],MONTHS[MONTHS 2],MONTHS[MONTHS 3]),SportClimbing[[#This Row],[Day]])</f>
        <v>42893</v>
      </c>
      <c r="B32" s="22" t="b">
        <f ca="1">AND(SportClimbing[[#This Row],[Date]]&gt;=EOMONTH(TODAY(),-13)+1,SportClimbing[[#This Row],[Date]]&lt;EOMONTH(TODAY(),-1))</f>
        <v>0</v>
      </c>
      <c r="C32">
        <v>7</v>
      </c>
      <c r="D32" t="s">
        <v>367</v>
      </c>
      <c r="E32">
        <v>2017</v>
      </c>
      <c r="F32" t="s">
        <v>60</v>
      </c>
      <c r="G32" t="s">
        <v>3</v>
      </c>
      <c r="H32" t="s">
        <v>262</v>
      </c>
      <c r="I32" t="s">
        <v>43</v>
      </c>
      <c r="J32" t="s">
        <v>61</v>
      </c>
      <c r="K32">
        <v>25</v>
      </c>
      <c r="L32" t="str">
        <f>IF(SportClimbing[[#This Row],[Height (m)]]&lt;11, "0-10", IF(SportClimbing[[#This Row],[Height (m)]]&lt;16, "11-15", IF(SportClimbing[[#This Row],[Height (m)]]&lt;21, "16-20", IF(SportClimbing[[#This Row],[Height (m)]]&lt;26, "21-25", IF(SportClimbing[[#This Row],[Height (m)]]&lt;31, "26-30", IF(SportClimbing[[#This Row],[Height (m)]]&lt;36, "31-35", "35+"))))))</f>
        <v>21-25</v>
      </c>
      <c r="M32" t="s">
        <v>131</v>
      </c>
      <c r="N32">
        <v>3</v>
      </c>
      <c r="O32">
        <f>IF(ISNUMBER(SportClimbing[[#This Row],[Total number of tries]])=TRUE, SportClimbing[[#This Row],[Total number of tries]], 1)</f>
        <v>3</v>
      </c>
      <c r="P32" t="str">
        <f>IF(ISNUMBER(SportClimbing[[#This Row],[Total number of tries]])=TRUE, "redpoint", SportClimbing[[#This Row],[Total number of tries]])</f>
        <v>redpoint</v>
      </c>
    </row>
    <row r="33" spans="1:16" x14ac:dyDescent="0.2">
      <c r="A33" s="22">
        <f>DATE(SportClimbing[[#This Row],[Year]],_xlfn.XLOOKUP(SportClimbing[[#This Row],[Month]],MONTHS[MONTHS 2],MONTHS[MONTHS 3]),SportClimbing[[#This Row],[Day]])</f>
        <v>42906</v>
      </c>
      <c r="B33" s="22" t="b">
        <f ca="1">AND(SportClimbing[[#This Row],[Date]]&gt;=EOMONTH(TODAY(),-13)+1,SportClimbing[[#This Row],[Date]]&lt;EOMONTH(TODAY(),-1))</f>
        <v>0</v>
      </c>
      <c r="C33">
        <v>20</v>
      </c>
      <c r="D33" t="s">
        <v>367</v>
      </c>
      <c r="E33">
        <v>2017</v>
      </c>
      <c r="F33" t="s">
        <v>65</v>
      </c>
      <c r="G33" t="s">
        <v>3</v>
      </c>
      <c r="H33" t="s">
        <v>262</v>
      </c>
      <c r="I33" t="s">
        <v>49</v>
      </c>
      <c r="J33" t="s">
        <v>66</v>
      </c>
      <c r="K33">
        <v>25</v>
      </c>
      <c r="L33" t="str">
        <f>IF(SportClimbing[[#This Row],[Height (m)]]&lt;11, "0-10", IF(SportClimbing[[#This Row],[Height (m)]]&lt;16, "11-15", IF(SportClimbing[[#This Row],[Height (m)]]&lt;21, "16-20", IF(SportClimbing[[#This Row],[Height (m)]]&lt;26, "21-25", IF(SportClimbing[[#This Row],[Height (m)]]&lt;31, "26-30", IF(SportClimbing[[#This Row],[Height (m)]]&lt;36, "31-35", "35+"))))))</f>
        <v>21-25</v>
      </c>
      <c r="M33" t="s">
        <v>149</v>
      </c>
      <c r="N33" t="s">
        <v>130</v>
      </c>
      <c r="O33">
        <f>IF(ISNUMBER(SportClimbing[[#This Row],[Total number of tries]])=TRUE, SportClimbing[[#This Row],[Total number of tries]], 1)</f>
        <v>1</v>
      </c>
      <c r="P33" t="str">
        <f>IF(ISNUMBER(SportClimbing[[#This Row],[Total number of tries]])=TRUE, "redpoint", SportClimbing[[#This Row],[Total number of tries]])</f>
        <v>onsight</v>
      </c>
    </row>
    <row r="34" spans="1:16" x14ac:dyDescent="0.2">
      <c r="A34" s="22">
        <f>DATE(SportClimbing[[#This Row],[Year]],_xlfn.XLOOKUP(SportClimbing[[#This Row],[Month]],MONTHS[MONTHS 2],MONTHS[MONTHS 3]),SportClimbing[[#This Row],[Day]])</f>
        <v>42906</v>
      </c>
      <c r="B34" s="22" t="b">
        <f ca="1">AND(SportClimbing[[#This Row],[Date]]&gt;=EOMONTH(TODAY(),-13)+1,SportClimbing[[#This Row],[Date]]&lt;EOMONTH(TODAY(),-1))</f>
        <v>0</v>
      </c>
      <c r="C34">
        <v>20</v>
      </c>
      <c r="D34" t="s">
        <v>367</v>
      </c>
      <c r="E34">
        <v>2017</v>
      </c>
      <c r="F34" t="s">
        <v>67</v>
      </c>
      <c r="G34" t="s">
        <v>21</v>
      </c>
      <c r="H34" t="s">
        <v>262</v>
      </c>
      <c r="I34" t="s">
        <v>49</v>
      </c>
      <c r="J34" t="s">
        <v>66</v>
      </c>
      <c r="K34">
        <v>25</v>
      </c>
      <c r="L34" t="str">
        <f>IF(SportClimbing[[#This Row],[Height (m)]]&lt;11, "0-10", IF(SportClimbing[[#This Row],[Height (m)]]&lt;16, "11-15", IF(SportClimbing[[#This Row],[Height (m)]]&lt;21, "16-20", IF(SportClimbing[[#This Row],[Height (m)]]&lt;26, "21-25", IF(SportClimbing[[#This Row],[Height (m)]]&lt;31, "26-30", IF(SportClimbing[[#This Row],[Height (m)]]&lt;36, "31-35", "35+"))))))</f>
        <v>21-25</v>
      </c>
      <c r="M34" t="s">
        <v>149</v>
      </c>
      <c r="N34" t="s">
        <v>130</v>
      </c>
      <c r="O34">
        <f>IF(ISNUMBER(SportClimbing[[#This Row],[Total number of tries]])=TRUE, SportClimbing[[#This Row],[Total number of tries]], 1)</f>
        <v>1</v>
      </c>
      <c r="P34" t="str">
        <f>IF(ISNUMBER(SportClimbing[[#This Row],[Total number of tries]])=TRUE, "redpoint", SportClimbing[[#This Row],[Total number of tries]])</f>
        <v>onsight</v>
      </c>
    </row>
    <row r="35" spans="1:16" x14ac:dyDescent="0.2">
      <c r="A35" s="22">
        <f>DATE(SportClimbing[[#This Row],[Year]],_xlfn.XLOOKUP(SportClimbing[[#This Row],[Month]],MONTHS[MONTHS 2],MONTHS[MONTHS 3]),SportClimbing[[#This Row],[Day]])</f>
        <v>42924</v>
      </c>
      <c r="B35" s="22" t="b">
        <f ca="1">AND(SportClimbing[[#This Row],[Date]]&gt;=EOMONTH(TODAY(),-13)+1,SportClimbing[[#This Row],[Date]]&lt;EOMONTH(TODAY(),-1))</f>
        <v>0</v>
      </c>
      <c r="C35">
        <v>8</v>
      </c>
      <c r="D35" t="s">
        <v>366</v>
      </c>
      <c r="E35">
        <v>2017</v>
      </c>
      <c r="F35" t="s">
        <v>73</v>
      </c>
      <c r="G35" t="s">
        <v>29</v>
      </c>
      <c r="H35" t="s">
        <v>262</v>
      </c>
      <c r="I35" t="s">
        <v>72</v>
      </c>
      <c r="J35" t="s">
        <v>74</v>
      </c>
      <c r="K35">
        <v>35</v>
      </c>
      <c r="L35" t="str">
        <f>IF(SportClimbing[[#This Row],[Height (m)]]&lt;11, "0-10", IF(SportClimbing[[#This Row],[Height (m)]]&lt;16, "11-15", IF(SportClimbing[[#This Row],[Height (m)]]&lt;21, "16-20", IF(SportClimbing[[#This Row],[Height (m)]]&lt;26, "21-25", IF(SportClimbing[[#This Row],[Height (m)]]&lt;31, "26-30", IF(SportClimbing[[#This Row],[Height (m)]]&lt;36, "31-35", "35+"))))))</f>
        <v>31-35</v>
      </c>
      <c r="M35" t="s">
        <v>131</v>
      </c>
      <c r="N35">
        <v>2</v>
      </c>
      <c r="O35">
        <f>IF(ISNUMBER(SportClimbing[[#This Row],[Total number of tries]])=TRUE, SportClimbing[[#This Row],[Total number of tries]], 1)</f>
        <v>2</v>
      </c>
      <c r="P35" t="str">
        <f>IF(ISNUMBER(SportClimbing[[#This Row],[Total number of tries]])=TRUE, "redpoint", SportClimbing[[#This Row],[Total number of tries]])</f>
        <v>redpoint</v>
      </c>
    </row>
    <row r="36" spans="1:16" x14ac:dyDescent="0.2">
      <c r="A36" s="22">
        <f>DATE(SportClimbing[[#This Row],[Year]],_xlfn.XLOOKUP(SportClimbing[[#This Row],[Month]],MONTHS[MONTHS 2],MONTHS[MONTHS 3]),SportClimbing[[#This Row],[Day]])</f>
        <v>42959</v>
      </c>
      <c r="B36" s="22" t="b">
        <f ca="1">AND(SportClimbing[[#This Row],[Date]]&gt;=EOMONTH(TODAY(),-13)+1,SportClimbing[[#This Row],[Date]]&lt;EOMONTH(TODAY(),-1))</f>
        <v>0</v>
      </c>
      <c r="C36">
        <v>12</v>
      </c>
      <c r="D36" t="s">
        <v>158</v>
      </c>
      <c r="E36">
        <v>2017</v>
      </c>
      <c r="F36" t="s">
        <v>90</v>
      </c>
      <c r="G36" t="s">
        <v>3</v>
      </c>
      <c r="H36" t="s">
        <v>262</v>
      </c>
      <c r="I36" t="s">
        <v>43</v>
      </c>
      <c r="J36" t="s">
        <v>44</v>
      </c>
      <c r="K36">
        <v>30</v>
      </c>
      <c r="L36" t="str">
        <f>IF(SportClimbing[[#This Row],[Height (m)]]&lt;11, "0-10", IF(SportClimbing[[#This Row],[Height (m)]]&lt;16, "11-15", IF(SportClimbing[[#This Row],[Height (m)]]&lt;21, "16-20", IF(SportClimbing[[#This Row],[Height (m)]]&lt;26, "21-25", IF(SportClimbing[[#This Row],[Height (m)]]&lt;31, "26-30", IF(SportClimbing[[#This Row],[Height (m)]]&lt;36, "31-35", "35+"))))))</f>
        <v>26-30</v>
      </c>
      <c r="M36" t="s">
        <v>89</v>
      </c>
      <c r="N36" t="s">
        <v>130</v>
      </c>
      <c r="O36">
        <f>IF(ISNUMBER(SportClimbing[[#This Row],[Total number of tries]])=TRUE, SportClimbing[[#This Row],[Total number of tries]], 1)</f>
        <v>1</v>
      </c>
      <c r="P36" t="str">
        <f>IF(ISNUMBER(SportClimbing[[#This Row],[Total number of tries]])=TRUE, "redpoint", SportClimbing[[#This Row],[Total number of tries]])</f>
        <v>onsight</v>
      </c>
    </row>
    <row r="37" spans="1:16" x14ac:dyDescent="0.2">
      <c r="A37" s="22">
        <f>DATE(SportClimbing[[#This Row],[Year]],_xlfn.XLOOKUP(SportClimbing[[#This Row],[Month]],MONTHS[MONTHS 2],MONTHS[MONTHS 3]),SportClimbing[[#This Row],[Day]])</f>
        <v>42980</v>
      </c>
      <c r="B37" s="22" t="b">
        <f ca="1">AND(SportClimbing[[#This Row],[Date]]&gt;=EOMONTH(TODAY(),-13)+1,SportClimbing[[#This Row],[Date]]&lt;EOMONTH(TODAY(),-1))</f>
        <v>0</v>
      </c>
      <c r="C37">
        <v>2</v>
      </c>
      <c r="D37" t="s">
        <v>159</v>
      </c>
      <c r="E37">
        <v>2017</v>
      </c>
      <c r="F37" t="s">
        <v>75</v>
      </c>
      <c r="G37" t="s">
        <v>3</v>
      </c>
      <c r="H37" t="s">
        <v>262</v>
      </c>
      <c r="I37" t="s">
        <v>76</v>
      </c>
      <c r="J37" t="s">
        <v>92</v>
      </c>
      <c r="K37">
        <v>25</v>
      </c>
      <c r="L37" t="str">
        <f>IF(SportClimbing[[#This Row],[Height (m)]]&lt;11, "0-10", IF(SportClimbing[[#This Row],[Height (m)]]&lt;16, "11-15", IF(SportClimbing[[#This Row],[Height (m)]]&lt;21, "16-20", IF(SportClimbing[[#This Row],[Height (m)]]&lt;26, "21-25", IF(SportClimbing[[#This Row],[Height (m)]]&lt;31, "26-30", IF(SportClimbing[[#This Row],[Height (m)]]&lt;36, "31-35", "35+"))))))</f>
        <v>21-25</v>
      </c>
      <c r="M37" t="s">
        <v>133</v>
      </c>
      <c r="N37">
        <v>3</v>
      </c>
      <c r="O37">
        <f>IF(ISNUMBER(SportClimbing[[#This Row],[Total number of tries]])=TRUE, SportClimbing[[#This Row],[Total number of tries]], 1)</f>
        <v>3</v>
      </c>
      <c r="P37" t="str">
        <f>IF(ISNUMBER(SportClimbing[[#This Row],[Total number of tries]])=TRUE, "redpoint", SportClimbing[[#This Row],[Total number of tries]])</f>
        <v>redpoint</v>
      </c>
    </row>
    <row r="38" spans="1:16" x14ac:dyDescent="0.2">
      <c r="A38" s="22">
        <f>DATE(SportClimbing[[#This Row],[Year]],_xlfn.XLOOKUP(SportClimbing[[#This Row],[Month]],MONTHS[MONTHS 2],MONTHS[MONTHS 3]),SportClimbing[[#This Row],[Day]])</f>
        <v>42991</v>
      </c>
      <c r="B38" s="22" t="b">
        <f ca="1">AND(SportClimbing[[#This Row],[Date]]&gt;=EOMONTH(TODAY(),-13)+1,SportClimbing[[#This Row],[Date]]&lt;EOMONTH(TODAY(),-1))</f>
        <v>0</v>
      </c>
      <c r="C38">
        <v>13</v>
      </c>
      <c r="D38" t="s">
        <v>159</v>
      </c>
      <c r="E38">
        <v>2017</v>
      </c>
      <c r="F38" t="s">
        <v>82</v>
      </c>
      <c r="G38" t="s">
        <v>21</v>
      </c>
      <c r="H38" t="s">
        <v>262</v>
      </c>
      <c r="I38" t="s">
        <v>77</v>
      </c>
      <c r="J38" t="s">
        <v>78</v>
      </c>
      <c r="K38">
        <v>10</v>
      </c>
      <c r="L38" t="str">
        <f>IF(SportClimbing[[#This Row],[Height (m)]]&lt;11, "0-10", IF(SportClimbing[[#This Row],[Height (m)]]&lt;16, "11-15", IF(SportClimbing[[#This Row],[Height (m)]]&lt;21, "16-20", IF(SportClimbing[[#This Row],[Height (m)]]&lt;26, "21-25", IF(SportClimbing[[#This Row],[Height (m)]]&lt;31, "26-30", IF(SportClimbing[[#This Row],[Height (m)]]&lt;36, "31-35", "35+"))))))</f>
        <v>0-10</v>
      </c>
      <c r="M38" t="s">
        <v>83</v>
      </c>
      <c r="N38" t="s">
        <v>130</v>
      </c>
      <c r="O38">
        <f>IF(ISNUMBER(SportClimbing[[#This Row],[Total number of tries]])=TRUE, SportClimbing[[#This Row],[Total number of tries]], 1)</f>
        <v>1</v>
      </c>
      <c r="P38" t="str">
        <f>IF(ISNUMBER(SportClimbing[[#This Row],[Total number of tries]])=TRUE, "redpoint", SportClimbing[[#This Row],[Total number of tries]])</f>
        <v>onsight</v>
      </c>
    </row>
    <row r="39" spans="1:16" x14ac:dyDescent="0.2">
      <c r="A39" s="22">
        <f>DATE(SportClimbing[[#This Row],[Year]],_xlfn.XLOOKUP(SportClimbing[[#This Row],[Month]],MONTHS[MONTHS 2],MONTHS[MONTHS 3]),SportClimbing[[#This Row],[Day]])</f>
        <v>42991</v>
      </c>
      <c r="B39" s="22" t="b">
        <f ca="1">AND(SportClimbing[[#This Row],[Date]]&gt;=EOMONTH(TODAY(),-13)+1,SportClimbing[[#This Row],[Date]]&lt;EOMONTH(TODAY(),-1))</f>
        <v>0</v>
      </c>
      <c r="C39">
        <v>13</v>
      </c>
      <c r="D39" t="s">
        <v>159</v>
      </c>
      <c r="E39">
        <v>2017</v>
      </c>
      <c r="F39" t="s">
        <v>81</v>
      </c>
      <c r="G39" t="s">
        <v>3</v>
      </c>
      <c r="H39" t="s">
        <v>262</v>
      </c>
      <c r="I39" t="s">
        <v>77</v>
      </c>
      <c r="J39" t="s">
        <v>79</v>
      </c>
      <c r="K39">
        <v>10</v>
      </c>
      <c r="L39" t="str">
        <f>IF(SportClimbing[[#This Row],[Height (m)]]&lt;11, "0-10", IF(SportClimbing[[#This Row],[Height (m)]]&lt;16, "11-15", IF(SportClimbing[[#This Row],[Height (m)]]&lt;21, "16-20", IF(SportClimbing[[#This Row],[Height (m)]]&lt;26, "21-25", IF(SportClimbing[[#This Row],[Height (m)]]&lt;31, "26-30", IF(SportClimbing[[#This Row],[Height (m)]]&lt;36, "31-35", "35+"))))))</f>
        <v>0-10</v>
      </c>
      <c r="M39" t="s">
        <v>83</v>
      </c>
      <c r="N39" t="s">
        <v>130</v>
      </c>
      <c r="O39">
        <f>IF(ISNUMBER(SportClimbing[[#This Row],[Total number of tries]])=TRUE, SportClimbing[[#This Row],[Total number of tries]], 1)</f>
        <v>1</v>
      </c>
      <c r="P39" t="str">
        <f>IF(ISNUMBER(SportClimbing[[#This Row],[Total number of tries]])=TRUE, "redpoint", SportClimbing[[#This Row],[Total number of tries]])</f>
        <v>onsight</v>
      </c>
    </row>
    <row r="40" spans="1:16" x14ac:dyDescent="0.2">
      <c r="A40" s="22">
        <f>DATE(SportClimbing[[#This Row],[Year]],_xlfn.XLOOKUP(SportClimbing[[#This Row],[Month]],MONTHS[MONTHS 2],MONTHS[MONTHS 3]),SportClimbing[[#This Row],[Day]])</f>
        <v>42991</v>
      </c>
      <c r="B40" s="22" t="b">
        <f ca="1">AND(SportClimbing[[#This Row],[Date]]&gt;=EOMONTH(TODAY(),-13)+1,SportClimbing[[#This Row],[Date]]&lt;EOMONTH(TODAY(),-1))</f>
        <v>0</v>
      </c>
      <c r="C40">
        <v>13</v>
      </c>
      <c r="D40" t="s">
        <v>159</v>
      </c>
      <c r="E40">
        <v>2017</v>
      </c>
      <c r="F40" t="s">
        <v>80</v>
      </c>
      <c r="G40" t="s">
        <v>21</v>
      </c>
      <c r="H40" t="s">
        <v>262</v>
      </c>
      <c r="I40" t="s">
        <v>77</v>
      </c>
      <c r="J40" t="s">
        <v>79</v>
      </c>
      <c r="K40">
        <v>12</v>
      </c>
      <c r="L40" t="str">
        <f>IF(SportClimbing[[#This Row],[Height (m)]]&lt;11, "0-10", IF(SportClimbing[[#This Row],[Height (m)]]&lt;16, "11-15", IF(SportClimbing[[#This Row],[Height (m)]]&lt;21, "16-20", IF(SportClimbing[[#This Row],[Height (m)]]&lt;26, "21-25", IF(SportClimbing[[#This Row],[Height (m)]]&lt;31, "26-30", IF(SportClimbing[[#This Row],[Height (m)]]&lt;36, "31-35", "35+"))))))</f>
        <v>11-15</v>
      </c>
      <c r="M40" t="s">
        <v>83</v>
      </c>
      <c r="N40">
        <v>2</v>
      </c>
      <c r="O40">
        <f>IF(ISNUMBER(SportClimbing[[#This Row],[Total number of tries]])=TRUE, SportClimbing[[#This Row],[Total number of tries]], 1)</f>
        <v>2</v>
      </c>
      <c r="P40" t="str">
        <f>IF(ISNUMBER(SportClimbing[[#This Row],[Total number of tries]])=TRUE, "redpoint", SportClimbing[[#This Row],[Total number of tries]])</f>
        <v>redpoint</v>
      </c>
    </row>
    <row r="41" spans="1:16" x14ac:dyDescent="0.2">
      <c r="A41" s="22">
        <f>DATE(SportClimbing[[#This Row],[Year]],_xlfn.XLOOKUP(SportClimbing[[#This Row],[Month]],MONTHS[MONTHS 2],MONTHS[MONTHS 3]),SportClimbing[[#This Row],[Day]])</f>
        <v>43001</v>
      </c>
      <c r="B41" s="22" t="b">
        <f ca="1">AND(SportClimbing[[#This Row],[Date]]&gt;=EOMONTH(TODAY(),-13)+1,SportClimbing[[#This Row],[Date]]&lt;EOMONTH(TODAY(),-1))</f>
        <v>0</v>
      </c>
      <c r="C41">
        <v>23</v>
      </c>
      <c r="D41" t="s">
        <v>159</v>
      </c>
      <c r="E41">
        <v>2017</v>
      </c>
      <c r="F41" t="s">
        <v>84</v>
      </c>
      <c r="G41" t="s">
        <v>21</v>
      </c>
      <c r="H41" t="s">
        <v>262</v>
      </c>
      <c r="I41" t="s">
        <v>49</v>
      </c>
      <c r="J41" t="s">
        <v>66</v>
      </c>
      <c r="K41">
        <v>25</v>
      </c>
      <c r="L41" t="str">
        <f>IF(SportClimbing[[#This Row],[Height (m)]]&lt;11, "0-10", IF(SportClimbing[[#This Row],[Height (m)]]&lt;16, "11-15", IF(SportClimbing[[#This Row],[Height (m)]]&lt;21, "16-20", IF(SportClimbing[[#This Row],[Height (m)]]&lt;26, "21-25", IF(SportClimbing[[#This Row],[Height (m)]]&lt;31, "26-30", IF(SportClimbing[[#This Row],[Height (m)]]&lt;36, "31-35", "35+"))))))</f>
        <v>21-25</v>
      </c>
      <c r="M41" t="s">
        <v>132</v>
      </c>
      <c r="N41" t="s">
        <v>130</v>
      </c>
      <c r="O41">
        <f>IF(ISNUMBER(SportClimbing[[#This Row],[Total number of tries]])=TRUE, SportClimbing[[#This Row],[Total number of tries]], 1)</f>
        <v>1</v>
      </c>
      <c r="P41" t="str">
        <f>IF(ISNUMBER(SportClimbing[[#This Row],[Total number of tries]])=TRUE, "redpoint", SportClimbing[[#This Row],[Total number of tries]])</f>
        <v>onsight</v>
      </c>
    </row>
    <row r="42" spans="1:16" x14ac:dyDescent="0.2">
      <c r="A42" s="22">
        <f>DATE(SportClimbing[[#This Row],[Year]],_xlfn.XLOOKUP(SportClimbing[[#This Row],[Month]],MONTHS[MONTHS 2],MONTHS[MONTHS 3]),SportClimbing[[#This Row],[Day]])</f>
        <v>43003</v>
      </c>
      <c r="B42" s="22" t="b">
        <f ca="1">AND(SportClimbing[[#This Row],[Date]]&gt;=EOMONTH(TODAY(),-13)+1,SportClimbing[[#This Row],[Date]]&lt;EOMONTH(TODAY(),-1))</f>
        <v>0</v>
      </c>
      <c r="C42">
        <v>25</v>
      </c>
      <c r="D42" t="s">
        <v>159</v>
      </c>
      <c r="E42">
        <v>2017</v>
      </c>
      <c r="F42" t="s">
        <v>85</v>
      </c>
      <c r="G42" t="s">
        <v>21</v>
      </c>
      <c r="H42" t="s">
        <v>262</v>
      </c>
      <c r="I42" t="s">
        <v>25</v>
      </c>
      <c r="J42" t="s">
        <v>86</v>
      </c>
      <c r="K42">
        <v>20</v>
      </c>
      <c r="L42" t="str">
        <f>IF(SportClimbing[[#This Row],[Height (m)]]&lt;11, "0-10", IF(SportClimbing[[#This Row],[Height (m)]]&lt;16, "11-15", IF(SportClimbing[[#This Row],[Height (m)]]&lt;21, "16-20", IF(SportClimbing[[#This Row],[Height (m)]]&lt;26, "21-25", IF(SportClimbing[[#This Row],[Height (m)]]&lt;31, "26-30", IF(SportClimbing[[#This Row],[Height (m)]]&lt;36, "31-35", "35+"))))))</f>
        <v>16-20</v>
      </c>
      <c r="M42" t="s">
        <v>132</v>
      </c>
      <c r="N42">
        <v>5</v>
      </c>
      <c r="O42">
        <f>IF(ISNUMBER(SportClimbing[[#This Row],[Total number of tries]])=TRUE, SportClimbing[[#This Row],[Total number of tries]], 1)</f>
        <v>5</v>
      </c>
      <c r="P42" t="str">
        <f>IF(ISNUMBER(SportClimbing[[#This Row],[Total number of tries]])=TRUE, "redpoint", SportClimbing[[#This Row],[Total number of tries]])</f>
        <v>redpoint</v>
      </c>
    </row>
    <row r="43" spans="1:16" x14ac:dyDescent="0.2">
      <c r="A43" s="22">
        <f>DATE(SportClimbing[[#This Row],[Year]],_xlfn.XLOOKUP(SportClimbing[[#This Row],[Month]],MONTHS[MONTHS 2],MONTHS[MONTHS 3]),SportClimbing[[#This Row],[Day]])</f>
        <v>43022</v>
      </c>
      <c r="B43" s="22" t="b">
        <f ca="1">AND(SportClimbing[[#This Row],[Date]]&gt;=EOMONTH(TODAY(),-13)+1,SportClimbing[[#This Row],[Date]]&lt;EOMONTH(TODAY(),-1))</f>
        <v>0</v>
      </c>
      <c r="C43">
        <v>14</v>
      </c>
      <c r="D43" t="s">
        <v>162</v>
      </c>
      <c r="E43">
        <v>2017</v>
      </c>
      <c r="F43" t="s">
        <v>99</v>
      </c>
      <c r="G43" t="s">
        <v>21</v>
      </c>
      <c r="H43" t="s">
        <v>262</v>
      </c>
      <c r="I43" t="s">
        <v>43</v>
      </c>
      <c r="J43" t="s">
        <v>91</v>
      </c>
      <c r="K43">
        <v>30</v>
      </c>
      <c r="L43" t="str">
        <f>IF(SportClimbing[[#This Row],[Height (m)]]&lt;11, "0-10", IF(SportClimbing[[#This Row],[Height (m)]]&lt;16, "11-15", IF(SportClimbing[[#This Row],[Height (m)]]&lt;21, "16-20", IF(SportClimbing[[#This Row],[Height (m)]]&lt;26, "21-25", IF(SportClimbing[[#This Row],[Height (m)]]&lt;31, "26-30", IF(SportClimbing[[#This Row],[Height (m)]]&lt;36, "31-35", "35+"))))))</f>
        <v>26-30</v>
      </c>
      <c r="M43" t="s">
        <v>133</v>
      </c>
      <c r="N43">
        <v>3</v>
      </c>
      <c r="O43">
        <f>IF(ISNUMBER(SportClimbing[[#This Row],[Total number of tries]])=TRUE, SportClimbing[[#This Row],[Total number of tries]], 1)</f>
        <v>3</v>
      </c>
      <c r="P43" t="str">
        <f>IF(ISNUMBER(SportClimbing[[#This Row],[Total number of tries]])=TRUE, "redpoint", SportClimbing[[#This Row],[Total number of tries]])</f>
        <v>redpoint</v>
      </c>
    </row>
    <row r="44" spans="1:16" x14ac:dyDescent="0.2">
      <c r="A44" s="22">
        <f>DATE(SportClimbing[[#This Row],[Year]],_xlfn.XLOOKUP(SportClimbing[[#This Row],[Month]],MONTHS[MONTHS 2],MONTHS[MONTHS 3]),SportClimbing[[#This Row],[Day]])</f>
        <v>43023</v>
      </c>
      <c r="B44" s="22" t="b">
        <f ca="1">AND(SportClimbing[[#This Row],[Date]]&gt;=EOMONTH(TODAY(),-13)+1,SportClimbing[[#This Row],[Date]]&lt;EOMONTH(TODAY(),-1))</f>
        <v>0</v>
      </c>
      <c r="C44">
        <v>15</v>
      </c>
      <c r="D44" t="s">
        <v>162</v>
      </c>
      <c r="E44">
        <v>2017</v>
      </c>
      <c r="F44" t="s">
        <v>98</v>
      </c>
      <c r="G44" t="s">
        <v>21</v>
      </c>
      <c r="H44" t="s">
        <v>262</v>
      </c>
      <c r="I44" t="s">
        <v>43</v>
      </c>
      <c r="J44" t="s">
        <v>44</v>
      </c>
      <c r="K44">
        <v>25</v>
      </c>
      <c r="L44" t="str">
        <f>IF(SportClimbing[[#This Row],[Height (m)]]&lt;11, "0-10", IF(SportClimbing[[#This Row],[Height (m)]]&lt;16, "11-15", IF(SportClimbing[[#This Row],[Height (m)]]&lt;21, "16-20", IF(SportClimbing[[#This Row],[Height (m)]]&lt;26, "21-25", IF(SportClimbing[[#This Row],[Height (m)]]&lt;31, "26-30", IF(SportClimbing[[#This Row],[Height (m)]]&lt;36, "31-35", "35+"))))))</f>
        <v>21-25</v>
      </c>
      <c r="M44" t="s">
        <v>17</v>
      </c>
      <c r="N44">
        <v>2</v>
      </c>
      <c r="O44">
        <f>IF(ISNUMBER(SportClimbing[[#This Row],[Total number of tries]])=TRUE, SportClimbing[[#This Row],[Total number of tries]], 1)</f>
        <v>2</v>
      </c>
      <c r="P44" t="str">
        <f>IF(ISNUMBER(SportClimbing[[#This Row],[Total number of tries]])=TRUE, "redpoint", SportClimbing[[#This Row],[Total number of tries]])</f>
        <v>redpoint</v>
      </c>
    </row>
    <row r="45" spans="1:16" x14ac:dyDescent="0.2">
      <c r="A45" s="22">
        <f>DATE(SportClimbing[[#This Row],[Year]],_xlfn.XLOOKUP(SportClimbing[[#This Row],[Month]],MONTHS[MONTHS 2],MONTHS[MONTHS 3]),SportClimbing[[#This Row],[Day]])</f>
        <v>43029</v>
      </c>
      <c r="B45" s="22" t="b">
        <f ca="1">AND(SportClimbing[[#This Row],[Date]]&gt;=EOMONTH(TODAY(),-13)+1,SportClimbing[[#This Row],[Date]]&lt;EOMONTH(TODAY(),-1))</f>
        <v>0</v>
      </c>
      <c r="C45">
        <v>21</v>
      </c>
      <c r="D45" t="s">
        <v>162</v>
      </c>
      <c r="E45">
        <v>2017</v>
      </c>
      <c r="F45" t="s">
        <v>95</v>
      </c>
      <c r="G45" t="s">
        <v>21</v>
      </c>
      <c r="H45" t="s">
        <v>262</v>
      </c>
      <c r="I45" t="s">
        <v>43</v>
      </c>
      <c r="J45" t="s">
        <v>94</v>
      </c>
      <c r="K45">
        <v>25</v>
      </c>
      <c r="L45" t="str">
        <f>IF(SportClimbing[[#This Row],[Height (m)]]&lt;11, "0-10", IF(SportClimbing[[#This Row],[Height (m)]]&lt;16, "11-15", IF(SportClimbing[[#This Row],[Height (m)]]&lt;21, "16-20", IF(SportClimbing[[#This Row],[Height (m)]]&lt;26, "21-25", IF(SportClimbing[[#This Row],[Height (m)]]&lt;31, "26-30", IF(SportClimbing[[#This Row],[Height (m)]]&lt;36, "31-35", "35+"))))))</f>
        <v>21-25</v>
      </c>
      <c r="M45" t="s">
        <v>53</v>
      </c>
      <c r="N45" t="s">
        <v>130</v>
      </c>
      <c r="O45">
        <f>IF(ISNUMBER(SportClimbing[[#This Row],[Total number of tries]])=TRUE, SportClimbing[[#This Row],[Total number of tries]], 1)</f>
        <v>1</v>
      </c>
      <c r="P45" t="str">
        <f>IF(ISNUMBER(SportClimbing[[#This Row],[Total number of tries]])=TRUE, "redpoint", SportClimbing[[#This Row],[Total number of tries]])</f>
        <v>onsight</v>
      </c>
    </row>
    <row r="46" spans="1:16" x14ac:dyDescent="0.2">
      <c r="A46" s="22">
        <f>DATE(SportClimbing[[#This Row],[Year]],_xlfn.XLOOKUP(SportClimbing[[#This Row],[Month]],MONTHS[MONTHS 2],MONTHS[MONTHS 3]),SportClimbing[[#This Row],[Day]])</f>
        <v>43029</v>
      </c>
      <c r="B46" s="22" t="b">
        <f ca="1">AND(SportClimbing[[#This Row],[Date]]&gt;=EOMONTH(TODAY(),-13)+1,SportClimbing[[#This Row],[Date]]&lt;EOMONTH(TODAY(),-1))</f>
        <v>0</v>
      </c>
      <c r="C46">
        <v>21</v>
      </c>
      <c r="D46" t="s">
        <v>162</v>
      </c>
      <c r="E46">
        <v>2017</v>
      </c>
      <c r="F46" t="s">
        <v>97</v>
      </c>
      <c r="G46" t="s">
        <v>21</v>
      </c>
      <c r="H46" t="s">
        <v>262</v>
      </c>
      <c r="I46" t="s">
        <v>43</v>
      </c>
      <c r="J46" t="s">
        <v>91</v>
      </c>
      <c r="K46">
        <v>28</v>
      </c>
      <c r="L46" t="str">
        <f>IF(SportClimbing[[#This Row],[Height (m)]]&lt;11, "0-10", IF(SportClimbing[[#This Row],[Height (m)]]&lt;16, "11-15", IF(SportClimbing[[#This Row],[Height (m)]]&lt;21, "16-20", IF(SportClimbing[[#This Row],[Height (m)]]&lt;26, "21-25", IF(SportClimbing[[#This Row],[Height (m)]]&lt;31, "26-30", IF(SportClimbing[[#This Row],[Height (m)]]&lt;36, "31-35", "35+"))))))</f>
        <v>26-30</v>
      </c>
      <c r="M46" t="s">
        <v>53</v>
      </c>
      <c r="N46">
        <v>3</v>
      </c>
      <c r="O46">
        <f>IF(ISNUMBER(SportClimbing[[#This Row],[Total number of tries]])=TRUE, SportClimbing[[#This Row],[Total number of tries]], 1)</f>
        <v>3</v>
      </c>
      <c r="P46" t="str">
        <f>IF(ISNUMBER(SportClimbing[[#This Row],[Total number of tries]])=TRUE, "redpoint", SportClimbing[[#This Row],[Total number of tries]])</f>
        <v>redpoint</v>
      </c>
    </row>
    <row r="47" spans="1:16" x14ac:dyDescent="0.2">
      <c r="A47" s="22">
        <f>DATE(SportClimbing[[#This Row],[Year]],_xlfn.XLOOKUP(SportClimbing[[#This Row],[Month]],MONTHS[MONTHS 2],MONTHS[MONTHS 3]),SportClimbing[[#This Row],[Day]])</f>
        <v>43030</v>
      </c>
      <c r="B47" s="22" t="b">
        <f ca="1">AND(SportClimbing[[#This Row],[Date]]&gt;=EOMONTH(TODAY(),-13)+1,SportClimbing[[#This Row],[Date]]&lt;EOMONTH(TODAY(),-1))</f>
        <v>0</v>
      </c>
      <c r="C47">
        <v>22</v>
      </c>
      <c r="D47" t="s">
        <v>162</v>
      </c>
      <c r="E47">
        <v>2017</v>
      </c>
      <c r="F47" t="s">
        <v>96</v>
      </c>
      <c r="G47" t="s">
        <v>3</v>
      </c>
      <c r="H47" t="s">
        <v>262</v>
      </c>
      <c r="I47" t="s">
        <v>43</v>
      </c>
      <c r="J47" t="s">
        <v>93</v>
      </c>
      <c r="K47">
        <v>30</v>
      </c>
      <c r="L47" t="str">
        <f>IF(SportClimbing[[#This Row],[Height (m)]]&lt;11, "0-10", IF(SportClimbing[[#This Row],[Height (m)]]&lt;16, "11-15", IF(SportClimbing[[#This Row],[Height (m)]]&lt;21, "16-20", IF(SportClimbing[[#This Row],[Height (m)]]&lt;26, "21-25", IF(SportClimbing[[#This Row],[Height (m)]]&lt;31, "26-30", IF(SportClimbing[[#This Row],[Height (m)]]&lt;36, "31-35", "35+"))))))</f>
        <v>26-30</v>
      </c>
      <c r="M47" t="s">
        <v>53</v>
      </c>
      <c r="N47" t="s">
        <v>130</v>
      </c>
      <c r="O47">
        <f>IF(ISNUMBER(SportClimbing[[#This Row],[Total number of tries]])=TRUE, SportClimbing[[#This Row],[Total number of tries]], 1)</f>
        <v>1</v>
      </c>
      <c r="P47" t="str">
        <f>IF(ISNUMBER(SportClimbing[[#This Row],[Total number of tries]])=TRUE, "redpoint", SportClimbing[[#This Row],[Total number of tries]])</f>
        <v>onsight</v>
      </c>
    </row>
    <row r="48" spans="1:16" x14ac:dyDescent="0.2">
      <c r="A48" s="22">
        <f>DATE(SportClimbing[[#This Row],[Year]],_xlfn.XLOOKUP(SportClimbing[[#This Row],[Month]],MONTHS[MONTHS 2],MONTHS[MONTHS 3]),SportClimbing[[#This Row],[Day]])</f>
        <v>43036</v>
      </c>
      <c r="B48" s="22" t="b">
        <f ca="1">AND(SportClimbing[[#This Row],[Date]]&gt;=EOMONTH(TODAY(),-13)+1,SportClimbing[[#This Row],[Date]]&lt;EOMONTH(TODAY(),-1))</f>
        <v>0</v>
      </c>
      <c r="C48">
        <v>28</v>
      </c>
      <c r="D48" t="s">
        <v>162</v>
      </c>
      <c r="E48">
        <v>2017</v>
      </c>
      <c r="F48" t="s">
        <v>101</v>
      </c>
      <c r="G48" t="s">
        <v>3</v>
      </c>
      <c r="H48" t="s">
        <v>262</v>
      </c>
      <c r="I48" t="s">
        <v>100</v>
      </c>
      <c r="J48" t="s">
        <v>213</v>
      </c>
      <c r="K48">
        <v>25</v>
      </c>
      <c r="L48" t="str">
        <f>IF(SportClimbing[[#This Row],[Height (m)]]&lt;11, "0-10", IF(SportClimbing[[#This Row],[Height (m)]]&lt;16, "11-15", IF(SportClimbing[[#This Row],[Height (m)]]&lt;21, "16-20", IF(SportClimbing[[#This Row],[Height (m)]]&lt;26, "21-25", IF(SportClimbing[[#This Row],[Height (m)]]&lt;31, "26-30", IF(SportClimbing[[#This Row],[Height (m)]]&lt;36, "31-35", "35+"))))))</f>
        <v>21-25</v>
      </c>
      <c r="M48" t="s">
        <v>132</v>
      </c>
      <c r="N48">
        <v>2</v>
      </c>
      <c r="O48">
        <f>IF(ISNUMBER(SportClimbing[[#This Row],[Total number of tries]])=TRUE, SportClimbing[[#This Row],[Total number of tries]], 1)</f>
        <v>2</v>
      </c>
      <c r="P48" t="str">
        <f>IF(ISNUMBER(SportClimbing[[#This Row],[Total number of tries]])=TRUE, "redpoint", SportClimbing[[#This Row],[Total number of tries]])</f>
        <v>redpoint</v>
      </c>
    </row>
    <row r="49" spans="1:16" x14ac:dyDescent="0.2">
      <c r="A49" s="22">
        <f>DATE(SportClimbing[[#This Row],[Year]],_xlfn.XLOOKUP(SportClimbing[[#This Row],[Month]],MONTHS[MONTHS 2],MONTHS[MONTHS 3]),SportClimbing[[#This Row],[Day]])</f>
        <v>43036</v>
      </c>
      <c r="B49" s="22" t="b">
        <f ca="1">AND(SportClimbing[[#This Row],[Date]]&gt;=EOMONTH(TODAY(),-13)+1,SportClimbing[[#This Row],[Date]]&lt;EOMONTH(TODAY(),-1))</f>
        <v>0</v>
      </c>
      <c r="C49">
        <v>28</v>
      </c>
      <c r="D49" t="s">
        <v>162</v>
      </c>
      <c r="E49">
        <v>2017</v>
      </c>
      <c r="F49" t="s">
        <v>102</v>
      </c>
      <c r="G49" t="s">
        <v>3</v>
      </c>
      <c r="H49" t="s">
        <v>262</v>
      </c>
      <c r="I49" t="s">
        <v>100</v>
      </c>
      <c r="J49" t="s">
        <v>214</v>
      </c>
      <c r="K49">
        <v>25</v>
      </c>
      <c r="L49" t="str">
        <f>IF(SportClimbing[[#This Row],[Height (m)]]&lt;11, "0-10", IF(SportClimbing[[#This Row],[Height (m)]]&lt;16, "11-15", IF(SportClimbing[[#This Row],[Height (m)]]&lt;21, "16-20", IF(SportClimbing[[#This Row],[Height (m)]]&lt;26, "21-25", IF(SportClimbing[[#This Row],[Height (m)]]&lt;31, "26-30", IF(SportClimbing[[#This Row],[Height (m)]]&lt;36, "31-35", "35+"))))))</f>
        <v>21-25</v>
      </c>
      <c r="M49" t="s">
        <v>132</v>
      </c>
      <c r="N49">
        <v>4</v>
      </c>
      <c r="O49">
        <f>IF(ISNUMBER(SportClimbing[[#This Row],[Total number of tries]])=TRUE, SportClimbing[[#This Row],[Total number of tries]], 1)</f>
        <v>4</v>
      </c>
      <c r="P49" t="str">
        <f>IF(ISNUMBER(SportClimbing[[#This Row],[Total number of tries]])=TRUE, "redpoint", SportClimbing[[#This Row],[Total number of tries]])</f>
        <v>redpoint</v>
      </c>
    </row>
    <row r="50" spans="1:16" x14ac:dyDescent="0.2">
      <c r="A50" s="22">
        <f>DATE(SportClimbing[[#This Row],[Year]],_xlfn.XLOOKUP(SportClimbing[[#This Row],[Month]],MONTHS[MONTHS 2],MONTHS[MONTHS 3]),SportClimbing[[#This Row],[Day]])</f>
        <v>43043</v>
      </c>
      <c r="B50" s="22" t="b">
        <f ca="1">AND(SportClimbing[[#This Row],[Date]]&gt;=EOMONTH(TODAY(),-13)+1,SportClimbing[[#This Row],[Date]]&lt;EOMONTH(TODAY(),-1))</f>
        <v>0</v>
      </c>
      <c r="C50">
        <v>4</v>
      </c>
      <c r="D50" t="s">
        <v>160</v>
      </c>
      <c r="E50">
        <v>2017</v>
      </c>
      <c r="F50" t="s">
        <v>103</v>
      </c>
      <c r="G50" t="s">
        <v>29</v>
      </c>
      <c r="H50" t="s">
        <v>262</v>
      </c>
      <c r="I50" t="s">
        <v>22</v>
      </c>
      <c r="J50" t="s">
        <v>23</v>
      </c>
      <c r="K50">
        <v>25</v>
      </c>
      <c r="L50" t="str">
        <f>IF(SportClimbing[[#This Row],[Height (m)]]&lt;11, "0-10", IF(SportClimbing[[#This Row],[Height (m)]]&lt;16, "11-15", IF(SportClimbing[[#This Row],[Height (m)]]&lt;21, "16-20", IF(SportClimbing[[#This Row],[Height (m)]]&lt;26, "21-25", IF(SportClimbing[[#This Row],[Height (m)]]&lt;31, "26-30", IF(SportClimbing[[#This Row],[Height (m)]]&lt;36, "31-35", "35+"))))))</f>
        <v>21-25</v>
      </c>
      <c r="M50" t="s">
        <v>104</v>
      </c>
      <c r="N50">
        <v>6</v>
      </c>
      <c r="O50">
        <f>IF(ISNUMBER(SportClimbing[[#This Row],[Total number of tries]])=TRUE, SportClimbing[[#This Row],[Total number of tries]], 1)</f>
        <v>6</v>
      </c>
      <c r="P50" t="str">
        <f>IF(ISNUMBER(SportClimbing[[#This Row],[Total number of tries]])=TRUE, "redpoint", SportClimbing[[#This Row],[Total number of tries]])</f>
        <v>redpoint</v>
      </c>
    </row>
    <row r="51" spans="1:16" x14ac:dyDescent="0.2">
      <c r="A51" s="22">
        <f>DATE(SportClimbing[[#This Row],[Year]],_xlfn.XLOOKUP(SportClimbing[[#This Row],[Month]],MONTHS[MONTHS 2],MONTHS[MONTHS 3]),SportClimbing[[#This Row],[Day]])</f>
        <v>43077</v>
      </c>
      <c r="B51" s="22" t="b">
        <f ca="1">AND(SportClimbing[[#This Row],[Date]]&gt;=EOMONTH(TODAY(),-13)+1,SportClimbing[[#This Row],[Date]]&lt;EOMONTH(TODAY(),-1))</f>
        <v>0</v>
      </c>
      <c r="C51">
        <v>8</v>
      </c>
      <c r="D51" t="s">
        <v>161</v>
      </c>
      <c r="E51">
        <v>2017</v>
      </c>
      <c r="F51" t="s">
        <v>109</v>
      </c>
      <c r="G51" t="s">
        <v>21</v>
      </c>
      <c r="H51" t="s">
        <v>262</v>
      </c>
      <c r="I51" t="s">
        <v>43</v>
      </c>
      <c r="J51" t="s">
        <v>226</v>
      </c>
      <c r="K51">
        <v>25</v>
      </c>
      <c r="L51" t="str">
        <f>IF(SportClimbing[[#This Row],[Height (m)]]&lt;11, "0-10", IF(SportClimbing[[#This Row],[Height (m)]]&lt;16, "11-15", IF(SportClimbing[[#This Row],[Height (m)]]&lt;21, "16-20", IF(SportClimbing[[#This Row],[Height (m)]]&lt;26, "21-25", IF(SportClimbing[[#This Row],[Height (m)]]&lt;31, "26-30", IF(SportClimbing[[#This Row],[Height (m)]]&lt;36, "31-35", "35+"))))))</f>
        <v>21-25</v>
      </c>
      <c r="M51" t="s">
        <v>131</v>
      </c>
      <c r="N51">
        <v>2</v>
      </c>
      <c r="O51">
        <f>IF(ISNUMBER(SportClimbing[[#This Row],[Total number of tries]])=TRUE, SportClimbing[[#This Row],[Total number of tries]], 1)</f>
        <v>2</v>
      </c>
      <c r="P51" t="str">
        <f>IF(ISNUMBER(SportClimbing[[#This Row],[Total number of tries]])=TRUE, "redpoint", SportClimbing[[#This Row],[Total number of tries]])</f>
        <v>redpoint</v>
      </c>
    </row>
    <row r="52" spans="1:16" x14ac:dyDescent="0.2">
      <c r="A52" s="22">
        <f>DATE(SportClimbing[[#This Row],[Year]],_xlfn.XLOOKUP(SportClimbing[[#This Row],[Month]],MONTHS[MONTHS 2],MONTHS[MONTHS 3]),SportClimbing[[#This Row],[Day]])</f>
        <v>43078</v>
      </c>
      <c r="B52" s="22" t="b">
        <f ca="1">AND(SportClimbing[[#This Row],[Date]]&gt;=EOMONTH(TODAY(),-13)+1,SportClimbing[[#This Row],[Date]]&lt;EOMONTH(TODAY(),-1))</f>
        <v>0</v>
      </c>
      <c r="C52">
        <v>9</v>
      </c>
      <c r="D52" t="s">
        <v>161</v>
      </c>
      <c r="E52">
        <v>2017</v>
      </c>
      <c r="F52" t="s">
        <v>108</v>
      </c>
      <c r="G52" t="s">
        <v>3</v>
      </c>
      <c r="H52" t="s">
        <v>262</v>
      </c>
      <c r="I52" t="s">
        <v>105</v>
      </c>
      <c r="J52" t="s">
        <v>117</v>
      </c>
      <c r="K52">
        <v>20</v>
      </c>
      <c r="L52" t="str">
        <f>IF(SportClimbing[[#This Row],[Height (m)]]&lt;11, "0-10", IF(SportClimbing[[#This Row],[Height (m)]]&lt;16, "11-15", IF(SportClimbing[[#This Row],[Height (m)]]&lt;21, "16-20", IF(SportClimbing[[#This Row],[Height (m)]]&lt;26, "21-25", IF(SportClimbing[[#This Row],[Height (m)]]&lt;31, "26-30", IF(SportClimbing[[#This Row],[Height (m)]]&lt;36, "31-35", "35+"))))))</f>
        <v>16-20</v>
      </c>
      <c r="M52" t="s">
        <v>38</v>
      </c>
      <c r="N52" t="s">
        <v>11</v>
      </c>
      <c r="O52">
        <f>IF(ISNUMBER(SportClimbing[[#This Row],[Total number of tries]])=TRUE, SportClimbing[[#This Row],[Total number of tries]], 1)</f>
        <v>1</v>
      </c>
      <c r="P52" t="str">
        <f>IF(ISNUMBER(SportClimbing[[#This Row],[Total number of tries]])=TRUE, "redpoint", SportClimbing[[#This Row],[Total number of tries]])</f>
        <v>flash</v>
      </c>
    </row>
    <row r="53" spans="1:16" x14ac:dyDescent="0.2">
      <c r="A53" s="22">
        <f>DATE(SportClimbing[[#This Row],[Year]],_xlfn.XLOOKUP(SportClimbing[[#This Row],[Month]],MONTHS[MONTHS 2],MONTHS[MONTHS 3]),SportClimbing[[#This Row],[Day]])</f>
        <v>43079</v>
      </c>
      <c r="B53" s="22" t="b">
        <f ca="1">AND(SportClimbing[[#This Row],[Date]]&gt;=EOMONTH(TODAY(),-13)+1,SportClimbing[[#This Row],[Date]]&lt;EOMONTH(TODAY(),-1))</f>
        <v>0</v>
      </c>
      <c r="C53">
        <v>10</v>
      </c>
      <c r="D53" t="s">
        <v>161</v>
      </c>
      <c r="E53">
        <v>2017</v>
      </c>
      <c r="F53" t="s">
        <v>107</v>
      </c>
      <c r="G53" t="s">
        <v>21</v>
      </c>
      <c r="H53" t="s">
        <v>262</v>
      </c>
      <c r="I53" t="s">
        <v>43</v>
      </c>
      <c r="J53" t="s">
        <v>106</v>
      </c>
      <c r="K53">
        <v>20</v>
      </c>
      <c r="L53" t="str">
        <f>IF(SportClimbing[[#This Row],[Height (m)]]&lt;11, "0-10", IF(SportClimbing[[#This Row],[Height (m)]]&lt;16, "11-15", IF(SportClimbing[[#This Row],[Height (m)]]&lt;21, "16-20", IF(SportClimbing[[#This Row],[Height (m)]]&lt;26, "21-25", IF(SportClimbing[[#This Row],[Height (m)]]&lt;31, "26-30", IF(SportClimbing[[#This Row],[Height (m)]]&lt;36, "31-35", "35+"))))))</f>
        <v>16-20</v>
      </c>
      <c r="M53" t="s">
        <v>122</v>
      </c>
      <c r="N53">
        <v>3</v>
      </c>
      <c r="O53">
        <f>IF(ISNUMBER(SportClimbing[[#This Row],[Total number of tries]])=TRUE, SportClimbing[[#This Row],[Total number of tries]], 1)</f>
        <v>3</v>
      </c>
      <c r="P53" t="str">
        <f>IF(ISNUMBER(SportClimbing[[#This Row],[Total number of tries]])=TRUE, "redpoint", SportClimbing[[#This Row],[Total number of tries]])</f>
        <v>redpoint</v>
      </c>
    </row>
    <row r="54" spans="1:16" x14ac:dyDescent="0.2">
      <c r="A54" s="22">
        <f>DATE(SportClimbing[[#This Row],[Year]],_xlfn.XLOOKUP(SportClimbing[[#This Row],[Month]],MONTHS[MONTHS 2],MONTHS[MONTHS 3]),SportClimbing[[#This Row],[Day]])</f>
        <v>43085</v>
      </c>
      <c r="B54" s="22" t="b">
        <f ca="1">AND(SportClimbing[[#This Row],[Date]]&gt;=EOMONTH(TODAY(),-13)+1,SportClimbing[[#This Row],[Date]]&lt;EOMONTH(TODAY(),-1))</f>
        <v>0</v>
      </c>
      <c r="C54">
        <v>16</v>
      </c>
      <c r="D54" t="s">
        <v>161</v>
      </c>
      <c r="E54">
        <v>2017</v>
      </c>
      <c r="F54" t="s">
        <v>112</v>
      </c>
      <c r="G54" t="s">
        <v>3</v>
      </c>
      <c r="H54" t="s">
        <v>262</v>
      </c>
      <c r="I54" t="s">
        <v>105</v>
      </c>
      <c r="J54" t="s">
        <v>110</v>
      </c>
      <c r="K54">
        <v>30</v>
      </c>
      <c r="L54" t="str">
        <f>IF(SportClimbing[[#This Row],[Height (m)]]&lt;11, "0-10", IF(SportClimbing[[#This Row],[Height (m)]]&lt;16, "11-15", IF(SportClimbing[[#This Row],[Height (m)]]&lt;21, "16-20", IF(SportClimbing[[#This Row],[Height (m)]]&lt;26, "21-25", IF(SportClimbing[[#This Row],[Height (m)]]&lt;31, "26-30", IF(SportClimbing[[#This Row],[Height (m)]]&lt;36, "31-35", "35+"))))))</f>
        <v>26-30</v>
      </c>
      <c r="M54" t="s">
        <v>111</v>
      </c>
      <c r="N54" t="s">
        <v>130</v>
      </c>
      <c r="O54">
        <f>IF(ISNUMBER(SportClimbing[[#This Row],[Total number of tries]])=TRUE, SportClimbing[[#This Row],[Total number of tries]], 1)</f>
        <v>1</v>
      </c>
      <c r="P54" t="str">
        <f>IF(ISNUMBER(SportClimbing[[#This Row],[Total number of tries]])=TRUE, "redpoint", SportClimbing[[#This Row],[Total number of tries]])</f>
        <v>onsight</v>
      </c>
    </row>
    <row r="55" spans="1:16" x14ac:dyDescent="0.2">
      <c r="A55" s="22">
        <f>DATE(SportClimbing[[#This Row],[Year]],_xlfn.XLOOKUP(SportClimbing[[#This Row],[Month]],MONTHS[MONTHS 2],MONTHS[MONTHS 3]),SportClimbing[[#This Row],[Day]])</f>
        <v>43086</v>
      </c>
      <c r="B55" s="22" t="b">
        <f ca="1">AND(SportClimbing[[#This Row],[Date]]&gt;=EOMONTH(TODAY(),-13)+1,SportClimbing[[#This Row],[Date]]&lt;EOMONTH(TODAY(),-1))</f>
        <v>0</v>
      </c>
      <c r="C55">
        <v>17</v>
      </c>
      <c r="D55" t="s">
        <v>161</v>
      </c>
      <c r="E55">
        <v>2017</v>
      </c>
      <c r="F55" t="s">
        <v>113</v>
      </c>
      <c r="G55" t="s">
        <v>29</v>
      </c>
      <c r="H55" t="s">
        <v>262</v>
      </c>
      <c r="I55" t="s">
        <v>105</v>
      </c>
      <c r="J55" t="s">
        <v>110</v>
      </c>
      <c r="K55">
        <v>30</v>
      </c>
      <c r="L55" t="str">
        <f>IF(SportClimbing[[#This Row],[Height (m)]]&lt;11, "0-10", IF(SportClimbing[[#This Row],[Height (m)]]&lt;16, "11-15", IF(SportClimbing[[#This Row],[Height (m)]]&lt;21, "16-20", IF(SportClimbing[[#This Row],[Height (m)]]&lt;26, "21-25", IF(SportClimbing[[#This Row],[Height (m)]]&lt;31, "26-30", IF(SportClimbing[[#This Row],[Height (m)]]&lt;36, "31-35", "35+"))))))</f>
        <v>26-30</v>
      </c>
      <c r="M55" t="s">
        <v>111</v>
      </c>
      <c r="N55">
        <v>2</v>
      </c>
      <c r="O55">
        <f>IF(ISNUMBER(SportClimbing[[#This Row],[Total number of tries]])=TRUE, SportClimbing[[#This Row],[Total number of tries]], 1)</f>
        <v>2</v>
      </c>
      <c r="P55" t="str">
        <f>IF(ISNUMBER(SportClimbing[[#This Row],[Total number of tries]])=TRUE, "redpoint", SportClimbing[[#This Row],[Total number of tries]])</f>
        <v>redpoint</v>
      </c>
    </row>
    <row r="56" spans="1:16" x14ac:dyDescent="0.2">
      <c r="A56" s="22">
        <f>DATE(SportClimbing[[#This Row],[Year]],_xlfn.XLOOKUP(SportClimbing[[#This Row],[Month]],MONTHS[MONTHS 2],MONTHS[MONTHS 3]),SportClimbing[[#This Row],[Day]])</f>
        <v>43099</v>
      </c>
      <c r="B56" s="22" t="b">
        <f ca="1">AND(SportClimbing[[#This Row],[Date]]&gt;=EOMONTH(TODAY(),-13)+1,SportClimbing[[#This Row],[Date]]&lt;EOMONTH(TODAY(),-1))</f>
        <v>0</v>
      </c>
      <c r="C56">
        <v>30</v>
      </c>
      <c r="D56" t="s">
        <v>161</v>
      </c>
      <c r="E56">
        <v>2017</v>
      </c>
      <c r="F56" t="s">
        <v>116</v>
      </c>
      <c r="G56" t="s">
        <v>32</v>
      </c>
      <c r="H56" t="s">
        <v>262</v>
      </c>
      <c r="I56" t="s">
        <v>43</v>
      </c>
      <c r="J56" t="s">
        <v>115</v>
      </c>
      <c r="K56">
        <v>38</v>
      </c>
      <c r="L56" t="str">
        <f>IF(SportClimbing[[#This Row],[Height (m)]]&lt;11, "0-10", IF(SportClimbing[[#This Row],[Height (m)]]&lt;16, "11-15", IF(SportClimbing[[#This Row],[Height (m)]]&lt;21, "16-20", IF(SportClimbing[[#This Row],[Height (m)]]&lt;26, "21-25", IF(SportClimbing[[#This Row],[Height (m)]]&lt;31, "26-30", IF(SportClimbing[[#This Row],[Height (m)]]&lt;36, "31-35", "35+"))))))</f>
        <v>35+</v>
      </c>
      <c r="M56" t="s">
        <v>131</v>
      </c>
      <c r="N56" t="s">
        <v>130</v>
      </c>
      <c r="O56">
        <f>IF(ISNUMBER(SportClimbing[[#This Row],[Total number of tries]])=TRUE, SportClimbing[[#This Row],[Total number of tries]], 1)</f>
        <v>1</v>
      </c>
      <c r="P56" t="str">
        <f>IF(ISNUMBER(SportClimbing[[#This Row],[Total number of tries]])=TRUE, "redpoint", SportClimbing[[#This Row],[Total number of tries]])</f>
        <v>onsight</v>
      </c>
    </row>
    <row r="57" spans="1:16" x14ac:dyDescent="0.2">
      <c r="A57" s="22">
        <f>DATE(SportClimbing[[#This Row],[Year]],_xlfn.XLOOKUP(SportClimbing[[#This Row],[Month]],MONTHS[MONTHS 2],MONTHS[MONTHS 3]),SportClimbing[[#This Row],[Day]])</f>
        <v>43100</v>
      </c>
      <c r="B57" s="22" t="b">
        <f ca="1">AND(SportClimbing[[#This Row],[Date]]&gt;=EOMONTH(TODAY(),-13)+1,SportClimbing[[#This Row],[Date]]&lt;EOMONTH(TODAY(),-1))</f>
        <v>0</v>
      </c>
      <c r="C57">
        <v>31</v>
      </c>
      <c r="D57" t="s">
        <v>161</v>
      </c>
      <c r="E57">
        <v>2017</v>
      </c>
      <c r="F57" t="s">
        <v>198</v>
      </c>
      <c r="G57" t="s">
        <v>3</v>
      </c>
      <c r="H57" t="s">
        <v>262</v>
      </c>
      <c r="I57" t="s">
        <v>105</v>
      </c>
      <c r="J57" t="s">
        <v>114</v>
      </c>
      <c r="K57">
        <v>20</v>
      </c>
      <c r="L57" t="str">
        <f>IF(SportClimbing[[#This Row],[Height (m)]]&lt;11, "0-10", IF(SportClimbing[[#This Row],[Height (m)]]&lt;16, "11-15", IF(SportClimbing[[#This Row],[Height (m)]]&lt;21, "16-20", IF(SportClimbing[[#This Row],[Height (m)]]&lt;26, "21-25", IF(SportClimbing[[#This Row],[Height (m)]]&lt;31, "26-30", IF(SportClimbing[[#This Row],[Height (m)]]&lt;36, "31-35", "35+"))))))</f>
        <v>16-20</v>
      </c>
      <c r="M57" t="s">
        <v>131</v>
      </c>
      <c r="N57" t="s">
        <v>130</v>
      </c>
      <c r="O57">
        <f>IF(ISNUMBER(SportClimbing[[#This Row],[Total number of tries]])=TRUE, SportClimbing[[#This Row],[Total number of tries]], 1)</f>
        <v>1</v>
      </c>
      <c r="P57" t="str">
        <f>IF(ISNUMBER(SportClimbing[[#This Row],[Total number of tries]])=TRUE, "redpoint", SportClimbing[[#This Row],[Total number of tries]])</f>
        <v>onsight</v>
      </c>
    </row>
    <row r="58" spans="1:16" x14ac:dyDescent="0.2">
      <c r="A58" s="22">
        <f>DATE(SportClimbing[[#This Row],[Year]],_xlfn.XLOOKUP(SportClimbing[[#This Row],[Month]],MONTHS[MONTHS 2],MONTHS[MONTHS 3]),SportClimbing[[#This Row],[Day]])</f>
        <v>43100</v>
      </c>
      <c r="B58" s="22" t="b">
        <f ca="1">AND(SportClimbing[[#This Row],[Date]]&gt;=EOMONTH(TODAY(),-13)+1,SportClimbing[[#This Row],[Date]]&lt;EOMONTH(TODAY(),-1))</f>
        <v>0</v>
      </c>
      <c r="C58">
        <v>31</v>
      </c>
      <c r="D58" t="s">
        <v>161</v>
      </c>
      <c r="E58">
        <v>2017</v>
      </c>
      <c r="F58" t="s">
        <v>244</v>
      </c>
      <c r="G58" t="s">
        <v>21</v>
      </c>
      <c r="H58" t="s">
        <v>262</v>
      </c>
      <c r="I58" t="s">
        <v>105</v>
      </c>
      <c r="J58" t="s">
        <v>114</v>
      </c>
      <c r="K58">
        <v>25</v>
      </c>
      <c r="L58" t="str">
        <f>IF(SportClimbing[[#This Row],[Height (m)]]&lt;11, "0-10", IF(SportClimbing[[#This Row],[Height (m)]]&lt;16, "11-15", IF(SportClimbing[[#This Row],[Height (m)]]&lt;21, "16-20", IF(SportClimbing[[#This Row],[Height (m)]]&lt;26, "21-25", IF(SportClimbing[[#This Row],[Height (m)]]&lt;31, "26-30", IF(SportClimbing[[#This Row],[Height (m)]]&lt;36, "31-35", "35+"))))))</f>
        <v>21-25</v>
      </c>
      <c r="M58" t="s">
        <v>131</v>
      </c>
      <c r="N58">
        <v>2</v>
      </c>
      <c r="O58">
        <f>IF(ISNUMBER(SportClimbing[[#This Row],[Total number of tries]])=TRUE, SportClimbing[[#This Row],[Total number of tries]], 1)</f>
        <v>2</v>
      </c>
      <c r="P58" t="str">
        <f>IF(ISNUMBER(SportClimbing[[#This Row],[Total number of tries]])=TRUE, "redpoint", SportClimbing[[#This Row],[Total number of tries]])</f>
        <v>redpoint</v>
      </c>
    </row>
    <row r="59" spans="1:16" x14ac:dyDescent="0.2">
      <c r="A59" s="22">
        <f>DATE(SportClimbing[[#This Row],[Year]],_xlfn.XLOOKUP(SportClimbing[[#This Row],[Month]],MONTHS[MONTHS 2],MONTHS[MONTHS 3]),SportClimbing[[#This Row],[Day]])</f>
        <v>43105</v>
      </c>
      <c r="B59" s="22" t="b">
        <f ca="1">AND(SportClimbing[[#This Row],[Date]]&gt;=EOMONTH(TODAY(),-13)+1,SportClimbing[[#This Row],[Date]]&lt;EOMONTH(TODAY(),-1))</f>
        <v>0</v>
      </c>
      <c r="C59">
        <v>5</v>
      </c>
      <c r="D59" t="s">
        <v>151</v>
      </c>
      <c r="E59">
        <v>2018</v>
      </c>
      <c r="F59" t="s">
        <v>119</v>
      </c>
      <c r="G59" t="s">
        <v>29</v>
      </c>
      <c r="H59" t="s">
        <v>262</v>
      </c>
      <c r="I59" t="s">
        <v>25</v>
      </c>
      <c r="J59" t="s">
        <v>26</v>
      </c>
      <c r="K59">
        <v>20</v>
      </c>
      <c r="L59" t="str">
        <f>IF(SportClimbing[[#This Row],[Height (m)]]&lt;11, "0-10", IF(SportClimbing[[#This Row],[Height (m)]]&lt;16, "11-15", IF(SportClimbing[[#This Row],[Height (m)]]&lt;21, "16-20", IF(SportClimbing[[#This Row],[Height (m)]]&lt;26, "21-25", IF(SportClimbing[[#This Row],[Height (m)]]&lt;31, "26-30", IF(SportClimbing[[#This Row],[Height (m)]]&lt;36, "31-35", "35+"))))))</f>
        <v>16-20</v>
      </c>
      <c r="M59" t="s">
        <v>120</v>
      </c>
      <c r="N59">
        <v>2</v>
      </c>
      <c r="O59">
        <f>IF(ISNUMBER(SportClimbing[[#This Row],[Total number of tries]])=TRUE, SportClimbing[[#This Row],[Total number of tries]], 1)</f>
        <v>2</v>
      </c>
      <c r="P59" t="str">
        <f>IF(ISNUMBER(SportClimbing[[#This Row],[Total number of tries]])=TRUE, "redpoint", SportClimbing[[#This Row],[Total number of tries]])</f>
        <v>redpoint</v>
      </c>
    </row>
    <row r="60" spans="1:16" x14ac:dyDescent="0.2">
      <c r="A60" s="22">
        <f>DATE(SportClimbing[[#This Row],[Year]],_xlfn.XLOOKUP(SportClimbing[[#This Row],[Month]],MONTHS[MONTHS 2],MONTHS[MONTHS 3]),SportClimbing[[#This Row],[Day]])</f>
        <v>43127</v>
      </c>
      <c r="B60" s="22" t="b">
        <f ca="1">AND(SportClimbing[[#This Row],[Date]]&gt;=EOMONTH(TODAY(),-13)+1,SportClimbing[[#This Row],[Date]]&lt;EOMONTH(TODAY(),-1))</f>
        <v>0</v>
      </c>
      <c r="C60">
        <v>27</v>
      </c>
      <c r="D60" t="s">
        <v>151</v>
      </c>
      <c r="E60">
        <v>2018</v>
      </c>
      <c r="F60" t="s">
        <v>121</v>
      </c>
      <c r="G60" t="s">
        <v>32</v>
      </c>
      <c r="H60" t="s">
        <v>262</v>
      </c>
      <c r="I60" t="s">
        <v>22</v>
      </c>
      <c r="J60" t="s">
        <v>23</v>
      </c>
      <c r="K60">
        <v>25</v>
      </c>
      <c r="L60" t="str">
        <f>IF(SportClimbing[[#This Row],[Height (m)]]&lt;11, "0-10", IF(SportClimbing[[#This Row],[Height (m)]]&lt;16, "11-15", IF(SportClimbing[[#This Row],[Height (m)]]&lt;21, "16-20", IF(SportClimbing[[#This Row],[Height (m)]]&lt;26, "21-25", IF(SportClimbing[[#This Row],[Height (m)]]&lt;31, "26-30", IF(SportClimbing[[#This Row],[Height (m)]]&lt;36, "31-35", "35+"))))))</f>
        <v>21-25</v>
      </c>
      <c r="M60" t="s">
        <v>131</v>
      </c>
      <c r="N60">
        <v>10</v>
      </c>
      <c r="O60">
        <f>IF(ISNUMBER(SportClimbing[[#This Row],[Total number of tries]])=TRUE, SportClimbing[[#This Row],[Total number of tries]], 1)</f>
        <v>10</v>
      </c>
      <c r="P60" t="str">
        <f>IF(ISNUMBER(SportClimbing[[#This Row],[Total number of tries]])=TRUE, "redpoint", SportClimbing[[#This Row],[Total number of tries]])</f>
        <v>redpoint</v>
      </c>
    </row>
    <row r="61" spans="1:16" x14ac:dyDescent="0.2">
      <c r="A61" s="22">
        <f>DATE(SportClimbing[[#This Row],[Year]],_xlfn.XLOOKUP(SportClimbing[[#This Row],[Month]],MONTHS[MONTHS 2],MONTHS[MONTHS 3]),SportClimbing[[#This Row],[Day]])</f>
        <v>43134</v>
      </c>
      <c r="B61" s="22" t="b">
        <f ca="1">AND(SportClimbing[[#This Row],[Date]]&gt;=EOMONTH(TODAY(),-13)+1,SportClimbing[[#This Row],[Date]]&lt;EOMONTH(TODAY(),-1))</f>
        <v>0</v>
      </c>
      <c r="C61">
        <v>3</v>
      </c>
      <c r="D61" t="s">
        <v>152</v>
      </c>
      <c r="E61">
        <v>2018</v>
      </c>
      <c r="F61" t="s">
        <v>125</v>
      </c>
      <c r="G61" t="s">
        <v>29</v>
      </c>
      <c r="H61" t="s">
        <v>262</v>
      </c>
      <c r="I61" t="s">
        <v>123</v>
      </c>
      <c r="J61" t="s">
        <v>124</v>
      </c>
      <c r="K61">
        <v>12</v>
      </c>
      <c r="L61" t="str">
        <f>IF(SportClimbing[[#This Row],[Height (m)]]&lt;11, "0-10", IF(SportClimbing[[#This Row],[Height (m)]]&lt;16, "11-15", IF(SportClimbing[[#This Row],[Height (m)]]&lt;21, "16-20", IF(SportClimbing[[#This Row],[Height (m)]]&lt;26, "21-25", IF(SportClimbing[[#This Row],[Height (m)]]&lt;31, "26-30", IF(SportClimbing[[#This Row],[Height (m)]]&lt;36, "31-35", "35+"))))))</f>
        <v>11-15</v>
      </c>
      <c r="M61" t="s">
        <v>131</v>
      </c>
      <c r="N61">
        <v>3</v>
      </c>
      <c r="O61">
        <f>IF(ISNUMBER(SportClimbing[[#This Row],[Total number of tries]])=TRUE, SportClimbing[[#This Row],[Total number of tries]], 1)</f>
        <v>3</v>
      </c>
      <c r="P61" t="str">
        <f>IF(ISNUMBER(SportClimbing[[#This Row],[Total number of tries]])=TRUE, "redpoint", SportClimbing[[#This Row],[Total number of tries]])</f>
        <v>redpoint</v>
      </c>
    </row>
    <row r="62" spans="1:16" x14ac:dyDescent="0.2">
      <c r="A62" s="22">
        <f>DATE(SportClimbing[[#This Row],[Year]],_xlfn.XLOOKUP(SportClimbing[[#This Row],[Month]],MONTHS[MONTHS 2],MONTHS[MONTHS 3]),SportClimbing[[#This Row],[Day]])</f>
        <v>43153</v>
      </c>
      <c r="B62" s="22" t="b">
        <f ca="1">AND(SportClimbing[[#This Row],[Date]]&gt;=EOMONTH(TODAY(),-13)+1,SportClimbing[[#This Row],[Date]]&lt;EOMONTH(TODAY(),-1))</f>
        <v>0</v>
      </c>
      <c r="C62">
        <v>22</v>
      </c>
      <c r="D62" t="s">
        <v>152</v>
      </c>
      <c r="E62">
        <v>2018</v>
      </c>
      <c r="F62" t="s">
        <v>134</v>
      </c>
      <c r="G62" t="s">
        <v>29</v>
      </c>
      <c r="H62" t="s">
        <v>262</v>
      </c>
      <c r="I62" t="s">
        <v>126</v>
      </c>
      <c r="J62" t="s">
        <v>127</v>
      </c>
      <c r="K62">
        <v>32</v>
      </c>
      <c r="L62" t="str">
        <f>IF(SportClimbing[[#This Row],[Height (m)]]&lt;11, "0-10", IF(SportClimbing[[#This Row],[Height (m)]]&lt;16, "11-15", IF(SportClimbing[[#This Row],[Height (m)]]&lt;21, "16-20", IF(SportClimbing[[#This Row],[Height (m)]]&lt;26, "21-25", IF(SportClimbing[[#This Row],[Height (m)]]&lt;31, "26-30", IF(SportClimbing[[#This Row],[Height (m)]]&lt;36, "31-35", "35+"))))))</f>
        <v>31-35</v>
      </c>
      <c r="M62" t="s">
        <v>120</v>
      </c>
      <c r="N62" t="s">
        <v>11</v>
      </c>
      <c r="O62">
        <f>IF(ISNUMBER(SportClimbing[[#This Row],[Total number of tries]])=TRUE, SportClimbing[[#This Row],[Total number of tries]], 1)</f>
        <v>1</v>
      </c>
      <c r="P62" t="str">
        <f>IF(ISNUMBER(SportClimbing[[#This Row],[Total number of tries]])=TRUE, "redpoint", SportClimbing[[#This Row],[Total number of tries]])</f>
        <v>flash</v>
      </c>
    </row>
    <row r="63" spans="1:16" x14ac:dyDescent="0.2">
      <c r="A63" s="22">
        <f>DATE(SportClimbing[[#This Row],[Year]],_xlfn.XLOOKUP(SportClimbing[[#This Row],[Month]],MONTHS[MONTHS 2],MONTHS[MONTHS 3]),SportClimbing[[#This Row],[Day]])</f>
        <v>43154</v>
      </c>
      <c r="B63" s="22" t="b">
        <f ca="1">AND(SportClimbing[[#This Row],[Date]]&gt;=EOMONTH(TODAY(),-13)+1,SportClimbing[[#This Row],[Date]]&lt;EOMONTH(TODAY(),-1))</f>
        <v>0</v>
      </c>
      <c r="C63">
        <v>23</v>
      </c>
      <c r="D63" t="s">
        <v>152</v>
      </c>
      <c r="E63">
        <v>2018</v>
      </c>
      <c r="F63" t="s">
        <v>135</v>
      </c>
      <c r="G63" t="s">
        <v>29</v>
      </c>
      <c r="H63" t="s">
        <v>262</v>
      </c>
      <c r="I63" t="s">
        <v>126</v>
      </c>
      <c r="J63" t="s">
        <v>128</v>
      </c>
      <c r="K63">
        <v>32</v>
      </c>
      <c r="L63" t="str">
        <f>IF(SportClimbing[[#This Row],[Height (m)]]&lt;11, "0-10", IF(SportClimbing[[#This Row],[Height (m)]]&lt;16, "11-15", IF(SportClimbing[[#This Row],[Height (m)]]&lt;21, "16-20", IF(SportClimbing[[#This Row],[Height (m)]]&lt;26, "21-25", IF(SportClimbing[[#This Row],[Height (m)]]&lt;31, "26-30", IF(SportClimbing[[#This Row],[Height (m)]]&lt;36, "31-35", "35+"))))))</f>
        <v>31-35</v>
      </c>
      <c r="M63" t="s">
        <v>120</v>
      </c>
      <c r="N63">
        <v>2</v>
      </c>
      <c r="O63">
        <f>IF(ISNUMBER(SportClimbing[[#This Row],[Total number of tries]])=TRUE, SportClimbing[[#This Row],[Total number of tries]], 1)</f>
        <v>2</v>
      </c>
      <c r="P63" t="str">
        <f>IF(ISNUMBER(SportClimbing[[#This Row],[Total number of tries]])=TRUE, "redpoint", SportClimbing[[#This Row],[Total number of tries]])</f>
        <v>redpoint</v>
      </c>
    </row>
    <row r="64" spans="1:16" x14ac:dyDescent="0.2">
      <c r="A64" s="22">
        <f>DATE(SportClimbing[[#This Row],[Year]],_xlfn.XLOOKUP(SportClimbing[[#This Row],[Month]],MONTHS[MONTHS 2],MONTHS[MONTHS 3]),SportClimbing[[#This Row],[Day]])</f>
        <v>43155</v>
      </c>
      <c r="B64" s="22" t="b">
        <f ca="1">AND(SportClimbing[[#This Row],[Date]]&gt;=EOMONTH(TODAY(),-13)+1,SportClimbing[[#This Row],[Date]]&lt;EOMONTH(TODAY(),-1))</f>
        <v>0</v>
      </c>
      <c r="C64">
        <v>24</v>
      </c>
      <c r="D64" t="s">
        <v>152</v>
      </c>
      <c r="E64">
        <v>2018</v>
      </c>
      <c r="F64" t="s">
        <v>244</v>
      </c>
      <c r="G64" t="s">
        <v>3</v>
      </c>
      <c r="H64" t="s">
        <v>262</v>
      </c>
      <c r="I64" t="s">
        <v>126</v>
      </c>
      <c r="J64" t="s">
        <v>129</v>
      </c>
      <c r="K64">
        <v>32</v>
      </c>
      <c r="L64" t="str">
        <f>IF(SportClimbing[[#This Row],[Height (m)]]&lt;11, "0-10", IF(SportClimbing[[#This Row],[Height (m)]]&lt;16, "11-15", IF(SportClimbing[[#This Row],[Height (m)]]&lt;21, "16-20", IF(SportClimbing[[#This Row],[Height (m)]]&lt;26, "21-25", IF(SportClimbing[[#This Row],[Height (m)]]&lt;31, "26-30", IF(SportClimbing[[#This Row],[Height (m)]]&lt;36, "31-35", "35+"))))))</f>
        <v>31-35</v>
      </c>
      <c r="M64" t="s">
        <v>120</v>
      </c>
      <c r="N64" t="s">
        <v>130</v>
      </c>
      <c r="O64">
        <f>IF(ISNUMBER(SportClimbing[[#This Row],[Total number of tries]])=TRUE, SportClimbing[[#This Row],[Total number of tries]], 1)</f>
        <v>1</v>
      </c>
      <c r="P64" t="str">
        <f>IF(ISNUMBER(SportClimbing[[#This Row],[Total number of tries]])=TRUE, "redpoint", SportClimbing[[#This Row],[Total number of tries]])</f>
        <v>onsight</v>
      </c>
    </row>
    <row r="65" spans="1:16" x14ac:dyDescent="0.2">
      <c r="A65" s="22">
        <f>DATE(SportClimbing[[#This Row],[Year]],_xlfn.XLOOKUP(SportClimbing[[#This Row],[Month]],MONTHS[MONTHS 2],MONTHS[MONTHS 3]),SportClimbing[[#This Row],[Day]])</f>
        <v>43177</v>
      </c>
      <c r="B65" s="22" t="b">
        <f ca="1">AND(SportClimbing[[#This Row],[Date]]&gt;=EOMONTH(TODAY(),-13)+1,SportClimbing[[#This Row],[Date]]&lt;EOMONTH(TODAY(),-1))</f>
        <v>0</v>
      </c>
      <c r="C65">
        <v>18</v>
      </c>
      <c r="D65" t="s">
        <v>368</v>
      </c>
      <c r="E65">
        <v>2018</v>
      </c>
      <c r="F65" t="s">
        <v>174</v>
      </c>
      <c r="G65" t="s">
        <v>3</v>
      </c>
      <c r="H65" t="s">
        <v>262</v>
      </c>
      <c r="I65" t="s">
        <v>68</v>
      </c>
      <c r="J65" t="s">
        <v>173</v>
      </c>
      <c r="K65">
        <v>18</v>
      </c>
      <c r="L65" t="str">
        <f>IF(SportClimbing[[#This Row],[Height (m)]]&lt;11, "0-10", IF(SportClimbing[[#This Row],[Height (m)]]&lt;16, "11-15", IF(SportClimbing[[#This Row],[Height (m)]]&lt;21, "16-20", IF(SportClimbing[[#This Row],[Height (m)]]&lt;26, "21-25", IF(SportClimbing[[#This Row],[Height (m)]]&lt;31, "26-30", IF(SportClimbing[[#This Row],[Height (m)]]&lt;36, "31-35", "35+"))))))</f>
        <v>16-20</v>
      </c>
      <c r="M65" t="s">
        <v>164</v>
      </c>
      <c r="N65">
        <v>2</v>
      </c>
      <c r="O65">
        <f>IF(ISNUMBER(SportClimbing[[#This Row],[Total number of tries]])=TRUE, SportClimbing[[#This Row],[Total number of tries]], 1)</f>
        <v>2</v>
      </c>
      <c r="P65" t="str">
        <f>IF(ISNUMBER(SportClimbing[[#This Row],[Total number of tries]])=TRUE, "redpoint", SportClimbing[[#This Row],[Total number of tries]])</f>
        <v>redpoint</v>
      </c>
    </row>
    <row r="66" spans="1:16" x14ac:dyDescent="0.2">
      <c r="A66" s="22">
        <f>DATE(SportClimbing[[#This Row],[Year]],_xlfn.XLOOKUP(SportClimbing[[#This Row],[Month]],MONTHS[MONTHS 2],MONTHS[MONTHS 3]),SportClimbing[[#This Row],[Day]])</f>
        <v>43189</v>
      </c>
      <c r="B66" s="22" t="b">
        <f ca="1">AND(SportClimbing[[#This Row],[Date]]&gt;=EOMONTH(TODAY(),-13)+1,SportClimbing[[#This Row],[Date]]&lt;EOMONTH(TODAY(),-1))</f>
        <v>0</v>
      </c>
      <c r="C66">
        <v>30</v>
      </c>
      <c r="D66" t="s">
        <v>368</v>
      </c>
      <c r="E66">
        <v>2018</v>
      </c>
      <c r="F66" t="s">
        <v>165</v>
      </c>
      <c r="G66" t="s">
        <v>69</v>
      </c>
      <c r="H66" t="s">
        <v>262</v>
      </c>
      <c r="I66" t="s">
        <v>126</v>
      </c>
      <c r="J66" t="s">
        <v>127</v>
      </c>
      <c r="K66">
        <v>20</v>
      </c>
      <c r="L66" t="str">
        <f>IF(SportClimbing[[#This Row],[Height (m)]]&lt;11, "0-10", IF(SportClimbing[[#This Row],[Height (m)]]&lt;16, "11-15", IF(SportClimbing[[#This Row],[Height (m)]]&lt;21, "16-20", IF(SportClimbing[[#This Row],[Height (m)]]&lt;26, "21-25", IF(SportClimbing[[#This Row],[Height (m)]]&lt;31, "26-30", IF(SportClimbing[[#This Row],[Height (m)]]&lt;36, "31-35", "35+"))))))</f>
        <v>16-20</v>
      </c>
      <c r="M66" t="s">
        <v>132</v>
      </c>
      <c r="N66">
        <v>5</v>
      </c>
      <c r="O66">
        <f>IF(ISNUMBER(SportClimbing[[#This Row],[Total number of tries]])=TRUE, SportClimbing[[#This Row],[Total number of tries]], 1)</f>
        <v>5</v>
      </c>
      <c r="P66" t="str">
        <f>IF(ISNUMBER(SportClimbing[[#This Row],[Total number of tries]])=TRUE, "redpoint", SportClimbing[[#This Row],[Total number of tries]])</f>
        <v>redpoint</v>
      </c>
    </row>
    <row r="67" spans="1:16" x14ac:dyDescent="0.2">
      <c r="A67" s="22">
        <f>DATE(SportClimbing[[#This Row],[Year]],_xlfn.XLOOKUP(SportClimbing[[#This Row],[Month]],MONTHS[MONTHS 2],MONTHS[MONTHS 3]),SportClimbing[[#This Row],[Day]])</f>
        <v>43190</v>
      </c>
      <c r="B67" s="22" t="b">
        <f ca="1">AND(SportClimbing[[#This Row],[Date]]&gt;=EOMONTH(TODAY(),-13)+1,SportClimbing[[#This Row],[Date]]&lt;EOMONTH(TODAY(),-1))</f>
        <v>0</v>
      </c>
      <c r="C67">
        <v>31</v>
      </c>
      <c r="D67" t="s">
        <v>368</v>
      </c>
      <c r="E67">
        <v>2018</v>
      </c>
      <c r="F67" t="s">
        <v>167</v>
      </c>
      <c r="G67" t="s">
        <v>21</v>
      </c>
      <c r="H67" t="s">
        <v>262</v>
      </c>
      <c r="I67" t="s">
        <v>126</v>
      </c>
      <c r="J67" t="s">
        <v>264</v>
      </c>
      <c r="K67">
        <v>18</v>
      </c>
      <c r="L67" t="str">
        <f>IF(SportClimbing[[#This Row],[Height (m)]]&lt;11, "0-10", IF(SportClimbing[[#This Row],[Height (m)]]&lt;16, "11-15", IF(SportClimbing[[#This Row],[Height (m)]]&lt;21, "16-20", IF(SportClimbing[[#This Row],[Height (m)]]&lt;26, "21-25", IF(SportClimbing[[#This Row],[Height (m)]]&lt;31, "26-30", IF(SportClimbing[[#This Row],[Height (m)]]&lt;36, "31-35", "35+"))))))</f>
        <v>16-20</v>
      </c>
      <c r="M67" t="s">
        <v>132</v>
      </c>
      <c r="N67">
        <v>2</v>
      </c>
      <c r="O67">
        <f>IF(ISNUMBER(SportClimbing[[#This Row],[Total number of tries]])=TRUE, SportClimbing[[#This Row],[Total number of tries]], 1)</f>
        <v>2</v>
      </c>
      <c r="P67" t="str">
        <f>IF(ISNUMBER(SportClimbing[[#This Row],[Total number of tries]])=TRUE, "redpoint", SportClimbing[[#This Row],[Total number of tries]])</f>
        <v>redpoint</v>
      </c>
    </row>
    <row r="68" spans="1:16" x14ac:dyDescent="0.2">
      <c r="A68" s="22">
        <f>DATE(SportClimbing[[#This Row],[Year]],_xlfn.XLOOKUP(SportClimbing[[#This Row],[Month]],MONTHS[MONTHS 2],MONTHS[MONTHS 3]),SportClimbing[[#This Row],[Day]])</f>
        <v>43191</v>
      </c>
      <c r="B68" s="22" t="b">
        <f ca="1">AND(SportClimbing[[#This Row],[Date]]&gt;=EOMONTH(TODAY(),-13)+1,SportClimbing[[#This Row],[Date]]&lt;EOMONTH(TODAY(),-1))</f>
        <v>0</v>
      </c>
      <c r="C68">
        <v>1</v>
      </c>
      <c r="D68" t="s">
        <v>369</v>
      </c>
      <c r="E68">
        <v>2018</v>
      </c>
      <c r="F68" t="s">
        <v>244</v>
      </c>
      <c r="G68" t="s">
        <v>32</v>
      </c>
      <c r="H68" t="s">
        <v>262</v>
      </c>
      <c r="I68" t="s">
        <v>126</v>
      </c>
      <c r="J68" t="s">
        <v>166</v>
      </c>
      <c r="K68">
        <v>30</v>
      </c>
      <c r="L68" t="str">
        <f>IF(SportClimbing[[#This Row],[Height (m)]]&lt;11, "0-10", IF(SportClimbing[[#This Row],[Height (m)]]&lt;16, "11-15", IF(SportClimbing[[#This Row],[Height (m)]]&lt;21, "16-20", IF(SportClimbing[[#This Row],[Height (m)]]&lt;26, "21-25", IF(SportClimbing[[#This Row],[Height (m)]]&lt;31, "26-30", IF(SportClimbing[[#This Row],[Height (m)]]&lt;36, "31-35", "35+"))))))</f>
        <v>26-30</v>
      </c>
      <c r="M68" t="s">
        <v>164</v>
      </c>
      <c r="N68">
        <v>2</v>
      </c>
      <c r="O68">
        <f>IF(ISNUMBER(SportClimbing[[#This Row],[Total number of tries]])=TRUE, SportClimbing[[#This Row],[Total number of tries]], 1)</f>
        <v>2</v>
      </c>
      <c r="P68" t="str">
        <f>IF(ISNUMBER(SportClimbing[[#This Row],[Total number of tries]])=TRUE, "redpoint", SportClimbing[[#This Row],[Total number of tries]])</f>
        <v>redpoint</v>
      </c>
    </row>
    <row r="69" spans="1:16" x14ac:dyDescent="0.2">
      <c r="A69" s="22">
        <f>DATE(SportClimbing[[#This Row],[Year]],_xlfn.XLOOKUP(SportClimbing[[#This Row],[Month]],MONTHS[MONTHS 2],MONTHS[MONTHS 3]),SportClimbing[[#This Row],[Day]])</f>
        <v>43192</v>
      </c>
      <c r="B69" s="22" t="b">
        <f ca="1">AND(SportClimbing[[#This Row],[Date]]&gt;=EOMONTH(TODAY(),-13)+1,SportClimbing[[#This Row],[Date]]&lt;EOMONTH(TODAY(),-1))</f>
        <v>0</v>
      </c>
      <c r="C69">
        <v>2</v>
      </c>
      <c r="D69" t="s">
        <v>369</v>
      </c>
      <c r="E69">
        <v>2018</v>
      </c>
      <c r="F69" t="s">
        <v>244</v>
      </c>
      <c r="G69" t="s">
        <v>29</v>
      </c>
      <c r="H69" t="s">
        <v>262</v>
      </c>
      <c r="I69" t="s">
        <v>126</v>
      </c>
      <c r="J69" t="s">
        <v>168</v>
      </c>
      <c r="K69">
        <v>30</v>
      </c>
      <c r="L69" t="str">
        <f>IF(SportClimbing[[#This Row],[Height (m)]]&lt;11, "0-10", IF(SportClimbing[[#This Row],[Height (m)]]&lt;16, "11-15", IF(SportClimbing[[#This Row],[Height (m)]]&lt;21, "16-20", IF(SportClimbing[[#This Row],[Height (m)]]&lt;26, "21-25", IF(SportClimbing[[#This Row],[Height (m)]]&lt;31, "26-30", IF(SportClimbing[[#This Row],[Height (m)]]&lt;36, "31-35", "35+"))))))</f>
        <v>26-30</v>
      </c>
      <c r="M69" t="s">
        <v>132</v>
      </c>
      <c r="N69">
        <v>4</v>
      </c>
      <c r="O69">
        <f>IF(ISNUMBER(SportClimbing[[#This Row],[Total number of tries]])=TRUE, SportClimbing[[#This Row],[Total number of tries]], 1)</f>
        <v>4</v>
      </c>
      <c r="P69" t="str">
        <f>IF(ISNUMBER(SportClimbing[[#This Row],[Total number of tries]])=TRUE, "redpoint", SportClimbing[[#This Row],[Total number of tries]])</f>
        <v>redpoint</v>
      </c>
    </row>
    <row r="70" spans="1:16" x14ac:dyDescent="0.2">
      <c r="A70" s="22">
        <f>DATE(SportClimbing[[#This Row],[Year]],_xlfn.XLOOKUP(SportClimbing[[#This Row],[Month]],MONTHS[MONTHS 2],MONTHS[MONTHS 3]),SportClimbing[[#This Row],[Day]])</f>
        <v>43208</v>
      </c>
      <c r="B70" s="22" t="b">
        <f ca="1">AND(SportClimbing[[#This Row],[Date]]&gt;=EOMONTH(TODAY(),-13)+1,SportClimbing[[#This Row],[Date]]&lt;EOMONTH(TODAY(),-1))</f>
        <v>0</v>
      </c>
      <c r="C70">
        <v>18</v>
      </c>
      <c r="D70" t="s">
        <v>369</v>
      </c>
      <c r="E70">
        <v>2018</v>
      </c>
      <c r="F70" t="s">
        <v>258</v>
      </c>
      <c r="G70" t="s">
        <v>29</v>
      </c>
      <c r="H70" t="s">
        <v>262</v>
      </c>
      <c r="I70" t="s">
        <v>105</v>
      </c>
      <c r="J70" t="s">
        <v>283</v>
      </c>
      <c r="K70">
        <v>25</v>
      </c>
      <c r="L70" t="str">
        <f>IF(SportClimbing[[#This Row],[Height (m)]]&lt;11, "0-10", IF(SportClimbing[[#This Row],[Height (m)]]&lt;16, "11-15", IF(SportClimbing[[#This Row],[Height (m)]]&lt;21, "16-20", IF(SportClimbing[[#This Row],[Height (m)]]&lt;26, "21-25", IF(SportClimbing[[#This Row],[Height (m)]]&lt;31, "26-30", IF(SportClimbing[[#This Row],[Height (m)]]&lt;36, "31-35", "35+"))))))</f>
        <v>21-25</v>
      </c>
      <c r="M70" t="s">
        <v>169</v>
      </c>
      <c r="N70">
        <v>2</v>
      </c>
      <c r="O70">
        <f>IF(ISNUMBER(SportClimbing[[#This Row],[Total number of tries]])=TRUE, SportClimbing[[#This Row],[Total number of tries]], 1)</f>
        <v>2</v>
      </c>
      <c r="P70" t="str">
        <f>IF(ISNUMBER(SportClimbing[[#This Row],[Total number of tries]])=TRUE, "redpoint", SportClimbing[[#This Row],[Total number of tries]])</f>
        <v>redpoint</v>
      </c>
    </row>
    <row r="71" spans="1:16" x14ac:dyDescent="0.2">
      <c r="A71" s="22">
        <f>DATE(SportClimbing[[#This Row],[Year]],_xlfn.XLOOKUP(SportClimbing[[#This Row],[Month]],MONTHS[MONTHS 2],MONTHS[MONTHS 3]),SportClimbing[[#This Row],[Day]])</f>
        <v>43210</v>
      </c>
      <c r="B71" s="22" t="b">
        <f ca="1">AND(SportClimbing[[#This Row],[Date]]&gt;=EOMONTH(TODAY(),-13)+1,SportClimbing[[#This Row],[Date]]&lt;EOMONTH(TODAY(),-1))</f>
        <v>0</v>
      </c>
      <c r="C71">
        <v>20</v>
      </c>
      <c r="D71" t="s">
        <v>369</v>
      </c>
      <c r="E71">
        <v>2018</v>
      </c>
      <c r="F71" t="s">
        <v>170</v>
      </c>
      <c r="G71" t="s">
        <v>3</v>
      </c>
      <c r="H71" t="s">
        <v>262</v>
      </c>
      <c r="I71" t="s">
        <v>43</v>
      </c>
      <c r="J71" t="s">
        <v>61</v>
      </c>
      <c r="K71">
        <v>35</v>
      </c>
      <c r="L71" t="str">
        <f>IF(SportClimbing[[#This Row],[Height (m)]]&lt;11, "0-10", IF(SportClimbing[[#This Row],[Height (m)]]&lt;16, "11-15", IF(SportClimbing[[#This Row],[Height (m)]]&lt;21, "16-20", IF(SportClimbing[[#This Row],[Height (m)]]&lt;26, "21-25", IF(SportClimbing[[#This Row],[Height (m)]]&lt;31, "26-30", IF(SportClimbing[[#This Row],[Height (m)]]&lt;36, "31-35", "35+"))))))</f>
        <v>31-35</v>
      </c>
      <c r="M71" t="s">
        <v>171</v>
      </c>
      <c r="N71" t="s">
        <v>130</v>
      </c>
      <c r="O71">
        <f>IF(ISNUMBER(SportClimbing[[#This Row],[Total number of tries]])=TRUE, SportClimbing[[#This Row],[Total number of tries]], 1)</f>
        <v>1</v>
      </c>
      <c r="P71" t="str">
        <f>IF(ISNUMBER(SportClimbing[[#This Row],[Total number of tries]])=TRUE, "redpoint", SportClimbing[[#This Row],[Total number of tries]])</f>
        <v>onsight</v>
      </c>
    </row>
    <row r="72" spans="1:16" x14ac:dyDescent="0.2">
      <c r="A72" s="22">
        <f>DATE(SportClimbing[[#This Row],[Year]],_xlfn.XLOOKUP(SportClimbing[[#This Row],[Month]],MONTHS[MONTHS 2],MONTHS[MONTHS 3]),SportClimbing[[#This Row],[Day]])</f>
        <v>43212</v>
      </c>
      <c r="B72" s="22" t="b">
        <f ca="1">AND(SportClimbing[[#This Row],[Date]]&gt;=EOMONTH(TODAY(),-13)+1,SportClimbing[[#This Row],[Date]]&lt;EOMONTH(TODAY(),-1))</f>
        <v>0</v>
      </c>
      <c r="C72">
        <v>22</v>
      </c>
      <c r="D72" t="s">
        <v>369</v>
      </c>
      <c r="E72">
        <v>2018</v>
      </c>
      <c r="F72" t="s">
        <v>172</v>
      </c>
      <c r="G72" t="s">
        <v>21</v>
      </c>
      <c r="H72" t="s">
        <v>262</v>
      </c>
      <c r="I72" t="s">
        <v>43</v>
      </c>
      <c r="J72" t="s">
        <v>201</v>
      </c>
      <c r="K72">
        <v>35</v>
      </c>
      <c r="L72" t="str">
        <f>IF(SportClimbing[[#This Row],[Height (m)]]&lt;11, "0-10", IF(SportClimbing[[#This Row],[Height (m)]]&lt;16, "11-15", IF(SportClimbing[[#This Row],[Height (m)]]&lt;21, "16-20", IF(SportClimbing[[#This Row],[Height (m)]]&lt;26, "21-25", IF(SportClimbing[[#This Row],[Height (m)]]&lt;31, "26-30", IF(SportClimbing[[#This Row],[Height (m)]]&lt;36, "31-35", "35+"))))))</f>
        <v>31-35</v>
      </c>
      <c r="M72" t="s">
        <v>53</v>
      </c>
      <c r="N72" t="s">
        <v>130</v>
      </c>
      <c r="O72">
        <f>IF(ISNUMBER(SportClimbing[[#This Row],[Total number of tries]])=TRUE, SportClimbing[[#This Row],[Total number of tries]], 1)</f>
        <v>1</v>
      </c>
      <c r="P72" t="str">
        <f>IF(ISNUMBER(SportClimbing[[#This Row],[Total number of tries]])=TRUE, "redpoint", SportClimbing[[#This Row],[Total number of tries]])</f>
        <v>onsight</v>
      </c>
    </row>
    <row r="73" spans="1:16" x14ac:dyDescent="0.2">
      <c r="A73" s="22">
        <f>DATE(SportClimbing[[#This Row],[Year]],_xlfn.XLOOKUP(SportClimbing[[#This Row],[Month]],MONTHS[MONTHS 2],MONTHS[MONTHS 3]),SportClimbing[[#This Row],[Day]])</f>
        <v>43218</v>
      </c>
      <c r="B73" s="22" t="b">
        <f ca="1">AND(SportClimbing[[#This Row],[Date]]&gt;=EOMONTH(TODAY(),-13)+1,SportClimbing[[#This Row],[Date]]&lt;EOMONTH(TODAY(),-1))</f>
        <v>0</v>
      </c>
      <c r="C73">
        <v>28</v>
      </c>
      <c r="D73" t="s">
        <v>369</v>
      </c>
      <c r="E73">
        <v>2018</v>
      </c>
      <c r="F73" t="s">
        <v>178</v>
      </c>
      <c r="G73" t="s">
        <v>3</v>
      </c>
      <c r="H73" t="s">
        <v>262</v>
      </c>
      <c r="I73" t="s">
        <v>68</v>
      </c>
      <c r="J73" t="s">
        <v>180</v>
      </c>
      <c r="K73">
        <v>25</v>
      </c>
      <c r="L73" t="str">
        <f>IF(SportClimbing[[#This Row],[Height (m)]]&lt;11, "0-10", IF(SportClimbing[[#This Row],[Height (m)]]&lt;16, "11-15", IF(SportClimbing[[#This Row],[Height (m)]]&lt;21, "16-20", IF(SportClimbing[[#This Row],[Height (m)]]&lt;26, "21-25", IF(SportClimbing[[#This Row],[Height (m)]]&lt;31, "26-30", IF(SportClimbing[[#This Row],[Height (m)]]&lt;36, "31-35", "35+"))))))</f>
        <v>21-25</v>
      </c>
      <c r="M73" t="s">
        <v>164</v>
      </c>
      <c r="N73" t="s">
        <v>130</v>
      </c>
      <c r="O73">
        <f>IF(ISNUMBER(SportClimbing[[#This Row],[Total number of tries]])=TRUE, SportClimbing[[#This Row],[Total number of tries]], 1)</f>
        <v>1</v>
      </c>
      <c r="P73" t="str">
        <f>IF(ISNUMBER(SportClimbing[[#This Row],[Total number of tries]])=TRUE, "redpoint", SportClimbing[[#This Row],[Total number of tries]])</f>
        <v>onsight</v>
      </c>
    </row>
    <row r="74" spans="1:16" x14ac:dyDescent="0.2">
      <c r="A74" s="22">
        <f>DATE(SportClimbing[[#This Row],[Year]],_xlfn.XLOOKUP(SportClimbing[[#This Row],[Month]],MONTHS[MONTHS 2],MONTHS[MONTHS 3]),SportClimbing[[#This Row],[Day]])</f>
        <v>43218</v>
      </c>
      <c r="B74" s="22" t="b">
        <f ca="1">AND(SportClimbing[[#This Row],[Date]]&gt;=EOMONTH(TODAY(),-13)+1,SportClimbing[[#This Row],[Date]]&lt;EOMONTH(TODAY(),-1))</f>
        <v>0</v>
      </c>
      <c r="C74">
        <v>28</v>
      </c>
      <c r="D74" t="s">
        <v>369</v>
      </c>
      <c r="E74">
        <v>2018</v>
      </c>
      <c r="F74" t="s">
        <v>179</v>
      </c>
      <c r="G74" t="s">
        <v>21</v>
      </c>
      <c r="H74" t="s">
        <v>262</v>
      </c>
      <c r="I74" t="s">
        <v>68</v>
      </c>
      <c r="J74" t="s">
        <v>180</v>
      </c>
      <c r="K74">
        <v>25</v>
      </c>
      <c r="L74" t="str">
        <f>IF(SportClimbing[[#This Row],[Height (m)]]&lt;11, "0-10", IF(SportClimbing[[#This Row],[Height (m)]]&lt;16, "11-15", IF(SportClimbing[[#This Row],[Height (m)]]&lt;21, "16-20", IF(SportClimbing[[#This Row],[Height (m)]]&lt;26, "21-25", IF(SportClimbing[[#This Row],[Height (m)]]&lt;31, "26-30", IF(SportClimbing[[#This Row],[Height (m)]]&lt;36, "31-35", "35+"))))))</f>
        <v>21-25</v>
      </c>
      <c r="M74" t="s">
        <v>164</v>
      </c>
      <c r="N74">
        <v>2</v>
      </c>
      <c r="O74">
        <f>IF(ISNUMBER(SportClimbing[[#This Row],[Total number of tries]])=TRUE, SportClimbing[[#This Row],[Total number of tries]], 1)</f>
        <v>2</v>
      </c>
      <c r="P74" t="str">
        <f>IF(ISNUMBER(SportClimbing[[#This Row],[Total number of tries]])=TRUE, "redpoint", SportClimbing[[#This Row],[Total number of tries]])</f>
        <v>redpoint</v>
      </c>
    </row>
    <row r="75" spans="1:16" x14ac:dyDescent="0.2">
      <c r="A75" s="22">
        <f>DATE(SportClimbing[[#This Row],[Year]],_xlfn.XLOOKUP(SportClimbing[[#This Row],[Month]],MONTHS[MONTHS 2],MONTHS[MONTHS 3]),SportClimbing[[#This Row],[Day]])</f>
        <v>43219</v>
      </c>
      <c r="B75" s="22" t="b">
        <f ca="1">AND(SportClimbing[[#This Row],[Date]]&gt;=EOMONTH(TODAY(),-13)+1,SportClimbing[[#This Row],[Date]]&lt;EOMONTH(TODAY(),-1))</f>
        <v>0</v>
      </c>
      <c r="C75">
        <v>29</v>
      </c>
      <c r="D75" t="s">
        <v>369</v>
      </c>
      <c r="E75">
        <v>2018</v>
      </c>
      <c r="F75" t="s">
        <v>176</v>
      </c>
      <c r="G75" t="s">
        <v>3</v>
      </c>
      <c r="H75" t="s">
        <v>262</v>
      </c>
      <c r="I75" t="s">
        <v>68</v>
      </c>
      <c r="J75" t="s">
        <v>175</v>
      </c>
      <c r="K75">
        <v>30</v>
      </c>
      <c r="L75" t="str">
        <f>IF(SportClimbing[[#This Row],[Height (m)]]&lt;11, "0-10", IF(SportClimbing[[#This Row],[Height (m)]]&lt;16, "11-15", IF(SportClimbing[[#This Row],[Height (m)]]&lt;21, "16-20", IF(SportClimbing[[#This Row],[Height (m)]]&lt;26, "21-25", IF(SportClimbing[[#This Row],[Height (m)]]&lt;31, "26-30", IF(SportClimbing[[#This Row],[Height (m)]]&lt;36, "31-35", "35+"))))))</f>
        <v>26-30</v>
      </c>
      <c r="M75" t="s">
        <v>169</v>
      </c>
      <c r="N75" t="s">
        <v>130</v>
      </c>
      <c r="O75">
        <f>IF(ISNUMBER(SportClimbing[[#This Row],[Total number of tries]])=TRUE, SportClimbing[[#This Row],[Total number of tries]], 1)</f>
        <v>1</v>
      </c>
      <c r="P75" t="str">
        <f>IF(ISNUMBER(SportClimbing[[#This Row],[Total number of tries]])=TRUE, "redpoint", SportClimbing[[#This Row],[Total number of tries]])</f>
        <v>onsight</v>
      </c>
    </row>
    <row r="76" spans="1:16" x14ac:dyDescent="0.2">
      <c r="A76" s="22">
        <f>DATE(SportClimbing[[#This Row],[Year]],_xlfn.XLOOKUP(SportClimbing[[#This Row],[Month]],MONTHS[MONTHS 2],MONTHS[MONTHS 3]),SportClimbing[[#This Row],[Day]])</f>
        <v>43219</v>
      </c>
      <c r="B76" s="22" t="b">
        <f ca="1">AND(SportClimbing[[#This Row],[Date]]&gt;=EOMONTH(TODAY(),-13)+1,SportClimbing[[#This Row],[Date]]&lt;EOMONTH(TODAY(),-1))</f>
        <v>0</v>
      </c>
      <c r="C76">
        <v>29</v>
      </c>
      <c r="D76" t="s">
        <v>369</v>
      </c>
      <c r="E76">
        <v>2018</v>
      </c>
      <c r="F76" t="s">
        <v>177</v>
      </c>
      <c r="G76" t="s">
        <v>29</v>
      </c>
      <c r="H76" t="s">
        <v>262</v>
      </c>
      <c r="I76" t="s">
        <v>68</v>
      </c>
      <c r="J76" t="s">
        <v>175</v>
      </c>
      <c r="K76">
        <v>10</v>
      </c>
      <c r="L76" t="str">
        <f>IF(SportClimbing[[#This Row],[Height (m)]]&lt;11, "0-10", IF(SportClimbing[[#This Row],[Height (m)]]&lt;16, "11-15", IF(SportClimbing[[#This Row],[Height (m)]]&lt;21, "16-20", IF(SportClimbing[[#This Row],[Height (m)]]&lt;26, "21-25", IF(SportClimbing[[#This Row],[Height (m)]]&lt;31, "26-30", IF(SportClimbing[[#This Row],[Height (m)]]&lt;36, "31-35", "35+"))))))</f>
        <v>0-10</v>
      </c>
      <c r="M76" t="s">
        <v>164</v>
      </c>
      <c r="N76">
        <v>3</v>
      </c>
      <c r="O76">
        <f>IF(ISNUMBER(SportClimbing[[#This Row],[Total number of tries]])=TRUE, SportClimbing[[#This Row],[Total number of tries]], 1)</f>
        <v>3</v>
      </c>
      <c r="P76" t="str">
        <f>IF(ISNUMBER(SportClimbing[[#This Row],[Total number of tries]])=TRUE, "redpoint", SportClimbing[[#This Row],[Total number of tries]])</f>
        <v>redpoint</v>
      </c>
    </row>
    <row r="77" spans="1:16" x14ac:dyDescent="0.2">
      <c r="A77" s="22">
        <f>DATE(SportClimbing[[#This Row],[Year]],_xlfn.XLOOKUP(SportClimbing[[#This Row],[Month]],MONTHS[MONTHS 2],MONTHS[MONTHS 3]),SportClimbing[[#This Row],[Day]])</f>
        <v>43246</v>
      </c>
      <c r="B77" s="22" t="b">
        <f ca="1">AND(SportClimbing[[#This Row],[Date]]&gt;=EOMONTH(TODAY(),-13)+1,SportClimbing[[#This Row],[Date]]&lt;EOMONTH(TODAY(),-1))</f>
        <v>0</v>
      </c>
      <c r="C77">
        <v>26</v>
      </c>
      <c r="D77" t="s">
        <v>155</v>
      </c>
      <c r="E77">
        <v>2018</v>
      </c>
      <c r="F77" t="s">
        <v>182</v>
      </c>
      <c r="G77" t="s">
        <v>3</v>
      </c>
      <c r="H77" t="s">
        <v>262</v>
      </c>
      <c r="I77" t="s">
        <v>76</v>
      </c>
      <c r="J77" t="s">
        <v>183</v>
      </c>
      <c r="K77">
        <v>25</v>
      </c>
      <c r="L77" t="str">
        <f>IF(SportClimbing[[#This Row],[Height (m)]]&lt;11, "0-10", IF(SportClimbing[[#This Row],[Height (m)]]&lt;16, "11-15", IF(SportClimbing[[#This Row],[Height (m)]]&lt;21, "16-20", IF(SportClimbing[[#This Row],[Height (m)]]&lt;26, "21-25", IF(SportClimbing[[#This Row],[Height (m)]]&lt;31, "26-30", IF(SportClimbing[[#This Row],[Height (m)]]&lt;36, "31-35", "35+"))))))</f>
        <v>21-25</v>
      </c>
      <c r="M77" t="s">
        <v>133</v>
      </c>
      <c r="N77" t="s">
        <v>130</v>
      </c>
      <c r="O77">
        <f>IF(ISNUMBER(SportClimbing[[#This Row],[Total number of tries]])=TRUE, SportClimbing[[#This Row],[Total number of tries]], 1)</f>
        <v>1</v>
      </c>
      <c r="P77" t="str">
        <f>IF(ISNUMBER(SportClimbing[[#This Row],[Total number of tries]])=TRUE, "redpoint", SportClimbing[[#This Row],[Total number of tries]])</f>
        <v>onsight</v>
      </c>
    </row>
    <row r="78" spans="1:16" x14ac:dyDescent="0.2">
      <c r="A78" s="22">
        <f>DATE(SportClimbing[[#This Row],[Year]],_xlfn.XLOOKUP(SportClimbing[[#This Row],[Month]],MONTHS[MONTHS 2],MONTHS[MONTHS 3]),SportClimbing[[#This Row],[Day]])</f>
        <v>43246</v>
      </c>
      <c r="B78" s="22" t="b">
        <f ca="1">AND(SportClimbing[[#This Row],[Date]]&gt;=EOMONTH(TODAY(),-13)+1,SportClimbing[[#This Row],[Date]]&lt;EOMONTH(TODAY(),-1))</f>
        <v>0</v>
      </c>
      <c r="C78">
        <v>26</v>
      </c>
      <c r="D78" t="s">
        <v>155</v>
      </c>
      <c r="E78">
        <v>2018</v>
      </c>
      <c r="F78" t="s">
        <v>181</v>
      </c>
      <c r="G78" t="s">
        <v>21</v>
      </c>
      <c r="H78" t="s">
        <v>262</v>
      </c>
      <c r="I78" t="s">
        <v>76</v>
      </c>
      <c r="J78" t="s">
        <v>183</v>
      </c>
      <c r="K78">
        <v>25</v>
      </c>
      <c r="L78" t="str">
        <f>IF(SportClimbing[[#This Row],[Height (m)]]&lt;11, "0-10", IF(SportClimbing[[#This Row],[Height (m)]]&lt;16, "11-15", IF(SportClimbing[[#This Row],[Height (m)]]&lt;21, "16-20", IF(SportClimbing[[#This Row],[Height (m)]]&lt;26, "21-25", IF(SportClimbing[[#This Row],[Height (m)]]&lt;31, "26-30", IF(SportClimbing[[#This Row],[Height (m)]]&lt;36, "31-35", "35+"))))))</f>
        <v>21-25</v>
      </c>
      <c r="M78" t="s">
        <v>133</v>
      </c>
      <c r="N78" t="s">
        <v>130</v>
      </c>
      <c r="O78">
        <f>IF(ISNUMBER(SportClimbing[[#This Row],[Total number of tries]])=TRUE, SportClimbing[[#This Row],[Total number of tries]], 1)</f>
        <v>1</v>
      </c>
      <c r="P78" t="str">
        <f>IF(ISNUMBER(SportClimbing[[#This Row],[Total number of tries]])=TRUE, "redpoint", SportClimbing[[#This Row],[Total number of tries]])</f>
        <v>onsight</v>
      </c>
    </row>
    <row r="79" spans="1:16" x14ac:dyDescent="0.2">
      <c r="A79" s="22">
        <f>DATE(SportClimbing[[#This Row],[Year]],_xlfn.XLOOKUP(SportClimbing[[#This Row],[Month]],MONTHS[MONTHS 2],MONTHS[MONTHS 3]),SportClimbing[[#This Row],[Day]])</f>
        <v>43261</v>
      </c>
      <c r="B79" s="22" t="b">
        <f ca="1">AND(SportClimbing[[#This Row],[Date]]&gt;=EOMONTH(TODAY(),-13)+1,SportClimbing[[#This Row],[Date]]&lt;EOMONTH(TODAY(),-1))</f>
        <v>0</v>
      </c>
      <c r="C79">
        <v>10</v>
      </c>
      <c r="D79" t="s">
        <v>367</v>
      </c>
      <c r="E79">
        <v>2018</v>
      </c>
      <c r="F79" t="s">
        <v>185</v>
      </c>
      <c r="G79" t="s">
        <v>21</v>
      </c>
      <c r="H79" t="s">
        <v>262</v>
      </c>
      <c r="I79" t="s">
        <v>70</v>
      </c>
      <c r="J79" t="s">
        <v>184</v>
      </c>
      <c r="K79">
        <v>12</v>
      </c>
      <c r="L79" t="str">
        <f>IF(SportClimbing[[#This Row],[Height (m)]]&lt;11, "0-10", IF(SportClimbing[[#This Row],[Height (m)]]&lt;16, "11-15", IF(SportClimbing[[#This Row],[Height (m)]]&lt;21, "16-20", IF(SportClimbing[[#This Row],[Height (m)]]&lt;26, "21-25", IF(SportClimbing[[#This Row],[Height (m)]]&lt;31, "26-30", IF(SportClimbing[[#This Row],[Height (m)]]&lt;36, "31-35", "35+"))))))</f>
        <v>11-15</v>
      </c>
      <c r="M79" t="s">
        <v>164</v>
      </c>
      <c r="N79" t="s">
        <v>11</v>
      </c>
      <c r="O79">
        <f>IF(ISNUMBER(SportClimbing[[#This Row],[Total number of tries]])=TRUE, SportClimbing[[#This Row],[Total number of tries]], 1)</f>
        <v>1</v>
      </c>
      <c r="P79" t="str">
        <f>IF(ISNUMBER(SportClimbing[[#This Row],[Total number of tries]])=TRUE, "redpoint", SportClimbing[[#This Row],[Total number of tries]])</f>
        <v>flash</v>
      </c>
    </row>
    <row r="80" spans="1:16" x14ac:dyDescent="0.2">
      <c r="A80" s="22">
        <f>DATE(SportClimbing[[#This Row],[Year]],_xlfn.XLOOKUP(SportClimbing[[#This Row],[Month]],MONTHS[MONTHS 2],MONTHS[MONTHS 3]),SportClimbing[[#This Row],[Day]])</f>
        <v>43275</v>
      </c>
      <c r="B80" s="22" t="b">
        <f ca="1">AND(SportClimbing[[#This Row],[Date]]&gt;=EOMONTH(TODAY(),-13)+1,SportClimbing[[#This Row],[Date]]&lt;EOMONTH(TODAY(),-1))</f>
        <v>0</v>
      </c>
      <c r="C80">
        <v>24</v>
      </c>
      <c r="D80" t="s">
        <v>367</v>
      </c>
      <c r="E80">
        <v>2018</v>
      </c>
      <c r="F80" t="s">
        <v>188</v>
      </c>
      <c r="G80" t="s">
        <v>21</v>
      </c>
      <c r="H80" t="s">
        <v>262</v>
      </c>
      <c r="I80" t="s">
        <v>186</v>
      </c>
      <c r="J80" t="s">
        <v>187</v>
      </c>
      <c r="K80">
        <v>25</v>
      </c>
      <c r="L80" t="str">
        <f>IF(SportClimbing[[#This Row],[Height (m)]]&lt;11, "0-10", IF(SportClimbing[[#This Row],[Height (m)]]&lt;16, "11-15", IF(SportClimbing[[#This Row],[Height (m)]]&lt;21, "16-20", IF(SportClimbing[[#This Row],[Height (m)]]&lt;26, "21-25", IF(SportClimbing[[#This Row],[Height (m)]]&lt;31, "26-30", IF(SportClimbing[[#This Row],[Height (m)]]&lt;36, "31-35", "35+"))))))</f>
        <v>21-25</v>
      </c>
      <c r="M80" t="s">
        <v>164</v>
      </c>
      <c r="N80">
        <v>2</v>
      </c>
      <c r="O80">
        <f>IF(ISNUMBER(SportClimbing[[#This Row],[Total number of tries]])=TRUE, SportClimbing[[#This Row],[Total number of tries]], 1)</f>
        <v>2</v>
      </c>
      <c r="P80" t="str">
        <f>IF(ISNUMBER(SportClimbing[[#This Row],[Total number of tries]])=TRUE, "redpoint", SportClimbing[[#This Row],[Total number of tries]])</f>
        <v>redpoint</v>
      </c>
    </row>
    <row r="81" spans="1:16" x14ac:dyDescent="0.2">
      <c r="A81" s="22">
        <f>DATE(SportClimbing[[#This Row],[Year]],_xlfn.XLOOKUP(SportClimbing[[#This Row],[Month]],MONTHS[MONTHS 2],MONTHS[MONTHS 3]),SportClimbing[[#This Row],[Day]])</f>
        <v>43353</v>
      </c>
      <c r="B81" s="22" t="b">
        <f ca="1">AND(SportClimbing[[#This Row],[Date]]&gt;=EOMONTH(TODAY(),-13)+1,SportClimbing[[#This Row],[Date]]&lt;EOMONTH(TODAY(),-1))</f>
        <v>0</v>
      </c>
      <c r="C81">
        <v>10</v>
      </c>
      <c r="D81" t="s">
        <v>159</v>
      </c>
      <c r="E81">
        <v>2018</v>
      </c>
      <c r="F81" t="s">
        <v>189</v>
      </c>
      <c r="G81" t="s">
        <v>3</v>
      </c>
      <c r="H81" t="s">
        <v>262</v>
      </c>
      <c r="I81" t="s">
        <v>77</v>
      </c>
      <c r="J81" t="s">
        <v>256</v>
      </c>
      <c r="K81">
        <v>12</v>
      </c>
      <c r="L81" t="str">
        <f>IF(SportClimbing[[#This Row],[Height (m)]]&lt;11, "0-10", IF(SportClimbing[[#This Row],[Height (m)]]&lt;16, "11-15", IF(SportClimbing[[#This Row],[Height (m)]]&lt;21, "16-20", IF(SportClimbing[[#This Row],[Height (m)]]&lt;26, "21-25", IF(SportClimbing[[#This Row],[Height (m)]]&lt;31, "26-30", IF(SportClimbing[[#This Row],[Height (m)]]&lt;36, "31-35", "35+"))))))</f>
        <v>11-15</v>
      </c>
      <c r="M81" t="s">
        <v>83</v>
      </c>
      <c r="N81">
        <v>2</v>
      </c>
      <c r="O81">
        <f>IF(ISNUMBER(SportClimbing[[#This Row],[Total number of tries]])=TRUE, SportClimbing[[#This Row],[Total number of tries]], 1)</f>
        <v>2</v>
      </c>
      <c r="P81" t="str">
        <f>IF(ISNUMBER(SportClimbing[[#This Row],[Total number of tries]])=TRUE, "redpoint", SportClimbing[[#This Row],[Total number of tries]])</f>
        <v>redpoint</v>
      </c>
    </row>
    <row r="82" spans="1:16" x14ac:dyDescent="0.2">
      <c r="A82" s="22">
        <f>DATE(SportClimbing[[#This Row],[Year]],_xlfn.XLOOKUP(SportClimbing[[#This Row],[Month]],MONTHS[MONTHS 2],MONTHS[MONTHS 3]),SportClimbing[[#This Row],[Day]])</f>
        <v>43407</v>
      </c>
      <c r="B82" s="22" t="b">
        <f ca="1">AND(SportClimbing[[#This Row],[Date]]&gt;=EOMONTH(TODAY(),-13)+1,SportClimbing[[#This Row],[Date]]&lt;EOMONTH(TODAY(),-1))</f>
        <v>0</v>
      </c>
      <c r="C82">
        <v>3</v>
      </c>
      <c r="D82" t="s">
        <v>160</v>
      </c>
      <c r="E82">
        <v>2018</v>
      </c>
      <c r="F82" t="s">
        <v>192</v>
      </c>
      <c r="G82" t="s">
        <v>3</v>
      </c>
      <c r="H82" t="s">
        <v>262</v>
      </c>
      <c r="I82" t="s">
        <v>43</v>
      </c>
      <c r="J82" t="s">
        <v>190</v>
      </c>
      <c r="K82">
        <v>22</v>
      </c>
      <c r="L82" t="str">
        <f>IF(SportClimbing[[#This Row],[Height (m)]]&lt;11, "0-10", IF(SportClimbing[[#This Row],[Height (m)]]&lt;16, "11-15", IF(SportClimbing[[#This Row],[Height (m)]]&lt;21, "16-20", IF(SportClimbing[[#This Row],[Height (m)]]&lt;26, "21-25", IF(SportClimbing[[#This Row],[Height (m)]]&lt;31, "26-30", IF(SportClimbing[[#This Row],[Height (m)]]&lt;36, "31-35", "35+"))))))</f>
        <v>21-25</v>
      </c>
      <c r="M82" t="s">
        <v>104</v>
      </c>
      <c r="N82" t="s">
        <v>130</v>
      </c>
      <c r="O82">
        <f>IF(ISNUMBER(SportClimbing[[#This Row],[Total number of tries]])=TRUE, SportClimbing[[#This Row],[Total number of tries]], 1)</f>
        <v>1</v>
      </c>
      <c r="P82" t="str">
        <f>IF(ISNUMBER(SportClimbing[[#This Row],[Total number of tries]])=TRUE, "redpoint", SportClimbing[[#This Row],[Total number of tries]])</f>
        <v>onsight</v>
      </c>
    </row>
    <row r="83" spans="1:16" x14ac:dyDescent="0.2">
      <c r="A83" s="22">
        <f>DATE(SportClimbing[[#This Row],[Year]],_xlfn.XLOOKUP(SportClimbing[[#This Row],[Month]],MONTHS[MONTHS 2],MONTHS[MONTHS 3]),SportClimbing[[#This Row],[Day]])</f>
        <v>43407</v>
      </c>
      <c r="B83" s="22" t="b">
        <f ca="1">AND(SportClimbing[[#This Row],[Date]]&gt;=EOMONTH(TODAY(),-13)+1,SportClimbing[[#This Row],[Date]]&lt;EOMONTH(TODAY(),-1))</f>
        <v>0</v>
      </c>
      <c r="C83">
        <v>3</v>
      </c>
      <c r="D83" t="s">
        <v>160</v>
      </c>
      <c r="E83">
        <v>2018</v>
      </c>
      <c r="F83" t="s">
        <v>191</v>
      </c>
      <c r="G83" t="s">
        <v>21</v>
      </c>
      <c r="H83" t="s">
        <v>262</v>
      </c>
      <c r="I83" t="s">
        <v>43</v>
      </c>
      <c r="J83" t="s">
        <v>190</v>
      </c>
      <c r="K83">
        <v>25</v>
      </c>
      <c r="L83" t="str">
        <f>IF(SportClimbing[[#This Row],[Height (m)]]&lt;11, "0-10", IF(SportClimbing[[#This Row],[Height (m)]]&lt;16, "11-15", IF(SportClimbing[[#This Row],[Height (m)]]&lt;21, "16-20", IF(SportClimbing[[#This Row],[Height (m)]]&lt;26, "21-25", IF(SportClimbing[[#This Row],[Height (m)]]&lt;31, "26-30", IF(SportClimbing[[#This Row],[Height (m)]]&lt;36, "31-35", "35+"))))))</f>
        <v>21-25</v>
      </c>
      <c r="M83" t="s">
        <v>104</v>
      </c>
      <c r="N83">
        <v>2</v>
      </c>
      <c r="O83">
        <f>IF(ISNUMBER(SportClimbing[[#This Row],[Total number of tries]])=TRUE, SportClimbing[[#This Row],[Total number of tries]], 1)</f>
        <v>2</v>
      </c>
      <c r="P83" t="str">
        <f>IF(ISNUMBER(SportClimbing[[#This Row],[Total number of tries]])=TRUE, "redpoint", SportClimbing[[#This Row],[Total number of tries]])</f>
        <v>redpoint</v>
      </c>
    </row>
    <row r="84" spans="1:16" x14ac:dyDescent="0.2">
      <c r="A84" s="22">
        <f>DATE(SportClimbing[[#This Row],[Year]],_xlfn.XLOOKUP(SportClimbing[[#This Row],[Month]],MONTHS[MONTHS 2],MONTHS[MONTHS 3]),SportClimbing[[#This Row],[Day]])</f>
        <v>43560</v>
      </c>
      <c r="B84" s="22" t="b">
        <f ca="1">AND(SportClimbing[[#This Row],[Date]]&gt;=EOMONTH(TODAY(),-13)+1,SportClimbing[[#This Row],[Date]]&lt;EOMONTH(TODAY(),-1))</f>
        <v>0</v>
      </c>
      <c r="C84">
        <v>5</v>
      </c>
      <c r="D84" t="s">
        <v>369</v>
      </c>
      <c r="E84">
        <v>2019</v>
      </c>
      <c r="F84" t="s">
        <v>196</v>
      </c>
      <c r="G84" t="s">
        <v>3</v>
      </c>
      <c r="H84" t="s">
        <v>262</v>
      </c>
      <c r="I84" t="s">
        <v>43</v>
      </c>
      <c r="J84" t="s">
        <v>193</v>
      </c>
      <c r="K84">
        <v>30</v>
      </c>
      <c r="L84" t="str">
        <f>IF(SportClimbing[[#This Row],[Height (m)]]&lt;11, "0-10", IF(SportClimbing[[#This Row],[Height (m)]]&lt;16, "11-15", IF(SportClimbing[[#This Row],[Height (m)]]&lt;21, "16-20", IF(SportClimbing[[#This Row],[Height (m)]]&lt;26, "21-25", IF(SportClimbing[[#This Row],[Height (m)]]&lt;31, "26-30", IF(SportClimbing[[#This Row],[Height (m)]]&lt;36, "31-35", "35+"))))))</f>
        <v>26-30</v>
      </c>
      <c r="M84" t="s">
        <v>132</v>
      </c>
      <c r="N84">
        <v>2</v>
      </c>
      <c r="O84">
        <f>IF(ISNUMBER(SportClimbing[[#This Row],[Total number of tries]])=TRUE, SportClimbing[[#This Row],[Total number of tries]], 1)</f>
        <v>2</v>
      </c>
      <c r="P84" t="str">
        <f>IF(ISNUMBER(SportClimbing[[#This Row],[Total number of tries]])=TRUE, "redpoint", SportClimbing[[#This Row],[Total number of tries]])</f>
        <v>redpoint</v>
      </c>
    </row>
    <row r="85" spans="1:16" x14ac:dyDescent="0.2">
      <c r="A85" s="22">
        <f>DATE(SportClimbing[[#This Row],[Year]],_xlfn.XLOOKUP(SportClimbing[[#This Row],[Month]],MONTHS[MONTHS 2],MONTHS[MONTHS 3]),SportClimbing[[#This Row],[Day]])</f>
        <v>43561</v>
      </c>
      <c r="B85" s="22" t="b">
        <f ca="1">AND(SportClimbing[[#This Row],[Date]]&gt;=EOMONTH(TODAY(),-13)+1,SportClimbing[[#This Row],[Date]]&lt;EOMONTH(TODAY(),-1))</f>
        <v>0</v>
      </c>
      <c r="C85">
        <v>6</v>
      </c>
      <c r="D85" t="s">
        <v>369</v>
      </c>
      <c r="E85">
        <v>2019</v>
      </c>
      <c r="F85" t="s">
        <v>195</v>
      </c>
      <c r="G85" t="s">
        <v>3</v>
      </c>
      <c r="H85" t="s">
        <v>262</v>
      </c>
      <c r="I85" t="s">
        <v>43</v>
      </c>
      <c r="J85" t="s">
        <v>194</v>
      </c>
      <c r="K85">
        <v>13</v>
      </c>
      <c r="L85" t="str">
        <f>IF(SportClimbing[[#This Row],[Height (m)]]&lt;11, "0-10", IF(SportClimbing[[#This Row],[Height (m)]]&lt;16, "11-15", IF(SportClimbing[[#This Row],[Height (m)]]&lt;21, "16-20", IF(SportClimbing[[#This Row],[Height (m)]]&lt;26, "21-25", IF(SportClimbing[[#This Row],[Height (m)]]&lt;31, "26-30", IF(SportClimbing[[#This Row],[Height (m)]]&lt;36, "31-35", "35+"))))))</f>
        <v>11-15</v>
      </c>
      <c r="M85" t="s">
        <v>132</v>
      </c>
      <c r="N85">
        <v>2</v>
      </c>
      <c r="O85">
        <f>IF(ISNUMBER(SportClimbing[[#This Row],[Total number of tries]])=TRUE, SportClimbing[[#This Row],[Total number of tries]], 1)</f>
        <v>2</v>
      </c>
      <c r="P85" t="str">
        <f>IF(ISNUMBER(SportClimbing[[#This Row],[Total number of tries]])=TRUE, "redpoint", SportClimbing[[#This Row],[Total number of tries]])</f>
        <v>redpoint</v>
      </c>
    </row>
    <row r="86" spans="1:16" x14ac:dyDescent="0.2">
      <c r="A86" s="22">
        <f>DATE(SportClimbing[[#This Row],[Year]],_xlfn.XLOOKUP(SportClimbing[[#This Row],[Month]],MONTHS[MONTHS 2],MONTHS[MONTHS 3]),SportClimbing[[#This Row],[Day]])</f>
        <v>43569</v>
      </c>
      <c r="B86" s="22" t="b">
        <f ca="1">AND(SportClimbing[[#This Row],[Date]]&gt;=EOMONTH(TODAY(),-13)+1,SportClimbing[[#This Row],[Date]]&lt;EOMONTH(TODAY(),-1))</f>
        <v>0</v>
      </c>
      <c r="C86">
        <v>14</v>
      </c>
      <c r="D86" t="s">
        <v>369</v>
      </c>
      <c r="E86">
        <v>2019</v>
      </c>
      <c r="F86" t="s">
        <v>199</v>
      </c>
      <c r="G86" t="s">
        <v>21</v>
      </c>
      <c r="H86" t="s">
        <v>262</v>
      </c>
      <c r="I86" t="s">
        <v>70</v>
      </c>
      <c r="J86" t="s">
        <v>200</v>
      </c>
      <c r="K86">
        <v>25</v>
      </c>
      <c r="L86" t="str">
        <f>IF(SportClimbing[[#This Row],[Height (m)]]&lt;11, "0-10", IF(SportClimbing[[#This Row],[Height (m)]]&lt;16, "11-15", IF(SportClimbing[[#This Row],[Height (m)]]&lt;21, "16-20", IF(SportClimbing[[#This Row],[Height (m)]]&lt;26, "21-25", IF(SportClimbing[[#This Row],[Height (m)]]&lt;31, "26-30", IF(SportClimbing[[#This Row],[Height (m)]]&lt;36, "31-35", "35+"))))))</f>
        <v>21-25</v>
      </c>
      <c r="M86" t="s">
        <v>133</v>
      </c>
      <c r="N86" t="s">
        <v>11</v>
      </c>
      <c r="O86">
        <f>IF(ISNUMBER(SportClimbing[[#This Row],[Total number of tries]])=TRUE, SportClimbing[[#This Row],[Total number of tries]], 1)</f>
        <v>1</v>
      </c>
      <c r="P86" t="str">
        <f>IF(ISNUMBER(SportClimbing[[#This Row],[Total number of tries]])=TRUE, "redpoint", SportClimbing[[#This Row],[Total number of tries]])</f>
        <v>flash</v>
      </c>
    </row>
    <row r="87" spans="1:16" x14ac:dyDescent="0.2">
      <c r="A87" s="22">
        <f>DATE(SportClimbing[[#This Row],[Year]],_xlfn.XLOOKUP(SportClimbing[[#This Row],[Month]],MONTHS[MONTHS 2],MONTHS[MONTHS 3]),SportClimbing[[#This Row],[Day]])</f>
        <v>43730</v>
      </c>
      <c r="B87" s="22" t="b">
        <f ca="1">AND(SportClimbing[[#This Row],[Date]]&gt;=EOMONTH(TODAY(),-13)+1,SportClimbing[[#This Row],[Date]]&lt;EOMONTH(TODAY(),-1))</f>
        <v>0</v>
      </c>
      <c r="C87">
        <v>22</v>
      </c>
      <c r="D87" t="s">
        <v>159</v>
      </c>
      <c r="E87">
        <v>2019</v>
      </c>
      <c r="F87" t="s">
        <v>204</v>
      </c>
      <c r="G87" t="s">
        <v>21</v>
      </c>
      <c r="H87" t="s">
        <v>262</v>
      </c>
      <c r="I87" t="s">
        <v>70</v>
      </c>
      <c r="J87" t="s">
        <v>202</v>
      </c>
      <c r="K87">
        <v>20</v>
      </c>
      <c r="L87" t="str">
        <f>IF(SportClimbing[[#This Row],[Height (m)]]&lt;11, "0-10", IF(SportClimbing[[#This Row],[Height (m)]]&lt;16, "11-15", IF(SportClimbing[[#This Row],[Height (m)]]&lt;21, "16-20", IF(SportClimbing[[#This Row],[Height (m)]]&lt;26, "21-25", IF(SportClimbing[[#This Row],[Height (m)]]&lt;31, "26-30", IF(SportClimbing[[#This Row],[Height (m)]]&lt;36, "31-35", "35+"))))))</f>
        <v>16-20</v>
      </c>
      <c r="M87" t="s">
        <v>203</v>
      </c>
      <c r="N87">
        <v>2</v>
      </c>
      <c r="O87">
        <f>IF(ISNUMBER(SportClimbing[[#This Row],[Total number of tries]])=TRUE, SportClimbing[[#This Row],[Total number of tries]], 1)</f>
        <v>2</v>
      </c>
      <c r="P87" t="str">
        <f>IF(ISNUMBER(SportClimbing[[#This Row],[Total number of tries]])=TRUE, "redpoint", SportClimbing[[#This Row],[Total number of tries]])</f>
        <v>redpoint</v>
      </c>
    </row>
    <row r="88" spans="1:16" x14ac:dyDescent="0.2">
      <c r="A88" s="22">
        <f>DATE(SportClimbing[[#This Row],[Year]],_xlfn.XLOOKUP(SportClimbing[[#This Row],[Month]],MONTHS[MONTHS 2],MONTHS[MONTHS 3]),SportClimbing[[#This Row],[Day]])</f>
        <v>43770</v>
      </c>
      <c r="B88" s="22" t="b">
        <f ca="1">AND(SportClimbing[[#This Row],[Date]]&gt;=EOMONTH(TODAY(),-13)+1,SportClimbing[[#This Row],[Date]]&lt;EOMONTH(TODAY(),-1))</f>
        <v>0</v>
      </c>
      <c r="C88">
        <v>1</v>
      </c>
      <c r="D88" t="s">
        <v>160</v>
      </c>
      <c r="E88">
        <v>2019</v>
      </c>
      <c r="F88" t="s">
        <v>205</v>
      </c>
      <c r="G88" t="s">
        <v>29</v>
      </c>
      <c r="H88" t="s">
        <v>262</v>
      </c>
      <c r="I88" t="s">
        <v>43</v>
      </c>
      <c r="J88" t="s">
        <v>201</v>
      </c>
      <c r="K88">
        <v>30</v>
      </c>
      <c r="L88" t="str">
        <f>IF(SportClimbing[[#This Row],[Height (m)]]&lt;11, "0-10", IF(SportClimbing[[#This Row],[Height (m)]]&lt;16, "11-15", IF(SportClimbing[[#This Row],[Height (m)]]&lt;21, "16-20", IF(SportClimbing[[#This Row],[Height (m)]]&lt;26, "21-25", IF(SportClimbing[[#This Row],[Height (m)]]&lt;31, "26-30", IF(SportClimbing[[#This Row],[Height (m)]]&lt;36, "31-35", "35+"))))))</f>
        <v>26-30</v>
      </c>
      <c r="M88" t="s">
        <v>132</v>
      </c>
      <c r="N88">
        <v>3</v>
      </c>
      <c r="O88">
        <f>IF(ISNUMBER(SportClimbing[[#This Row],[Total number of tries]])=TRUE, SportClimbing[[#This Row],[Total number of tries]], 1)</f>
        <v>3</v>
      </c>
      <c r="P88" t="str">
        <f>IF(ISNUMBER(SportClimbing[[#This Row],[Total number of tries]])=TRUE, "redpoint", SportClimbing[[#This Row],[Total number of tries]])</f>
        <v>redpoint</v>
      </c>
    </row>
    <row r="89" spans="1:16" x14ac:dyDescent="0.2">
      <c r="A89" s="22">
        <f>DATE(SportClimbing[[#This Row],[Year]],_xlfn.XLOOKUP(SportClimbing[[#This Row],[Month]],MONTHS[MONTHS 2],MONTHS[MONTHS 3]),SportClimbing[[#This Row],[Day]])</f>
        <v>43771</v>
      </c>
      <c r="B89" s="22" t="b">
        <f ca="1">AND(SportClimbing[[#This Row],[Date]]&gt;=EOMONTH(TODAY(),-13)+1,SportClimbing[[#This Row],[Date]]&lt;EOMONTH(TODAY(),-1))</f>
        <v>0</v>
      </c>
      <c r="C89">
        <v>2</v>
      </c>
      <c r="D89" t="s">
        <v>160</v>
      </c>
      <c r="E89">
        <v>2019</v>
      </c>
      <c r="F89" t="s">
        <v>207</v>
      </c>
      <c r="G89" t="s">
        <v>3</v>
      </c>
      <c r="H89" t="s">
        <v>262</v>
      </c>
      <c r="I89" t="s">
        <v>43</v>
      </c>
      <c r="J89" t="s">
        <v>206</v>
      </c>
      <c r="K89">
        <v>30</v>
      </c>
      <c r="L89" t="str">
        <f>IF(SportClimbing[[#This Row],[Height (m)]]&lt;11, "0-10", IF(SportClimbing[[#This Row],[Height (m)]]&lt;16, "11-15", IF(SportClimbing[[#This Row],[Height (m)]]&lt;21, "16-20", IF(SportClimbing[[#This Row],[Height (m)]]&lt;26, "21-25", IF(SportClimbing[[#This Row],[Height (m)]]&lt;31, "26-30", IF(SportClimbing[[#This Row],[Height (m)]]&lt;36, "31-35", "35+"))))))</f>
        <v>26-30</v>
      </c>
      <c r="M89" t="s">
        <v>133</v>
      </c>
      <c r="N89">
        <v>2</v>
      </c>
      <c r="O89">
        <f>IF(ISNUMBER(SportClimbing[[#This Row],[Total number of tries]])=TRUE, SportClimbing[[#This Row],[Total number of tries]], 1)</f>
        <v>2</v>
      </c>
      <c r="P89" t="str">
        <f>IF(ISNUMBER(SportClimbing[[#This Row],[Total number of tries]])=TRUE, "redpoint", SportClimbing[[#This Row],[Total number of tries]])</f>
        <v>redpoint</v>
      </c>
    </row>
    <row r="90" spans="1:16" x14ac:dyDescent="0.2">
      <c r="A90" s="22">
        <f>DATE(SportClimbing[[#This Row],[Year]],_xlfn.XLOOKUP(SportClimbing[[#This Row],[Month]],MONTHS[MONTHS 2],MONTHS[MONTHS 3]),SportClimbing[[#This Row],[Day]])</f>
        <v>43785</v>
      </c>
      <c r="B90" s="22" t="b">
        <f ca="1">AND(SportClimbing[[#This Row],[Date]]&gt;=EOMONTH(TODAY(),-13)+1,SportClimbing[[#This Row],[Date]]&lt;EOMONTH(TODAY(),-1))</f>
        <v>0</v>
      </c>
      <c r="C90">
        <v>16</v>
      </c>
      <c r="D90" t="s">
        <v>160</v>
      </c>
      <c r="E90">
        <v>2019</v>
      </c>
      <c r="F90" t="s">
        <v>209</v>
      </c>
      <c r="G90" t="s">
        <v>29</v>
      </c>
      <c r="H90" t="s">
        <v>262</v>
      </c>
      <c r="I90" t="s">
        <v>68</v>
      </c>
      <c r="J90" t="s">
        <v>173</v>
      </c>
      <c r="K90">
        <v>20</v>
      </c>
      <c r="L90" t="str">
        <f>IF(SportClimbing[[#This Row],[Height (m)]]&lt;11, "0-10", IF(SportClimbing[[#This Row],[Height (m)]]&lt;16, "11-15", IF(SportClimbing[[#This Row],[Height (m)]]&lt;21, "16-20", IF(SportClimbing[[#This Row],[Height (m)]]&lt;26, "21-25", IF(SportClimbing[[#This Row],[Height (m)]]&lt;31, "26-30", IF(SportClimbing[[#This Row],[Height (m)]]&lt;36, "31-35", "35+"))))))</f>
        <v>16-20</v>
      </c>
      <c r="M90" t="s">
        <v>208</v>
      </c>
      <c r="N90">
        <v>2</v>
      </c>
      <c r="O90">
        <f>IF(ISNUMBER(SportClimbing[[#This Row],[Total number of tries]])=TRUE, SportClimbing[[#This Row],[Total number of tries]], 1)</f>
        <v>2</v>
      </c>
      <c r="P90" t="str">
        <f>IF(ISNUMBER(SportClimbing[[#This Row],[Total number of tries]])=TRUE, "redpoint", SportClimbing[[#This Row],[Total number of tries]])</f>
        <v>redpoint</v>
      </c>
    </row>
    <row r="91" spans="1:16" x14ac:dyDescent="0.2">
      <c r="A91" s="22">
        <f>DATE(SportClimbing[[#This Row],[Year]],_xlfn.XLOOKUP(SportClimbing[[#This Row],[Month]],MONTHS[MONTHS 2],MONTHS[MONTHS 3]),SportClimbing[[#This Row],[Day]])</f>
        <v>44067</v>
      </c>
      <c r="B91" s="22" t="b">
        <f ca="1">AND(SportClimbing[[#This Row],[Date]]&gt;=EOMONTH(TODAY(),-13)+1,SportClimbing[[#This Row],[Date]]&lt;EOMONTH(TODAY(),-1))</f>
        <v>0</v>
      </c>
      <c r="C91">
        <v>24</v>
      </c>
      <c r="D91" t="s">
        <v>158</v>
      </c>
      <c r="E91">
        <v>2020</v>
      </c>
      <c r="F91" t="s">
        <v>210</v>
      </c>
      <c r="G91" t="s">
        <v>21</v>
      </c>
      <c r="H91" t="s">
        <v>262</v>
      </c>
      <c r="I91" t="s">
        <v>43</v>
      </c>
      <c r="J91" t="s">
        <v>201</v>
      </c>
      <c r="K91">
        <v>35</v>
      </c>
      <c r="L91" t="str">
        <f>IF(SportClimbing[[#This Row],[Height (m)]]&lt;11, "0-10", IF(SportClimbing[[#This Row],[Height (m)]]&lt;16, "11-15", IF(SportClimbing[[#This Row],[Height (m)]]&lt;21, "16-20", IF(SportClimbing[[#This Row],[Height (m)]]&lt;26, "21-25", IF(SportClimbing[[#This Row],[Height (m)]]&lt;31, "26-30", IF(SportClimbing[[#This Row],[Height (m)]]&lt;36, "31-35", "35+"))))))</f>
        <v>31-35</v>
      </c>
      <c r="M91" t="s">
        <v>211</v>
      </c>
      <c r="N91">
        <v>2</v>
      </c>
      <c r="O91">
        <f>IF(ISNUMBER(SportClimbing[[#This Row],[Total number of tries]])=TRUE, SportClimbing[[#This Row],[Total number of tries]], 1)</f>
        <v>2</v>
      </c>
      <c r="P91" t="str">
        <f>IF(ISNUMBER(SportClimbing[[#This Row],[Total number of tries]])=TRUE, "redpoint", SportClimbing[[#This Row],[Total number of tries]])</f>
        <v>redpoint</v>
      </c>
    </row>
    <row r="92" spans="1:16" x14ac:dyDescent="0.2">
      <c r="A92" s="22">
        <f>DATE(SportClimbing[[#This Row],[Year]],_xlfn.XLOOKUP(SportClimbing[[#This Row],[Month]],MONTHS[MONTHS 2],MONTHS[MONTHS 3]),SportClimbing[[#This Row],[Day]])</f>
        <v>44070</v>
      </c>
      <c r="B92" s="22" t="b">
        <f ca="1">AND(SportClimbing[[#This Row],[Date]]&gt;=EOMONTH(TODAY(),-13)+1,SportClimbing[[#This Row],[Date]]&lt;EOMONTH(TODAY(),-1))</f>
        <v>0</v>
      </c>
      <c r="C92">
        <v>27</v>
      </c>
      <c r="D92" t="s">
        <v>158</v>
      </c>
      <c r="E92">
        <v>2020</v>
      </c>
      <c r="F92" t="s">
        <v>212</v>
      </c>
      <c r="G92" t="s">
        <v>29</v>
      </c>
      <c r="H92" t="s">
        <v>262</v>
      </c>
      <c r="I92" t="s">
        <v>43</v>
      </c>
      <c r="J92" t="s">
        <v>91</v>
      </c>
      <c r="K92">
        <v>22</v>
      </c>
      <c r="L92" t="str">
        <f>IF(SportClimbing[[#This Row],[Height (m)]]&lt;11, "0-10", IF(SportClimbing[[#This Row],[Height (m)]]&lt;16, "11-15", IF(SportClimbing[[#This Row],[Height (m)]]&lt;21, "16-20", IF(SportClimbing[[#This Row],[Height (m)]]&lt;26, "21-25", IF(SportClimbing[[#This Row],[Height (m)]]&lt;31, "26-30", IF(SportClimbing[[#This Row],[Height (m)]]&lt;36, "31-35", "35+"))))))</f>
        <v>21-25</v>
      </c>
      <c r="M92" t="s">
        <v>208</v>
      </c>
      <c r="N92">
        <v>6</v>
      </c>
      <c r="O92">
        <f>IF(ISNUMBER(SportClimbing[[#This Row],[Total number of tries]])=TRUE, SportClimbing[[#This Row],[Total number of tries]], 1)</f>
        <v>6</v>
      </c>
      <c r="P92" t="str">
        <f>IF(ISNUMBER(SportClimbing[[#This Row],[Total number of tries]])=TRUE, "redpoint", SportClimbing[[#This Row],[Total number of tries]])</f>
        <v>redpoint</v>
      </c>
    </row>
    <row r="93" spans="1:16" x14ac:dyDescent="0.2">
      <c r="A93" s="22">
        <f>DATE(SportClimbing[[#This Row],[Year]],_xlfn.XLOOKUP(SportClimbing[[#This Row],[Month]],MONTHS[MONTHS 2],MONTHS[MONTHS 3]),SportClimbing[[#This Row],[Day]])</f>
        <v>44094</v>
      </c>
      <c r="B93" s="22" t="b">
        <f ca="1">AND(SportClimbing[[#This Row],[Date]]&gt;=EOMONTH(TODAY(),-13)+1,SportClimbing[[#This Row],[Date]]&lt;EOMONTH(TODAY(),-1))</f>
        <v>0</v>
      </c>
      <c r="C93">
        <v>20</v>
      </c>
      <c r="D93" t="s">
        <v>159</v>
      </c>
      <c r="E93">
        <v>2020</v>
      </c>
      <c r="F93" t="s">
        <v>215</v>
      </c>
      <c r="G93" t="s">
        <v>21</v>
      </c>
      <c r="H93" t="s">
        <v>262</v>
      </c>
      <c r="I93" t="s">
        <v>100</v>
      </c>
      <c r="J93" t="s">
        <v>213</v>
      </c>
      <c r="K93">
        <v>25</v>
      </c>
      <c r="L93" t="str">
        <f>IF(SportClimbing[[#This Row],[Height (m)]]&lt;11, "0-10", IF(SportClimbing[[#This Row],[Height (m)]]&lt;16, "11-15", IF(SportClimbing[[#This Row],[Height (m)]]&lt;21, "16-20", IF(SportClimbing[[#This Row],[Height (m)]]&lt;26, "21-25", IF(SportClimbing[[#This Row],[Height (m)]]&lt;31, "26-30", IF(SportClimbing[[#This Row],[Height (m)]]&lt;36, "31-35", "35+"))))))</f>
        <v>21-25</v>
      </c>
      <c r="M93" t="s">
        <v>132</v>
      </c>
      <c r="N93" t="s">
        <v>11</v>
      </c>
      <c r="O93">
        <f>IF(ISNUMBER(SportClimbing[[#This Row],[Total number of tries]])=TRUE, SportClimbing[[#This Row],[Total number of tries]], 1)</f>
        <v>1</v>
      </c>
      <c r="P93" t="str">
        <f>IF(ISNUMBER(SportClimbing[[#This Row],[Total number of tries]])=TRUE, "redpoint", SportClimbing[[#This Row],[Total number of tries]])</f>
        <v>flash</v>
      </c>
    </row>
    <row r="94" spans="1:16" x14ac:dyDescent="0.2">
      <c r="A94" s="22">
        <f>DATE(SportClimbing[[#This Row],[Year]],_xlfn.XLOOKUP(SportClimbing[[#This Row],[Month]],MONTHS[MONTHS 2],MONTHS[MONTHS 3]),SportClimbing[[#This Row],[Day]])</f>
        <v>44098</v>
      </c>
      <c r="B94" s="22" t="b">
        <f ca="1">AND(SportClimbing[[#This Row],[Date]]&gt;=EOMONTH(TODAY(),-13)+1,SportClimbing[[#This Row],[Date]]&lt;EOMONTH(TODAY(),-1))</f>
        <v>0</v>
      </c>
      <c r="C94">
        <v>24</v>
      </c>
      <c r="D94" t="s">
        <v>159</v>
      </c>
      <c r="E94">
        <v>2020</v>
      </c>
      <c r="F94" t="s">
        <v>216</v>
      </c>
      <c r="G94" t="s">
        <v>32</v>
      </c>
      <c r="H94" t="s">
        <v>262</v>
      </c>
      <c r="I94" t="s">
        <v>100</v>
      </c>
      <c r="J94" t="s">
        <v>213</v>
      </c>
      <c r="K94">
        <v>25</v>
      </c>
      <c r="L94" t="str">
        <f>IF(SportClimbing[[#This Row],[Height (m)]]&lt;11, "0-10", IF(SportClimbing[[#This Row],[Height (m)]]&lt;16, "11-15", IF(SportClimbing[[#This Row],[Height (m)]]&lt;21, "16-20", IF(SportClimbing[[#This Row],[Height (m)]]&lt;26, "21-25", IF(SportClimbing[[#This Row],[Height (m)]]&lt;31, "26-30", IF(SportClimbing[[#This Row],[Height (m)]]&lt;36, "31-35", "35+"))))))</f>
        <v>21-25</v>
      </c>
      <c r="M94" t="s">
        <v>132</v>
      </c>
      <c r="N94">
        <v>4</v>
      </c>
      <c r="O94">
        <f>IF(ISNUMBER(SportClimbing[[#This Row],[Total number of tries]])=TRUE, SportClimbing[[#This Row],[Total number of tries]], 1)</f>
        <v>4</v>
      </c>
      <c r="P94" t="str">
        <f>IF(ISNUMBER(SportClimbing[[#This Row],[Total number of tries]])=TRUE, "redpoint", SportClimbing[[#This Row],[Total number of tries]])</f>
        <v>redpoint</v>
      </c>
    </row>
    <row r="95" spans="1:16" x14ac:dyDescent="0.2">
      <c r="A95" s="22">
        <f>DATE(SportClimbing[[#This Row],[Year]],_xlfn.XLOOKUP(SportClimbing[[#This Row],[Month]],MONTHS[MONTHS 2],MONTHS[MONTHS 3]),SportClimbing[[#This Row],[Day]])</f>
        <v>44098</v>
      </c>
      <c r="B95" s="22" t="b">
        <f ca="1">AND(SportClimbing[[#This Row],[Date]]&gt;=EOMONTH(TODAY(),-13)+1,SportClimbing[[#This Row],[Date]]&lt;EOMONTH(TODAY(),-1))</f>
        <v>0</v>
      </c>
      <c r="C95">
        <v>24</v>
      </c>
      <c r="D95" t="s">
        <v>159</v>
      </c>
      <c r="E95">
        <v>2020</v>
      </c>
      <c r="F95" t="s">
        <v>217</v>
      </c>
      <c r="G95" t="s">
        <v>3</v>
      </c>
      <c r="H95" t="s">
        <v>262</v>
      </c>
      <c r="I95" t="s">
        <v>100</v>
      </c>
      <c r="J95" t="s">
        <v>213</v>
      </c>
      <c r="K95">
        <v>25</v>
      </c>
      <c r="L95" t="str">
        <f>IF(SportClimbing[[#This Row],[Height (m)]]&lt;11, "0-10", IF(SportClimbing[[#This Row],[Height (m)]]&lt;16, "11-15", IF(SportClimbing[[#This Row],[Height (m)]]&lt;21, "16-20", IF(SportClimbing[[#This Row],[Height (m)]]&lt;26, "21-25", IF(SportClimbing[[#This Row],[Height (m)]]&lt;31, "26-30", IF(SportClimbing[[#This Row],[Height (m)]]&lt;36, "31-35", "35+"))))))</f>
        <v>21-25</v>
      </c>
      <c r="M95" t="s">
        <v>218</v>
      </c>
      <c r="N95" t="s">
        <v>11</v>
      </c>
      <c r="O95">
        <f>IF(ISNUMBER(SportClimbing[[#This Row],[Total number of tries]])=TRUE, SportClimbing[[#This Row],[Total number of tries]], 1)</f>
        <v>1</v>
      </c>
      <c r="P95" t="str">
        <f>IF(ISNUMBER(SportClimbing[[#This Row],[Total number of tries]])=TRUE, "redpoint", SportClimbing[[#This Row],[Total number of tries]])</f>
        <v>flash</v>
      </c>
    </row>
    <row r="96" spans="1:16" x14ac:dyDescent="0.2">
      <c r="A96" s="22">
        <f>DATE(SportClimbing[[#This Row],[Year]],_xlfn.XLOOKUP(SportClimbing[[#This Row],[Month]],MONTHS[MONTHS 2],MONTHS[MONTHS 3]),SportClimbing[[#This Row],[Day]])</f>
        <v>44100</v>
      </c>
      <c r="B96" s="22" t="b">
        <f ca="1">AND(SportClimbing[[#This Row],[Date]]&gt;=EOMONTH(TODAY(),-13)+1,SportClimbing[[#This Row],[Date]]&lt;EOMONTH(TODAY(),-1))</f>
        <v>0</v>
      </c>
      <c r="C96">
        <v>26</v>
      </c>
      <c r="D96" t="s">
        <v>159</v>
      </c>
      <c r="E96">
        <v>2020</v>
      </c>
      <c r="F96" t="s">
        <v>219</v>
      </c>
      <c r="G96" t="s">
        <v>21</v>
      </c>
      <c r="H96" t="s">
        <v>262</v>
      </c>
      <c r="I96" t="s">
        <v>100</v>
      </c>
      <c r="J96" t="s">
        <v>220</v>
      </c>
      <c r="K96">
        <v>25</v>
      </c>
      <c r="L96" t="str">
        <f>IF(SportClimbing[[#This Row],[Height (m)]]&lt;11, "0-10", IF(SportClimbing[[#This Row],[Height (m)]]&lt;16, "11-15", IF(SportClimbing[[#This Row],[Height (m)]]&lt;21, "16-20", IF(SportClimbing[[#This Row],[Height (m)]]&lt;26, "21-25", IF(SportClimbing[[#This Row],[Height (m)]]&lt;31, "26-30", IF(SportClimbing[[#This Row],[Height (m)]]&lt;36, "31-35", "35+"))))))</f>
        <v>21-25</v>
      </c>
      <c r="M96" t="s">
        <v>171</v>
      </c>
      <c r="N96" t="s">
        <v>130</v>
      </c>
      <c r="O96">
        <f>IF(ISNUMBER(SportClimbing[[#This Row],[Total number of tries]])=TRUE, SportClimbing[[#This Row],[Total number of tries]], 1)</f>
        <v>1</v>
      </c>
      <c r="P96" t="str">
        <f>IF(ISNUMBER(SportClimbing[[#This Row],[Total number of tries]])=TRUE, "redpoint", SportClimbing[[#This Row],[Total number of tries]])</f>
        <v>onsight</v>
      </c>
    </row>
    <row r="97" spans="1:16" x14ac:dyDescent="0.2">
      <c r="A97" s="22">
        <f>DATE(SportClimbing[[#This Row],[Year]],_xlfn.XLOOKUP(SportClimbing[[#This Row],[Month]],MONTHS[MONTHS 2],MONTHS[MONTHS 3]),SportClimbing[[#This Row],[Day]])</f>
        <v>44121</v>
      </c>
      <c r="B97" s="22" t="b">
        <f ca="1">AND(SportClimbing[[#This Row],[Date]]&gt;=EOMONTH(TODAY(),-13)+1,SportClimbing[[#This Row],[Date]]&lt;EOMONTH(TODAY(),-1))</f>
        <v>0</v>
      </c>
      <c r="C97">
        <v>17</v>
      </c>
      <c r="D97" t="s">
        <v>162</v>
      </c>
      <c r="E97">
        <v>2020</v>
      </c>
      <c r="F97" t="s">
        <v>223</v>
      </c>
      <c r="G97" t="s">
        <v>3</v>
      </c>
      <c r="H97" t="s">
        <v>262</v>
      </c>
      <c r="I97" t="s">
        <v>43</v>
      </c>
      <c r="J97" t="s">
        <v>224</v>
      </c>
      <c r="K97">
        <v>20</v>
      </c>
      <c r="L97" t="str">
        <f>IF(SportClimbing[[#This Row],[Height (m)]]&lt;11, "0-10", IF(SportClimbing[[#This Row],[Height (m)]]&lt;16, "11-15", IF(SportClimbing[[#This Row],[Height (m)]]&lt;21, "16-20", IF(SportClimbing[[#This Row],[Height (m)]]&lt;26, "21-25", IF(SportClimbing[[#This Row],[Height (m)]]&lt;31, "26-30", IF(SportClimbing[[#This Row],[Height (m)]]&lt;36, "31-35", "35+"))))))</f>
        <v>16-20</v>
      </c>
      <c r="M97" t="s">
        <v>132</v>
      </c>
      <c r="N97" t="s">
        <v>130</v>
      </c>
      <c r="O97">
        <f>IF(ISNUMBER(SportClimbing[[#This Row],[Total number of tries]])=TRUE, SportClimbing[[#This Row],[Total number of tries]], 1)</f>
        <v>1</v>
      </c>
      <c r="P97" t="str">
        <f>IF(ISNUMBER(SportClimbing[[#This Row],[Total number of tries]])=TRUE, "redpoint", SportClimbing[[#This Row],[Total number of tries]])</f>
        <v>onsight</v>
      </c>
    </row>
    <row r="98" spans="1:16" x14ac:dyDescent="0.2">
      <c r="A98" s="22">
        <f>DATE(SportClimbing[[#This Row],[Year]],_xlfn.XLOOKUP(SportClimbing[[#This Row],[Month]],MONTHS[MONTHS 2],MONTHS[MONTHS 3]),SportClimbing[[#This Row],[Day]])</f>
        <v>44122</v>
      </c>
      <c r="B98" s="22" t="b">
        <f ca="1">AND(SportClimbing[[#This Row],[Date]]&gt;=EOMONTH(TODAY(),-13)+1,SportClimbing[[#This Row],[Date]]&lt;EOMONTH(TODAY(),-1))</f>
        <v>0</v>
      </c>
      <c r="C98">
        <v>18</v>
      </c>
      <c r="D98" t="s">
        <v>162</v>
      </c>
      <c r="E98">
        <v>2020</v>
      </c>
      <c r="F98" t="s">
        <v>221</v>
      </c>
      <c r="G98" t="s">
        <v>32</v>
      </c>
      <c r="H98" t="s">
        <v>262</v>
      </c>
      <c r="I98" t="s">
        <v>43</v>
      </c>
      <c r="J98" t="s">
        <v>222</v>
      </c>
      <c r="K98">
        <v>28</v>
      </c>
      <c r="L98" t="str">
        <f>IF(SportClimbing[[#This Row],[Height (m)]]&lt;11, "0-10", IF(SportClimbing[[#This Row],[Height (m)]]&lt;16, "11-15", IF(SportClimbing[[#This Row],[Height (m)]]&lt;21, "16-20", IF(SportClimbing[[#This Row],[Height (m)]]&lt;26, "21-25", IF(SportClimbing[[#This Row],[Height (m)]]&lt;31, "26-30", IF(SportClimbing[[#This Row],[Height (m)]]&lt;36, "31-35", "35+"))))))</f>
        <v>26-30</v>
      </c>
      <c r="M98" t="s">
        <v>133</v>
      </c>
      <c r="N98">
        <v>4</v>
      </c>
      <c r="O98">
        <f>IF(ISNUMBER(SportClimbing[[#This Row],[Total number of tries]])=TRUE, SportClimbing[[#This Row],[Total number of tries]], 1)</f>
        <v>4</v>
      </c>
      <c r="P98" t="str">
        <f>IF(ISNUMBER(SportClimbing[[#This Row],[Total number of tries]])=TRUE, "redpoint", SportClimbing[[#This Row],[Total number of tries]])</f>
        <v>redpoint</v>
      </c>
    </row>
    <row r="99" spans="1:16" x14ac:dyDescent="0.2">
      <c r="A99" s="22">
        <f>DATE(SportClimbing[[#This Row],[Year]],_xlfn.XLOOKUP(SportClimbing[[#This Row],[Month]],MONTHS[MONTHS 2],MONTHS[MONTHS 3]),SportClimbing[[#This Row],[Day]])</f>
        <v>44128</v>
      </c>
      <c r="B99" s="22" t="b">
        <f ca="1">AND(SportClimbing[[#This Row],[Date]]&gt;=EOMONTH(TODAY(),-13)+1,SportClimbing[[#This Row],[Date]]&lt;EOMONTH(TODAY(),-1))</f>
        <v>0</v>
      </c>
      <c r="C99">
        <v>24</v>
      </c>
      <c r="D99" t="s">
        <v>162</v>
      </c>
      <c r="E99">
        <v>2020</v>
      </c>
      <c r="F99" t="s">
        <v>244</v>
      </c>
      <c r="G99" t="s">
        <v>3</v>
      </c>
      <c r="H99" t="s">
        <v>262</v>
      </c>
      <c r="I99" t="s">
        <v>43</v>
      </c>
      <c r="J99" t="s">
        <v>91</v>
      </c>
      <c r="K99">
        <v>30</v>
      </c>
      <c r="L99" t="str">
        <f>IF(SportClimbing[[#This Row],[Height (m)]]&lt;11, "0-10", IF(SportClimbing[[#This Row],[Height (m)]]&lt;16, "11-15", IF(SportClimbing[[#This Row],[Height (m)]]&lt;21, "16-20", IF(SportClimbing[[#This Row],[Height (m)]]&lt;26, "21-25", IF(SportClimbing[[#This Row],[Height (m)]]&lt;31, "26-30", IF(SportClimbing[[#This Row],[Height (m)]]&lt;36, "31-35", "35+"))))))</f>
        <v>26-30</v>
      </c>
      <c r="M99" t="s">
        <v>208</v>
      </c>
      <c r="N99">
        <v>2</v>
      </c>
      <c r="O99">
        <f>IF(ISNUMBER(SportClimbing[[#This Row],[Total number of tries]])=TRUE, SportClimbing[[#This Row],[Total number of tries]], 1)</f>
        <v>2</v>
      </c>
      <c r="P99" t="str">
        <f>IF(ISNUMBER(SportClimbing[[#This Row],[Total number of tries]])=TRUE, "redpoint", SportClimbing[[#This Row],[Total number of tries]])</f>
        <v>redpoint</v>
      </c>
    </row>
    <row r="100" spans="1:16" x14ac:dyDescent="0.2">
      <c r="A100" s="22">
        <f>DATE(SportClimbing[[#This Row],[Year]],_xlfn.XLOOKUP(SportClimbing[[#This Row],[Month]],MONTHS[MONTHS 2],MONTHS[MONTHS 3]),SportClimbing[[#This Row],[Day]])</f>
        <v>44129</v>
      </c>
      <c r="B100" s="22" t="b">
        <f ca="1">AND(SportClimbing[[#This Row],[Date]]&gt;=EOMONTH(TODAY(),-13)+1,SportClimbing[[#This Row],[Date]]&lt;EOMONTH(TODAY(),-1))</f>
        <v>0</v>
      </c>
      <c r="C100">
        <v>25</v>
      </c>
      <c r="D100" t="s">
        <v>162</v>
      </c>
      <c r="E100">
        <v>2020</v>
      </c>
      <c r="F100" t="s">
        <v>227</v>
      </c>
      <c r="G100" t="s">
        <v>3</v>
      </c>
      <c r="H100" t="s">
        <v>262</v>
      </c>
      <c r="I100" t="s">
        <v>43</v>
      </c>
      <c r="J100" t="s">
        <v>226</v>
      </c>
      <c r="K100">
        <v>30</v>
      </c>
      <c r="L100" t="str">
        <f>IF(SportClimbing[[#This Row],[Height (m)]]&lt;11, "0-10", IF(SportClimbing[[#This Row],[Height (m)]]&lt;16, "11-15", IF(SportClimbing[[#This Row],[Height (m)]]&lt;21, "16-20", IF(SportClimbing[[#This Row],[Height (m)]]&lt;26, "21-25", IF(SportClimbing[[#This Row],[Height (m)]]&lt;31, "26-30", IF(SportClimbing[[#This Row],[Height (m)]]&lt;36, "31-35", "35+"))))))</f>
        <v>26-30</v>
      </c>
      <c r="M100" t="s">
        <v>171</v>
      </c>
      <c r="N100" t="s">
        <v>130</v>
      </c>
      <c r="O100">
        <f>IF(ISNUMBER(SportClimbing[[#This Row],[Total number of tries]])=TRUE, SportClimbing[[#This Row],[Total number of tries]], 1)</f>
        <v>1</v>
      </c>
      <c r="P100" t="str">
        <f>IF(ISNUMBER(SportClimbing[[#This Row],[Total number of tries]])=TRUE, "redpoint", SportClimbing[[#This Row],[Total number of tries]])</f>
        <v>onsight</v>
      </c>
    </row>
    <row r="101" spans="1:16" x14ac:dyDescent="0.2">
      <c r="A101" s="22">
        <f>DATE(SportClimbing[[#This Row],[Year]],_xlfn.XLOOKUP(SportClimbing[[#This Row],[Month]],MONTHS[MONTHS 2],MONTHS[MONTHS 3]),SportClimbing[[#This Row],[Day]])</f>
        <v>44308</v>
      </c>
      <c r="B101" s="22" t="b">
        <f ca="1">AND(SportClimbing[[#This Row],[Date]]&gt;=EOMONTH(TODAY(),-13)+1,SportClimbing[[#This Row],[Date]]&lt;EOMONTH(TODAY(),-1))</f>
        <v>0</v>
      </c>
      <c r="C101">
        <v>22</v>
      </c>
      <c r="D101" t="s">
        <v>369</v>
      </c>
      <c r="E101">
        <v>2021</v>
      </c>
      <c r="F101" t="s">
        <v>234</v>
      </c>
      <c r="G101" t="s">
        <v>3</v>
      </c>
      <c r="H101" t="s">
        <v>262</v>
      </c>
      <c r="I101" t="s">
        <v>43</v>
      </c>
      <c r="J101" t="s">
        <v>228</v>
      </c>
      <c r="K101">
        <v>18</v>
      </c>
      <c r="L101" t="str">
        <f>IF(SportClimbing[[#This Row],[Height (m)]]&lt;11, "0-10", IF(SportClimbing[[#This Row],[Height (m)]]&lt;16, "11-15", IF(SportClimbing[[#This Row],[Height (m)]]&lt;21, "16-20", IF(SportClimbing[[#This Row],[Height (m)]]&lt;26, "21-25", IF(SportClimbing[[#This Row],[Height (m)]]&lt;31, "26-30", IF(SportClimbing[[#This Row],[Height (m)]]&lt;36, "31-35", "35+"))))))</f>
        <v>16-20</v>
      </c>
      <c r="M101" t="s">
        <v>230</v>
      </c>
      <c r="N101" t="s">
        <v>130</v>
      </c>
      <c r="O101">
        <f>IF(ISNUMBER(SportClimbing[[#This Row],[Total number of tries]])=TRUE, SportClimbing[[#This Row],[Total number of tries]], 1)</f>
        <v>1</v>
      </c>
      <c r="P101" t="str">
        <f>IF(ISNUMBER(SportClimbing[[#This Row],[Total number of tries]])=TRUE, "redpoint", SportClimbing[[#This Row],[Total number of tries]])</f>
        <v>onsight</v>
      </c>
    </row>
    <row r="102" spans="1:16" x14ac:dyDescent="0.2">
      <c r="A102" s="22">
        <f>DATE(SportClimbing[[#This Row],[Year]],_xlfn.XLOOKUP(SportClimbing[[#This Row],[Month]],MONTHS[MONTHS 2],MONTHS[MONTHS 3]),SportClimbing[[#This Row],[Day]])</f>
        <v>44309</v>
      </c>
      <c r="B102" s="22" t="b">
        <f ca="1">AND(SportClimbing[[#This Row],[Date]]&gt;=EOMONTH(TODAY(),-13)+1,SportClimbing[[#This Row],[Date]]&lt;EOMONTH(TODAY(),-1))</f>
        <v>0</v>
      </c>
      <c r="C102">
        <v>23</v>
      </c>
      <c r="D102" t="s">
        <v>369</v>
      </c>
      <c r="E102">
        <v>2021</v>
      </c>
      <c r="F102" t="s">
        <v>235</v>
      </c>
      <c r="G102" t="s">
        <v>21</v>
      </c>
      <c r="H102" t="s">
        <v>262</v>
      </c>
      <c r="I102" t="s">
        <v>43</v>
      </c>
      <c r="J102" t="s">
        <v>94</v>
      </c>
      <c r="K102">
        <v>40</v>
      </c>
      <c r="L102" t="str">
        <f>IF(SportClimbing[[#This Row],[Height (m)]]&lt;11, "0-10", IF(SportClimbing[[#This Row],[Height (m)]]&lt;16, "11-15", IF(SportClimbing[[#This Row],[Height (m)]]&lt;21, "16-20", IF(SportClimbing[[#This Row],[Height (m)]]&lt;26, "21-25", IF(SportClimbing[[#This Row],[Height (m)]]&lt;31, "26-30", IF(SportClimbing[[#This Row],[Height (m)]]&lt;36, "31-35", "35+"))))))</f>
        <v>35+</v>
      </c>
      <c r="M102" t="s">
        <v>231</v>
      </c>
      <c r="N102" t="s">
        <v>130</v>
      </c>
      <c r="O102">
        <f>IF(ISNUMBER(SportClimbing[[#This Row],[Total number of tries]])=TRUE, SportClimbing[[#This Row],[Total number of tries]], 1)</f>
        <v>1</v>
      </c>
      <c r="P102" t="str">
        <f>IF(ISNUMBER(SportClimbing[[#This Row],[Total number of tries]])=TRUE, "redpoint", SportClimbing[[#This Row],[Total number of tries]])</f>
        <v>onsight</v>
      </c>
    </row>
    <row r="103" spans="1:16" x14ac:dyDescent="0.2">
      <c r="A103" s="22">
        <f>DATE(SportClimbing[[#This Row],[Year]],_xlfn.XLOOKUP(SportClimbing[[#This Row],[Month]],MONTHS[MONTHS 2],MONTHS[MONTHS 3]),SportClimbing[[#This Row],[Day]])</f>
        <v>44310</v>
      </c>
      <c r="B103" s="22" t="b">
        <f ca="1">AND(SportClimbing[[#This Row],[Date]]&gt;=EOMONTH(TODAY(),-13)+1,SportClimbing[[#This Row],[Date]]&lt;EOMONTH(TODAY(),-1))</f>
        <v>0</v>
      </c>
      <c r="C103">
        <v>24</v>
      </c>
      <c r="D103" t="s">
        <v>369</v>
      </c>
      <c r="E103">
        <v>2021</v>
      </c>
      <c r="F103" t="s">
        <v>236</v>
      </c>
      <c r="G103" t="s">
        <v>3</v>
      </c>
      <c r="H103" t="s">
        <v>262</v>
      </c>
      <c r="I103" t="s">
        <v>43</v>
      </c>
      <c r="J103" t="s">
        <v>229</v>
      </c>
      <c r="K103">
        <v>15</v>
      </c>
      <c r="L103" t="str">
        <f>IF(SportClimbing[[#This Row],[Height (m)]]&lt;11, "0-10", IF(SportClimbing[[#This Row],[Height (m)]]&lt;16, "11-15", IF(SportClimbing[[#This Row],[Height (m)]]&lt;21, "16-20", IF(SportClimbing[[#This Row],[Height (m)]]&lt;26, "21-25", IF(SportClimbing[[#This Row],[Height (m)]]&lt;31, "26-30", IF(SportClimbing[[#This Row],[Height (m)]]&lt;36, "31-35", "35+"))))))</f>
        <v>11-15</v>
      </c>
      <c r="M103" t="s">
        <v>231</v>
      </c>
      <c r="N103">
        <v>2</v>
      </c>
      <c r="O103">
        <f>IF(ISNUMBER(SportClimbing[[#This Row],[Total number of tries]])=TRUE, SportClimbing[[#This Row],[Total number of tries]], 1)</f>
        <v>2</v>
      </c>
      <c r="P103" t="str">
        <f>IF(ISNUMBER(SportClimbing[[#This Row],[Total number of tries]])=TRUE, "redpoint", SportClimbing[[#This Row],[Total number of tries]])</f>
        <v>redpoint</v>
      </c>
    </row>
    <row r="104" spans="1:16" x14ac:dyDescent="0.2">
      <c r="A104" s="22">
        <f>DATE(SportClimbing[[#This Row],[Year]],_xlfn.XLOOKUP(SportClimbing[[#This Row],[Month]],MONTHS[MONTHS 2],MONTHS[MONTHS 3]),SportClimbing[[#This Row],[Day]])</f>
        <v>44322</v>
      </c>
      <c r="B104" s="22" t="b">
        <f ca="1">AND(SportClimbing[[#This Row],[Date]]&gt;=EOMONTH(TODAY(),-13)+1,SportClimbing[[#This Row],[Date]]&lt;EOMONTH(TODAY(),-1))</f>
        <v>0</v>
      </c>
      <c r="C104">
        <v>6</v>
      </c>
      <c r="D104" t="s">
        <v>155</v>
      </c>
      <c r="E104">
        <v>2021</v>
      </c>
      <c r="F104" t="s">
        <v>237</v>
      </c>
      <c r="G104" t="s">
        <v>3</v>
      </c>
      <c r="H104" t="s">
        <v>262</v>
      </c>
      <c r="I104" t="s">
        <v>100</v>
      </c>
      <c r="J104" t="s">
        <v>220</v>
      </c>
      <c r="K104">
        <v>20</v>
      </c>
      <c r="L104" t="str">
        <f>IF(SportClimbing[[#This Row],[Height (m)]]&lt;11, "0-10", IF(SportClimbing[[#This Row],[Height (m)]]&lt;16, "11-15", IF(SportClimbing[[#This Row],[Height (m)]]&lt;21, "16-20", IF(SportClimbing[[#This Row],[Height (m)]]&lt;26, "21-25", IF(SportClimbing[[#This Row],[Height (m)]]&lt;31, "26-30", IF(SportClimbing[[#This Row],[Height (m)]]&lt;36, "31-35", "35+"))))))</f>
        <v>16-20</v>
      </c>
      <c r="M104" t="s">
        <v>132</v>
      </c>
      <c r="N104" t="s">
        <v>130</v>
      </c>
      <c r="O104">
        <f>IF(ISNUMBER(SportClimbing[[#This Row],[Total number of tries]])=TRUE, SportClimbing[[#This Row],[Total number of tries]], 1)</f>
        <v>1</v>
      </c>
      <c r="P104" t="str">
        <f>IF(ISNUMBER(SportClimbing[[#This Row],[Total number of tries]])=TRUE, "redpoint", SportClimbing[[#This Row],[Total number of tries]])</f>
        <v>onsight</v>
      </c>
    </row>
    <row r="105" spans="1:16" x14ac:dyDescent="0.2">
      <c r="A105" s="22">
        <f>DATE(SportClimbing[[#This Row],[Year]],_xlfn.XLOOKUP(SportClimbing[[#This Row],[Month]],MONTHS[MONTHS 2],MONTHS[MONTHS 3]),SportClimbing[[#This Row],[Day]])</f>
        <v>44330</v>
      </c>
      <c r="B105" s="22" t="b">
        <f ca="1">AND(SportClimbing[[#This Row],[Date]]&gt;=EOMONTH(TODAY(),-13)+1,SportClimbing[[#This Row],[Date]]&lt;EOMONTH(TODAY(),-1))</f>
        <v>0</v>
      </c>
      <c r="C105">
        <v>14</v>
      </c>
      <c r="D105" t="s">
        <v>155</v>
      </c>
      <c r="E105">
        <v>2021</v>
      </c>
      <c r="F105" t="s">
        <v>239</v>
      </c>
      <c r="G105" t="s">
        <v>3</v>
      </c>
      <c r="H105" t="s">
        <v>262</v>
      </c>
      <c r="I105" t="s">
        <v>43</v>
      </c>
      <c r="J105" t="s">
        <v>238</v>
      </c>
      <c r="K105">
        <v>25</v>
      </c>
      <c r="L105" t="str">
        <f>IF(SportClimbing[[#This Row],[Height (m)]]&lt;11, "0-10", IF(SportClimbing[[#This Row],[Height (m)]]&lt;16, "11-15", IF(SportClimbing[[#This Row],[Height (m)]]&lt;21, "16-20", IF(SportClimbing[[#This Row],[Height (m)]]&lt;26, "21-25", IF(SportClimbing[[#This Row],[Height (m)]]&lt;31, "26-30", IF(SportClimbing[[#This Row],[Height (m)]]&lt;36, "31-35", "35+"))))))</f>
        <v>21-25</v>
      </c>
      <c r="M105" t="s">
        <v>231</v>
      </c>
      <c r="N105">
        <v>4</v>
      </c>
      <c r="O105">
        <f>IF(ISNUMBER(SportClimbing[[#This Row],[Total number of tries]])=TRUE, SportClimbing[[#This Row],[Total number of tries]], 1)</f>
        <v>4</v>
      </c>
      <c r="P105" t="str">
        <f>IF(ISNUMBER(SportClimbing[[#This Row],[Total number of tries]])=TRUE, "redpoint", SportClimbing[[#This Row],[Total number of tries]])</f>
        <v>redpoint</v>
      </c>
    </row>
    <row r="106" spans="1:16" x14ac:dyDescent="0.2">
      <c r="A106" s="22">
        <f>DATE(SportClimbing[[#This Row],[Year]],_xlfn.XLOOKUP(SportClimbing[[#This Row],[Month]],MONTHS[MONTHS 2],MONTHS[MONTHS 3]),SportClimbing[[#This Row],[Day]])</f>
        <v>44335</v>
      </c>
      <c r="B106" s="22" t="b">
        <f ca="1">AND(SportClimbing[[#This Row],[Date]]&gt;=EOMONTH(TODAY(),-13)+1,SportClimbing[[#This Row],[Date]]&lt;EOMONTH(TODAY(),-1))</f>
        <v>0</v>
      </c>
      <c r="C106">
        <v>19</v>
      </c>
      <c r="D106" t="s">
        <v>155</v>
      </c>
      <c r="E106">
        <v>2021</v>
      </c>
      <c r="F106" t="s">
        <v>240</v>
      </c>
      <c r="G106" t="s">
        <v>3</v>
      </c>
      <c r="H106" t="s">
        <v>262</v>
      </c>
      <c r="I106" t="s">
        <v>100</v>
      </c>
      <c r="J106" t="s">
        <v>243</v>
      </c>
      <c r="K106">
        <v>20</v>
      </c>
      <c r="L106" t="str">
        <f>IF(SportClimbing[[#This Row],[Height (m)]]&lt;11, "0-10", IF(SportClimbing[[#This Row],[Height (m)]]&lt;16, "11-15", IF(SportClimbing[[#This Row],[Height (m)]]&lt;21, "16-20", IF(SportClimbing[[#This Row],[Height (m)]]&lt;26, "21-25", IF(SportClimbing[[#This Row],[Height (m)]]&lt;31, "26-30", IF(SportClimbing[[#This Row],[Height (m)]]&lt;36, "31-35", "35+"))))))</f>
        <v>16-20</v>
      </c>
      <c r="M106" t="s">
        <v>231</v>
      </c>
      <c r="N106" t="s">
        <v>11</v>
      </c>
      <c r="O106">
        <f>IF(ISNUMBER(SportClimbing[[#This Row],[Total number of tries]])=TRUE, SportClimbing[[#This Row],[Total number of tries]], 1)</f>
        <v>1</v>
      </c>
      <c r="P106" t="str">
        <f>IF(ISNUMBER(SportClimbing[[#This Row],[Total number of tries]])=TRUE, "redpoint", SportClimbing[[#This Row],[Total number of tries]])</f>
        <v>flash</v>
      </c>
    </row>
    <row r="107" spans="1:16" x14ac:dyDescent="0.2">
      <c r="A107" s="22">
        <f>DATE(SportClimbing[[#This Row],[Year]],_xlfn.XLOOKUP(SportClimbing[[#This Row],[Month]],MONTHS[MONTHS 2],MONTHS[MONTHS 3]),SportClimbing[[#This Row],[Day]])</f>
        <v>44336</v>
      </c>
      <c r="B107" s="22" t="b">
        <f ca="1">AND(SportClimbing[[#This Row],[Date]]&gt;=EOMONTH(TODAY(),-13)+1,SportClimbing[[#This Row],[Date]]&lt;EOMONTH(TODAY(),-1))</f>
        <v>0</v>
      </c>
      <c r="C107">
        <v>20</v>
      </c>
      <c r="D107" t="s">
        <v>155</v>
      </c>
      <c r="E107">
        <v>2021</v>
      </c>
      <c r="F107" t="s">
        <v>241</v>
      </c>
      <c r="G107" t="s">
        <v>29</v>
      </c>
      <c r="H107" t="s">
        <v>262</v>
      </c>
      <c r="I107" t="s">
        <v>100</v>
      </c>
      <c r="J107" t="s">
        <v>242</v>
      </c>
      <c r="K107">
        <v>20</v>
      </c>
      <c r="L107" t="str">
        <f>IF(SportClimbing[[#This Row],[Height (m)]]&lt;11, "0-10", IF(SportClimbing[[#This Row],[Height (m)]]&lt;16, "11-15", IF(SportClimbing[[#This Row],[Height (m)]]&lt;21, "16-20", IF(SportClimbing[[#This Row],[Height (m)]]&lt;26, "21-25", IF(SportClimbing[[#This Row],[Height (m)]]&lt;31, "26-30", IF(SportClimbing[[#This Row],[Height (m)]]&lt;36, "31-35", "35+"))))))</f>
        <v>16-20</v>
      </c>
      <c r="M107" t="s">
        <v>132</v>
      </c>
      <c r="N107">
        <v>5</v>
      </c>
      <c r="O107">
        <f>IF(ISNUMBER(SportClimbing[[#This Row],[Total number of tries]])=TRUE, SportClimbing[[#This Row],[Total number of tries]], 1)</f>
        <v>5</v>
      </c>
      <c r="P107" t="str">
        <f>IF(ISNUMBER(SportClimbing[[#This Row],[Total number of tries]])=TRUE, "redpoint", SportClimbing[[#This Row],[Total number of tries]])</f>
        <v>redpoint</v>
      </c>
    </row>
    <row r="108" spans="1:16" x14ac:dyDescent="0.2">
      <c r="A108" s="22">
        <f>DATE(SportClimbing[[#This Row],[Year]],_xlfn.XLOOKUP(SportClimbing[[#This Row],[Month]],MONTHS[MONTHS 2],MONTHS[MONTHS 3]),SportClimbing[[#This Row],[Day]])</f>
        <v>44343</v>
      </c>
      <c r="B108" s="22" t="b">
        <f ca="1">AND(SportClimbing[[#This Row],[Date]]&gt;=EOMONTH(TODAY(),-13)+1,SportClimbing[[#This Row],[Date]]&lt;EOMONTH(TODAY(),-1))</f>
        <v>0</v>
      </c>
      <c r="C108">
        <v>27</v>
      </c>
      <c r="D108" t="s">
        <v>155</v>
      </c>
      <c r="E108">
        <v>2021</v>
      </c>
      <c r="F108" t="s">
        <v>245</v>
      </c>
      <c r="G108" t="s">
        <v>29</v>
      </c>
      <c r="H108" t="s">
        <v>262</v>
      </c>
      <c r="I108" t="s">
        <v>100</v>
      </c>
      <c r="J108" t="s">
        <v>242</v>
      </c>
      <c r="K108">
        <v>16</v>
      </c>
      <c r="L108" t="str">
        <f>IF(SportClimbing[[#This Row],[Height (m)]]&lt;11, "0-10", IF(SportClimbing[[#This Row],[Height (m)]]&lt;16, "11-15", IF(SportClimbing[[#This Row],[Height (m)]]&lt;21, "16-20", IF(SportClimbing[[#This Row],[Height (m)]]&lt;26, "21-25", IF(SportClimbing[[#This Row],[Height (m)]]&lt;31, "26-30", IF(SportClimbing[[#This Row],[Height (m)]]&lt;36, "31-35", "35+"))))))</f>
        <v>16-20</v>
      </c>
      <c r="M108" t="s">
        <v>132</v>
      </c>
      <c r="N108">
        <v>6</v>
      </c>
      <c r="O108">
        <f>IF(ISNUMBER(SportClimbing[[#This Row],[Total number of tries]])=TRUE, SportClimbing[[#This Row],[Total number of tries]], 1)</f>
        <v>6</v>
      </c>
      <c r="P108" t="str">
        <f>IF(ISNUMBER(SportClimbing[[#This Row],[Total number of tries]])=TRUE, "redpoint", SportClimbing[[#This Row],[Total number of tries]])</f>
        <v>redpoint</v>
      </c>
    </row>
    <row r="109" spans="1:16" x14ac:dyDescent="0.2">
      <c r="A109" s="22">
        <f>DATE(SportClimbing[[#This Row],[Year]],_xlfn.XLOOKUP(SportClimbing[[#This Row],[Month]],MONTHS[MONTHS 2],MONTHS[MONTHS 3]),SportClimbing[[#This Row],[Day]])</f>
        <v>44345</v>
      </c>
      <c r="B109" s="22" t="b">
        <f ca="1">AND(SportClimbing[[#This Row],[Date]]&gt;=EOMONTH(TODAY(),-13)+1,SportClimbing[[#This Row],[Date]]&lt;EOMONTH(TODAY(),-1))</f>
        <v>0</v>
      </c>
      <c r="C109">
        <v>29</v>
      </c>
      <c r="D109" t="s">
        <v>155</v>
      </c>
      <c r="E109">
        <v>2021</v>
      </c>
      <c r="F109" t="s">
        <v>246</v>
      </c>
      <c r="G109" t="s">
        <v>3</v>
      </c>
      <c r="H109" t="s">
        <v>262</v>
      </c>
      <c r="I109" t="s">
        <v>43</v>
      </c>
      <c r="J109" t="s">
        <v>91</v>
      </c>
      <c r="K109">
        <v>20</v>
      </c>
      <c r="L109" t="str">
        <f>IF(SportClimbing[[#This Row],[Height (m)]]&lt;11, "0-10", IF(SportClimbing[[#This Row],[Height (m)]]&lt;16, "11-15", IF(SportClimbing[[#This Row],[Height (m)]]&lt;21, "16-20", IF(SportClimbing[[#This Row],[Height (m)]]&lt;26, "21-25", IF(SportClimbing[[#This Row],[Height (m)]]&lt;31, "26-30", IF(SportClimbing[[#This Row],[Height (m)]]&lt;36, "31-35", "35+"))))))</f>
        <v>16-20</v>
      </c>
      <c r="M109" t="s">
        <v>104</v>
      </c>
      <c r="N109" t="s">
        <v>130</v>
      </c>
      <c r="O109">
        <f>IF(ISNUMBER(SportClimbing[[#This Row],[Total number of tries]])=TRUE, SportClimbing[[#This Row],[Total number of tries]], 1)</f>
        <v>1</v>
      </c>
      <c r="P109" t="str">
        <f>IF(ISNUMBER(SportClimbing[[#This Row],[Total number of tries]])=TRUE, "redpoint", SportClimbing[[#This Row],[Total number of tries]])</f>
        <v>onsight</v>
      </c>
    </row>
    <row r="110" spans="1:16" x14ac:dyDescent="0.2">
      <c r="A110" s="22">
        <f>DATE(SportClimbing[[#This Row],[Year]],_xlfn.XLOOKUP(SportClimbing[[#This Row],[Month]],MONTHS[MONTHS 2],MONTHS[MONTHS 3]),SportClimbing[[#This Row],[Day]])</f>
        <v>44346</v>
      </c>
      <c r="B110" s="22" t="b">
        <f ca="1">AND(SportClimbing[[#This Row],[Date]]&gt;=EOMONTH(TODAY(),-13)+1,SportClimbing[[#This Row],[Date]]&lt;EOMONTH(TODAY(),-1))</f>
        <v>0</v>
      </c>
      <c r="C110">
        <v>30</v>
      </c>
      <c r="D110" t="s">
        <v>155</v>
      </c>
      <c r="E110">
        <v>2021</v>
      </c>
      <c r="F110" t="s">
        <v>247</v>
      </c>
      <c r="G110" t="s">
        <v>21</v>
      </c>
      <c r="H110" t="s">
        <v>262</v>
      </c>
      <c r="I110" t="s">
        <v>43</v>
      </c>
      <c r="J110" t="s">
        <v>44</v>
      </c>
      <c r="K110">
        <v>25</v>
      </c>
      <c r="L110" t="str">
        <f>IF(SportClimbing[[#This Row],[Height (m)]]&lt;11, "0-10", IF(SportClimbing[[#This Row],[Height (m)]]&lt;16, "11-15", IF(SportClimbing[[#This Row],[Height (m)]]&lt;21, "16-20", IF(SportClimbing[[#This Row],[Height (m)]]&lt;26, "21-25", IF(SportClimbing[[#This Row],[Height (m)]]&lt;31, "26-30", IF(SportClimbing[[#This Row],[Height (m)]]&lt;36, "31-35", "35+"))))))</f>
        <v>21-25</v>
      </c>
      <c r="M110" t="s">
        <v>104</v>
      </c>
      <c r="N110">
        <v>2</v>
      </c>
      <c r="O110">
        <f>IF(ISNUMBER(SportClimbing[[#This Row],[Total number of tries]])=TRUE, SportClimbing[[#This Row],[Total number of tries]], 1)</f>
        <v>2</v>
      </c>
      <c r="P110" t="str">
        <f>IF(ISNUMBER(SportClimbing[[#This Row],[Total number of tries]])=TRUE, "redpoint", SportClimbing[[#This Row],[Total number of tries]])</f>
        <v>redpoint</v>
      </c>
    </row>
    <row r="111" spans="1:16" x14ac:dyDescent="0.2">
      <c r="A111" s="22">
        <f>DATE(SportClimbing[[#This Row],[Year]],_xlfn.XLOOKUP(SportClimbing[[#This Row],[Month]],MONTHS[MONTHS 2],MONTHS[MONTHS 3]),SportClimbing[[#This Row],[Day]])</f>
        <v>44349</v>
      </c>
      <c r="B111" s="22" t="b">
        <f ca="1">AND(SportClimbing[[#This Row],[Date]]&gt;=EOMONTH(TODAY(),-13)+1,SportClimbing[[#This Row],[Date]]&lt;EOMONTH(TODAY(),-1))</f>
        <v>0</v>
      </c>
      <c r="C111">
        <v>2</v>
      </c>
      <c r="D111" t="s">
        <v>367</v>
      </c>
      <c r="E111">
        <v>2021</v>
      </c>
      <c r="F111" t="s">
        <v>248</v>
      </c>
      <c r="G111" t="s">
        <v>21</v>
      </c>
      <c r="H111" t="s">
        <v>262</v>
      </c>
      <c r="I111" t="s">
        <v>100</v>
      </c>
      <c r="J111" t="s">
        <v>250</v>
      </c>
      <c r="K111">
        <v>18</v>
      </c>
      <c r="L111" t="str">
        <f>IF(SportClimbing[[#This Row],[Height (m)]]&lt;11, "0-10", IF(SportClimbing[[#This Row],[Height (m)]]&lt;16, "11-15", IF(SportClimbing[[#This Row],[Height (m)]]&lt;21, "16-20", IF(SportClimbing[[#This Row],[Height (m)]]&lt;26, "21-25", IF(SportClimbing[[#This Row],[Height (m)]]&lt;31, "26-30", IF(SportClimbing[[#This Row],[Height (m)]]&lt;36, "31-35", "35+"))))))</f>
        <v>16-20</v>
      </c>
      <c r="M111" t="s">
        <v>132</v>
      </c>
      <c r="N111" t="s">
        <v>130</v>
      </c>
      <c r="O111">
        <f>IF(ISNUMBER(SportClimbing[[#This Row],[Total number of tries]])=TRUE, SportClimbing[[#This Row],[Total number of tries]], 1)</f>
        <v>1</v>
      </c>
      <c r="P111" t="str">
        <f>IF(ISNUMBER(SportClimbing[[#This Row],[Total number of tries]])=TRUE, "redpoint", SportClimbing[[#This Row],[Total number of tries]])</f>
        <v>onsight</v>
      </c>
    </row>
    <row r="112" spans="1:16" x14ac:dyDescent="0.2">
      <c r="A112" s="22">
        <f>DATE(SportClimbing[[#This Row],[Year]],_xlfn.XLOOKUP(SportClimbing[[#This Row],[Month]],MONTHS[MONTHS 2],MONTHS[MONTHS 3]),SportClimbing[[#This Row],[Day]])</f>
        <v>44349</v>
      </c>
      <c r="B112" s="22" t="b">
        <f ca="1">AND(SportClimbing[[#This Row],[Date]]&gt;=EOMONTH(TODAY(),-13)+1,SportClimbing[[#This Row],[Date]]&lt;EOMONTH(TODAY(),-1))</f>
        <v>0</v>
      </c>
      <c r="C112">
        <v>2</v>
      </c>
      <c r="D112" t="s">
        <v>367</v>
      </c>
      <c r="E112">
        <v>2021</v>
      </c>
      <c r="F112" t="s">
        <v>249</v>
      </c>
      <c r="G112" t="s">
        <v>3</v>
      </c>
      <c r="H112" t="s">
        <v>262</v>
      </c>
      <c r="I112" t="s">
        <v>100</v>
      </c>
      <c r="J112" t="s">
        <v>250</v>
      </c>
      <c r="K112">
        <v>18</v>
      </c>
      <c r="L112" t="str">
        <f>IF(SportClimbing[[#This Row],[Height (m)]]&lt;11, "0-10", IF(SportClimbing[[#This Row],[Height (m)]]&lt;16, "11-15", IF(SportClimbing[[#This Row],[Height (m)]]&lt;21, "16-20", IF(SportClimbing[[#This Row],[Height (m)]]&lt;26, "21-25", IF(SportClimbing[[#This Row],[Height (m)]]&lt;31, "26-30", IF(SportClimbing[[#This Row],[Height (m)]]&lt;36, "31-35", "35+"))))))</f>
        <v>16-20</v>
      </c>
      <c r="M112" t="s">
        <v>132</v>
      </c>
      <c r="N112">
        <v>2</v>
      </c>
      <c r="O112">
        <f>IF(ISNUMBER(SportClimbing[[#This Row],[Total number of tries]])=TRUE, SportClimbing[[#This Row],[Total number of tries]], 1)</f>
        <v>2</v>
      </c>
      <c r="P112" t="str">
        <f>IF(ISNUMBER(SportClimbing[[#This Row],[Total number of tries]])=TRUE, "redpoint", SportClimbing[[#This Row],[Total number of tries]])</f>
        <v>redpoint</v>
      </c>
    </row>
    <row r="113" spans="1:16" x14ac:dyDescent="0.2">
      <c r="A113" s="22">
        <f>DATE(SportClimbing[[#This Row],[Year]],_xlfn.XLOOKUP(SportClimbing[[#This Row],[Month]],MONTHS[MONTHS 2],MONTHS[MONTHS 3]),SportClimbing[[#This Row],[Day]])</f>
        <v>44360</v>
      </c>
      <c r="B113" s="22" t="b">
        <f ca="1">AND(SportClimbing[[#This Row],[Date]]&gt;=EOMONTH(TODAY(),-13)+1,SportClimbing[[#This Row],[Date]]&lt;EOMONTH(TODAY(),-1))</f>
        <v>0</v>
      </c>
      <c r="C113">
        <v>13</v>
      </c>
      <c r="D113" t="s">
        <v>367</v>
      </c>
      <c r="E113">
        <v>2021</v>
      </c>
      <c r="F113" t="s">
        <v>251</v>
      </c>
      <c r="G113" t="s">
        <v>69</v>
      </c>
      <c r="H113" t="s">
        <v>262</v>
      </c>
      <c r="I113" t="s">
        <v>100</v>
      </c>
      <c r="J113" t="s">
        <v>250</v>
      </c>
      <c r="K113">
        <v>22</v>
      </c>
      <c r="L113" t="str">
        <f>IF(SportClimbing[[#This Row],[Height (m)]]&lt;11, "0-10", IF(SportClimbing[[#This Row],[Height (m)]]&lt;16, "11-15", IF(SportClimbing[[#This Row],[Height (m)]]&lt;21, "16-20", IF(SportClimbing[[#This Row],[Height (m)]]&lt;26, "21-25", IF(SportClimbing[[#This Row],[Height (m)]]&lt;31, "26-30", IF(SportClimbing[[#This Row],[Height (m)]]&lt;36, "31-35", "35+"))))))</f>
        <v>21-25</v>
      </c>
      <c r="M113" t="s">
        <v>252</v>
      </c>
      <c r="N113">
        <v>7</v>
      </c>
      <c r="O113">
        <f>IF(ISNUMBER(SportClimbing[[#This Row],[Total number of tries]])=TRUE, SportClimbing[[#This Row],[Total number of tries]], 1)</f>
        <v>7</v>
      </c>
      <c r="P113" t="str">
        <f>IF(ISNUMBER(SportClimbing[[#This Row],[Total number of tries]])=TRUE, "redpoint", SportClimbing[[#This Row],[Total number of tries]])</f>
        <v>redpoint</v>
      </c>
    </row>
    <row r="114" spans="1:16" x14ac:dyDescent="0.2">
      <c r="A114" s="22">
        <f>DATE(SportClimbing[[#This Row],[Year]],_xlfn.XLOOKUP(SportClimbing[[#This Row],[Month]],MONTHS[MONTHS 2],MONTHS[MONTHS 3]),SportClimbing[[#This Row],[Day]])</f>
        <v>44367</v>
      </c>
      <c r="B114" s="22" t="b">
        <f ca="1">AND(SportClimbing[[#This Row],[Date]]&gt;=EOMONTH(TODAY(),-13)+1,SportClimbing[[#This Row],[Date]]&lt;EOMONTH(TODAY(),-1))</f>
        <v>0</v>
      </c>
      <c r="C114">
        <v>20</v>
      </c>
      <c r="D114" t="s">
        <v>367</v>
      </c>
      <c r="E114">
        <v>2021</v>
      </c>
      <c r="F114" t="s">
        <v>253</v>
      </c>
      <c r="G114" t="s">
        <v>21</v>
      </c>
      <c r="H114" t="s">
        <v>262</v>
      </c>
      <c r="I114" t="s">
        <v>100</v>
      </c>
      <c r="J114" t="s">
        <v>250</v>
      </c>
      <c r="K114">
        <v>18</v>
      </c>
      <c r="L114" t="str">
        <f>IF(SportClimbing[[#This Row],[Height (m)]]&lt;11, "0-10", IF(SportClimbing[[#This Row],[Height (m)]]&lt;16, "11-15", IF(SportClimbing[[#This Row],[Height (m)]]&lt;21, "16-20", IF(SportClimbing[[#This Row],[Height (m)]]&lt;26, "21-25", IF(SportClimbing[[#This Row],[Height (m)]]&lt;31, "26-30", IF(SportClimbing[[#This Row],[Height (m)]]&lt;36, "31-35", "35+"))))))</f>
        <v>16-20</v>
      </c>
      <c r="M114" t="s">
        <v>230</v>
      </c>
      <c r="N114" t="s">
        <v>130</v>
      </c>
      <c r="O114">
        <f>IF(ISNUMBER(SportClimbing[[#This Row],[Total number of tries]])=TRUE, SportClimbing[[#This Row],[Total number of tries]], 1)</f>
        <v>1</v>
      </c>
      <c r="P114" t="str">
        <f>IF(ISNUMBER(SportClimbing[[#This Row],[Total number of tries]])=TRUE, "redpoint", SportClimbing[[#This Row],[Total number of tries]])</f>
        <v>onsight</v>
      </c>
    </row>
    <row r="115" spans="1:16" x14ac:dyDescent="0.2">
      <c r="A115" s="22">
        <f>DATE(SportClimbing[[#This Row],[Year]],_xlfn.XLOOKUP(SportClimbing[[#This Row],[Month]],MONTHS[MONTHS 2],MONTHS[MONTHS 3]),SportClimbing[[#This Row],[Day]])</f>
        <v>44367</v>
      </c>
      <c r="B115" s="22" t="b">
        <f ca="1">AND(SportClimbing[[#This Row],[Date]]&gt;=EOMONTH(TODAY(),-13)+1,SportClimbing[[#This Row],[Date]]&lt;EOMONTH(TODAY(),-1))</f>
        <v>0</v>
      </c>
      <c r="C115">
        <v>20</v>
      </c>
      <c r="D115" t="s">
        <v>367</v>
      </c>
      <c r="E115">
        <v>2021</v>
      </c>
      <c r="F115" t="s">
        <v>254</v>
      </c>
      <c r="G115" t="s">
        <v>29</v>
      </c>
      <c r="H115" t="s">
        <v>262</v>
      </c>
      <c r="I115" t="s">
        <v>100</v>
      </c>
      <c r="J115" t="s">
        <v>250</v>
      </c>
      <c r="K115">
        <v>18</v>
      </c>
      <c r="L115" t="str">
        <f>IF(SportClimbing[[#This Row],[Height (m)]]&lt;11, "0-10", IF(SportClimbing[[#This Row],[Height (m)]]&lt;16, "11-15", IF(SportClimbing[[#This Row],[Height (m)]]&lt;21, "16-20", IF(SportClimbing[[#This Row],[Height (m)]]&lt;26, "21-25", IF(SportClimbing[[#This Row],[Height (m)]]&lt;31, "26-30", IF(SportClimbing[[#This Row],[Height (m)]]&lt;36, "31-35", "35+"))))))</f>
        <v>16-20</v>
      </c>
      <c r="M115" t="s">
        <v>230</v>
      </c>
      <c r="N115" t="s">
        <v>130</v>
      </c>
      <c r="O115">
        <f>IF(ISNUMBER(SportClimbing[[#This Row],[Total number of tries]])=TRUE, SportClimbing[[#This Row],[Total number of tries]], 1)</f>
        <v>1</v>
      </c>
      <c r="P115" t="str">
        <f>IF(ISNUMBER(SportClimbing[[#This Row],[Total number of tries]])=TRUE, "redpoint", SportClimbing[[#This Row],[Total number of tries]])</f>
        <v>onsight</v>
      </c>
    </row>
    <row r="116" spans="1:16" x14ac:dyDescent="0.2">
      <c r="A116" s="22">
        <f>DATE(SportClimbing[[#This Row],[Year]],_xlfn.XLOOKUP(SportClimbing[[#This Row],[Month]],MONTHS[MONTHS 2],MONTHS[MONTHS 3]),SportClimbing[[#This Row],[Day]])</f>
        <v>44371</v>
      </c>
      <c r="B116" s="22" t="b">
        <f ca="1">AND(SportClimbing[[#This Row],[Date]]&gt;=EOMONTH(TODAY(),-13)+1,SportClimbing[[#This Row],[Date]]&lt;EOMONTH(TODAY(),-1))</f>
        <v>0</v>
      </c>
      <c r="C116">
        <v>24</v>
      </c>
      <c r="D116" t="s">
        <v>367</v>
      </c>
      <c r="E116">
        <v>2021</v>
      </c>
      <c r="F116" t="s">
        <v>255</v>
      </c>
      <c r="G116" t="s">
        <v>21</v>
      </c>
      <c r="H116" t="s">
        <v>262</v>
      </c>
      <c r="I116" t="s">
        <v>100</v>
      </c>
      <c r="J116" t="s">
        <v>250</v>
      </c>
      <c r="K116">
        <v>18</v>
      </c>
      <c r="L116" t="str">
        <f>IF(SportClimbing[[#This Row],[Height (m)]]&lt;11, "0-10", IF(SportClimbing[[#This Row],[Height (m)]]&lt;16, "11-15", IF(SportClimbing[[#This Row],[Height (m)]]&lt;21, "16-20", IF(SportClimbing[[#This Row],[Height (m)]]&lt;26, "21-25", IF(SportClimbing[[#This Row],[Height (m)]]&lt;31, "26-30", IF(SportClimbing[[#This Row],[Height (m)]]&lt;36, "31-35", "35+"))))))</f>
        <v>16-20</v>
      </c>
      <c r="M116" t="s">
        <v>132</v>
      </c>
      <c r="N116">
        <v>2</v>
      </c>
      <c r="O116">
        <f>IF(ISNUMBER(SportClimbing[[#This Row],[Total number of tries]])=TRUE, SportClimbing[[#This Row],[Total number of tries]], 1)</f>
        <v>2</v>
      </c>
      <c r="P116" t="str">
        <f>IF(ISNUMBER(SportClimbing[[#This Row],[Total number of tries]])=TRUE, "redpoint", SportClimbing[[#This Row],[Total number of tries]])</f>
        <v>redpoint</v>
      </c>
    </row>
    <row r="117" spans="1:16" x14ac:dyDescent="0.2">
      <c r="A117" s="22">
        <f>DATE(SportClimbing[[#This Row],[Year]],_xlfn.XLOOKUP(SportClimbing[[#This Row],[Month]],MONTHS[MONTHS 2],MONTHS[MONTHS 3]),SportClimbing[[#This Row],[Day]])</f>
        <v>44514</v>
      </c>
      <c r="B117" s="22" t="b">
        <f ca="1">AND(SportClimbing[[#This Row],[Date]]&gt;=EOMONTH(TODAY(),-13)+1,SportClimbing[[#This Row],[Date]]&lt;EOMONTH(TODAY(),-1))</f>
        <v>0</v>
      </c>
      <c r="C117">
        <v>14</v>
      </c>
      <c r="D117" t="s">
        <v>160</v>
      </c>
      <c r="E117">
        <v>2021</v>
      </c>
      <c r="F117" t="s">
        <v>257</v>
      </c>
      <c r="G117" t="s">
        <v>3</v>
      </c>
      <c r="H117" t="s">
        <v>262</v>
      </c>
      <c r="I117" t="s">
        <v>43</v>
      </c>
      <c r="J117" t="s">
        <v>226</v>
      </c>
      <c r="K117">
        <v>25</v>
      </c>
      <c r="L117" t="str">
        <f>IF(SportClimbing[[#This Row],[Height (m)]]&lt;11, "0-10", IF(SportClimbing[[#This Row],[Height (m)]]&lt;16, "11-15", IF(SportClimbing[[#This Row],[Height (m)]]&lt;21, "16-20", IF(SportClimbing[[#This Row],[Height (m)]]&lt;26, "21-25", IF(SportClimbing[[#This Row],[Height (m)]]&lt;31, "26-30", IF(SportClimbing[[#This Row],[Height (m)]]&lt;36, "31-35", "35+"))))))</f>
        <v>21-25</v>
      </c>
      <c r="M117" t="s">
        <v>230</v>
      </c>
      <c r="N117" t="s">
        <v>130</v>
      </c>
      <c r="O117">
        <f>IF(ISNUMBER(SportClimbing[[#This Row],[Total number of tries]])=TRUE, SportClimbing[[#This Row],[Total number of tries]], 1)</f>
        <v>1</v>
      </c>
      <c r="P117" t="str">
        <f>IF(ISNUMBER(SportClimbing[[#This Row],[Total number of tries]])=TRUE, "redpoint", SportClimbing[[#This Row],[Total number of tries]])</f>
        <v>onsight</v>
      </c>
    </row>
    <row r="118" spans="1:16" x14ac:dyDescent="0.2">
      <c r="A118" s="22">
        <f>DATE(SportClimbing[[#This Row],[Year]],_xlfn.XLOOKUP(SportClimbing[[#This Row],[Month]],MONTHS[MONTHS 2],MONTHS[MONTHS 3]),SportClimbing[[#This Row],[Day]])</f>
        <v>44591</v>
      </c>
      <c r="B118" s="22" t="b">
        <f ca="1">AND(SportClimbing[[#This Row],[Date]]&gt;=EOMONTH(TODAY(),-13)+1,SportClimbing[[#This Row],[Date]]&lt;EOMONTH(TODAY(),-1))</f>
        <v>0</v>
      </c>
      <c r="C118">
        <v>30</v>
      </c>
      <c r="D118" t="s">
        <v>151</v>
      </c>
      <c r="E118">
        <v>2022</v>
      </c>
      <c r="F118" t="s">
        <v>259</v>
      </c>
      <c r="G118" t="s">
        <v>163</v>
      </c>
      <c r="H118" t="s">
        <v>262</v>
      </c>
      <c r="I118" t="s">
        <v>22</v>
      </c>
      <c r="J118" t="s">
        <v>23</v>
      </c>
      <c r="K118">
        <v>20</v>
      </c>
      <c r="L118" t="str">
        <f>IF(SportClimbing[[#This Row],[Height (m)]]&lt;11, "0-10", IF(SportClimbing[[#This Row],[Height (m)]]&lt;16, "11-15", IF(SportClimbing[[#This Row],[Height (m)]]&lt;21, "16-20", IF(SportClimbing[[#This Row],[Height (m)]]&lt;26, "21-25", IF(SportClimbing[[#This Row],[Height (m)]]&lt;31, "26-30", IF(SportClimbing[[#This Row],[Height (m)]]&lt;36, "31-35", "35+"))))))</f>
        <v>16-20</v>
      </c>
      <c r="M118" t="s">
        <v>132</v>
      </c>
      <c r="N118">
        <v>50</v>
      </c>
      <c r="P118" t="str">
        <f>IF(ISNUMBER(SportClimbing[[#This Row],[Total number of tries]])=TRUE, "redpoint", SportClimbing[[#This Row],[Total number of tries]])</f>
        <v>redpoint</v>
      </c>
    </row>
    <row r="119" spans="1:16" x14ac:dyDescent="0.2">
      <c r="A119" s="22">
        <f>DATE(SportClimbing[[#This Row],[Year]],_xlfn.XLOOKUP(SportClimbing[[#This Row],[Month]],MONTHS[MONTHS 2],MONTHS[MONTHS 3]),SportClimbing[[#This Row],[Day]])</f>
        <v>44602</v>
      </c>
      <c r="B119" s="22" t="b">
        <f ca="1">AND(SportClimbing[[#This Row],[Date]]&gt;=EOMONTH(TODAY(),-13)+1,SportClimbing[[#This Row],[Date]]&lt;EOMONTH(TODAY(),-1))</f>
        <v>0</v>
      </c>
      <c r="C119">
        <v>10</v>
      </c>
      <c r="D119" t="s">
        <v>152</v>
      </c>
      <c r="E119">
        <v>2022</v>
      </c>
      <c r="F119" t="s">
        <v>266</v>
      </c>
      <c r="G119" t="s">
        <v>3</v>
      </c>
      <c r="H119" t="s">
        <v>262</v>
      </c>
      <c r="I119" t="s">
        <v>265</v>
      </c>
      <c r="J119" t="s">
        <v>271</v>
      </c>
      <c r="K119">
        <v>15</v>
      </c>
      <c r="L119" t="str">
        <f>IF(SportClimbing[[#This Row],[Height (m)]]&lt;11, "0-10", IF(SportClimbing[[#This Row],[Height (m)]]&lt;16, "11-15", IF(SportClimbing[[#This Row],[Height (m)]]&lt;21, "16-20", IF(SportClimbing[[#This Row],[Height (m)]]&lt;26, "21-25", IF(SportClimbing[[#This Row],[Height (m)]]&lt;31, "26-30", IF(SportClimbing[[#This Row],[Height (m)]]&lt;36, "31-35", "35+"))))))</f>
        <v>11-15</v>
      </c>
      <c r="M119" t="s">
        <v>120</v>
      </c>
      <c r="N119" t="s">
        <v>130</v>
      </c>
      <c r="O119">
        <f>IF(ISNUMBER(SportClimbing[[#This Row],[Total number of tries]])=TRUE, SportClimbing[[#This Row],[Total number of tries]], 1)</f>
        <v>1</v>
      </c>
      <c r="P119" t="str">
        <f>IF(ISNUMBER(SportClimbing[[#This Row],[Total number of tries]])=TRUE, "redpoint", SportClimbing[[#This Row],[Total number of tries]])</f>
        <v>onsight</v>
      </c>
    </row>
    <row r="120" spans="1:16" x14ac:dyDescent="0.2">
      <c r="A120" s="22">
        <f>DATE(SportClimbing[[#This Row],[Year]],_xlfn.XLOOKUP(SportClimbing[[#This Row],[Month]],MONTHS[MONTHS 2],MONTHS[MONTHS 3]),SportClimbing[[#This Row],[Day]])</f>
        <v>44603</v>
      </c>
      <c r="B120" s="22" t="b">
        <f ca="1">AND(SportClimbing[[#This Row],[Date]]&gt;=EOMONTH(TODAY(),-13)+1,SportClimbing[[#This Row],[Date]]&lt;EOMONTH(TODAY(),-1))</f>
        <v>0</v>
      </c>
      <c r="C120">
        <v>11</v>
      </c>
      <c r="D120" t="s">
        <v>152</v>
      </c>
      <c r="E120">
        <v>2022</v>
      </c>
      <c r="F120" t="s">
        <v>268</v>
      </c>
      <c r="G120" t="s">
        <v>3</v>
      </c>
      <c r="H120" t="s">
        <v>262</v>
      </c>
      <c r="I120" t="s">
        <v>126</v>
      </c>
      <c r="J120" t="s">
        <v>264</v>
      </c>
      <c r="K120">
        <v>35</v>
      </c>
      <c r="L120" t="str">
        <f>IF(SportClimbing[[#This Row],[Height (m)]]&lt;11, "0-10", IF(SportClimbing[[#This Row],[Height (m)]]&lt;16, "11-15", IF(SportClimbing[[#This Row],[Height (m)]]&lt;21, "16-20", IF(SportClimbing[[#This Row],[Height (m)]]&lt;26, "21-25", IF(SportClimbing[[#This Row],[Height (m)]]&lt;31, "26-30", IF(SportClimbing[[#This Row],[Height (m)]]&lt;36, "31-35", "35+"))))))</f>
        <v>31-35</v>
      </c>
      <c r="M120" t="s">
        <v>120</v>
      </c>
      <c r="N120" t="s">
        <v>11</v>
      </c>
      <c r="O120">
        <f>IF(ISNUMBER(SportClimbing[[#This Row],[Total number of tries]])=TRUE, SportClimbing[[#This Row],[Total number of tries]], 1)</f>
        <v>1</v>
      </c>
      <c r="P120" t="str">
        <f>IF(ISNUMBER(SportClimbing[[#This Row],[Total number of tries]])=TRUE, "redpoint", SportClimbing[[#This Row],[Total number of tries]])</f>
        <v>flash</v>
      </c>
    </row>
    <row r="121" spans="1:16" x14ac:dyDescent="0.2">
      <c r="A121" s="22">
        <f>DATE(SportClimbing[[#This Row],[Year]],_xlfn.XLOOKUP(SportClimbing[[#This Row],[Month]],MONTHS[MONTHS 2],MONTHS[MONTHS 3]),SportClimbing[[#This Row],[Day]])</f>
        <v>44604</v>
      </c>
      <c r="B121" s="22" t="b">
        <f ca="1">AND(SportClimbing[[#This Row],[Date]]&gt;=EOMONTH(TODAY(),-13)+1,SportClimbing[[#This Row],[Date]]&lt;EOMONTH(TODAY(),-1))</f>
        <v>0</v>
      </c>
      <c r="C121">
        <v>12</v>
      </c>
      <c r="D121" t="s">
        <v>152</v>
      </c>
      <c r="E121">
        <v>2022</v>
      </c>
      <c r="F121" t="s">
        <v>267</v>
      </c>
      <c r="G121" t="s">
        <v>3</v>
      </c>
      <c r="H121" t="s">
        <v>262</v>
      </c>
      <c r="I121" t="s">
        <v>126</v>
      </c>
      <c r="J121" t="s">
        <v>270</v>
      </c>
      <c r="K121">
        <v>20</v>
      </c>
      <c r="L121" t="str">
        <f>IF(SportClimbing[[#This Row],[Height (m)]]&lt;11, "0-10", IF(SportClimbing[[#This Row],[Height (m)]]&lt;16, "11-15", IF(SportClimbing[[#This Row],[Height (m)]]&lt;21, "16-20", IF(SportClimbing[[#This Row],[Height (m)]]&lt;26, "21-25", IF(SportClimbing[[#This Row],[Height (m)]]&lt;31, "26-30", IF(SportClimbing[[#This Row],[Height (m)]]&lt;36, "31-35", "35+"))))))</f>
        <v>16-20</v>
      </c>
      <c r="M121" t="s">
        <v>120</v>
      </c>
      <c r="N121" t="s">
        <v>130</v>
      </c>
      <c r="O121">
        <f>IF(ISNUMBER(SportClimbing[[#This Row],[Total number of tries]])=TRUE, SportClimbing[[#This Row],[Total number of tries]], 1)</f>
        <v>1</v>
      </c>
      <c r="P121" t="str">
        <f>IF(ISNUMBER(SportClimbing[[#This Row],[Total number of tries]])=TRUE, "redpoint", SportClimbing[[#This Row],[Total number of tries]])</f>
        <v>onsight</v>
      </c>
    </row>
    <row r="122" spans="1:16" x14ac:dyDescent="0.2">
      <c r="A122" s="22">
        <f>DATE(SportClimbing[[#This Row],[Year]],_xlfn.XLOOKUP(SportClimbing[[#This Row],[Month]],MONTHS[MONTHS 2],MONTHS[MONTHS 3]),SportClimbing[[#This Row],[Day]])</f>
        <v>44605</v>
      </c>
      <c r="B122" s="22" t="b">
        <f ca="1">AND(SportClimbing[[#This Row],[Date]]&gt;=EOMONTH(TODAY(),-13)+1,SportClimbing[[#This Row],[Date]]&lt;EOMONTH(TODAY(),-1))</f>
        <v>0</v>
      </c>
      <c r="C122">
        <v>13</v>
      </c>
      <c r="D122" t="s">
        <v>152</v>
      </c>
      <c r="E122">
        <v>2022</v>
      </c>
      <c r="F122" t="s">
        <v>269</v>
      </c>
      <c r="G122" t="s">
        <v>21</v>
      </c>
      <c r="H122" t="s">
        <v>262</v>
      </c>
      <c r="I122" t="s">
        <v>126</v>
      </c>
      <c r="J122" t="s">
        <v>128</v>
      </c>
      <c r="K122">
        <v>35</v>
      </c>
      <c r="L122" t="str">
        <f>IF(SportClimbing[[#This Row],[Height (m)]]&lt;11, "0-10", IF(SportClimbing[[#This Row],[Height (m)]]&lt;16, "11-15", IF(SportClimbing[[#This Row],[Height (m)]]&lt;21, "16-20", IF(SportClimbing[[#This Row],[Height (m)]]&lt;26, "21-25", IF(SportClimbing[[#This Row],[Height (m)]]&lt;31, "26-30", IF(SportClimbing[[#This Row],[Height (m)]]&lt;36, "31-35", "35+"))))))</f>
        <v>31-35</v>
      </c>
      <c r="M122" t="s">
        <v>263</v>
      </c>
      <c r="N122" t="s">
        <v>130</v>
      </c>
      <c r="O122">
        <f>IF(ISNUMBER(SportClimbing[[#This Row],[Total number of tries]])=TRUE, SportClimbing[[#This Row],[Total number of tries]], 1)</f>
        <v>1</v>
      </c>
      <c r="P122" t="str">
        <f>IF(ISNUMBER(SportClimbing[[#This Row],[Total number of tries]])=TRUE, "redpoint", SportClimbing[[#This Row],[Total number of tries]])</f>
        <v>onsight</v>
      </c>
    </row>
    <row r="123" spans="1:16" x14ac:dyDescent="0.2">
      <c r="A123" s="22">
        <f>DATE(SportClimbing[[#This Row],[Year]],_xlfn.XLOOKUP(SportClimbing[[#This Row],[Month]],MONTHS[MONTHS 2],MONTHS[MONTHS 3]),SportClimbing[[#This Row],[Day]])</f>
        <v>44637</v>
      </c>
      <c r="B123" s="22" t="b">
        <f ca="1">AND(SportClimbing[[#This Row],[Date]]&gt;=EOMONTH(TODAY(),-13)+1,SportClimbing[[#This Row],[Date]]&lt;EOMONTH(TODAY(),-1))</f>
        <v>0</v>
      </c>
      <c r="C123">
        <v>17</v>
      </c>
      <c r="D123" t="s">
        <v>368</v>
      </c>
      <c r="E123">
        <v>2022</v>
      </c>
      <c r="F123" t="s">
        <v>272</v>
      </c>
      <c r="G123" t="s">
        <v>3</v>
      </c>
      <c r="H123" t="s">
        <v>273</v>
      </c>
      <c r="I123" t="s">
        <v>274</v>
      </c>
      <c r="J123" t="s">
        <v>275</v>
      </c>
      <c r="K123">
        <v>20</v>
      </c>
      <c r="L123" t="str">
        <f>IF(SportClimbing[[#This Row],[Height (m)]]&lt;11, "0-10", IF(SportClimbing[[#This Row],[Height (m)]]&lt;16, "11-15", IF(SportClimbing[[#This Row],[Height (m)]]&lt;21, "16-20", IF(SportClimbing[[#This Row],[Height (m)]]&lt;26, "21-25", IF(SportClimbing[[#This Row],[Height (m)]]&lt;31, "26-30", IF(SportClimbing[[#This Row],[Height (m)]]&lt;36, "31-35", "35+"))))))</f>
        <v>16-20</v>
      </c>
      <c r="M123" t="s">
        <v>276</v>
      </c>
      <c r="N123" t="s">
        <v>130</v>
      </c>
      <c r="O123">
        <f>IF(ISNUMBER(SportClimbing[[#This Row],[Total number of tries]])=TRUE, SportClimbing[[#This Row],[Total number of tries]], 1)</f>
        <v>1</v>
      </c>
      <c r="P123" t="str">
        <f>IF(ISNUMBER(SportClimbing[[#This Row],[Total number of tries]])=TRUE, "redpoint", SportClimbing[[#This Row],[Total number of tries]])</f>
        <v>onsight</v>
      </c>
    </row>
    <row r="124" spans="1:16" x14ac:dyDescent="0.2">
      <c r="A124" s="22">
        <f>DATE(SportClimbing[[#This Row],[Year]],_xlfn.XLOOKUP(SportClimbing[[#This Row],[Month]],MONTHS[MONTHS 2],MONTHS[MONTHS 3]),SportClimbing[[#This Row],[Day]])</f>
        <v>44706</v>
      </c>
      <c r="B124" s="22" t="b">
        <f ca="1">AND(SportClimbing[[#This Row],[Date]]&gt;=EOMONTH(TODAY(),-13)+1,SportClimbing[[#This Row],[Date]]&lt;EOMONTH(TODAY(),-1))</f>
        <v>0</v>
      </c>
      <c r="C124">
        <v>25</v>
      </c>
      <c r="D124" t="s">
        <v>155</v>
      </c>
      <c r="E124">
        <v>2022</v>
      </c>
      <c r="F124" t="s">
        <v>277</v>
      </c>
      <c r="G124" t="s">
        <v>3</v>
      </c>
      <c r="H124" t="s">
        <v>273</v>
      </c>
      <c r="I124" t="s">
        <v>278</v>
      </c>
      <c r="J124" t="s">
        <v>279</v>
      </c>
      <c r="K124">
        <v>23</v>
      </c>
      <c r="L124" t="str">
        <f>IF(SportClimbing[[#This Row],[Height (m)]]&lt;11, "0-10", IF(SportClimbing[[#This Row],[Height (m)]]&lt;16, "11-15", IF(SportClimbing[[#This Row],[Height (m)]]&lt;21, "16-20", IF(SportClimbing[[#This Row],[Height (m)]]&lt;26, "21-25", IF(SportClimbing[[#This Row],[Height (m)]]&lt;31, "26-30", IF(SportClimbing[[#This Row],[Height (m)]]&lt;36, "31-35", "35+"))))))</f>
        <v>21-25</v>
      </c>
      <c r="M124" t="s">
        <v>280</v>
      </c>
      <c r="N124">
        <v>3</v>
      </c>
      <c r="O124">
        <f>IF(ISNUMBER(SportClimbing[[#This Row],[Total number of tries]])=TRUE, SportClimbing[[#This Row],[Total number of tries]], 1)</f>
        <v>3</v>
      </c>
      <c r="P124" t="str">
        <f>IF(ISNUMBER(SportClimbing[[#This Row],[Total number of tries]])=TRUE, "redpoint", SportClimbing[[#This Row],[Total number of tries]])</f>
        <v>redpoint</v>
      </c>
    </row>
    <row r="125" spans="1:16" x14ac:dyDescent="0.2">
      <c r="A125" s="22">
        <f>DATE(SportClimbing[[#This Row],[Year]],_xlfn.XLOOKUP(SportClimbing[[#This Row],[Month]],MONTHS[MONTHS 2],MONTHS[MONTHS 3]),SportClimbing[[#This Row],[Day]])</f>
        <v>44722</v>
      </c>
      <c r="B125" s="22" t="b">
        <f ca="1">AND(SportClimbing[[#This Row],[Date]]&gt;=EOMONTH(TODAY(),-13)+1,SportClimbing[[#This Row],[Date]]&lt;EOMONTH(TODAY(),-1))</f>
        <v>0</v>
      </c>
      <c r="C125">
        <v>10</v>
      </c>
      <c r="D125" t="s">
        <v>367</v>
      </c>
      <c r="E125">
        <v>2022</v>
      </c>
      <c r="F125" t="s">
        <v>285</v>
      </c>
      <c r="G125" t="s">
        <v>3</v>
      </c>
      <c r="H125" t="s">
        <v>262</v>
      </c>
      <c r="I125" t="s">
        <v>105</v>
      </c>
      <c r="J125" t="s">
        <v>284</v>
      </c>
      <c r="K125">
        <v>23</v>
      </c>
      <c r="L125" t="str">
        <f>IF(SportClimbing[[#This Row],[Height (m)]]&lt;11, "0-10", IF(SportClimbing[[#This Row],[Height (m)]]&lt;16, "11-15", IF(SportClimbing[[#This Row],[Height (m)]]&lt;21, "16-20", IF(SportClimbing[[#This Row],[Height (m)]]&lt;26, "21-25", IF(SportClimbing[[#This Row],[Height (m)]]&lt;31, "26-30", IF(SportClimbing[[#This Row],[Height (m)]]&lt;36, "31-35", "35+"))))))</f>
        <v>21-25</v>
      </c>
      <c r="M125" t="s">
        <v>164</v>
      </c>
      <c r="N125" t="s">
        <v>130</v>
      </c>
      <c r="O125">
        <f>IF(ISNUMBER(SportClimbing[[#This Row],[Total number of tries]])=TRUE, SportClimbing[[#This Row],[Total number of tries]], 1)</f>
        <v>1</v>
      </c>
      <c r="P125" t="str">
        <f>IF(ISNUMBER(SportClimbing[[#This Row],[Total number of tries]])=TRUE, "redpoint", SportClimbing[[#This Row],[Total number of tries]])</f>
        <v>onsight</v>
      </c>
    </row>
    <row r="126" spans="1:16" x14ac:dyDescent="0.2">
      <c r="A126" s="22">
        <f>DATE(SportClimbing[[#This Row],[Year]],_xlfn.XLOOKUP(SportClimbing[[#This Row],[Month]],MONTHS[MONTHS 2],MONTHS[MONTHS 3]),SportClimbing[[#This Row],[Day]])</f>
        <v>44729</v>
      </c>
      <c r="B126" s="22" t="b">
        <f ca="1">AND(SportClimbing[[#This Row],[Date]]&gt;=EOMONTH(TODAY(),-13)+1,SportClimbing[[#This Row],[Date]]&lt;EOMONTH(TODAY(),-1))</f>
        <v>0</v>
      </c>
      <c r="C126">
        <v>17</v>
      </c>
      <c r="D126" t="s">
        <v>367</v>
      </c>
      <c r="E126">
        <v>2022</v>
      </c>
      <c r="F126" t="s">
        <v>244</v>
      </c>
      <c r="G126" t="s">
        <v>21</v>
      </c>
      <c r="H126" t="s">
        <v>262</v>
      </c>
      <c r="I126" t="s">
        <v>281</v>
      </c>
      <c r="J126" t="s">
        <v>282</v>
      </c>
      <c r="K126">
        <v>15</v>
      </c>
      <c r="L126" t="str">
        <f>IF(SportClimbing[[#This Row],[Height (m)]]&lt;11, "0-10", IF(SportClimbing[[#This Row],[Height (m)]]&lt;16, "11-15", IF(SportClimbing[[#This Row],[Height (m)]]&lt;21, "16-20", IF(SportClimbing[[#This Row],[Height (m)]]&lt;26, "21-25", IF(SportClimbing[[#This Row],[Height (m)]]&lt;31, "26-30", IF(SportClimbing[[#This Row],[Height (m)]]&lt;36, "31-35", "35+"))))))</f>
        <v>11-15</v>
      </c>
      <c r="M126" t="s">
        <v>164</v>
      </c>
      <c r="N126">
        <v>3</v>
      </c>
      <c r="O126">
        <f>IF(ISNUMBER(SportClimbing[[#This Row],[Total number of tries]])=TRUE, SportClimbing[[#This Row],[Total number of tries]], 1)</f>
        <v>3</v>
      </c>
      <c r="P126" t="str">
        <f>IF(ISNUMBER(SportClimbing[[#This Row],[Total number of tries]])=TRUE, "redpoint", SportClimbing[[#This Row],[Total number of tries]])</f>
        <v>redpoint</v>
      </c>
    </row>
    <row r="127" spans="1:16" x14ac:dyDescent="0.2">
      <c r="A127" s="22">
        <f>DATE(SportClimbing[[#This Row],[Year]],_xlfn.XLOOKUP(SportClimbing[[#This Row],[Month]],MONTHS[MONTHS 2],MONTHS[MONTHS 3]),SportClimbing[[#This Row],[Day]])</f>
        <v>44758</v>
      </c>
      <c r="B127" s="22" t="b">
        <f ca="1">AND(SportClimbing[[#This Row],[Date]]&gt;=EOMONTH(TODAY(),-13)+1,SportClimbing[[#This Row],[Date]]&lt;EOMONTH(TODAY(),-1))</f>
        <v>0</v>
      </c>
      <c r="C127">
        <v>16</v>
      </c>
      <c r="D127" t="s">
        <v>366</v>
      </c>
      <c r="E127">
        <v>2022</v>
      </c>
      <c r="F127" t="s">
        <v>295</v>
      </c>
      <c r="G127" t="s">
        <v>3</v>
      </c>
      <c r="H127" t="s">
        <v>261</v>
      </c>
      <c r="I127" t="s">
        <v>286</v>
      </c>
      <c r="J127" t="s">
        <v>287</v>
      </c>
      <c r="K127">
        <v>16</v>
      </c>
      <c r="L127" t="str">
        <f>IF(SportClimbing[[#This Row],[Height (m)]]&lt;11, "0-10", IF(SportClimbing[[#This Row],[Height (m)]]&lt;16, "11-15", IF(SportClimbing[[#This Row],[Height (m)]]&lt;21, "16-20", IF(SportClimbing[[#This Row],[Height (m)]]&lt;26, "21-25", IF(SportClimbing[[#This Row],[Height (m)]]&lt;31, "26-30", IF(SportClimbing[[#This Row],[Height (m)]]&lt;36, "31-35", "35+"))))))</f>
        <v>16-20</v>
      </c>
      <c r="M127" t="s">
        <v>288</v>
      </c>
      <c r="N127">
        <v>2</v>
      </c>
      <c r="O127">
        <f>IF(ISNUMBER(SportClimbing[[#This Row],[Total number of tries]])=TRUE, SportClimbing[[#This Row],[Total number of tries]], 1)</f>
        <v>2</v>
      </c>
      <c r="P127" t="str">
        <f>IF(ISNUMBER(SportClimbing[[#This Row],[Total number of tries]])=TRUE, "redpoint", SportClimbing[[#This Row],[Total number of tries]])</f>
        <v>redpoint</v>
      </c>
    </row>
    <row r="128" spans="1:16" x14ac:dyDescent="0.2">
      <c r="A128" s="22">
        <f>DATE(SportClimbing[[#This Row],[Year]],_xlfn.XLOOKUP(SportClimbing[[#This Row],[Month]],MONTHS[MONTHS 2],MONTHS[MONTHS 3]),SportClimbing[[#This Row],[Day]])</f>
        <v>44765</v>
      </c>
      <c r="B128" s="22" t="b">
        <f ca="1">AND(SportClimbing[[#This Row],[Date]]&gt;=EOMONTH(TODAY(),-13)+1,SportClimbing[[#This Row],[Date]]&lt;EOMONTH(TODAY(),-1))</f>
        <v>0</v>
      </c>
      <c r="C128">
        <v>23</v>
      </c>
      <c r="D128" t="s">
        <v>366</v>
      </c>
      <c r="E128">
        <v>2022</v>
      </c>
      <c r="F128" t="s">
        <v>291</v>
      </c>
      <c r="G128" t="s">
        <v>21</v>
      </c>
      <c r="H128" t="s">
        <v>261</v>
      </c>
      <c r="I128" t="s">
        <v>289</v>
      </c>
      <c r="J128" t="s">
        <v>293</v>
      </c>
      <c r="K128">
        <v>16</v>
      </c>
      <c r="L128" t="str">
        <f>IF(SportClimbing[[#This Row],[Height (m)]]&lt;11, "0-10", IF(SportClimbing[[#This Row],[Height (m)]]&lt;16, "11-15", IF(SportClimbing[[#This Row],[Height (m)]]&lt;21, "16-20", IF(SportClimbing[[#This Row],[Height (m)]]&lt;26, "21-25", IF(SportClimbing[[#This Row],[Height (m)]]&lt;31, "26-30", IF(SportClimbing[[#This Row],[Height (m)]]&lt;36, "31-35", "35+"))))))</f>
        <v>16-20</v>
      </c>
      <c r="M128" t="s">
        <v>290</v>
      </c>
      <c r="N128">
        <v>2</v>
      </c>
      <c r="O128">
        <f>IF(ISNUMBER(SportClimbing[[#This Row],[Total number of tries]])=TRUE, SportClimbing[[#This Row],[Total number of tries]], 1)</f>
        <v>2</v>
      </c>
      <c r="P128" t="str">
        <f>IF(ISNUMBER(SportClimbing[[#This Row],[Total number of tries]])=TRUE, "redpoint", SportClimbing[[#This Row],[Total number of tries]])</f>
        <v>redpoint</v>
      </c>
    </row>
    <row r="129" spans="1:16" x14ac:dyDescent="0.2">
      <c r="A129" s="22">
        <f>DATE(SportClimbing[[#This Row],[Year]],_xlfn.XLOOKUP(SportClimbing[[#This Row],[Month]],MONTHS[MONTHS 2],MONTHS[MONTHS 3]),SportClimbing[[#This Row],[Day]])</f>
        <v>44766</v>
      </c>
      <c r="B129" s="22" t="b">
        <f ca="1">AND(SportClimbing[[#This Row],[Date]]&gt;=EOMONTH(TODAY(),-13)+1,SportClimbing[[#This Row],[Date]]&lt;EOMONTH(TODAY(),-1))</f>
        <v>0</v>
      </c>
      <c r="C129">
        <v>24</v>
      </c>
      <c r="D129" t="s">
        <v>366</v>
      </c>
      <c r="E129">
        <v>2022</v>
      </c>
      <c r="F129" t="s">
        <v>294</v>
      </c>
      <c r="G129" t="s">
        <v>21</v>
      </c>
      <c r="H129" t="s">
        <v>261</v>
      </c>
      <c r="I129" t="s">
        <v>289</v>
      </c>
      <c r="J129" t="s">
        <v>292</v>
      </c>
      <c r="K129">
        <v>16</v>
      </c>
      <c r="L129" t="str">
        <f>IF(SportClimbing[[#This Row],[Height (m)]]&lt;11, "0-10", IF(SportClimbing[[#This Row],[Height (m)]]&lt;16, "11-15", IF(SportClimbing[[#This Row],[Height (m)]]&lt;21, "16-20", IF(SportClimbing[[#This Row],[Height (m)]]&lt;26, "21-25", IF(SportClimbing[[#This Row],[Height (m)]]&lt;31, "26-30", IF(SportClimbing[[#This Row],[Height (m)]]&lt;36, "31-35", "35+"))))))</f>
        <v>16-20</v>
      </c>
      <c r="M129" t="s">
        <v>290</v>
      </c>
      <c r="N129">
        <v>2</v>
      </c>
      <c r="O129">
        <f>IF(ISNUMBER(SportClimbing[[#This Row],[Total number of tries]])=TRUE, SportClimbing[[#This Row],[Total number of tries]], 1)</f>
        <v>2</v>
      </c>
      <c r="P129" t="str">
        <f>IF(ISNUMBER(SportClimbing[[#This Row],[Total number of tries]])=TRUE, "redpoint", SportClimbing[[#This Row],[Total number of tries]])</f>
        <v>redpoint</v>
      </c>
    </row>
    <row r="130" spans="1:16" x14ac:dyDescent="0.2">
      <c r="A130" s="22">
        <f>DATE(SportClimbing[[#This Row],[Year]],_xlfn.XLOOKUP(SportClimbing[[#This Row],[Month]],MONTHS[MONTHS 2],MONTHS[MONTHS 3]),SportClimbing[[#This Row],[Day]])</f>
        <v>44808</v>
      </c>
      <c r="B130" s="22" t="b">
        <f ca="1">AND(SportClimbing[[#This Row],[Date]]&gt;=EOMONTH(TODAY(),-13)+1,SportClimbing[[#This Row],[Date]]&lt;EOMONTH(TODAY(),-1))</f>
        <v>0</v>
      </c>
      <c r="C130">
        <v>4</v>
      </c>
      <c r="D130" t="s">
        <v>159</v>
      </c>
      <c r="E130">
        <v>2022</v>
      </c>
      <c r="F130" t="s">
        <v>296</v>
      </c>
      <c r="G130" t="s">
        <v>21</v>
      </c>
      <c r="H130" t="s">
        <v>261</v>
      </c>
      <c r="I130" t="s">
        <v>1</v>
      </c>
      <c r="J130" t="s">
        <v>297</v>
      </c>
      <c r="K130">
        <v>27</v>
      </c>
      <c r="L130" t="str">
        <f>IF(SportClimbing[[#This Row],[Height (m)]]&lt;11, "0-10", IF(SportClimbing[[#This Row],[Height (m)]]&lt;16, "11-15", IF(SportClimbing[[#This Row],[Height (m)]]&lt;21, "16-20", IF(SportClimbing[[#This Row],[Height (m)]]&lt;26, "21-25", IF(SportClimbing[[#This Row],[Height (m)]]&lt;31, "26-30", IF(SportClimbing[[#This Row],[Height (m)]]&lt;36, "31-35", "35+"))))))</f>
        <v>26-30</v>
      </c>
      <c r="M130" t="s">
        <v>13</v>
      </c>
      <c r="N130">
        <v>5</v>
      </c>
      <c r="O130">
        <f>IF(ISNUMBER(SportClimbing[[#This Row],[Total number of tries]])=TRUE, SportClimbing[[#This Row],[Total number of tries]], 1)</f>
        <v>5</v>
      </c>
      <c r="P130" t="str">
        <f>IF(ISNUMBER(SportClimbing[[#This Row],[Total number of tries]])=TRUE, "redpoint", SportClimbing[[#This Row],[Total number of tries]])</f>
        <v>redpoint</v>
      </c>
    </row>
    <row r="131" spans="1:16" x14ac:dyDescent="0.2">
      <c r="A131" s="22">
        <f>DATE(SportClimbing[[#This Row],[Year]],_xlfn.XLOOKUP(SportClimbing[[#This Row],[Month]],MONTHS[MONTHS 2],MONTHS[MONTHS 3]),SportClimbing[[#This Row],[Day]])</f>
        <v>44842</v>
      </c>
      <c r="B131" s="22" t="b">
        <f ca="1">AND(SportClimbing[[#This Row],[Date]]&gt;=EOMONTH(TODAY(),-13)+1,SportClimbing[[#This Row],[Date]]&lt;EOMONTH(TODAY(),-1))</f>
        <v>0</v>
      </c>
      <c r="C131">
        <v>8</v>
      </c>
      <c r="D131" t="s">
        <v>162</v>
      </c>
      <c r="E131">
        <v>2022</v>
      </c>
      <c r="F131" t="s">
        <v>303</v>
      </c>
      <c r="G131" t="s">
        <v>3</v>
      </c>
      <c r="H131" t="s">
        <v>298</v>
      </c>
      <c r="I131" t="s">
        <v>300</v>
      </c>
      <c r="J131" t="s">
        <v>301</v>
      </c>
      <c r="K131">
        <v>20</v>
      </c>
      <c r="L131" t="str">
        <f>IF(SportClimbing[[#This Row],[Height (m)]]&lt;11, "0-10", IF(SportClimbing[[#This Row],[Height (m)]]&lt;16, "11-15", IF(SportClimbing[[#This Row],[Height (m)]]&lt;21, "16-20", IF(SportClimbing[[#This Row],[Height (m)]]&lt;26, "21-25", IF(SportClimbing[[#This Row],[Height (m)]]&lt;31, "26-30", IF(SportClimbing[[#This Row],[Height (m)]]&lt;36, "31-35", "35+"))))))</f>
        <v>16-20</v>
      </c>
      <c r="M131" t="s">
        <v>304</v>
      </c>
      <c r="N131" t="s">
        <v>130</v>
      </c>
      <c r="O131">
        <f>IF(ISNUMBER(SportClimbing[[#This Row],[Total number of tries]])=TRUE, SportClimbing[[#This Row],[Total number of tries]], 1)</f>
        <v>1</v>
      </c>
      <c r="P131" t="str">
        <f>IF(ISNUMBER(SportClimbing[[#This Row],[Total number of tries]])=TRUE, "redpoint", SportClimbing[[#This Row],[Total number of tries]])</f>
        <v>onsight</v>
      </c>
    </row>
    <row r="132" spans="1:16" x14ac:dyDescent="0.2">
      <c r="A132" s="22">
        <f>DATE(SportClimbing[[#This Row],[Year]],_xlfn.XLOOKUP(SportClimbing[[#This Row],[Month]],MONTHS[MONTHS 2],MONTHS[MONTHS 3]),SportClimbing[[#This Row],[Day]])</f>
        <v>44842</v>
      </c>
      <c r="B132" s="22" t="b">
        <f ca="1">AND(SportClimbing[[#This Row],[Date]]&gt;=EOMONTH(TODAY(),-13)+1,SportClimbing[[#This Row],[Date]]&lt;EOMONTH(TODAY(),-1))</f>
        <v>0</v>
      </c>
      <c r="C132">
        <v>8</v>
      </c>
      <c r="D132" t="s">
        <v>162</v>
      </c>
      <c r="E132">
        <v>2022</v>
      </c>
      <c r="F132" t="s">
        <v>299</v>
      </c>
      <c r="G132" t="s">
        <v>3</v>
      </c>
      <c r="H132" t="s">
        <v>298</v>
      </c>
      <c r="I132" t="s">
        <v>300</v>
      </c>
      <c r="J132" t="s">
        <v>302</v>
      </c>
      <c r="K132">
        <v>18</v>
      </c>
      <c r="L132" t="str">
        <f>IF(SportClimbing[[#This Row],[Height (m)]]&lt;11, "0-10", IF(SportClimbing[[#This Row],[Height (m)]]&lt;16, "11-15", IF(SportClimbing[[#This Row],[Height (m)]]&lt;21, "16-20", IF(SportClimbing[[#This Row],[Height (m)]]&lt;26, "21-25", IF(SportClimbing[[#This Row],[Height (m)]]&lt;31, "26-30", IF(SportClimbing[[#This Row],[Height (m)]]&lt;36, "31-35", "35+"))))))</f>
        <v>16-20</v>
      </c>
      <c r="M132" t="s">
        <v>304</v>
      </c>
      <c r="N132" t="s">
        <v>130</v>
      </c>
      <c r="O132">
        <f>IF(ISNUMBER(SportClimbing[[#This Row],[Total number of tries]])=TRUE, SportClimbing[[#This Row],[Total number of tries]], 1)</f>
        <v>1</v>
      </c>
      <c r="P132" t="str">
        <f>IF(ISNUMBER(SportClimbing[[#This Row],[Total number of tries]])=TRUE, "redpoint", SportClimbing[[#This Row],[Total number of tries]])</f>
        <v>onsight</v>
      </c>
    </row>
    <row r="133" spans="1:16" x14ac:dyDescent="0.2">
      <c r="A133" s="22">
        <f>DATE(SportClimbing[[#This Row],[Year]],_xlfn.XLOOKUP(SportClimbing[[#This Row],[Month]],MONTHS[MONTHS 2],MONTHS[MONTHS 3]),SportClimbing[[#This Row],[Day]])</f>
        <v>44866</v>
      </c>
      <c r="B133" s="22" t="b">
        <f ca="1">AND(SportClimbing[[#This Row],[Date]]&gt;=EOMONTH(TODAY(),-13)+1,SportClimbing[[#This Row],[Date]]&lt;EOMONTH(TODAY(),-1))</f>
        <v>0</v>
      </c>
      <c r="C133">
        <v>1</v>
      </c>
      <c r="D133" t="s">
        <v>160</v>
      </c>
      <c r="E133">
        <v>2022</v>
      </c>
      <c r="F133" t="s">
        <v>305</v>
      </c>
      <c r="G133" t="s">
        <v>21</v>
      </c>
      <c r="H133" t="s">
        <v>298</v>
      </c>
      <c r="I133" t="s">
        <v>306</v>
      </c>
      <c r="J133" t="s">
        <v>307</v>
      </c>
      <c r="K133">
        <v>15</v>
      </c>
      <c r="L133" t="str">
        <f>IF(SportClimbing[[#This Row],[Height (m)]]&lt;11, "0-10", IF(SportClimbing[[#This Row],[Height (m)]]&lt;16, "11-15", IF(SportClimbing[[#This Row],[Height (m)]]&lt;21, "16-20", IF(SportClimbing[[#This Row],[Height (m)]]&lt;26, "21-25", IF(SportClimbing[[#This Row],[Height (m)]]&lt;31, "26-30", IF(SportClimbing[[#This Row],[Height (m)]]&lt;36, "31-35", "35+"))))))</f>
        <v>11-15</v>
      </c>
      <c r="M133" t="s">
        <v>371</v>
      </c>
      <c r="N133">
        <v>3</v>
      </c>
      <c r="O133">
        <f>IF(ISNUMBER(SportClimbing[[#This Row],[Total number of tries]])=TRUE, SportClimbing[[#This Row],[Total number of tries]], 1)</f>
        <v>3</v>
      </c>
      <c r="P133" t="str">
        <f>IF(ISNUMBER(SportClimbing[[#This Row],[Total number of tries]])=TRUE, "redpoint", SportClimbing[[#This Row],[Total number of tries]])</f>
        <v>redpoint</v>
      </c>
    </row>
    <row r="134" spans="1:16" x14ac:dyDescent="0.2">
      <c r="A134" s="22">
        <f>DATE(SportClimbing[[#This Row],[Year]],_xlfn.XLOOKUP(SportClimbing[[#This Row],[Month]],MONTHS[MONTHS 2],MONTHS[MONTHS 3]),SportClimbing[[#This Row],[Day]])</f>
        <v>44870</v>
      </c>
      <c r="B134" s="22" t="b">
        <f ca="1">AND(SportClimbing[[#This Row],[Date]]&gt;=EOMONTH(TODAY(),-13)+1,SportClimbing[[#This Row],[Date]]&lt;EOMONTH(TODAY(),-1))</f>
        <v>0</v>
      </c>
      <c r="C134">
        <v>5</v>
      </c>
      <c r="D134" t="s">
        <v>160</v>
      </c>
      <c r="E134">
        <v>2022</v>
      </c>
      <c r="F134" t="s">
        <v>308</v>
      </c>
      <c r="G134" t="s">
        <v>3</v>
      </c>
      <c r="H134" t="s">
        <v>298</v>
      </c>
      <c r="I134" t="s">
        <v>306</v>
      </c>
      <c r="J134" t="s">
        <v>307</v>
      </c>
      <c r="K134">
        <v>20</v>
      </c>
      <c r="L134" t="str">
        <f>IF(SportClimbing[[#This Row],[Height (m)]]&lt;11, "0-10", IF(SportClimbing[[#This Row],[Height (m)]]&lt;16, "11-15", IF(SportClimbing[[#This Row],[Height (m)]]&lt;21, "16-20", IF(SportClimbing[[#This Row],[Height (m)]]&lt;26, "21-25", IF(SportClimbing[[#This Row],[Height (m)]]&lt;31, "26-30", IF(SportClimbing[[#This Row],[Height (m)]]&lt;36, "31-35", "35+"))))))</f>
        <v>16-20</v>
      </c>
      <c r="M134" t="s">
        <v>371</v>
      </c>
      <c r="N134" t="s">
        <v>130</v>
      </c>
      <c r="O134">
        <f>IF(ISNUMBER(SportClimbing[[#This Row],[Total number of tries]])=TRUE, SportClimbing[[#This Row],[Total number of tries]], 1)</f>
        <v>1</v>
      </c>
      <c r="P134" t="str">
        <f>IF(ISNUMBER(SportClimbing[[#This Row],[Total number of tries]])=TRUE, "redpoint", SportClimbing[[#This Row],[Total number of tries]])</f>
        <v>onsight</v>
      </c>
    </row>
    <row r="135" spans="1:16" x14ac:dyDescent="0.2">
      <c r="A135" s="22">
        <f>DATE(SportClimbing[[#This Row],[Year]],_xlfn.XLOOKUP(SportClimbing[[#This Row],[Month]],MONTHS[MONTHS 2],MONTHS[MONTHS 3]),SportClimbing[[#This Row],[Day]])</f>
        <v>44877</v>
      </c>
      <c r="B135" s="22" t="b">
        <f ca="1">AND(SportClimbing[[#This Row],[Date]]&gt;=EOMONTH(TODAY(),-13)+1,SportClimbing[[#This Row],[Date]]&lt;EOMONTH(TODAY(),-1))</f>
        <v>0</v>
      </c>
      <c r="C135">
        <v>12</v>
      </c>
      <c r="D135" t="s">
        <v>160</v>
      </c>
      <c r="E135">
        <v>2022</v>
      </c>
      <c r="F135" t="s">
        <v>309</v>
      </c>
      <c r="G135" t="s">
        <v>3</v>
      </c>
      <c r="H135" t="s">
        <v>298</v>
      </c>
      <c r="I135" t="s">
        <v>311</v>
      </c>
      <c r="J135" t="s">
        <v>310</v>
      </c>
      <c r="K135">
        <v>12</v>
      </c>
      <c r="L135" t="str">
        <f>IF(SportClimbing[[#This Row],[Height (m)]]&lt;11, "0-10", IF(SportClimbing[[#This Row],[Height (m)]]&lt;16, "11-15", IF(SportClimbing[[#This Row],[Height (m)]]&lt;21, "16-20", IF(SportClimbing[[#This Row],[Height (m)]]&lt;26, "21-25", IF(SportClimbing[[#This Row],[Height (m)]]&lt;31, "26-30", IF(SportClimbing[[#This Row],[Height (m)]]&lt;36, "31-35", "35+"))))))</f>
        <v>11-15</v>
      </c>
      <c r="M135" t="s">
        <v>371</v>
      </c>
      <c r="N135">
        <v>2</v>
      </c>
      <c r="O135">
        <f>IF(ISNUMBER(SportClimbing[[#This Row],[Total number of tries]])=TRUE, SportClimbing[[#This Row],[Total number of tries]], 1)</f>
        <v>2</v>
      </c>
      <c r="P135" t="str">
        <f>IF(ISNUMBER(SportClimbing[[#This Row],[Total number of tries]])=TRUE, "redpoint", SportClimbing[[#This Row],[Total number of tries]])</f>
        <v>redpoint</v>
      </c>
    </row>
    <row r="136" spans="1:16" x14ac:dyDescent="0.2">
      <c r="A136" s="22">
        <f>DATE(SportClimbing[[#This Row],[Year]],_xlfn.XLOOKUP(SportClimbing[[#This Row],[Month]],MONTHS[MONTHS 2],MONTHS[MONTHS 3]),SportClimbing[[#This Row],[Day]])</f>
        <v>44884</v>
      </c>
      <c r="B136" s="22" t="b">
        <f ca="1">AND(SportClimbing[[#This Row],[Date]]&gt;=EOMONTH(TODAY(),-13)+1,SportClimbing[[#This Row],[Date]]&lt;EOMONTH(TODAY(),-1))</f>
        <v>0</v>
      </c>
      <c r="C136">
        <v>19</v>
      </c>
      <c r="D136" t="s">
        <v>160</v>
      </c>
      <c r="E136">
        <v>2022</v>
      </c>
      <c r="F136" t="s">
        <v>312</v>
      </c>
      <c r="G136" t="s">
        <v>3</v>
      </c>
      <c r="H136" t="s">
        <v>313</v>
      </c>
      <c r="I136" t="s">
        <v>345</v>
      </c>
      <c r="J136" t="s">
        <v>345</v>
      </c>
      <c r="K136">
        <v>10</v>
      </c>
      <c r="L136" t="str">
        <f>IF(SportClimbing[[#This Row],[Height (m)]]&lt;11, "0-10", IF(SportClimbing[[#This Row],[Height (m)]]&lt;16, "11-15", IF(SportClimbing[[#This Row],[Height (m)]]&lt;21, "16-20", IF(SportClimbing[[#This Row],[Height (m)]]&lt;26, "21-25", IF(SportClimbing[[#This Row],[Height (m)]]&lt;31, "26-30", IF(SportClimbing[[#This Row],[Height (m)]]&lt;36, "31-35", "35+"))))))</f>
        <v>0-10</v>
      </c>
      <c r="M136" t="s">
        <v>371</v>
      </c>
      <c r="N136">
        <v>4</v>
      </c>
      <c r="O136">
        <f>IF(ISNUMBER(SportClimbing[[#This Row],[Total number of tries]])=TRUE, SportClimbing[[#This Row],[Total number of tries]], 1)</f>
        <v>4</v>
      </c>
      <c r="P136" t="str">
        <f>IF(ISNUMBER(SportClimbing[[#This Row],[Total number of tries]])=TRUE, "redpoint", SportClimbing[[#This Row],[Total number of tries]])</f>
        <v>redpoint</v>
      </c>
    </row>
    <row r="137" spans="1:16" x14ac:dyDescent="0.2">
      <c r="A137" s="22">
        <f>DATE(SportClimbing[[#This Row],[Year]],_xlfn.XLOOKUP(SportClimbing[[#This Row],[Month]],MONTHS[MONTHS 2],MONTHS[MONTHS 3]),SportClimbing[[#This Row],[Day]])</f>
        <v>44963</v>
      </c>
      <c r="B137" s="22" t="b">
        <f ca="1">AND(SportClimbing[[#This Row],[Date]]&gt;=EOMONTH(TODAY(),-13)+1,SportClimbing[[#This Row],[Date]]&lt;EOMONTH(TODAY(),-1))</f>
        <v>0</v>
      </c>
      <c r="C137">
        <v>6</v>
      </c>
      <c r="D137" t="s">
        <v>152</v>
      </c>
      <c r="E137">
        <v>2023</v>
      </c>
      <c r="F137" t="s">
        <v>244</v>
      </c>
      <c r="G137" t="s">
        <v>3</v>
      </c>
      <c r="H137" t="s">
        <v>262</v>
      </c>
      <c r="I137" t="s">
        <v>43</v>
      </c>
      <c r="J137" t="s">
        <v>93</v>
      </c>
      <c r="K137">
        <v>15</v>
      </c>
      <c r="L137" t="str">
        <f>IF(SportClimbing[[#This Row],[Height (m)]]&lt;11, "0-10", IF(SportClimbing[[#This Row],[Height (m)]]&lt;16, "11-15", IF(SportClimbing[[#This Row],[Height (m)]]&lt;21, "16-20", IF(SportClimbing[[#This Row],[Height (m)]]&lt;26, "21-25", IF(SportClimbing[[#This Row],[Height (m)]]&lt;31, "26-30", IF(SportClimbing[[#This Row],[Height (m)]]&lt;36, "31-35", "35+"))))))</f>
        <v>11-15</v>
      </c>
      <c r="M137" t="s">
        <v>120</v>
      </c>
      <c r="N137">
        <v>2</v>
      </c>
      <c r="O137">
        <f>IF(ISNUMBER(SportClimbing[[#This Row],[Total number of tries]])=TRUE, SportClimbing[[#This Row],[Total number of tries]], 1)</f>
        <v>2</v>
      </c>
      <c r="P137" t="str">
        <f>IF(ISNUMBER(SportClimbing[[#This Row],[Total number of tries]])=TRUE, "redpoint", SportClimbing[[#This Row],[Total number of tries]])</f>
        <v>redpoint</v>
      </c>
    </row>
    <row r="138" spans="1:16" x14ac:dyDescent="0.2">
      <c r="A138" s="22">
        <f>DATE(SportClimbing[[#This Row],[Year]],_xlfn.XLOOKUP(SportClimbing[[#This Row],[Month]],MONTHS[MONTHS 2],MONTHS[MONTHS 3]),SportClimbing[[#This Row],[Day]])</f>
        <v>44966</v>
      </c>
      <c r="B138" s="22" t="b">
        <f ca="1">AND(SportClimbing[[#This Row],[Date]]&gt;=EOMONTH(TODAY(),-13)+1,SportClimbing[[#This Row],[Date]]&lt;EOMONTH(TODAY(),-1))</f>
        <v>0</v>
      </c>
      <c r="C138">
        <v>9</v>
      </c>
      <c r="D138" t="s">
        <v>152</v>
      </c>
      <c r="E138">
        <v>2023</v>
      </c>
      <c r="F138" t="s">
        <v>316</v>
      </c>
      <c r="G138" t="s">
        <v>3</v>
      </c>
      <c r="H138" t="s">
        <v>262</v>
      </c>
      <c r="I138" t="s">
        <v>43</v>
      </c>
      <c r="J138" t="s">
        <v>315</v>
      </c>
      <c r="K138">
        <v>18</v>
      </c>
      <c r="L138" t="str">
        <f>IF(SportClimbing[[#This Row],[Height (m)]]&lt;11, "0-10", IF(SportClimbing[[#This Row],[Height (m)]]&lt;16, "11-15", IF(SportClimbing[[#This Row],[Height (m)]]&lt;21, "16-20", IF(SportClimbing[[#This Row],[Height (m)]]&lt;26, "21-25", IF(SportClimbing[[#This Row],[Height (m)]]&lt;31, "26-30", IF(SportClimbing[[#This Row],[Height (m)]]&lt;36, "31-35", "35+"))))))</f>
        <v>16-20</v>
      </c>
      <c r="M138" t="s">
        <v>371</v>
      </c>
      <c r="N138" t="s">
        <v>11</v>
      </c>
      <c r="O138">
        <f>IF(ISNUMBER(SportClimbing[[#This Row],[Total number of tries]])=TRUE, SportClimbing[[#This Row],[Total number of tries]], 1)</f>
        <v>1</v>
      </c>
      <c r="P138" t="str">
        <f>IF(ISNUMBER(SportClimbing[[#This Row],[Total number of tries]])=TRUE, "redpoint", SportClimbing[[#This Row],[Total number of tries]])</f>
        <v>flash</v>
      </c>
    </row>
    <row r="139" spans="1:16" x14ac:dyDescent="0.2">
      <c r="A139" s="22">
        <f>DATE(SportClimbing[[#This Row],[Year]],_xlfn.XLOOKUP(SportClimbing[[#This Row],[Month]],MONTHS[MONTHS 2],MONTHS[MONTHS 3]),SportClimbing[[#This Row],[Day]])</f>
        <v>44966</v>
      </c>
      <c r="B139" s="22" t="b">
        <f ca="1">AND(SportClimbing[[#This Row],[Date]]&gt;=EOMONTH(TODAY(),-13)+1,SportClimbing[[#This Row],[Date]]&lt;EOMONTH(TODAY(),-1))</f>
        <v>0</v>
      </c>
      <c r="C139">
        <v>9</v>
      </c>
      <c r="D139" t="s">
        <v>152</v>
      </c>
      <c r="E139">
        <v>2023</v>
      </c>
      <c r="F139" t="s">
        <v>314</v>
      </c>
      <c r="G139" t="s">
        <v>3</v>
      </c>
      <c r="H139" t="s">
        <v>262</v>
      </c>
      <c r="I139" t="s">
        <v>43</v>
      </c>
      <c r="J139" t="s">
        <v>315</v>
      </c>
      <c r="K139">
        <v>25</v>
      </c>
      <c r="L139" t="str">
        <f>IF(SportClimbing[[#This Row],[Height (m)]]&lt;11, "0-10", IF(SportClimbing[[#This Row],[Height (m)]]&lt;16, "11-15", IF(SportClimbing[[#This Row],[Height (m)]]&lt;21, "16-20", IF(SportClimbing[[#This Row],[Height (m)]]&lt;26, "21-25", IF(SportClimbing[[#This Row],[Height (m)]]&lt;31, "26-30", IF(SportClimbing[[#This Row],[Height (m)]]&lt;36, "31-35", "35+"))))))</f>
        <v>21-25</v>
      </c>
      <c r="M139" t="s">
        <v>304</v>
      </c>
      <c r="N139">
        <v>2</v>
      </c>
      <c r="O139">
        <f>IF(ISNUMBER(SportClimbing[[#This Row],[Total number of tries]])=TRUE, SportClimbing[[#This Row],[Total number of tries]], 1)</f>
        <v>2</v>
      </c>
      <c r="P139" t="str">
        <f>IF(ISNUMBER(SportClimbing[[#This Row],[Total number of tries]])=TRUE, "redpoint", SportClimbing[[#This Row],[Total number of tries]])</f>
        <v>redpoint</v>
      </c>
    </row>
    <row r="140" spans="1:16" x14ac:dyDescent="0.2">
      <c r="A140" s="22">
        <f>DATE(SportClimbing[[#This Row],[Year]],_xlfn.XLOOKUP(SportClimbing[[#This Row],[Month]],MONTHS[MONTHS 2],MONTHS[MONTHS 3]),SportClimbing[[#This Row],[Day]])</f>
        <v>44967</v>
      </c>
      <c r="B140" s="22" t="b">
        <f ca="1">AND(SportClimbing[[#This Row],[Date]]&gt;=EOMONTH(TODAY(),-13)+1,SportClimbing[[#This Row],[Date]]&lt;EOMONTH(TODAY(),-1))</f>
        <v>0</v>
      </c>
      <c r="C140">
        <v>10</v>
      </c>
      <c r="D140" t="s">
        <v>152</v>
      </c>
      <c r="E140">
        <v>2023</v>
      </c>
      <c r="F140" t="s">
        <v>317</v>
      </c>
      <c r="G140" t="s">
        <v>3</v>
      </c>
      <c r="H140" t="s">
        <v>262</v>
      </c>
      <c r="I140" t="s">
        <v>43</v>
      </c>
      <c r="J140" t="s">
        <v>206</v>
      </c>
      <c r="K140">
        <v>28</v>
      </c>
      <c r="L140" t="str">
        <f>IF(SportClimbing[[#This Row],[Height (m)]]&lt;11, "0-10", IF(SportClimbing[[#This Row],[Height (m)]]&lt;16, "11-15", IF(SportClimbing[[#This Row],[Height (m)]]&lt;21, "16-20", IF(SportClimbing[[#This Row],[Height (m)]]&lt;26, "21-25", IF(SportClimbing[[#This Row],[Height (m)]]&lt;31, "26-30", IF(SportClimbing[[#This Row],[Height (m)]]&lt;36, "31-35", "35+"))))))</f>
        <v>26-30</v>
      </c>
      <c r="M140" t="s">
        <v>304</v>
      </c>
      <c r="N140" t="s">
        <v>11</v>
      </c>
      <c r="O140">
        <f>IF(ISNUMBER(SportClimbing[[#This Row],[Total number of tries]])=TRUE, SportClimbing[[#This Row],[Total number of tries]], 1)</f>
        <v>1</v>
      </c>
      <c r="P140" t="str">
        <f>IF(ISNUMBER(SportClimbing[[#This Row],[Total number of tries]])=TRUE, "redpoint", SportClimbing[[#This Row],[Total number of tries]])</f>
        <v>flash</v>
      </c>
    </row>
    <row r="141" spans="1:16" x14ac:dyDescent="0.2">
      <c r="A141" s="22">
        <f>DATE(SportClimbing[[#This Row],[Year]],_xlfn.XLOOKUP(SportClimbing[[#This Row],[Month]],MONTHS[MONTHS 2],MONTHS[MONTHS 3]),SportClimbing[[#This Row],[Day]])</f>
        <v>44967</v>
      </c>
      <c r="B141" s="22" t="b">
        <f ca="1">AND(SportClimbing[[#This Row],[Date]]&gt;=EOMONTH(TODAY(),-13)+1,SportClimbing[[#This Row],[Date]]&lt;EOMONTH(TODAY(),-1))</f>
        <v>0</v>
      </c>
      <c r="C141">
        <v>10</v>
      </c>
      <c r="D141" t="s">
        <v>152</v>
      </c>
      <c r="E141">
        <v>2023</v>
      </c>
      <c r="F141" t="s">
        <v>318</v>
      </c>
      <c r="G141" t="s">
        <v>3</v>
      </c>
      <c r="H141" t="s">
        <v>262</v>
      </c>
      <c r="I141" t="s">
        <v>43</v>
      </c>
      <c r="J141" t="s">
        <v>206</v>
      </c>
      <c r="K141">
        <v>20</v>
      </c>
      <c r="L141" t="str">
        <f>IF(SportClimbing[[#This Row],[Height (m)]]&lt;11, "0-10", IF(SportClimbing[[#This Row],[Height (m)]]&lt;16, "11-15", IF(SportClimbing[[#This Row],[Height (m)]]&lt;21, "16-20", IF(SportClimbing[[#This Row],[Height (m)]]&lt;26, "21-25", IF(SportClimbing[[#This Row],[Height (m)]]&lt;31, "26-30", IF(SportClimbing[[#This Row],[Height (m)]]&lt;36, "31-35", "35+"))))))</f>
        <v>16-20</v>
      </c>
      <c r="M141" t="s">
        <v>120</v>
      </c>
      <c r="N141">
        <v>2</v>
      </c>
      <c r="O141">
        <f>IF(ISNUMBER(SportClimbing[[#This Row],[Total number of tries]])=TRUE, SportClimbing[[#This Row],[Total number of tries]], 1)</f>
        <v>2</v>
      </c>
      <c r="P141" t="str">
        <f>IF(ISNUMBER(SportClimbing[[#This Row],[Total number of tries]])=TRUE, "redpoint", SportClimbing[[#This Row],[Total number of tries]])</f>
        <v>redpoint</v>
      </c>
    </row>
    <row r="142" spans="1:16" x14ac:dyDescent="0.2">
      <c r="A142" s="22">
        <f>DATE(SportClimbing[[#This Row],[Year]],_xlfn.XLOOKUP(SportClimbing[[#This Row],[Month]],MONTHS[MONTHS 2],MONTHS[MONTHS 3]),SportClimbing[[#This Row],[Day]])</f>
        <v>44968</v>
      </c>
      <c r="B142" s="22" t="b">
        <f ca="1">AND(SportClimbing[[#This Row],[Date]]&gt;=EOMONTH(TODAY(),-13)+1,SportClimbing[[#This Row],[Date]]&lt;EOMONTH(TODAY(),-1))</f>
        <v>0</v>
      </c>
      <c r="C142">
        <v>11</v>
      </c>
      <c r="D142" t="s">
        <v>152</v>
      </c>
      <c r="E142">
        <v>2023</v>
      </c>
      <c r="F142" t="s">
        <v>319</v>
      </c>
      <c r="G142" t="s">
        <v>3</v>
      </c>
      <c r="H142" t="s">
        <v>262</v>
      </c>
      <c r="I142" t="s">
        <v>43</v>
      </c>
      <c r="J142" t="s">
        <v>206</v>
      </c>
      <c r="K142">
        <v>28</v>
      </c>
      <c r="L142" t="str">
        <f>IF(SportClimbing[[#This Row],[Height (m)]]&lt;11, "0-10", IF(SportClimbing[[#This Row],[Height (m)]]&lt;16, "11-15", IF(SportClimbing[[#This Row],[Height (m)]]&lt;21, "16-20", IF(SportClimbing[[#This Row],[Height (m)]]&lt;26, "21-25", IF(SportClimbing[[#This Row],[Height (m)]]&lt;31, "26-30", IF(SportClimbing[[#This Row],[Height (m)]]&lt;36, "31-35", "35+"))))))</f>
        <v>26-30</v>
      </c>
      <c r="M142" t="s">
        <v>304</v>
      </c>
      <c r="N142" t="s">
        <v>130</v>
      </c>
      <c r="O142">
        <f>IF(ISNUMBER(SportClimbing[[#This Row],[Total number of tries]])=TRUE, SportClimbing[[#This Row],[Total number of tries]], 1)</f>
        <v>1</v>
      </c>
      <c r="P142" t="str">
        <f>IF(ISNUMBER(SportClimbing[[#This Row],[Total number of tries]])=TRUE, "redpoint", SportClimbing[[#This Row],[Total number of tries]])</f>
        <v>onsight</v>
      </c>
    </row>
    <row r="143" spans="1:16" x14ac:dyDescent="0.2">
      <c r="A143" s="22">
        <f>DATE(SportClimbing[[#This Row],[Year]],_xlfn.XLOOKUP(SportClimbing[[#This Row],[Month]],MONTHS[MONTHS 2],MONTHS[MONTHS 3]),SportClimbing[[#This Row],[Day]])</f>
        <v>44976</v>
      </c>
      <c r="B143" s="22" t="b">
        <f ca="1">AND(SportClimbing[[#This Row],[Date]]&gt;=EOMONTH(TODAY(),-13)+1,SportClimbing[[#This Row],[Date]]&lt;EOMONTH(TODAY(),-1))</f>
        <v>0</v>
      </c>
      <c r="C143">
        <v>19</v>
      </c>
      <c r="D143" t="s">
        <v>152</v>
      </c>
      <c r="E143">
        <v>2023</v>
      </c>
      <c r="F143" t="s">
        <v>321</v>
      </c>
      <c r="G143" t="s">
        <v>21</v>
      </c>
      <c r="H143" t="s">
        <v>262</v>
      </c>
      <c r="I143" t="s">
        <v>43</v>
      </c>
      <c r="J143" t="s">
        <v>320</v>
      </c>
      <c r="K143">
        <v>18</v>
      </c>
      <c r="L143" t="str">
        <f>IF(SportClimbing[[#This Row],[Height (m)]]&lt;11, "0-10", IF(SportClimbing[[#This Row],[Height (m)]]&lt;16, "11-15", IF(SportClimbing[[#This Row],[Height (m)]]&lt;21, "16-20", IF(SportClimbing[[#This Row],[Height (m)]]&lt;26, "21-25", IF(SportClimbing[[#This Row],[Height (m)]]&lt;31, "26-30", IF(SportClimbing[[#This Row],[Height (m)]]&lt;36, "31-35", "35+"))))))</f>
        <v>16-20</v>
      </c>
      <c r="M143" t="s">
        <v>120</v>
      </c>
      <c r="N143">
        <v>2</v>
      </c>
      <c r="O143">
        <f>IF(ISNUMBER(SportClimbing[[#This Row],[Total number of tries]])=TRUE, SportClimbing[[#This Row],[Total number of tries]], 1)</f>
        <v>2</v>
      </c>
      <c r="P143" t="str">
        <f>IF(ISNUMBER(SportClimbing[[#This Row],[Total number of tries]])=TRUE, "redpoint", SportClimbing[[#This Row],[Total number of tries]])</f>
        <v>redpoint</v>
      </c>
    </row>
    <row r="144" spans="1:16" x14ac:dyDescent="0.2">
      <c r="A144" s="22">
        <f>DATE(SportClimbing[[#This Row],[Year]],_xlfn.XLOOKUP(SportClimbing[[#This Row],[Month]],MONTHS[MONTHS 2],MONTHS[MONTHS 3]),SportClimbing[[#This Row],[Day]])</f>
        <v>44976</v>
      </c>
      <c r="B144" s="22" t="b">
        <f ca="1">AND(SportClimbing[[#This Row],[Date]]&gt;=EOMONTH(TODAY(),-13)+1,SportClimbing[[#This Row],[Date]]&lt;EOMONTH(TODAY(),-1))</f>
        <v>0</v>
      </c>
      <c r="C144">
        <v>19</v>
      </c>
      <c r="D144" t="s">
        <v>152</v>
      </c>
      <c r="E144">
        <v>2023</v>
      </c>
      <c r="F144" t="s">
        <v>322</v>
      </c>
      <c r="G144" t="s">
        <v>3</v>
      </c>
      <c r="H144" t="s">
        <v>262</v>
      </c>
      <c r="I144" t="s">
        <v>43</v>
      </c>
      <c r="J144" t="s">
        <v>91</v>
      </c>
      <c r="K144">
        <v>25</v>
      </c>
      <c r="L144" t="str">
        <f>IF(SportClimbing[[#This Row],[Height (m)]]&lt;11, "0-10", IF(SportClimbing[[#This Row],[Height (m)]]&lt;16, "11-15", IF(SportClimbing[[#This Row],[Height (m)]]&lt;21, "16-20", IF(SportClimbing[[#This Row],[Height (m)]]&lt;26, "21-25", IF(SportClimbing[[#This Row],[Height (m)]]&lt;31, "26-30", IF(SportClimbing[[#This Row],[Height (m)]]&lt;36, "31-35", "35+"))))))</f>
        <v>21-25</v>
      </c>
      <c r="M144" t="s">
        <v>371</v>
      </c>
      <c r="N144">
        <v>2</v>
      </c>
      <c r="O144">
        <f>IF(ISNUMBER(SportClimbing[[#This Row],[Total number of tries]])=TRUE, SportClimbing[[#This Row],[Total number of tries]], 1)</f>
        <v>2</v>
      </c>
      <c r="P144" t="str">
        <f>IF(ISNUMBER(SportClimbing[[#This Row],[Total number of tries]])=TRUE, "redpoint", SportClimbing[[#This Row],[Total number of tries]])</f>
        <v>redpoint</v>
      </c>
    </row>
    <row r="145" spans="1:16" x14ac:dyDescent="0.2">
      <c r="A145" s="22">
        <f>DATE(SportClimbing[[#This Row],[Year]],_xlfn.XLOOKUP(SportClimbing[[#This Row],[Month]],MONTHS[MONTHS 2],MONTHS[MONTHS 3]),SportClimbing[[#This Row],[Day]])</f>
        <v>44979</v>
      </c>
      <c r="B145" s="22" t="b">
        <f ca="1">AND(SportClimbing[[#This Row],[Date]]&gt;=EOMONTH(TODAY(),-13)+1,SportClimbing[[#This Row],[Date]]&lt;EOMONTH(TODAY(),-1))</f>
        <v>0</v>
      </c>
      <c r="C145">
        <v>22</v>
      </c>
      <c r="D145" t="s">
        <v>152</v>
      </c>
      <c r="E145">
        <v>2023</v>
      </c>
      <c r="F145" t="s">
        <v>389</v>
      </c>
      <c r="G145" t="s">
        <v>3</v>
      </c>
      <c r="H145" t="s">
        <v>262</v>
      </c>
      <c r="I145" t="s">
        <v>323</v>
      </c>
      <c r="J145" t="s">
        <v>330</v>
      </c>
      <c r="K145">
        <v>18</v>
      </c>
      <c r="L145" t="str">
        <f>IF(SportClimbing[[#This Row],[Height (m)]]&lt;11, "0-10", IF(SportClimbing[[#This Row],[Height (m)]]&lt;16, "11-15", IF(SportClimbing[[#This Row],[Height (m)]]&lt;21, "16-20", IF(SportClimbing[[#This Row],[Height (m)]]&lt;26, "21-25", IF(SportClimbing[[#This Row],[Height (m)]]&lt;31, "26-30", IF(SportClimbing[[#This Row],[Height (m)]]&lt;36, "31-35", "35+"))))))</f>
        <v>16-20</v>
      </c>
      <c r="M145" t="s">
        <v>324</v>
      </c>
      <c r="N145" t="s">
        <v>130</v>
      </c>
      <c r="O145">
        <f>IF(ISNUMBER(SportClimbing[[#This Row],[Total number of tries]])=TRUE, SportClimbing[[#This Row],[Total number of tries]], 1)</f>
        <v>1</v>
      </c>
      <c r="P145" t="str">
        <f>IF(ISNUMBER(SportClimbing[[#This Row],[Total number of tries]])=TRUE, "redpoint", SportClimbing[[#This Row],[Total number of tries]])</f>
        <v>onsight</v>
      </c>
    </row>
    <row r="146" spans="1:16" x14ac:dyDescent="0.2">
      <c r="A146" s="22">
        <f>DATE(SportClimbing[[#This Row],[Year]],_xlfn.XLOOKUP(SportClimbing[[#This Row],[Month]],MONTHS[MONTHS 2],MONTHS[MONTHS 3]),SportClimbing[[#This Row],[Day]])</f>
        <v>44983</v>
      </c>
      <c r="B146" s="22" t="b">
        <f ca="1">AND(SportClimbing[[#This Row],[Date]]&gt;=EOMONTH(TODAY(),-13)+1,SportClimbing[[#This Row],[Date]]&lt;EOMONTH(TODAY(),-1))</f>
        <v>0</v>
      </c>
      <c r="C146">
        <v>26</v>
      </c>
      <c r="D146" t="s">
        <v>152</v>
      </c>
      <c r="E146">
        <v>2023</v>
      </c>
      <c r="F146" t="s">
        <v>326</v>
      </c>
      <c r="G146" t="s">
        <v>3</v>
      </c>
      <c r="H146" t="s">
        <v>262</v>
      </c>
      <c r="I146" t="s">
        <v>126</v>
      </c>
      <c r="J146" t="s">
        <v>328</v>
      </c>
      <c r="K146">
        <v>30</v>
      </c>
      <c r="L146" t="str">
        <f>IF(SportClimbing[[#This Row],[Height (m)]]&lt;11, "0-10", IF(SportClimbing[[#This Row],[Height (m)]]&lt;16, "11-15", IF(SportClimbing[[#This Row],[Height (m)]]&lt;21, "16-20", IF(SportClimbing[[#This Row],[Height (m)]]&lt;26, "21-25", IF(SportClimbing[[#This Row],[Height (m)]]&lt;31, "26-30", IF(SportClimbing[[#This Row],[Height (m)]]&lt;36, "31-35", "35+"))))))</f>
        <v>26-30</v>
      </c>
      <c r="M146" t="s">
        <v>231</v>
      </c>
      <c r="N146" t="s">
        <v>130</v>
      </c>
      <c r="O146">
        <f>IF(ISNUMBER(SportClimbing[[#This Row],[Total number of tries]])=TRUE, SportClimbing[[#This Row],[Total number of tries]], 1)</f>
        <v>1</v>
      </c>
      <c r="P146" t="str">
        <f>IF(ISNUMBER(SportClimbing[[#This Row],[Total number of tries]])=TRUE, "redpoint", SportClimbing[[#This Row],[Total number of tries]])</f>
        <v>onsight</v>
      </c>
    </row>
    <row r="147" spans="1:16" x14ac:dyDescent="0.2">
      <c r="A147" s="22">
        <f>DATE(SportClimbing[[#This Row],[Year]],_xlfn.XLOOKUP(SportClimbing[[#This Row],[Month]],MONTHS[MONTHS 2],MONTHS[MONTHS 3]),SportClimbing[[#This Row],[Day]])</f>
        <v>44983</v>
      </c>
      <c r="B147" s="22" t="b">
        <f ca="1">AND(SportClimbing[[#This Row],[Date]]&gt;=EOMONTH(TODAY(),-13)+1,SportClimbing[[#This Row],[Date]]&lt;EOMONTH(TODAY(),-1))</f>
        <v>0</v>
      </c>
      <c r="C147">
        <v>26</v>
      </c>
      <c r="D147" t="s">
        <v>152</v>
      </c>
      <c r="E147">
        <v>2023</v>
      </c>
      <c r="F147" t="s">
        <v>327</v>
      </c>
      <c r="G147" t="s">
        <v>3</v>
      </c>
      <c r="H147" t="s">
        <v>262</v>
      </c>
      <c r="I147" t="s">
        <v>126</v>
      </c>
      <c r="J147" t="s">
        <v>328</v>
      </c>
      <c r="K147">
        <v>25</v>
      </c>
      <c r="L147" t="str">
        <f>IF(SportClimbing[[#This Row],[Height (m)]]&lt;11, "0-10", IF(SportClimbing[[#This Row],[Height (m)]]&lt;16, "11-15", IF(SportClimbing[[#This Row],[Height (m)]]&lt;21, "16-20", IF(SportClimbing[[#This Row],[Height (m)]]&lt;26, "21-25", IF(SportClimbing[[#This Row],[Height (m)]]&lt;31, "26-30", IF(SportClimbing[[#This Row],[Height (m)]]&lt;36, "31-35", "35+"))))))</f>
        <v>21-25</v>
      </c>
      <c r="M147" t="s">
        <v>120</v>
      </c>
      <c r="N147" t="s">
        <v>11</v>
      </c>
      <c r="O147">
        <f>IF(ISNUMBER(SportClimbing[[#This Row],[Total number of tries]])=TRUE, SportClimbing[[#This Row],[Total number of tries]], 1)</f>
        <v>1</v>
      </c>
      <c r="P147" t="str">
        <f>IF(ISNUMBER(SportClimbing[[#This Row],[Total number of tries]])=TRUE, "redpoint", SportClimbing[[#This Row],[Total number of tries]])</f>
        <v>flash</v>
      </c>
    </row>
    <row r="148" spans="1:16" x14ac:dyDescent="0.2">
      <c r="A148" s="22">
        <f>DATE(SportClimbing[[#This Row],[Year]],_xlfn.XLOOKUP(SportClimbing[[#This Row],[Month]],MONTHS[MONTHS 2],MONTHS[MONTHS 3]),SportClimbing[[#This Row],[Day]])</f>
        <v>44984</v>
      </c>
      <c r="B148" s="22" t="b">
        <f ca="1">AND(SportClimbing[[#This Row],[Date]]&gt;=EOMONTH(TODAY(),-13)+1,SportClimbing[[#This Row],[Date]]&lt;EOMONTH(TODAY(),-1))</f>
        <v>0</v>
      </c>
      <c r="C148">
        <v>27</v>
      </c>
      <c r="D148" t="s">
        <v>152</v>
      </c>
      <c r="E148">
        <v>2023</v>
      </c>
      <c r="F148" t="s">
        <v>329</v>
      </c>
      <c r="G148" t="s">
        <v>3</v>
      </c>
      <c r="H148" t="s">
        <v>262</v>
      </c>
      <c r="I148" t="s">
        <v>126</v>
      </c>
      <c r="J148" t="s">
        <v>380</v>
      </c>
      <c r="K148">
        <v>16</v>
      </c>
      <c r="L148" t="str">
        <f>IF(SportClimbing[[#This Row],[Height (m)]]&lt;11, "0-10", IF(SportClimbing[[#This Row],[Height (m)]]&lt;16, "11-15", IF(SportClimbing[[#This Row],[Height (m)]]&lt;21, "16-20", IF(SportClimbing[[#This Row],[Height (m)]]&lt;26, "21-25", IF(SportClimbing[[#This Row],[Height (m)]]&lt;31, "26-30", IF(SportClimbing[[#This Row],[Height (m)]]&lt;36, "31-35", "35+"))))))</f>
        <v>16-20</v>
      </c>
      <c r="M148" t="s">
        <v>325</v>
      </c>
      <c r="N148" t="s">
        <v>130</v>
      </c>
      <c r="O148">
        <f>IF(ISNUMBER(SportClimbing[[#This Row],[Total number of tries]])=TRUE, SportClimbing[[#This Row],[Total number of tries]], 1)</f>
        <v>1</v>
      </c>
      <c r="P148" t="str">
        <f>IF(ISNUMBER(SportClimbing[[#This Row],[Total number of tries]])=TRUE, "redpoint", SportClimbing[[#This Row],[Total number of tries]])</f>
        <v>onsight</v>
      </c>
    </row>
    <row r="149" spans="1:16" x14ac:dyDescent="0.2">
      <c r="A149" s="22">
        <f>DATE(SportClimbing[[#This Row],[Year]],_xlfn.XLOOKUP(SportClimbing[[#This Row],[Month]],MONTHS[MONTHS 2],MONTHS[MONTHS 3]),SportClimbing[[#This Row],[Day]])</f>
        <v>45009</v>
      </c>
      <c r="B149" s="22" t="b">
        <f ca="1">AND(SportClimbing[[#This Row],[Date]]&gt;=EOMONTH(TODAY(),-13)+1,SportClimbing[[#This Row],[Date]]&lt;EOMONTH(TODAY(),-1))</f>
        <v>0</v>
      </c>
      <c r="C149">
        <v>24</v>
      </c>
      <c r="D149" t="s">
        <v>368</v>
      </c>
      <c r="E149">
        <v>2023</v>
      </c>
      <c r="F149" t="s">
        <v>331</v>
      </c>
      <c r="G149" t="s">
        <v>3</v>
      </c>
      <c r="H149" s="5" t="s">
        <v>298</v>
      </c>
      <c r="I149" s="5" t="s">
        <v>306</v>
      </c>
      <c r="J149" t="s">
        <v>333</v>
      </c>
      <c r="K149">
        <v>22</v>
      </c>
      <c r="L149" t="str">
        <f>IF(SportClimbing[[#This Row],[Height (m)]]&lt;11, "0-10", IF(SportClimbing[[#This Row],[Height (m)]]&lt;16, "11-15", IF(SportClimbing[[#This Row],[Height (m)]]&lt;21, "16-20", IF(SportClimbing[[#This Row],[Height (m)]]&lt;26, "21-25", IF(SportClimbing[[#This Row],[Height (m)]]&lt;31, "26-30", IF(SportClimbing[[#This Row],[Height (m)]]&lt;36, "31-35", "35+"))))))</f>
        <v>21-25</v>
      </c>
      <c r="M149" t="s">
        <v>332</v>
      </c>
      <c r="N149" t="s">
        <v>11</v>
      </c>
      <c r="O149">
        <f>IF(ISNUMBER(SportClimbing[[#This Row],[Total number of tries]])=TRUE, SportClimbing[[#This Row],[Total number of tries]], 1)</f>
        <v>1</v>
      </c>
      <c r="P149" t="str">
        <f>IF(ISNUMBER(SportClimbing[[#This Row],[Total number of tries]])=TRUE, "redpoint", SportClimbing[[#This Row],[Total number of tries]])</f>
        <v>flash</v>
      </c>
    </row>
    <row r="150" spans="1:16" x14ac:dyDescent="0.2">
      <c r="A150" s="22">
        <f>DATE(SportClimbing[[#This Row],[Year]],_xlfn.XLOOKUP(SportClimbing[[#This Row],[Month]],MONTHS[MONTHS 2],MONTHS[MONTHS 3]),SportClimbing[[#This Row],[Day]])</f>
        <v>45073</v>
      </c>
      <c r="B150" s="22" t="b">
        <f ca="1">AND(SportClimbing[[#This Row],[Date]]&gt;=EOMONTH(TODAY(),-13)+1,SportClimbing[[#This Row],[Date]]&lt;EOMONTH(TODAY(),-1))</f>
        <v>0</v>
      </c>
      <c r="C150">
        <v>27</v>
      </c>
      <c r="D150" t="s">
        <v>155</v>
      </c>
      <c r="E150">
        <v>2023</v>
      </c>
      <c r="F150" t="s">
        <v>335</v>
      </c>
      <c r="G150" t="s">
        <v>3</v>
      </c>
      <c r="H150" s="5" t="s">
        <v>298</v>
      </c>
      <c r="I150" t="s">
        <v>334</v>
      </c>
      <c r="J150" t="s">
        <v>335</v>
      </c>
      <c r="K150">
        <v>15</v>
      </c>
      <c r="L150" t="str">
        <f>IF(SportClimbing[[#This Row],[Height (m)]]&lt;11, "0-10", IF(SportClimbing[[#This Row],[Height (m)]]&lt;16, "11-15", IF(SportClimbing[[#This Row],[Height (m)]]&lt;21, "16-20", IF(SportClimbing[[#This Row],[Height (m)]]&lt;26, "21-25", IF(SportClimbing[[#This Row],[Height (m)]]&lt;31, "26-30", IF(SportClimbing[[#This Row],[Height (m)]]&lt;36, "31-35", "35+"))))))</f>
        <v>11-15</v>
      </c>
      <c r="M150" t="s">
        <v>371</v>
      </c>
      <c r="N150">
        <v>2</v>
      </c>
      <c r="O150">
        <f>IF(ISNUMBER(SportClimbing[[#This Row],[Total number of tries]])=TRUE, SportClimbing[[#This Row],[Total number of tries]], 1)</f>
        <v>2</v>
      </c>
      <c r="P150" t="str">
        <f>IF(ISNUMBER(SportClimbing[[#This Row],[Total number of tries]])=TRUE, "redpoint", SportClimbing[[#This Row],[Total number of tries]])</f>
        <v>redpoint</v>
      </c>
    </row>
    <row r="151" spans="1:16" x14ac:dyDescent="0.2">
      <c r="A151" s="22">
        <f>DATE(SportClimbing[[#This Row],[Year]],_xlfn.XLOOKUP(SportClimbing[[#This Row],[Month]],MONTHS[MONTHS 2],MONTHS[MONTHS 3]),SportClimbing[[#This Row],[Day]])</f>
        <v>45094</v>
      </c>
      <c r="B151" s="22" t="b">
        <f ca="1">AND(SportClimbing[[#This Row],[Date]]&gt;=EOMONTH(TODAY(),-13)+1,SportClimbing[[#This Row],[Date]]&lt;EOMONTH(TODAY(),-1))</f>
        <v>1</v>
      </c>
      <c r="C151">
        <v>17</v>
      </c>
      <c r="D151" t="s">
        <v>367</v>
      </c>
      <c r="E151">
        <v>2023</v>
      </c>
      <c r="F151" t="s">
        <v>336</v>
      </c>
      <c r="G151" t="s">
        <v>3</v>
      </c>
      <c r="H151" s="5" t="s">
        <v>298</v>
      </c>
      <c r="I151" t="s">
        <v>343</v>
      </c>
      <c r="J151" t="s">
        <v>337</v>
      </c>
      <c r="K151">
        <v>18</v>
      </c>
      <c r="L151" t="str">
        <f>IF(SportClimbing[[#This Row],[Height (m)]]&lt;11, "0-10", IF(SportClimbing[[#This Row],[Height (m)]]&lt;16, "11-15", IF(SportClimbing[[#This Row],[Height (m)]]&lt;21, "16-20", IF(SportClimbing[[#This Row],[Height (m)]]&lt;26, "21-25", IF(SportClimbing[[#This Row],[Height (m)]]&lt;31, "26-30", IF(SportClimbing[[#This Row],[Height (m)]]&lt;36, "31-35", "35+"))))))</f>
        <v>16-20</v>
      </c>
      <c r="M151" t="s">
        <v>371</v>
      </c>
      <c r="N151">
        <v>2</v>
      </c>
      <c r="O151">
        <f>IF(ISNUMBER(SportClimbing[[#This Row],[Total number of tries]])=TRUE, SportClimbing[[#This Row],[Total number of tries]], 1)</f>
        <v>2</v>
      </c>
      <c r="P151" t="str">
        <f>IF(ISNUMBER(SportClimbing[[#This Row],[Total number of tries]])=TRUE, "redpoint", SportClimbing[[#This Row],[Total number of tries]])</f>
        <v>redpoint</v>
      </c>
    </row>
    <row r="152" spans="1:16" x14ac:dyDescent="0.2">
      <c r="A152" s="22">
        <f>DATE(SportClimbing[[#This Row],[Year]],_xlfn.XLOOKUP(SportClimbing[[#This Row],[Month]],MONTHS[MONTHS 2],MONTHS[MONTHS 3]),SportClimbing[[#This Row],[Day]])</f>
        <v>45110</v>
      </c>
      <c r="B152" s="22" t="b">
        <f ca="1">AND(SportClimbing[[#This Row],[Date]]&gt;=EOMONTH(TODAY(),-13)+1,SportClimbing[[#This Row],[Date]]&lt;EOMONTH(TODAY(),-1))</f>
        <v>1</v>
      </c>
      <c r="C152">
        <v>3</v>
      </c>
      <c r="D152" t="s">
        <v>366</v>
      </c>
      <c r="E152">
        <v>2023</v>
      </c>
      <c r="F152" t="s">
        <v>340</v>
      </c>
      <c r="G152" t="s">
        <v>3</v>
      </c>
      <c r="H152" s="5" t="s">
        <v>298</v>
      </c>
      <c r="I152" t="s">
        <v>381</v>
      </c>
      <c r="J152" t="s">
        <v>342</v>
      </c>
      <c r="K152">
        <v>20</v>
      </c>
      <c r="L152" t="str">
        <f>IF(SportClimbing[[#This Row],[Height (m)]]&lt;11, "0-10", IF(SportClimbing[[#This Row],[Height (m)]]&lt;16, "11-15", IF(SportClimbing[[#This Row],[Height (m)]]&lt;21, "16-20", IF(SportClimbing[[#This Row],[Height (m)]]&lt;26, "21-25", IF(SportClimbing[[#This Row],[Height (m)]]&lt;31, "26-30", IF(SportClimbing[[#This Row],[Height (m)]]&lt;36, "31-35", "35+"))))))</f>
        <v>16-20</v>
      </c>
      <c r="M152" t="s">
        <v>338</v>
      </c>
      <c r="N152">
        <v>2</v>
      </c>
      <c r="O152">
        <f>IF(ISNUMBER(SportClimbing[[#This Row],[Total number of tries]])=TRUE, SportClimbing[[#This Row],[Total number of tries]], 1)</f>
        <v>2</v>
      </c>
      <c r="P152" t="str">
        <f>IF(ISNUMBER(SportClimbing[[#This Row],[Total number of tries]])=TRUE, "redpoint", SportClimbing[[#This Row],[Total number of tries]])</f>
        <v>redpoint</v>
      </c>
    </row>
    <row r="153" spans="1:16" x14ac:dyDescent="0.2">
      <c r="A153" s="22">
        <f>DATE(SportClimbing[[#This Row],[Year]],_xlfn.XLOOKUP(SportClimbing[[#This Row],[Month]],MONTHS[MONTHS 2],MONTHS[MONTHS 3]),SportClimbing[[#This Row],[Day]])</f>
        <v>45110</v>
      </c>
      <c r="B153" s="22" t="b">
        <f ca="1">AND(SportClimbing[[#This Row],[Date]]&gt;=EOMONTH(TODAY(),-13)+1,SportClimbing[[#This Row],[Date]]&lt;EOMONTH(TODAY(),-1))</f>
        <v>1</v>
      </c>
      <c r="C153">
        <v>3</v>
      </c>
      <c r="D153" t="s">
        <v>366</v>
      </c>
      <c r="E153">
        <v>2023</v>
      </c>
      <c r="F153" t="s">
        <v>341</v>
      </c>
      <c r="G153" t="s">
        <v>3</v>
      </c>
      <c r="H153" s="5" t="s">
        <v>298</v>
      </c>
      <c r="I153" t="s">
        <v>381</v>
      </c>
      <c r="J153" t="s">
        <v>342</v>
      </c>
      <c r="K153">
        <v>10</v>
      </c>
      <c r="L153" t="str">
        <f>IF(SportClimbing[[#This Row],[Height (m)]]&lt;11, "0-10", IF(SportClimbing[[#This Row],[Height (m)]]&lt;16, "11-15", IF(SportClimbing[[#This Row],[Height (m)]]&lt;21, "16-20", IF(SportClimbing[[#This Row],[Height (m)]]&lt;26, "21-25", IF(SportClimbing[[#This Row],[Height (m)]]&lt;31, "26-30", IF(SportClimbing[[#This Row],[Height (m)]]&lt;36, "31-35", "35+"))))))</f>
        <v>0-10</v>
      </c>
      <c r="M153" t="s">
        <v>338</v>
      </c>
      <c r="N153">
        <v>2</v>
      </c>
      <c r="O153">
        <f>IF(ISNUMBER(SportClimbing[[#This Row],[Total number of tries]])=TRUE, SportClimbing[[#This Row],[Total number of tries]], 1)</f>
        <v>2</v>
      </c>
      <c r="P153" t="str">
        <f>IF(ISNUMBER(SportClimbing[[#This Row],[Total number of tries]])=TRUE, "redpoint", SportClimbing[[#This Row],[Total number of tries]])</f>
        <v>redpoint</v>
      </c>
    </row>
    <row r="154" spans="1:16" x14ac:dyDescent="0.2">
      <c r="A154" s="22">
        <f>DATE(SportClimbing[[#This Row],[Year]],_xlfn.XLOOKUP(SportClimbing[[#This Row],[Month]],MONTHS[MONTHS 2],MONTHS[MONTHS 3]),SportClimbing[[#This Row],[Day]])</f>
        <v>45110</v>
      </c>
      <c r="B154" s="22" t="b">
        <f ca="1">AND(SportClimbing[[#This Row],[Date]]&gt;=EOMONTH(TODAY(),-13)+1,SportClimbing[[#This Row],[Date]]&lt;EOMONTH(TODAY(),-1))</f>
        <v>1</v>
      </c>
      <c r="C154">
        <v>3</v>
      </c>
      <c r="D154" t="s">
        <v>366</v>
      </c>
      <c r="E154">
        <v>2023</v>
      </c>
      <c r="F154" s="6" t="s">
        <v>339</v>
      </c>
      <c r="G154" t="s">
        <v>3</v>
      </c>
      <c r="H154" s="5" t="s">
        <v>298</v>
      </c>
      <c r="I154" t="s">
        <v>381</v>
      </c>
      <c r="J154" t="s">
        <v>342</v>
      </c>
      <c r="K154">
        <v>20</v>
      </c>
      <c r="L154" t="str">
        <f>IF(SportClimbing[[#This Row],[Height (m)]]&lt;11, "0-10", IF(SportClimbing[[#This Row],[Height (m)]]&lt;16, "11-15", IF(SportClimbing[[#This Row],[Height (m)]]&lt;21, "16-20", IF(SportClimbing[[#This Row],[Height (m)]]&lt;26, "21-25", IF(SportClimbing[[#This Row],[Height (m)]]&lt;31, "26-30", IF(SportClimbing[[#This Row],[Height (m)]]&lt;36, "31-35", "35+"))))))</f>
        <v>16-20</v>
      </c>
      <c r="M154" t="s">
        <v>338</v>
      </c>
      <c r="N154">
        <v>2</v>
      </c>
      <c r="O154">
        <f>IF(ISNUMBER(SportClimbing[[#This Row],[Total number of tries]])=TRUE, SportClimbing[[#This Row],[Total number of tries]], 1)</f>
        <v>2</v>
      </c>
      <c r="P154" t="str">
        <f>IF(ISNUMBER(SportClimbing[[#This Row],[Total number of tries]])=TRUE, "redpoint", SportClimbing[[#This Row],[Total number of tries]])</f>
        <v>redpoint</v>
      </c>
    </row>
    <row r="155" spans="1:16" x14ac:dyDescent="0.2">
      <c r="A155" s="22">
        <f>DATE(SportClimbing[[#This Row],[Year]],_xlfn.XLOOKUP(SportClimbing[[#This Row],[Month]],MONTHS[MONTHS 2],MONTHS[MONTHS 3]),SportClimbing[[#This Row],[Day]])</f>
        <v>45186</v>
      </c>
      <c r="B155" s="22" t="b">
        <f ca="1">AND(SportClimbing[[#This Row],[Date]]&gt;=EOMONTH(TODAY(),-13)+1,SportClimbing[[#This Row],[Date]]&lt;EOMONTH(TODAY(),-1))</f>
        <v>1</v>
      </c>
      <c r="C155">
        <v>17</v>
      </c>
      <c r="D155" t="s">
        <v>159</v>
      </c>
      <c r="E155">
        <v>2023</v>
      </c>
      <c r="F155" t="s">
        <v>344</v>
      </c>
      <c r="G155" t="s">
        <v>3</v>
      </c>
      <c r="H155" s="5" t="s">
        <v>298</v>
      </c>
      <c r="I155" t="s">
        <v>343</v>
      </c>
      <c r="J155" t="s">
        <v>337</v>
      </c>
      <c r="K155">
        <v>12</v>
      </c>
      <c r="L155" t="str">
        <f>IF(SportClimbing[[#This Row],[Height (m)]]&lt;11, "0-10", IF(SportClimbing[[#This Row],[Height (m)]]&lt;16, "11-15", IF(SportClimbing[[#This Row],[Height (m)]]&lt;21, "16-20", IF(SportClimbing[[#This Row],[Height (m)]]&lt;26, "21-25", IF(SportClimbing[[#This Row],[Height (m)]]&lt;31, "26-30", IF(SportClimbing[[#This Row],[Height (m)]]&lt;36, "31-35", "35+"))))))</f>
        <v>11-15</v>
      </c>
      <c r="M155" t="s">
        <v>332</v>
      </c>
      <c r="N155">
        <v>3</v>
      </c>
      <c r="O155">
        <f>IF(ISNUMBER(SportClimbing[[#This Row],[Total number of tries]])=TRUE, SportClimbing[[#This Row],[Total number of tries]], 1)</f>
        <v>3</v>
      </c>
      <c r="P155" t="str">
        <f>IF(ISNUMBER(SportClimbing[[#This Row],[Total number of tries]])=TRUE, "redpoint", SportClimbing[[#This Row],[Total number of tries]])</f>
        <v>redpoint</v>
      </c>
    </row>
    <row r="156" spans="1:16" x14ac:dyDescent="0.2">
      <c r="A156" s="22">
        <f>DATE(SportClimbing[[#This Row],[Year]],_xlfn.XLOOKUP(SportClimbing[[#This Row],[Month]],MONTHS[MONTHS 2],MONTHS[MONTHS 3]),SportClimbing[[#This Row],[Day]])</f>
        <v>45227</v>
      </c>
      <c r="B156" s="22" t="b">
        <f ca="1">AND(SportClimbing[[#This Row],[Date]]&gt;=EOMONTH(TODAY(),-13)+1,SportClimbing[[#This Row],[Date]]&lt;EOMONTH(TODAY(),-1))</f>
        <v>1</v>
      </c>
      <c r="C156">
        <v>28</v>
      </c>
      <c r="D156" t="s">
        <v>162</v>
      </c>
      <c r="E156">
        <v>2023</v>
      </c>
      <c r="F156" t="s">
        <v>376</v>
      </c>
      <c r="G156" t="s">
        <v>3</v>
      </c>
      <c r="H156" s="5" t="s">
        <v>298</v>
      </c>
      <c r="I156" t="s">
        <v>311</v>
      </c>
      <c r="J156" t="s">
        <v>372</v>
      </c>
      <c r="K156">
        <v>18</v>
      </c>
      <c r="L156" t="str">
        <f>IF(SportClimbing[[#This Row],[Height (m)]]&lt;11, "0-10", IF(SportClimbing[[#This Row],[Height (m)]]&lt;16, "11-15", IF(SportClimbing[[#This Row],[Height (m)]]&lt;21, "16-20", IF(SportClimbing[[#This Row],[Height (m)]]&lt;26, "21-25", IF(SportClimbing[[#This Row],[Height (m)]]&lt;31, "26-30", IF(SportClimbing[[#This Row],[Height (m)]]&lt;36, "31-35", "35+"))))))</f>
        <v>16-20</v>
      </c>
      <c r="M156" t="s">
        <v>375</v>
      </c>
      <c r="N156">
        <v>2</v>
      </c>
      <c r="O156">
        <f>IF(ISNUMBER(SportClimbing[[#This Row],[Total number of tries]])=TRUE, SportClimbing[[#This Row],[Total number of tries]], 1)</f>
        <v>2</v>
      </c>
      <c r="P156" t="str">
        <f>IF(ISNUMBER(SportClimbing[[#This Row],[Total number of tries]])=TRUE, "redpoint", SportClimbing[[#This Row],[Total number of tries]])</f>
        <v>redpoint</v>
      </c>
    </row>
    <row r="157" spans="1:16" x14ac:dyDescent="0.2">
      <c r="A157" s="22">
        <f>DATE(SportClimbing[[#This Row],[Year]],_xlfn.XLOOKUP(SportClimbing[[#This Row],[Month]],MONTHS[MONTHS 2],MONTHS[MONTHS 3]),SportClimbing[[#This Row],[Day]])</f>
        <v>45234</v>
      </c>
      <c r="B157" s="22" t="b">
        <f ca="1">AND(SportClimbing[[#This Row],[Date]]&gt;=EOMONTH(TODAY(),-13)+1,SportClimbing[[#This Row],[Date]]&lt;EOMONTH(TODAY(),-1))</f>
        <v>1</v>
      </c>
      <c r="C157">
        <v>4</v>
      </c>
      <c r="D157" t="s">
        <v>160</v>
      </c>
      <c r="E157">
        <v>2023</v>
      </c>
      <c r="F157" t="s">
        <v>377</v>
      </c>
      <c r="G157" t="s">
        <v>3</v>
      </c>
      <c r="H157" s="5" t="s">
        <v>298</v>
      </c>
      <c r="I157" t="s">
        <v>373</v>
      </c>
      <c r="J157" t="s">
        <v>374</v>
      </c>
      <c r="K157">
        <v>15</v>
      </c>
      <c r="L157" t="str">
        <f>IF(SportClimbing[[#This Row],[Height (m)]]&lt;11, "0-10", IF(SportClimbing[[#This Row],[Height (m)]]&lt;16, "11-15", IF(SportClimbing[[#This Row],[Height (m)]]&lt;21, "16-20", IF(SportClimbing[[#This Row],[Height (m)]]&lt;26, "21-25", IF(SportClimbing[[#This Row],[Height (m)]]&lt;31, "26-30", IF(SportClimbing[[#This Row],[Height (m)]]&lt;36, "31-35", "35+"))))))</f>
        <v>11-15</v>
      </c>
      <c r="M157" t="s">
        <v>375</v>
      </c>
      <c r="N157">
        <v>2</v>
      </c>
      <c r="O157">
        <f>IF(ISNUMBER(SportClimbing[[#This Row],[Total number of tries]])=TRUE, SportClimbing[[#This Row],[Total number of tries]], 1)</f>
        <v>2</v>
      </c>
      <c r="P157" t="str">
        <f>IF(ISNUMBER(SportClimbing[[#This Row],[Total number of tries]])=TRUE, "redpoint", SportClimbing[[#This Row],[Total number of tries]])</f>
        <v>redpoint</v>
      </c>
    </row>
    <row r="158" spans="1:16" x14ac:dyDescent="0.2">
      <c r="A158" s="22">
        <f>DATE(SportClimbing[[#This Row],[Year]],_xlfn.XLOOKUP(SportClimbing[[#This Row],[Month]],MONTHS[MONTHS 2],MONTHS[MONTHS 3]),SportClimbing[[#This Row],[Day]])</f>
        <v>45234</v>
      </c>
      <c r="B158" s="22" t="b">
        <f ca="1">AND(SportClimbing[[#This Row],[Date]]&gt;=EOMONTH(TODAY(),-13)+1,SportClimbing[[#This Row],[Date]]&lt;EOMONTH(TODAY(),-1))</f>
        <v>1</v>
      </c>
      <c r="C158">
        <v>4</v>
      </c>
      <c r="D158" t="s">
        <v>160</v>
      </c>
      <c r="E158">
        <v>2023</v>
      </c>
      <c r="F158" t="s">
        <v>378</v>
      </c>
      <c r="G158" t="s">
        <v>3</v>
      </c>
      <c r="H158" s="5" t="s">
        <v>298</v>
      </c>
      <c r="I158" t="s">
        <v>373</v>
      </c>
      <c r="J158" t="s">
        <v>374</v>
      </c>
      <c r="K158">
        <v>10</v>
      </c>
      <c r="L158" t="str">
        <f>IF(SportClimbing[[#This Row],[Height (m)]]&lt;11, "0-10", IF(SportClimbing[[#This Row],[Height (m)]]&lt;16, "11-15", IF(SportClimbing[[#This Row],[Height (m)]]&lt;21, "16-20", IF(SportClimbing[[#This Row],[Height (m)]]&lt;26, "21-25", IF(SportClimbing[[#This Row],[Height (m)]]&lt;31, "26-30", IF(SportClimbing[[#This Row],[Height (m)]]&lt;36, "31-35", "35+"))))))</f>
        <v>0-10</v>
      </c>
      <c r="M158" t="s">
        <v>375</v>
      </c>
      <c r="N158">
        <v>3</v>
      </c>
      <c r="O158">
        <f>IF(ISNUMBER(SportClimbing[[#This Row],[Total number of tries]])=TRUE, SportClimbing[[#This Row],[Total number of tries]], 1)</f>
        <v>3</v>
      </c>
      <c r="P158" t="str">
        <f>IF(ISNUMBER(SportClimbing[[#This Row],[Total number of tries]])=TRUE, "redpoint", SportClimbing[[#This Row],[Total number of tries]])</f>
        <v>redpoint</v>
      </c>
    </row>
    <row r="159" spans="1:16" x14ac:dyDescent="0.2">
      <c r="A159" s="22">
        <f>DATE(SportClimbing[[#This Row],[Year]],_xlfn.XLOOKUP(SportClimbing[[#This Row],[Month]],MONTHS[MONTHS 2],MONTHS[MONTHS 3]),SportClimbing[[#This Row],[Day]])</f>
        <v>45319</v>
      </c>
      <c r="B159" s="22" t="b">
        <f ca="1">AND(SportClimbing[[#This Row],[Date]]&gt;=EOMONTH(TODAY(),-13)+1,SportClimbing[[#This Row],[Date]]&lt;EOMONTH(TODAY(),-1))</f>
        <v>1</v>
      </c>
      <c r="C159">
        <v>28</v>
      </c>
      <c r="D159" t="s">
        <v>151</v>
      </c>
      <c r="E159">
        <v>2024</v>
      </c>
      <c r="F159" t="s">
        <v>384</v>
      </c>
      <c r="G159" t="s">
        <v>3</v>
      </c>
      <c r="H159" t="s">
        <v>298</v>
      </c>
      <c r="I159" s="5" t="s">
        <v>306</v>
      </c>
      <c r="J159" t="s">
        <v>333</v>
      </c>
      <c r="K159">
        <v>22</v>
      </c>
      <c r="L159" t="str">
        <f>IF(SportClimbing[[#This Row],[Height (m)]]&lt;11, "0-10", IF(SportClimbing[[#This Row],[Height (m)]]&lt;16, "11-15", IF(SportClimbing[[#This Row],[Height (m)]]&lt;21, "16-20", IF(SportClimbing[[#This Row],[Height (m)]]&lt;26, "21-25", IF(SportClimbing[[#This Row],[Height (m)]]&lt;31, "26-30", IF(SportClimbing[[#This Row],[Height (m)]]&lt;36, "31-35", "35+"))))))</f>
        <v>21-25</v>
      </c>
      <c r="M159" t="s">
        <v>332</v>
      </c>
      <c r="N159">
        <v>6</v>
      </c>
      <c r="O159">
        <f>IF(ISNUMBER(SportClimbing[[#This Row],[Total number of tries]])=TRUE, SportClimbing[[#This Row],[Total number of tries]], 1)</f>
        <v>6</v>
      </c>
      <c r="P159" t="str">
        <f>IF(ISNUMBER(SportClimbing[[#This Row],[Total number of tries]])=TRUE, "redpoint", SportClimbing[[#This Row],[Total number of tries]])</f>
        <v>redpoint</v>
      </c>
    </row>
    <row r="160" spans="1:16" x14ac:dyDescent="0.2">
      <c r="A160" s="22">
        <f>DATE(SportClimbing[[#This Row],[Year]],_xlfn.XLOOKUP(SportClimbing[[#This Row],[Month]],MONTHS[MONTHS 2],MONTHS[MONTHS 3]),SportClimbing[[#This Row],[Day]])</f>
        <v>45361</v>
      </c>
      <c r="B160" s="22" t="b">
        <f ca="1">AND(SportClimbing[[#This Row],[Date]]&gt;=EOMONTH(TODAY(),-13)+1,SportClimbing[[#This Row],[Date]]&lt;EOMONTH(TODAY(),-1))</f>
        <v>1</v>
      </c>
      <c r="C160">
        <v>10</v>
      </c>
      <c r="D160" t="s">
        <v>368</v>
      </c>
      <c r="E160">
        <v>2024</v>
      </c>
      <c r="F160" t="s">
        <v>385</v>
      </c>
      <c r="G160" t="s">
        <v>21</v>
      </c>
      <c r="H160" t="s">
        <v>298</v>
      </c>
      <c r="I160" s="5" t="s">
        <v>306</v>
      </c>
      <c r="J160" t="s">
        <v>307</v>
      </c>
      <c r="K160">
        <v>22</v>
      </c>
      <c r="L160" t="str">
        <f>IF(SportClimbing[[#This Row],[Height (m)]]&lt;11, "0-10", IF(SportClimbing[[#This Row],[Height (m)]]&lt;16, "11-15", IF(SportClimbing[[#This Row],[Height (m)]]&lt;21, "16-20", IF(SportClimbing[[#This Row],[Height (m)]]&lt;26, "21-25", IF(SportClimbing[[#This Row],[Height (m)]]&lt;31, "26-30", IF(SportClimbing[[#This Row],[Height (m)]]&lt;36, "31-35", "35+"))))))</f>
        <v>21-25</v>
      </c>
      <c r="M160" t="s">
        <v>371</v>
      </c>
      <c r="N160">
        <v>2</v>
      </c>
      <c r="O160">
        <f>IF(ISNUMBER(SportClimbing[[#This Row],[Total number of tries]])=TRUE, SportClimbing[[#This Row],[Total number of tries]], 1)</f>
        <v>2</v>
      </c>
      <c r="P160" t="str">
        <f>IF(ISNUMBER(SportClimbing[[#This Row],[Total number of tries]])=TRUE, "redpoint", SportClimbing[[#This Row],[Total number of tries]])</f>
        <v>redpoint</v>
      </c>
    </row>
    <row r="161" spans="1:16" x14ac:dyDescent="0.2">
      <c r="A161" s="22">
        <f>DATE(SportClimbing[[#This Row],[Year]],_xlfn.XLOOKUP(SportClimbing[[#This Row],[Month]],MONTHS[MONTHS 2],MONTHS[MONTHS 3]),SportClimbing[[#This Row],[Day]])</f>
        <v>45371</v>
      </c>
      <c r="B161" s="22" t="b">
        <f ca="1">AND(SportClimbing[[#This Row],[Date]]&gt;=EOMONTH(TODAY(),-13)+1,SportClimbing[[#This Row],[Date]]&lt;EOMONTH(TODAY(),-1))</f>
        <v>1</v>
      </c>
      <c r="C161">
        <v>20</v>
      </c>
      <c r="D161" t="s">
        <v>368</v>
      </c>
      <c r="E161">
        <v>2024</v>
      </c>
      <c r="F161" t="s">
        <v>386</v>
      </c>
      <c r="G161" t="s">
        <v>3</v>
      </c>
      <c r="H161" t="s">
        <v>298</v>
      </c>
      <c r="I161" s="5" t="s">
        <v>306</v>
      </c>
      <c r="J161" t="s">
        <v>333</v>
      </c>
      <c r="K161">
        <v>24</v>
      </c>
      <c r="L161" t="str">
        <f>IF(SportClimbing[[#This Row],[Height (m)]]&lt;11, "0-10", IF(SportClimbing[[#This Row],[Height (m)]]&lt;16, "11-15", IF(SportClimbing[[#This Row],[Height (m)]]&lt;21, "16-20", IF(SportClimbing[[#This Row],[Height (m)]]&lt;26, "21-25", IF(SportClimbing[[#This Row],[Height (m)]]&lt;31, "26-30", IF(SportClimbing[[#This Row],[Height (m)]]&lt;36, "31-35", "35+"))))))</f>
        <v>21-25</v>
      </c>
      <c r="M161" t="s">
        <v>332</v>
      </c>
      <c r="N161" t="s">
        <v>11</v>
      </c>
      <c r="O161">
        <f>IF(ISNUMBER(SportClimbing[[#This Row],[Total number of tries]])=TRUE, SportClimbing[[#This Row],[Total number of tries]], 1)</f>
        <v>1</v>
      </c>
      <c r="P161" t="str">
        <f>IF(ISNUMBER(SportClimbing[[#This Row],[Total number of tries]])=TRUE, "redpoint", SportClimbing[[#This Row],[Total number of tries]])</f>
        <v>flash</v>
      </c>
    </row>
    <row r="162" spans="1:16" x14ac:dyDescent="0.2">
      <c r="A162" s="22">
        <f>DATE(SportClimbing[[#This Row],[Year]],_xlfn.XLOOKUP(SportClimbing[[#This Row],[Month]],MONTHS[MONTHS 2],MONTHS[MONTHS 3]),SportClimbing[[#This Row],[Day]])</f>
        <v>45391</v>
      </c>
      <c r="B162" s="22" t="b">
        <f ca="1">AND(SportClimbing[[#This Row],[Date]]&gt;=EOMONTH(TODAY(),-13)+1,SportClimbing[[#This Row],[Date]]&lt;EOMONTH(TODAY(),-1))</f>
        <v>1</v>
      </c>
      <c r="C162">
        <v>9</v>
      </c>
      <c r="D162" t="s">
        <v>369</v>
      </c>
      <c r="E162">
        <v>2024</v>
      </c>
      <c r="F162" t="s">
        <v>387</v>
      </c>
      <c r="G162" t="s">
        <v>3</v>
      </c>
      <c r="H162" t="s">
        <v>298</v>
      </c>
      <c r="I162" s="5" t="s">
        <v>306</v>
      </c>
      <c r="J162" t="s">
        <v>333</v>
      </c>
      <c r="K162">
        <v>18</v>
      </c>
      <c r="L162" t="str">
        <f>IF(SportClimbing[[#This Row],[Height (m)]]&lt;11, "0-10", IF(SportClimbing[[#This Row],[Height (m)]]&lt;16, "11-15", IF(SportClimbing[[#This Row],[Height (m)]]&lt;21, "16-20", IF(SportClimbing[[#This Row],[Height (m)]]&lt;26, "21-25", IF(SportClimbing[[#This Row],[Height (m)]]&lt;31, "26-30", IF(SportClimbing[[#This Row],[Height (m)]]&lt;36, "31-35", "35+"))))))</f>
        <v>16-20</v>
      </c>
      <c r="M162" t="s">
        <v>332</v>
      </c>
      <c r="N162">
        <v>3</v>
      </c>
      <c r="O162">
        <f>IF(ISNUMBER(SportClimbing[[#This Row],[Total number of tries]])=TRUE, SportClimbing[[#This Row],[Total number of tries]], 1)</f>
        <v>3</v>
      </c>
      <c r="P162" t="str">
        <f>IF(ISNUMBER(SportClimbing[[#This Row],[Total number of tries]])=TRUE, "redpoint", SportClimbing[[#This Row],[Total number of tries]])</f>
        <v>redpoint</v>
      </c>
    </row>
    <row r="163" spans="1:16" x14ac:dyDescent="0.2">
      <c r="A163" s="22">
        <f>DATE(SportClimbing[[#This Row],[Year]],_xlfn.XLOOKUP(SportClimbing[[#This Row],[Month]],MONTHS[MONTHS 2],MONTHS[MONTHS 3]),SportClimbing[[#This Row],[Day]])</f>
        <v>45391</v>
      </c>
      <c r="B163" s="22" t="b">
        <f ca="1">AND(SportClimbing[[#This Row],[Date]]&gt;=EOMONTH(TODAY(),-13)+1,SportClimbing[[#This Row],[Date]]&lt;EOMONTH(TODAY(),-1))</f>
        <v>1</v>
      </c>
      <c r="C163">
        <v>9</v>
      </c>
      <c r="D163" t="s">
        <v>369</v>
      </c>
      <c r="E163">
        <v>2024</v>
      </c>
      <c r="F163" t="s">
        <v>388</v>
      </c>
      <c r="G163" t="s">
        <v>3</v>
      </c>
      <c r="H163" t="s">
        <v>298</v>
      </c>
      <c r="I163" s="5" t="s">
        <v>306</v>
      </c>
      <c r="J163" t="s">
        <v>333</v>
      </c>
      <c r="K163">
        <v>20</v>
      </c>
      <c r="L163" t="str">
        <f>IF(SportClimbing[[#This Row],[Height (m)]]&lt;11, "0-10", IF(SportClimbing[[#This Row],[Height (m)]]&lt;16, "11-15", IF(SportClimbing[[#This Row],[Height (m)]]&lt;21, "16-20", IF(SportClimbing[[#This Row],[Height (m)]]&lt;26, "21-25", IF(SportClimbing[[#This Row],[Height (m)]]&lt;31, "26-30", IF(SportClimbing[[#This Row],[Height (m)]]&lt;36, "31-35", "35+"))))))</f>
        <v>16-20</v>
      </c>
      <c r="M163" t="s">
        <v>332</v>
      </c>
      <c r="N163">
        <v>2</v>
      </c>
      <c r="O163">
        <f>IF(ISNUMBER(SportClimbing[[#This Row],[Total number of tries]])=TRUE, SportClimbing[[#This Row],[Total number of tries]], 1)</f>
        <v>2</v>
      </c>
      <c r="P163" t="str">
        <f>IF(ISNUMBER(SportClimbing[[#This Row],[Total number of tries]])=TRUE, "redpoint", SportClimbing[[#This Row],[Total number of tries]])</f>
        <v>redpoint</v>
      </c>
    </row>
    <row r="164" spans="1:16" x14ac:dyDescent="0.2">
      <c r="A164" s="22">
        <f>DATE(SportClimbing[[#This Row],[Year]],_xlfn.XLOOKUP(SportClimbing[[#This Row],[Month]],MONTHS[MONTHS 2],MONTHS[MONTHS 3]),SportClimbing[[#This Row],[Day]])</f>
        <v>45413</v>
      </c>
      <c r="B164" s="22" t="b">
        <f ca="1">AND(SportClimbing[[#This Row],[Date]]&gt;=EOMONTH(TODAY(),-13)+1,SportClimbing[[#This Row],[Date]]&lt;EOMONTH(TODAY(),-1))</f>
        <v>1</v>
      </c>
      <c r="C164">
        <v>1</v>
      </c>
      <c r="D164" t="s">
        <v>155</v>
      </c>
      <c r="E164">
        <v>2024</v>
      </c>
      <c r="F164" t="s">
        <v>390</v>
      </c>
      <c r="G164" t="s">
        <v>21</v>
      </c>
      <c r="H164" t="s">
        <v>391</v>
      </c>
      <c r="I164" t="s">
        <v>392</v>
      </c>
      <c r="J164" t="s">
        <v>392</v>
      </c>
      <c r="K164">
        <v>22</v>
      </c>
      <c r="L164" t="str">
        <f>IF(SportClimbing[[#This Row],[Height (m)]]&lt;11, "0-10", IF(SportClimbing[[#This Row],[Height (m)]]&lt;16, "11-15", IF(SportClimbing[[#This Row],[Height (m)]]&lt;21, "16-20", IF(SportClimbing[[#This Row],[Height (m)]]&lt;26, "21-25", IF(SportClimbing[[#This Row],[Height (m)]]&lt;31, "26-30", IF(SportClimbing[[#This Row],[Height (m)]]&lt;36, "31-35", "35+"))))))</f>
        <v>21-25</v>
      </c>
      <c r="M164" t="s">
        <v>393</v>
      </c>
      <c r="N164">
        <v>2</v>
      </c>
      <c r="O164">
        <f>IF(ISNUMBER(SportClimbing[[#This Row],[Total number of tries]])=TRUE, SportClimbing[[#This Row],[Total number of tries]], 1)</f>
        <v>2</v>
      </c>
      <c r="P164" t="str">
        <f>IF(ISNUMBER(SportClimbing[[#This Row],[Total number of tries]])=TRUE, "redpoint", SportClimbing[[#This Row],[Total number of tries]])</f>
        <v>redpoint</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E5B40-F163-49B0-B208-8FE9E6886035}">
  <sheetPr>
    <tabColor rgb="FF00B0F0"/>
    <pageSetUpPr fitToPage="1"/>
  </sheetPr>
  <dimension ref="A1:A4"/>
  <sheetViews>
    <sheetView showGridLines="0" tabSelected="1" topLeftCell="A7" zoomScaleNormal="100" workbookViewId="0">
      <selection activeCell="AC47" sqref="AC47"/>
    </sheetView>
  </sheetViews>
  <sheetFormatPr defaultRowHeight="12.75" x14ac:dyDescent="0.2"/>
  <cols>
    <col min="1" max="1" width="6" style="3" customWidth="1"/>
    <col min="2" max="16384" width="9.140625" style="3"/>
  </cols>
  <sheetData>
    <row r="1" s="17" customFormat="1" x14ac:dyDescent="0.2"/>
    <row r="2" s="17" customFormat="1" x14ac:dyDescent="0.2"/>
    <row r="3" s="17" customFormat="1" x14ac:dyDescent="0.2"/>
    <row r="4" s="17" customFormat="1" x14ac:dyDescent="0.2"/>
  </sheetData>
  <pageMargins left="0.25" right="0.25" top="0.75" bottom="0.75" header="0.3" footer="0.3"/>
  <pageSetup paperSize="8" scale="85" orientation="landscape"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C2933-BCCC-41BA-ADF6-9C9561906489}">
  <sheetPr>
    <tabColor theme="7" tint="0.59999389629810485"/>
  </sheetPr>
  <dimension ref="A2:AB72"/>
  <sheetViews>
    <sheetView workbookViewId="0">
      <selection activeCell="W27" sqref="W27"/>
    </sheetView>
  </sheetViews>
  <sheetFormatPr defaultRowHeight="12.75" x14ac:dyDescent="0.2"/>
  <cols>
    <col min="1" max="1" width="26.85546875" bestFit="1" customWidth="1"/>
    <col min="2" max="2" width="17" bestFit="1" customWidth="1"/>
    <col min="3" max="3" width="7.5703125" bestFit="1" customWidth="1"/>
    <col min="4" max="4" width="8.5703125" bestFit="1" customWidth="1"/>
    <col min="5" max="5" width="13.85546875" bestFit="1" customWidth="1"/>
    <col min="6" max="6" width="16.28515625" bestFit="1" customWidth="1"/>
    <col min="7" max="7" width="4.140625" customWidth="1"/>
    <col min="8" max="8" width="15.85546875" bestFit="1" customWidth="1"/>
    <col min="9" max="9" width="14.5703125" bestFit="1" customWidth="1"/>
    <col min="10" max="10" width="2.42578125" customWidth="1"/>
    <col min="11" max="11" width="13.85546875" bestFit="1" customWidth="1"/>
    <col min="12" max="12" width="17.42578125" bestFit="1" customWidth="1"/>
    <col min="13" max="13" width="4.7109375" customWidth="1"/>
    <col min="14" max="14" width="13.85546875" bestFit="1" customWidth="1"/>
    <col min="15" max="15" width="17.5703125" bestFit="1" customWidth="1"/>
    <col min="16" max="16" width="2.7109375" customWidth="1"/>
    <col min="17" max="17" width="13.85546875" bestFit="1" customWidth="1"/>
    <col min="18" max="18" width="17.7109375" bestFit="1" customWidth="1"/>
    <col min="19" max="19" width="4.7109375" customWidth="1"/>
    <col min="20" max="20" width="32.28515625" bestFit="1" customWidth="1"/>
    <col min="21" max="21" width="7.140625" bestFit="1" customWidth="1"/>
    <col min="22" max="26" width="5.5703125" bestFit="1" customWidth="1"/>
    <col min="27" max="27" width="4.5703125" bestFit="1" customWidth="1"/>
    <col min="28" max="28" width="5.5703125" bestFit="1" customWidth="1"/>
    <col min="29" max="30" width="8" bestFit="1" customWidth="1"/>
    <col min="31" max="31" width="9.42578125" bestFit="1" customWidth="1"/>
    <col min="32" max="39" width="8" bestFit="1" customWidth="1"/>
    <col min="40" max="40" width="8.28515625" bestFit="1" customWidth="1"/>
    <col min="41" max="46" width="8" bestFit="1" customWidth="1"/>
    <col min="47" max="47" width="9.42578125" bestFit="1" customWidth="1"/>
    <col min="48" max="49" width="8" bestFit="1" customWidth="1"/>
    <col min="50" max="50" width="8.140625" bestFit="1" customWidth="1"/>
    <col min="51" max="51" width="8" bestFit="1" customWidth="1"/>
    <col min="52" max="52" width="9.28515625" bestFit="1" customWidth="1"/>
    <col min="53" max="53" width="11.7109375" bestFit="1" customWidth="1"/>
  </cols>
  <sheetData>
    <row r="2" spans="1:26" s="14" customFormat="1" ht="15.75" x14ac:dyDescent="0.25">
      <c r="A2" s="28" t="s">
        <v>407</v>
      </c>
      <c r="B2" s="28"/>
      <c r="C2" s="28"/>
      <c r="E2" s="26" t="s">
        <v>428</v>
      </c>
      <c r="F2" s="26"/>
      <c r="H2" s="29" t="s">
        <v>418</v>
      </c>
      <c r="I2" s="29"/>
      <c r="J2" s="29"/>
      <c r="K2" s="29"/>
      <c r="L2" s="29"/>
      <c r="N2" s="27" t="s">
        <v>419</v>
      </c>
      <c r="O2" s="27"/>
      <c r="P2" s="27"/>
      <c r="Q2" s="27"/>
      <c r="R2" s="27"/>
      <c r="T2" s="25" t="s">
        <v>409</v>
      </c>
      <c r="U2" s="25"/>
      <c r="V2" s="25"/>
      <c r="W2" s="25"/>
      <c r="X2" s="25"/>
      <c r="Y2" s="25"/>
      <c r="Z2" s="25"/>
    </row>
    <row r="3" spans="1:26" x14ac:dyDescent="0.2">
      <c r="T3" t="s">
        <v>410</v>
      </c>
      <c r="U3" s="16">
        <f>PEARSON(SportClimbing[Height (m)], SportClimbing[Tries num. only excl. outliers])</f>
        <v>-0.11652569948061108</v>
      </c>
      <c r="V3" s="15"/>
    </row>
    <row r="4" spans="1:26" x14ac:dyDescent="0.2">
      <c r="A4" s="1" t="s">
        <v>233</v>
      </c>
      <c r="B4" t="s">
        <v>394</v>
      </c>
      <c r="E4" s="1" t="s">
        <v>233</v>
      </c>
      <c r="F4" t="s">
        <v>397</v>
      </c>
      <c r="H4" s="1" t="s">
        <v>233</v>
      </c>
      <c r="I4" t="s">
        <v>399</v>
      </c>
      <c r="K4" s="7" t="s">
        <v>141</v>
      </c>
      <c r="L4" s="7" t="s">
        <v>399</v>
      </c>
      <c r="N4" s="1" t="s">
        <v>233</v>
      </c>
      <c r="O4" t="s">
        <v>396</v>
      </c>
      <c r="Q4" s="1" t="s">
        <v>233</v>
      </c>
      <c r="R4" t="s">
        <v>395</v>
      </c>
      <c r="T4" s="15" t="s">
        <v>411</v>
      </c>
      <c r="U4" s="16">
        <f>RSQ(SportClimbing[Height (m)], SportClimbing[Tries num. only excl. outliers])</f>
        <v>1.3578238639445685E-2</v>
      </c>
      <c r="V4" s="15"/>
    </row>
    <row r="5" spans="1:26" x14ac:dyDescent="0.2">
      <c r="A5" s="2" t="s">
        <v>3</v>
      </c>
      <c r="B5">
        <v>90</v>
      </c>
      <c r="E5" s="2">
        <v>2006</v>
      </c>
      <c r="F5">
        <v>1</v>
      </c>
      <c r="H5" s="2" t="s">
        <v>43</v>
      </c>
      <c r="I5">
        <v>44</v>
      </c>
      <c r="K5" s="8" t="str">
        <f t="shared" ref="K5:K14" si="0">IF($H5="Grand Total", "", $H5)</f>
        <v>Siurana</v>
      </c>
      <c r="L5" s="9">
        <f t="shared" ref="L5:L14" si="1">IF($H5="Grand Total", "", $I5)</f>
        <v>44</v>
      </c>
      <c r="N5" s="2" t="s">
        <v>132</v>
      </c>
      <c r="O5">
        <v>20</v>
      </c>
      <c r="Q5" s="2" t="s">
        <v>412</v>
      </c>
      <c r="R5">
        <v>6</v>
      </c>
    </row>
    <row r="6" spans="1:26" x14ac:dyDescent="0.2">
      <c r="A6" s="2" t="s">
        <v>21</v>
      </c>
      <c r="B6">
        <v>43</v>
      </c>
      <c r="E6" s="2">
        <v>2007</v>
      </c>
      <c r="F6">
        <v>1</v>
      </c>
      <c r="H6" s="2" t="s">
        <v>100</v>
      </c>
      <c r="I6">
        <v>16</v>
      </c>
      <c r="K6" s="8" t="str">
        <f t="shared" si="0"/>
        <v>Grau dels matxos</v>
      </c>
      <c r="L6" s="9">
        <f t="shared" si="1"/>
        <v>16</v>
      </c>
      <c r="N6" s="2" t="s">
        <v>120</v>
      </c>
      <c r="O6">
        <v>11</v>
      </c>
      <c r="Q6" s="2" t="s">
        <v>413</v>
      </c>
      <c r="R6">
        <v>17</v>
      </c>
    </row>
    <row r="7" spans="1:26" x14ac:dyDescent="0.2">
      <c r="A7" s="2" t="s">
        <v>29</v>
      </c>
      <c r="B7">
        <v>17</v>
      </c>
      <c r="E7" s="2">
        <v>2008</v>
      </c>
      <c r="F7">
        <v>2</v>
      </c>
      <c r="H7" s="2" t="s">
        <v>126</v>
      </c>
      <c r="I7">
        <v>13</v>
      </c>
      <c r="K7" s="8" t="str">
        <f t="shared" si="0"/>
        <v>Chulilla</v>
      </c>
      <c r="L7" s="9">
        <f t="shared" si="1"/>
        <v>13</v>
      </c>
      <c r="N7" s="2" t="s">
        <v>164</v>
      </c>
      <c r="O7">
        <v>9</v>
      </c>
      <c r="Q7" s="2" t="s">
        <v>414</v>
      </c>
      <c r="R7">
        <v>55</v>
      </c>
    </row>
    <row r="8" spans="1:26" x14ac:dyDescent="0.2">
      <c r="A8" s="2" t="s">
        <v>32</v>
      </c>
      <c r="B8">
        <v>10</v>
      </c>
      <c r="E8" s="2">
        <v>2009</v>
      </c>
      <c r="F8">
        <v>0</v>
      </c>
      <c r="H8" s="2" t="s">
        <v>22</v>
      </c>
      <c r="I8">
        <v>12</v>
      </c>
      <c r="K8" s="8" t="str">
        <f t="shared" si="0"/>
        <v>Gelida</v>
      </c>
      <c r="L8" s="9">
        <f t="shared" si="1"/>
        <v>12</v>
      </c>
      <c r="N8" s="2" t="s">
        <v>371</v>
      </c>
      <c r="O8">
        <v>9</v>
      </c>
      <c r="Q8" s="2" t="s">
        <v>415</v>
      </c>
      <c r="R8">
        <v>52</v>
      </c>
    </row>
    <row r="9" spans="1:26" x14ac:dyDescent="0.2">
      <c r="A9" s="2" t="s">
        <v>69</v>
      </c>
      <c r="B9">
        <v>2</v>
      </c>
      <c r="E9" s="2">
        <v>2010</v>
      </c>
      <c r="F9">
        <v>0</v>
      </c>
      <c r="H9" s="2" t="s">
        <v>306</v>
      </c>
      <c r="I9">
        <v>8</v>
      </c>
      <c r="K9" s="8" t="str">
        <f t="shared" si="0"/>
        <v>Martinswand</v>
      </c>
      <c r="L9" s="9">
        <f t="shared" si="1"/>
        <v>8</v>
      </c>
      <c r="N9" s="2" t="s">
        <v>131</v>
      </c>
      <c r="O9">
        <v>9</v>
      </c>
      <c r="Q9" s="2" t="s">
        <v>416</v>
      </c>
      <c r="R9">
        <v>21</v>
      </c>
    </row>
    <row r="10" spans="1:26" x14ac:dyDescent="0.2">
      <c r="A10" s="2" t="s">
        <v>163</v>
      </c>
      <c r="B10">
        <v>1</v>
      </c>
      <c r="E10" s="2">
        <v>2011</v>
      </c>
      <c r="F10">
        <v>1</v>
      </c>
      <c r="H10" s="2" t="s">
        <v>25</v>
      </c>
      <c r="I10">
        <v>7</v>
      </c>
      <c r="K10" s="8" t="str">
        <f t="shared" si="0"/>
        <v>Garraf</v>
      </c>
      <c r="L10" s="9">
        <f t="shared" si="1"/>
        <v>7</v>
      </c>
      <c r="N10" s="2" t="s">
        <v>133</v>
      </c>
      <c r="O10">
        <v>8</v>
      </c>
      <c r="Q10" s="2" t="s">
        <v>417</v>
      </c>
      <c r="R10">
        <v>10</v>
      </c>
    </row>
    <row r="11" spans="1:26" x14ac:dyDescent="0.2">
      <c r="A11" s="2" t="s">
        <v>232</v>
      </c>
      <c r="B11">
        <v>163</v>
      </c>
      <c r="E11" s="2">
        <v>2012</v>
      </c>
      <c r="F11">
        <v>3</v>
      </c>
      <c r="H11" s="2" t="s">
        <v>105</v>
      </c>
      <c r="I11">
        <v>7</v>
      </c>
      <c r="K11" s="8" t="str">
        <f t="shared" si="0"/>
        <v>Arbolí</v>
      </c>
      <c r="L11" s="9">
        <f t="shared" si="1"/>
        <v>7</v>
      </c>
      <c r="N11" s="2" t="s">
        <v>332</v>
      </c>
      <c r="O11">
        <v>6</v>
      </c>
      <c r="Q11" s="2" t="s">
        <v>382</v>
      </c>
      <c r="R11">
        <v>2</v>
      </c>
    </row>
    <row r="12" spans="1:26" x14ac:dyDescent="0.2">
      <c r="E12" s="2">
        <v>2013</v>
      </c>
      <c r="F12">
        <v>16</v>
      </c>
      <c r="H12" s="2" t="s">
        <v>68</v>
      </c>
      <c r="I12">
        <v>6</v>
      </c>
      <c r="K12" s="8" t="str">
        <f t="shared" si="0"/>
        <v>Margalef</v>
      </c>
      <c r="L12" s="9">
        <f t="shared" si="1"/>
        <v>6</v>
      </c>
      <c r="N12" s="2" t="s">
        <v>231</v>
      </c>
      <c r="O12">
        <v>5</v>
      </c>
      <c r="Q12" s="2" t="s">
        <v>232</v>
      </c>
      <c r="R12">
        <v>163</v>
      </c>
    </row>
    <row r="13" spans="1:26" x14ac:dyDescent="0.2">
      <c r="E13" s="2">
        <v>2014</v>
      </c>
      <c r="F13">
        <v>0</v>
      </c>
      <c r="H13" s="2" t="s">
        <v>49</v>
      </c>
      <c r="I13">
        <v>5</v>
      </c>
      <c r="K13" s="8" t="str">
        <f t="shared" si="0"/>
        <v>Font Soleia</v>
      </c>
      <c r="L13" s="9">
        <f t="shared" si="1"/>
        <v>5</v>
      </c>
      <c r="N13" s="2" t="s">
        <v>104</v>
      </c>
      <c r="O13">
        <v>5</v>
      </c>
    </row>
    <row r="14" spans="1:26" x14ac:dyDescent="0.2">
      <c r="A14" s="10" t="s">
        <v>140</v>
      </c>
      <c r="B14" s="10" t="s">
        <v>403</v>
      </c>
      <c r="C14" s="10" t="s">
        <v>394</v>
      </c>
      <c r="E14" s="2">
        <v>2015</v>
      </c>
      <c r="F14">
        <v>0</v>
      </c>
      <c r="H14" s="2" t="s">
        <v>77</v>
      </c>
      <c r="I14">
        <v>4</v>
      </c>
      <c r="K14" s="8" t="str">
        <f t="shared" si="0"/>
        <v>Mallorca</v>
      </c>
      <c r="L14" s="9">
        <f t="shared" si="1"/>
        <v>4</v>
      </c>
      <c r="N14" s="2" t="s">
        <v>53</v>
      </c>
      <c r="O14">
        <v>5</v>
      </c>
    </row>
    <row r="15" spans="1:26" x14ac:dyDescent="0.2">
      <c r="A15" s="9" t="s">
        <v>3</v>
      </c>
      <c r="B15" s="9">
        <f t="shared" ref="B15:B20" si="2">(LARGE($C$15:$C$20, 1)-C15)/2</f>
        <v>0</v>
      </c>
      <c r="C15" s="9">
        <f>GETPIVOTDATA("[Measures].[Count of Belayer]",$A$4,"[SportClimbing].[Grade]","[SportClimbing].[Grade].&amp;[7a]")</f>
        <v>90</v>
      </c>
      <c r="E15" s="2">
        <v>2016</v>
      </c>
      <c r="F15">
        <v>2</v>
      </c>
      <c r="H15" s="4" t="s">
        <v>232</v>
      </c>
      <c r="I15">
        <v>163</v>
      </c>
      <c r="K15" s="8" t="s">
        <v>402</v>
      </c>
      <c r="L15" s="9">
        <f>$L16-SUM($L5:$L14)</f>
        <v>41</v>
      </c>
      <c r="N15" s="4" t="s">
        <v>232</v>
      </c>
      <c r="O15">
        <v>163</v>
      </c>
    </row>
    <row r="16" spans="1:26" x14ac:dyDescent="0.2">
      <c r="A16" s="9" t="s">
        <v>21</v>
      </c>
      <c r="B16" s="9">
        <f t="shared" si="2"/>
        <v>23.5</v>
      </c>
      <c r="C16" s="9">
        <f>GETPIVOTDATA("[Measures].[Count of Belayer]",$A$4,"[SportClimbing].[Grade]","[SportClimbing].[Grade].&amp;[7a+]")</f>
        <v>43</v>
      </c>
      <c r="E16" s="2">
        <v>2017</v>
      </c>
      <c r="F16">
        <v>31</v>
      </c>
      <c r="K16" s="7" t="s">
        <v>232</v>
      </c>
      <c r="L16" s="7">
        <f>GETPIVOTDATA("[Measures].[Count of Belayer]",$H$4)</f>
        <v>163</v>
      </c>
    </row>
    <row r="17" spans="1:28" x14ac:dyDescent="0.2">
      <c r="A17" s="9" t="s">
        <v>29</v>
      </c>
      <c r="B17" s="9">
        <f t="shared" si="2"/>
        <v>36.5</v>
      </c>
      <c r="C17" s="9">
        <f>GETPIVOTDATA("[Measures].[Count of Belayer]",$A$4,"[SportClimbing].[Grade]","[SportClimbing].[Grade].&amp;[7b]")</f>
        <v>17</v>
      </c>
      <c r="E17" s="2">
        <v>2018</v>
      </c>
      <c r="F17">
        <v>25</v>
      </c>
    </row>
    <row r="18" spans="1:28" x14ac:dyDescent="0.2">
      <c r="A18" s="9" t="s">
        <v>32</v>
      </c>
      <c r="B18" s="9">
        <f t="shared" si="2"/>
        <v>40</v>
      </c>
      <c r="C18" s="9">
        <f>GETPIVOTDATA("[Measures].[Count of Belayer]",$A$4,"[SportClimbing].[Grade]","[SportClimbing].[Grade].&amp;[7b+]")</f>
        <v>10</v>
      </c>
      <c r="E18" s="2">
        <v>2019</v>
      </c>
      <c r="F18">
        <v>7</v>
      </c>
      <c r="R18" s="21"/>
    </row>
    <row r="19" spans="1:28" x14ac:dyDescent="0.2">
      <c r="A19" s="9" t="s">
        <v>69</v>
      </c>
      <c r="B19" s="9">
        <f t="shared" si="2"/>
        <v>44</v>
      </c>
      <c r="C19" s="9">
        <f>GETPIVOTDATA("[Measures].[Count of Belayer]",$A$4,"[SportClimbing].[Grade]","[SportClimbing].[Grade].&amp;[7c]")</f>
        <v>2</v>
      </c>
      <c r="E19" s="2">
        <v>2020</v>
      </c>
      <c r="F19">
        <v>10</v>
      </c>
      <c r="K19" s="1" t="s">
        <v>233</v>
      </c>
      <c r="L19" t="s">
        <v>401</v>
      </c>
      <c r="R19" s="21"/>
    </row>
    <row r="20" spans="1:28" x14ac:dyDescent="0.2">
      <c r="A20" s="9" t="s">
        <v>163</v>
      </c>
      <c r="B20" s="9">
        <f t="shared" si="2"/>
        <v>44.5</v>
      </c>
      <c r="C20" s="9">
        <f>GETPIVOTDATA("[Measures].[Count of Belayer]",$A$4,"[SportClimbing].[Grade]","[SportClimbing].[Grade].&amp;[7c+]")</f>
        <v>1</v>
      </c>
      <c r="E20" s="2">
        <v>2021</v>
      </c>
      <c r="F20">
        <v>17</v>
      </c>
      <c r="K20" s="2" t="s">
        <v>262</v>
      </c>
      <c r="L20">
        <v>131</v>
      </c>
      <c r="O20" s="21"/>
    </row>
    <row r="21" spans="1:28" x14ac:dyDescent="0.2">
      <c r="A21" s="10" t="s">
        <v>232</v>
      </c>
      <c r="B21" s="10"/>
      <c r="C21" s="10">
        <f>GETPIVOTDATA("[Measures].[Count of Belayer]",$A$4)</f>
        <v>163</v>
      </c>
      <c r="E21" s="2">
        <v>2022</v>
      </c>
      <c r="F21">
        <v>19</v>
      </c>
      <c r="K21" s="2" t="s">
        <v>298</v>
      </c>
      <c r="L21">
        <v>20</v>
      </c>
      <c r="O21" s="21"/>
    </row>
    <row r="22" spans="1:28" x14ac:dyDescent="0.2">
      <c r="E22" s="2">
        <v>2023</v>
      </c>
      <c r="F22">
        <v>22</v>
      </c>
      <c r="K22" s="2" t="s">
        <v>261</v>
      </c>
      <c r="L22">
        <v>8</v>
      </c>
      <c r="O22" s="21"/>
      <c r="Q22" s="1" t="s">
        <v>423</v>
      </c>
      <c r="R22" t="s" vm="1">
        <v>424</v>
      </c>
    </row>
    <row r="23" spans="1:28" x14ac:dyDescent="0.2">
      <c r="E23" s="2">
        <v>2024</v>
      </c>
      <c r="F23">
        <v>6</v>
      </c>
      <c r="K23" s="2" t="s">
        <v>273</v>
      </c>
      <c r="L23">
        <v>2</v>
      </c>
    </row>
    <row r="24" spans="1:28" x14ac:dyDescent="0.2">
      <c r="A24" s="1" t="s">
        <v>233</v>
      </c>
      <c r="B24" t="s">
        <v>400</v>
      </c>
      <c r="E24" s="2" t="s">
        <v>232</v>
      </c>
      <c r="F24">
        <v>163</v>
      </c>
      <c r="K24" s="2" t="s">
        <v>313</v>
      </c>
      <c r="L24">
        <v>1</v>
      </c>
      <c r="Q24" s="1" t="s">
        <v>233</v>
      </c>
      <c r="R24" t="s">
        <v>421</v>
      </c>
    </row>
    <row r="25" spans="1:28" ht="15.75" x14ac:dyDescent="0.25">
      <c r="A25" s="2" t="s">
        <v>348</v>
      </c>
      <c r="B25">
        <v>58</v>
      </c>
      <c r="K25" s="2" t="s">
        <v>391</v>
      </c>
      <c r="L25">
        <v>1</v>
      </c>
      <c r="Q25" s="2" t="s">
        <v>332</v>
      </c>
      <c r="R25">
        <v>5</v>
      </c>
      <c r="T25" s="25" t="s">
        <v>409</v>
      </c>
      <c r="U25" s="25"/>
      <c r="V25" s="25"/>
      <c r="W25" s="25"/>
      <c r="X25" s="25"/>
      <c r="Y25" s="25"/>
      <c r="Z25" s="25"/>
    </row>
    <row r="26" spans="1:28" x14ac:dyDescent="0.2">
      <c r="A26" s="2" t="s">
        <v>130</v>
      </c>
      <c r="B26">
        <v>47</v>
      </c>
      <c r="K26" s="2" t="s">
        <v>232</v>
      </c>
      <c r="L26">
        <v>163</v>
      </c>
      <c r="Q26" s="2" t="s">
        <v>338</v>
      </c>
      <c r="R26">
        <v>3</v>
      </c>
      <c r="T26" t="s">
        <v>410</v>
      </c>
      <c r="U26" s="16">
        <f>PEARSON(U38:AA38, U39:AA39)</f>
        <v>-0.75600427795345904</v>
      </c>
      <c r="V26" s="15"/>
    </row>
    <row r="27" spans="1:28" x14ac:dyDescent="0.2">
      <c r="A27" s="2" t="s">
        <v>11</v>
      </c>
      <c r="B27">
        <v>17</v>
      </c>
      <c r="E27" s="1" t="s">
        <v>233</v>
      </c>
      <c r="F27" t="s">
        <v>398</v>
      </c>
      <c r="Q27" s="2" t="s">
        <v>375</v>
      </c>
      <c r="R27">
        <v>3</v>
      </c>
      <c r="T27" s="15" t="s">
        <v>411</v>
      </c>
      <c r="U27" s="16">
        <f>RSQ(U38:AA38, U39:AA39)</f>
        <v>0.57154246828393096</v>
      </c>
      <c r="V27" s="15"/>
    </row>
    <row r="28" spans="1:28" x14ac:dyDescent="0.2">
      <c r="A28" s="2" t="s">
        <v>349</v>
      </c>
      <c r="B28">
        <v>15</v>
      </c>
      <c r="E28" s="2" t="s">
        <v>151</v>
      </c>
      <c r="F28">
        <v>5</v>
      </c>
      <c r="Q28" s="2" t="s">
        <v>371</v>
      </c>
      <c r="R28">
        <v>2</v>
      </c>
    </row>
    <row r="29" spans="1:28" x14ac:dyDescent="0.2">
      <c r="A29" s="2" t="s">
        <v>350</v>
      </c>
      <c r="B29">
        <v>8</v>
      </c>
      <c r="E29" s="2" t="s">
        <v>152</v>
      </c>
      <c r="F29">
        <v>25</v>
      </c>
      <c r="K29" s="10" t="s">
        <v>140</v>
      </c>
      <c r="L29" s="10" t="s">
        <v>394</v>
      </c>
      <c r="Q29" s="2" t="s">
        <v>393</v>
      </c>
      <c r="R29">
        <v>1</v>
      </c>
      <c r="T29" s="1" t="s">
        <v>431</v>
      </c>
      <c r="U29" s="1" t="s">
        <v>429</v>
      </c>
    </row>
    <row r="30" spans="1:28" x14ac:dyDescent="0.2">
      <c r="A30" s="2" t="s">
        <v>353</v>
      </c>
      <c r="B30">
        <v>4</v>
      </c>
      <c r="E30" s="2" t="s">
        <v>368</v>
      </c>
      <c r="F30">
        <v>10</v>
      </c>
      <c r="K30" s="9" t="s">
        <v>262</v>
      </c>
      <c r="L30" s="9">
        <f>GETPIVOTDATA("[Measures].[Count of Belayer]",$K$19,"[SportClimbing].[Country]","[SportClimbing].[Country].&amp;[Spain]")</f>
        <v>131</v>
      </c>
      <c r="T30" s="1" t="s">
        <v>430</v>
      </c>
      <c r="U30" t="s">
        <v>412</v>
      </c>
      <c r="V30" t="s">
        <v>413</v>
      </c>
      <c r="W30" t="s">
        <v>414</v>
      </c>
      <c r="X30" t="s">
        <v>415</v>
      </c>
      <c r="Y30" t="s">
        <v>416</v>
      </c>
      <c r="Z30" t="s">
        <v>417</v>
      </c>
      <c r="AA30" t="s">
        <v>382</v>
      </c>
      <c r="AB30" t="s">
        <v>432</v>
      </c>
    </row>
    <row r="31" spans="1:28" x14ac:dyDescent="0.2">
      <c r="A31" s="2" t="s">
        <v>351</v>
      </c>
      <c r="B31">
        <v>4</v>
      </c>
      <c r="E31" s="2" t="s">
        <v>369</v>
      </c>
      <c r="F31">
        <v>27</v>
      </c>
      <c r="K31" s="9" t="s">
        <v>298</v>
      </c>
      <c r="L31" s="9">
        <f>GETPIVOTDATA("[Measures].[Count of Belayer]",$K$19,"[SportClimbing].[Country]","[SportClimbing].[Country].&amp;[Austria]")</f>
        <v>20</v>
      </c>
      <c r="T31" s="2" t="s">
        <v>3</v>
      </c>
      <c r="U31" s="23">
        <v>2.5</v>
      </c>
      <c r="V31" s="23">
        <v>3.25</v>
      </c>
      <c r="W31" s="23">
        <v>1.5151515151515151</v>
      </c>
      <c r="X31" s="23">
        <v>2.2916666666666665</v>
      </c>
      <c r="Y31" s="23">
        <v>1.2307692307692308</v>
      </c>
      <c r="Z31" s="23">
        <v>1</v>
      </c>
      <c r="AA31" s="23"/>
      <c r="AB31" s="23">
        <v>1.9333333333333333</v>
      </c>
    </row>
    <row r="32" spans="1:28" x14ac:dyDescent="0.2">
      <c r="A32" s="2" t="s">
        <v>354</v>
      </c>
      <c r="B32">
        <v>3</v>
      </c>
      <c r="E32" s="2" t="s">
        <v>155</v>
      </c>
      <c r="F32">
        <v>16</v>
      </c>
      <c r="K32" s="9" t="s">
        <v>261</v>
      </c>
      <c r="L32" s="9">
        <f>GETPIVOTDATA("[Measures].[Count of Belayer]",$K$19,"[SportClimbing].[Country]","[SportClimbing].[Country].&amp;[France]")</f>
        <v>8</v>
      </c>
      <c r="T32" s="2" t="s">
        <v>21</v>
      </c>
      <c r="U32" s="23">
        <v>1</v>
      </c>
      <c r="V32" s="23">
        <v>2.25</v>
      </c>
      <c r="W32" s="23">
        <v>2.1538461538461537</v>
      </c>
      <c r="X32" s="23">
        <v>1.6666666666666667</v>
      </c>
      <c r="Y32" s="23">
        <v>3.6666666666666665</v>
      </c>
      <c r="Z32" s="23">
        <v>1.3333333333333333</v>
      </c>
      <c r="AA32" s="23">
        <v>1</v>
      </c>
      <c r="AB32" s="23">
        <v>1.9534883720930232</v>
      </c>
    </row>
    <row r="33" spans="1:28" x14ac:dyDescent="0.2">
      <c r="A33" s="2" t="s">
        <v>346</v>
      </c>
      <c r="B33">
        <v>2</v>
      </c>
      <c r="E33" s="2" t="s">
        <v>367</v>
      </c>
      <c r="F33">
        <v>15</v>
      </c>
      <c r="K33" s="9" t="s">
        <v>273</v>
      </c>
      <c r="L33" s="9">
        <f>GETPIVOTDATA("[Measures].[Count of Belayer]",$K$19,"[SportClimbing].[Country]","[SportClimbing].[Country].&amp;[Portugal]")</f>
        <v>2</v>
      </c>
      <c r="T33" s="2" t="s">
        <v>29</v>
      </c>
      <c r="U33" s="23">
        <v>3</v>
      </c>
      <c r="V33" s="23">
        <v>3</v>
      </c>
      <c r="W33" s="23">
        <v>3.2</v>
      </c>
      <c r="X33" s="23">
        <v>5.25</v>
      </c>
      <c r="Y33" s="23">
        <v>3</v>
      </c>
      <c r="Z33" s="23">
        <v>1.6666666666666667</v>
      </c>
      <c r="AA33" s="23"/>
      <c r="AB33" s="23">
        <v>3.3529411764705883</v>
      </c>
    </row>
    <row r="34" spans="1:28" x14ac:dyDescent="0.2">
      <c r="A34" s="2" t="s">
        <v>355</v>
      </c>
      <c r="B34">
        <v>2</v>
      </c>
      <c r="E34" s="2" t="s">
        <v>366</v>
      </c>
      <c r="F34">
        <v>9</v>
      </c>
      <c r="K34" s="9" t="s">
        <v>313</v>
      </c>
      <c r="L34" s="9">
        <f>GETPIVOTDATA("[Measures].[Count of Belayer]",$K$19,"[SportClimbing].[Country]","[SportClimbing].[Country].&amp;[Italy]")</f>
        <v>1</v>
      </c>
      <c r="T34" s="2" t="s">
        <v>32</v>
      </c>
      <c r="U34" s="23"/>
      <c r="V34" s="23"/>
      <c r="W34" s="23">
        <v>5</v>
      </c>
      <c r="X34" s="23">
        <v>8</v>
      </c>
      <c r="Y34" s="23">
        <v>3</v>
      </c>
      <c r="Z34" s="23"/>
      <c r="AA34" s="23">
        <v>1</v>
      </c>
      <c r="AB34" s="23">
        <v>5.7</v>
      </c>
    </row>
    <row r="35" spans="1:28" x14ac:dyDescent="0.2">
      <c r="A35" s="2" t="s">
        <v>347</v>
      </c>
      <c r="B35">
        <v>1</v>
      </c>
      <c r="E35" s="2" t="s">
        <v>158</v>
      </c>
      <c r="F35">
        <v>4</v>
      </c>
      <c r="K35" s="9" t="s">
        <v>391</v>
      </c>
      <c r="L35" s="9">
        <f>GETPIVOTDATA("[Measures].[Count of Belayer]",$K$19,"[SportClimbing].[Country]","[SportClimbing].[Country].&amp;[Germany]")</f>
        <v>1</v>
      </c>
      <c r="T35" s="2" t="s">
        <v>69</v>
      </c>
      <c r="U35" s="23"/>
      <c r="V35" s="23"/>
      <c r="W35" s="23">
        <v>5</v>
      </c>
      <c r="X35" s="23">
        <v>7</v>
      </c>
      <c r="Y35" s="23"/>
      <c r="Z35" s="23"/>
      <c r="AA35" s="23"/>
      <c r="AB35" s="23">
        <v>6</v>
      </c>
    </row>
    <row r="36" spans="1:28" x14ac:dyDescent="0.2">
      <c r="A36" s="2" t="s">
        <v>352</v>
      </c>
      <c r="B36">
        <v>1</v>
      </c>
      <c r="E36" s="2" t="s">
        <v>159</v>
      </c>
      <c r="F36">
        <v>14</v>
      </c>
      <c r="K36" s="10" t="s">
        <v>232</v>
      </c>
      <c r="L36" s="10">
        <f>GETPIVOTDATA("[Measures].[Count of Belayer]",$A$4)</f>
        <v>163</v>
      </c>
      <c r="T36" s="2" t="s">
        <v>432</v>
      </c>
      <c r="U36" s="23">
        <v>2.3333333333333335</v>
      </c>
      <c r="V36" s="23">
        <v>3</v>
      </c>
      <c r="W36" s="23">
        <v>2.0185185185185186</v>
      </c>
      <c r="X36" s="23">
        <v>2.9423076923076925</v>
      </c>
      <c r="Y36" s="23">
        <v>2</v>
      </c>
      <c r="Z36" s="23">
        <v>1.3</v>
      </c>
      <c r="AA36" s="23">
        <v>1</v>
      </c>
      <c r="AB36" s="23">
        <v>2.3703703703703702</v>
      </c>
    </row>
    <row r="37" spans="1:28" x14ac:dyDescent="0.2">
      <c r="A37" s="2" t="s">
        <v>383</v>
      </c>
      <c r="B37">
        <v>1</v>
      </c>
      <c r="E37" s="2" t="s">
        <v>162</v>
      </c>
      <c r="F37">
        <v>14</v>
      </c>
      <c r="T37" s="2"/>
      <c r="U37" s="23"/>
      <c r="V37" s="23"/>
      <c r="W37" s="23"/>
      <c r="X37" s="23"/>
      <c r="Y37" s="23"/>
      <c r="Z37" s="23"/>
      <c r="AA37" s="23"/>
      <c r="AB37" s="23"/>
    </row>
    <row r="38" spans="1:28" x14ac:dyDescent="0.2">
      <c r="A38" s="2" t="s">
        <v>232</v>
      </c>
      <c r="B38">
        <v>163</v>
      </c>
      <c r="E38" s="2" t="s">
        <v>160</v>
      </c>
      <c r="F38">
        <v>15</v>
      </c>
      <c r="T38" s="2"/>
      <c r="U38" s="24">
        <v>10</v>
      </c>
      <c r="V38" s="24">
        <v>15</v>
      </c>
      <c r="W38" s="24">
        <v>20</v>
      </c>
      <c r="X38" s="24">
        <v>25</v>
      </c>
      <c r="Y38" s="24">
        <v>30</v>
      </c>
      <c r="Z38" s="24">
        <v>35</v>
      </c>
      <c r="AA38" s="24">
        <v>40</v>
      </c>
      <c r="AB38" s="23"/>
    </row>
    <row r="39" spans="1:28" x14ac:dyDescent="0.2">
      <c r="E39" s="2" t="s">
        <v>161</v>
      </c>
      <c r="F39">
        <v>9</v>
      </c>
      <c r="U39" s="9">
        <f>GETPIVOTDATA("[Measures].[Average of Tries num. only excl. outliers]",$T$29,"[SportClimbing].[Height range (m)]","[SportClimbing].[Height range (m)].&amp;[0-10]")</f>
        <v>2.3333333333333335</v>
      </c>
      <c r="V39" s="9">
        <f>GETPIVOTDATA("[Measures].[Average of Tries num. only excl. outliers]",$T$29,"[SportClimbing].[Height range (m)]","[SportClimbing].[Height range (m)].&amp;[11-15]")</f>
        <v>3</v>
      </c>
      <c r="W39" s="9">
        <f>GETPIVOTDATA("[Measures].[Average of Tries num. only excl. outliers]",$T$29,"[SportClimbing].[Height range (m)]","[SportClimbing].[Height range (m)].&amp;[16-20]")</f>
        <v>2.0185185185185186</v>
      </c>
      <c r="X39" s="9">
        <f>GETPIVOTDATA("[Measures].[Average of Tries num. only excl. outliers]",$T$29,"[SportClimbing].[Height range (m)]","[SportClimbing].[Height range (m)].&amp;[21-25]")</f>
        <v>2.9423076923076925</v>
      </c>
      <c r="Y39" s="9">
        <f>GETPIVOTDATA("[Measures].[Average of Tries num. only excl. outliers]",$T$29,"[SportClimbing].[Height range (m)]","[SportClimbing].[Height range (m)].&amp;[26-30]")</f>
        <v>2</v>
      </c>
      <c r="Z39" s="9">
        <f>GETPIVOTDATA("[Measures].[Average of Tries num. only excl. outliers]",$T$29,"[SportClimbing].[Height range (m)]","[SportClimbing].[Height range (m)].&amp;[31-35]")</f>
        <v>1.3</v>
      </c>
      <c r="AA39" s="9">
        <f>GETPIVOTDATA("[Measures].[Average of Tries num. only excl. outliers]",$T$29,"[SportClimbing].[Height range (m)]","[SportClimbing].[Height range (m)].&amp;[35+]")</f>
        <v>1</v>
      </c>
    </row>
    <row r="40" spans="1:28" x14ac:dyDescent="0.2">
      <c r="E40" s="2" t="s">
        <v>232</v>
      </c>
      <c r="F40">
        <v>163</v>
      </c>
    </row>
    <row r="41" spans="1:28" x14ac:dyDescent="0.2">
      <c r="A41" s="1" t="s">
        <v>233</v>
      </c>
      <c r="B41" t="s">
        <v>425</v>
      </c>
    </row>
    <row r="42" spans="1:28" x14ac:dyDescent="0.2">
      <c r="A42" s="2" t="s">
        <v>11</v>
      </c>
      <c r="B42" s="13">
        <v>0.10429447852760736</v>
      </c>
    </row>
    <row r="43" spans="1:28" x14ac:dyDescent="0.2">
      <c r="A43" s="2" t="s">
        <v>130</v>
      </c>
      <c r="B43" s="13">
        <v>0.28834355828220859</v>
      </c>
    </row>
    <row r="44" spans="1:28" x14ac:dyDescent="0.2">
      <c r="A44" s="2" t="s">
        <v>405</v>
      </c>
      <c r="B44" s="13">
        <v>0.6073619631901841</v>
      </c>
    </row>
    <row r="45" spans="1:28" x14ac:dyDescent="0.2">
      <c r="A45" s="2" t="s">
        <v>232</v>
      </c>
      <c r="B45" s="13">
        <v>1</v>
      </c>
    </row>
    <row r="48" spans="1:28" x14ac:dyDescent="0.2">
      <c r="A48" s="1" t="s">
        <v>233</v>
      </c>
      <c r="B48" t="s">
        <v>426</v>
      </c>
    </row>
    <row r="49" spans="1:4" x14ac:dyDescent="0.2">
      <c r="A49" s="2" t="s">
        <v>3</v>
      </c>
      <c r="B49" s="12">
        <v>1.9333333333333333</v>
      </c>
    </row>
    <row r="50" spans="1:4" x14ac:dyDescent="0.2">
      <c r="A50" s="2" t="s">
        <v>21</v>
      </c>
      <c r="B50" s="12">
        <v>1.9534883720930232</v>
      </c>
    </row>
    <row r="51" spans="1:4" x14ac:dyDescent="0.2">
      <c r="A51" s="2" t="s">
        <v>29</v>
      </c>
      <c r="B51" s="12">
        <v>3.3529411764705883</v>
      </c>
    </row>
    <row r="52" spans="1:4" x14ac:dyDescent="0.2">
      <c r="A52" s="2" t="s">
        <v>32</v>
      </c>
      <c r="B52" s="12">
        <v>5.7</v>
      </c>
    </row>
    <row r="53" spans="1:4" x14ac:dyDescent="0.2">
      <c r="A53" s="2" t="s">
        <v>69</v>
      </c>
      <c r="B53" s="12">
        <v>6</v>
      </c>
    </row>
    <row r="54" spans="1:4" x14ac:dyDescent="0.2">
      <c r="A54" s="2" t="s">
        <v>232</v>
      </c>
      <c r="B54" s="12">
        <v>2.3703703703703702</v>
      </c>
    </row>
    <row r="57" spans="1:4" x14ac:dyDescent="0.2">
      <c r="A57" s="1" t="s">
        <v>427</v>
      </c>
      <c r="B57" s="1" t="s">
        <v>420</v>
      </c>
    </row>
    <row r="58" spans="1:4" x14ac:dyDescent="0.2">
      <c r="A58" s="1" t="s">
        <v>233</v>
      </c>
      <c r="B58" t="s">
        <v>11</v>
      </c>
      <c r="C58" t="s">
        <v>130</v>
      </c>
      <c r="D58" t="s">
        <v>405</v>
      </c>
    </row>
    <row r="59" spans="1:4" x14ac:dyDescent="0.2">
      <c r="A59" s="2" t="s">
        <v>3</v>
      </c>
      <c r="B59" s="18">
        <v>0.12222222222222222</v>
      </c>
      <c r="C59" s="18">
        <v>0.37777777777777777</v>
      </c>
      <c r="D59" s="18">
        <v>0.5</v>
      </c>
    </row>
    <row r="60" spans="1:4" x14ac:dyDescent="0.2">
      <c r="A60" s="2" t="s">
        <v>21</v>
      </c>
      <c r="B60" s="18">
        <v>0.11627906976744186</v>
      </c>
      <c r="C60" s="18">
        <v>0.2558139534883721</v>
      </c>
      <c r="D60" s="18">
        <v>0.62790697674418605</v>
      </c>
    </row>
    <row r="61" spans="1:4" x14ac:dyDescent="0.2">
      <c r="A61" s="2" t="s">
        <v>29</v>
      </c>
      <c r="B61" s="18">
        <v>5.8823529411764705E-2</v>
      </c>
      <c r="C61" s="18">
        <v>5.8823529411764705E-2</v>
      </c>
      <c r="D61" s="18">
        <v>0.88235294117647056</v>
      </c>
    </row>
    <row r="62" spans="1:4" x14ac:dyDescent="0.2">
      <c r="A62" s="2" t="s">
        <v>32</v>
      </c>
      <c r="B62" s="18">
        <v>0</v>
      </c>
      <c r="C62" s="18">
        <v>0.1</v>
      </c>
      <c r="D62" s="18">
        <v>0.9</v>
      </c>
    </row>
    <row r="63" spans="1:4" x14ac:dyDescent="0.2">
      <c r="A63" s="2" t="s">
        <v>69</v>
      </c>
      <c r="B63" s="18">
        <v>0</v>
      </c>
      <c r="C63" s="18">
        <v>0</v>
      </c>
      <c r="D63" s="18">
        <v>1</v>
      </c>
    </row>
    <row r="64" spans="1:4" x14ac:dyDescent="0.2">
      <c r="A64" s="2" t="s">
        <v>163</v>
      </c>
      <c r="B64" s="18">
        <v>0</v>
      </c>
      <c r="C64" s="18">
        <v>0</v>
      </c>
      <c r="D64" s="18">
        <v>1</v>
      </c>
    </row>
    <row r="66" spans="1:3" x14ac:dyDescent="0.2">
      <c r="A66" s="19" t="s">
        <v>233</v>
      </c>
      <c r="B66" s="19" t="s">
        <v>11</v>
      </c>
      <c r="C66" s="19" t="s">
        <v>130</v>
      </c>
    </row>
    <row r="67" spans="1:3" x14ac:dyDescent="0.2">
      <c r="A67" s="8" t="s">
        <v>3</v>
      </c>
      <c r="B67" s="20">
        <f>GETPIVOTDATA("[Measures].[Count of Belayer]",$A$57,"[SportClimbing].[Grade]","[SportClimbing].[Grade].&amp;[7a]","[SportClimbing].[onsight/flash/redpoint]","[SportClimbing].[onsight/flash/redpoint].&amp;[flash]")</f>
        <v>0.12222222222222222</v>
      </c>
      <c r="C67" s="20">
        <f>GETPIVOTDATA("[Measures].[Count of Belayer]",$A$57,"[SportClimbing].[Grade]","[SportClimbing].[Grade].&amp;[7a]","[SportClimbing].[onsight/flash/redpoint]","[SportClimbing].[onsight/flash/redpoint].&amp;[onsight]")</f>
        <v>0.37777777777777777</v>
      </c>
    </row>
    <row r="68" spans="1:3" x14ac:dyDescent="0.2">
      <c r="A68" s="8" t="s">
        <v>21</v>
      </c>
      <c r="B68" s="20">
        <f>GETPIVOTDATA("[Measures].[Count of Belayer]",$A$57,"[SportClimbing].[Grade]","[SportClimbing].[Grade].&amp;[7a+]","[SportClimbing].[onsight/flash/redpoint]","[SportClimbing].[onsight/flash/redpoint].&amp;[flash]")</f>
        <v>0.11627906976744186</v>
      </c>
      <c r="C68" s="20">
        <f>GETPIVOTDATA("[Measures].[Count of Belayer]",$A$57,"[SportClimbing].[Grade]","[SportClimbing].[Grade].&amp;[7a+]","[SportClimbing].[onsight/flash/redpoint]","[SportClimbing].[onsight/flash/redpoint].&amp;[onsight]")</f>
        <v>0.2558139534883721</v>
      </c>
    </row>
    <row r="69" spans="1:3" x14ac:dyDescent="0.2">
      <c r="A69" s="8" t="s">
        <v>29</v>
      </c>
      <c r="B69" s="20">
        <f>GETPIVOTDATA("[Measures].[Count of Belayer]",$A$57,"[SportClimbing].[Grade]","[SportClimbing].[Grade].&amp;[7b]","[SportClimbing].[onsight/flash/redpoint]","[SportClimbing].[onsight/flash/redpoint].&amp;[flash]")</f>
        <v>5.8823529411764705E-2</v>
      </c>
      <c r="C69" s="20">
        <f>GETPIVOTDATA("[Measures].[Count of Belayer]",$A$57,"[SportClimbing].[Grade]","[SportClimbing].[Grade].&amp;[7b]","[SportClimbing].[onsight/flash/redpoint]","[SportClimbing].[onsight/flash/redpoint].&amp;[onsight]")</f>
        <v>5.8823529411764705E-2</v>
      </c>
    </row>
    <row r="70" spans="1:3" x14ac:dyDescent="0.2">
      <c r="A70" s="8" t="s">
        <v>32</v>
      </c>
      <c r="B70" s="20">
        <f>GETPIVOTDATA("[Measures].[Count of Belayer]",$A$57,"[SportClimbing].[Grade]","[SportClimbing].[Grade].&amp;[7b+]","[SportClimbing].[onsight/flash/redpoint]","[SportClimbing].[onsight/flash/redpoint].&amp;[flash]")</f>
        <v>0</v>
      </c>
      <c r="C70" s="20">
        <f>GETPIVOTDATA("[Measures].[Count of Belayer]",$A$57,"[SportClimbing].[Grade]","[SportClimbing].[Grade].&amp;[7b+]","[SportClimbing].[onsight/flash/redpoint]","[SportClimbing].[onsight/flash/redpoint].&amp;[onsight]")</f>
        <v>0.1</v>
      </c>
    </row>
    <row r="71" spans="1:3" x14ac:dyDescent="0.2">
      <c r="A71" s="8" t="s">
        <v>69</v>
      </c>
      <c r="B71" s="20">
        <f>GETPIVOTDATA("[Measures].[Count of Belayer]",$A$57,"[SportClimbing].[Grade]","[SportClimbing].[Grade].&amp;[7c]","[SportClimbing].[onsight/flash/redpoint]","[SportClimbing].[onsight/flash/redpoint].&amp;[flash]")</f>
        <v>0</v>
      </c>
      <c r="C71" s="20">
        <f>GETPIVOTDATA("[Measures].[Count of Belayer]",$A$57,"[SportClimbing].[Grade]","[SportClimbing].[Grade].&amp;[7c]","[SportClimbing].[onsight/flash/redpoint]","[SportClimbing].[onsight/flash/redpoint].&amp;[onsight]")</f>
        <v>0</v>
      </c>
    </row>
    <row r="72" spans="1:3" x14ac:dyDescent="0.2">
      <c r="A72" s="8" t="s">
        <v>163</v>
      </c>
      <c r="B72" s="20">
        <f>GETPIVOTDATA("[Measures].[Count of Belayer]",$A$57,"[SportClimbing].[Grade]","[SportClimbing].[Grade].&amp;[7c+]","[SportClimbing].[onsight/flash/redpoint]","[SportClimbing].[onsight/flash/redpoint].&amp;[flash]")</f>
        <v>0</v>
      </c>
      <c r="C72" s="20">
        <f>GETPIVOTDATA("[Measures].[Count of Belayer]",$A$57,"[SportClimbing].[Grade]","[SportClimbing].[Grade].&amp;[7c+]","[SportClimbing].[onsight/flash/redpoint]","[SportClimbing].[onsight/flash/redpoint].&amp;[onsight]")</f>
        <v>0</v>
      </c>
    </row>
  </sheetData>
  <mergeCells count="6">
    <mergeCell ref="T25:Z25"/>
    <mergeCell ref="T2:Z2"/>
    <mergeCell ref="E2:F2"/>
    <mergeCell ref="N2:R2"/>
    <mergeCell ref="A2:C2"/>
    <mergeCell ref="H2:L2"/>
  </mergeCells>
  <conditionalFormatting pivot="1" sqref="U31:AB36">
    <cfRule type="colorScale" priority="1">
      <colorScale>
        <cfvo type="min"/>
        <cfvo type="percentile" val="50"/>
        <cfvo type="max"/>
        <color rgb="FF5A8AC6"/>
        <color rgb="FFFCFCFF"/>
        <color rgb="FFF8696B"/>
      </colorScale>
    </cfRule>
  </conditionalFormatting>
  <pageMargins left="0.7" right="0.7" top="0.75" bottom="0.75" header="0.3" footer="0.3"/>
  <drawing r:id="rId1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EDF08-8F91-4AAA-8F54-2A151311C853}">
  <sheetPr>
    <tabColor theme="9" tint="0.59999389629810485"/>
  </sheetPr>
  <dimension ref="A1:I20"/>
  <sheetViews>
    <sheetView workbookViewId="0">
      <selection activeCell="G20" sqref="G20"/>
    </sheetView>
  </sheetViews>
  <sheetFormatPr defaultRowHeight="12.75" x14ac:dyDescent="0.2"/>
  <cols>
    <col min="1" max="1" width="9.42578125" bestFit="1" customWidth="1"/>
    <col min="3" max="5" width="12.85546875" bestFit="1" customWidth="1"/>
    <col min="7" max="7" width="10.85546875" customWidth="1"/>
  </cols>
  <sheetData>
    <row r="1" spans="1:9" x14ac:dyDescent="0.2">
      <c r="A1" t="s">
        <v>356</v>
      </c>
      <c r="C1" t="s">
        <v>364</v>
      </c>
      <c r="D1" t="s">
        <v>365</v>
      </c>
      <c r="E1" t="s">
        <v>370</v>
      </c>
      <c r="G1" t="s">
        <v>406</v>
      </c>
    </row>
    <row r="2" spans="1:9" x14ac:dyDescent="0.2">
      <c r="A2">
        <v>2006</v>
      </c>
      <c r="C2" t="s">
        <v>360</v>
      </c>
      <c r="D2" t="s">
        <v>151</v>
      </c>
      <c r="E2">
        <v>1</v>
      </c>
      <c r="G2" t="s">
        <v>3</v>
      </c>
    </row>
    <row r="3" spans="1:9" x14ac:dyDescent="0.2">
      <c r="A3">
        <v>2007</v>
      </c>
      <c r="C3" t="s">
        <v>361</v>
      </c>
      <c r="D3" t="s">
        <v>152</v>
      </c>
      <c r="E3">
        <v>2</v>
      </c>
      <c r="G3" t="s">
        <v>21</v>
      </c>
    </row>
    <row r="4" spans="1:9" x14ac:dyDescent="0.2">
      <c r="A4">
        <v>2008</v>
      </c>
      <c r="C4" t="s">
        <v>153</v>
      </c>
      <c r="D4" t="s">
        <v>368</v>
      </c>
      <c r="E4">
        <v>3</v>
      </c>
      <c r="G4" t="s">
        <v>29</v>
      </c>
    </row>
    <row r="5" spans="1:9" x14ac:dyDescent="0.2">
      <c r="A5">
        <v>2009</v>
      </c>
      <c r="C5" t="s">
        <v>154</v>
      </c>
      <c r="D5" t="s">
        <v>369</v>
      </c>
      <c r="E5">
        <v>4</v>
      </c>
      <c r="G5" t="s">
        <v>32</v>
      </c>
    </row>
    <row r="6" spans="1:9" x14ac:dyDescent="0.2">
      <c r="A6">
        <v>2010</v>
      </c>
      <c r="C6" t="s">
        <v>155</v>
      </c>
      <c r="D6" t="s">
        <v>155</v>
      </c>
      <c r="E6">
        <v>5</v>
      </c>
      <c r="G6" t="s">
        <v>69</v>
      </c>
    </row>
    <row r="7" spans="1:9" x14ac:dyDescent="0.2">
      <c r="A7">
        <v>2011</v>
      </c>
      <c r="C7" t="s">
        <v>156</v>
      </c>
      <c r="D7" t="s">
        <v>367</v>
      </c>
      <c r="E7">
        <v>6</v>
      </c>
      <c r="G7" t="s">
        <v>163</v>
      </c>
    </row>
    <row r="8" spans="1:9" x14ac:dyDescent="0.2">
      <c r="A8">
        <v>2012</v>
      </c>
      <c r="C8" t="s">
        <v>157</v>
      </c>
      <c r="D8" t="s">
        <v>366</v>
      </c>
      <c r="E8">
        <v>7</v>
      </c>
    </row>
    <row r="9" spans="1:9" x14ac:dyDescent="0.2">
      <c r="A9">
        <v>2013</v>
      </c>
      <c r="C9" t="s">
        <v>357</v>
      </c>
      <c r="D9" t="s">
        <v>158</v>
      </c>
      <c r="E9">
        <v>8</v>
      </c>
    </row>
    <row r="10" spans="1:9" x14ac:dyDescent="0.2">
      <c r="A10">
        <v>2014</v>
      </c>
      <c r="C10" t="s">
        <v>362</v>
      </c>
      <c r="D10" t="s">
        <v>159</v>
      </c>
      <c r="E10">
        <v>9</v>
      </c>
    </row>
    <row r="11" spans="1:9" x14ac:dyDescent="0.2">
      <c r="A11">
        <v>2015</v>
      </c>
      <c r="C11" t="s">
        <v>363</v>
      </c>
      <c r="D11" t="s">
        <v>162</v>
      </c>
      <c r="E11">
        <v>10</v>
      </c>
    </row>
    <row r="12" spans="1:9" x14ac:dyDescent="0.2">
      <c r="A12">
        <v>2016</v>
      </c>
      <c r="C12" t="s">
        <v>358</v>
      </c>
      <c r="D12" t="s">
        <v>160</v>
      </c>
      <c r="E12">
        <v>11</v>
      </c>
    </row>
    <row r="13" spans="1:9" x14ac:dyDescent="0.2">
      <c r="A13">
        <v>2017</v>
      </c>
      <c r="C13" t="s">
        <v>359</v>
      </c>
      <c r="D13" t="s">
        <v>161</v>
      </c>
      <c r="E13">
        <v>12</v>
      </c>
    </row>
    <row r="14" spans="1:9" x14ac:dyDescent="0.2">
      <c r="A14">
        <v>2018</v>
      </c>
    </row>
    <row r="15" spans="1:9" x14ac:dyDescent="0.2">
      <c r="A15">
        <v>2019</v>
      </c>
    </row>
    <row r="16" spans="1:9" x14ac:dyDescent="0.2">
      <c r="A16">
        <v>2020</v>
      </c>
    </row>
    <row r="17" spans="1:1" x14ac:dyDescent="0.2">
      <c r="A17">
        <v>2021</v>
      </c>
    </row>
    <row r="18" spans="1:1" x14ac:dyDescent="0.2">
      <c r="A18">
        <v>2022</v>
      </c>
    </row>
    <row r="19" spans="1:1" x14ac:dyDescent="0.2">
      <c r="A19">
        <v>2023</v>
      </c>
    </row>
    <row r="20" spans="1:1" x14ac:dyDescent="0.2">
      <c r="A20">
        <v>2024</v>
      </c>
    </row>
  </sheetData>
  <phoneticPr fontId="2" type="noConversion"/>
  <pageMargins left="0.7" right="0.7" top="0.75" bottom="0.75" header="0.3" footer="0.3"/>
  <legacyDrawing r:id="rId1"/>
  <tableParts count="3">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41329B92-25FF-4F3F-A4A0-DDE64A58BE2A}">
  <ds:schemaRefs/>
</ds:datastoreItem>
</file>

<file path=customXml/itemProps2.xml><?xml version="1.0" encoding="utf-8"?>
<ds:datastoreItem xmlns:ds="http://schemas.openxmlformats.org/officeDocument/2006/customXml" ds:itemID="{6762C802-A2A4-49C2-8CE0-E1ADC23F5280}">
  <ds:schemaRefs/>
</ds:datastoreItem>
</file>

<file path=customXml/itemProps3.xml><?xml version="1.0" encoding="utf-8"?>
<ds:datastoreItem xmlns:ds="http://schemas.openxmlformats.org/officeDocument/2006/customXml" ds:itemID="{8E0F24F3-C0E9-449F-B688-77A7DFD38F09}">
  <ds:schemaRefs/>
</ds:datastoreItem>
</file>

<file path=customXml/itemProps4.xml><?xml version="1.0" encoding="utf-8"?>
<ds:datastoreItem xmlns:ds="http://schemas.openxmlformats.org/officeDocument/2006/customXml" ds:itemID="{0BFDF83C-55EF-45CE-84C5-DA16D7BE9A86}">
  <ds:schemaRefs/>
</ds:datastoreItem>
</file>

<file path=customXml/itemProps5.xml><?xml version="1.0" encoding="utf-8"?>
<ds:datastoreItem xmlns:ds="http://schemas.openxmlformats.org/officeDocument/2006/customXml" ds:itemID="{EC4F3CFE-A206-48DD-8914-7F0DB7883B16}">
  <ds:schemaRefs/>
</ds:datastoreItem>
</file>

<file path=customXml/itemProps6.xml><?xml version="1.0" encoding="utf-8"?>
<ds:datastoreItem xmlns:ds="http://schemas.openxmlformats.org/officeDocument/2006/customXml" ds:itemID="{18E3C73A-E7C2-44AC-8229-922530DBB2CB}">
  <ds:schemaRefs/>
</ds:datastoreItem>
</file>

<file path=customXml/itemProps7.xml><?xml version="1.0" encoding="utf-8"?>
<ds:datastoreItem xmlns:ds="http://schemas.openxmlformats.org/officeDocument/2006/customXml" ds:itemID="{9C185123-94A0-45DA-8089-7AB487E39289}">
  <ds:schemaRefs/>
</ds:datastoreItem>
</file>

<file path=customXml/itemProps8.xml><?xml version="1.0" encoding="utf-8"?>
<ds:datastoreItem xmlns:ds="http://schemas.openxmlformats.org/officeDocument/2006/customXml" ds:itemID="{82329D90-CFB3-4BFB-9A6E-5D8013B008EB}">
  <ds:schemaRefs/>
</ds:datastoreItem>
</file>

<file path=customXml/itemProps9.xml><?xml version="1.0" encoding="utf-8"?>
<ds:datastoreItem xmlns:ds="http://schemas.openxmlformats.org/officeDocument/2006/customXml" ds:itemID="{4E7D7996-E24C-4A79-816F-264DE0E703E2}">
  <ds:schemaRefs/>
</ds:datastoreItem>
</file>

<file path=customXml/itemProps10.xml><?xml version="1.0" encoding="utf-8"?>
<ds:datastoreItem xmlns:ds="http://schemas.openxmlformats.org/officeDocument/2006/customXml" ds:itemID="{CCB5A8B8-789C-43BE-854E-1DB53E81B2A1}">
  <ds:schemaRefs>
    <ds:schemaRef ds:uri="http://schemas.microsoft.com/DataMashup"/>
  </ds:schemaRefs>
</ds:datastoreItem>
</file>

<file path=customXml/itemProps11.xml><?xml version="1.0" encoding="utf-8"?>
<ds:datastoreItem xmlns:ds="http://schemas.openxmlformats.org/officeDocument/2006/customXml" ds:itemID="{770F313B-F554-4FA0-B7C8-2BB721D1E244}">
  <ds:schemaRefs/>
</ds:datastoreItem>
</file>

<file path=customXml/itemProps12.xml><?xml version="1.0" encoding="utf-8"?>
<ds:datastoreItem xmlns:ds="http://schemas.openxmlformats.org/officeDocument/2006/customXml" ds:itemID="{53BE68E1-6F92-4A1C-93DE-E308885B49CC}">
  <ds:schemaRefs/>
</ds:datastoreItem>
</file>

<file path=customXml/itemProps13.xml><?xml version="1.0" encoding="utf-8"?>
<ds:datastoreItem xmlns:ds="http://schemas.openxmlformats.org/officeDocument/2006/customXml" ds:itemID="{6D4FC956-7989-40ED-BA5E-1F697686E1A1}">
  <ds:schemaRefs/>
</ds:datastoreItem>
</file>

<file path=customXml/itemProps14.xml><?xml version="1.0" encoding="utf-8"?>
<ds:datastoreItem xmlns:ds="http://schemas.openxmlformats.org/officeDocument/2006/customXml" ds:itemID="{DE5384C8-4EE0-48D0-BE86-A3A7DCB1A787}">
  <ds:schemaRefs/>
</ds:datastoreItem>
</file>

<file path=customXml/itemProps15.xml><?xml version="1.0" encoding="utf-8"?>
<ds:datastoreItem xmlns:ds="http://schemas.openxmlformats.org/officeDocument/2006/customXml" ds:itemID="{BBDC2D4C-D952-468B-826B-C10F27739536}">
  <ds:schemaRefs/>
</ds:datastoreItem>
</file>

<file path=customXml/itemProps16.xml><?xml version="1.0" encoding="utf-8"?>
<ds:datastoreItem xmlns:ds="http://schemas.openxmlformats.org/officeDocument/2006/customXml" ds:itemID="{E2948CCF-8C3D-4458-B583-D98867966D63}">
  <ds:schemaRefs/>
</ds:datastoreItem>
</file>

<file path=customXml/itemProps17.xml><?xml version="1.0" encoding="utf-8"?>
<ds:datastoreItem xmlns:ds="http://schemas.openxmlformats.org/officeDocument/2006/customXml" ds:itemID="{8EA1DE6E-EEDE-465C-890A-110EE8903A8C}">
  <ds:schemaRefs/>
</ds:datastoreItem>
</file>

<file path=customXml/itemProps18.xml><?xml version="1.0" encoding="utf-8"?>
<ds:datastoreItem xmlns:ds="http://schemas.openxmlformats.org/officeDocument/2006/customXml" ds:itemID="{A4D24252-5665-426C-9C48-C4A54AC52032}">
  <ds:schemaRefs/>
</ds:datastoreItem>
</file>

<file path=customXml/itemProps19.xml><?xml version="1.0" encoding="utf-8"?>
<ds:datastoreItem xmlns:ds="http://schemas.openxmlformats.org/officeDocument/2006/customXml" ds:itemID="{F1C3DFF6-546E-410F-9BE2-038277E51682}">
  <ds:schemaRefs/>
</ds:datastoreItem>
</file>

<file path=customXml/itemProps20.xml><?xml version="1.0" encoding="utf-8"?>
<ds:datastoreItem xmlns:ds="http://schemas.openxmlformats.org/officeDocument/2006/customXml" ds:itemID="{ADB7EC15-B468-4585-8BAA-F5359E923585}">
  <ds:schemaRefs/>
</ds:datastoreItem>
</file>

<file path=customXml/itemProps21.xml><?xml version="1.0" encoding="utf-8"?>
<ds:datastoreItem xmlns:ds="http://schemas.openxmlformats.org/officeDocument/2006/customXml" ds:itemID="{76FE345F-9E2F-4E2D-B0D4-9177F241A4A5}">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DASHBOARD</vt:lpstr>
      <vt:lpstr>PIVOTS &amp; CALCULATIONS</vt:lpstr>
      <vt:lpstr>DATES &amp; GRADES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Malharin, Frederic (external - Service)</dc:creator>
  <cp:lastModifiedBy>Frédéric Malharin</cp:lastModifiedBy>
  <cp:lastPrinted>2024-05-22T13:55:36Z</cp:lastPrinted>
  <dcterms:created xsi:type="dcterms:W3CDTF">2018-02-26T15:29:07Z</dcterms:created>
  <dcterms:modified xsi:type="dcterms:W3CDTF">2024-06-05T18:01:54Z</dcterms:modified>
</cp:coreProperties>
</file>