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30"/>
  <workbookPr hidePivotFieldList="1"/>
  <mc:AlternateContent xmlns:mc="http://schemas.openxmlformats.org/markup-compatibility/2006">
    <mc:Choice Requires="x15">
      <x15ac:absPath xmlns:x15ac="http://schemas.microsoft.com/office/spreadsheetml/2010/11/ac" url="C:\Users\frede\Dropbox\"/>
    </mc:Choice>
  </mc:AlternateContent>
  <xr:revisionPtr revIDLastSave="0" documentId="13_ncr:1_{5B47408B-76D7-4345-BD8E-97914CECC196}" xr6:coauthVersionLast="47" xr6:coauthVersionMax="47" xr10:uidLastSave="{00000000-0000-0000-0000-000000000000}"/>
  <bookViews>
    <workbookView xWindow="20370" yWindow="-2775" windowWidth="29040" windowHeight="15840" tabRatio="714" xr2:uid="{00000000-000D-0000-FFFF-FFFF00000000}"/>
  </bookViews>
  <sheets>
    <sheet name="DATA" sheetId="5" r:id="rId1"/>
    <sheet name="DASHBOARD" sheetId="13" r:id="rId2"/>
    <sheet name="PIVOTS &amp; CALCULATIONS" sheetId="16" r:id="rId3"/>
    <sheet name="DATES &amp; GRADES" sheetId="18" r:id="rId4"/>
  </sheets>
  <definedNames>
    <definedName name="_xlchart.v5.0" hidden="1">'PIVOTS &amp; CALCULATIONS'!$L$28</definedName>
    <definedName name="_xlchart.v5.1" hidden="1">'PIVOTS &amp; CALCULATIONS'!$L$29:$L$35</definedName>
    <definedName name="_xlchart.v5.2" hidden="1">'PIVOTS &amp; CALCULATIONS'!$M$28</definedName>
    <definedName name="_xlchart.v5.3" hidden="1">'PIVOTS &amp; CALCULATIONS'!$M$29:$M$35</definedName>
    <definedName name="_xlcn.WorksheetConnection_Sportclimbingdataanddashboard.xlsxGRADES" hidden="1">GRADES[]</definedName>
    <definedName name="_xlcn.WorksheetConnection_Sportclimbingdataanddashboard.xlsxMONTHS" hidden="1">MONTHS[]</definedName>
    <definedName name="_xlcn.WorksheetConnection_Sportclimbingdataanddashboard.xlsxSportClimbing" hidden="1">SportClimbing[]</definedName>
    <definedName name="_xlcn.WorksheetConnection_Sportclimbingdataanddashboard.xlsxYears" hidden="1">YEARS[]</definedName>
    <definedName name="Slicer_Belayer1">#N/A</definedName>
    <definedName name="Slicer_Crag">#N/A</definedName>
    <definedName name="Slicer_Grade">#N/A</definedName>
    <definedName name="Slicer_Height__m">#N/A</definedName>
    <definedName name="Slicer_Height_range__m">#N/A</definedName>
    <definedName name="Slicer_MONTHS_2">#N/A</definedName>
    <definedName name="Slicer_Total_number_of_tries">#N/A</definedName>
    <definedName name="Slicer_YEARS">#N/A</definedName>
  </definedNames>
  <calcPr calcId="191028"/>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Sport climbing data and dashboard.xlsx!Years"/>
          <x15:modelTable id="SportClimbing" name="SportClimbing" connection="WorksheetConnection_Sport climbing data and dashboard.xlsx!SportClimbing"/>
          <x15:modelTable id="MONTHS" name="MONTHS" connection="WorksheetConnection_Sport climbing data and dashboard.xlsx!MONTHS"/>
          <x15:modelTable id="GRADES" name="GRADES" connection="WorksheetConnection_Sport climbing data and dashboard.xlsx!GRADES"/>
        </x15:modelTables>
        <x15:modelRelationships>
          <x15:modelRelationship fromTable="SportClimbing" fromColumn="Year" toTable="Years" toColumn="YEARS"/>
          <x15:modelRelationship fromTable="SportClimbing" fromColumn="Month" toTable="MONTHS" toColumn="MONTHS 2"/>
          <x15:modelRelationship fromTable="SportClimbing" fromColumn="Grade" toTable="GRADES" toColumn="GRAD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9" i="5" l="1"/>
  <c r="O169" i="5"/>
  <c r="P169" i="5"/>
  <c r="Q169" i="5"/>
  <c r="B169" i="5"/>
  <c r="C20" i="16"/>
  <c r="C19" i="16"/>
  <c r="C18" i="16"/>
  <c r="C17" i="16"/>
  <c r="C16" i="16"/>
  <c r="C15" i="16"/>
  <c r="A168" i="5"/>
  <c r="B168" i="5" s="1"/>
  <c r="L168" i="5"/>
  <c r="O168" i="5"/>
  <c r="P168" i="5"/>
  <c r="Q16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B165" i="5"/>
  <c r="B166" i="5"/>
  <c r="B167" i="5"/>
  <c r="O167" i="5"/>
  <c r="O166" i="5"/>
  <c r="P167" i="5"/>
  <c r="L167" i="5"/>
  <c r="P166" i="5"/>
  <c r="L166" i="5"/>
  <c r="L165" i="5"/>
  <c r="O165" i="5"/>
  <c r="P165" i="5"/>
  <c r="A2" i="5"/>
  <c r="B2" i="5" s="1"/>
  <c r="A3" i="5"/>
  <c r="B3" i="5" s="1"/>
  <c r="A4" i="5"/>
  <c r="B4" i="5" s="1"/>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51" i="5"/>
  <c r="B51" i="5" s="1"/>
  <c r="A52" i="5"/>
  <c r="B52" i="5" s="1"/>
  <c r="A53" i="5"/>
  <c r="B53" i="5" s="1"/>
  <c r="A54" i="5"/>
  <c r="B54" i="5" s="1"/>
  <c r="A55" i="5"/>
  <c r="B55" i="5" s="1"/>
  <c r="A56" i="5"/>
  <c r="B56" i="5" s="1"/>
  <c r="A57" i="5"/>
  <c r="B57" i="5" s="1"/>
  <c r="A58" i="5"/>
  <c r="B58" i="5" s="1"/>
  <c r="A59" i="5"/>
  <c r="B59" i="5" s="1"/>
  <c r="A60" i="5"/>
  <c r="B60" i="5" s="1"/>
  <c r="A61" i="5"/>
  <c r="B61" i="5" s="1"/>
  <c r="A62" i="5"/>
  <c r="B62" i="5" s="1"/>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A78" i="5"/>
  <c r="B78" i="5" s="1"/>
  <c r="A79" i="5"/>
  <c r="B79" i="5" s="1"/>
  <c r="A80" i="5"/>
  <c r="B80" i="5" s="1"/>
  <c r="A81" i="5"/>
  <c r="B81" i="5" s="1"/>
  <c r="A82" i="5"/>
  <c r="B82" i="5" s="1"/>
  <c r="A83" i="5"/>
  <c r="B83" i="5" s="1"/>
  <c r="A84" i="5"/>
  <c r="B84" i="5" s="1"/>
  <c r="A85" i="5"/>
  <c r="B85" i="5" s="1"/>
  <c r="A86" i="5"/>
  <c r="B86" i="5" s="1"/>
  <c r="A87" i="5"/>
  <c r="B87" i="5" s="1"/>
  <c r="A88" i="5"/>
  <c r="B88" i="5" s="1"/>
  <c r="A89" i="5"/>
  <c r="B89" i="5" s="1"/>
  <c r="A90" i="5"/>
  <c r="B90" i="5" s="1"/>
  <c r="A91" i="5"/>
  <c r="B91" i="5" s="1"/>
  <c r="A92" i="5"/>
  <c r="B92" i="5" s="1"/>
  <c r="A93" i="5"/>
  <c r="B93" i="5" s="1"/>
  <c r="A94" i="5"/>
  <c r="B94" i="5" s="1"/>
  <c r="A95" i="5"/>
  <c r="B95" i="5" s="1"/>
  <c r="A96" i="5"/>
  <c r="B96" i="5" s="1"/>
  <c r="A97" i="5"/>
  <c r="B97" i="5" s="1"/>
  <c r="A98" i="5"/>
  <c r="B98" i="5" s="1"/>
  <c r="A99" i="5"/>
  <c r="B99" i="5" s="1"/>
  <c r="A100" i="5"/>
  <c r="B100" i="5" s="1"/>
  <c r="A101" i="5"/>
  <c r="B101" i="5" s="1"/>
  <c r="A102" i="5"/>
  <c r="B102" i="5" s="1"/>
  <c r="A103" i="5"/>
  <c r="B103" i="5" s="1"/>
  <c r="A104" i="5"/>
  <c r="B104" i="5" s="1"/>
  <c r="A105" i="5"/>
  <c r="B105" i="5" s="1"/>
  <c r="A106" i="5"/>
  <c r="B106" i="5" s="1"/>
  <c r="A107" i="5"/>
  <c r="B107" i="5" s="1"/>
  <c r="A108" i="5"/>
  <c r="B108" i="5" s="1"/>
  <c r="A109" i="5"/>
  <c r="B109" i="5" s="1"/>
  <c r="A110" i="5"/>
  <c r="B110" i="5" s="1"/>
  <c r="A111" i="5"/>
  <c r="B111" i="5" s="1"/>
  <c r="A112" i="5"/>
  <c r="B112" i="5" s="1"/>
  <c r="A113" i="5"/>
  <c r="B113" i="5" s="1"/>
  <c r="A114" i="5"/>
  <c r="B114" i="5" s="1"/>
  <c r="A115" i="5"/>
  <c r="B115" i="5" s="1"/>
  <c r="A116" i="5"/>
  <c r="B116" i="5" s="1"/>
  <c r="A117" i="5"/>
  <c r="B117" i="5" s="1"/>
  <c r="A118" i="5"/>
  <c r="B118" i="5" s="1"/>
  <c r="A119" i="5"/>
  <c r="B119" i="5" s="1"/>
  <c r="A120" i="5"/>
  <c r="B120" i="5" s="1"/>
  <c r="A121" i="5"/>
  <c r="B121" i="5" s="1"/>
  <c r="A122" i="5"/>
  <c r="B122" i="5" s="1"/>
  <c r="A123" i="5"/>
  <c r="B123" i="5" s="1"/>
  <c r="A124" i="5"/>
  <c r="B124" i="5" s="1"/>
  <c r="A125" i="5"/>
  <c r="B125" i="5" s="1"/>
  <c r="A126" i="5"/>
  <c r="B126" i="5" s="1"/>
  <c r="A127" i="5"/>
  <c r="B127" i="5" s="1"/>
  <c r="A128" i="5"/>
  <c r="B128" i="5" s="1"/>
  <c r="A129" i="5"/>
  <c r="B129" i="5" s="1"/>
  <c r="A130" i="5"/>
  <c r="B130" i="5" s="1"/>
  <c r="A131" i="5"/>
  <c r="B131" i="5" s="1"/>
  <c r="A132" i="5"/>
  <c r="B132" i="5" s="1"/>
  <c r="A133" i="5"/>
  <c r="B133" i="5" s="1"/>
  <c r="A134" i="5"/>
  <c r="B134" i="5" s="1"/>
  <c r="A135" i="5"/>
  <c r="B135" i="5" s="1"/>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158" i="5"/>
  <c r="B158" i="5" s="1"/>
  <c r="A159" i="5"/>
  <c r="B159" i="5" s="1"/>
  <c r="A160" i="5"/>
  <c r="B160" i="5" s="1"/>
  <c r="A161" i="5"/>
  <c r="B161" i="5" s="1"/>
  <c r="A162" i="5"/>
  <c r="B162" i="5" s="1"/>
  <c r="A163" i="5"/>
  <c r="B163" i="5" s="1"/>
  <c r="A164" i="5"/>
  <c r="B164" i="5" s="1"/>
  <c r="M5" i="16"/>
  <c r="M6" i="16"/>
  <c r="M7" i="16"/>
  <c r="M8" i="16"/>
  <c r="M9" i="16"/>
  <c r="M10" i="16"/>
  <c r="M11" i="16"/>
  <c r="M12" i="16"/>
  <c r="M13" i="16"/>
  <c r="M14" i="16"/>
  <c r="AH39" i="16"/>
  <c r="AG39" i="16"/>
  <c r="AF39" i="16"/>
  <c r="AE39" i="16"/>
  <c r="AD39" i="16"/>
  <c r="AC39" i="16"/>
  <c r="AB39" i="16"/>
  <c r="M16" i="16"/>
  <c r="M15" i="16" s="1"/>
  <c r="C72" i="16"/>
  <c r="C71" i="16"/>
  <c r="C70" i="16"/>
  <c r="C69" i="16"/>
  <c r="B67" i="16"/>
  <c r="B70" i="16"/>
  <c r="B69" i="16"/>
  <c r="B68" i="16"/>
  <c r="C68" i="16"/>
  <c r="C67" i="16"/>
  <c r="B72" i="16"/>
  <c r="B71" i="16"/>
  <c r="L2"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L6" i="16"/>
  <c r="L7" i="16"/>
  <c r="L8" i="16"/>
  <c r="L9" i="16"/>
  <c r="L10" i="16"/>
  <c r="L11" i="16"/>
  <c r="L12" i="16"/>
  <c r="L13" i="16"/>
  <c r="L14" i="16"/>
  <c r="L5" i="16"/>
  <c r="M31" i="16"/>
  <c r="M34" i="16"/>
  <c r="M32" i="16"/>
  <c r="M35" i="16"/>
  <c r="C21" i="16"/>
  <c r="M33" i="16"/>
  <c r="M30" i="16"/>
  <c r="M36" i="16"/>
  <c r="B15" i="16" l="1"/>
  <c r="B16" i="16"/>
  <c r="B17" i="16"/>
  <c r="B18" i="16"/>
  <c r="B19" i="16"/>
  <c r="B20" i="16"/>
  <c r="AB4" i="16"/>
  <c r="AB3" i="16"/>
  <c r="AB27" i="16"/>
  <c r="A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Frédéric Malharin</author>
  </authors>
  <commentList>
    <comment ref="I1" authorId="0" shapeId="0" xr:uid="{EDF05FA9-2004-42EF-9473-876A07276875}">
      <text>
        <r>
          <rPr>
            <b/>
            <sz val="9"/>
            <color indexed="81"/>
            <rFont val="Tahoma"/>
            <family val="2"/>
          </rPr>
          <t>Frédéric Malharin:</t>
        </r>
        <r>
          <rPr>
            <sz val="9"/>
            <color indexed="81"/>
            <rFont val="Tahoma"/>
            <family val="2"/>
          </rPr>
          <t xml:space="preserve">
These tables are here to help the data model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port climbing data and dashboard.xlsx!GRADES" type="102" refreshedVersion="8" minRefreshableVersion="5">
    <extLst>
      <ext xmlns:x15="http://schemas.microsoft.com/office/spreadsheetml/2010/11/main" uri="{DE250136-89BD-433C-8126-D09CA5730AF9}">
        <x15:connection id="GRADES">
          <x15:rangePr sourceName="_xlcn.WorksheetConnection_Sportclimbingdataanddashboard.xlsxGRADES"/>
        </x15:connection>
      </ext>
    </extLst>
  </connection>
  <connection id="3" xr16:uid="{00000000-0015-0000-FFFF-FFFF02000000}" name="WorksheetConnection_Sport climbing data and dashboard.xlsx!MONTHS" type="102" refreshedVersion="8" minRefreshableVersion="5">
    <extLst>
      <ext xmlns:x15="http://schemas.microsoft.com/office/spreadsheetml/2010/11/main" uri="{DE250136-89BD-433C-8126-D09CA5730AF9}">
        <x15:connection id="MONTHS">
          <x15:rangePr sourceName="_xlcn.WorksheetConnection_Sportclimbingdataanddashboard.xlsxMONTHS"/>
        </x15:connection>
      </ext>
    </extLst>
  </connection>
  <connection id="4" xr16:uid="{00000000-0015-0000-FFFF-FFFF03000000}" name="WorksheetConnection_Sport climbing data and dashboard.xlsx!SportClimbing" type="102" refreshedVersion="8" minRefreshableVersion="5">
    <extLst>
      <ext xmlns:x15="http://schemas.microsoft.com/office/spreadsheetml/2010/11/main" uri="{DE250136-89BD-433C-8126-D09CA5730AF9}">
        <x15:connection id="SportClimbing" autoDelete="1">
          <x15:rangePr sourceName="_xlcn.WorksheetConnection_Sportclimbingdataanddashboard.xlsxSportClimbing"/>
        </x15:connection>
      </ext>
    </extLst>
  </connection>
  <connection id="5" xr16:uid="{00000000-0015-0000-FFFF-FFFF04000000}" name="WorksheetConnection_Sport climbing data and dashboard.xlsx!Years" type="102" refreshedVersion="8" minRefreshableVersion="5">
    <extLst>
      <ext xmlns:x15="http://schemas.microsoft.com/office/spreadsheetml/2010/11/main" uri="{DE250136-89BD-433C-8126-D09CA5730AF9}">
        <x15:connection id="Years">
          <x15:rangePr sourceName="_xlcn.WorksheetConnection_Sportclimbingdataanddashboard.xlsxYear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portClimbing].[Date_filter].&amp;[True]}"/>
  </metadataStrings>
  <mdxMetadata count="1">
    <mdx n="0" f="s">
      <ms ns="1" c="0"/>
    </mdx>
  </mdxMetadata>
  <valueMetadata count="1">
    <bk>
      <rc t="1" v="0"/>
    </bk>
  </valueMetadata>
</metadata>
</file>

<file path=xl/sharedStrings.xml><?xml version="1.0" encoding="utf-8"?>
<sst xmlns="http://schemas.openxmlformats.org/spreadsheetml/2006/main" count="1501" uniqueCount="448">
  <si>
    <t>Gauche</t>
  </si>
  <si>
    <t>Roc d'Anglars</t>
  </si>
  <si>
    <t>Mégaboule</t>
  </si>
  <si>
    <t>7a</t>
  </si>
  <si>
    <t>Révélations</t>
  </si>
  <si>
    <t>Clin d'oeil à la Lune</t>
  </si>
  <si>
    <t>Thomas Bur</t>
  </si>
  <si>
    <t>Sex Machine</t>
  </si>
  <si>
    <t>Gorges de la Cesse</t>
  </si>
  <si>
    <t>Cassiopée</t>
  </si>
  <si>
    <t>Guhlm</t>
  </si>
  <si>
    <t>flash</t>
  </si>
  <si>
    <t>Carol</t>
  </si>
  <si>
    <t>Teddy</t>
  </si>
  <si>
    <t>Lola</t>
  </si>
  <si>
    <t>Rodellar</t>
  </si>
  <si>
    <t>Pared de la Virgen</t>
  </si>
  <si>
    <t>Shyamal</t>
  </si>
  <si>
    <t>Roc de la Lluna</t>
  </si>
  <si>
    <t>Sud</t>
  </si>
  <si>
    <t>De socials un 10</t>
  </si>
  <si>
    <t>7a+</t>
  </si>
  <si>
    <t>Gelida</t>
  </si>
  <si>
    <t>Centre</t>
  </si>
  <si>
    <t>David Valls</t>
  </si>
  <si>
    <t>Garraf</t>
  </si>
  <si>
    <t>Mala Dona</t>
  </si>
  <si>
    <t>Pasaba por aquí</t>
  </si>
  <si>
    <t>KA NO</t>
  </si>
  <si>
    <t>7b</t>
  </si>
  <si>
    <t>Amor suprem</t>
  </si>
  <si>
    <t>Neska polita</t>
  </si>
  <si>
    <t>7b+</t>
  </si>
  <si>
    <t>nº28</t>
  </si>
  <si>
    <t>Andres Villarroel</t>
  </si>
  <si>
    <t>nº26</t>
  </si>
  <si>
    <t>Xapes Negres</t>
  </si>
  <si>
    <t>Marc Ros</t>
  </si>
  <si>
    <t>Dave</t>
  </si>
  <si>
    <t>Dos peluts i un destí</t>
  </si>
  <si>
    <t>Merda de la serra</t>
  </si>
  <si>
    <t>Simply Extrem</t>
  </si>
  <si>
    <t>Las Garretes del Garraf</t>
  </si>
  <si>
    <t>Siurana</t>
  </si>
  <si>
    <t>L'aparador</t>
  </si>
  <si>
    <t>Brigadistak</t>
  </si>
  <si>
    <t>Lo dejé to blanco</t>
  </si>
  <si>
    <t>Calma Tensa</t>
  </si>
  <si>
    <t>Imperatriz Esmeralda</t>
  </si>
  <si>
    <t>Font Soleia</t>
  </si>
  <si>
    <t>Paret Gran</t>
  </si>
  <si>
    <t>Súbete a mi piel</t>
  </si>
  <si>
    <t>Daniel Perez</t>
  </si>
  <si>
    <t>Henry</t>
  </si>
  <si>
    <t>Garroma</t>
  </si>
  <si>
    <t>El Callejón</t>
  </si>
  <si>
    <t>Good feeling</t>
  </si>
  <si>
    <t>Cova de l'Arcada</t>
  </si>
  <si>
    <t>Juan y Fran se nos van</t>
  </si>
  <si>
    <t>Las ventanas</t>
  </si>
  <si>
    <t>Viagraman</t>
  </si>
  <si>
    <t>El Pati</t>
  </si>
  <si>
    <t>Sugopy</t>
  </si>
  <si>
    <t>Esperó Primavera</t>
  </si>
  <si>
    <t>Se m'apaga la baldufa</t>
  </si>
  <si>
    <t>Performance</t>
  </si>
  <si>
    <t>El Gruyere</t>
  </si>
  <si>
    <t>Requiem</t>
  </si>
  <si>
    <t>Margalef</t>
  </si>
  <si>
    <t>7c</t>
  </si>
  <si>
    <t>Montserrat norte</t>
  </si>
  <si>
    <t>Montserrat sur</t>
  </si>
  <si>
    <t>Collegats</t>
  </si>
  <si>
    <t>Fleck</t>
  </si>
  <si>
    <t>La Pedrera</t>
  </si>
  <si>
    <t>Crit de Panic</t>
  </si>
  <si>
    <t>Sadernes</t>
  </si>
  <si>
    <t>Mallorca</t>
  </si>
  <si>
    <t>Cala Sa Nau</t>
  </si>
  <si>
    <t>Cala Mitjana</t>
  </si>
  <si>
    <t>Balsa Boys</t>
  </si>
  <si>
    <t>Rich Bitch</t>
  </si>
  <si>
    <t>Attack of the Spindly Killer Fish</t>
  </si>
  <si>
    <t>water solo</t>
  </si>
  <si>
    <t>Brego</t>
  </si>
  <si>
    <t>Cetaci</t>
  </si>
  <si>
    <t>Cova dels Bombers</t>
  </si>
  <si>
    <t>Hervé</t>
  </si>
  <si>
    <t>Josuai Lama</t>
  </si>
  <si>
    <t>Tieme</t>
  </si>
  <si>
    <t>Beso de Cobra</t>
  </si>
  <si>
    <t>Siuranella Este</t>
  </si>
  <si>
    <t>Cova del Bisbe</t>
  </si>
  <si>
    <t>L'Herbolari</t>
  </si>
  <si>
    <t>El Cargol</t>
  </si>
  <si>
    <t>Jeketepeke</t>
  </si>
  <si>
    <t>Cojón prieto</t>
  </si>
  <si>
    <t>La panxa del bou</t>
  </si>
  <si>
    <t>Rauxa</t>
  </si>
  <si>
    <t>Huir para vivir</t>
  </si>
  <si>
    <t>Grau dels matxos</t>
  </si>
  <si>
    <t>Cingles</t>
  </si>
  <si>
    <t>Piano Piano</t>
  </si>
  <si>
    <t>No ho sé</t>
  </si>
  <si>
    <t>Angel</t>
  </si>
  <si>
    <t>Arbolí</t>
  </si>
  <si>
    <t>Can Gans Dionis</t>
  </si>
  <si>
    <t>Prendre la tête</t>
  </si>
  <si>
    <t>No m'enganyis mes</t>
  </si>
  <si>
    <t>Little Ted</t>
  </si>
  <si>
    <t>El Dard</t>
  </si>
  <si>
    <t>Pelu</t>
  </si>
  <si>
    <t>Mystiflower</t>
  </si>
  <si>
    <t>Mr Krek</t>
  </si>
  <si>
    <t>El Falcó</t>
  </si>
  <si>
    <t>El Salt de la Reina Mora</t>
  </si>
  <si>
    <t>Anys Bionics</t>
  </si>
  <si>
    <t>Can Simiro</t>
  </si>
  <si>
    <t>Manara Clic</t>
  </si>
  <si>
    <t>Fotut Futur</t>
  </si>
  <si>
    <t>Lena</t>
  </si>
  <si>
    <t>Megatrix</t>
  </si>
  <si>
    <t>Karla Mexicana</t>
  </si>
  <si>
    <t>Can Paulet</t>
  </si>
  <si>
    <t>Esquerra</t>
  </si>
  <si>
    <t>Qui s'ha mort</t>
  </si>
  <si>
    <t>Chulilla</t>
  </si>
  <si>
    <t>Sex shop</t>
  </si>
  <si>
    <t>Chorreras</t>
  </si>
  <si>
    <t>Oasis</t>
  </si>
  <si>
    <t>onsight</t>
  </si>
  <si>
    <t>Yoel</t>
  </si>
  <si>
    <t>Guy</t>
  </si>
  <si>
    <t>Gustavo</t>
  </si>
  <si>
    <t>Dale duro negro</t>
  </si>
  <si>
    <t>Los caminantes</t>
  </si>
  <si>
    <t>Day</t>
  </si>
  <si>
    <t>Month</t>
  </si>
  <si>
    <t>Year</t>
  </si>
  <si>
    <t>Route name</t>
  </si>
  <si>
    <t>Grade</t>
  </si>
  <si>
    <t>Crag</t>
  </si>
  <si>
    <t>Sector</t>
  </si>
  <si>
    <t>Height (m)</t>
  </si>
  <si>
    <t>Belayer</t>
  </si>
  <si>
    <t>Total number of tries</t>
  </si>
  <si>
    <t>Patrick</t>
  </si>
  <si>
    <t>Byron</t>
  </si>
  <si>
    <t>Juan</t>
  </si>
  <si>
    <t>Will</t>
  </si>
  <si>
    <t>Martyn</t>
  </si>
  <si>
    <t>Jan</t>
  </si>
  <si>
    <t>Feb</t>
  </si>
  <si>
    <t>March</t>
  </si>
  <si>
    <t>April</t>
  </si>
  <si>
    <t>May</t>
  </si>
  <si>
    <t>June</t>
  </si>
  <si>
    <t>July</t>
  </si>
  <si>
    <t>Aug</t>
  </si>
  <si>
    <t>Sep</t>
  </si>
  <si>
    <t>Nov</t>
  </si>
  <si>
    <t>Dec</t>
  </si>
  <si>
    <t>Oct</t>
  </si>
  <si>
    <t>7c+</t>
  </si>
  <si>
    <t>Kathy</t>
  </si>
  <si>
    <t>Curriculo vaginal</t>
  </si>
  <si>
    <t>Masters</t>
  </si>
  <si>
    <t>Zikrutiña mientras puedas</t>
  </si>
  <si>
    <t>Fantasía</t>
  </si>
  <si>
    <t>Ulises</t>
  </si>
  <si>
    <t>Ay Mamita</t>
  </si>
  <si>
    <t>Kat</t>
  </si>
  <si>
    <t>Bindelef</t>
  </si>
  <si>
    <t>La Mainadera</t>
  </si>
  <si>
    <t>Baby sitter</t>
  </si>
  <si>
    <t>Cabernet</t>
  </si>
  <si>
    <t>La forum de les postures</t>
  </si>
  <si>
    <t>Mar de fons</t>
  </si>
  <si>
    <t>La mía</t>
  </si>
  <si>
    <t>El Charlatán</t>
  </si>
  <si>
    <t>Culample 4</t>
  </si>
  <si>
    <t>Calendra</t>
  </si>
  <si>
    <t>Ladilla</t>
  </si>
  <si>
    <t>Castell s'Espasa dret</t>
  </si>
  <si>
    <t>El prohibitivo</t>
  </si>
  <si>
    <t>Esgraons al cel</t>
  </si>
  <si>
    <t>Montserrat Sur</t>
  </si>
  <si>
    <t>La Piula</t>
  </si>
  <si>
    <t>Menganos</t>
  </si>
  <si>
    <t>Bisexual</t>
  </si>
  <si>
    <t>Corral nou</t>
  </si>
  <si>
    <t>Bocadillo de calamares en el km 0</t>
  </si>
  <si>
    <t>Salmoneti a contra corrent</t>
  </si>
  <si>
    <t>Herbolari</t>
  </si>
  <si>
    <t>L'Olla</t>
  </si>
  <si>
    <t>Cargol treu banya</t>
  </si>
  <si>
    <t>Fisuterapia</t>
  </si>
  <si>
    <t>Lo més negre</t>
  </si>
  <si>
    <t>Salmo veintitrés</t>
  </si>
  <si>
    <t>Café del mar</t>
  </si>
  <si>
    <t>El Casot</t>
  </si>
  <si>
    <t>Can Codolar</t>
  </si>
  <si>
    <t>Cova de l'os</t>
  </si>
  <si>
    <t>Antonin</t>
  </si>
  <si>
    <t>Jihad</t>
  </si>
  <si>
    <t>La Siberiana</t>
  </si>
  <si>
    <t>Siuranella Centre</t>
  </si>
  <si>
    <t>Tikis Mikis</t>
  </si>
  <si>
    <t>Inti</t>
  </si>
  <si>
    <t>El ultimo poeta</t>
  </si>
  <si>
    <t>Cop de roc</t>
  </si>
  <si>
    <t>Laila</t>
  </si>
  <si>
    <t>Avui si que no m'enganyes</t>
  </si>
  <si>
    <t>page 4</t>
  </si>
  <si>
    <t>page 5</t>
  </si>
  <si>
    <t>No name num 93</t>
  </si>
  <si>
    <t>El Trapella num 90</t>
  </si>
  <si>
    <t>El Drac</t>
  </si>
  <si>
    <t>Gabo</t>
  </si>
  <si>
    <t>Pota de bou</t>
  </si>
  <si>
    <t>page 6</t>
  </si>
  <si>
    <t>ACDC</t>
  </si>
  <si>
    <t>Ca l'Onassis</t>
  </si>
  <si>
    <t>Ni me n'entero</t>
  </si>
  <si>
    <t>Ca la Isabel</t>
  </si>
  <si>
    <t>Bamboleiro</t>
  </si>
  <si>
    <t>Grau dels Masets Baix</t>
  </si>
  <si>
    <t>No hi ha pa per tant xoriço</t>
  </si>
  <si>
    <t>Can Melafots</t>
  </si>
  <si>
    <t>Ca l'Orro</t>
  </si>
  <si>
    <t>Lydia</t>
  </si>
  <si>
    <t>Bernardo</t>
  </si>
  <si>
    <t>Grand Total</t>
  </si>
  <si>
    <t>Row Labels</t>
  </si>
  <si>
    <t>Remulo y romo</t>
  </si>
  <si>
    <t>La Morena de Montsant</t>
  </si>
  <si>
    <t>Pako pintxo</t>
  </si>
  <si>
    <t>Clone Club</t>
  </si>
  <si>
    <t>Grau dels Masets Esquerra</t>
  </si>
  <si>
    <t>La Transformació</t>
  </si>
  <si>
    <t>Alpha</t>
  </si>
  <si>
    <t>Mainada de plafó</t>
  </si>
  <si>
    <t>page 2</t>
  </si>
  <si>
    <t>page 3</t>
  </si>
  <si>
    <t>?</t>
  </si>
  <si>
    <t>No pasarán</t>
  </si>
  <si>
    <t>Semen up</t>
  </si>
  <si>
    <t>Daniel Taupin</t>
  </si>
  <si>
    <t>Tsunami</t>
  </si>
  <si>
    <t>El Nas</t>
  </si>
  <si>
    <t>El Sunyer</t>
  </si>
  <si>
    <t>Bous i Esquellets</t>
  </si>
  <si>
    <t>Sean</t>
  </si>
  <si>
    <t>Las orelles del llop</t>
  </si>
  <si>
    <t>Emboirats</t>
  </si>
  <si>
    <t>Tiramilles</t>
  </si>
  <si>
    <t>Cala Varques - Metrosexual</t>
  </si>
  <si>
    <t>Sac de Gemecs</t>
  </si>
  <si>
    <t>Desvariant</t>
  </si>
  <si>
    <t>Ventolera Cosmica</t>
  </si>
  <si>
    <t>Country</t>
  </si>
  <si>
    <t>France</t>
  </si>
  <si>
    <t>Spain</t>
  </si>
  <si>
    <t>Donald</t>
  </si>
  <si>
    <t>Muro de lamentaciones</t>
  </si>
  <si>
    <t>Penyes Aragonesas (Castellón)</t>
  </si>
  <si>
    <t>LSD</t>
  </si>
  <si>
    <t>Dumbo love</t>
  </si>
  <si>
    <t>Blue agave</t>
  </si>
  <si>
    <t>El Magnate del tomate</t>
  </si>
  <si>
    <t>Tierra de Nadie</t>
  </si>
  <si>
    <t>La ciudad perdida de Muchapicha</t>
  </si>
  <si>
    <t>SPUF</t>
  </si>
  <si>
    <t>Portugal</t>
  </si>
  <si>
    <t>Fenda de Arrabida</t>
  </si>
  <si>
    <t>Carallon</t>
  </si>
  <si>
    <t>Vittorio</t>
  </si>
  <si>
    <t>Revelhao</t>
  </si>
  <si>
    <t>Atlantida</t>
  </si>
  <si>
    <t>Gaivotas</t>
  </si>
  <si>
    <t>Alexandre Marques</t>
  </si>
  <si>
    <t>Cavallers</t>
  </si>
  <si>
    <t>Kaos</t>
  </si>
  <si>
    <t>L'Obaga del Falcó</t>
  </si>
  <si>
    <t>L'Obaga</t>
  </si>
  <si>
    <t>Arseniac</t>
  </si>
  <si>
    <t>Le Fayet</t>
  </si>
  <si>
    <t>Thermes</t>
  </si>
  <si>
    <t>Kati Golovina</t>
  </si>
  <si>
    <t>Le Coupeau</t>
  </si>
  <si>
    <t>Chris Knight</t>
  </si>
  <si>
    <t>La Haine</t>
  </si>
  <si>
    <t>Left</t>
  </si>
  <si>
    <t>Right</t>
  </si>
  <si>
    <t>Doigts de fée pour un cœur de lion</t>
  </si>
  <si>
    <t>L'âge de cristal</t>
  </si>
  <si>
    <t>Combat des chefs</t>
  </si>
  <si>
    <t>Plan Plan</t>
  </si>
  <si>
    <t>Austria</t>
  </si>
  <si>
    <t>Maracuja</t>
  </si>
  <si>
    <t>Zillertal - Ewige Jagdgründe</t>
  </si>
  <si>
    <t>Wam</t>
  </si>
  <si>
    <t>Wig</t>
  </si>
  <si>
    <t xml:space="preserve">Schuh des Manitou </t>
  </si>
  <si>
    <t>Juman</t>
  </si>
  <si>
    <t>It's Easy</t>
  </si>
  <si>
    <t>Martinswand</t>
  </si>
  <si>
    <t>Dschungelbuch Hauptteil</t>
  </si>
  <si>
    <t>Kotitscha</t>
  </si>
  <si>
    <t>Blitzaktion</t>
  </si>
  <si>
    <t>Engelswand</t>
  </si>
  <si>
    <t>Ötztal</t>
  </si>
  <si>
    <t>Blockparty</t>
  </si>
  <si>
    <t>Italy</t>
  </si>
  <si>
    <t>Jugant amb foc</t>
  </si>
  <si>
    <t>Can Toni Gros</t>
  </si>
  <si>
    <t>L'esquitx</t>
  </si>
  <si>
    <t>Kun</t>
  </si>
  <si>
    <t>Mort de gana</t>
  </si>
  <si>
    <t>Enganyapardals</t>
  </si>
  <si>
    <t>Négociée</t>
  </si>
  <si>
    <t>Fumanchu</t>
  </si>
  <si>
    <t>Permagel</t>
  </si>
  <si>
    <t>Marxuquera</t>
  </si>
  <si>
    <t>Natasha</t>
  </si>
  <si>
    <t>Klaus Charfreitag</t>
  </si>
  <si>
    <t>Mikel</t>
  </si>
  <si>
    <t>Y un cacau más</t>
  </si>
  <si>
    <t>Cherales Grande</t>
  </si>
  <si>
    <t>Hijos de Caín</t>
  </si>
  <si>
    <t>Potente</t>
  </si>
  <si>
    <t xml:space="preserve">Wunderbare Welt der Schwerkraft </t>
  </si>
  <si>
    <t>Tibor</t>
  </si>
  <si>
    <t>Wunderbare Welt</t>
  </si>
  <si>
    <t>Berglsteinersee</t>
  </si>
  <si>
    <t>Secret Garden</t>
  </si>
  <si>
    <t>Bold Man</t>
  </si>
  <si>
    <t>Knappenwand</t>
  </si>
  <si>
    <t>Asier</t>
  </si>
  <si>
    <t>Was nicht passt wird passend gemacht</t>
  </si>
  <si>
    <t>Verschneidung links</t>
  </si>
  <si>
    <t>Gebi Crack</t>
  </si>
  <si>
    <t>Astholz</t>
  </si>
  <si>
    <t>Hundepension</t>
  </si>
  <si>
    <t>Dödl up</t>
  </si>
  <si>
    <t>Unterinn</t>
  </si>
  <si>
    <t>10</t>
  </si>
  <si>
    <t>14</t>
  </si>
  <si>
    <t>2</t>
  </si>
  <si>
    <t>3</t>
  </si>
  <si>
    <t>4</t>
  </si>
  <si>
    <t>5</t>
  </si>
  <si>
    <t>50</t>
  </si>
  <si>
    <t>6</t>
  </si>
  <si>
    <t>7</t>
  </si>
  <si>
    <t>8</t>
  </si>
  <si>
    <t>YEARS</t>
  </si>
  <si>
    <t>August</t>
  </si>
  <si>
    <t>November</t>
  </si>
  <si>
    <t>December</t>
  </si>
  <si>
    <t>January</t>
  </si>
  <si>
    <t>February</t>
  </si>
  <si>
    <t>September</t>
  </si>
  <si>
    <t>October</t>
  </si>
  <si>
    <t>MONTHS 1</t>
  </si>
  <si>
    <t>MONTHS 2</t>
  </si>
  <si>
    <t>Jul</t>
  </si>
  <si>
    <t>Jun</t>
  </si>
  <si>
    <t>Mar</t>
  </si>
  <si>
    <t>Apr</t>
  </si>
  <si>
    <t>MONTHS 3</t>
  </si>
  <si>
    <t>Chris Awe</t>
  </si>
  <si>
    <t>Ötz</t>
  </si>
  <si>
    <t>Starkenbach</t>
  </si>
  <si>
    <t>Herbstwind</t>
  </si>
  <si>
    <t>Betka</t>
  </si>
  <si>
    <t>Hokus Pokus</t>
  </si>
  <si>
    <t>Tiramisu</t>
  </si>
  <si>
    <t>Türkischer Kaffee</t>
  </si>
  <si>
    <t>Height range (m)</t>
  </si>
  <si>
    <t>Perros</t>
  </si>
  <si>
    <t>Zillertal - Astholz</t>
  </si>
  <si>
    <t>35+</t>
  </si>
  <si>
    <t>12</t>
  </si>
  <si>
    <t>Vecchia Roma</t>
  </si>
  <si>
    <t>Mister Inzing</t>
  </si>
  <si>
    <t>Der keusche Josef aus dem Zillertal</t>
  </si>
  <si>
    <t>Viva die Fichte</t>
  </si>
  <si>
    <t>Die Null im Kondom</t>
  </si>
  <si>
    <t>L'os</t>
  </si>
  <si>
    <t>Glasierte Leiste</t>
  </si>
  <si>
    <t>Germany</t>
  </si>
  <si>
    <t>Bichlersee</t>
  </si>
  <si>
    <t>Nadine</t>
  </si>
  <si>
    <t>Count per grade</t>
  </si>
  <si>
    <t>Count per height</t>
  </si>
  <si>
    <t>Count per belayer</t>
  </si>
  <si>
    <t>Count per year</t>
  </si>
  <si>
    <t>Count per month</t>
  </si>
  <si>
    <t>Count per crag</t>
  </si>
  <si>
    <t>Count per number of attempts</t>
  </si>
  <si>
    <t>Count per country</t>
  </si>
  <si>
    <t>Other crags</t>
  </si>
  <si>
    <t>Dummy value</t>
  </si>
  <si>
    <t>onsight/flash/redpoint</t>
  </si>
  <si>
    <t>redpoint</t>
  </si>
  <si>
    <t>GRADES</t>
  </si>
  <si>
    <t>GRADES &amp; ATTEMPTS</t>
  </si>
  <si>
    <t>Tries num. only excl. outliers</t>
  </si>
  <si>
    <t>CORRELATION HEIGHT / NUMBER OF TRIES</t>
  </si>
  <si>
    <t>Pearson coeff</t>
  </si>
  <si>
    <t>R squared</t>
  </si>
  <si>
    <t>0-10</t>
  </si>
  <si>
    <t>11-15</t>
  </si>
  <si>
    <t>16-20</t>
  </si>
  <si>
    <t>21-25</t>
  </si>
  <si>
    <t>26-30</t>
  </si>
  <si>
    <t>31-35</t>
  </si>
  <si>
    <t>COUNTRIES &amp; PLACES</t>
  </si>
  <si>
    <t>HABITS &amp; PREFERENCES</t>
  </si>
  <si>
    <t>Column Labels</t>
  </si>
  <si>
    <t>Count per Belayer</t>
  </si>
  <si>
    <t>Date</t>
  </si>
  <si>
    <t>Date_filter</t>
  </si>
  <si>
    <t>True</t>
  </si>
  <si>
    <t>% of flash, OS, RP</t>
  </si>
  <si>
    <t>Avg Tries num. only excl. outliers</t>
  </si>
  <si>
    <t>% of flash and OS per grade</t>
  </si>
  <si>
    <t>TIME FEATURES</t>
  </si>
  <si>
    <t>Cols</t>
  </si>
  <si>
    <t>Rows</t>
  </si>
  <si>
    <t>Avg num. tries per grade &amp; height</t>
  </si>
  <si>
    <t>Total</t>
  </si>
  <si>
    <t>Little Lenny</t>
  </si>
  <si>
    <t>Silz</t>
  </si>
  <si>
    <t>Guanacho</t>
  </si>
  <si>
    <t>Christian</t>
  </si>
  <si>
    <t>Sisyphos</t>
  </si>
  <si>
    <t>Grissini Kombo</t>
  </si>
  <si>
    <t>Score</t>
  </si>
  <si>
    <t>8a</t>
  </si>
  <si>
    <t>SCORE</t>
  </si>
  <si>
    <t>Sum of Score</t>
  </si>
  <si>
    <t>GRADE</t>
  </si>
  <si>
    <t>Mei ... was bringts ma?</t>
  </si>
  <si>
    <t>Score per year</t>
  </si>
  <si>
    <t>Miss Easy</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</si>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</sst>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quot;*&quot;"/>
    <numFmt numFmtId="165" formatCode="0.0%"/>
    <numFmt numFmtId="166" formatCode="0.00000"/>
    <numFmt numFmtId="167" formatCode="0.0000"/>
    <numFmt numFmtId="168" formatCode="[$-409]d/mmm/yyyy;@"/>
    <numFmt numFmtId="169" formatCode="0.0"/>
  </numFmts>
  <fonts count="10" x14ac:knownFonts="1">
    <font>
      <sz val="10"/>
      <name val="Arial"/>
      <family val="2"/>
    </font>
    <font>
      <sz val="10"/>
      <color theme="1"/>
      <name val="Arial"/>
      <family val="2"/>
    </font>
    <font>
      <sz val="8"/>
      <name val="Arial"/>
      <family val="2"/>
    </font>
    <font>
      <b/>
      <sz val="10"/>
      <color theme="1"/>
      <name val="Arial"/>
      <family val="2"/>
    </font>
    <font>
      <b/>
      <sz val="10"/>
      <name val="Arial"/>
      <family val="2"/>
    </font>
    <font>
      <b/>
      <sz val="10"/>
      <color theme="0"/>
      <name val="Arial"/>
      <family val="2"/>
    </font>
    <font>
      <b/>
      <sz val="12"/>
      <color theme="0"/>
      <name val="Arial"/>
      <family val="2"/>
    </font>
    <font>
      <sz val="12"/>
      <name val="Arial"/>
      <family val="2"/>
    </font>
    <font>
      <sz val="9"/>
      <color indexed="81"/>
      <name val="Tahoma"/>
      <family val="2"/>
    </font>
    <font>
      <b/>
      <sz val="9"/>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0066FF"/>
        <bgColor indexed="64"/>
      </patternFill>
    </fill>
    <fill>
      <patternFill patternType="solid">
        <fgColor theme="7" tint="0.79998168889431442"/>
        <bgColor theme="4" tint="0.79998168889431442"/>
      </patternFill>
    </fill>
    <fill>
      <patternFill patternType="solid">
        <fgColor rgb="FFFFC000"/>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applyAlignment="1">
      <alignment horizontal="left"/>
    </xf>
    <xf numFmtId="0" fontId="3" fillId="3" borderId="0" xfId="0" applyFont="1" applyFill="1"/>
    <xf numFmtId="0" fontId="0" fillId="3" borderId="0" xfId="0" applyFill="1" applyAlignment="1">
      <alignment horizontal="left"/>
    </xf>
    <xf numFmtId="0" fontId="0" fillId="3" borderId="0" xfId="0" applyFill="1"/>
    <xf numFmtId="0" fontId="4" fillId="3" borderId="0" xfId="0" applyFont="1" applyFill="1"/>
    <xf numFmtId="2" fontId="0" fillId="0" borderId="0" xfId="0" applyNumberFormat="1"/>
    <xf numFmtId="165" fontId="0" fillId="0" borderId="0" xfId="0" applyNumberFormat="1"/>
    <xf numFmtId="0" fontId="7" fillId="0" borderId="0" xfId="0" applyFont="1"/>
    <xf numFmtId="166" fontId="0" fillId="0" borderId="0" xfId="0" applyNumberFormat="1"/>
    <xf numFmtId="167" fontId="0" fillId="0" borderId="0" xfId="0" applyNumberFormat="1"/>
    <xf numFmtId="0" fontId="0" fillId="4" borderId="0" xfId="0" applyFill="1"/>
    <xf numFmtId="9" fontId="0" fillId="0" borderId="0" xfId="0" applyNumberFormat="1"/>
    <xf numFmtId="0" fontId="3" fillId="9" borderId="0" xfId="0" applyFont="1" applyFill="1"/>
    <xf numFmtId="9" fontId="0" fillId="3" borderId="0" xfId="0" applyNumberFormat="1" applyFill="1"/>
    <xf numFmtId="14" fontId="0" fillId="0" borderId="0" xfId="0" applyNumberFormat="1"/>
    <xf numFmtId="169" fontId="0" fillId="0" borderId="0" xfId="0" applyNumberFormat="1"/>
    <xf numFmtId="1" fontId="0" fillId="3" borderId="0" xfId="0" applyNumberFormat="1" applyFill="1"/>
    <xf numFmtId="168" fontId="0" fillId="0" borderId="0" xfId="0" applyNumberFormat="1"/>
    <xf numFmtId="168" fontId="1" fillId="0" borderId="0" xfId="0" applyNumberFormat="1" applyFont="1"/>
    <xf numFmtId="0" fontId="1" fillId="0" borderId="0" xfId="0" applyFont="1"/>
    <xf numFmtId="0" fontId="5" fillId="0" borderId="0" xfId="0" applyFont="1"/>
    <xf numFmtId="0" fontId="0" fillId="0" borderId="0" xfId="0" applyAlignment="1">
      <alignment wrapText="1"/>
    </xf>
    <xf numFmtId="0" fontId="6" fillId="8"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6" fillId="4" borderId="0" xfId="0" applyFont="1" applyFill="1" applyAlignment="1">
      <alignment horizontal="center"/>
    </xf>
    <xf numFmtId="0" fontId="6" fillId="7" borderId="0" xfId="0" applyFont="1" applyFill="1" applyAlignment="1">
      <alignment horizontal="center"/>
    </xf>
    <xf numFmtId="0" fontId="6" fillId="10" borderId="0" xfId="0" applyFont="1" applyFill="1" applyAlignment="1">
      <alignment horizontal="center"/>
    </xf>
  </cellXfs>
  <cellStyles count="1">
    <cellStyle name="Normal" xfId="0" builtinId="0"/>
  </cellStyles>
  <dxfs count="31">
    <dxf>
      <numFmt numFmtId="13" formatCode="0%"/>
    </dxf>
    <dxf>
      <numFmt numFmtId="169" formatCode="0.0"/>
    </dxf>
    <dxf>
      <numFmt numFmtId="2" formatCode="0.00"/>
    </dxf>
    <dxf>
      <numFmt numFmtId="165" formatCode="0.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8" formatCode="[$-409]d/mmm/yyyy;@"/>
      <fill>
        <patternFill patternType="none">
          <fgColor indexed="64"/>
          <bgColor indexed="65"/>
        </patternFill>
      </fill>
    </dxf>
    <dxf>
      <numFmt numFmtId="168" formatCode="[$-409]d/mmm/yyyy;@"/>
      <fill>
        <patternFill patternType="none">
          <fgColor indexed="64"/>
          <bgColor auto="1"/>
        </patternFill>
      </fill>
    </dxf>
    <dxf>
      <fill>
        <patternFill patternType="none">
          <fgColor indexed="64"/>
          <bgColor auto="1"/>
        </patternFill>
      </fill>
    </dxf>
    <dxf>
      <fill>
        <patternFill patternType="none">
          <fgColor indexed="64"/>
          <bgColor auto="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font>
    </dxf>
    <dxf>
      <border diagonalUp="0" diagonalDown="0">
        <left style="thin">
          <color rgb="FFDCDC00"/>
        </left>
        <right style="thin">
          <color rgb="FFDCDC00"/>
        </right>
        <top style="thin">
          <color rgb="FFDCDC00"/>
        </top>
        <bottom style="thin">
          <color rgb="FFDCDC00"/>
        </bottom>
        <vertical/>
        <horizontal/>
      </border>
    </dxf>
    <dxf>
      <font>
        <b/>
        <i val="0"/>
      </font>
    </dxf>
    <dxf>
      <border diagonalUp="0" diagonalDown="0">
        <left style="thin">
          <color rgb="FF00B0F0"/>
        </left>
        <right style="thin">
          <color rgb="FF00B0F0"/>
        </right>
        <top style="thin">
          <color rgb="FF00B0F0"/>
        </top>
        <bottom style="thin">
          <color rgb="FF00B0F0"/>
        </bottom>
        <vertical/>
        <horizontal/>
      </border>
    </dxf>
    <dxf>
      <font>
        <b/>
        <color theme="1"/>
      </font>
      <fill>
        <patternFill>
          <bgColor rgb="FF7030A0"/>
        </patternFill>
      </fill>
      <border>
        <bottom style="thin">
          <color theme="8"/>
        </bottom>
        <vertical/>
        <horizontal/>
      </border>
    </dxf>
    <dxf>
      <font>
        <color theme="1"/>
      </font>
      <fill>
        <patternFill patternType="none">
          <fgColor indexed="64"/>
          <bgColor auto="1"/>
        </patternFill>
      </fill>
      <border diagonalUp="0" diagonalDown="0">
        <left style="thin">
          <color rgb="FF7030A0"/>
        </left>
        <right style="thin">
          <color rgb="FF7030A0"/>
        </right>
        <top style="thin">
          <color rgb="FF7030A0"/>
        </top>
        <bottom style="thin">
          <color rgb="FF7030A0"/>
        </bottom>
        <vertical/>
        <horizontal/>
      </border>
    </dxf>
  </dxfs>
  <tableStyles count="4" defaultTableStyle="TableStyleMedium2" defaultPivotStyle="PivotStyleLight16">
    <tableStyle name="Belayer" pivot="0" table="0" count="10" xr9:uid="{3B852CD3-873F-4B46-B9AF-0EAC3BA7239A}">
      <tableStyleElement type="wholeTable" dxfId="30"/>
      <tableStyleElement type="headerRow" dxfId="29"/>
    </tableStyle>
    <tableStyle name="Grade" pivot="0" table="0" count="6" xr9:uid="{ED94F21A-451D-464A-A285-04162855CE44}">
      <tableStyleElement type="wholeTable" dxfId="28"/>
      <tableStyleElement type="headerRow" dxfId="27"/>
    </tableStyle>
    <tableStyle name="Month" pivot="0" table="0" count="7" xr9:uid="{F096F372-2D61-41E2-A87F-AB7019E4C738}">
      <tableStyleElement type="wholeTable" dxfId="26"/>
      <tableStyleElement type="headerRow" dxfId="25"/>
    </tableStyle>
    <tableStyle name="SlicerStyleDark2 2" pivot="0" table="0" count="10" xr9:uid="{E4FA39DE-804B-4527-94CC-BAFD02E974DF}">
      <tableStyleElement type="wholeTable" dxfId="24"/>
      <tableStyleElement type="headerRow" dxfId="23"/>
    </tableStyle>
  </tableStyles>
  <colors>
    <mruColors>
      <color rgb="FFA453C9"/>
      <color rgb="FF97DCFF"/>
      <color rgb="FF66CCFF"/>
      <color rgb="FFDCDC00"/>
      <color rgb="FFF8E162"/>
      <color rgb="FFFCF7E0"/>
      <color rgb="FFF8E15C"/>
      <color rgb="FF0066FF"/>
      <color rgb="FFFFC8C8"/>
      <color rgb="FFFF7878"/>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DCDC00"/>
            </patternFill>
          </fill>
        </dxf>
        <dxf>
          <fill>
            <patternFill>
              <bgColor theme="0" tint="-0.24994659260841701"/>
            </patternFill>
          </fill>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00B0F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7030A0"/>
              <bgColor rgb="FF7030A0"/>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elayer">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Grade">
          <x14:slicerStyleElements>
            <x14:slicerStyleElement type="selectedItemWithData" dxfId="16"/>
            <x14:slicerStyleElement type="hoveredUnselectedItemWithData" dxfId="15"/>
            <x14:slicerStyleElement type="hoveredSelectedItemWithData" dxfId="14"/>
            <x14:slicerStyleElement type="hoveredSelectedItemWithNoData" dxfId="13"/>
          </x14:slicerStyleElements>
        </x14:slicerStyle>
        <x14:slicerStyle name="Month">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6.xml"/><Relationship Id="rId39" Type="http://schemas.openxmlformats.org/officeDocument/2006/relationships/customXml" Target="../customXml/item4.xml"/><Relationship Id="rId21" Type="http://schemas.microsoft.com/office/2007/relationships/slicerCache" Target="slicerCaches/slicerCache1.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theme" Target="theme/theme1.xml"/><Relationship Id="rId11" Type="http://schemas.openxmlformats.org/officeDocument/2006/relationships/pivotCacheDefinition" Target="pivotCache/pivotCacheDefinition7.xml"/><Relationship Id="rId24" Type="http://schemas.microsoft.com/office/2007/relationships/slicerCache" Target="slicerCaches/slicerCache4.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pivotCacheDefinition" Target="pivotCache/pivotCacheDefinition4.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5.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6.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microsoft.com/office/2007/relationships/slicerCache" Target="slicerCaches/slicerCache8.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 OF FLASH &amp; ONSIGHT</a:t>
            </a:r>
          </a:p>
        </c:rich>
      </c:tx>
      <c:layout>
        <c:manualLayout>
          <c:xMode val="edge"/>
          <c:yMode val="edge"/>
          <c:x val="0.20467592592592593"/>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456036745406818E-2"/>
          <c:y val="0.17171296296296296"/>
          <c:w val="0.88498840769903764"/>
          <c:h val="0.7353546952464276"/>
        </c:manualLayout>
      </c:layout>
      <c:areaChart>
        <c:grouping val="stacked"/>
        <c:varyColors val="0"/>
        <c:ser>
          <c:idx val="0"/>
          <c:order val="0"/>
          <c:tx>
            <c:strRef>
              <c:f>'PIVOTS &amp; CALCULATIONS'!$B$66</c:f>
              <c:strCache>
                <c:ptCount val="1"/>
                <c:pt idx="0">
                  <c:v>flash</c:v>
                </c:pt>
              </c:strCache>
            </c:strRef>
          </c:tx>
          <c:spPr>
            <a:solidFill>
              <a:srgbClr val="00B0F0"/>
            </a:solidFill>
            <a:ln>
              <a:noFill/>
            </a:ln>
            <a:effectLst/>
          </c:spPr>
          <c:dLbls>
            <c:dLbl>
              <c:idx val="0"/>
              <c:layout>
                <c:manualLayout>
                  <c:x val="2.7777777777777776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CALCULATIONS'!$A$67:$A$72</c:f>
              <c:strCache>
                <c:ptCount val="6"/>
                <c:pt idx="0">
                  <c:v>7a</c:v>
                </c:pt>
                <c:pt idx="1">
                  <c:v>7a+</c:v>
                </c:pt>
                <c:pt idx="2">
                  <c:v>7b</c:v>
                </c:pt>
                <c:pt idx="3">
                  <c:v>7b+</c:v>
                </c:pt>
                <c:pt idx="4">
                  <c:v>7c</c:v>
                </c:pt>
                <c:pt idx="5">
                  <c:v>7c+</c:v>
                </c:pt>
              </c:strCache>
            </c:strRef>
          </c:cat>
          <c:val>
            <c:numRef>
              <c:f>'PIVOTS &amp; CALCULATIONS'!$B$67:$B$72</c:f>
              <c:numCache>
                <c:formatCode>0%</c:formatCode>
                <c:ptCount val="6"/>
                <c:pt idx="0">
                  <c:v>0.12087912087912088</c:v>
                </c:pt>
                <c:pt idx="1">
                  <c:v>0.1111111111111111</c:v>
                </c:pt>
                <c:pt idx="2">
                  <c:v>5.5555555555555552E-2</c:v>
                </c:pt>
                <c:pt idx="3">
                  <c:v>0</c:v>
                </c:pt>
                <c:pt idx="4">
                  <c:v>0</c:v>
                </c:pt>
                <c:pt idx="5">
                  <c:v>0</c:v>
                </c:pt>
              </c:numCache>
            </c:numRef>
          </c:val>
          <c:extLst>
            <c:ext xmlns:c16="http://schemas.microsoft.com/office/drawing/2014/chart" uri="{C3380CC4-5D6E-409C-BE32-E72D297353CC}">
              <c16:uniqueId val="{00000001-2CF7-444B-8582-85C6385445BB}"/>
            </c:ext>
          </c:extLst>
        </c:ser>
        <c:ser>
          <c:idx val="1"/>
          <c:order val="1"/>
          <c:tx>
            <c:strRef>
              <c:f>'PIVOTS &amp; CALCULATIONS'!$C$66</c:f>
              <c:strCache>
                <c:ptCount val="1"/>
                <c:pt idx="0">
                  <c:v>onsight</c:v>
                </c:pt>
              </c:strCache>
            </c:strRef>
          </c:tx>
          <c:spPr>
            <a:solidFill>
              <a:srgbClr val="97DCFF"/>
            </a:solidFill>
            <a:ln>
              <a:noFill/>
            </a:ln>
            <a:effectLst/>
          </c:spPr>
          <c:dLbls>
            <c:dLbl>
              <c:idx val="0"/>
              <c:layout>
                <c:manualLayout>
                  <c:x val="3.33333333333333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CALCULATIONS'!$A$67:$A$72</c:f>
              <c:strCache>
                <c:ptCount val="6"/>
                <c:pt idx="0">
                  <c:v>7a</c:v>
                </c:pt>
                <c:pt idx="1">
                  <c:v>7a+</c:v>
                </c:pt>
                <c:pt idx="2">
                  <c:v>7b</c:v>
                </c:pt>
                <c:pt idx="3">
                  <c:v>7b+</c:v>
                </c:pt>
                <c:pt idx="4">
                  <c:v>7c</c:v>
                </c:pt>
                <c:pt idx="5">
                  <c:v>7c+</c:v>
                </c:pt>
              </c:strCache>
            </c:strRef>
          </c:cat>
          <c:val>
            <c:numRef>
              <c:f>'PIVOTS &amp; CALCULATIONS'!$C$67:$C$72</c:f>
              <c:numCache>
                <c:formatCode>0%</c:formatCode>
                <c:ptCount val="6"/>
                <c:pt idx="0">
                  <c:v>0.37362637362637363</c:v>
                </c:pt>
                <c:pt idx="1">
                  <c:v>0.26666666666666666</c:v>
                </c:pt>
                <c:pt idx="2">
                  <c:v>5.5555555555555552E-2</c:v>
                </c:pt>
                <c:pt idx="3">
                  <c:v>0.1</c:v>
                </c:pt>
                <c:pt idx="4">
                  <c:v>0</c:v>
                </c:pt>
                <c:pt idx="5">
                  <c:v>0</c:v>
                </c:pt>
              </c:numCache>
            </c:numRef>
          </c:val>
          <c:extLst>
            <c:ext xmlns:c16="http://schemas.microsoft.com/office/drawing/2014/chart" uri="{C3380CC4-5D6E-409C-BE32-E72D297353CC}">
              <c16:uniqueId val="{00000003-2CF7-444B-8582-85C6385445BB}"/>
            </c:ext>
          </c:extLst>
        </c:ser>
        <c:dLbls>
          <c:showLegendKey val="0"/>
          <c:showVal val="1"/>
          <c:showCatName val="0"/>
          <c:showSerName val="0"/>
          <c:showPercent val="0"/>
          <c:showBubbleSize val="0"/>
        </c:dLbls>
        <c:axId val="1542257343"/>
        <c:axId val="1542274623"/>
      </c:areaChart>
      <c:catAx>
        <c:axId val="15422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74623"/>
        <c:crosses val="autoZero"/>
        <c:auto val="1"/>
        <c:lblAlgn val="ctr"/>
        <c:lblOffset val="100"/>
        <c:noMultiLvlLbl val="0"/>
      </c:catAx>
      <c:valAx>
        <c:axId val="1542274623"/>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57343"/>
        <c:crosses val="autoZero"/>
        <c:crossBetween val="midCat"/>
        <c:majorUnit val="0.1"/>
      </c:valAx>
      <c:spPr>
        <a:noFill/>
        <a:ln>
          <a:noFill/>
        </a:ln>
        <a:effectLst/>
      </c:spPr>
    </c:plotArea>
    <c:legend>
      <c:legendPos val="b"/>
      <c:layout>
        <c:manualLayout>
          <c:xMode val="edge"/>
          <c:yMode val="edge"/>
          <c:x val="0.37653849518810156"/>
          <c:y val="0.19502260134149893"/>
          <c:w val="0.35657370953630796"/>
          <c:h val="0.13020924467774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 of flash, onsight, redpoint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 OF FLASH, OS, RP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CALCULATIONS'!$B$41</c:f>
              <c:strCache>
                <c:ptCount val="1"/>
                <c:pt idx="0">
                  <c:v>Total</c:v>
                </c:pt>
              </c:strCache>
            </c:strRef>
          </c:tx>
          <c:spPr>
            <a:solidFill>
              <a:srgbClr val="66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CALCULATIONS'!$A$42:$A$45</c:f>
              <c:strCache>
                <c:ptCount val="3"/>
                <c:pt idx="0">
                  <c:v>flash</c:v>
                </c:pt>
                <c:pt idx="1">
                  <c:v>onsight</c:v>
                </c:pt>
                <c:pt idx="2">
                  <c:v>redpoint</c:v>
                </c:pt>
              </c:strCache>
            </c:strRef>
          </c:cat>
          <c:val>
            <c:numRef>
              <c:f>'PIVOTS &amp; CALCULATIONS'!$B$42:$B$45</c:f>
              <c:numCache>
                <c:formatCode>0.0%</c:formatCode>
                <c:ptCount val="3"/>
                <c:pt idx="0">
                  <c:v>0.10119047619047619</c:v>
                </c:pt>
                <c:pt idx="1">
                  <c:v>0.2857142857142857</c:v>
                </c:pt>
                <c:pt idx="2">
                  <c:v>0.61309523809523814</c:v>
                </c:pt>
              </c:numCache>
            </c:numRef>
          </c:val>
          <c:extLst>
            <c:ext xmlns:c16="http://schemas.microsoft.com/office/drawing/2014/chart" uri="{C3380CC4-5D6E-409C-BE32-E72D297353CC}">
              <c16:uniqueId val="{00000000-4709-4DE3-BA60-A916B1C4CF40}"/>
            </c:ext>
          </c:extLst>
        </c:ser>
        <c:dLbls>
          <c:showLegendKey val="0"/>
          <c:showVal val="0"/>
          <c:showCatName val="0"/>
          <c:showSerName val="0"/>
          <c:showPercent val="0"/>
          <c:showBubbleSize val="0"/>
        </c:dLbls>
        <c:gapWidth val="75"/>
        <c:overlap val="-50"/>
        <c:axId val="614700943"/>
        <c:axId val="614719663"/>
      </c:barChart>
      <c:catAx>
        <c:axId val="6147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19663"/>
        <c:crosses val="autoZero"/>
        <c:auto val="1"/>
        <c:lblAlgn val="ctr"/>
        <c:lblOffset val="100"/>
        <c:noMultiLvlLbl val="0"/>
      </c:catAx>
      <c:valAx>
        <c:axId val="6147196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0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CALCULATIONS!Average of Tries num. only excl. outliers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 TRIES PER</a:t>
            </a:r>
            <a:r>
              <a:rPr lang="en-US" sz="1600" baseline="0"/>
              <a:t> ASCENT</a:t>
            </a:r>
            <a:endParaRPr lang="en-US" sz="1600"/>
          </a:p>
        </c:rich>
      </c:tx>
      <c:layout>
        <c:manualLayout>
          <c:xMode val="edge"/>
          <c:yMode val="edge"/>
          <c:x val="0.1771252551764362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CALCULATIONS'!$A$49:$A$54</c:f>
              <c:strCache>
                <c:ptCount val="5"/>
                <c:pt idx="0">
                  <c:v>7a</c:v>
                </c:pt>
                <c:pt idx="1">
                  <c:v>7a+</c:v>
                </c:pt>
                <c:pt idx="2">
                  <c:v>7b</c:v>
                </c:pt>
                <c:pt idx="3">
                  <c:v>7b+</c:v>
                </c:pt>
                <c:pt idx="4">
                  <c:v>7c</c:v>
                </c:pt>
              </c:strCache>
            </c:strRef>
          </c:cat>
          <c:val>
            <c:numRef>
              <c:f>'PIVOTS &amp; CALCULATIONS'!$B$49:$B$54</c:f>
              <c:numCache>
                <c:formatCode>0.00</c:formatCode>
                <c:ptCount val="5"/>
                <c:pt idx="0">
                  <c:v>1.945054945054945</c:v>
                </c:pt>
                <c:pt idx="1">
                  <c:v>1.9777777777777779</c:v>
                </c:pt>
                <c:pt idx="2">
                  <c:v>3.4444444444444446</c:v>
                </c:pt>
                <c:pt idx="3">
                  <c:v>5.7</c:v>
                </c:pt>
                <c:pt idx="4">
                  <c:v>12</c:v>
                </c:pt>
              </c:numCache>
            </c:numRef>
          </c:val>
          <c:extLst>
            <c:ext xmlns:c16="http://schemas.microsoft.com/office/drawing/2014/chart" uri="{C3380CC4-5D6E-409C-BE32-E72D297353CC}">
              <c16:uniqueId val="{00000003-9202-45AC-A3FC-AD960FC026A6}"/>
            </c:ext>
          </c:extLst>
        </c:ser>
        <c:dLbls>
          <c:dLblPos val="outEnd"/>
          <c:showLegendKey val="0"/>
          <c:showVal val="1"/>
          <c:showCatName val="0"/>
          <c:showSerName val="0"/>
          <c:showPercent val="0"/>
          <c:showBubbleSize val="0"/>
        </c:dLbls>
        <c:gapWidth val="75"/>
        <c:overlap val="-50"/>
        <c:axId val="1360983695"/>
        <c:axId val="1360959695"/>
      </c:barChart>
      <c:catAx>
        <c:axId val="13609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9695"/>
        <c:crosses val="autoZero"/>
        <c:auto val="1"/>
        <c:lblAlgn val="ctr"/>
        <c:lblOffset val="100"/>
        <c:noMultiLvlLbl val="0"/>
      </c:catAx>
      <c:valAx>
        <c:axId val="1360959695"/>
        <c:scaling>
          <c:orientation val="minMax"/>
        </c:scaling>
        <c:delete val="1"/>
        <c:axPos val="l"/>
        <c:numFmt formatCode="0.00" sourceLinked="1"/>
        <c:majorTickMark val="none"/>
        <c:minorTickMark val="none"/>
        <c:tickLblPos val="nextTo"/>
        <c:crossAx val="136098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GRADES</a:t>
            </a:r>
          </a:p>
        </c:rich>
      </c:tx>
      <c:layout>
        <c:manualLayout>
          <c:xMode val="edge"/>
          <c:yMode val="edge"/>
          <c:x val="0.35439814814814813"/>
          <c:y val="7.32600732600732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1851851851852"/>
          <c:y val="0.18300925925925926"/>
          <c:w val="0.85648148148148151"/>
          <c:h val="0.76606481481481481"/>
        </c:manualLayout>
      </c:layout>
      <c:barChart>
        <c:barDir val="bar"/>
        <c:grouping val="stacked"/>
        <c:varyColors val="0"/>
        <c:ser>
          <c:idx val="0"/>
          <c:order val="0"/>
          <c:spPr>
            <a:noFill/>
            <a:ln>
              <a:noFill/>
            </a:ln>
            <a:effectLst/>
          </c:spPr>
          <c:invertIfNegative val="0"/>
          <c:cat>
            <c:strRef>
              <c:f>'PIVOTS &amp; CALCULATIONS'!$A$15:$A$20</c:f>
              <c:strCache>
                <c:ptCount val="6"/>
                <c:pt idx="0">
                  <c:v>7a</c:v>
                </c:pt>
                <c:pt idx="1">
                  <c:v>7a+</c:v>
                </c:pt>
                <c:pt idx="2">
                  <c:v>7b</c:v>
                </c:pt>
                <c:pt idx="3">
                  <c:v>7b+</c:v>
                </c:pt>
                <c:pt idx="4">
                  <c:v>7c</c:v>
                </c:pt>
                <c:pt idx="5">
                  <c:v>7c+</c:v>
                </c:pt>
              </c:strCache>
            </c:strRef>
          </c:cat>
          <c:val>
            <c:numRef>
              <c:f>'PIVOTS &amp; CALCULATIONS'!$B$15:$B$20</c:f>
              <c:numCache>
                <c:formatCode>General</c:formatCode>
                <c:ptCount val="6"/>
                <c:pt idx="0">
                  <c:v>0</c:v>
                </c:pt>
                <c:pt idx="1">
                  <c:v>23</c:v>
                </c:pt>
                <c:pt idx="2">
                  <c:v>36.5</c:v>
                </c:pt>
                <c:pt idx="3">
                  <c:v>40.5</c:v>
                </c:pt>
                <c:pt idx="4">
                  <c:v>44</c:v>
                </c:pt>
                <c:pt idx="5">
                  <c:v>45</c:v>
                </c:pt>
              </c:numCache>
            </c:numRef>
          </c:val>
          <c:extLst>
            <c:ext xmlns:c16="http://schemas.microsoft.com/office/drawing/2014/chart" uri="{C3380CC4-5D6E-409C-BE32-E72D297353CC}">
              <c16:uniqueId val="{00000000-BFFF-4DB4-AE29-79FA336ADEEE}"/>
            </c:ext>
          </c:extLst>
        </c:ser>
        <c:ser>
          <c:idx val="1"/>
          <c:order val="1"/>
          <c:spPr>
            <a:solidFill>
              <a:srgbClr val="00B0F0"/>
            </a:solidFill>
            <a:ln>
              <a:noFill/>
            </a:ln>
            <a:effectLst/>
          </c:spPr>
          <c:invertIfNegative val="0"/>
          <c:dLbls>
            <c:dLbl>
              <c:idx val="0"/>
              <c:layout>
                <c:manualLayout>
                  <c:x val="0.41203703703703687"/>
                  <c:y val="-0.12345679012345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F-4DB4-AE29-79FA336ADEEE}"/>
                </c:ext>
              </c:extLst>
            </c:dLbl>
            <c:dLbl>
              <c:idx val="1"/>
              <c:layout>
                <c:manualLayout>
                  <c:x val="0.2824074074074073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1-4EBE-9CB6-9CAFB8506D71}"/>
                </c:ext>
              </c:extLst>
            </c:dLbl>
            <c:dLbl>
              <c:idx val="2"/>
              <c:layout>
                <c:manualLayout>
                  <c:x val="0.22222222222222221"/>
                  <c:y val="-3.086419753086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1-4EBE-9CB6-9CAFB8506D71}"/>
                </c:ext>
              </c:extLst>
            </c:dLbl>
            <c:dLbl>
              <c:idx val="3"/>
              <c:layout>
                <c:manualLayout>
                  <c:x val="0.17592592592592585"/>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1-4EBE-9CB6-9CAFB8506D71}"/>
                </c:ext>
              </c:extLst>
            </c:dLbl>
            <c:dLbl>
              <c:idx val="4"/>
              <c:layout>
                <c:manualLayout>
                  <c:x val="0.138888888888888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61-4EBE-9CB6-9CAFB8506D71}"/>
                </c:ext>
              </c:extLst>
            </c:dLbl>
            <c:dLbl>
              <c:idx val="5"/>
              <c:layout>
                <c:manualLayout>
                  <c:x val="8.796296296296296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61-4EBE-9CB6-9CAFB8506D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 &amp; CALCULATIONS'!$A$15:$A$20</c:f>
              <c:strCache>
                <c:ptCount val="6"/>
                <c:pt idx="0">
                  <c:v>7a</c:v>
                </c:pt>
                <c:pt idx="1">
                  <c:v>7a+</c:v>
                </c:pt>
                <c:pt idx="2">
                  <c:v>7b</c:v>
                </c:pt>
                <c:pt idx="3">
                  <c:v>7b+</c:v>
                </c:pt>
                <c:pt idx="4">
                  <c:v>7c</c:v>
                </c:pt>
                <c:pt idx="5">
                  <c:v>7c+</c:v>
                </c:pt>
              </c:strCache>
            </c:strRef>
          </c:cat>
          <c:val>
            <c:numRef>
              <c:f>'PIVOTS &amp; CALCULATIONS'!$C$15:$C$20</c:f>
              <c:numCache>
                <c:formatCode>General</c:formatCode>
                <c:ptCount val="6"/>
                <c:pt idx="0">
                  <c:v>91</c:v>
                </c:pt>
                <c:pt idx="1">
                  <c:v>45</c:v>
                </c:pt>
                <c:pt idx="2">
                  <c:v>18</c:v>
                </c:pt>
                <c:pt idx="3">
                  <c:v>10</c:v>
                </c:pt>
                <c:pt idx="4">
                  <c:v>3</c:v>
                </c:pt>
                <c:pt idx="5">
                  <c:v>1</c:v>
                </c:pt>
              </c:numCache>
            </c:numRef>
          </c:val>
          <c:extLst>
            <c:ext xmlns:c16="http://schemas.microsoft.com/office/drawing/2014/chart" uri="{C3380CC4-5D6E-409C-BE32-E72D297353CC}">
              <c16:uniqueId val="{00000002-BFFF-4DB4-AE29-79FA336ADEEE}"/>
            </c:ext>
          </c:extLst>
        </c:ser>
        <c:dLbls>
          <c:showLegendKey val="0"/>
          <c:showVal val="0"/>
          <c:showCatName val="0"/>
          <c:showSerName val="0"/>
          <c:showPercent val="0"/>
          <c:showBubbleSize val="0"/>
        </c:dLbls>
        <c:gapWidth val="10"/>
        <c:overlap val="100"/>
        <c:axId val="1174629312"/>
        <c:axId val="1174631232"/>
      </c:barChart>
      <c:catAx>
        <c:axId val="11746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1232"/>
        <c:crosses val="autoZero"/>
        <c:auto val="1"/>
        <c:lblAlgn val="ctr"/>
        <c:lblOffset val="100"/>
        <c:noMultiLvlLbl val="0"/>
      </c:catAx>
      <c:valAx>
        <c:axId val="1174631232"/>
        <c:scaling>
          <c:orientation val="minMax"/>
        </c:scaling>
        <c:delete val="1"/>
        <c:axPos val="b"/>
        <c:numFmt formatCode="General" sourceLinked="1"/>
        <c:majorTickMark val="out"/>
        <c:minorTickMark val="none"/>
        <c:tickLblPos val="nextTo"/>
        <c:crossAx val="11746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 climbing data and dashboard.xlsx]PIVOTS &amp; CALCULATIONS!Count per grade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0000"/>
            </a:schemeClr>
          </a:solidFill>
          <a:ln w="19050">
            <a:solidFill>
              <a:schemeClr val="lt1"/>
            </a:solidFill>
          </a:ln>
          <a:effectLst/>
        </c:spPr>
        <c:dLbl>
          <c:idx val="0"/>
          <c:layout>
            <c:manualLayout>
              <c:x val="0.13930348258706468"/>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tint val="70000"/>
            </a:schemeClr>
          </a:solidFill>
          <a:ln w="19050">
            <a:solidFill>
              <a:schemeClr val="lt1"/>
            </a:solidFill>
          </a:ln>
          <a:effectLst/>
        </c:spPr>
        <c:dLbl>
          <c:idx val="0"/>
          <c:layout>
            <c:manualLayout>
              <c:x val="-0.1641791044776119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90000"/>
            </a:schemeClr>
          </a:solidFill>
          <a:ln w="19050">
            <a:solidFill>
              <a:schemeClr val="lt1"/>
            </a:solidFill>
          </a:ln>
          <a:effectLst/>
        </c:spPr>
        <c:dLbl>
          <c:idx val="0"/>
          <c:layout>
            <c:manualLayout>
              <c:x val="-0.1840796019900497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90000"/>
            </a:schemeClr>
          </a:solidFill>
          <a:ln w="19050">
            <a:solidFill>
              <a:schemeClr val="lt1"/>
            </a:solidFill>
          </a:ln>
          <a:effectLst/>
        </c:spPr>
        <c:dLbl>
          <c:idx val="0"/>
          <c:layout>
            <c:manualLayout>
              <c:x val="-0.20895522388059701"/>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70000"/>
            </a:schemeClr>
          </a:solidFill>
          <a:ln w="19050">
            <a:solidFill>
              <a:schemeClr val="lt1"/>
            </a:solidFill>
          </a:ln>
          <a:effectLst/>
        </c:spPr>
        <c:dLbl>
          <c:idx val="0"/>
          <c:layout>
            <c:manualLayout>
              <c:x val="-5.4726368159204022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hade val="50000"/>
            </a:schemeClr>
          </a:solidFill>
          <a:ln w="19050">
            <a:solidFill>
              <a:schemeClr val="lt1"/>
            </a:solidFill>
          </a:ln>
          <a:effectLst/>
        </c:spPr>
        <c:dLbl>
          <c:idx val="0"/>
          <c:layout>
            <c:manualLayout>
              <c:x val="0.17910447761194029"/>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&amp; CALCULATIONS'!$B$4</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6B33-4F45-873A-00AF5FF30C9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6B33-4F45-873A-00AF5FF30C9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6B33-4F45-873A-00AF5FF30C9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6B33-4F45-873A-00AF5FF30C9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6B33-4F45-873A-00AF5FF30C9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6B33-4F45-873A-00AF5FF30C91}"/>
              </c:ext>
            </c:extLst>
          </c:dPt>
          <c:dLbls>
            <c:dLbl>
              <c:idx val="0"/>
              <c:layout>
                <c:manualLayout>
                  <c:x val="0.13930348258706468"/>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3-4F45-873A-00AF5FF30C91}"/>
                </c:ext>
              </c:extLst>
            </c:dLbl>
            <c:dLbl>
              <c:idx val="1"/>
              <c:layout>
                <c:manualLayout>
                  <c:x val="-0.16417910447761194"/>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33-4F45-873A-00AF5FF30C91}"/>
                </c:ext>
              </c:extLst>
            </c:dLbl>
            <c:dLbl>
              <c:idx val="2"/>
              <c:layout>
                <c:manualLayout>
                  <c:x val="-0.1840796019900497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3-4F45-873A-00AF5FF30C91}"/>
                </c:ext>
              </c:extLst>
            </c:dLbl>
            <c:dLbl>
              <c:idx val="3"/>
              <c:layout>
                <c:manualLayout>
                  <c:x val="-0.20895522388059701"/>
                  <c:y val="-0.129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33-4F45-873A-00AF5FF30C91}"/>
                </c:ext>
              </c:extLst>
            </c:dLbl>
            <c:dLbl>
              <c:idx val="4"/>
              <c:layout>
                <c:manualLayout>
                  <c:x val="-5.472636815920402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33-4F45-873A-00AF5FF30C91}"/>
                </c:ext>
              </c:extLst>
            </c:dLbl>
            <c:dLbl>
              <c:idx val="5"/>
              <c:layout>
                <c:manualLayout>
                  <c:x val="0.17910447761194029"/>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33-4F45-873A-00AF5FF30C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CALCULATIONS'!$A$5:$A$11</c:f>
              <c:strCache>
                <c:ptCount val="6"/>
                <c:pt idx="0">
                  <c:v>7a</c:v>
                </c:pt>
                <c:pt idx="1">
                  <c:v>7a+</c:v>
                </c:pt>
                <c:pt idx="2">
                  <c:v>7b</c:v>
                </c:pt>
                <c:pt idx="3">
                  <c:v>7b+</c:v>
                </c:pt>
                <c:pt idx="4">
                  <c:v>7c</c:v>
                </c:pt>
                <c:pt idx="5">
                  <c:v>7c+</c:v>
                </c:pt>
              </c:strCache>
            </c:strRef>
          </c:cat>
          <c:val>
            <c:numRef>
              <c:f>'PIVOTS &amp; CALCULATIONS'!$B$5:$B$11</c:f>
              <c:numCache>
                <c:formatCode>General</c:formatCode>
                <c:ptCount val="6"/>
                <c:pt idx="0">
                  <c:v>91</c:v>
                </c:pt>
                <c:pt idx="1">
                  <c:v>45</c:v>
                </c:pt>
                <c:pt idx="2">
                  <c:v>18</c:v>
                </c:pt>
                <c:pt idx="3">
                  <c:v>10</c:v>
                </c:pt>
                <c:pt idx="4">
                  <c:v>3</c:v>
                </c:pt>
                <c:pt idx="5">
                  <c:v>1</c:v>
                </c:pt>
              </c:numCache>
            </c:numRef>
          </c:val>
          <c:extLst>
            <c:ext xmlns:c16="http://schemas.microsoft.com/office/drawing/2014/chart" uri="{C3380CC4-5D6E-409C-BE32-E72D297353CC}">
              <c16:uniqueId val="{0000000C-6B33-4F45-873A-00AF5FF30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&amp; CALCULATIONS'!$A$15</c:f>
              <c:strCache>
                <c:ptCount val="1"/>
                <c:pt idx="0">
                  <c:v>7a</c:v>
                </c:pt>
              </c:strCache>
            </c:strRef>
          </c:tx>
          <c:spPr>
            <a:solidFill>
              <a:schemeClr val="accent1"/>
            </a:solidFill>
            <a:ln w="12700">
              <a:solidFill>
                <a:schemeClr val="tx1">
                  <a:lumMod val="75000"/>
                  <a:lumOff val="25000"/>
                </a:schemeClr>
              </a:solidFill>
            </a:ln>
            <a:effectLst/>
            <a:sp3d contourW="12700">
              <a:contourClr>
                <a:schemeClr val="tx1">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CALCULATIONS'!$C$15</c:f>
              <c:numCache>
                <c:formatCode>General</c:formatCode>
                <c:ptCount val="1"/>
                <c:pt idx="0">
                  <c:v>91</c:v>
                </c:pt>
              </c:numCache>
            </c:numRef>
          </c:val>
          <c:shape val="pyramidToMax"/>
          <c:extLst>
            <c:ext xmlns:c16="http://schemas.microsoft.com/office/drawing/2014/chart" uri="{C3380CC4-5D6E-409C-BE32-E72D297353CC}">
              <c16:uniqueId val="{00000000-63E8-4BFF-9399-3213331B5A09}"/>
            </c:ext>
          </c:extLst>
        </c:ser>
        <c:ser>
          <c:idx val="1"/>
          <c:order val="1"/>
          <c:tx>
            <c:strRef>
              <c:f>'PIVOTS &amp; CALCULATIONS'!$A$16</c:f>
              <c:strCache>
                <c:ptCount val="1"/>
                <c:pt idx="0">
                  <c:v>7a+</c:v>
                </c:pt>
              </c:strCache>
            </c:strRef>
          </c:tx>
          <c:spPr>
            <a:solidFill>
              <a:schemeClr val="accent2"/>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2.2662889518413599E-2"/>
                  <c:y val="5.4562874535232508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CALCULATIONS'!$C$16</c:f>
              <c:numCache>
                <c:formatCode>General</c:formatCode>
                <c:ptCount val="1"/>
                <c:pt idx="0">
                  <c:v>45</c:v>
                </c:pt>
              </c:numCache>
            </c:numRef>
          </c:val>
          <c:shape val="pyramidToMax"/>
          <c:extLst>
            <c:ext xmlns:c16="http://schemas.microsoft.com/office/drawing/2014/chart" uri="{C3380CC4-5D6E-409C-BE32-E72D297353CC}">
              <c16:uniqueId val="{00000002-63E8-4BFF-9399-3213331B5A09}"/>
            </c:ext>
          </c:extLst>
        </c:ser>
        <c:ser>
          <c:idx val="2"/>
          <c:order val="2"/>
          <c:tx>
            <c:strRef>
              <c:f>'PIVOTS &amp; CALCULATIONS'!$A$17</c:f>
              <c:strCache>
                <c:ptCount val="1"/>
                <c:pt idx="0">
                  <c:v>7b</c:v>
                </c:pt>
              </c:strCache>
            </c:strRef>
          </c:tx>
          <c:spPr>
            <a:solidFill>
              <a:schemeClr val="accent3"/>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20337301587301587"/>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CALCULATIONS'!$C$17</c:f>
              <c:numCache>
                <c:formatCode>General</c:formatCode>
                <c:ptCount val="1"/>
                <c:pt idx="0">
                  <c:v>18</c:v>
                </c:pt>
              </c:numCache>
            </c:numRef>
          </c:val>
          <c:shape val="pyramidToMax"/>
          <c:extLst>
            <c:ext xmlns:c16="http://schemas.microsoft.com/office/drawing/2014/chart" uri="{C3380CC4-5D6E-409C-BE32-E72D297353CC}">
              <c16:uniqueId val="{00000003-63E8-4BFF-9399-3213331B5A09}"/>
            </c:ext>
          </c:extLst>
        </c:ser>
        <c:ser>
          <c:idx val="3"/>
          <c:order val="3"/>
          <c:tx>
            <c:strRef>
              <c:f>'PIVOTS &amp; CALCULATIONS'!$A$18</c:f>
              <c:strCache>
                <c:ptCount val="1"/>
                <c:pt idx="0">
                  <c:v>7b+</c:v>
                </c:pt>
              </c:strCache>
            </c:strRef>
          </c:tx>
          <c:spPr>
            <a:solidFill>
              <a:schemeClr val="accent4"/>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5"/>
                  <c:y val="-3.70370370370370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CALCULATIONS'!$C$18</c:f>
              <c:numCache>
                <c:formatCode>General</c:formatCode>
                <c:ptCount val="1"/>
                <c:pt idx="0">
                  <c:v>10</c:v>
                </c:pt>
              </c:numCache>
            </c:numRef>
          </c:val>
          <c:shape val="pyramidToMax"/>
          <c:extLst>
            <c:ext xmlns:c16="http://schemas.microsoft.com/office/drawing/2014/chart" uri="{C3380CC4-5D6E-409C-BE32-E72D297353CC}">
              <c16:uniqueId val="{00000005-63E8-4BFF-9399-3213331B5A09}"/>
            </c:ext>
          </c:extLst>
        </c:ser>
        <c:ser>
          <c:idx val="4"/>
          <c:order val="4"/>
          <c:tx>
            <c:strRef>
              <c:f>'PIVOTS &amp; CALCULATIONS'!$A$19</c:f>
              <c:strCache>
                <c:ptCount val="1"/>
                <c:pt idx="0">
                  <c:v>7c</c:v>
                </c:pt>
              </c:strCache>
            </c:strRef>
          </c:tx>
          <c:spPr>
            <a:solidFill>
              <a:schemeClr val="accent5"/>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9722222222222233"/>
                  <c:y val="-9.722222222222226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CALCULATIONS'!$C$19</c:f>
              <c:numCache>
                <c:formatCode>General</c:formatCode>
                <c:ptCount val="1"/>
                <c:pt idx="0">
                  <c:v>3</c:v>
                </c:pt>
              </c:numCache>
            </c:numRef>
          </c:val>
          <c:shape val="pyramidToMax"/>
          <c:extLst>
            <c:ext xmlns:c16="http://schemas.microsoft.com/office/drawing/2014/chart" uri="{C3380CC4-5D6E-409C-BE32-E72D297353CC}">
              <c16:uniqueId val="{00000007-63E8-4BFF-9399-3213331B5A09}"/>
            </c:ext>
          </c:extLst>
        </c:ser>
        <c:ser>
          <c:idx val="5"/>
          <c:order val="5"/>
          <c:tx>
            <c:strRef>
              <c:f>'PIVOTS &amp; CALCULATIONS'!$A$20</c:f>
              <c:strCache>
                <c:ptCount val="1"/>
                <c:pt idx="0">
                  <c:v>7c+</c:v>
                </c:pt>
              </c:strCache>
            </c:strRef>
          </c:tx>
          <c:spPr>
            <a:solidFill>
              <a:schemeClr val="accent6"/>
            </a:solidFill>
            <a:ln>
              <a:noFill/>
            </a:ln>
            <a:effectLst/>
            <a:sp3d/>
          </c:spPr>
          <c:invertIfNegative val="0"/>
          <c:dLbls>
            <c:dLbl>
              <c:idx val="0"/>
              <c:layout>
                <c:manualLayout>
                  <c:x val="-0.1247797283129977"/>
                  <c:y val="-0.1335979409443993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CALCULATIONS'!$C$20</c:f>
              <c:numCache>
                <c:formatCode>General</c:formatCode>
                <c:ptCount val="1"/>
                <c:pt idx="0">
                  <c:v>1</c:v>
                </c:pt>
              </c:numCache>
            </c:numRef>
          </c:val>
          <c:shape val="pyramidToMax"/>
          <c:extLst>
            <c:ext xmlns:c16="http://schemas.microsoft.com/office/drawing/2014/chart" uri="{C3380CC4-5D6E-409C-BE32-E72D297353CC}">
              <c16:uniqueId val="{00000009-63E8-4BFF-9399-3213331B5A09}"/>
            </c:ext>
          </c:extLst>
        </c:ser>
        <c:dLbls>
          <c:showLegendKey val="0"/>
          <c:showVal val="1"/>
          <c:showCatName val="0"/>
          <c:showSerName val="0"/>
          <c:showPercent val="0"/>
          <c:showBubbleSize val="0"/>
        </c:dLbls>
        <c:gapWidth val="60"/>
        <c:gapDepth val="50"/>
        <c:shape val="pyramidToMax"/>
        <c:axId val="1174609152"/>
        <c:axId val="1174633152"/>
        <c:axId val="0"/>
      </c:bar3DChart>
      <c:catAx>
        <c:axId val="1174609152"/>
        <c:scaling>
          <c:orientation val="minMax"/>
        </c:scaling>
        <c:delete val="1"/>
        <c:axPos val="b"/>
        <c:numFmt formatCode="General" sourceLinked="1"/>
        <c:majorTickMark val="none"/>
        <c:minorTickMark val="none"/>
        <c:tickLblPos val="nextTo"/>
        <c:crossAx val="1174633152"/>
        <c:crosses val="autoZero"/>
        <c:auto val="1"/>
        <c:lblAlgn val="ctr"/>
        <c:lblOffset val="100"/>
        <c:noMultiLvlLbl val="0"/>
      </c:catAx>
      <c:valAx>
        <c:axId val="1174633152"/>
        <c:scaling>
          <c:orientation val="minMax"/>
        </c:scaling>
        <c:delete val="1"/>
        <c:axPos val="l"/>
        <c:numFmt formatCode="General" sourceLinked="1"/>
        <c:majorTickMark val="none"/>
        <c:minorTickMark val="none"/>
        <c:tickLblPos val="nextTo"/>
        <c:crossAx val="117460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[Sport climbing data and dashboard.xlsx]PIVOTS &amp; CALCULATIONS!Count per number of attempts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NUMBER OF 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5925925925923E-2"/>
          <c:y val="0.13004629629629633"/>
          <c:w val="0.89814814814814814"/>
          <c:h val="0.68822506561679786"/>
        </c:manualLayout>
      </c:layout>
      <c:barChart>
        <c:barDir val="col"/>
        <c:grouping val="clustered"/>
        <c:varyColors val="0"/>
        <c:ser>
          <c:idx val="0"/>
          <c:order val="0"/>
          <c:tx>
            <c:strRef>
              <c:f>'PIVOTS &amp; CALCULATIONS'!$B$24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CALCULATIONS'!$A$25:$A$39</c:f>
              <c:strCache>
                <c:ptCount val="14"/>
                <c:pt idx="0">
                  <c:v>2</c:v>
                </c:pt>
                <c:pt idx="1">
                  <c:v>onsight</c:v>
                </c:pt>
                <c:pt idx="2">
                  <c:v>flash</c:v>
                </c:pt>
                <c:pt idx="3">
                  <c:v>3</c:v>
                </c:pt>
                <c:pt idx="4">
                  <c:v>4</c:v>
                </c:pt>
                <c:pt idx="5">
                  <c:v>5</c:v>
                </c:pt>
                <c:pt idx="6">
                  <c:v>6</c:v>
                </c:pt>
                <c:pt idx="7">
                  <c:v>7</c:v>
                </c:pt>
                <c:pt idx="8">
                  <c:v>8</c:v>
                </c:pt>
                <c:pt idx="9">
                  <c:v>10</c:v>
                </c:pt>
                <c:pt idx="10">
                  <c:v>24</c:v>
                </c:pt>
                <c:pt idx="11">
                  <c:v>12</c:v>
                </c:pt>
                <c:pt idx="12">
                  <c:v>50</c:v>
                </c:pt>
                <c:pt idx="13">
                  <c:v>14</c:v>
                </c:pt>
              </c:strCache>
            </c:strRef>
          </c:cat>
          <c:val>
            <c:numRef>
              <c:f>'PIVOTS &amp; CALCULATIONS'!$B$25:$B$39</c:f>
              <c:numCache>
                <c:formatCode>General</c:formatCode>
                <c:ptCount val="14"/>
                <c:pt idx="0">
                  <c:v>58</c:v>
                </c:pt>
                <c:pt idx="1">
                  <c:v>48</c:v>
                </c:pt>
                <c:pt idx="2">
                  <c:v>17</c:v>
                </c:pt>
                <c:pt idx="3">
                  <c:v>16</c:v>
                </c:pt>
                <c:pt idx="4">
                  <c:v>9</c:v>
                </c:pt>
                <c:pt idx="5">
                  <c:v>5</c:v>
                </c:pt>
                <c:pt idx="6">
                  <c:v>4</c:v>
                </c:pt>
                <c:pt idx="7">
                  <c:v>3</c:v>
                </c:pt>
                <c:pt idx="8">
                  <c:v>2</c:v>
                </c:pt>
                <c:pt idx="9">
                  <c:v>2</c:v>
                </c:pt>
                <c:pt idx="10">
                  <c:v>1</c:v>
                </c:pt>
                <c:pt idx="11">
                  <c:v>1</c:v>
                </c:pt>
                <c:pt idx="12">
                  <c:v>1</c:v>
                </c:pt>
                <c:pt idx="13">
                  <c:v>1</c:v>
                </c:pt>
              </c:numCache>
            </c:numRef>
          </c:val>
          <c:extLst>
            <c:ext xmlns:c16="http://schemas.microsoft.com/office/drawing/2014/chart" uri="{C3380CC4-5D6E-409C-BE32-E72D297353CC}">
              <c16:uniqueId val="{00000000-D314-47EC-838E-5351AE404291}"/>
            </c:ext>
          </c:extLst>
        </c:ser>
        <c:dLbls>
          <c:showLegendKey val="0"/>
          <c:showVal val="0"/>
          <c:showCatName val="0"/>
          <c:showSerName val="0"/>
          <c:showPercent val="0"/>
          <c:showBubbleSize val="0"/>
        </c:dLbls>
        <c:gapWidth val="75"/>
        <c:axId val="1225433552"/>
        <c:axId val="1220341056"/>
      </c:barChart>
      <c:catAx>
        <c:axId val="12254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1056"/>
        <c:crosses val="autoZero"/>
        <c:auto val="1"/>
        <c:lblAlgn val="ctr"/>
        <c:lblOffset val="100"/>
        <c:noMultiLvlLbl val="0"/>
      </c:catAx>
      <c:valAx>
        <c:axId val="1220341056"/>
        <c:scaling>
          <c:orientation val="minMax"/>
        </c:scaling>
        <c:delete val="1"/>
        <c:axPos val="l"/>
        <c:numFmt formatCode="General" sourceLinked="1"/>
        <c:majorTickMark val="none"/>
        <c:minorTickMark val="none"/>
        <c:tickLblPos val="nextTo"/>
        <c:crossAx val="12254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CALCULATIONS!Count per month</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FAVORITE MONTHS FOR SENDING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D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CALCULATIONS'!$G$27</c:f>
              <c:strCache>
                <c:ptCount val="1"/>
                <c:pt idx="0">
                  <c:v>Total</c:v>
                </c:pt>
              </c:strCache>
            </c:strRef>
          </c:tx>
          <c:spPr>
            <a:solidFill>
              <a:srgbClr val="DC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CALCULATIONS'!$F$28:$F$40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CALCULATIONS'!$G$28:$G$40</c:f>
              <c:numCache>
                <c:formatCode>General</c:formatCode>
                <c:ptCount val="12"/>
                <c:pt idx="0">
                  <c:v>5</c:v>
                </c:pt>
                <c:pt idx="1">
                  <c:v>25</c:v>
                </c:pt>
                <c:pt idx="2">
                  <c:v>10</c:v>
                </c:pt>
                <c:pt idx="3">
                  <c:v>27</c:v>
                </c:pt>
                <c:pt idx="4">
                  <c:v>16</c:v>
                </c:pt>
                <c:pt idx="5">
                  <c:v>15</c:v>
                </c:pt>
                <c:pt idx="6">
                  <c:v>9</c:v>
                </c:pt>
                <c:pt idx="7">
                  <c:v>4</c:v>
                </c:pt>
                <c:pt idx="8">
                  <c:v>17</c:v>
                </c:pt>
                <c:pt idx="9">
                  <c:v>15</c:v>
                </c:pt>
                <c:pt idx="10">
                  <c:v>16</c:v>
                </c:pt>
                <c:pt idx="11">
                  <c:v>9</c:v>
                </c:pt>
              </c:numCache>
            </c:numRef>
          </c:val>
          <c:extLst>
            <c:ext xmlns:c16="http://schemas.microsoft.com/office/drawing/2014/chart" uri="{C3380CC4-5D6E-409C-BE32-E72D297353CC}">
              <c16:uniqueId val="{00000000-4D9C-4600-A757-0B302E3EF320}"/>
            </c:ext>
          </c:extLst>
        </c:ser>
        <c:dLbls>
          <c:showLegendKey val="0"/>
          <c:showVal val="0"/>
          <c:showCatName val="0"/>
          <c:showSerName val="0"/>
          <c:showPercent val="0"/>
          <c:showBubbleSize val="0"/>
        </c:dLbls>
        <c:gapWidth val="75"/>
        <c:axId val="226069424"/>
        <c:axId val="773902656"/>
      </c:barChart>
      <c:catAx>
        <c:axId val="226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02656"/>
        <c:crosses val="autoZero"/>
        <c:auto val="1"/>
        <c:lblAlgn val="ctr"/>
        <c:lblOffset val="100"/>
        <c:noMultiLvlLbl val="0"/>
      </c:catAx>
      <c:valAx>
        <c:axId val="773902656"/>
        <c:scaling>
          <c:orientation val="minMax"/>
        </c:scaling>
        <c:delete val="1"/>
        <c:axPos val="l"/>
        <c:numFmt formatCode="General" sourceLinked="1"/>
        <c:majorTickMark val="none"/>
        <c:minorTickMark val="none"/>
        <c:tickLblPos val="nextTo"/>
        <c:crossAx val="226069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[Sport climbing data and dashboard.xlsx]PIVOTS &amp; CALCULATIONS!Count per year</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CALCULATIONS'!$F$5:$F$24</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'PIVOTS &amp; CALCULATIONS'!$G$5:$G$24</c:f>
              <c:numCache>
                <c:formatCode>General</c:formatCode>
                <c:ptCount val="19"/>
                <c:pt idx="0">
                  <c:v>1</c:v>
                </c:pt>
                <c:pt idx="1">
                  <c:v>1</c:v>
                </c:pt>
                <c:pt idx="2">
                  <c:v>2</c:v>
                </c:pt>
                <c:pt idx="3">
                  <c:v>0</c:v>
                </c:pt>
                <c:pt idx="4">
                  <c:v>0</c:v>
                </c:pt>
                <c:pt idx="5">
                  <c:v>1</c:v>
                </c:pt>
                <c:pt idx="6">
                  <c:v>3</c:v>
                </c:pt>
                <c:pt idx="7">
                  <c:v>16</c:v>
                </c:pt>
                <c:pt idx="8">
                  <c:v>0</c:v>
                </c:pt>
                <c:pt idx="9">
                  <c:v>0</c:v>
                </c:pt>
                <c:pt idx="10">
                  <c:v>2</c:v>
                </c:pt>
                <c:pt idx="11">
                  <c:v>31</c:v>
                </c:pt>
                <c:pt idx="12">
                  <c:v>25</c:v>
                </c:pt>
                <c:pt idx="13">
                  <c:v>7</c:v>
                </c:pt>
                <c:pt idx="14">
                  <c:v>10</c:v>
                </c:pt>
                <c:pt idx="15">
                  <c:v>17</c:v>
                </c:pt>
                <c:pt idx="16">
                  <c:v>19</c:v>
                </c:pt>
                <c:pt idx="17">
                  <c:v>22</c:v>
                </c:pt>
                <c:pt idx="18">
                  <c:v>11</c:v>
                </c:pt>
              </c:numCache>
            </c:numRef>
          </c:val>
          <c:extLst>
            <c:ext xmlns:c16="http://schemas.microsoft.com/office/drawing/2014/chart" uri="{C3380CC4-5D6E-409C-BE32-E72D297353CC}">
              <c16:uniqueId val="{00000000-6E00-4D5B-BDDD-F5F25119C631}"/>
            </c:ext>
          </c:extLst>
        </c:ser>
        <c:dLbls>
          <c:showLegendKey val="0"/>
          <c:showVal val="0"/>
          <c:showCatName val="0"/>
          <c:showSerName val="0"/>
          <c:showPercent val="0"/>
          <c:showBubbleSize val="0"/>
        </c:dLbls>
        <c:gapWidth val="75"/>
        <c:axId val="226068464"/>
        <c:axId val="941554400"/>
      </c:barChart>
      <c:catAx>
        <c:axId val="226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54400"/>
        <c:crosses val="autoZero"/>
        <c:auto val="1"/>
        <c:lblAlgn val="ctr"/>
        <c:lblOffset val="100"/>
        <c:noMultiLvlLbl val="0"/>
      </c:catAx>
      <c:valAx>
        <c:axId val="941554400"/>
        <c:scaling>
          <c:orientation val="minMax"/>
        </c:scaling>
        <c:delete val="1"/>
        <c:axPos val="l"/>
        <c:numFmt formatCode="General" sourceLinked="1"/>
        <c:majorTickMark val="none"/>
        <c:minorTickMark val="none"/>
        <c:tickLblPos val="nextTo"/>
        <c:crossAx val="22606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CALCULATIONS!Count per height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ASCENTS PER HEIGHT</a:t>
            </a:r>
          </a:p>
        </c:rich>
      </c:tx>
      <c:layout>
        <c:manualLayout>
          <c:xMode val="edge"/>
          <c:yMode val="edge"/>
          <c:x val="0.2964735177333602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8382461807659"/>
          <c:y val="0.22785493827160494"/>
          <c:w val="0.80019222356820785"/>
          <c:h val="0.71813271604938267"/>
        </c:manualLayout>
      </c:layout>
      <c:barChart>
        <c:barDir val="bar"/>
        <c:grouping val="clustered"/>
        <c:varyColors val="0"/>
        <c:ser>
          <c:idx val="0"/>
          <c:order val="0"/>
          <c:tx>
            <c:strRef>
              <c:f>'PIVOTS &amp; CALCULATIONS'!$S$4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CALCULATIONS'!$R$5:$R$12</c:f>
              <c:strCache>
                <c:ptCount val="7"/>
                <c:pt idx="0">
                  <c:v>0-10</c:v>
                </c:pt>
                <c:pt idx="1">
                  <c:v>11-15</c:v>
                </c:pt>
                <c:pt idx="2">
                  <c:v>16-20</c:v>
                </c:pt>
                <c:pt idx="3">
                  <c:v>21-25</c:v>
                </c:pt>
                <c:pt idx="4">
                  <c:v>26-30</c:v>
                </c:pt>
                <c:pt idx="5">
                  <c:v>31-35</c:v>
                </c:pt>
                <c:pt idx="6">
                  <c:v>35+</c:v>
                </c:pt>
              </c:strCache>
            </c:strRef>
          </c:cat>
          <c:val>
            <c:numRef>
              <c:f>'PIVOTS &amp; CALCULATIONS'!$S$5:$S$12</c:f>
              <c:numCache>
                <c:formatCode>General</c:formatCode>
                <c:ptCount val="7"/>
                <c:pt idx="0">
                  <c:v>6</c:v>
                </c:pt>
                <c:pt idx="1">
                  <c:v>18</c:v>
                </c:pt>
                <c:pt idx="2">
                  <c:v>59</c:v>
                </c:pt>
                <c:pt idx="3">
                  <c:v>52</c:v>
                </c:pt>
                <c:pt idx="4">
                  <c:v>21</c:v>
                </c:pt>
                <c:pt idx="5">
                  <c:v>10</c:v>
                </c:pt>
                <c:pt idx="6">
                  <c:v>2</c:v>
                </c:pt>
              </c:numCache>
            </c:numRef>
          </c:val>
          <c:extLst>
            <c:ext xmlns:c16="http://schemas.microsoft.com/office/drawing/2014/chart" uri="{C3380CC4-5D6E-409C-BE32-E72D297353CC}">
              <c16:uniqueId val="{00000000-5739-43F3-87B1-E0C0AEB0BE3B}"/>
            </c:ext>
          </c:extLst>
        </c:ser>
        <c:dLbls>
          <c:showLegendKey val="0"/>
          <c:showVal val="0"/>
          <c:showCatName val="0"/>
          <c:showSerName val="0"/>
          <c:showPercent val="0"/>
          <c:showBubbleSize val="0"/>
        </c:dLbls>
        <c:gapWidth val="75"/>
        <c:axId val="1978030256"/>
        <c:axId val="1979940416"/>
      </c:barChart>
      <c:catAx>
        <c:axId val="1978030256"/>
        <c:scaling>
          <c:orientation val="minMax"/>
        </c:scaling>
        <c:delete val="0"/>
        <c:axPos val="l"/>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
              <c:y val="2.6716365315446688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0416"/>
        <c:crosses val="autoZero"/>
        <c:auto val="1"/>
        <c:lblAlgn val="ctr"/>
        <c:lblOffset val="100"/>
        <c:noMultiLvlLbl val="0"/>
      </c:catAx>
      <c:valAx>
        <c:axId val="1979940416"/>
        <c:scaling>
          <c:orientation val="minMax"/>
        </c:scaling>
        <c:delete val="1"/>
        <c:axPos val="b"/>
        <c:numFmt formatCode="General" sourceLinked="1"/>
        <c:majorTickMark val="none"/>
        <c:minorTickMark val="none"/>
        <c:tickLblPos val="nextTo"/>
        <c:crossAx val="197803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CALCULATIONS!Count per belayer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PARTNERS</a:t>
            </a:r>
            <a:endParaRPr lang="en-US" sz="1400"/>
          </a:p>
        </c:rich>
      </c:tx>
      <c:layout>
        <c:manualLayout>
          <c:xMode val="edge"/>
          <c:yMode val="edge"/>
          <c:x val="0.20197499726596677"/>
          <c:y val="3.08641975308641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1271806140511506"/>
          <c:w val="0.93048973143759872"/>
          <c:h val="0.5675920161142648"/>
        </c:manualLayout>
      </c:layout>
      <c:barChart>
        <c:barDir val="col"/>
        <c:grouping val="clustered"/>
        <c:varyColors val="0"/>
        <c:ser>
          <c:idx val="0"/>
          <c:order val="0"/>
          <c:tx>
            <c:strRef>
              <c:f>'PIVOTS &amp; CALCULATIONS'!$P$4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CALCULATIONS'!$O$5:$O$15</c:f>
              <c:strCache>
                <c:ptCount val="10"/>
                <c:pt idx="0">
                  <c:v>Guy</c:v>
                </c:pt>
                <c:pt idx="1">
                  <c:v>Lena</c:v>
                </c:pt>
                <c:pt idx="2">
                  <c:v>Kathy</c:v>
                </c:pt>
                <c:pt idx="3">
                  <c:v>Chris Awe</c:v>
                </c:pt>
                <c:pt idx="4">
                  <c:v>Yoel</c:v>
                </c:pt>
                <c:pt idx="5">
                  <c:v>Tibor</c:v>
                </c:pt>
                <c:pt idx="6">
                  <c:v>Gustavo</c:v>
                </c:pt>
                <c:pt idx="7">
                  <c:v>Bernardo</c:v>
                </c:pt>
                <c:pt idx="8">
                  <c:v>Angel</c:v>
                </c:pt>
                <c:pt idx="9">
                  <c:v>Henry</c:v>
                </c:pt>
              </c:strCache>
            </c:strRef>
          </c:cat>
          <c:val>
            <c:numRef>
              <c:f>'PIVOTS &amp; CALCULATIONS'!$P$5:$P$15</c:f>
              <c:numCache>
                <c:formatCode>General</c:formatCode>
                <c:ptCount val="10"/>
                <c:pt idx="0">
                  <c:v>20</c:v>
                </c:pt>
                <c:pt idx="1">
                  <c:v>11</c:v>
                </c:pt>
                <c:pt idx="2">
                  <c:v>9</c:v>
                </c:pt>
                <c:pt idx="3">
                  <c:v>9</c:v>
                </c:pt>
                <c:pt idx="4">
                  <c:v>9</c:v>
                </c:pt>
                <c:pt idx="5">
                  <c:v>8</c:v>
                </c:pt>
                <c:pt idx="6">
                  <c:v>8</c:v>
                </c:pt>
                <c:pt idx="7">
                  <c:v>5</c:v>
                </c:pt>
                <c:pt idx="8">
                  <c:v>5</c:v>
                </c:pt>
                <c:pt idx="9">
                  <c:v>5</c:v>
                </c:pt>
              </c:numCache>
            </c:numRef>
          </c:val>
          <c:extLst>
            <c:ext xmlns:c16="http://schemas.microsoft.com/office/drawing/2014/chart" uri="{C3380CC4-5D6E-409C-BE32-E72D297353CC}">
              <c16:uniqueId val="{00000002-BF73-4A21-9604-683B3517292D}"/>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CRAGS</a:t>
            </a:r>
          </a:p>
        </c:rich>
      </c:tx>
      <c:layout>
        <c:manualLayout>
          <c:xMode val="edge"/>
          <c:yMode val="edge"/>
          <c:x val="0.2498811415020491"/>
          <c:y val="1.290322580645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C0000"/>
              </a:solidFill>
              <a:ln w="19050">
                <a:solidFill>
                  <a:schemeClr val="lt1"/>
                </a:solidFill>
              </a:ln>
              <a:effectLst/>
            </c:spPr>
            <c:extLst>
              <c:ext xmlns:c16="http://schemas.microsoft.com/office/drawing/2014/chart" uri="{C3380CC4-5D6E-409C-BE32-E72D297353CC}">
                <c16:uniqueId val="{00000001-67CB-427A-AF67-DE38FC4BE00E}"/>
              </c:ext>
            </c:extLst>
          </c:dPt>
          <c:dPt>
            <c:idx val="1"/>
            <c:bubble3D val="0"/>
            <c:spPr>
              <a:solidFill>
                <a:srgbClr val="BC0000"/>
              </a:solidFill>
              <a:ln w="19050">
                <a:solidFill>
                  <a:schemeClr val="lt1"/>
                </a:solidFill>
              </a:ln>
              <a:effectLst/>
            </c:spPr>
            <c:extLst>
              <c:ext xmlns:c16="http://schemas.microsoft.com/office/drawing/2014/chart" uri="{C3380CC4-5D6E-409C-BE32-E72D297353CC}">
                <c16:uniqueId val="{00000003-67CB-427A-AF67-DE38FC4BE00E}"/>
              </c:ext>
            </c:extLst>
          </c:dPt>
          <c:dPt>
            <c:idx val="2"/>
            <c:bubble3D val="0"/>
            <c:spPr>
              <a:solidFill>
                <a:srgbClr val="CC0000"/>
              </a:solidFill>
              <a:ln w="19050">
                <a:solidFill>
                  <a:schemeClr val="lt1"/>
                </a:solidFill>
              </a:ln>
              <a:effectLst/>
            </c:spPr>
            <c:extLst>
              <c:ext xmlns:c16="http://schemas.microsoft.com/office/drawing/2014/chart" uri="{C3380CC4-5D6E-409C-BE32-E72D297353CC}">
                <c16:uniqueId val="{00000005-67CB-427A-AF67-DE38FC4BE00E}"/>
              </c:ext>
            </c:extLst>
          </c:dPt>
          <c:dPt>
            <c:idx val="3"/>
            <c:bubble3D val="0"/>
            <c:spPr>
              <a:solidFill>
                <a:srgbClr val="DC0000"/>
              </a:solidFill>
              <a:ln w="19050">
                <a:solidFill>
                  <a:schemeClr val="lt1"/>
                </a:solidFill>
              </a:ln>
              <a:effectLst/>
            </c:spPr>
            <c:extLst>
              <c:ext xmlns:c16="http://schemas.microsoft.com/office/drawing/2014/chart" uri="{C3380CC4-5D6E-409C-BE32-E72D297353CC}">
                <c16:uniqueId val="{00000007-67CB-427A-AF67-DE38FC4BE00E}"/>
              </c:ext>
            </c:extLst>
          </c:dPt>
          <c:dPt>
            <c:idx val="4"/>
            <c:bubble3D val="0"/>
            <c:spPr>
              <a:solidFill>
                <a:srgbClr val="EC0000"/>
              </a:solidFill>
              <a:ln w="19050">
                <a:solidFill>
                  <a:schemeClr val="lt1"/>
                </a:solidFill>
              </a:ln>
              <a:effectLst/>
            </c:spPr>
            <c:extLst>
              <c:ext xmlns:c16="http://schemas.microsoft.com/office/drawing/2014/chart" uri="{C3380CC4-5D6E-409C-BE32-E72D297353CC}">
                <c16:uniqueId val="{00000009-67CB-427A-AF67-DE38FC4BE00E}"/>
              </c:ext>
            </c:extLst>
          </c:dPt>
          <c:dPt>
            <c:idx val="5"/>
            <c:bubble3D val="0"/>
            <c:spPr>
              <a:solidFill>
                <a:srgbClr val="FC0000"/>
              </a:solidFill>
              <a:ln w="19050">
                <a:solidFill>
                  <a:schemeClr val="lt1"/>
                </a:solidFill>
              </a:ln>
              <a:effectLst/>
            </c:spPr>
            <c:extLst>
              <c:ext xmlns:c16="http://schemas.microsoft.com/office/drawing/2014/chart" uri="{C3380CC4-5D6E-409C-BE32-E72D297353CC}">
                <c16:uniqueId val="{0000000B-67CB-427A-AF67-DE38FC4BE00E}"/>
              </c:ext>
            </c:extLst>
          </c:dPt>
          <c:dPt>
            <c:idx val="6"/>
            <c:bubble3D val="0"/>
            <c:spPr>
              <a:solidFill>
                <a:srgbClr val="FF3F3F"/>
              </a:solidFill>
              <a:ln w="19050">
                <a:solidFill>
                  <a:schemeClr val="lt1"/>
                </a:solidFill>
              </a:ln>
              <a:effectLst/>
            </c:spPr>
            <c:extLst>
              <c:ext xmlns:c16="http://schemas.microsoft.com/office/drawing/2014/chart" uri="{C3380CC4-5D6E-409C-BE32-E72D297353CC}">
                <c16:uniqueId val="{0000000D-67CB-427A-AF67-DE38FC4BE00E}"/>
              </c:ext>
            </c:extLst>
          </c:dPt>
          <c:dPt>
            <c:idx val="7"/>
            <c:bubble3D val="0"/>
            <c:spPr>
              <a:solidFill>
                <a:srgbClr val="FF5A5A"/>
              </a:solidFill>
              <a:ln w="19050">
                <a:solidFill>
                  <a:schemeClr val="lt1"/>
                </a:solidFill>
              </a:ln>
              <a:effectLst/>
            </c:spPr>
            <c:extLst>
              <c:ext xmlns:c16="http://schemas.microsoft.com/office/drawing/2014/chart" uri="{C3380CC4-5D6E-409C-BE32-E72D297353CC}">
                <c16:uniqueId val="{0000000F-67CB-427A-AF67-DE38FC4BE00E}"/>
              </c:ext>
            </c:extLst>
          </c:dPt>
          <c:dPt>
            <c:idx val="8"/>
            <c:bubble3D val="0"/>
            <c:spPr>
              <a:solidFill>
                <a:srgbClr val="FF7878"/>
              </a:solidFill>
              <a:ln w="19050">
                <a:solidFill>
                  <a:schemeClr val="lt1"/>
                </a:solidFill>
              </a:ln>
              <a:effectLst/>
            </c:spPr>
            <c:extLst>
              <c:ext xmlns:c16="http://schemas.microsoft.com/office/drawing/2014/chart" uri="{C3380CC4-5D6E-409C-BE32-E72D297353CC}">
                <c16:uniqueId val="{00000011-67CB-427A-AF67-DE38FC4BE00E}"/>
              </c:ext>
            </c:extLst>
          </c:dPt>
          <c:dPt>
            <c:idx val="9"/>
            <c:bubble3D val="0"/>
            <c:spPr>
              <a:solidFill>
                <a:srgbClr val="FF9696"/>
              </a:solidFill>
              <a:ln w="19050">
                <a:solidFill>
                  <a:schemeClr val="lt1"/>
                </a:solidFill>
              </a:ln>
              <a:effectLst/>
            </c:spPr>
            <c:extLst>
              <c:ext xmlns:c16="http://schemas.microsoft.com/office/drawing/2014/chart" uri="{C3380CC4-5D6E-409C-BE32-E72D297353CC}">
                <c16:uniqueId val="{00000013-67CB-427A-AF67-DE38FC4BE00E}"/>
              </c:ext>
            </c:extLst>
          </c:dPt>
          <c:dPt>
            <c:idx val="10"/>
            <c:bubble3D val="0"/>
            <c:spPr>
              <a:solidFill>
                <a:srgbClr val="FFC8C8"/>
              </a:solidFill>
              <a:ln w="19050">
                <a:solidFill>
                  <a:schemeClr val="lt1"/>
                </a:solidFill>
              </a:ln>
              <a:effectLst/>
            </c:spPr>
            <c:extLst>
              <c:ext xmlns:c16="http://schemas.microsoft.com/office/drawing/2014/chart" uri="{C3380CC4-5D6E-409C-BE32-E72D297353CC}">
                <c16:uniqueId val="{00000015-67CB-427A-AF67-DE38FC4BE00E}"/>
              </c:ext>
            </c:extLst>
          </c:dPt>
          <c:dLbls>
            <c:dLbl>
              <c:idx val="0"/>
              <c:layout>
                <c:manualLayout>
                  <c:x val="0"/>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B-427A-AF67-DE38FC4BE00E}"/>
                </c:ext>
              </c:extLst>
            </c:dLbl>
            <c:dLbl>
              <c:idx val="1"/>
              <c:layout>
                <c:manualLayout>
                  <c:x val="7.575757575757576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B-427A-AF67-DE38FC4BE00E}"/>
                </c:ext>
              </c:extLst>
            </c:dLbl>
            <c:dLbl>
              <c:idx val="2"/>
              <c:layout>
                <c:manualLayout>
                  <c:x val="0.10101010101010101"/>
                  <c:y val="-4.16666666666666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B-427A-AF67-DE38FC4BE00E}"/>
                </c:ext>
              </c:extLst>
            </c:dLbl>
            <c:dLbl>
              <c:idx val="3"/>
              <c:layout>
                <c:manualLayout>
                  <c:x val="0.13347763347763347"/>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B-427A-AF67-DE38FC4BE00E}"/>
                </c:ext>
              </c:extLst>
            </c:dLbl>
            <c:dLbl>
              <c:idx val="4"/>
              <c:layout>
                <c:manualLayout>
                  <c:x val="7.9365079365079361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B-427A-AF67-DE38FC4BE00E}"/>
                </c:ext>
              </c:extLst>
            </c:dLbl>
            <c:dLbl>
              <c:idx val="5"/>
              <c:layout>
                <c:manualLayout>
                  <c:x val="-8.2972582972582976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B-427A-AF67-DE38FC4BE00E}"/>
                </c:ext>
              </c:extLst>
            </c:dLbl>
            <c:dLbl>
              <c:idx val="6"/>
              <c:layout>
                <c:manualLayout>
                  <c:x val="-0.15151515151515152"/>
                  <c:y val="1.851851851851834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CB-427A-AF67-DE38FC4BE00E}"/>
                </c:ext>
              </c:extLst>
            </c:dLbl>
            <c:dLbl>
              <c:idx val="7"/>
              <c:layout>
                <c:manualLayout>
                  <c:x val="-9.7402597402597407E-2"/>
                  <c:y val="-1.85185185185186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CB-427A-AF67-DE38FC4BE00E}"/>
                </c:ext>
              </c:extLst>
            </c:dLbl>
            <c:dLbl>
              <c:idx val="8"/>
              <c:layout>
                <c:manualLayout>
                  <c:x val="-6.4935064935064929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CB-427A-AF67-DE38FC4BE00E}"/>
                </c:ext>
              </c:extLst>
            </c:dLbl>
            <c:dLbl>
              <c:idx val="9"/>
              <c:layout>
                <c:manualLayout>
                  <c:x val="-5.772005772005772E-2"/>
                  <c:y val="-0.143518518518518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7CB-427A-AF67-DE38FC4BE00E}"/>
                </c:ext>
              </c:extLst>
            </c:dLbl>
            <c:dLbl>
              <c:idx val="10"/>
              <c:layout>
                <c:manualLayout>
                  <c:x val="-3.6075036075036075E-3"/>
                  <c:y val="-5.5555555555555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7CB-427A-AF67-DE38FC4BE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CALCULATIONS'!$L$5:$L$15</c:f>
              <c:strCache>
                <c:ptCount val="11"/>
                <c:pt idx="0">
                  <c:v>Siurana</c:v>
                </c:pt>
                <c:pt idx="1">
                  <c:v>Grau dels matxos</c:v>
                </c:pt>
                <c:pt idx="2">
                  <c:v>Chulilla</c:v>
                </c:pt>
                <c:pt idx="3">
                  <c:v>Gelida</c:v>
                </c:pt>
                <c:pt idx="4">
                  <c:v>Martinswand</c:v>
                </c:pt>
                <c:pt idx="5">
                  <c:v>Garraf</c:v>
                </c:pt>
                <c:pt idx="6">
                  <c:v>Arbolí</c:v>
                </c:pt>
                <c:pt idx="7">
                  <c:v>Margalef</c:v>
                </c:pt>
                <c:pt idx="8">
                  <c:v>Font Soleia</c:v>
                </c:pt>
                <c:pt idx="9">
                  <c:v>Mallorca</c:v>
                </c:pt>
                <c:pt idx="10">
                  <c:v>Other crags</c:v>
                </c:pt>
              </c:strCache>
            </c:strRef>
          </c:cat>
          <c:val>
            <c:numRef>
              <c:f>'PIVOTS &amp; CALCULATIONS'!$M$5:$M$15</c:f>
              <c:numCache>
                <c:formatCode>General</c:formatCode>
                <c:ptCount val="11"/>
                <c:pt idx="0">
                  <c:v>44</c:v>
                </c:pt>
                <c:pt idx="1">
                  <c:v>16</c:v>
                </c:pt>
                <c:pt idx="2">
                  <c:v>13</c:v>
                </c:pt>
                <c:pt idx="3">
                  <c:v>12</c:v>
                </c:pt>
                <c:pt idx="4">
                  <c:v>9</c:v>
                </c:pt>
                <c:pt idx="5">
                  <c:v>7</c:v>
                </c:pt>
                <c:pt idx="6">
                  <c:v>7</c:v>
                </c:pt>
                <c:pt idx="7">
                  <c:v>6</c:v>
                </c:pt>
                <c:pt idx="8">
                  <c:v>5</c:v>
                </c:pt>
                <c:pt idx="9">
                  <c:v>4</c:v>
                </c:pt>
                <c:pt idx="10">
                  <c:v>45</c:v>
                </c:pt>
              </c:numCache>
            </c:numRef>
          </c:val>
          <c:extLst>
            <c:ext xmlns:c16="http://schemas.microsoft.com/office/drawing/2014/chart" uri="{C3380CC4-5D6E-409C-BE32-E72D297353CC}">
              <c16:uniqueId val="{00000016-67CB-427A-AF67-DE38FC4BE0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CALCULATIONS!Count per crag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FAVORITE CRAGS</a:t>
            </a:r>
          </a:p>
        </c:rich>
      </c:tx>
      <c:layout>
        <c:manualLayout>
          <c:xMode val="edge"/>
          <c:yMode val="edge"/>
          <c:x val="0.30821621621621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CALCULATIONS'!$J$4</c:f>
              <c:strCache>
                <c:ptCount val="1"/>
                <c:pt idx="0">
                  <c:v>Total</c:v>
                </c:pt>
              </c:strCache>
            </c:strRef>
          </c:tx>
          <c:spPr>
            <a:solidFill>
              <a:srgbClr val="BC0000"/>
            </a:solidFill>
            <a:ln>
              <a:noFill/>
            </a:ln>
            <a:effectLst/>
          </c:spPr>
          <c:invertIfNegative val="0"/>
          <c:cat>
            <c:strRef>
              <c:f>'PIVOTS &amp; CALCULATIONS'!$I$5:$I$15</c:f>
              <c:strCache>
                <c:ptCount val="10"/>
                <c:pt idx="0">
                  <c:v>Siurana</c:v>
                </c:pt>
                <c:pt idx="1">
                  <c:v>Grau dels matxos</c:v>
                </c:pt>
                <c:pt idx="2">
                  <c:v>Chulilla</c:v>
                </c:pt>
                <c:pt idx="3">
                  <c:v>Gelida</c:v>
                </c:pt>
                <c:pt idx="4">
                  <c:v>Martinswand</c:v>
                </c:pt>
                <c:pt idx="5">
                  <c:v>Garraf</c:v>
                </c:pt>
                <c:pt idx="6">
                  <c:v>Arbolí</c:v>
                </c:pt>
                <c:pt idx="7">
                  <c:v>Margalef</c:v>
                </c:pt>
                <c:pt idx="8">
                  <c:v>Font Soleia</c:v>
                </c:pt>
                <c:pt idx="9">
                  <c:v>Mallorca</c:v>
                </c:pt>
              </c:strCache>
            </c:strRef>
          </c:cat>
          <c:val>
            <c:numRef>
              <c:f>'PIVOTS &amp; CALCULATIONS'!$J$5:$J$15</c:f>
              <c:numCache>
                <c:formatCode>General</c:formatCode>
                <c:ptCount val="10"/>
                <c:pt idx="0">
                  <c:v>44</c:v>
                </c:pt>
                <c:pt idx="1">
                  <c:v>16</c:v>
                </c:pt>
                <c:pt idx="2">
                  <c:v>13</c:v>
                </c:pt>
                <c:pt idx="3">
                  <c:v>12</c:v>
                </c:pt>
                <c:pt idx="4">
                  <c:v>9</c:v>
                </c:pt>
                <c:pt idx="5">
                  <c:v>7</c:v>
                </c:pt>
                <c:pt idx="6">
                  <c:v>7</c:v>
                </c:pt>
                <c:pt idx="7">
                  <c:v>6</c:v>
                </c:pt>
                <c:pt idx="8">
                  <c:v>5</c:v>
                </c:pt>
                <c:pt idx="9">
                  <c:v>4</c:v>
                </c:pt>
              </c:numCache>
            </c:numRef>
          </c:val>
          <c:extLst>
            <c:ext xmlns:c16="http://schemas.microsoft.com/office/drawing/2014/chart" uri="{C3380CC4-5D6E-409C-BE32-E72D297353CC}">
              <c16:uniqueId val="{00000000-8FAB-4B51-9372-04972A5DF2EA}"/>
            </c:ext>
          </c:extLst>
        </c:ser>
        <c:dLbls>
          <c:showLegendKey val="0"/>
          <c:showVal val="0"/>
          <c:showCatName val="0"/>
          <c:showSerName val="0"/>
          <c:showPercent val="0"/>
          <c:showBubbleSize val="0"/>
        </c:dLbls>
        <c:gapWidth val="75"/>
        <c:axId val="1232114992"/>
        <c:axId val="628608288"/>
      </c:barChart>
      <c:catAx>
        <c:axId val="12321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608288"/>
        <c:crosses val="autoZero"/>
        <c:auto val="1"/>
        <c:lblAlgn val="ctr"/>
        <c:lblOffset val="100"/>
        <c:noMultiLvlLbl val="0"/>
      </c:catAx>
      <c:valAx>
        <c:axId val="6286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CALCULATIONS!Count per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918215613382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77447335811647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5254027261462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96530359355638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'PIVOTS &amp; CALCULATIONS'!$M$19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5FC-BFD2-DDA1D0489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5FC-BFD2-DDA1D0489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5FC-BFD2-DDA1D0489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5FC-BFD2-DDA1D0489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5FC-BFD2-DDA1D0489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A-4AEE-93A8-65A97D2187E0}"/>
              </c:ext>
            </c:extLst>
          </c:dPt>
          <c:dLbls>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D55-45FC-BFD2-DDA1D0489660}"/>
                </c:ext>
              </c:extLst>
            </c:dLbl>
            <c:dLbl>
              <c:idx val="1"/>
              <c:layout>
                <c:manualLayout>
                  <c:x val="-0.23791821561338289"/>
                  <c:y val="-5.09259259259259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D55-45FC-BFD2-DDA1D0489660}"/>
                </c:ext>
              </c:extLst>
            </c:dLbl>
            <c:dLbl>
              <c:idx val="2"/>
              <c:layout>
                <c:manualLayout>
                  <c:x val="-0.25774473358116479"/>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55-45FC-BFD2-DDA1D0489660}"/>
                </c:ext>
              </c:extLst>
            </c:dLbl>
            <c:dLbl>
              <c:idx val="3"/>
              <c:layout>
                <c:manualLayout>
                  <c:x val="-3.9653035935563859E-2"/>
                  <c:y val="-0.148148148148148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FD55-45FC-BFD2-DDA1D0489660}"/>
                </c:ext>
              </c:extLst>
            </c:dLbl>
            <c:dLbl>
              <c:idx val="4"/>
              <c:layout>
                <c:manualLayout>
                  <c:x val="0.16852540272614622"/>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FD55-45FC-BFD2-DDA1D0489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CALCULATIONS'!$L$20:$L$26</c:f>
              <c:strCache>
                <c:ptCount val="6"/>
                <c:pt idx="0">
                  <c:v>Spain</c:v>
                </c:pt>
                <c:pt idx="1">
                  <c:v>Austria</c:v>
                </c:pt>
                <c:pt idx="2">
                  <c:v>France</c:v>
                </c:pt>
                <c:pt idx="3">
                  <c:v>Portugal</c:v>
                </c:pt>
                <c:pt idx="4">
                  <c:v>Italy</c:v>
                </c:pt>
                <c:pt idx="5">
                  <c:v>Germany</c:v>
                </c:pt>
              </c:strCache>
            </c:strRef>
          </c:cat>
          <c:val>
            <c:numRef>
              <c:f>'PIVOTS &amp; CALCULATIONS'!$M$20:$M$26</c:f>
              <c:numCache>
                <c:formatCode>General</c:formatCode>
                <c:ptCount val="6"/>
                <c:pt idx="0">
                  <c:v>131</c:v>
                </c:pt>
                <c:pt idx="1">
                  <c:v>25</c:v>
                </c:pt>
                <c:pt idx="2">
                  <c:v>8</c:v>
                </c:pt>
                <c:pt idx="3">
                  <c:v>2</c:v>
                </c:pt>
                <c:pt idx="4">
                  <c:v>1</c:v>
                </c:pt>
                <c:pt idx="5">
                  <c:v>1</c:v>
                </c:pt>
              </c:numCache>
            </c:numRef>
          </c:val>
          <c:extLst>
            <c:ext xmlns:c16="http://schemas.microsoft.com/office/drawing/2014/chart" uri="{C3380CC4-5D6E-409C-BE32-E72D297353CC}">
              <c16:uniqueId val="{0000000A-FD55-45FC-BFD2-DDA1D048966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dashboard.xlsx]PIVOTS &amp; CALCULATIONS!Count per Belayer last 12 months</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FAVORITE PARTNERS LAST 12 MONTHS</a:t>
            </a:r>
            <a:endParaRPr lang="en-US" sz="1400"/>
          </a:p>
        </c:rich>
      </c:tx>
      <c:layout>
        <c:manualLayout>
          <c:xMode val="edge"/>
          <c:yMode val="edge"/>
          <c:x val="0.28194444444444444"/>
          <c:y val="7.716049382716049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6442840478273549"/>
          <c:w val="0.93048973143759872"/>
          <c:h val="0.51357963935063677"/>
        </c:manualLayout>
      </c:layout>
      <c:barChart>
        <c:barDir val="col"/>
        <c:grouping val="clustered"/>
        <c:varyColors val="0"/>
        <c:ser>
          <c:idx val="0"/>
          <c:order val="0"/>
          <c:tx>
            <c:strRef>
              <c:f>'PIVOTS &amp; CALCULATIONS'!$S$24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CALCULATIONS'!$R$25:$R$28</c:f>
              <c:strCache>
                <c:ptCount val="4"/>
                <c:pt idx="0">
                  <c:v>Tibor</c:v>
                </c:pt>
                <c:pt idx="1">
                  <c:v>Christian</c:v>
                </c:pt>
                <c:pt idx="2">
                  <c:v>Chris Awe</c:v>
                </c:pt>
                <c:pt idx="3">
                  <c:v>Nadine</c:v>
                </c:pt>
              </c:strCache>
            </c:strRef>
          </c:cat>
          <c:val>
            <c:numRef>
              <c:f>'PIVOTS &amp; CALCULATIONS'!$S$25:$S$28</c:f>
              <c:numCache>
                <c:formatCode>General</c:formatCode>
                <c:ptCount val="4"/>
                <c:pt idx="0">
                  <c:v>6</c:v>
                </c:pt>
                <c:pt idx="1">
                  <c:v>3</c:v>
                </c:pt>
                <c:pt idx="2">
                  <c:v>1</c:v>
                </c:pt>
                <c:pt idx="3">
                  <c:v>1</c:v>
                </c:pt>
              </c:numCache>
            </c:numRef>
          </c:val>
          <c:extLst>
            <c:ext xmlns:c16="http://schemas.microsoft.com/office/drawing/2014/chart" uri="{C3380CC4-5D6E-409C-BE32-E72D297353CC}">
              <c16:uniqueId val="{00000000-285A-4E21-BCC3-1BBDCEE1CE06}"/>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 of the route</a:t>
            </a:r>
          </a:p>
        </c:rich>
      </c:tx>
      <c:layout>
        <c:manualLayout>
          <c:xMode val="edge"/>
          <c:yMode val="edge"/>
          <c:x val="0.212284558180227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tx>
            <c:strRef>
              <c:f>DATA!$O$1</c:f>
              <c:strCache>
                <c:ptCount val="1"/>
                <c:pt idx="0">
                  <c:v>Tries num. only excl. outliers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9.5222440944881886E-2"/>
                  <c:y val="-6.382363662875474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DATA!$K$2:$K$169</c:f>
              <c:numCache>
                <c:formatCode>General</c:formatCode>
                <c:ptCount val="168"/>
                <c:pt idx="0">
                  <c:v>15</c:v>
                </c:pt>
                <c:pt idx="1">
                  <c:v>25</c:v>
                </c:pt>
                <c:pt idx="2">
                  <c:v>25</c:v>
                </c:pt>
                <c:pt idx="3">
                  <c:v>18</c:v>
                </c:pt>
                <c:pt idx="4">
                  <c:v>20</c:v>
                </c:pt>
                <c:pt idx="5">
                  <c:v>20</c:v>
                </c:pt>
                <c:pt idx="6">
                  <c:v>25</c:v>
                </c:pt>
                <c:pt idx="7">
                  <c:v>25</c:v>
                </c:pt>
                <c:pt idx="8">
                  <c:v>25</c:v>
                </c:pt>
                <c:pt idx="9">
                  <c:v>18</c:v>
                </c:pt>
                <c:pt idx="10">
                  <c:v>12</c:v>
                </c:pt>
                <c:pt idx="11">
                  <c:v>25</c:v>
                </c:pt>
                <c:pt idx="12">
                  <c:v>20</c:v>
                </c:pt>
                <c:pt idx="13">
                  <c:v>20</c:v>
                </c:pt>
                <c:pt idx="14">
                  <c:v>20</c:v>
                </c:pt>
                <c:pt idx="15">
                  <c:v>20</c:v>
                </c:pt>
                <c:pt idx="16">
                  <c:v>18</c:v>
                </c:pt>
                <c:pt idx="17">
                  <c:v>25</c:v>
                </c:pt>
                <c:pt idx="18">
                  <c:v>30</c:v>
                </c:pt>
                <c:pt idx="19">
                  <c:v>30</c:v>
                </c:pt>
                <c:pt idx="20">
                  <c:v>25</c:v>
                </c:pt>
                <c:pt idx="21">
                  <c:v>20</c:v>
                </c:pt>
                <c:pt idx="22">
                  <c:v>22</c:v>
                </c:pt>
                <c:pt idx="23">
                  <c:v>18</c:v>
                </c:pt>
                <c:pt idx="24">
                  <c:v>15</c:v>
                </c:pt>
                <c:pt idx="25">
                  <c:v>25</c:v>
                </c:pt>
                <c:pt idx="26">
                  <c:v>20</c:v>
                </c:pt>
                <c:pt idx="27">
                  <c:v>20</c:v>
                </c:pt>
                <c:pt idx="28">
                  <c:v>25</c:v>
                </c:pt>
                <c:pt idx="29">
                  <c:v>32</c:v>
                </c:pt>
                <c:pt idx="30">
                  <c:v>25</c:v>
                </c:pt>
                <c:pt idx="31">
                  <c:v>25</c:v>
                </c:pt>
                <c:pt idx="32">
                  <c:v>25</c:v>
                </c:pt>
                <c:pt idx="33">
                  <c:v>35</c:v>
                </c:pt>
                <c:pt idx="34">
                  <c:v>30</c:v>
                </c:pt>
                <c:pt idx="35">
                  <c:v>25</c:v>
                </c:pt>
                <c:pt idx="36">
                  <c:v>10</c:v>
                </c:pt>
                <c:pt idx="37">
                  <c:v>10</c:v>
                </c:pt>
                <c:pt idx="38">
                  <c:v>12</c:v>
                </c:pt>
                <c:pt idx="39">
                  <c:v>25</c:v>
                </c:pt>
                <c:pt idx="40">
                  <c:v>20</c:v>
                </c:pt>
                <c:pt idx="41">
                  <c:v>30</c:v>
                </c:pt>
                <c:pt idx="42">
                  <c:v>25</c:v>
                </c:pt>
                <c:pt idx="43">
                  <c:v>25</c:v>
                </c:pt>
                <c:pt idx="44">
                  <c:v>28</c:v>
                </c:pt>
                <c:pt idx="45">
                  <c:v>30</c:v>
                </c:pt>
                <c:pt idx="46">
                  <c:v>25</c:v>
                </c:pt>
                <c:pt idx="47">
                  <c:v>25</c:v>
                </c:pt>
                <c:pt idx="48">
                  <c:v>25</c:v>
                </c:pt>
                <c:pt idx="49">
                  <c:v>25</c:v>
                </c:pt>
                <c:pt idx="50">
                  <c:v>20</c:v>
                </c:pt>
                <c:pt idx="51">
                  <c:v>20</c:v>
                </c:pt>
                <c:pt idx="52">
                  <c:v>30</c:v>
                </c:pt>
                <c:pt idx="53">
                  <c:v>30</c:v>
                </c:pt>
                <c:pt idx="54">
                  <c:v>38</c:v>
                </c:pt>
                <c:pt idx="55">
                  <c:v>20</c:v>
                </c:pt>
                <c:pt idx="56">
                  <c:v>25</c:v>
                </c:pt>
                <c:pt idx="57">
                  <c:v>20</c:v>
                </c:pt>
                <c:pt idx="58">
                  <c:v>25</c:v>
                </c:pt>
                <c:pt idx="59">
                  <c:v>12</c:v>
                </c:pt>
                <c:pt idx="60">
                  <c:v>32</c:v>
                </c:pt>
                <c:pt idx="61">
                  <c:v>32</c:v>
                </c:pt>
                <c:pt idx="62">
                  <c:v>32</c:v>
                </c:pt>
                <c:pt idx="63">
                  <c:v>18</c:v>
                </c:pt>
                <c:pt idx="64">
                  <c:v>20</c:v>
                </c:pt>
                <c:pt idx="65">
                  <c:v>18</c:v>
                </c:pt>
                <c:pt idx="66">
                  <c:v>30</c:v>
                </c:pt>
                <c:pt idx="67">
                  <c:v>30</c:v>
                </c:pt>
                <c:pt idx="68">
                  <c:v>25</c:v>
                </c:pt>
                <c:pt idx="69">
                  <c:v>35</c:v>
                </c:pt>
                <c:pt idx="70">
                  <c:v>35</c:v>
                </c:pt>
                <c:pt idx="71">
                  <c:v>25</c:v>
                </c:pt>
                <c:pt idx="72">
                  <c:v>25</c:v>
                </c:pt>
                <c:pt idx="73">
                  <c:v>30</c:v>
                </c:pt>
                <c:pt idx="74">
                  <c:v>10</c:v>
                </c:pt>
                <c:pt idx="75">
                  <c:v>25</c:v>
                </c:pt>
                <c:pt idx="76">
                  <c:v>25</c:v>
                </c:pt>
                <c:pt idx="77">
                  <c:v>12</c:v>
                </c:pt>
                <c:pt idx="78">
                  <c:v>25</c:v>
                </c:pt>
                <c:pt idx="79">
                  <c:v>12</c:v>
                </c:pt>
                <c:pt idx="80">
                  <c:v>22</c:v>
                </c:pt>
                <c:pt idx="81">
                  <c:v>25</c:v>
                </c:pt>
                <c:pt idx="82">
                  <c:v>30</c:v>
                </c:pt>
                <c:pt idx="83">
                  <c:v>13</c:v>
                </c:pt>
                <c:pt idx="84">
                  <c:v>25</c:v>
                </c:pt>
                <c:pt idx="85">
                  <c:v>20</c:v>
                </c:pt>
                <c:pt idx="86">
                  <c:v>30</c:v>
                </c:pt>
                <c:pt idx="87">
                  <c:v>30</c:v>
                </c:pt>
                <c:pt idx="88">
                  <c:v>20</c:v>
                </c:pt>
                <c:pt idx="89">
                  <c:v>35</c:v>
                </c:pt>
                <c:pt idx="90">
                  <c:v>22</c:v>
                </c:pt>
                <c:pt idx="91">
                  <c:v>25</c:v>
                </c:pt>
                <c:pt idx="92">
                  <c:v>25</c:v>
                </c:pt>
                <c:pt idx="93">
                  <c:v>25</c:v>
                </c:pt>
                <c:pt idx="94">
                  <c:v>25</c:v>
                </c:pt>
                <c:pt idx="95">
                  <c:v>20</c:v>
                </c:pt>
                <c:pt idx="96">
                  <c:v>28</c:v>
                </c:pt>
                <c:pt idx="97">
                  <c:v>30</c:v>
                </c:pt>
                <c:pt idx="98">
                  <c:v>30</c:v>
                </c:pt>
                <c:pt idx="99">
                  <c:v>18</c:v>
                </c:pt>
                <c:pt idx="100">
                  <c:v>40</c:v>
                </c:pt>
                <c:pt idx="101">
                  <c:v>15</c:v>
                </c:pt>
                <c:pt idx="102">
                  <c:v>20</c:v>
                </c:pt>
                <c:pt idx="103">
                  <c:v>25</c:v>
                </c:pt>
                <c:pt idx="104">
                  <c:v>20</c:v>
                </c:pt>
                <c:pt idx="105">
                  <c:v>20</c:v>
                </c:pt>
                <c:pt idx="106">
                  <c:v>16</c:v>
                </c:pt>
                <c:pt idx="107">
                  <c:v>20</c:v>
                </c:pt>
                <c:pt idx="108">
                  <c:v>25</c:v>
                </c:pt>
                <c:pt idx="109">
                  <c:v>18</c:v>
                </c:pt>
                <c:pt idx="110">
                  <c:v>18</c:v>
                </c:pt>
                <c:pt idx="111">
                  <c:v>22</c:v>
                </c:pt>
                <c:pt idx="112">
                  <c:v>18</c:v>
                </c:pt>
                <c:pt idx="113">
                  <c:v>18</c:v>
                </c:pt>
                <c:pt idx="114">
                  <c:v>18</c:v>
                </c:pt>
                <c:pt idx="115">
                  <c:v>25</c:v>
                </c:pt>
                <c:pt idx="116">
                  <c:v>20</c:v>
                </c:pt>
                <c:pt idx="117">
                  <c:v>15</c:v>
                </c:pt>
                <c:pt idx="118">
                  <c:v>35</c:v>
                </c:pt>
                <c:pt idx="119">
                  <c:v>20</c:v>
                </c:pt>
                <c:pt idx="120">
                  <c:v>35</c:v>
                </c:pt>
                <c:pt idx="121">
                  <c:v>20</c:v>
                </c:pt>
                <c:pt idx="122">
                  <c:v>23</c:v>
                </c:pt>
                <c:pt idx="123">
                  <c:v>23</c:v>
                </c:pt>
                <c:pt idx="124">
                  <c:v>15</c:v>
                </c:pt>
                <c:pt idx="125">
                  <c:v>16</c:v>
                </c:pt>
                <c:pt idx="126">
                  <c:v>16</c:v>
                </c:pt>
                <c:pt idx="127">
                  <c:v>16</c:v>
                </c:pt>
                <c:pt idx="128">
                  <c:v>27</c:v>
                </c:pt>
                <c:pt idx="129">
                  <c:v>20</c:v>
                </c:pt>
                <c:pt idx="130">
                  <c:v>18</c:v>
                </c:pt>
                <c:pt idx="131">
                  <c:v>15</c:v>
                </c:pt>
                <c:pt idx="132">
                  <c:v>20</c:v>
                </c:pt>
                <c:pt idx="133">
                  <c:v>12</c:v>
                </c:pt>
                <c:pt idx="134">
                  <c:v>10</c:v>
                </c:pt>
                <c:pt idx="135">
                  <c:v>15</c:v>
                </c:pt>
                <c:pt idx="136">
                  <c:v>18</c:v>
                </c:pt>
                <c:pt idx="137">
                  <c:v>25</c:v>
                </c:pt>
                <c:pt idx="138">
                  <c:v>28</c:v>
                </c:pt>
                <c:pt idx="139">
                  <c:v>20</c:v>
                </c:pt>
                <c:pt idx="140">
                  <c:v>28</c:v>
                </c:pt>
                <c:pt idx="141">
                  <c:v>18</c:v>
                </c:pt>
                <c:pt idx="142">
                  <c:v>25</c:v>
                </c:pt>
                <c:pt idx="143">
                  <c:v>18</c:v>
                </c:pt>
                <c:pt idx="144">
                  <c:v>30</c:v>
                </c:pt>
                <c:pt idx="145">
                  <c:v>25</c:v>
                </c:pt>
                <c:pt idx="146">
                  <c:v>16</c:v>
                </c:pt>
                <c:pt idx="147">
                  <c:v>22</c:v>
                </c:pt>
                <c:pt idx="148">
                  <c:v>15</c:v>
                </c:pt>
                <c:pt idx="149">
                  <c:v>18</c:v>
                </c:pt>
                <c:pt idx="150">
                  <c:v>20</c:v>
                </c:pt>
                <c:pt idx="151">
                  <c:v>10</c:v>
                </c:pt>
                <c:pt idx="152">
                  <c:v>20</c:v>
                </c:pt>
                <c:pt idx="153">
                  <c:v>12</c:v>
                </c:pt>
                <c:pt idx="154">
                  <c:v>18</c:v>
                </c:pt>
                <c:pt idx="155">
                  <c:v>15</c:v>
                </c:pt>
                <c:pt idx="156">
                  <c:v>10</c:v>
                </c:pt>
                <c:pt idx="157">
                  <c:v>22</c:v>
                </c:pt>
                <c:pt idx="158">
                  <c:v>22</c:v>
                </c:pt>
                <c:pt idx="159">
                  <c:v>24</c:v>
                </c:pt>
                <c:pt idx="160">
                  <c:v>18</c:v>
                </c:pt>
                <c:pt idx="161">
                  <c:v>20</c:v>
                </c:pt>
                <c:pt idx="162">
                  <c:v>22</c:v>
                </c:pt>
                <c:pt idx="163">
                  <c:v>20</c:v>
                </c:pt>
                <c:pt idx="164">
                  <c:v>12</c:v>
                </c:pt>
                <c:pt idx="165">
                  <c:v>20</c:v>
                </c:pt>
                <c:pt idx="166">
                  <c:v>20</c:v>
                </c:pt>
                <c:pt idx="167">
                  <c:v>18</c:v>
                </c:pt>
              </c:numCache>
            </c:numRef>
          </c:xVal>
          <c:yVal>
            <c:numRef>
              <c:f>DATA!$O$2:$O$169</c:f>
              <c:numCache>
                <c:formatCode>General</c:formatCode>
                <c:ptCount val="168"/>
                <c:pt idx="0">
                  <c:v>7</c:v>
                </c:pt>
                <c:pt idx="1">
                  <c:v>4</c:v>
                </c:pt>
                <c:pt idx="2">
                  <c:v>1</c:v>
                </c:pt>
                <c:pt idx="3">
                  <c:v>2</c:v>
                </c:pt>
                <c:pt idx="4">
                  <c:v>2</c:v>
                </c:pt>
                <c:pt idx="5">
                  <c:v>2</c:v>
                </c:pt>
                <c:pt idx="6">
                  <c:v>4</c:v>
                </c:pt>
                <c:pt idx="7">
                  <c:v>1</c:v>
                </c:pt>
                <c:pt idx="8">
                  <c:v>7</c:v>
                </c:pt>
                <c:pt idx="9">
                  <c:v>1</c:v>
                </c:pt>
                <c:pt idx="10">
                  <c:v>12</c:v>
                </c:pt>
                <c:pt idx="11">
                  <c:v>2</c:v>
                </c:pt>
                <c:pt idx="12">
                  <c:v>1</c:v>
                </c:pt>
                <c:pt idx="13">
                  <c:v>1</c:v>
                </c:pt>
                <c:pt idx="14">
                  <c:v>2</c:v>
                </c:pt>
                <c:pt idx="15">
                  <c:v>2</c:v>
                </c:pt>
                <c:pt idx="16">
                  <c:v>8</c:v>
                </c:pt>
                <c:pt idx="17">
                  <c:v>14</c:v>
                </c:pt>
                <c:pt idx="18">
                  <c:v>1</c:v>
                </c:pt>
                <c:pt idx="19">
                  <c:v>1</c:v>
                </c:pt>
                <c:pt idx="20">
                  <c:v>2</c:v>
                </c:pt>
                <c:pt idx="21">
                  <c:v>2</c:v>
                </c:pt>
                <c:pt idx="22">
                  <c:v>10</c:v>
                </c:pt>
                <c:pt idx="23">
                  <c:v>2</c:v>
                </c:pt>
                <c:pt idx="24">
                  <c:v>2</c:v>
                </c:pt>
                <c:pt idx="25">
                  <c:v>1</c:v>
                </c:pt>
                <c:pt idx="26">
                  <c:v>2</c:v>
                </c:pt>
                <c:pt idx="27">
                  <c:v>3</c:v>
                </c:pt>
                <c:pt idx="28">
                  <c:v>8</c:v>
                </c:pt>
                <c:pt idx="29">
                  <c:v>1</c:v>
                </c:pt>
                <c:pt idx="30">
                  <c:v>3</c:v>
                </c:pt>
                <c:pt idx="31">
                  <c:v>1</c:v>
                </c:pt>
                <c:pt idx="32">
                  <c:v>1</c:v>
                </c:pt>
                <c:pt idx="33">
                  <c:v>2</c:v>
                </c:pt>
                <c:pt idx="34">
                  <c:v>1</c:v>
                </c:pt>
                <c:pt idx="35">
                  <c:v>3</c:v>
                </c:pt>
                <c:pt idx="36">
                  <c:v>1</c:v>
                </c:pt>
                <c:pt idx="37">
                  <c:v>1</c:v>
                </c:pt>
                <c:pt idx="38">
                  <c:v>2</c:v>
                </c:pt>
                <c:pt idx="39">
                  <c:v>1</c:v>
                </c:pt>
                <c:pt idx="40">
                  <c:v>5</c:v>
                </c:pt>
                <c:pt idx="41">
                  <c:v>3</c:v>
                </c:pt>
                <c:pt idx="42">
                  <c:v>2</c:v>
                </c:pt>
                <c:pt idx="43">
                  <c:v>1</c:v>
                </c:pt>
                <c:pt idx="44">
                  <c:v>3</c:v>
                </c:pt>
                <c:pt idx="45">
                  <c:v>1</c:v>
                </c:pt>
                <c:pt idx="46">
                  <c:v>2</c:v>
                </c:pt>
                <c:pt idx="47">
                  <c:v>4</c:v>
                </c:pt>
                <c:pt idx="48">
                  <c:v>6</c:v>
                </c:pt>
                <c:pt idx="49">
                  <c:v>2</c:v>
                </c:pt>
                <c:pt idx="50">
                  <c:v>1</c:v>
                </c:pt>
                <c:pt idx="51">
                  <c:v>3</c:v>
                </c:pt>
                <c:pt idx="52">
                  <c:v>1</c:v>
                </c:pt>
                <c:pt idx="53">
                  <c:v>2</c:v>
                </c:pt>
                <c:pt idx="54">
                  <c:v>1</c:v>
                </c:pt>
                <c:pt idx="55">
                  <c:v>1</c:v>
                </c:pt>
                <c:pt idx="56">
                  <c:v>2</c:v>
                </c:pt>
                <c:pt idx="57">
                  <c:v>2</c:v>
                </c:pt>
                <c:pt idx="58">
                  <c:v>10</c:v>
                </c:pt>
                <c:pt idx="59">
                  <c:v>3</c:v>
                </c:pt>
                <c:pt idx="60">
                  <c:v>1</c:v>
                </c:pt>
                <c:pt idx="61">
                  <c:v>2</c:v>
                </c:pt>
                <c:pt idx="62">
                  <c:v>1</c:v>
                </c:pt>
                <c:pt idx="63">
                  <c:v>2</c:v>
                </c:pt>
                <c:pt idx="64">
                  <c:v>5</c:v>
                </c:pt>
                <c:pt idx="65">
                  <c:v>2</c:v>
                </c:pt>
                <c:pt idx="66">
                  <c:v>2</c:v>
                </c:pt>
                <c:pt idx="67">
                  <c:v>4</c:v>
                </c:pt>
                <c:pt idx="68">
                  <c:v>2</c:v>
                </c:pt>
                <c:pt idx="69">
                  <c:v>1</c:v>
                </c:pt>
                <c:pt idx="70">
                  <c:v>1</c:v>
                </c:pt>
                <c:pt idx="71">
                  <c:v>1</c:v>
                </c:pt>
                <c:pt idx="72">
                  <c:v>2</c:v>
                </c:pt>
                <c:pt idx="73">
                  <c:v>1</c:v>
                </c:pt>
                <c:pt idx="74">
                  <c:v>3</c:v>
                </c:pt>
                <c:pt idx="75">
                  <c:v>1</c:v>
                </c:pt>
                <c:pt idx="76">
                  <c:v>1</c:v>
                </c:pt>
                <c:pt idx="77">
                  <c:v>1</c:v>
                </c:pt>
                <c:pt idx="78">
                  <c:v>2</c:v>
                </c:pt>
                <c:pt idx="79">
                  <c:v>2</c:v>
                </c:pt>
                <c:pt idx="80">
                  <c:v>1</c:v>
                </c:pt>
                <c:pt idx="81">
                  <c:v>2</c:v>
                </c:pt>
                <c:pt idx="82">
                  <c:v>2</c:v>
                </c:pt>
                <c:pt idx="83">
                  <c:v>2</c:v>
                </c:pt>
                <c:pt idx="84">
                  <c:v>1</c:v>
                </c:pt>
                <c:pt idx="85">
                  <c:v>2</c:v>
                </c:pt>
                <c:pt idx="86">
                  <c:v>3</c:v>
                </c:pt>
                <c:pt idx="87">
                  <c:v>2</c:v>
                </c:pt>
                <c:pt idx="88">
                  <c:v>2</c:v>
                </c:pt>
                <c:pt idx="89">
                  <c:v>2</c:v>
                </c:pt>
                <c:pt idx="90">
                  <c:v>6</c:v>
                </c:pt>
                <c:pt idx="91">
                  <c:v>1</c:v>
                </c:pt>
                <c:pt idx="92">
                  <c:v>4</c:v>
                </c:pt>
                <c:pt idx="93">
                  <c:v>1</c:v>
                </c:pt>
                <c:pt idx="94">
                  <c:v>1</c:v>
                </c:pt>
                <c:pt idx="95">
                  <c:v>1</c:v>
                </c:pt>
                <c:pt idx="96">
                  <c:v>4</c:v>
                </c:pt>
                <c:pt idx="97">
                  <c:v>2</c:v>
                </c:pt>
                <c:pt idx="98">
                  <c:v>1</c:v>
                </c:pt>
                <c:pt idx="99">
                  <c:v>1</c:v>
                </c:pt>
                <c:pt idx="100">
                  <c:v>1</c:v>
                </c:pt>
                <c:pt idx="101">
                  <c:v>2</c:v>
                </c:pt>
                <c:pt idx="102">
                  <c:v>1</c:v>
                </c:pt>
                <c:pt idx="103">
                  <c:v>4</c:v>
                </c:pt>
                <c:pt idx="104">
                  <c:v>1</c:v>
                </c:pt>
                <c:pt idx="105">
                  <c:v>5</c:v>
                </c:pt>
                <c:pt idx="106">
                  <c:v>6</c:v>
                </c:pt>
                <c:pt idx="107">
                  <c:v>1</c:v>
                </c:pt>
                <c:pt idx="108">
                  <c:v>2</c:v>
                </c:pt>
                <c:pt idx="109">
                  <c:v>1</c:v>
                </c:pt>
                <c:pt idx="110">
                  <c:v>2</c:v>
                </c:pt>
                <c:pt idx="111">
                  <c:v>7</c:v>
                </c:pt>
                <c:pt idx="112">
                  <c:v>1</c:v>
                </c:pt>
                <c:pt idx="113">
                  <c:v>1</c:v>
                </c:pt>
                <c:pt idx="114">
                  <c:v>2</c:v>
                </c:pt>
                <c:pt idx="115">
                  <c:v>1</c:v>
                </c:pt>
                <c:pt idx="117">
                  <c:v>1</c:v>
                </c:pt>
                <c:pt idx="118">
                  <c:v>1</c:v>
                </c:pt>
                <c:pt idx="119">
                  <c:v>1</c:v>
                </c:pt>
                <c:pt idx="120">
                  <c:v>1</c:v>
                </c:pt>
                <c:pt idx="121">
                  <c:v>1</c:v>
                </c:pt>
                <c:pt idx="122">
                  <c:v>3</c:v>
                </c:pt>
                <c:pt idx="123">
                  <c:v>1</c:v>
                </c:pt>
                <c:pt idx="124">
                  <c:v>3</c:v>
                </c:pt>
                <c:pt idx="125">
                  <c:v>2</c:v>
                </c:pt>
                <c:pt idx="126">
                  <c:v>2</c:v>
                </c:pt>
                <c:pt idx="127">
                  <c:v>2</c:v>
                </c:pt>
                <c:pt idx="128">
                  <c:v>5</c:v>
                </c:pt>
                <c:pt idx="129">
                  <c:v>1</c:v>
                </c:pt>
                <c:pt idx="130">
                  <c:v>1</c:v>
                </c:pt>
                <c:pt idx="131">
                  <c:v>3</c:v>
                </c:pt>
                <c:pt idx="132">
                  <c:v>1</c:v>
                </c:pt>
                <c:pt idx="133">
                  <c:v>2</c:v>
                </c:pt>
                <c:pt idx="134">
                  <c:v>4</c:v>
                </c:pt>
                <c:pt idx="135">
                  <c:v>2</c:v>
                </c:pt>
                <c:pt idx="136">
                  <c:v>1</c:v>
                </c:pt>
                <c:pt idx="137">
                  <c:v>2</c:v>
                </c:pt>
                <c:pt idx="138">
                  <c:v>1</c:v>
                </c:pt>
                <c:pt idx="139">
                  <c:v>2</c:v>
                </c:pt>
                <c:pt idx="140">
                  <c:v>1</c:v>
                </c:pt>
                <c:pt idx="141">
                  <c:v>2</c:v>
                </c:pt>
                <c:pt idx="142">
                  <c:v>2</c:v>
                </c:pt>
                <c:pt idx="143">
                  <c:v>1</c:v>
                </c:pt>
                <c:pt idx="144">
                  <c:v>1</c:v>
                </c:pt>
                <c:pt idx="145">
                  <c:v>1</c:v>
                </c:pt>
                <c:pt idx="146">
                  <c:v>1</c:v>
                </c:pt>
                <c:pt idx="147">
                  <c:v>1</c:v>
                </c:pt>
                <c:pt idx="148">
                  <c:v>2</c:v>
                </c:pt>
                <c:pt idx="149">
                  <c:v>2</c:v>
                </c:pt>
                <c:pt idx="150">
                  <c:v>2</c:v>
                </c:pt>
                <c:pt idx="151">
                  <c:v>2</c:v>
                </c:pt>
                <c:pt idx="152">
                  <c:v>2</c:v>
                </c:pt>
                <c:pt idx="153">
                  <c:v>3</c:v>
                </c:pt>
                <c:pt idx="154">
                  <c:v>2</c:v>
                </c:pt>
                <c:pt idx="155">
                  <c:v>2</c:v>
                </c:pt>
                <c:pt idx="156">
                  <c:v>3</c:v>
                </c:pt>
                <c:pt idx="157">
                  <c:v>6</c:v>
                </c:pt>
                <c:pt idx="158">
                  <c:v>2</c:v>
                </c:pt>
                <c:pt idx="159">
                  <c:v>1</c:v>
                </c:pt>
                <c:pt idx="160">
                  <c:v>3</c:v>
                </c:pt>
                <c:pt idx="161">
                  <c:v>2</c:v>
                </c:pt>
                <c:pt idx="162">
                  <c:v>2</c:v>
                </c:pt>
                <c:pt idx="163">
                  <c:v>5</c:v>
                </c:pt>
                <c:pt idx="164">
                  <c:v>1</c:v>
                </c:pt>
                <c:pt idx="165">
                  <c:v>3</c:v>
                </c:pt>
                <c:pt idx="166">
                  <c:v>4</c:v>
                </c:pt>
                <c:pt idx="167">
                  <c:v>24</c:v>
                </c:pt>
              </c:numCache>
            </c:numRef>
          </c:yVal>
          <c:smooth val="0"/>
          <c:extLst>
            <c:ext xmlns:c16="http://schemas.microsoft.com/office/drawing/2014/chart" uri="{C3380CC4-5D6E-409C-BE32-E72D297353CC}">
              <c16:uniqueId val="{00000000-C054-485E-B0BB-85D1FEDD616C}"/>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a:t>
            </a:r>
          </a:p>
        </c:rich>
      </c:tx>
      <c:layout>
        <c:manualLayout>
          <c:xMode val="edge"/>
          <c:yMode val="edge"/>
          <c:x val="0.329852986813522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5.541076904465108E-2"/>
                  <c:y val="-0.18700422863808691"/>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'PIVOTS &amp; CALCULATIONS'!$AB$38:$AH$38</c:f>
              <c:numCache>
                <c:formatCode>0</c:formatCode>
                <c:ptCount val="7"/>
                <c:pt idx="0">
                  <c:v>10</c:v>
                </c:pt>
                <c:pt idx="1">
                  <c:v>15</c:v>
                </c:pt>
                <c:pt idx="2">
                  <c:v>20</c:v>
                </c:pt>
                <c:pt idx="3">
                  <c:v>25</c:v>
                </c:pt>
                <c:pt idx="4">
                  <c:v>30</c:v>
                </c:pt>
                <c:pt idx="5">
                  <c:v>35</c:v>
                </c:pt>
                <c:pt idx="6">
                  <c:v>40</c:v>
                </c:pt>
              </c:numCache>
            </c:numRef>
          </c:xVal>
          <c:yVal>
            <c:numRef>
              <c:f>'PIVOTS &amp; CALCULATIONS'!$AB$39:$AH$39</c:f>
              <c:numCache>
                <c:formatCode>General</c:formatCode>
                <c:ptCount val="7"/>
                <c:pt idx="0">
                  <c:v>2.3333333333333335</c:v>
                </c:pt>
                <c:pt idx="1">
                  <c:v>2.8888888888888888</c:v>
                </c:pt>
                <c:pt idx="2">
                  <c:v>2.5</c:v>
                </c:pt>
                <c:pt idx="3">
                  <c:v>2.9423076923076925</c:v>
                </c:pt>
                <c:pt idx="4">
                  <c:v>2</c:v>
                </c:pt>
                <c:pt idx="5">
                  <c:v>1.3</c:v>
                </c:pt>
                <c:pt idx="6">
                  <c:v>1</c:v>
                </c:pt>
              </c:numCache>
            </c:numRef>
          </c:yVal>
          <c:smooth val="0"/>
          <c:extLst>
            <c:ext xmlns:c16="http://schemas.microsoft.com/office/drawing/2014/chart" uri="{C3380CC4-5D6E-409C-BE32-E72D297353CC}">
              <c16:uniqueId val="{00000002-6171-479D-AD29-456BEA44DE45}"/>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25AD160-6F02-404C-8289-8DB4921FE5EA}">
          <cx:dataLabels>
            <cx:visibility seriesName="0" categoryName="0" value="1"/>
          </cx:dataLabels>
          <cx:dataId val="0"/>
          <cx:layoutPr>
            <cx:geography cultureLanguage="en-US" cultureRegion="ES" attribution="Powered by Bing">
              <cx:geoCache provider="{E9337A44-BEBE-4D9F-B70C-5C5E7DAFC167}">
                <cx:binary>zHppj942svVfCfL5lUNSXAczA1xKepZ+evfStr8I7V6ohdooSqL069/q2HFiTyaZC+Ti3kbDRkui
SBVZVeecqr8/hL892Kd790NobDv+7SH848fC+/5vP/00PhRPzf34qikfXDd2z/7VQ9f81D0/lw9P
Pz26+6VszU8EYfrTQ3Hv/FP48Z9/h7eZp+68e7j3ZdfeTE9uvX0aJ+vHP7j3u7d+eOim1r8MN/Cm
f/y4c/ftw9OPPzy1vvTrm7V/+seP3zzy4w8/ff+if5n0Bwvr8tMjjKX8FSdUIkXEjz/YrjVfrpNX
lMlYUCXUl59f5ry8b2Dcn6/j51XcPz66p3H84cv/v477Zs2/Xi7HLvn8wUn3srzd7c/f89O3Bv3n
37+7AF/43ZXf2Px7c/zZre9Nvnf3j39q8f+56V/392X7i/H/gg1Hr2KFMOL4y77Kb/Y9il8xRmPO
MUaff/Avc3/e+D9dzu/v+5dh3237l6vf73r2+n9/1/9rGr0r73/5+L/A8OIVkwIJRL/1NExfYYqU
lDH7XYP/Bwv5fZN/Hfid0b9e/97s//Xmf9/s153zk7m3f53dY/WKS4KVYN/aPRKvFNyQQsVfPAHu
fw6rn0/6f7KU37f8ryO/M/2vN763/fX/Adsf/b1df7HBX3DgIZQQxhiS9OvB/k2GweQV5i835Oe7
6LtA86er+X3bfxn2neG/XP3e6sf/A1bfP7nmvv0L7c7wK6SwkoKjzwf723OPIQFIMLqQXwz/nd3/
g/X8vuW/DvzO9l+vf2/9NPsr4s2/z7xfcU967++znwHTb3L/H9/9+RMBw3039I9w1+fYcXz8x4+Y
/vxhn0HLyxu+iStf4++3A57uRw9DBXgFEUQRHseIcQ6vWp5e7qhXLGYKKc6IgI2Fzf3xhxaiZQEg
Tr1CmFMu0QuSYwLFP/4wdtPPt/irWMB1FONYEMg+8Vd4et3Z1XTtVzt8+fuHdmquu7L1I6wmjmH+
/vODL18mEInhcAm4QRRTNBYwVf9wfwsg+OX5/1cBgCzkFqpk7srmhEu550o+dHkTTnYtdsqH+pBH
w5zMxPLE4rZ4o9g6rdr2TXezyO1TXK6F9lMp0zgaaeKbcUnmmOPUTNOQ9qPRfuB32G/teRwvsR6U
KFJv1XReCKx040J7R+Hwa1w2dTZPbNKGK5X4pTyLxqLSVbRddSW+GeuKZJAafFpNnh5JsO1NHOSo
a1WrXcSnczsiLZvCJSXhtR5oXJzVo2XJWi3yqY5atFeKpTzORboWszj2gSuri3beXlus0Luul8Ob
xvTLxVgHfGy7ut/LQq6Hruq2w9xsdF8B1Nqjqjd31q4zLLoRLuVD4T5FaPFPS6dO2xp9YBuZT9iy
QQcxx52e5DYliGzLuzC1b1dbj1pa3x7mYS13Q5W32iNkdU7z8lSXzXPZzPDhbZkvmkf0Oo/ReIqU
cle1XN1eVDJKh2Bro9XYprmtcx3UI9+mcC489ynwmzqrWFxm7cDUxdbl+als2bZfDe4yT938ppUi
5DsmmynXc7t2Gay4I3qayvzUYdJeDnB8dbPK4m0RF+653lb2zoplwborytnpuW7WfWsil/DaJ5Vp
fRbkbHatHackkivOBtKqE68Knw5dZHUV8+69FbH6IGNvspmb4nHJl6BjhiOiZdUPoza04vttiPim
axHFsW429LFqJnG+LlIlRSu7rBy9z0SN1H5se34cpJg0q4jNCvCndGh7anQ+kE1PpZf7SkVjFg0b
epgHGSeqszQJFWLngfd9UvEoPhK2tnvTVU1WrTzru/JMNXOZ9BtaaTIPSzL03GgTdS7NK2/PYoxM
mbCiHE4i1Pt5m3sGVolLnfdDfSjK4mBJzrMumsSFNKXYY1jaZbTEz6jN63Rd1z6Rg5tvZeGWt93I
ykRKJ/UaReWpy9v6krJmTddGlFehZPaix/FyZRCe03oY8rQbo0uTtybJh2Lf5GVxJgd2Na9je4yG
qj3Hcmu0l+aD33pp0sXLmWuSR+4wL3WXVRNTh3ym17Gw74LATRrQWB9pvdSXZGE+ad16FbWrSekU
c503i/wQWZIFmld3KyGNLpgNScuGD75yJKsWInWl4updQUS9m+qRrZrHZXcW8vg5IG4uptLUujS2
0aJBS1Zzs6RAXOJnS9BJsTE6tJE5tyucE9/Pj6ri64UQBiJFHW1JUSh5wF2k9msd82xeipBWebS8
Hsg0Yz2t7VMzmTmpR/Opqey4pm7rmj0b4nO25VwPebijzVRm49iw29XU4czbyiTlOl8K75fX5WDL
YyHGZzmy7kTltOmtbqKUq/J1NTWYaFfP/GixZwcfm/KSzBt6vQ14yLYofmo8Jikayiid1dxcTMX4
fpB1q9d5FsmQT5/G1pU37TY9t4Vkeizt8nYL5bFFDp1PHYVAyfulh2/yZUhUVOMb63He6A6Z6rqs
/JbIKP+owAe7p0FO4lRzLt9wYau3C67tCbxmfNtUI09Dvy1XXJExnSmDraSteTdX/bIvxNI4zQUl
yVKK6c08BwYHiYWTiCBatpUaj4I104Fv/XauzPJYLxCk56Ca49ZHbZx4EvHUmKZ8xn3jr+RGw7lt
g89otIXXlSEqoVXfpBEknWwVpmk049ZdqQ3OJ+FCB0zzN6VkEJbqoZBZ3Df0tq+HpUkl4vJC4bi9
Q1M5PQfvx2NOmviyyqeCJ2St6zPmrL2YB2db7awhGUaFqHQ/YvwwLfFwdDznkBsql9Wu39Ion6Sm
zpFzo4y5KNxgLxrqIKJubbSLtu2DmwdzaOrhLh7CcrCrE5ltoyIxSzlq2s5t5suoyZSK+x1ZsLkR
XfzsuZjOq9iHXTGMjYaAFifr4OJr54pLlM/NoYv6IR1YJZEuxmU+mLGfzsshanYNGg/NohzWReX9
XT3m0zlflo8AFSAgFGOVoNmwy3ldgtFxDzmoiNfychFqq7V00fYgIoyTcjDhrOp5eM/WsFrtthJC
ScyHg22K+D2j86ad7JtZdwQNSccXc7C2n7TsluHSxH3UJ4y69a3J+VKnzjQTSYcmIJq5ZUKT3qYS
p4N3jysjGc0XfNYF3y+atJQdRTNssP6myCiat6SjdNkhL9u0MOB4tBL1ceSxS4jzm4bdxCc258Xl
QiHogXa1Ja5f6W5ikUgD4xBcaQtwYimau41g2engYvHUQBRPIxyho1eTm9NQQ4htTLtd+6GxiWEt
Oosia/Kdnw2/LCtT35lpsLrtcaVHL58gtUUHL9d3dLMo0mtTrvcklPXz0EHO9DGTO7TAZm8NtbCu
IpwMCC3aNvD9Yg1DZs385Fo56Qm7B7WGSNNB8KBbP/F04ZAR1n686tC8aD8vFxhWc9b76aPj27Ir
qTuVorEHbo1NUeAV5C637QmE/pPjqtPeDM+ORSwrWOwv+FQ63SxVr+cmOo/9LCEuxAdIelO62Lm4
38Z1TMaKtVlHxkGD5vMwkUkBPJBPVW5urbNF5lXUnmyPTTpaLu8EY9M+9OxR+eqDm8Y1c2RxSVOr
23Eum9RWcCYDx3EmeoNTibf4dkGSpFHhZs3ljtgOwMuWK8ghLPfvc4FsxmnUnbFtBQP4wRXJvDQX
IRLlnnTEn819XSaOs+FYo4kdK2uTsVUfpxF7XSOiqfT+Cttm2Pd4rQHkjP0LYBtnSA20Z+PVNG0f
8q28ZnREb1SYAE3WZX8VK54nRVUXT3OD+jdltT5OYaUXJXPTa5dXNF0EuFEyrrRLcFRhPQcvS12F
3KRsJJCuuMdJhQXPSlKyo1vn7pzkFra8C/gsiDLUmuXcZ71DeYrJ1L+nC5wIN3J1yuep3rlyi/XS
qAMXLU/GzXcHFWFzUYl2uqtm254pooqdwXV/UZRbnjgzr/u1oO6y4aIbk174skypZ+58WsFthHiJ
ZfHIL0HFa3TdyeueKaeDZa+BB1Sa2hWl1Vo2u7w4mNaEd6LBEpYZj1dt7uoPpOf5bnLr+sELusGh
kuMO0FacQmg5rRvnuWa07nQfd/QQWLPvctbvpqjzWNebWZ69FfYm1Ohekhm/GeP5QShzZpmSqVIV
uvcs4odxm+QZh/gmNp8M7H4FCqAVxSEdGzxrM/PmKNR6MU7xkGFheNrmJiRYFsNNxPJbAKb4OLHi
rSImTjrZ9UmR9yg1zWgOVYPjmwbvchUXGQCepRhKQELLopsyvlfFViZrYVYdd4FeDS1QCOnX5dAR
qtbEoDK/a51UD0ustlOFjd/LRUVnzTBhlnHI9TtBbZ/Sxh16Ee5MYL0eFhoy6u6WRR6igt2rmO1q
TpGOKXln0Pau7MhutIuuyXbF5+FoqN0ZOezcWBx7gs69QpeimDV4EIcgGyAcb0j3kyrOQ+1QarcI
yEah/LXg6wl3ZpbatsYc25rZHerFCo4OvnEHp4xWGSmF248jJUWKSCUmCMYxiRLGzZuynnqixVhA
WKoLmBeOQ7VfuM3GPvZnUcx4hsBNTxOFbxpttWKwT53nSS5LtsvzvtuPqL1lMWlvAdgjrdZcXPWG
DPu4rTxAsZK8FWN/US9NnEG+6pJNLE7jHnDe3KOQNh02eiuQfz14H2dFP+DrxaLCJGHl/hBvdrN6
Cg04ByflejPMQ15oihHe9RBYD4jGUjcxfl3n/cMkJ1xftjmJVWJNF39YGjE8z2WOtSF4SfqFRKmt
B/e8lajWymzTUy5KyGh5PF1tHeTouHZltjZVfVJ9NFw0MA7rdp3XndgieIXpDZ01xipkTm6Pc7+O
2haWXDsu3s1KbhBo8kNV5PWumNr4g3BVp1XXT1cT2SLIatjqsV1winpkd2wr1XtTF6vR1i8fpSRP
RTtQf2j5ws6HcYnvnem6k5lo/dS31dLodZjPBFAwXSzRQeW+abUCTnPGeDGd03prDwui7TmPntzc
5QfYC6/LKrCzdnBPfsb9FVOAcAfgKvsqDiLp8SZfCMhMD65Z0LGICNNoXKZLbFf2fm7VAEFvHNUz
KgNEbIqieU+s24XILCwrq25Ni74K+76IHE5yQC5CG6AcjZ7sap8cFfXryef97dyG8QY3W5eWy/bR
522zQ81mn1TVlS4dRbutGZr7uADnbKubcTJCR9s0JhgLoIuxWnQ8yzqxXUMSNSzkA24ncjWgnHzw
AQ/HvmbNBVm2YU8cI5cNWk0G8b1ekm4FbJrGFQAcXw9Us2LJ1wTZfODg17g7ryo1aLYUct8Pocyo
bB3sm3Nhl9c937foAthxNMBRpPKxZ3OTzUWEgJ6vNblCXas+WRfhfbVFIpt7xy5ywdAOrW10Vs5t
kRQQwa/GOQp3Yg4r4BfCr0e8jjtu53bSvGf85FysLmUdi3Tu/XYGSLfXsQIkosOwDCmQjfmTXQxz
+xK4XFLlFiUudoBW3Cjp+UoMvsXeNFr1seiyXC2ljhrATV0ZdVKPtQf5I/bjRRwMdbrrVnM9OU+y
ieL5uuYBvs/LaHgPiWzZKRCNLhje4GzEdanBlUdNauL3dWyYSaIe3ck839xuaMpwoI2VH+faA1FC
dbMN6YzK6JbUqkmFiB4RiD6Frtb8sXGU6Ka1LGUxxlm5VB2oDHOuLpVh7NyBeJP6SkjYFkikeGTX
IR8an04tLrO8B1miFRxD0ukEvqM2j6+raIS0NvLe4kte11OkqxzoDR96nNQmmrIokpCyMSbduVnQ
tZsrNqeCslSSLkrjtZI3gFHWfciX6oRcNWfd0uDECC4OEmS129yG8qbvzfNARHNZ4V4k7bDkz2Xv
1gXkACMvgNhfB9Wv+6JuE9w6tJtEbPdTvpHD2hOSlHNv3i+1oGfVwu6Wrh2uqG/DNSGAZOeKAE7i
QAVNnOcHSSd/Guocv38JhTvI2vUV6dv17YJm2AQ4E7emJmy/AhUBKFLCKaIOHSnt1jd84k7XocGZ
jCPwtEaoG+TIdCOXoQcO6dZy0RLNiqfFUjkBEhhlfWp987YQ2y6XC9WNbZZTXq/+TC4jgKnBRGmQ
WD7Rstp0xaTfdf1YJOBD634YKBwPLOn6WC3FegGw/1M3CdgR2e/VNtNc+7qoTjZs7aXo1NoCLqtX
8MOGHgtXowMPBI7wEu9XRXfbqORRiK6F8QL4BRrOhmVtbvqWThdDVNEdHsJ6Ea+AOCNvwccq16ZK
Kn4b8pZfELlMV+vMwqHphvqd7Kq51r0idAIpIUyXce3loPMSYFgFt66DD+WuKMtae1Lcro2Lr1bY
20kDOImzyBBxsEV4V1bS3jD+QlqpyO+6aEUZw/V7HDmUNNGI0y2E7uC6ZqdmQF94dn0KgG97q9j0
XhEks355YVrdaqd3cokLobvBAOQfuC8LvQnfH9wQWMJCTS6qihbamA7tAP7MmQPxYi+py7ONQ7wR
DOM95MQmCdFyCvUSX44Dd4mrt4+im9ibsVvCpxyUvYTa8HEMC5904ARnoXfbrH039aCZrTnJemhy
0EOE8qRxTWdBrhNlJhbbpgAYPCQNACJtPfa7dZqPTR1x0FAwQO0t/0hMjSkEbN5SiDghT02n6nvc
wtblxPizuFEM6bq0EDWBA/eamxK2fWjyp9Zgeb7O8XEAuS3d4igzQwVURnUiQWhBZ3BA64Mii/gE
hGLco5IUVxPsDUzkxN5uBR/0gkl0iQggfNeBkOwn12tnAj+iZd5AHI2NSLbV51dw2rpFl+Ngz7aQ
l7fetQ1ATDmDWtWT8uABf2iYVoLu6sYDaCrNqmU5w7YYicWcjiMpuAbKFa5IPXmkI2rJJfAVfO2W
Nhwrklc8UcAuEirG6q5Hxg4gwpUkBb4UnpdmKK+o3TjQ5Rn0xLoIo84XFc5AhTfA5OF9pVZsm/G5
lP1wXdM1/zQGAabr+ISuVhsNj6vvtufa2u5MgXhYZ8JENIaMSHrYRfORyMCuIojkOxKwPSPzXHbJ
olhxE61tm20G+9MyARlfCo8PW5jHD95sJjWKAZqObX+rpqG8cIvqsmYhgKKL8MGapgBP7KKoAkJG
5JspD9uzravmQuX5vOvsphpNSFTqEYoNyYQak25dcNm61s2tIqyoAR+tG4hmw1imoPa5q2DUIVR1
k/SQko5ctviMCMjw9RLai2Hs2xQY2HoVOnc+ulLc5rSPd0HE1YdC1gNPGLCj0xRNXRoFnrmo2D6C
CNe/Gb0CxbYCpdmK4N+hEQ6VDiVyF/PsxQkqvEDylpuYm/ctHWkm0eou7VDFe9+S6SqgHMSishbq
reNTf+i4XfZzAzJc1E3jTRy9JIYwW8hCAuS72W/bixTS5nrcVnm5tU2Rgs9E50WM6SdnwJhFTAzk
TzPgU966OZMyYJ2bbbnZqmqEveNo06bnVZsEASGiZhW+g2DyaeqG4dgFqTQF2StblmjdtWWoLvK1
Ah/JTQW+sLBtuW+tj27cWDeXkXPTY1+OvQZxk3ndoxxfN0XTp1PMKpMW+RbAcWVsnPZRLg4AMtgD
pk39cd3yeD+byQK9XhB6GFtZ3E1NC1qzrVTQaxUXFuATcJGNGzZmiA6gzffhNEfzezKBVyT9PAKx
rszFanMHlBK3p+CAswwMVE/zQpG8VNA8Az1JX+p031SdHrp+daUpvvRFff3zn2+6Bn5/HvPrxZe2
ql//uvilH+sPn9o/dS/V/PH7h15W8/Vdv7YPvRTrvi71u9rf7c8dXP+mMPiHN/+zqiE04nxt3frX
omH72Dn3tR3lpRYHz3+pGb6CCl8slULQrsWkwlDR/VwzxK8oIS9VYCpASIglgWrdLzVD8opDPwqG
dhQlYh4TeN0vNUNo/oJmlJcXYbiOCfvv1AwV+bZiSBDUMzGBUiFXHLIIfako/qZiSFQbQQEJlJs8
79Cncq7ENQ0dnD++AXNEU6NHZ7tj7oV8OwvrD/k0RG/zoT8fYmT2ykaZ8msS4JmqWecrQReQaQEh
vQuOzknJqMzMNsidoqpNqjA/NMh93Iyd0zlab/LeznsRNzYLwLaTjXT10ULlK0Fj2+kZQPNHh8uP
Q5Af+mWr0hao8Rryt4gX8a71a7HPB3fCIA4mQ2jf9hxPl9tSPeVQCRw6KJt0hqbILs3dAOp9Ng6r
OCOk8/uY+DXDDRYZgFkJGTb4BxqhW1hKczEDoly6xWVqgbTR0lBqUDnJldlkuWvwWul23LakVuWQ
rAuf0zzqeFov/uQdjnarmSD6S77t/OIMVKDix45uOXAw0ICAMO0nWcxvKoj/sekf8zq6ozOo41BI
YM8RiFcylMWbvHb0UIvloDpiD1GthqRv+u1sm2V7+h/x6X/nrb911n/+W8f/v+jTf9gJ8G0T5c8+
Dc9/dmoo91PwW8Up+7nYH4N/fnbqiL2CWr4kCryeCQlq669e/dL7AW0d0CfAMMMxF+CMv3g1fgUS
teCScugFgAI5/+94Nf/GqRkVlEIzW8wJiFzwl4TV/dap64HlLu9bpHkxQMU/4Gp7R2umzlrXjOdA
2BBKfhPvfqf34F9mhOoewTEjBGr7YBroavntjKiJej92I0horWuTuGAChGaoLqMEkInrd4yU280f
T/nSt/GbZgf4LgZdsBjKXlS9/H7f7NANrOxyVL/g7A1qYdW8NgAMQl7FeiObSILpRcYFz6vMlta8
n2gXUb0a+hxiZz8tPZTIExPH4U75eJG7P17eyxf/2orxsjqI0AohwuhLI4aEsP9bi8TdxHNvYmCG
3bqNgPJHvqb5NvIrBqXPUm92kWnLunVK/3hi/NLk8c3M0DMMZwhT8tKRIl6aVH47czlxURUu6qBe
ySLo6EUy3hsbbw4YfDGhY9mhadQlJ+5qMr3Dp6GcILpYOkYYNO4ByofrMJX2FtiWj/SfrI796+qg
NQVTTsFJXjpVvl0dDbRrFt6BnJB3AI6iGPNrR8egO8hCEGdB2xCHyEVQgWLcrXxPRNE9dxIEyARq
uOPHifnyppnaOrooxhJ48soj1f/pMtW3RxracSDtImjK4QJLFiOOvl1oI0uuoKJVA/vO2bE0ucvg
a6pTXVt0EMg9drbaMkyVe1eYhX4a2gpgHrXCXwFEtedrZdgH7gsKVL2dx5sI8HRSQbMItGVINwBu
huLg+7iMhiLtywKv6TgzfD85tUIDxjLbRNVrXewHo2wBYkDkt+tlVTbcUFXiT1vecXroST7lFqRq
19bXW0VaoyPVxfFNpZqNZLHzcdnqppMV0aQsOpDcvHFh3lmMt+q64EsZ9ka0LQAAU9MRKmlCGqZn
qIv618KxHsNGBflJRBOyqYO653icbOR388qadu/nvqqT3EeCaehM6peEVXDmIiimuKOb+pGAMtDm
63HjQuQadT4C9dYxaFHiYo4cNIYt4d6Igjd6axU4Ay8wLc/XEpC2jrcaSBdH8MatX5HXM5ppD20Z
DQEADg0N1kM6TSoxlhd0E9RdtNDmhjRBAf6NgiWgmr00JySmq+taI0fBlEDq8mFP0QLK1gDKGVTq
ZtBr92uE0CfDWQ7EkGzwoIH6eQKVVgcEcjHDWZ8bTHfQ+lTYN/Pox5MEuTjSC2gt69WEAPJr3A32
HRZ0hHqLUfLRrqC+a+biImnwFELSqE18AhY0Wi16UDigRcaGa05fOrO2HLFTNPsAdeioeNGE5Qgh
re8kepCuqOtdYNX2XmzWJAWElcfGzDHNItbKdOzU9qIOgcAXBkv+Pztn1jSpzmXnP2S+AIQQ3DLk
+M5jVd0Q9daAAAkJISHg13vlaTu63e2ww/e+OXEqKioyEzTsvdazdsXRxH9sfezC0tt1hN7eO/6M
ViT73Sk0N8XWpXCa5zEtYPpEzzSPrbk0PYqYIuppvr65ZFEt7CzF84PkGdS5fJyeaLuOpphiO34G
OFiWU0N4+qqpVuuZBksmi162/jkbkm6DUAbBoohM3tEazZg6T1TrYzDY6EJE9lPKQK6wPNXwc7dJ
EP+C+2UOczj0v7eegrYCyYCTypBtjWrqxqnu5PiPD3b16KR+R8KFxeTsfCRdvPzCL874meQxDOhl
X+0J1Rd5sA2V5zZ18yesRVIR20D57wDJwH+CSDxbdaAwfG2xrfGGt521dTvzCfZdoJZDPnCJao8m
WLCJttFhlRZuyJz1OLz9HP3a28x0he2a+BM0XUOLaICnVaqlNycDw9YVDS6HQxSyP6lt+zfIafnf
KZgodBn8+7ycZ4FuSwMRLEjGuktk1qDchoxVyUh0TfdZv/ZJAC5gsmP/OahwqDoDNKv20EZxtuAl
x4XehjasQygLhZxnHFq73/YL2xx9TfaefnXrNj6aFb5pCuKoQIHKzlNnkZJRaRqgcUXHqCn8U0hk
KVlKZYfeHtAlU3MQLoEYNUXBH5Xl5n5i6167SGt4sKrhF5AAHCaecsNfNcPdQ2M79PD4guWmLwTQ
+0yb5ceVKVrNndlfwkF3ZdRnyXVowUis/Rzw+80GLr+KKRjKaBFwIZ1dYcrGoYGK1815CbgGeyzc
H4c8gNSpwfl8u4nugMPSltzHM2eH2U3tE8SN7tgPA+ymoLFzvVAbPw/tbis8GXJiEO7LxCn6MeWQ
kAENdXlXcBXsh9zEwI869AcHN/UZPKWWDaXzSXfZ3LQdw0lQe6dakZzJGG7HnqtYF2OwzCUXo3vF
dS++srQj931kloOUa9M822j3vCJ5Bg9+2uPpRYYkNye4LO55IykPS3ieKaCKPBuuix15vWzr/hSM
a1/Q0Hc7pGOBA4zPU4lVvP8g7Zy4YlRJethzdrtyWpVkz4NTMniWWOn63EH3zE+4hYPmvGAryMrP
Kz/AbQW/aYbkYWbxUOY+9fUSh77qUx6U8dC7KpjpfIFf/bRk/gyj7001WXw3LNt28IE9wo04Tiz6
JcX+osP8zxzpl0jlNSTSr61tHw1YiQRuf4em8kzNDMWdmIgXYgZ4QVyLg5RHr0Kn95A0u8PcLQVd
hb+scsL/DUSWExtJcWNUwAPJ/f0m2R2mmKaHUef9CUxcBOU5Jmdcb6wK2g6tno7ArgTtdMQaZDBA
vf1akglCCT6C4cpRUKwyPMckI9OH6k0TVjYMTpDI1vkQmgwCK5iNsbuYGwpbwg/RV9dHELFNKDSk
ztiJIhncz37aD9E6ht19Kgfnqyjg4YF13oi5wANt2p8BXZ0rsyYLXnXXtgecyrw9d31KUF+htaSn
pmnD7N5nA81qKIXzmwpxlMY98ImDH2QNK801L+NE9iqBM+ELLEJdgvpt2osc5xgFrqV3sGT3A+iD
dT6ivvBlblbKS9L59WHwPVy7LHfe3JFNr3W3hLsuUxL2S5XDzIWUFCXLKcoMfZjSCTX7RhL4K0rJ
lJfbyjZIs1DaXsCxamzhAK5RmXBJv0+O8byOJUejPoV7VPTgtpYDQ/H0jj073fVbuPlyDACjFmYZ
gW9tUj/tOIAOPYEmWi9zK35nrSW3Z8TqzUQxQGO90QTdete/MRT0eWG9BHq8EZnGcP+D5JkFXVNC
Fhv+QtwN3ienO1cPohvPM2/btt6TwZQDY3OZw6V5X1OSfeMxEMHLpHIN2cF2iTrbjjS4L4BjHXmo
ptMNCavWpc2rsZvMo5I39U3FvXjMgnz97mKpX5Kemssmw+x5wV/fg239XLJ+vrAhie8VEe1HvMEi
djy20Q9EiOg1T9P81AJE+dvPhL23zsy1UY37hSdLvwMDDK94cVgx+HmNqaSJA1t2gprPdFIwmdN1
J/UWOFFto/laY7XWOxq4ciAQSOd4MFsxaLlW2Pu4+0USEH9yrYh+6MF2oMqG/BJNiukiW/A9YVSM
42FIFot9r8ZyVxzaDoGqmMp5OboJwJjXaqkbr7vPnqHc23WaXSAqT1HJ9Io36XKyHZKAOlRU0eDv
lpRcu7ZfLrIxwElBpRRNCN9gC11fZhrbzTXu3JC+PYIP22iNs8s/qIhc/SbUixPU7+XWkuXs17Wt
p0BnT8BUo7eB0/EK+HJ62JjenjbwhBZ90pgfBrh3dROlaCrD9Rxsy/AD/SgvZwg0zzlujSNCFUFT
M5nsj5yMtgh174uJwpDDjUan32OcNHegWyJ4vsH8TtCgn/otmS4yh+kae9U+TeFwbfv5ke3NeKc3
F8YVqv5Ly4Lz2JvhW9oo/5M2Tr07lDhHIdLncOiOqNy2IuRqPkI/moqMLeLOOAo8KJRzwREogH8W
ufs9kKwCSd7jQhMeOr6kB2FyW/dhgC5xkvqNQAkGTwMXcxtveF3GeQGfLDr6Td8xkGB13lr3kA8M
+lQq+TVmwsDfybIiIuv8SIahOcN54jhr/XbdZm0vevHBGwqtqDJ0DK6AbXde5HjdeO+T6auJc/Dz
sIg/tnYSx4zo/erH0Vejo19cc4k6xE21B0Ndy6FbjkND/kyJUTnI4F3WHSj36xTsfcH5nBcjh04W
yE29RXwe7+UYwnBLAE3XKycoobdgBY84+EPGuL1umqVw1LYNSldAKx247SqTcX7j+/A399n8G3zl
ULXAVlXB4zYrWBfDWHK+Oeq2F0cR2gA1Ph/zKh3VHbT331ujmgMK7vGaQMPEwWxhNJKJ/BgIAIQW
pjLOnXl+YCsNCiXUjDWVdiUnPXjaEZVHs6M9X9Ier7gbjjMIj2eX2fiNJbw/rdMyHoRHRKDQ45Tf
u37ei9GZHTTfhHVATH8Ice7+ylEZ/mFGgFtfItwzTROf5dwE90mWDsdtTrL3PGnQMFkr/DUAz1mD
WPjI9hZnLqWyaMTYlUsem89I2SqwTX+xChZa4UmKfipacPWLKZToVnx7F5iF3mrhsO6mdb9roIQe
vG1f8U7WAiw7qRrezAeX+4+soWO5bas4r1v4NCfRXpMAl3Skxu0gJDvyrRtr0lmpgcpjiSwpgJMw
jnC8QOI9jL7DcTSgd4lwt7x1XUdOAUqpc4b6Al3cSH6JNAQe6/wLsRrwuFly/gk64Um03X4I4uxP
GtL4grcNzxxXyznvumOuHYjGyT5sYvVXnAXo13wgX1Gv7achsaLkcYy7dO3uYke3rRhlksmyyZmr
80lsxyWAmxrmuN5bbO8T9K7mgOL4u2SeH/M0J5+yZ/k9hGBUVgr2IgXCfWDe4RwZ8i+44K/xAoJB
N70ptY4cKBihDmm8nQJsoGL0CQEPlvW/RyH8p5cZHsHarus586Yg2z4+iV5IWXo2sNdm0/oAEwy+
ZypDFDWUNye67986yvfDnBCHFoy6DV5VK+tp0aLcSZa6c7amK4AA56wqBuCwr3zaOSAgeKFAVtEi
FFmL4iMU41dj1adY1+z3tNn+in8oH9kMwPrcTI7eJ63ux4Ibk3xrQaVf0kUtD4Gg288hiMyTj/Q/
nug2nUJKfyY6TG2ZZkbfLwg+/RRJqJ/SPuwvUxIk9yYeyVMyy6QMFdoLH3XhM9pIemlAxh/16DRy
FImWwJo4sjZGuEswZv7edmZ9VlyYh6nL8UfpEZ9xAXm1cg2gZyT+B3yC6Et6K6swgKV8pCOgjWKA
h3zKh3EgxQyZ60xTNuM/6ARmMvl6Qln3rtke/m6CZK9zl22/CVb40dNsPRimkGyZeSSushnnkgZO
H1eBJqjOm2HCqZAkSB6FKcs5brW1m8CFSvLOYuJd3SiKonO3+afaRdSVyDjQP0swO1u6ZpqeZy36
D7Ljk6peL+65YcF2WQ2D+jkM5lczrflpgHvzTSmvLu1IfwcdaNJky+cySAl7Q9n+Khba3U09+lhk
K/Znn5Hwk6coZble3SkMQ/41JBkYNMRaIAakKLOMPSoRzhdEl/I7WOqokeyg3zIkYZ5DZkYkQZw9
AfMMK99D3Fh1v5Sjs/ER3BHQID8+r5vmVULds1Nx9EvMa1sSqfz9sPjvUZgLggsrhN2u1kB/wdJa
wiNOJFOqQbW2QpdEeQEorTlJF+hvq6FT5dUQXNu0H+ztgevChe29jGZWpSIYJ5BwfXoh4wrQc5US
6g2q2ATQC0ji3a6uLXOSZCe7ma150QLBgNNCchscdrMCcIu39A/z6V5Pke/vdateJWlW9YvbNVnA
TsR0jJ5byZatUBAzHpdB0Kb2dPJRuZowukTOIIfE3B5nYDpWn9TgeVf+MUFy8kWU6vArynW6HRrh
3Y8chddwWMyUH0E3BFiFbI9hY0fJ8zIYaEoZwHMoRUkS5CCHwEMCm2ZbP3QnYpBvOUC2Q3UsN/Da
VzotjQd3NmzZKR+b3J7HHTLLnY5b6GcqaJa4iCYa95WJoqDqQbdvh8gLuGo+27pCIbDxhON0HH5O
iM9B2wYR1he3RUu/gfuZowc+LCL9C9lt0AbfY7HARZEvweFZBCJxzYFIlNwgyYyOHpMU7BYOlmXu
Dz2qlt9LRORbjIYAYULhXnJc1c0VBp74sNKID3RPIPCbUCY/djOk7tiNGd0fQgTLumNHNa8p9cmD
wy5De94DPKimlXey3tC13rdqW+ezhIC4Qblo5icTN814YbGzU6HGuKuCZJR3o9DBBjKE38pNJdbx
CCO8Q6m5tM+cNgzwi7vZkzPvVl2OoxZ/cwehtYoimtJ3JMutOAJmxJnOo1iIuo015EIYp3YC/uo9
WChAG+ohCtdR4H2aFNo71MjhRKYUtoEBSqHKcd/xXmeZwzTZ52l9QgoM2ztt02R54V1s48cVaSM8
ZJSdYzlAv3trNJYnsKNw2wvtZ9iFw24jW+4th/PJGgPtji8GxYRtIFBr30zJQQHt68s+Dtb7tJ/Z
XrYRc59wOfxpGbigLylyUYVoaDCVBPy6wb2BbfVKR5Ldoyrn9y2CDWFJQOhyYIbwm8oZCyIsO1Sf
DMk9xL5K5hJgY1E2ALMRvod0vuQS2MQeDburxGo7XVpUYFWuOs+ed9IlbCyypkvPZOkIRA1N/BOg
wwBPZpxsIdMdnmja23DGscJSKE79uL71PGGokvcUGb102XCBLEkHHmgffWMreJo4M1alf4OZj2SZ
bzl9t+EwvM6EjL8tA5eVxj6H8I3oBQICEVA7xQDmUFBDCEzK1R8daWhyomkTzWcu0jU7w4qHOMtN
AsRo8XS+A2aECA7KKqB9ZKOlW0bxIeZAmIJDpUZsddI5wWWq6DsNt1CUJl+RMkShzH7uk0fcFNI4
buh1zNIi02yRn50dGxTzcmbdX6TAoNFHnLnhNPsE5T4EZ6C0kGDm/K7FXXvMqeG66LJmWw/41uTn
suQAQkjQAH1TGzJSbmVYeWSI/cWse/ctBvz8lgEOfYjM0B6hMWC5hFnKssqidmxP1tJ9QPx0CAHT
6haJXEVaKaoukdjG/S5JfETIB0VVEETxE52YhDcuRvxqm9JYnIO4G5HdXCaGSxsAf1MxyO9bySOZ
X9cRiNUjAFscahax2lJsll4QsSTyEqaoEGv0aVjYvketX6XUhT86eis5u1D618RyJMi4AiBWhGja
sd+cDM7bvOCY94KhnNgQ1MtUx3OsFNul9czTGaVqsxp52o0cHubM5vEjgWMaQ4yIUFbpLUUYKGAJ
foLBjlzAuwRoAeN/1nqYtfzPitRwWido8R5i/EhS6QW2ZjaDyS9XZ9SPmXoyIxFwA1ab2YpXaLnZ
z26yQG7iia/HXhPxEaPg1NioA/nYwW5De8qBKC9JovsCcT18PvzK6AN7I7gi1zL7as4hrJzDzo9o
qv9ZWkzGQ1pzJSwt+rbpAWWRNnxIzEi/mgWis7QTNqdrLV4dj9aQH5mnoAC7BSV34cYcSBNJmhHa
9oZI2pApVK49gmV3MC03XeVJkjwkYMHb0okwPHprgDqnTYCIACMtqTrgpRyrPWrsOYzj2R/HSJH1
GNJd4LYwHHbKMi6JAF0rkDeSi/aqRloZYQwcWoLVTsbT45jnOO9wAbsKGgdixGhu5Hjneu/v5mTP
0CMyy/ZvaSLVr40xOle4wuPtStEbrc8zH1uUpgDYAEOAy/KVydT07i3TqpykgrGxBX22vPxjW20y
kvIc7h1AuhGu15eaff6w9JnZDvMaZyM697iFTZvr9nXolzg+LUGU1ik2G9h07vIPoHogJuWQ2RcA
GCo6Z0ACkSPO2z9zHnclUS3qOdUl+ZkvkIqK3Wb2g1LAWJVxhuyFGiSFxj3hmisA//s75ItzfdCI
Nh1pkEHgt1D4keeeY9wKHKEvVbTjeNcgSd1chyyX6W+HEMf21Od2ah9MarF5qVx3exeuyDQiQgZ3
8ToPrN9ParHwDtE7E3GmuW32ajKBnvGCpPlrVNBa+GXB8KHJFG5XDxi1+R7v6T7lRbw24kzmyNif
IfIT+0fc3CqDLPIsq+mw5KzOoE9Mr4jyIrfPkRPXESJ2ZaoynoBIIV01pjM0nwVIN0fLD/L1nOMp
obX02iHqLRluia9kR8JpL1ZvpHuCIt/PzyAo4/fd7YoBm8nJegjV3FIwltTRR3dj5CUGVlXZEl6H
MYpfXDsiUwVZ8JOJYf/Vgve9p7uK0PpSegVotn8mVIEoV/P8wtpdnfSG9CxtU/g3Ns1OA0qlxylG
MCHWUagROtrZHQo5fFKsQ1fBhmWvSMrZX4NkLZZPjih2yPn0BONa/Im0Wf7Oe7t22FVbU+1imV66
Xvc5IEyZXVMNYLcKBu+7MogxksC3zfbJwrU7zQD+bJzbrhr4zn6sSd58n0NQiQHK3opZLAU28Knq
g5b+kZ3MgN8SFt8vW2/PbBnDRw5mi504YIX4cnPhBGJo2lSd6kFMLZSe0FIBloVMor401ykOcOeD
9bCFZMQ9NPGfZE/6UyBWdP9IPF1TkqwXClyjTKMgv2wc0HC7DuyB5zqu083arASPjPh5stIkgAnS
REcp+P7KuyAN4WGNYVK0mFBxf0v2ngTUwZ+xBUKOZMfwiB0ENJ1xgYKS8dnd8lYCmiFsKLjcS39n
kziNywESygQfuhtzgLneHJZ8yodaMckfd2itbdFp4OoTbcGYJ5Fe2iKeGvm6U8H/wrzGYRchcV9z
GYZ9CTlZk9JIDip04dYXWzIkNWra8eKtJnM1DQCAJ+EUXms0lD1yROct9wCns8x9T/dIVG5y5i7e
9/YcKQFjLGo+aQZh67zRJuhLFilF67335nPz0d+sS/oH7ZZ38NsbrkI11BvUrDs4pqBdNR/WMkhM
96KspxUzmUNelcHqM81ML3YFFZGSwL3xLcl+bsKruwhMxROEVCz83U/jIaSIh610wtrI2w658gYX
R4mvhowlwK3mLBjyUmWzBIgHpjpVVS7DiX9JMgcXmG5lBmrdlEHfmSPf/WwBRASuSjLfp4W/EXTD
Sl/DNZN3QEdUAYs6Y4jT9ckpxjODPY0m/ylxG1IRmnp1vzc6P6M5Fh9wGyTy9i6GwDZyGPNIkJEy
8Xl+7UenfqzdgnvOb1y9e52xh27vt++5nuI6RxoCrLqJPsco8FBzLa7UThmIFWQIO35wHiJWYaS4
0gA3+TbGaXtow9hUPtB/AxYvJzpqK6obE1T+N+6jDa+66Ys9yKGJugQJGDx2tpW0M6jX2kZd+g6C
1Bwjxi8yP/7bcBqQZ+0f9b/Bk/5XGAcsR0ZizFRjQBBiCp7yxnr8B8rR4LwMR81x5vaA4YuMEHrd
G7f88jSG1xZK9oipB6gq/8+wy39BSG5jw1gK1iuMULnR//Sxo+tWJGstLOwxYAjNiS1pKgG9G0eq
zNAYsHHJ/i+fGYU3vuff+R/82PwWr48Zg6cTsuQf5PM//lgEXK0UcJ7tktyUzB5jB85diMOrADJk
zYGv3r2tjYWBG6GeBv2Q9SfY/Oj2liHdbc23NPzaxJwjuBB0IRpXNq/6k8ZIaJzTAGq5ANXs5f5z
pUrxX5om/V85iK2H8Z0BS6HhiPpg6yOL/KmC/eMQ5IhwM+ejPFHMoXruIWmA2RQ7eVgi7d4zdLi+
lBZl7bMyaQTuJ3TanriTi6tt77etHnzDpgpDG2DN9WiKpq98S27ISKAxnSHFpoNMhtT3W945uKdT
b4Nz2GxDAEcJUZySpct+pmREboX0AlsLfcKXXz3uOr5m0F9RWh1IgOKynNqEJFXfBsiBQvtrMEAA
HEpaGR5G9Jx14cIrzOfYzinS6HmxUgrlA1SPvkRDOsEzQW/9iaFH01hpqgIE4DMkwsd1ZewIt6r7
nooRcaKuXzIMXGii7ZcA9RmWgVndVAzLOod1v6yAAia+p5XVUKHRQaoVRwCUsaAMe+Kms5BWD+hm
BojGOTPmirwLrpkMCKwAMmQsUHimtqHSOjfoxYIOk1HkDEJOYcIRBqSk1mGsgOcCkkA05Di+wcnQ
AokZc0kiEeYHRH/2s863cD3+szn+P0n+vx3O9u/jpMBb/4dT5L+w5K9/zNe/Tza8Yaf//IN/405j
8i9saTDjsKcwBJLcuPB/406j7F/okTA2MqKMRUl2A7n/J0ye/iu6DdLLUqz9DLgkTsf5fwygiv8V
AxPFiQH5O/t/xU6hM/ynowffAAMFMgT78Hf4Kv/pwHPWjbuGRFp656f7jmB4w2hDd4AzyhGkSqYT
Qu8I5kcUA1DTKWDPE7C4P0HLRDUIPz8iuiBL6BPm59wN5ssvDViarZHVbnDPreIWBDPRACh8+y20
hzEfJJB/UU3Q5y4ZprqREKrspGjJ2OCreMc0hsgO7L73OrzwzLUYYqHmZ8Wa4QhVQ59Is9in1SXy
2bawvQiGIF1kGpI3CfrkMmiP9pGLrADy+9pITNWa+jzDVBc/niEXTUiF8bAmOkx+KLHY2nQufOYr
FTheCLtDfQS2kZPEYpYGQAi0oA8Nah3kz0S/jLhWA7ceEDYOXvOJNb8yxadTthv7AwLfcOhb5x4w
PCM8dnDsWNYNHNfnCuPbLRJzU+afQwdWaccxVCGrLJ4WDcnMx3v40OcIQw2gC75J4/jJZ4mv962h
8CQT9gviD1Q2vXByMZhrdIf3cEbgkB0E5uTeUQNa4Xbl4+DTTKfPEqfIhCkEeqhjQfTZg3NLAZhm
V58E73DiNswQAUQoCfsYSTOeMmfEqTf9fKBxG54av7m7QHbIfBt5Y/0YmXXdQvAN6qAjyafp1/5u
bgMMxMgcAChIbtXYkv4FMzsMpo1gNMzc5Z9JiIo3Xpr+oxm3/Z2BshYVLNnAHeTk1Vw5QHpdIZGk
lBVmHWAMQ5ZyC6QEj1wWXiFTjhM5SZ9B1pm96HzXqmPUQU4DIxjPDyJfMbgnM+aAhUlhwqV3k1OY
SJYN6/zNdMMw3obB4MebAWM4VAu8p4BewvnRKgYHckzyLz0RzHoZB1n1ZqZvK2cj5mZ4mkNdyNfX
nUTN2c3Z9x2Xm6l9kOky3w0cE2flq5cY+gQtgg5gp0d7TSaUeSRe+nKn3F05sJgrR8d9Z5sVockt
IxwB/H17550iW40JAg3ak2XNhgpmbAn9y/xcu1jAtCGc5+WQi7HemtU+TwbX7DhLoCa+ac4m7hWC
+Gtz6eXs0MwjlXdDM9t3vxgMJVJudfUSteNxxhH1Loc2qmPAUveiTzDAiVpmy7zLUNys0AKiEnKM
2d+iDc15AU9CPIXhhsWJVC1DAC/FIi/6REGtJyS4g87BPim0gR+R2P0xxDy4th4pR6AOjwsDH9a9
vVO3xbaLbh8LtSzZr8xH9As1DDoEJO81Cu8IasOcsk8Tr/poOEKt5QzRa8B4LzFul6hxOACoGhna
/3XAeLdeGv3RyY0dMViMPDrM8MBEpV1BLF1NuqSXLkErMBFBr0AULXrstiO1X3XwMWY5FNV5AwSo
TP8ctOT3uDrzxnWM2UmoNyUaI4no4C2zKdP201KlL8IP9rfK4+Y5kEvwlkcor0uCEXlfiw/F33b1
0ZOyFNnovhXllLXBA6Lz7A7TctIiXPvVH0aHZ1puu6NltK/7Z8o3pNg915/I6f+lPl6qIB/1KR5d
+BtKkblmAcU0p6TdTjYHDZbDyrr5NPKJdIb8wPUffEs8EsQV5m4hdhbFzH4L0mn8yXu9QuEDWg9d
RqlvE8AXGHBLPU3teIbwg0j3qu2vScW7uR82IJR6mKeLws6eS4wBauoWSgmAO4y6iDAyANlElU4/
ZCqmpzBCahEiHFKgvIVNoJY2LhYxYBBfzOB5gc7FfKdg6eWhx+A5VgkcAz8Wx6bwxg9hLEE8b/fQ
q/nvFTFSCI06+CsQ4P6LAlaVg87rQLP4U8Vs/ANRC4OB4CKVMd3pm4hHexGa577k0qQQCrCxIJyS
ZABi1UNaVrMQAJ8ErAPWsbkIA8D6pd0EGFcjvYOrPWR3nfDkzDIT3SvMQEGhtcUId+LPYFZAU2Z9
ykoS8rDCXI3wHWJguJc6n1e0+kOLMUB6lBgNtU2P6YgsqxoHi/KNAUnrg5A/QoX2vyDU9N8p8nzQ
D2wKAT7M0O92DtNDCsweWj7bZMK3sb2Yzr3iZ9gsR2VCnF4TVUm1yg3Di0KffJ+SpnlMXQOlOoZ7
fUxz0DHpmLUPDYm/xaIlF0SXwrrBxIvPxrUTXJfE/23adq1Tq745MOPvG45gTFPCuI370FDQmess
X7BRMJYtD93L3vkQXIFc6ylR9jbc778zdybLcSNrmn2Vtt4jDYMDDix60YGYgzNFiuQGpolwzKNj
evo+oO7tK2VVZdrdlNUuLVNJBRGAw/0bzv8SNzXQRm3D9midd9k6RthC+gtHA9utd5P8Sng8bpxh
GxKrTXPxdUqbGD/JDTOAjZtyCLorxyU0MzcZKVcjqkI5Erzd8vWKMOFQc0/WvMHrXqQKeyvzP5Us
3zvfleWxQ27ZJrknH3n59VkYa5U/FoHSB8ck6u1bzpvTOa82x9knAyn8aKHsbiyiyfuqV8Ur7or/
NUks61mDQnsNhtYL/XEp7gNtj+EsioYj6zxsWnY/j5PEBrXixdqWSOSnqYJKsiy+uK/bCSrEAGG9
rtPbkv3RcxutvCtgT04CTc/I9dc26Vq4m6aHr+GJHa+No2UYnL0jwEMEppwXU7e8DKIWc4iU0oUb
iy2PE5C7ypfqUOBCpJt5XopXJchMO0As18eiWd6mwSLIAWTvUx9ZyMJ5tdwUVZDssRGje3K17v0Q
Ja9DK9+H2jc5SDk6+hJVOCmdM0qux9BeFbk5n10zqW/raq7PWcYR0uX0BdsEg3pchvlbRnUDmsia
5XBaAv4bAEdVjpHW19et0/TH2RcVC0VnPCxGnR5rqevdwldEaYh2Ougiq7iGdlbvqPnaw6ajIXxE
04sminpF+4L7aOwKxEw4HEF/tLFvEEH6rhE0ryv9qMyZrKjtPQVNhwpXeN6ID7U4Bx0HTrbFyOku
2VTW+yZWyQEMoh1sOFam01Y5jnwbRhZVxUbilkhsEy6ZVYZG7tDV50x9hIDCEc1tglC65TGrouak
JkscSeRAe7Ed9XkqM7VHtnHf48E3zhg2ydliXb82XEO8E99bQr3QIe7SIXgjldDc2LmOnudk6Umc
a3PYFtZoX3dVdp6SpHjoLHshFjXE40bMSXRWIsvvArW2hlhaHIrRabaxO5JQbZrkAGKKxwCU5ypx
mwWJcz3sSsnLhLeAdWb/UP7QC4lPpFbv0U65QLaqxx+L0UBkQlGngFO0Lo6xnZclil/DVn2YXys2
i3vV29Oe5Jlz1VnxBfcpJTHe0spGebk1LK2uqBc1X2pbujeGSUZjjQtGhyKulr0Qmb/HDm/29aiy
p66xT1XWZyd3nOWxIclJeqqDy6RaYDoTElHQj2oHZoMPEJesc0FvyjstEwXzzOquVZx+8fIMyXtB
xFtz0d5FBcNAkBbOWQ5+7FaCMbofLdmeJjY22wEf8kB8ut4XWflOBNE7mFM9J9uA5M0jNxSJjJkF
KwavwotenpegvOLFl4cuZYfrRSn/0kgC9WE8CQrflZoRO/Pkirdkcs+dPOOUCv+TnLNDVVmYatHM
4ArjXKJJmdxS4w3RzyBM4iG+ND4JkFXCIMIweQGb6jKiplpEFdJ3gWM2IFdsINwS5ydxmYsNHZhd
YQt5W3qcW2owO2Eq9MI36Sajusm7AgmSAG9cnltzivAQO4wwmJ7UwUmrVN9s1yWtNOqsvZTSyk4x
9TMyNpN/cLykPVLJsG5A+8Q3Q7zyEcqJyj7akryNFlJzkUuha0co+tI0zjFr+je7VvJHnOUDL8pY
VbdmkksNisgrLx1XjZejaZ4Jj1tP3EX4OZlRELJz86Wb9p7JlQ4ltQFQLvhJaJNz6QVb3+lRJrra
66+dWii9yRFyvDBNq2eLLf7DNBNjx06YnVNbLPMhG7roBgfU0vsusqLHLDPUbTPmBlRH3cJOndXX
vAn6a5ktysDpCdpQ9lNOKN31bkFp2bsM2J4TWm3ju9tYyGoIp3KguVJ2BtoJF45sAv37Gwsl39kX
scQ89jJEw23dmsWhc+fsmohID1QkMvTG9rDYwmheoR2VXQ71tq1me1+27nsWtPifDiSDMzjI6B1+
ShmacUeNwlRpeqojwz2C/TvFkatZ3PBlB21EIYwdO2wGEFiEKNITUdroEFNivEFzg0yWgC8lxhL/
GDsCc2y/q53txv3XJqupPQLtW7/08U2BHMCaa7ZZ4guXGERm8bjm+PjwVYlw+51z3a0MsZmwo83L
ZDOWdcbyQKJ0CpM2CPS2xll9zA0C7vHc5fMewFv51s5ED2hHsOKAe9yYqSk+NRUA4LxJHM7MnT6J
cnnNinJ0SaWyB48GT9+gxQJzTXgFbGrlZKASYn4Q4RSvBPPgZS9NNFRqC5zyRdLCIgI2yfeIqyrG
Et5By9wXspbFORKzcfR9DnhL1tgPE0/Tt9gRMYcxNVchGML5MnlZdU+YxQAgNpstXomZ9qh3pt2F
CylfvZ3rTGwWFrNdRRFpXfMate97bp/USXCs6LueChvyT5Qb5whqzeeliF5pck2buBEw75LSuC2N
OjotmYxOvlXN+7bwvQuOtnme045yd1GQi6prbnP2YwQaYYs1tNyz9LjYRfGwWHG3xUofSfnUx6Jm
n5rIXm9bQBrnqeufeR7wgWWjOJB3y86fZLdL2riGUetBNx6h4O5BQ+R7QNDFtAZvOB1MZOrRbg3S
KNVrZBUqjHSy3IkeEMtiz22ITNsCXx7UQU8qoyE0ly/+XNXQbfw3o2VfUhrGGGZNvp8tnT7lvT9u
ZWT1p8ZSxhV73S/duqgmkV9+i0cn3qio929nIjC7gP38gUNOfPrvFQ7/BzbRbQtN7r/mS/w21uVD
Elz//E9JUPzh2JblM6LEdABGIOP9UxI00AR5t+AGCNcRgcUf+5cm6Pwh6QdQOwskNWVL8J/+oQna
8g8q3DgI+BWWSaPh36qiM7tmbZv/y48gl+kIxyJQCWfCphW/Yi5+NV/q2UTLy4d37Vr+cK+kGOo1
uN9jnPVBN4KQXkgfe2xbd4bVDJesD8ajP9oCigOHkteojLRz8NrC0YTjCcR8jmXDDruzV/5LNi9r
Zcxx9BdNY5+DUGN5aOLOXMGtqWU7sQq42ttbyWK3j7URBcgOuVPdGTK2HOS7xBtI5wi3OyxDRHBi
WhpzYClvWOvLBbUqhHIhXcTyYtgmxeI3YWLVzZ1hK4RAZRszbMEmpd+lzHSisQDkWGybqDaelDc3
ZcgmMGoPPTblu1N2yukBK6bNTWIlzatPiMS69NNM4lC1E3bvSDBkQ6qtykN0rhq9j0dWc5KSdr6t
K8O0d/yQq6iNhQ3geJwfRrPG1HLYzrwaNmbPdup4dTwuDa3XPeS1wDvP0zjOvA/S5FNC6HEXe3lC
DaaMZ6wAH0t22xpZqbZdPzUTR2xodxtdT8P4SQWVZ9wHzVTrfRux+ed1VZkPadFYLmfvuJj3AO6o
kQxLgMPUdFHz2puWvSaPOo517JPa72QPIvmoiIajI7huvaAPmsNEzXkaX90yyfM9YH4rDsEqqeVO
O1aT7X3KgHRnGwugz5JYQRKK3lJndxx6KL6llDcx20znQS7NkIByT/gt+tSuXyv89ODE+dtmA+hj
srJDoQhBpyneiYGd4H4OaDxg8gxTc9Mrp6ZTPHZi3vpx0BRIaIOJt+KtLXUHue0s7fVlVpi5/6JJ
vgTbAcYadB5Xq8+qlJHc5IJXyM6NiAedjBj8F7ZbWTSvY1Kk71Wt8pjMo4it75XbTneyV0tKcKcy
IItAYf5isSP0zr7tjtGe1FLhk86bk3nXdTptti3PlNqZlRurp9rNxq92lWqbF67Z8yTli7nAUIrq
Hos3gs64tBY/LJ4sfphIKgSqTTszIWIH0Zx4B/gzj/vCHxaP2QBT05kwm0ff2n/kgGBPmsCi5TgY
j7nofXHyDYuHrQdCj1NUFPxQYvtYpRRVpzs4chlU/Z+PYt+3K8ELyBs/onbLbnrjAEx6Txkz9KWV
qT8RZuqpFBffReYg9G0Iq0ycEo0sqSro364KgudJVUTgtwlVKCBvCLKvPtgq+zbPiiHa/7xdaVJG
LoqE5ksvDMpR4c+broU8jVhbDxyl7I707JUiBcPTwXGBWn3nf5EiHtyt+Ojdt2sF3yav5J1KMdKR
j2fphLVL/IVrwgSABOv/le5FduWuxX7PGiE25sQev8KBI5pWRtX3dAUC2Ot5SK2QAEJDLuouxrf3
4YHHoHiPcVG+x3pqt8uHV+6ttjlKo6RV/OGopx/u+vDhtC+mO+7KNDI/c2inMQkxYJeu5vy02vQV
TvZTMPgZdiK4ujfkLnqzMyWMcP7w+fVq+esSz6RdYwDmRyBgjQZQNiAlwECM9M75yA6AYXSOMY4O
LPdZqqecqIGvJnjmzIRI4hAgeN/f+/ao9TbgJ6B5xzK1uT4d1r3G3rZCj9L31v7IO3Qf2QdMRHIQ
8xqJqC05P2QVgsDWXnMTnlWQoPBrvoM1VaHXfEW3Ji3mNXPhf8Qv6jWJAXAzeSCpTjwDeWq+XdbM
RkzQHEWHHEeQ908ZqZwb5MZ3c816sONaYx8fERDvIw4yFFX0mbTgo17a+NSvqRF++3w7+Fq/Tmum
BNpcdMoC0rL1mjgBdK3AHqwxFLkmUnBpBd3JNaZiYIwQwVzDK0z24cmlHEqoZVnzLeaadNHVXDyy
YhcxsITAA7e4pmLMj4AM5DJ1O37EZsamafdu3HHCyz+CNYp3gh0SSUivlkDEaoXG62/+Rypn+Ujo
UNiMvlRL4BytorTfyFtWsHgN2aBIrTGfKDLnR1ClnGaTuDE2uWvTl5If8aBAMGGlij3vZsnz7GQS
OUBXd/RVQb8iJMIXn23hQ5kv5fI2zGWPNGbrgvjfmk+KTaJKvBppRXHeS47pGmUq1lBTvJD43oCI
Fzbq+Jp7ygugDxxX+MY2U58N3w3K9T88NbxHJrJwnJOi4gAfIB6SrPLNTL4Z/jTCzu7qr0icZU3c
hIonpG7E1VgO1jbhvuCvygJ5ST8yXOYa5xJrsAsflIxXG4z1D5gQDHlAOrhjhW/I6/Ls3RAA6b9Z
Vi8fNfm/bfuRIKvWMJkuxcKRLLdzNDTbvye/Lb8U7dzcA35OHlgwix1IkeVzZo3o/b6yWG3q6Npf
A23dGm3TyNV7u+v6e5fTcVjPPZU3jrPbwqvj4bWPEnKxteSsd1PYavm0FLWTIon7LAx919bDMXNc
N3it2JGtKouRql2KyMSZg1I/Ydp0mK9VFXmvWbbwsNsLLfrFoRKzAzRotxRcdf5OWEKIDY5m9+y3
Hu9+lgM/DxMifLxPIlpvKuk5diqyE6FNlEvzpuUm2pRe6cg9/a2JgktiZJ8zj6Tivs+W4SLccpDb
mhLIAbaFr6hiDxTFqqbqzfu58jsSyQXxtzSuzoticd+4sHPWKUJevhyUJa2V3zWT/w/YjJEgmvgO
/KchgLm78ZlrZKZQAqu18QTP9MVu+NDhZLqpuy3cidBIZAvg+kY3qG7HJijbVoKHi6A/ubEtY1SM
H7bUNK5HZrCAvsznYKDYYwO+DaZ+P0KGZ7RIPSQBr7uatdsyJAEWkx4vrd8OjihJDE3EL2o7vUWC
8oyHUSZWhyyLHLPDjyJ/XngWXVrCo9abdhgccKeJPlDoIBp8gDfkGbwDTAyKcuSMuGuZFaPvPHZK
yZUVre5GHc1g82NXU7uzWc6zq4BRHC/JLOp73sj+cKavXVEyZNeBG8j5XYdAZevvmvx1fjArWHGH
bAJQwEHOIUKVA9E5Oni78SEdaOYIFcg6HNCU1WYcUV83nQNVmc586jFnpBFk4ROksDt35PQMZNyq
ydBnwQVNNvB3Nhs8XNJyNI8z0Wtoh0biXeaoXhsE2ZRih8fpw8/EtaiF+87m6MYrUqvhGtqNPFsO
iKWNZOrGABoUJ4NbkrEaeyOa0gvjaJxLAYZWHExKwDg0cZeJS4Wp2O7ghRDcwTgHmEFhs3mVdRwB
iyNId7NCddxwmKp7EUHc2JraDGix1iabjmlwJsoEBlsxTqNipjyeYRNscs49uyLu2KxjpDL+tYz7
R5g8a2m4a7Pr1tLeD+oV3X42MEKpVICZnhgRdJPlRf0WWDEQ41Tl/P9Roz0LBH5NlzvpBzTVjJwg
cTEQiTaF0MTD3+5cbtKyrEjMjJhOcPuLkchrYS4N+GsZ285GL65xZZapDzuakRjWmYNP74W1o5Pn
gD62u0JU/BdGt8TbxBUz+TuV+M+g9DCnl461J+zRA0/p6svbNWTSMCgkj2/rlXxM5VT2s0/z4ioo
0akocve4xFKn8sojB9/uYlOLJ6fPqlcg+VR1+yB9E4nDZp4m4/Sdknpz7zcVDQZGDUXipKmjnRCu
u/Fk5maJTaoJ+ke09Dtko/UQoHJrsq+oZT2nseNHuxb0+bIflrGitOWPNc66IaBHDFGEwDNa0bvj
jsmFtPJ04v3vnyzH76+Ya1WlYYPHUW+ZabI4Wx0YJmOyAg07Y7Gd5bOy2uVZW7MWO8vTy6PEiuh2
KqDUkLtZ8t12oqrfNLQd7+gF+1RUcmExYIXFwrVax2ZyydAdWztuH9l+DxumjUjqWmNyrCmOZ5QV
4nTDhc+uA9uvAAcAH6qlVCc6zt9dD9uNUPp04qGjOgYFBmkVhY8vuWdigkrwcbDp1b1I3BTAeiHe
NXSthyJI2rdgUsFjPEfxTvJ+3eJdgiOkXArtz2xLeefx+P5gNBbGSM2R5YUZm2UdVhSxHdADY06A
tp3lq9VWzrD1OnPeGOulx90GLUiSu5lvByZRhLaqenIIcqX/5hXt32nA2XZKKDyDLcrzDBCCfkNK
sJYzpZ9LDPnIidHYPHO6M9l5HNKg/ZwAK31iRpd3sVvBYmE69nEppiPJ1flWGI394tYjYheBCnWx
YLo4OzYn7cGb7fLONpyWdoQk+3uYxKTx+vJur2ZreJpySx5kzAa+MZ19RcT+tuttyuhR5wRX1A2+
M5nDYBJYpEA5LcFSXPwySY/9sPCMRLGmGEVmxT8ngMFOvH1+qDGOv3vMqzvOirEmPosq4OnK8K7M
FB9xC/wM4m7vpmQL+7xXD6ySTAWii7IDZwDrKq+5O3nXB3CxHCaN7sc59V4qqgKh7uIU9AReWAC+
E38HS6lJh/auSGg/I00P1yOkfLfn/xqg0zCPyFknMxkUEiIvpFpTiF2DTfiDUWfODoe4uQ3yDuij
G1ctwIu2GNyVTd7fCBLv92WEcA9fwSBvE8fMe6CDvyF5oyRaeWy6GLhNjeQcLM4+p0BP1bTLVZiC
0z6bfTTc2135ZYnr6cz2oj9ms9de5ZokBUgncWsXXf48FGpodsT+Et7NvOg/j+kEHt2NOrYXdt+H
DNZIxr2TJ9xL3J+nqG7pbk/lGHwVZVI9lJ3Z8+WTiNrUrcr7C23ECMBV0pgBAfl0eM/bhoOLxa6G
dTIgjNTWdORXJ/erHEV+29V1rZmM4A53nTR4iBS5AJj4S9p+Nycs+I2Z9Qub2d75jGPNSJRWW+UB
dgf07Kz0YYqw6+DpZTiiQfKSAwq38cKevBXYEuOU6Eda38aJzTjsIGW6UehQC2WsDMemXe2UCI8d
6Kp9w4gC0TTWpWTWQViUVr+nFZp6eGTGmzmZ8mAPYBSsNJ0uBD9jbCIYNQDv6h17FN6tbdoPGz8j
qoOPwNnA6sv52ErHepp6meQh64Kb4YvzmRm6Y32uMSz7kNA4bOchyO7iqWreXFIbVLayrvoEtvRT
28X9bT55uFJja/DgEKfQ6ae2HAp3IwNt0jAGPHCXiMGIbmd38MOB8vxzaebtzvfMEXBAnC37CeAc
JnFvzlQu0/yB/SBomtGxm4203PZr5pbtF53FLYpZM3ybxj5rYRIvuzkxcgjLuTiw8zR8ODGjOE9D
UxNIHowbXoDNV20BbVJu3BCDHyqOYAuOpM3RvzoYcwtggvb7qeKQdF8MWAcy95etjOf865L09Rzy
6g1OlioumePPwL8YdQPxmIVCL+pIxZPXH5t1zQAf7f9oR5OciCs5tG37FVcVDp5Bz3kyveVeLoN+
gZTFxEZtd/3dTJV2X6n+jddx8Zj65bTzMzJvxaxOmt/2oA3Ng04RUP8QwI3c88KsNROCh9/RGKdw
TpHVbV78or+pU7vYVYif4eTI5CWJS/OhbdMipHRnI6CZyWsAhP1oxBq9UBqPVSQmeghtMR/ZMzOr
pncMdtuck4nkjl5xNeglO3GcLA9OG3lvhN2sbRY76jrlW+orgBLb3osGwoCLW57QenqoTPZ80koY
D13Km4g9j8uj4DxQCdVnRD8wb7ym9q1BAT8S/XxV4WKonb30FKuDzpFwvnz6adjROrkx28B6jTQ7
u7EjubfTEMwuiPAT2lxdvknlsIfL53eLgiJMpTx5Jsqn2VhFCZVDNz1PgSLDEy/eDVyRpwWuXAgi
57uEP/fJ7Rj5tO8KOtY5fCEBGPe5F6VKriA19s+dcI1zU/r9q1+uqQrXySr7jgQTGlDp+kwPGuQK
EOwjDWWK85CH3EX2jiIclBd+R6Q+6HLJUiCmypw3z5ZoQ/dJEtEcNkA1xoVKGEpQJBKzOShnQLhs
sNepsPaVaWyS3DCf5kYwbGdQlOxiNYgLDip/gIO9dwdooIAqouByeSXxbULPVcyYxzxGHhg4jBRb
CkRNfel7oGZbQJmppFOajcnOnayppvmhA5pwfcsyMwnJoYvv1Ed8wlob/oY++Z8p5sBNXTaUYDUg
UP6umDcVACxmTvzwPTmf/UKb7nFeBEb3TAs/JIi3GsVRO9/IjBb+L87Cf1KVYFDtn9R6zw8IBYMv
9Uzpo/7/ptb73tA1VrV88Zmrdp0EjsZtJDqyILpuE6vRR6hH+sGIMgF4URvm/q//eus//P2eRDNY
jx7Cl1Kaf3ILRl+3MSOjSnSvYa3nxca4HKVRek6o64JponGGYhmMs0UZm+kuejsR69dIBfN6xoaG
yaaeZpTmCq1bYpFzRNjpIvHbHegN8kIVi1i9rUxZ0LEsGEDz8O/+Cr7kpRtA1V7fvd6at/7V8FDS
VWDyEcMX01JqB/1DooFSOZ2/RYVwh0/1B81UmQF30USl52vK9Ilu30oE2t3YaiQmji1NuqU4PGWn
SIP/u+gqjuyDq2xqo4KM3XRXLbROVgAg+cm/+RV+75Dg2bB1EpKxYD5gXTcQf/oWDEgU6PECA9iK
Mu+gWoWUb5SlTZN8QGDc9QAucnZ7Gd+RKpk9tINBtV56YxqfRZcVxWFpjWnYWh/fgtFgid/9+x+S
xLvpsnHjMeFz/n6dHYf3hYxorXhQaoZD5BhedcFv5HOx97jv1Zj8CECoMBc2W7jIH3dFUAXcJ3YT
0yNWDExGsZI0ZVFA3SX4m+fY+RPsFjCEzbVzeZxs1xT2R17+lypOndLEDRQhFlvk3ANORnrwLScQ
N+yMmSf8S0F1Pac1Ra7nOrYZJwQu2FbpTUyAUV1cYjuEAvI6wtCyFQEfvLBund5HL3dD2IvVM11t
ISQBwnJjP9trzxVoQNDmHkHCLs3EHtrkwNgvZjCukk7jHwy/Kip+YGG8c3RKHxzTQXSlI422Oy2+
8aVWoz/ej1S2GdlH8G7j9H1d/d09tj4Gv/qCJOtc2kk+EGdbMId6vQd/uTgYF4quAJNsep0Hw8PP
RbUjzDQdrLUjecN7wWXQToIfQ3UdFvApnrolvwlKNU3wMOfeQv2YMraHeVPyLHWTw2MEf8UCI5U0
zshMw7FnFOlf33j2ugb+/smpSjBfB7pywD+5f3rA6ZgyKBpfCqqzmtSNkficznS/zghM2PZVBJcr
QaCiJd1HISChC7UEXszM049eFLQ9eYuB0QE9KrFoqWG5oj7yHsiYhuSRkNtTQIBOhbPL5Ncm07hP
PoPR5os90alnk0c0aNz6rU79L7VXZMsJ4Sh9waMw509//cv+vh7TJvPoc9DZWm9jU1gfbbNfviX1
/7t7xVrL4xAQh9la1SvMoj4THULSgAjEdmgt9c0f/b6//gD272sRn4CLTJffNRkKSU3sw1/+5RMs
lCnmkkoyQ+ug++692BLsgxcfWeSnK8VlluIUREK9MHaLLE6uVvbGZMX2N0KkAADz2k3E1kZfBlXA
2HNUGwfcS5nyHucATfjdGMBz7KC9i4OrMyYMNpzXkw1TtkkwbAqmLe+YseoVh7/55f58eXHYHcv3
V1oJZGVK4b8/BK7yYjPy+u8crpprxCKKAj9REIgcwTUHYQZ6J5Z0zhEN5C+1WaKIStlm0c70/Ygk
elAy+7EyveB2RtzdUklOH+1p6mdsMct9DPScXjxqOTnTbN2SEkFpl+3WNEfrOpl8hv8sFsq/Pzsp
4eUSjhNyJONGCsb+PIiI81z417/xGjr45eGRNr8xUQXPlqBBLJfYwu+/cW5A+HCr/Hv/AfZwMG44
BlXdKv+RSihD0LrNsF9yN723ZzWae7dCOuZYwcmsbxw1/U039E/5hPUDQSKno0l8DhifI/+04ymE
SNgHMRCwH3mdn5jUZDwynK5kpp62omY7wVt7GprBwozu8yjZje7sR1dBUNKid8EP682I1w78OXaD
d0ZCpzD9CtO7kU7mWHtdZ8V7m1DLuLh1wzjpoWzyR3P0J46Iq0fLQlO/2jVFEZfBENZmNk0EyI9/
awxujd9gDoaEmDgkwzY2/Cwn7kYncVPBHtiYQ8cJ1CUxCsCkLtjvgljo6nDEiWeiOGiX5ACEoeOO
ZjA8ohHnCsWPHMUcFqwi/UtQVvyw/MNEtQvhxMdS6uboeMLa+yQXOAtDPYwo5nAox6mF276jP9lU
21IWgTiVc8qTQjg6u5phFD51wYyo7VK1QUNj3hnljCK4zk2QdOSNgAXtnL5gB+5CUFxHmXozNGpL
45h93Gn/bQXD/4E5IW7N/zol9H/zr1/K36uD/Pl/FAetPwjmMC/BdYnh+KCc/pkSsoI/GBPBPsWj
IAjqft1F/bM4yBQaVlyWJwZd+MJZ/9M/QkJO8Af/Cm/PwX7A6rLtf2dehf0fe4O4JqZHYZnjDuvh
ukr+ssRTN51GwOvAyHKgliL5YZb9lbATaKQ6Obt9BAPRbcLUYU6rxYRuxkm8WJn1pZvTB5Ip+DsG
kbs07T9J4NWp8Oq9adi3/bS8/XJF736+4/8X0t1dlZR993/+98+z17/e/awWAQurKYRnk2umu/+n
1WLJpiloI5Q53LXXir92V0KjfckgL2/qoAjeZjhw02jipAQAuTYFGBTUeFYwv3Ap9ZujG9yYUyOv
USzfsgmwC7UEkgRplO26hthFucR4Wh1O68B6cKQxCN49Tb+jHze3LqlDEiYgSM5s25Gl3JZrwMDN
Ge4gPi+1tEUfxti0M6ZNpOpImpp5qF42ZB0jgsU2mpL408T8NHYRkXqn0EMK1rafhjYbwJMGXHNY
4sW2dHJkQ2bElYeo0MXTwIaE92EAM7nA6XpN2NdckRXxvrHfVBff8x/F3GA6JoNFzyanjqG1E6/b
1GLe6abs8JQRHRjCzSCeHiUjNKxg3rEFZGaiNqMjObL+mHjdM4HJhAWlAeW+qSLbfXKazkNWdYvL
PIzuFzWswwpjU0pUOrN5mPxc3ykh9J2lAcHBfw82lmD4DzZli1Zdpldki5hCzGb9tYUrjqAj7K/M
zP6asDqDE4HDtwnQGx6yeaRyFmXBBGM5aa4JNXtHZmM2b3AouKBT8twRikm3hgOcXWc2yITelTBh
aCkxKQKsO3OUaHfnENjqJvM2ud2ye4fls4iwXVzrTATUiI8JvvINpzvmlsvI0waAIVe8yriMTl1T
Z+YhnmZ4jw5CK0PuGHJLosK+NpvEv1SEYXZGQc1y6wjBrFYSOFcwO0rQfItIaCdlfnlosbFCWdJ2
2eDMZd8Td6pj6vmMvcyStrqPUhOBPMbWZ0IinKbQ9PuMOBt8IRjhNUHUlsnO1wzZxU8bm8R9nBMz
ecD8I4EBAhJSDyPSDnKgCbi2BSf86RO0kC7MXE01dARlzuTrkl580/b+TU0DkLJhlXzpITkdiUDJ
H0y3bd4q8N5vmcg0t4I5MDy89eYl9LyWaKAw0vqSQYvywzZArXUZg7Ev+hx3rIgoQ4Xoq85z7Gia
/7Tv41fSWMm9LkjykARoiHwfhqXj165Gj14OkaVL42n71ejiialvLv5LPdj7YJbdVs2AtspqrSHY
My2rwMMkTxJTXtULG+0N62SK9BNX3VdVCO9I9HhA9lepFfqGHh5Si1KesOb+4iV9d8OQvfGeOZYM
lBsEDU6DUC2wWUrRdX7IBDIeyX6m2ZUWthfP1sm2aA40HgBaQNAZA8/zkc3XpAfQHIHjbWOrDoHq
eGeNvxgOJdYP0Miu5UFo+lNRQa+RMvFeaRBnN2Y8faoZQHEQtaeOzFc5gz3TVzkSe0pVUxSfJzXa
n5dqTh6wlsAT+Y3/PI0Nsgl+41F5Kqv3Brjo7WDW4zaxi8bbxEHswx+j9iiXoP4B1nP5pOzGuDYq
o8Wma32gNClQcvZNI9KNM3wVkzmcmA4Bp5+/gaHvpgS9hOlcDZ99mlHdxqqdsWC4Auwv+ncFGx3s
3otj+pTOAlt+oveyHBOVFS94/c1eUJjZM+dg3LpVXDywhU8fTD2M5WZo0u92C4oVUrJ44FzOprHx
H6H0uyy7VfJSzGVQhYUIaF93pmVxt3jHTk5gXExgSyMZFl6DLr69oU853FS0UYRqu1lO9LDtDTfp
Ls+dbZr7N1lZXlCxWXRFgyRHnm9T+AGgQg4my6FsO3s/eA2TwiCizwcvdy6tYN4ELAawTPkMyjvj
KYl8r9kWpmJgNC3ETUMtMjTKLLmzJMt19f+YO6/lvJUsS7/L3OMETMJF9PTF7x09KZobhCSKQMID
mbBP3x+kqhhJVaPq6rmZiqgT58gQ5A8gc+fea31LKvPcd12+g398CNtOvmBx1OcR2DUAhx5rVzQW
q5EZNnyn6QkDMonb6BAYIuiNJbRPgCBB41bmYMucqudIjZjkaql3EKDIcvTs5AxPfj6Ew+KiSrrp
BAo+3kVAI69cpBkneIshaRpCwCkOm/bU+DbU0aG51b59S8jmYfCOnZ0Wm7yefQJMuseck+S2dbP3
DqYeA943X1IXxjPmbo4WsdzjJCfAYvhWVaRRjNMEmTwMrwuLYVLWQUFEXMNJILiLYVV03rxRBKmt
tGJ5hVAfrqOi9jdpF5M0zCB6akCFjvjiV6FAnUu29bAzQJNu9cAyLwO23cyQ+pByOid/wbNh085T
uyUZND2lpWOcy2kijw5GPej7tNszy71Ns/BZCPO+qoJsh38Ew2zHYpQJ2LsM6Z6DJq8gbKmPug3N
4zQn38LUAgK3iBvpxXVEVEzFIXWGYad9J7/hbXb2bWSlpBZgoVGU9msVgDVv+sHG1iGaTSiN4DGM
cVT3RQrq2Jdt5m/Lqle38P/jSwOIdG/lZMKgMR7ODuPPq6Lomq+WMyVrgKz+u4YoeIrgFe5Izs2O
jV185UELz+acbawEs1KG1uBcAKkj2J0nNSajY25urXa6gUJ1DurxAYTItQtYeE1OBJV+nnC+KOPG
vBhMSCOvRnWVGHezl4U3vUhunKbAhizsG+okj0oEUeDM8oY0Bzq2z8o9YR9hhAYFj2d8Gw/mJ85F
AMWrPiOdWT6mtXx3RLMNWgdH+Ow3q7nljjEjb7cjjGB3skiuttEFZ5L4bbOaXexBYbNrex8OfRU8
O6W4GKp9JNSVoHAeA+my7QxF9FaV4XswfyaN5GnGJU1okL6pImvFSXmr4n7rRMXZddoBPwdNbZTK
GfO00aQ94CV7zxuflem8++iaJV3MXT5jMQFHoI65NC/MKWeiDamm3JpygYb5Y0gQcjptQEpu6aOt
RaS3sOjf8ISxW3RHHgtkAKxzbp8QlCsYNBUWvDqAutciRxZjlCE84j7bG0CMN1Fh3/oeaGBGUFsr
qnZNnQsObYttmynxukpx6Lj41FYjk2PATk8q55cFecWk+X5CkbxJiilDFFS9tcpL+CG4oVE6v2ll
vvlBCXZXAaFBIrjH0dWjx++4AQpIVQGT1FPa3Y1haBxdcDdEEjTu1sCGtlbYXXcqdVnMO2iqSsBm
mwoD0bIrqnNSsePF3gWsQ79G/v6ejt7yZctPohlfMtf4BGxq4UZ1alp1WfGM+kkgfAu+0DYi87f2
4iuVe5+FCktcMgGHyAZhx1xRKdXeJ59pS4jW5InJMot0/Boa9ZtlJ28+HrydbwTrya9RjbfVWlAt
rcnRGlcog7dmUpekUzmLmxhZBQdoeKJM/+1Gb8bS+zS0S2JQXNUrqJjXHeabtUv9gVIsuHXnwNz6
zfQlXcLkotJH2DOd46kG7omhdFUZWbMWdn0qnTS4TYOov+odeLSrKky7XSfFzpHuG4KKbt0lzZ3s
1JtZFsWqd/EDg9jjBdK13E4M8IAEgfym2HnOSdaMBU8Q+9PgO+kS1pZd2nq+GFG5adsZUihOfYAO
aLt1jHKBkRALyfA0QWtArII9OE/vtdnvzGT4aEn1dpr+OmfnjeX4EDFIQ0Eyv8xF4Ky9nvq0b7H8
unb3NlrBFUPiK0taZzcBfudM3xpbPNhz+CWTjyZkDCgEwzckN1CSXPNr2WTfGL5t5jnjnfUArS/k
zWGxHKk1SqoNqTObpqNOkZn5SFLazosi0jrc+UiT6h5T78Vs1WPqTI+1NlGP41s2y2qjSpgrcdnT
7TaTtT9P94E5753OeIHKdEJBcWn4uVGd3c7LWNxpNqih2nUQe+Ym0ckbyih7rRNUZCl9y8GVu7yv
VhSR132ZMtOTd45JoYLdk5MCsIVxEyJjSmXlrjpqR2gjk/0Q9f0ncmiadQOcaQsl6tQ03n2Ek2Cl
oV8t1vlOe+CRiFbBlE6GD8YG57o341tdiBSrRHwWIy8Pp8aD3fLZzSQn7K1RjU8ZWeQ8nj3RwzZj
aBMVIRZg0dOIiqtRPvz7zZD/twDPX2I+H/9pBPD/hx0THFE/nfD/gbZ0QBDwuZ1okwDj0tPirfr+
N/7WNbH/ovXhQjLymTLBMqHR/zfcEkwli8YI/2OGQT+A3/l71yT4izYL81PT9iE1ecs38HfckvsX
w03aBoT9MuFkvPrvdE0wcC1juJ+aEaYtQoeWOLAlW9iYvJZB8k99E9JKGByWvN4F63uHYitHjD3H
Hd15P7lGPTtuK88drpNkIiUnYJtRrckp3hzBsJj3jkjDfd+Q3UQyO3wY38joIQ7qGKBARozeIqUN
reyAHMWBg1ulR43WAj7FMD5gS75LS3tmUcS0K4gqPxdMnb4itKZ0ndsK3YSPAvgyGtneUmF4iRa4
QiHn/KkN3Nes9N7sRSoQybrbix5U7/idz9B0RfCgps7DcwAAgUgXf2HiB494rlAl97ZqVsDG9Z0f
gyM1cMa1pN+lHJUWOIS9YCKKBRiRLugIa4FIIJCcm5Vjzc1ZL5AJZ8FNqAU80S8Iin45SFJMwLqG
TzEvoArG/yAr3P5lsju91bOi46kEtZ4T9/fuArugo1rcBxx7ti5hj1cTRO9m2w3SfIKa/mInADBM
RJofNk4v1ExN/zylJnp9o6KVn7svU1ck101G36HAMMnMYaFyTHZt3Ex2JF6HBdqBXllsyu8kjxCm
h4TtQW0B5SNe6H5O2Q7PFNQRErB2MI5+o9EvE4aDmr5bkCHJd3gI2tcbFRGHLLSNyBHpzLy2F+AI
6TCwR+Z5ij9XC5BEf2eTSJmGjzC/MaFP7vA4gTXf2Tn7pzaM5iQRzn5xLJMktyyCaiMzfUU6WYwU
tRBg45mwvo+1GDZZ7b92Rm4Sb4haOA+9CbEdJIL8iKuLu8T0HOe83d9gAhclZuG5eGAmu1gCVbyv
QuLufJVDqu2o7rH9+mUrvqqCYBJa3XbXriaaAPQpnFIesoxQMMmmNq95T8UWiei3ykTA6Dd1gJ22
MZ6pp2BYEH1ziH1ffOONRo+EKWNnpkvwmD29jXUhiUBFhYO6DDsibI/qzrAncdt1tLKGsvAOUo0K
zmButHu6mF5AhewvoH3i4hBm7BhA8TiLOJxeaLULpL4xWhYiEFHx9PGOFLxqm02xugvGMUWAYmXp
TSwHHoFhSIbz5EC6Wjk+uXWVsrgzciQYql9+nzKhfModad6k9lgdKwqoTWXpGsbtsvOCHYYgAToJ
hrjAzZLVS1E1nDy1nBP14lQLGuZcjGCPI0PJuzzMBnbJChe+0XfZJhWxfT04GQT7ZrhtVLs3TY0x
vQZGdOhcbzyrQmcXy0aiviXFDYPPAGX5JhYIPQlRqm5AWxKjRYTcLTUhSrsW37mOR+oHzFU8ImbN
Ed56cbX3JWGIy8atsnAvOfWvWzPutoEcYp9bLqsbIsiTr0iAm9cyMyuxioxgeCKco9kFqZk/uf3w
xfMMeTChJGxL2/9aO+P8QUMThIVDostxCCe5RWaOzgilIq1G1miOTYN5m6S+9dZMVoVEkL5YlvJc
rhGJcDBWw8GFPLsGY96dtWF327Se9UfZxsWH9N3gqxvZ2Q0DluQ8QEEBLGd0J1qrxms5TsZ66NGA
eriM6DklwDIiMl7iQkPHGNQ9yLtkLdgj1o1lGxs8odkzfkil8aYE2bvjJNPBHOwA44gsX9PSp1Mk
QU0JDoRXksjEq9FagjJk+CTiIHmc82VxjTttfzRBNITrkeiXlTJs3ISRYUHeIsv10DJfqfj8EVvP
jmG/E/hGaE4yGcadGHn96DfibIyyG89P6i14mF071/6967bNvZkv+BmvTY/4s/LPpA6Ji+rG+FSl
VOmUNXz+iedJysLevOnM0txxDNjHVnys6+CRRf7RbPq9ZcL8hDYsdYy/dOHC5NluSFwKRK0PMICI
hYNyJvJXh5rM0t3O7PgY8/BgNMFh9kEwmOYuicsdUakbxLa3gKmQAYtDjzkICfeB/IurJgmuFDM1
6EjNvedTFzNPJo/Aksd5SHZ9nSGWc4L7MJzg+RJm4GbV0Vl6GIPHf5OlUjRli5gJgUQKtn8/eXV5
GAfYwO7wMjbPPLA3ReZsmlmf7RqtZBpOd50znqfMPluN9Vk37sUYhhNYryvcQEejziEa+yeUCEeS
ECDDy/6t6ZybpIvetYLqnsrrxBJXXsR2WmX5/RwQNuG5G6541QnnkXwg5FUJcra6Rn8x+z1w1CLl
/+11ENEqmuqWaBt5dIyayZ5K0o3yc0CnfsP52l6Y7XKL9e77YZsADtPnhSkjfgYyRTAJ3EAD4QJE
1dkG40P6ufvFvLrBWX1bxIXBMVO7X0sFV5V/8FB77ruwrOGQd2XL8Jx2V1++IOP70o6JxGPESpu6
oMnHnCZJZS8pderTHBO+ULo8u0OXYgIw6nUngvPclucwlRfC23b1gOa9JBV6a8bBkbPOpbPxtxTK
J0+N1oA3ptC87KOorY9w0Vp2dvkeWpTtVhSNJ5T3887xcxJzK+TVXfJkU1dvZ92Fm0wnelcAAesN
eRcVzeOgC9JukoOhBqBRqiBCsDrBmDlao/8pd/Np7RsObVm5SZ36s2gR5giWOsHzaI3iWZYzN4cE
GaJVnwofdlJmte4BK5Szxu2y50PhYS79nVJlcCEmeBu1+iaL+/xii+5DDdq5NUhy2xg0wetOVtQU
6bzOq6uGaF/wSrYXvNsZYDnPeuhzxFSqQpo/KSBoZoJQtK1x8nmnELfW3smN4Rt6tgLPB409FtIz
5eHCF2xLSJP+hy/52KvCTve80OaBnuc1bXGIZECxVphrrGuyiVkKetv8GLHgMApomq9dDp4mWc7X
cEWGvWMVTJV7q74OE1GfawSAVyEUnkVeCUdvqMxHNlTCTsrRufUQatCi9+N0N42m2BFLUd0Ntdd/
JJnOtw0K/+eSJf8svG6w8AwbRBhYDTRDmxC2SchxXpkqnm/sQBcMoDBmF2tMWMABsQrTULDVPsqF
/RLbnNBWFWZgQGJldfYQUKwV5+BkO5nWI7ZuQqJywzlEbeWTzctjR9dMHAfsCIBJrCo4AfAikTOk
fEtlQ9C5Xa2UH91YKYFIxD05l3YOUzC+ObAhGsR0P8ee9oCBMQE92akZ4+7GaaF10a3zvtAsl/e9
H4/4T3oyewejfBRj8oCOBKyTNLvF8NTjvkiwTOoJQcpstQwtOaKuRqiTGHkM8wbhwURdQzJ0rbN8
iyBg3tdjg9nHHucT/4DC7ZJHDH/SipIbjhf9ru4zfGBmEshdrJvw4CHbpqoN3AfMfCZBZaS7Yg1Q
uyYdxXlOpiXVhWxR0qqRc6Iy2kljIGejn2vYZcz+4tSeHuy8cTFk1HCBOul3azV7w7m1VHEDdweJ
8tjDIyypqJSH1EE5zJR03k83mVfoU2D56RGx+IvMG+waNTfmPhqA24WuPd7kVfoAeFHuBCgRucZz
DsCMbsqdp2Ncp8kUqXc7KPItANIHslbFPuQw8u4R3bTBPvko25KSAfjzejKXjExJgEWAh30fABpT
60rT9Z+DZLoYIn8qU7cjjH3ybqOBtPDZU+PJx8y/oQEm6Je4nwtviO68Ltf3ZbV4v2IdMb6x7U2g
Crn1bBqcIeTIXWUQVoFZDIckTS11R9T0eJO1Tr2XaNfWrvbdTR9nXrTKAioNKhn4t4PVIJ5we/Kf
0Q6VmN1VO1/btJ2ufNmEJaz8YML4hA514oHYKM9qiGWsvGqfttJKdviY1KMuLOitvgeby6VAiknc
ZkoOtbDyn0w3K+0VTNSWEW/qiC9TtXB1qL4eC8PVHzhdgtd6HOkiT4l4K+hlnuyob/aeiVcnnn1r
g5JaEZiindLYVEVQPtMV5xHMmVif7NRuHyzHbw/54AaPnaEfMisTd+HgCJJp42CJBGzm4Gi2wrhl
ojeYW4T4y8jRzyIwF8C/X4fYif1tCE2TzTmN702TCAMK+mgoLkT0RTvfmku5c2ld9WfHhxmGQ6iX
dwOQPKZgvvDeJlA95mqqnOI+ZRxubdvBc650wvpN5Iik8zogoNuQWIMU22hmhko5YagxzNf7kaxU
EL32sxRLzRdFCWhtBu76oiob0KrE6tUSeT56ZwKZ+FtWPSCzyUgFKrA2wYy1iuZcclj6SHrJoYze
+WedY9hbm0rk7wmciE1JCJ5DBWEVx5TUrksQD+8UWjyFJCEfChygYNOJzauKYTx3/ehuqrnrHgkG
tFn/F8kyz+ywH6LwqUMXTt3vjIq0jnm4yVPF7K/V6qm3MoD7fp4+pZ4XICLu/LM7eXb1TXXBG+IH
yJJmnN7WIqXkGDvXvCPhqsSgOY7Vpq9EByLMbM0LUtR2E1RifuK7+NBlK+/aqPsy2eRH5dhy19ZE
RFJSFFcWJuFNFPX2BgHoe5cBSAMJaD4odofrUZBn3BNjezSG0bRXrD0P5RAbm7iBrBsqIsV10nzI
OkyOwJyGB1Ag1ypn8MCZaDy1qnDvnaKTzH3HZzGTF2Ql7sUx+2JPjqKaNsqQXwLb7tcycN8blRLp
JyNjeOiGZESJP4jNZEo6dcag1/QrA2ZqBs1rctgWON50BTSN/VRDATTiS+1lZD7LmYDe0vnIvXjY
9CRUbpsQ66VeCIyDSf95iByCK7zy1BmOwL7CKQ0wRpN+6ucpWNUGaom2qV5DcnTX2K2Bd6I7/2QX
hCKkMnh1O4cxKXF7m4n1MCrJrHEJ5LrWOCiPA8cRxqs5VlBxKzs3PPhWRJVQifbQ66Cnhp/rABZW
F71wPqKmcY3yQuoUuGft3ADHwrFPqi5wV5CTnB5xRoU8GzyvGofLzSDd/GosfHnjuMVEfkqZXcvY
wY0ZV1A06XisA9/hMJU7yG0nEmZnxh6baHA+6oERfYZCZy88YNmYJ7yt5RiEcjbZoSQ/FGtrXy+j
gGyfG+zhrR2SPRSNWX4Cx0nSCYkXFI3DuppNgCBj1i7H6fjkY9BSS4qE7bT4vDzDOVJe12tLUTNH
FTOFoaEJPReZ+ZVkd7WNoKwg5SZ6qklceFJSBObGo3LZeoupnHtERpmtwn2itN6GrQ2z2HLCNedY
/wIL5U3BhHGIfm8YGwo6TXtVI65D3zb1n6aQWUVrhN9QwUQnUt1SXMICAlYrK4hdUxasBo8JVY4g
/2Pko7hYA5psSPxfQKvkKGx8Dt30b3bEJ6E7cM1dYFQNpbsR7Ii0SXYVsMaLtuNjWLr+JuiG/FTT
Idr1jfdSJtG3hTXy4o1udvRZ09bmCLO8Kh1vH1MhrGzTemhVA+QLMxkzw7qOLv3ShqsZe62nmo+i
H4R7rMaehg0upROZm8md4cXTbq7s6RP4TROgg5bPU0G+gqJfdIA96J0GXGdbBph0ugyfHOI4Dzcz
8EdWVeLvIm8YmWvXSf8yhDEbIdNvj/OUb+1LHG14VQsyMw13WgV5UG3IV3knizz3Af4pjn0Brk6/
yKY9Nv9HmQSnShAU38r2KgCvuJ3nsAC8VxvrmHCYbWvl/RluTPPgVuFVmnNzWo+JIWfo+zrgifBj
RoL2vHTnfQYzA2OudMAtnOt0viLFF6CPK/wI4mpIfwBFxp0zQ9xxA5Qro5/3O+JN0zvdjM6OTAN1
a5s2Jjy7JUlwpVCxHGfDnACigzbWXVwfTMX6YNqFfZxF+K0tyOGCk1gzBncvsfIwMTap3GpRy4tL
1ASWbMoCe8pwZ2Zs/k7nUczBSsuIb8DU73A+2PutWfPqEwYDvHMbBF2/V66KcUnYy4k1RKyhFgcr
UthNx6n6ZBA4tsksbX3ELfM1WKrA51victHfEwRrJTEcqeXfUP1y0zrGkXwolxxZ6Iqb2d6ibzUu
KaGEay/u6TcE8CliQ8boSf3g3AZjB1HO9S5BlI6nDBkGH3iwHfSwJMnb0TXbvF47TlbTqjDCLYkl
9UFU5UsSOZ/DGgNdhlRoHWsQmN0UPmBRbXa6KU2DdomVncw+GId1yvjyVepl5Btm7UzIShxcEnPG
Sw9hBmJdFPnHHG/JDRb36fNg5G/GQPCHDiJz3+cjbl74Dw+Zdt1VOXX+luNk4a0cxo17qny4YMqY
74wGc0Mc+vYd2MfkU22EDroOAvrupUQpgkbVmL5KzEGrGVk6CYjsxB5zuw9dZ+Ot4jNnfhO9sSRJ
vW6y+Gz0E7yPph6ewXPoK5oc8ebfn7/886HJL3OVK/m1rVT1of/jl1nKf/76n+rHf5N9sww0fvmP
7fc5xl33rZ3u2fdz/Z//8SMlZ/mT/93f/Ns05HGqv/3v//W16kq9fLVYVuUvgxKLccP/XY561J/z
Xwcry5//MViBTAc7NBRoPp3FQOEhe/8xWPH+8pDCYz/CXGHi+1xAd38frPh/YYDEDmBbmBFg9P+f
wYrj/oUaNTTp5BFk4aB8/HcGK1zil6mK5TFUERh2+P5c21/YeD9PVSqQ+bMOA3uhqAzn1Dc/eyEH
1lzbDrDGFGKBayX/wlOyyEZ/muQwDsIvFgjmQqCS8Yz9ZoZJh5hIDenQoLMdIvlGh7OYLnrC00OT
3WnnWF2h/4UU/zcfC84K/m6IjhXxu88H+7uzgixhYkJc2J2eb9SvhAr05jqC3YZGM0cIBs3iJCa2
o1XQGxhr6f0Yxm6iBFnpIWvu8qFg7BKiDN2mdtkBjSX1m0ms+9YMIGo2bjIQYN/M8PA51zolwxzK
nCfhGf0D9plkF9I8I9Sc5XoTehjm/4X9apl+/fKZ8kAEyNQZ0pm2w+389T7OBjlyeqAVlRDJei6t
REMYzoixcNzxth3EcOX4aPbSKm4ef3rSb39c42eZ8D/cTdQEDs4OfDOmszxNv14Zbr3VSwIqoMDZ
+mJmOdYlg/hKzChE84Y8ROm/uJe/jwK5l/Tf4AYTpeIxgRGLFe2nUWBbStWhHWIvLfLoeha4DFYu
yXFjOrtMEKIwuBRZ498YLv0LJg3hygE3GNO5YkndGXoJzE4SB1PNnz+K5bq/3gR8XsF3F4/PO/O7
u6JsWjpyIyq0PLLH26Aoxtv0uz0HpQ+eiT9fbLmjv19MsJ3ZDFht3qbf7nhI6GjF8KRb/Yi7TXLI
Kxx/YnH883V+/6EIQGAZWpT0PFnhP+rVe3B2vFPoCUwVOFtzIuB7C5prwS0VFe3ZP1/u9weZy9k8
RzYdPJZLJ1wWrJ/ubTlZsrQIT1zV1sQXlyMq6d0EZDXdB9HCLeO0xJtm17Gd7NSsCd/+8zdgfZ8k
//zJWstUz0Pd57Iqej9+/6dvQQ42TlSHASKE3KZ7TnDvGdtUCEanAN5icueVwNSIyI/pT6Ky14gp
BRSUuOHQ3VENLT2nuApXWsj5WoGMjlaoaQKUehAwoXPAHk/XkXYE6p0x6k1QDKwfMBoHeTH0bM8H
QrtoOVWwfChYEfoiPTJhIB7quIYwhxHHGhEYFnw0bq/lhHoe9NoGl25V3di6QApO97Glh26M6i2I
aTieyy6T9vUcux5d2RwE6aHNtalvcyDkmCjVaFVPc1Y1xGpSexNIkY64lXS/2MoxuvPJqy4iCXg0
qTtW4RDxz6o3ANUBh3fPje/4d8wD+dUG+yqMj8Hxu5VgxbP2g+ma41qnyRJJ0Rd881Wr5V47mlvJ
uhZ/juuxjlDzWcGpaJWRblB0dsy1s/DDdBLk3XzGUu3oGjDURocSRc9luDQT2iRJPs2tnu98Y0Kf
YmCpoBGVRxDj7ZLa/yLbOk73ud8zBNeBMc6HBM5C983NhUliKekIxsOYOgTLTkjGvb3itApdDpiZ
ResikIQfOwFfB3dRWgIkaFBQibAaC9xjCRY12A98UCar4N4YUz7LCK3QfMC8amhEBOOi65tame41
9CpCBJoslKexEkRiSkdPw1qRlWYeNOz84jz6AzUgYWqLKyCc6gaR5PIVUFdxkY47nm6IkW3AGMZS
hsQnLU7kNlka1XTMuDpnHL5Z+n9duh4KmEG3nGrqVzWnGiRWPUavY0LDR7qh/0xVyFOTmqI4TcbQ
XDOqKgtA+1mE3NYIPkfZeKXSUk9EZ6TTteUJrIm5SifjZLsplxyHtKeOTXtBLwqugIDV/GFVmX03
xZlFKGfgCxeJH56809QsQ/g/v6y/lS+IhVgqmHQz06Ke9yz719Ui9LKsdiz6glJJJLbxEPh3/Iys
U4GIDHNtNcl1GnR8gH++7u+Lr4UVgG3W5/ow/hlW/HpdewCYGwUoWvN8MbbHxhKoWAkYan++zu+b
qxW61HkY00OHSwIJ+PU6Qe0n6MJpL5YMPM7IOhAJG3mZPhV52b72MQaUf7H8UVj+sq3AS6VYhZPs
BiCWSVb89Yoxrv1eg+jEj2H4n5LQKr6laFSbQ5KGLtO90scaQ+/BDM7RbFUvmtfw488/9D/sODhP
TY/0QkEJbJOz9uu3MPAWjdgg5sUEG96MU0QcWDw63wDZ8lL/+Vr/8ABxLZfPOADIjCfSX1RHP631
gMZL0QqfOOC5yr5gKMdxLJKcXwh7RJKM9Mf3SBLh9T+4rocx1BM4+oMfaqefrjuHk22gs2AKNGCO
rL7bCmXl3yGMYoziuNN7EU88WX/+aXkhf7u9nP8FBw0XixsVMT63X39e9iIykiPsna2pc+YqCreE
MGmpY9cv660tKu9d+tn4AQDQencNTSqEnQbqMyxniRUnmJp3kLytvZ0j04VfLVECAwLN7/yid55q
bJIXfPQLa0v06SeAgOnnQtqmhmoYBIwVKkQ4KxrxXg3DEbeFHff951wyxtikMiQHmJcB4gfChs94
4VVDXqzRpIjCaaTnjVd9GXRkNPvZssej0+kyuB0tn11kAhAvX6oQ4I1eJwLIMNJvwy+cPY1D9o+O
/dpY1/YSXk7bFXS9bogW+RYCisNBEwVzfRqqWfiMJsreOJR2y2KaiBQAc9vh4VgxomXFC9uaXy/H
xX1qOJT7V4WVzsEtYka+QpzXsrw24arcZ35sDbC/Bm0Wpw7lWLAlBr4O9zjMiurGYCjL1yyTymY/
C+fbWDnztPluhTXnmisRDtVfNT1w/Z2cBetLOaTGjerT8GFMyuWbi+k950Y8v6e6TC1knKF5o1zm
UkNFM26T5BPfZJgG497NcoEwFvzdg1WCtsrBbC5GuZj9eApMtVY+69BFQahk1pmR4Fe3NdqDigSz
cO0ZbvQsQVr7SB+68EA+mfOiajl8ckE3Ux6Ah6pPyL3cMyISsajt00BuyzBQZLUsjlnNOfcABDeA
JlbBxVlPqdBiTRulb88K/OcmrMGQ/liq3cjnpzOHyMguAeMM2NlCluoVVMNyq8KArbqGvDsffvz5
LDWCGAyf65NRpdtAXLCZZS/ktTrECHpjfdATTAK8KMrADtV6j4LAxI44RTOaCUQaMg5MRoVQuTYa
RfPLrfbuFLoQ1PAM7/KQlAG8410XXaECjHK6p4TwoM1oGRvIQU09MY74TnHp0F5bc6DnYdaK/vN2
bhdZf1nquN57ReBTV0zsaCvfqRP6aLwjBUzA5eYyBXMYangtQW3VNP4tgfRHv+OfnNIs0/ndeMqr
z2uPfXXhCuDy/m2vtEWRwcDTJlu7VvNTPRD7fgQ7hsckjFJCL/pepd6lYkRZX6fA2AA3DBGa+EyI
siFI2XDbEyzZvN05fcsWiwGDSq6HJTgfofjAGOQg8Q6JwIo2KUCunCoPpPouzf3JfA3yynQOZLM2
9QlKflFtXCetSwTnEDtIYo2cM+5xckNSetjPcdxN78ShOQQTAahiSLVY+BAS9S99xmxyh1xhttf4
uYb2Np3M+sFL0yyiZVzP3olNjlXUVXnkHHNwwy/ED80ME8hHZJnJRiQalJ0cP7aKjZds4FRym7Aw
slCQEmA4vOdTRrE6ZqDJN0gwpH9O+t5DJ6H9vAVy0rZiOGriJwguCmVkbypG8fvC6jryfi3rxo6R
L6F0FuZrXKZ3uT+0ZHjN8XBVS1XuktZjBoJNwn8pykIJgvqUqJjd+lWxQ8w0GgyenIlh8+B0+cVk
tbWhfZEcubcSK3sdrNJ7Jg8mQhbWegL6fwE6vA7aG7MMhi+dEpIJuksHdfNj+6oGGTKK8Ce7+EK6
fTFsBbN1ChiCEtNVYLAPg3nDgHIwM4Nfb50k3HRGwSAEJF7mr1i3B0z2rCCI6H1355SEY9JNjwkS
qhHwzyw5ULeMLGy6WzlNff8AhZlrRh5weNOtEgRI01SuHbUEz8WjPxOEravrTClDnOC0yEdfVJYk
CFQhY59UlH41C90Eq1E2LhIfEqy8PaBYQsSbeRY0naeizNr93NvwVRiFz05006bgLd4DDvyWc2Li
npaMRuLZrHEFdkW100LhZOsamarbwqzqV7NP+dfMYLvCi9UAVdEyt+kl9z6c9hsuPTXoxUiay7aG
D1DnNlOWk9027D7ZnuSjEY2DPZYcULVG3rax3MJUd2PDUZEj5FSV3bAZbNsZbs0GP+NTUdtJfnF5
7BenZbb8aaAWqsMX9LdfpKiX/QHhGpYCyEl8Zdy4LFmbFhUSChz8L/gJVwAV3B4ePiOy7uhmke+9
CVov0+bHybD2yfV6bhvSp/dzgrhy7ci5foWsQBVlNPBBca52/NQMwfnNmGPfXVkvs/+OfVe9Tu4o
yk0EdnLDm1K5G4prPW67Ca4rsDTB3ze6Vpv7ikF29kTCOq+KWY8kY4P0zdNP+F7b7HbwRF08alkV
atuCpuKR/r40piGUqE3KIPpRisaQoAdTaolmotT/yhqW+mD3/4u88+qyE8m29R+69MAG8Lq9Se+k
1AsjUwYPgQkI+PXnI1V3dGWqWhp97+N5qTZVKtiYINZac36zaLGMd+xJegakEBmt8K63a+lhZ2R/
mCmUoTvPsohns+CqxXPwxC3v7UOH1ON7nACPLJPYpW8X5fT0WruHrBKG+Vk1doPjjjEaMPDKQ3pn
jTdIYI07MBEJpaVhA6QDKlJvh7ww9D0ZDiiOx3E2HwPTJ7SCyjQDhhiPGIFj+4UKtzxM1uheOzoY
dtiW593IOPSzp2YaQrye0Esnp3ga/dg79nUuN5UlvJYKpRzPoe3AdKpq9jFFMsAFd91IXVZUTMcp
9E+CwZ3zOTca4jQa9GYvxAEbX9jNoqTTvnfytVHs+pl6EQO1FZPvNoa3ntn6L14wjquGBJJdmpCz
sdetkaLNGL3KQrGeBDdzOngIzcOhTDcpOr4czOzkXMTKYfIW6v5xAku8nxK4KYjfFgkU+4EkWKCi
XiP3lZuU1y7is03VQJRNnRahH3ve+BQaOaZkb4Frk7aRohMMX7NhSYtw2TPiHh6Eye6Xd2/FfRtv
w0BbUEWCGUlRcQsglx5A3JsNrNCuJ6oqmKqXETPKjNfcBwtGYEexTcHgEx/ZgAKVohj3g1V5h7ES
GaeN5mKDjDOo4TKOVNPoJD+H08yMKJ3BmBiWSuUmsVV+aiMtHyoGgC+AUeMvWK3QfcKtDPOtNckL
nsrpukUUsakLL/iMo8w6uXNOYGjUkX1ZJhP9njLDqD5JxIQa3nHse/khFjnahBZ9XQYTwA4eOqmM
jOxg0kvhLLvGtiPGbxuxFhHylhe8d/Ecb0w9dJTovXVozcT/IoXN1LQu0tucaQBLELvCndCTuFZW
+GIi5N2Sm+pCCEzrAveBFdfi1cvD3rqAFlggWlExNNGSDxFSnWCQe1RqUFx60sbiGcE8bCf9I2wI
UA7rGoNXTYPvkxeQMJuzWRZrPGZkVinLQ5aSR42dkuHuAOvtRMTjapsFHQxuY/DJzIr+qkxj7F+V
nZjBrjJz8xZlMHImAMj8aJst3QYjh3FVzongcy5bfw8jhiC0oU2uEaOjekO9/hriDjzgdTJPQQ6/
H2Q5Pltm4JuCPiCpZBpmrE2VSEmA8grJp2j4eoXerS89ZOuTQggsOuxql8BAGM6jZWrQnnZy57XM
Yptmmg9U7KSyBFFtHc1U2xtpdYjJpzgevhKkMu0RLFqfG2k5xUahPZ/XKDfxMzItSA5xnbmfO0WY
Tl4iTd7FgxHCU29S88kfw30DYXKVlk2Pcb4tj2ZJlu2qNdjb1F3k0Sgc3UsrAzAe00G9p2XyKWWh
23TdQNgAkBukaLK6WtQA676iIRV21t6LbWCdBIpakFUje8vyjSktQsc7N3rch5bl3KaFmx5QHNYH
LCoZb2MNRc1ngVAz2hHJUnv2GxT9lXJCPqTFcOxbVa2cNBe3A/s4wL3Mpu1ZyguGkj+0qYujLHxm
x00wRLS1iTkG9+PT2gxJg77McmWeaDTNV4mNXYIk3gzrGC2E8msTdIhOs24A/xkO1dWsw52C1Ln3
8xb2dsKUlFcbfLd/1xstX+9YZNEeZHKPWiczXpEjJZ8xy7UMoEJZHH10D2AzBivcaIlbLjTKYj23
QPA6NIxrTdbi9ykfOmsV9P24x7XTnqaEDSv0zXCNPdmlCeeNtyw9KBS7JIVXbC7Ac5w/6jBbA6hY
Y1bo0ru03fQOGdx5l2r8K7mxy+y5f+wdxxjW1BrTIevM7NzHGZJbeyQmlU10/d3FR4SlthehOg9i
Rg3LsvskTct1d8AcAdUVriFxj9DOuQ+GJrh0Wp/QXWSod0wIsQPOhk8adDQwdAuY9K+6QiFOnVwS
mgHAd/phpMkIpxdSyg/kVDzSWTnZX2Lf8kBGwVxbm1PorBu3leNOGYWVrofRDPeyisH9Cs3XYmj4
DmGCnV7laMtsB9aY+XkrbH0tRgjEpzwOiEgUmB9GzPZx7Z+72bst+plZjs7Dut23Q+ufEsspHwji
ctdJUXYnlTv6VJUFweV1QBafn32VDQD2zdxbwwXSB8NgRo4n1CDX8JR5eJLC1im2NqG/q9zMY+qi
eLR2s9th0HSIpqKNCZoTMflE2qSKhtjdDk0dxdcJtx83qBRYYDM6WThamII7blOme1v59ibiyTww
A3zphnq6S0W/6PDHrIP61wEJd3tZoHwiVbhnpb5QiQJnN6RPkcAxzqoOTBzd5xXyN6KEWDXRZEJ6
GZQXXSIqs6+9sfK3dpAau8iO00dvJPSKiK5kS/hhcjkwMgVg47hfAzXLT54wuwvdFsOtEZn5vqqD
x8zB1GROhCV4Xlk9tkQU7GYyFbY9AYl7w61qwiHsNt6xBslNThoMmi4TDYAM7PGSaCBCnKfQrLc1
TBrmmTzNChRC5Tb6bh602HsV9HPy7AmBpgMQdersUaxsE3xZG/oyFr4oFXl7bTfD0awGh5kdTOjd
Mr0+BZUgNZhXxjiwLal36Jg00G0Oz0HTMIX6IyFMO6r2nkSHtT+qqOmymLdWeb3NR3ymfh4dwiGi
gh9M1GZ8E2khdiV16SV+Lf8pjiYsLKHht6ueLN7r0myvKU66cN1wttuwGFz2IAVsENxMpGb0hgrP
UUYP1CCY2TwHAWQ3MwuQ+OYyXaO8me/6lmSNnrihcI8AIr8RPjkX1PcxmHXcPSxg4MpgAcBjSk6q
GCE9t76et4gi+zXZ1em3hr7UtlSu3AHAdtvdWBoo6qtGYBivPYp+tuiI/EYf4+AKqkTNoKbyj1NH
j64ReMAlw6Jrl171qwDVeQ8JYz4VXYcQ0lQdqSWpcieGZxnzYeRPuPeTNkAtk9VmvtGACj45cd48
e0VMr7d1nTvLUTD6pjg62oGfAqcwHR7Irigf1NhZ9GQqDdWMgU34w2MpekAi/b2MNV/dIXYEUW3d
sLCjWmJVO8pT3HOw0ld2Jp2vtP6gZfR84NgGFNQ2OiGTaOhzeSafID92bYquqE0aPLqkA2ybxozX
Rpqxc4y7vt5x5ARKwSLwA/qI8Ew5mDlU94mPW3nERedcqVn3h9agw7ZCEBokxwIS+0MppvyKJnmz
Gkgo45oHZ5+bcYqyFviEM6F2pXGDfkawsvN5MPPsW7EouocCLOTXiWyPl6IkrXrJrnrF4wog3pNy
n6GMR5cbpt6WOJqlE5bnBJumZTze9i3dJHbVPkGRarC8+9kf7eEg7b761A/c6nXN6nUx5iZtKuqz
lLKCLdQ5n2jxg+YjeRyFFOB3uwHVi4M9T2/RjeOMiXJbfCksDIprugDL+G2WgPZXE1CLg0/8sbUj
rNl/HWUwNhe5h6AO9uCsHYJNk+qlYHv/Yhrl/MjEeAbNWuNn4OVhN7oyJSzsy9Gtpng95HnpnnNo
TbsyCwhhE5ItD19OZkwt+8wfbMkQMZNbjLAfDW56idguVhsEe+21dkrrmX4HyIjeG+OznzrRp6b0
H/hqm3wvoGd/GyHrJ2uJ8tPjeZq6lxyS6Wl8azECbaGi/YknLk1ZfeVrMCTH0TD828CxltDXUrSP
aa5AK9mJky1ROm59mJNmbtd9KoeTEczNNrHM8SHtDX9rxC0lJ3r0OLxQSOBOWWGVFvh1L34BvEqt
6hmEWGCbGgzKV03sRnFUDmLtQdilt0tmi4YNcj2KTUKRdbwFH9z1pCajFN/oNOCvDWs5lW+C9mSN
pDz9gnyX70qrYD+tkrCivfGzr2i3niVZ9XIA8E3lGa/8afb63sAOAwWyfO4TI1oE0Yj6V0aWk14c
hi3/EunxZdoY8ELgZUjfZUNPTuzW7Ur3MbC6ec0HiX+MV9Hh6Q2HmVfHKWk9//z/s7dWBpmwwBDT
0jkGQYzNn4TCVZgJuzimhA+CCMrHlo/0SgAlM/EJ1cqaD0Vn6zwl5m+QWBHjjIth04A2F+WHIGYC
if7o2zhaRzoZji8NJG9lnRu4eIFD34i3ZvgbXrxyl8ghCfVOQ1eK+KuVlXZ5Rmli1o+OjeoRKgF+
lMf2bRTfYnzqD32i+PgYGb1lAp3HxskvOy+0m9eSlEKHuHKadn91B2iJcJGouekukObF+DWhF+xR
KhLRug3BkmZ4AQ1mosJTmb7VUSOfDQ+81/rndPFnu8Bh1F+esdQxAB07k3tA/hQ/TjiaSxzWIyPr
zostsQdrTLzMasTIPR+QNfKTfs5ce+4TzTwpKxrvOPWYpwJ1Ls9N25Tdc4F3m1VZEib1aNqq0Les
koyMO3Qo+aXhtjyUCRVxfllO4ExwSweZyq8s1p4FhZ+rT+z3ux4vE9E/jxbhWXI31n69fMfiqN8r
BpgEDASSf1vZzZxoO9YebN+3nxoEoWJs7YdksFdlP635knfVVYZmHCAV56DPASmBIa0SZxFBCCdC
SGzIipxMUfMTNeEw9sq21ajZF7XxHrk1bI3OLS+wfIMcarX7BP/UpjgNskPpWbucGLTywY2GUaz+
j2kjMNBoLhb/LIYpXH0RsGUaZPKaCGKrxiLfec+/n0T9OofyUFlY9Epci8SIj6qhii5w2Gv84nHI
jVixqOXGbd3LuXp9O9D/ZjKmFTKl/M9ixBu0Eyp+Kd7pF5c/8lOPaIBzCJhYh0IwxAbnsGgLfwoS
Dcf6F0ofpDc8eraL7uffgkT7XzwBgn0zybYmqPp/h+g65r8YNoRwZYVHIKgI/ivSw/v5M0dA2YVC
0LbDEAYypMz3A8qxrgpau5m/Jk3Lv0qyOb0dyFklwzNOTyXJLVjG6I6tGtBhl6YSyf3frtU/DErs
92MSTsC1UDohr/QWcdUvk9mRyRImACglnKnxaHQ9TlNluxy10kemcc1K1kQA0cbq0iuvRDqMV64N
QU4M7Opqw5jP2hPyqZzEM7yHDkGadsYHO86GeY9b1ht2BCVtSZ3v9r8/devXUw9oBCLRWia8bOU/
SvHEVCNWqCeIgpOmHWmSf7vrUomBaZps/zPMSgBroSYvCk3wbKfH2qF1e5603UXrP5zM+8n6ch1B
DZPRzCDfhgr/ERxOq78r48TBJcH+Y96GAD67lTup3NxpK8leswDwkm+5uJ2jvJzZVnbDEB3asKSl
vCAKklPt1cO0s5k+TmsyLzKccmPchHtmG2mHrH4k5P33Z/1efcZJM5J3bJQWlo3+xRcfriDDi65o
bM2i6nkG8YyVssRBEB5PY6DOXcbkVWyTWBCnIDJzOgj1ny7b+4VxOQPHDnktwVmiQUNP+P75R22X
C4tP5rrxEtqHyTBjgClJ2oGfUwyo/htoS8nJjNzBuCndKSS4YFC1pm5QtWDsbBcjNZhbGGLrWMXC
QcmatH/6/XWy/uE0ucMw5Jgpov570xn8Tb9AuJJImZ4qEFxhrjHcBOoeGUG+k8qkWjBtyn+w+6q2
Dxni1ORKzpqvl2bKENE0pGe17QghpE1XNQFIwM4Z7fPvz/HDwHO5lD5630XrAMaWa/lBpMNjTuJ7
bdfrkDjh9rpoHCZHWQIkYaWmESWNByhwAai46dafoEKuRYCjwjWQdh6gg9MmjccsOAHlUq9dMgJk
lDofz41XvGZNBkIRi1B7V3vMqNYoYweDrY1huJvWGCNzO7UhXQsyjsrhuh09au6W2Wz0qFU3PvqR
BzbVVOxdNwIKzF8a/P88712muf8WMfLjaf/76Ib8RR+KpHK5gX+7Qf5cwIZVPsHaMTFpa17WGGiO
iX9yNZrsG6HNNoW9pjGWYfK2zU9JMDgXbd/GDFFrqDFrWoj2n8SViP4+nBecIIFemIfH8+yQReL9
eYEYHFXgLry2ti78o8X27ThSyWWbcKyb6pWsohbmJuGi6lyU/bFKsYxssyXXeOqDm/Atcsca9Hj0
ZcH0eTB2Xda2cEXV+DA5IYhvj6FvlI54SEtFUGcPRXHbsQuiIY4xNV1aGr5dXaeWS6mZUgieWlQj
e8dss22wBADVJAFVWMrWuO0fiyUkaGqXXb85TdkWC1ix9kz4dhHBuBhO1gSc9vfSd8ZdS+QQ7idw
wIQQabOd8g0dXnkeDXq221K6hCejGcQY15bYVFrOhEgU2gw9we48Lsm3vDUYcQxwSZZH1UczQpRY
Ql3XeJeQYpDCModd2z6hSYgE7uYlRilGD36ghyTvLRHf46vD2swTcSjQQ1+6ulhE7Uwvd2XMxEZq
EbwYRHGsCTlMLqMluglsr/jCWn7qmN9sUIKEh4ls9YMHP/+kGxzrQ+wzQNO9Rcey8GKUfkVse58a
QdpRTmLUnAEV7ZChYHiZ4j0qg3JXpn7LOI/y2O/H8Y7a7jGMmvzalnQuiYAFvmw00xqZzd5IK7iZ
hv+5XYKr2oF8YJ7VrKkYEC2pVt4oRu+E2k9916ppvpXQDTzdbQOny/ddoYsbI2A0CSGkvJdLaJYd
avga1XeHNhc9JTzsTMpyxPDoaEnbWkxTr2ZrMeQAKDN4azlG2Y+Oav1bg3zjJnSV+NTqKPgu25nR
lylGULUUg9AsRLqX3SX7DgQV6ij8uTpAl8GSZVZn0+tCoiDtCkwA92GLGgMiiYnMGSt14jOFiTH7
0qA+xjPpYs5b0NiI2u5qGDJKTl+0LgPKYS+GEW4HONCNgYV+bw8ieXKmaB9Xs3PO4mikDiXNLM6X
YLNxyThTQ1Lh14+LwzzhlF+hfa8fJYFow1s0WrGkpAVLXhoda6LTYDvMEO/t6p7UP9K67MITVA8w
W2EQ1skLM+VprxI4JinjOtJVZP8JM51NCm2ZmqzgS2AOJYUJCW5JcaOIIdCNIURAE6WA7ibe0t6g
X1bdLn9LgUs6ne4VOuqVKtPPMYXefUB3ZoshqXllYc0Po2s3X5KxLm6ghY7rwIxwK0/ZQOmDIHZV
4uijJ2g8NFkMTGDyRb5NyIbdmJgMGEYzIHn0oAjRWqOeF+KtPFxC7cpGwWWFoXoZtwvvyKP1QcTM
JZ5TtYL2EB4qOrVnZwnJS8E57JtRvZLHqh4t2OFoFai5T2Mq2t1AzAxgErc4FdF4U47EICsC+DSs
wGM4BQuAi13ydrat8bmeaRUxeY5IcMqt22B0k7u4G6AfQ/DdTGICXA1a49CNSfsAdtLsNiUZeQd2
VTf8r/QpI131kPtLRiCKNP8Yp078QESgfoXllX3uJ2wGZFuX4HgBr19NA1Wv9RY5qBPSB9toar+h
xWXs5GdZ9dznE+GSKFVXXKQJYIRGx0LIg3AXvlbxmM/6FpRieQ3acHoNZ+K3iJ15JcXpe9g0I3m/
jpGcndYs7sslGhEW7vADaQZ5ibOT0RAFB7WPMiM5dMEsDjZqDBhPOfE6gNjxnoD+LuFnz9+gqavP
oJPqu9IqmQcXDjmYRquZCi0XQXMdv5akoB19umrr3KRc2fgVeCOdTQR3v2U8ItqcYPAktH/gxh1g
DREEOQ/p2GwxglZPdh4417mXgA6l83fh1J04WGaSgwSQL9aSMYnZMzt5ndSYZnN/Jzwjv2o1OeMS
Gw2J7233xHQtuihowhyp+KcnpPr9TQMqnqxPjjbyT8fbAb9wjsx61Q562vpRUezjziIy0S3GT+kS
iQnTm3RM8ZaUGb2lZk55CslBU8oAB+7bVenF8XczlYQwSpN1Py/TK8aX83kUfbg12EPxn+FOk9GJ
o2q4BF1QbfEKtjcqWwRkAyzqDv3TKm6mJ1n1FUq0nsyMTovPi/50576lguZN1K0U4bVgXM3MMdB8
0gsIhuE2xrhySWMvubNGuz1mdZQzNi/JrFi74ZCSFOuZTw2FGTZmEklrGDvrJGLot+LQ9r5ISwUH
OfUPFsKlry1xpmlY28coJeGUvfOkV2LgL2AyA0DQ1ogHaklDBbFKo6KRsMK6vt3pNrAf5FtuaqXc
b0ZHlGoAURY6VK+G61TZuyklPt2QCkhWxUx0MMWDpD2/67VUR5rh9hc/hNoa+JLL0s/Wd08ytUD0
VN1ES64rm1D9rJWcr0jKVVepR8utiFOQBXKJgV1o9OuqkPqMVGa6xirY4FZvINMhPScbVDjnlNCt
x0HLTwNCkpPhxETOjv5UX8jIReiRFEilgjQ/M4sdsWSSUkugX3Vyl+Ta8i3ENlrybFPb/i6FO96j
Vip27rK2BFia1kED/c+zHBGv26EQ+1HbSAwCt77nzS7Oc4McYt22ebwO2IEDvcVG1xizu51qmLO9
N5lXaZ37zzR+/QMWZCuF/hvhp440mtwBDPu2sYbgwcTI/gSEzvkM0IBVHhrRAjpdEnzfwny7UsVb
V/dgnnmbX+zBvS+DtAOtHe2134f3WAPaL2oo4vvBtt0fI/Lp73GIQTtd8oPFkiQcdBF91KhjppzL
YLDX1pI6LJb84ZQg4l7MyTHPvZYzJC8dNwNJdW2SXyKSZVKBlAlDdMW3Kk9lesiE70Mx4xVxJrO5
r9O6o7Jw2V1onET7TM/wtwbNeMsZ0viWEVpNIAWu5G9AMO2zTaQslTsaxq/STOf7yBl6l257ND2N
gzRuE8kGH31eiTVMhpP3eR5p9JVTmd8Pjtd8aup0YpJSBt8S2zODDeYlVgA3QUkCuWW68WrZUWqX
0jmh8gmuDdKwgxW5AEB2eLGILUNQmO6UnpKLcsjrO2XkpkUe7/SNYVoFTAqPiL3z0sZ/tvEBwS2y
yI1Ysf0LHl0r8s1V6oQZWfAph3Q8Elt3zMC1PuGpyYInr66qnVWokC8m7hscjCPT2ZBFuy1dOOE5
uig2rBN/oyWsNbwdUjlNDk+okORuxAOfc8QdEta/KKYbno48vghTNH+7rGGEvhnNafB2dipYcGJS
pQ+q68NHK1ElcdW9PAwUez9iOu98X8eyv9QILm/KmUlgMCjFMCebcVPTzlTROvFFna1UVV0mvqqr
dWKF3yoTKsQqcwa2PJC5nvnyJhcSi8LBBNMIbFwjll1aqREis67nu2ETXLKPjFTyFUNOe0EycmOs
20y567xnf7Phy1M/l03sa2YEVfQo2qADu4Z0TqJQKWqoGDPa8ZVvCEa8cTgQ1DQ6wWPRoFDRY8u/
WJFSMPDvrI2XiM9WsWaLCT00C/z4Iddu9GLOga8XplEJ9XzxdBdBEzyOKRGfe9UVPmC/Nu9IjHD6
fk8GSAg+gm15u8ZQ5b+EWQ9WqXhgRyi+iNSAu1T6kIHBf3f5laESoBAT2aQYxLWdBDsxtvWdZrPN
ngQ3KEp2IzGrDVgJng+Z2slFgSXraqi9pFgvn+sCgH0KrS2PquDRahzt7eecgKizAerRWOcqJzW9
clRywatcGSfTNFS/Z3ug5n02ebW9pcouCR9L2rY4A5WE992MI6Iu1UbmE+53udCpzAEhKQZ8f/GH
BA5798ar17jsDHwksO+It2ffkp4ds/SfSO3pCRVBvpNuA6k8QNzATuk7j2XSEimCGH6tzcK/daWV
Xk3jCA4jzLhbC6cHPEQOmsGzm+rSgIL+nLSQqjaRQldYiUrc1bM+xYIU1MaM7JO0M+PFBjvUYcab
uWAZjBkQhlIwEMGyuwdkpO+9qOXTUApS7qzWDT9JlXkr4BUNsbl6as9Kxc6LZvG+qoma/wEiEKQS
x60PdoL47TZNSJ1AjFFSc6rWHiXwj171yODnzAB3oyYP+iatsp12iacFCGlAIMIeiyTyDz2P94lj
dIw8x6eoQNQTePQu3aW9+reyv0HP0Q0RUkWfBruxnuEQgJJr+wUAKfcw+XWAeweIwKpSmXgZstlB
ZDQWOIcFwev92i+Ao0KPnw13iw4qZmRlzV6/HdFZ8EFLe/WsbF0IVH1jeTanWPo8HcOIhpXH38Vz
Yff2ejCbAg4Hipc9SwvRNwEqZgiHyRwiYez7Jlr2C7m3TkvsZH9yuXxsThGhTGub9p1NtLAgu+jD
RahSvzapoVdzncVfcd/DsBiQkX6fUF8yt1Qo1hxp3caJYsPPBz1f5WK2SLT2cusSb2R2bRUpsDEn
dfXV7+/QL01aTg5Or0U3nUBPnP0fTs5sgrFHHAOeo2yyxziyKPywjIYZT2BTDhdjHOBWJEsEScic
YUUgIhhJkOE21Ga/P5elm/n3HpEfmLbtB+Q6cjq0jT/0GmPcK0k2DCVFFloTrCZgjZXexsLpd3NO
AszvD+f9w+HwQtI1xC9uOeaHX+5WYYcQ0yyZlbovvaHlUy8YldZIpl7+H44Uhtj8rUXG73+wOpRx
beB0n0r6JqRVpuhlTk2Jw7aHRnR8O9T/5vkSRInfjJf239vypZr+Pl1a/sBfsAuPWVAYwLQgTjcg
Vvn/jpa8fwUL+gJzoWOaruUt/ci/WBcef0awo2Wo5Ib42/4OEfeZR2Hb8R0P2wV/3vv/Yl3AvmFA
wkFYJgMQ4u+XhdknT8Xp53QdTVHsxyuMXktqqsvuc8OL7rWXIvT0V4tkhJ8PyX/sxr4fK/imhZGS
XWZgLjnXtD4/PI/+2KEbjIGHIopEMOQnpvnaCKI8t7EjJ0XrU4T9UZFK9Z2NN76wv92gf5hpfVhz
luMz1HA9hxQxX4RM697/cjwPzKFERifcZ2VczVnhOsi8unpPjRg+9pNVfHftqbI3BrKVddpLq94T
n+H+YUL1fsF5Ow90xgwJXUaFzFo+XAdqrHEeDFooecn84iGIpmCDcSEzLnvH5jqwcfmTg/b9ovN2
SB/vyuIS9hwROB/6zYNZ0/+cjGydAYc4m06eUBKr8aSSJfP099f5fW/7r2PZQPJt13yLCnx/mTs9
6l4RaLnuyeZBLNct7KuiB9CAo9ugEiRZQV75GJpef3/gf/qRrhDcZw9CvuMsf/9vX/0O9ho8dQso
UxW14gqQbJSdHFwBdMWYo/73P5P3mPfHAkgYYhR+fzSpeieYcoCl9PW885DpfBsPlklLOPtWYtE4
5sul/v0vXN7Nf3+q3i4tawp+bxdmq8to+v0xNSYKgqVIwZCmZ756Vs3NQyrzp8P8+qKitGX2zerF
e+L+8rSAFlfMdIp1TqrduSu7b5mrYDXPGpk0UMKdMc0EfxdjVf1hifj1FgLzgHgOB4jTFv6HjyMe
HDYzUsNd81gesFElHdAINX+bCV/8E2Tjzev3/nJy4zgMaCHWXhSc7y+nb1h51diMxobMzZ78gcY0
UClT7S2L2JatpjWRb/oiQVqbKYdCnKZ1v4TOaGPb1JWHoSCpxuYPD9av18BnQ8KmxGLBwhT9YYHO
A6gZfQTygvgYZzqbETL/qg/zETJ4Ev5hLfqng7ELYZPAFwEVyoeDzZPpUpxD1XxznqIQStHYY4Zb
de4on//bp3f5uFnMIVkZGCCE7y+3YLUjvELV6zFV4Z5WC09vKYF5/GFD9+vji9bbcQRqf+6q6X34
TT0iLsI+YwLPx2ogo8ko9vNI3nkxN4ppJRrYr6ahy4efKq3f/8Zf13YmjhySzS0LLdO997+xr7p4
6cLVVPc2XzdFAw0rgUjjtWCQmF8qafPp+f0xf10V2NsxRGEk5Qe/vjSNRQROhb8QueusbwxsGk+s
vMHm90f5ZVkXtJhZfMJlbbD5r+9/mfKzOZv5xQhzwbIHIEcvoyZwTzlC6qX7xNyNl/f69wf9CDky
LRYgf4nJXl5Ujrpc77+t6ZBmBoOGlloHRZiggHbi4FBgNsSXkMzBwSgYBO6HPChIBqgxqK8mQJ/f
0qqsDp1Jc/KYmX7uYCXJCPD6w7n9ct250SL0hRMgE/p1P+PU+IumwUB/TNzhHj1PNuwz4TG1s+wh
AHjr44/AEnkTlTG9x2yG6pkNC+B/JkHJDxswwtpr6qUsTP/0Xv/yEvhLai07HuTeb4Cx9xdu0Okc
ZE45k5iOK4ls0PLLTEEmtmLCRTXjYzYvSXHiwWSfyDYQd68mzn22aUGwQfzkAco6YCWAfxzGgw1F
ORpxy7bKjzdd0Wp4B/PCAMjhgugt/aaBcRrTuIyuhCv0hoFd/q1ueZjWg50PBPdpCGE7YjVsuZaG
ywbQlQuImOBK83LEl/EdJE6lD11ED39Hd45YFwkYGqHEZIe4DYBqneIpVICvl3frJ01KJm/cHtXf
6dZKb0wnqnZ2mRItaI66+OpbMN5RyGCTCTQmyLXLNSFf3RjATeQkOqwS7QRnO3aZsg6Sjs+mJyMr
f8aRqa9S09H99g9Pzc+P2N8+O+4iTlrUCKjPHAtdxof1KdP4RcOWrBogPSJ5MWwkzytLT3W3ts2U
zKoZ3DVNX7rWs0n84ybrnZsIssMqWnwxK6YEzoXQsXclqhhDXizC5Gbu5l2RJxfMeo2Vawsk9/g9
QGuadnQ3Iy1qNg4vRLJNyrkHA1sWe3ss8eBHEWj9sU+/zPZgGKtyjuSaClVsa0nPKdXSfMHcf6h1
k2FFYozKGD0f7+lD0kVlCxSsFhobbh1pD8A2rTnbiKa5XZaqdIdZxT1AgJQ3zWwHw0Wa4kWQNJXa
fdabaLz7IGFNjlXknHhPCbEDREJ0n+9XcPLpHxKgs9BsUHR6l5gD13ZumGLHSNZsNxFiUbk3cokw
NZn0zvU9EB4W+mBsBOlRutKZXyiqsBd1wrM3TaILzCUOoiO4uyM5N0ZRDg+AsUOciAr8AyMwNLFT
doumG/d7z1lMW6sRtPHDOaAxiEKLMNWiu43MSd41rp/f0z0ov2OnBhwdJk3nr6zC6yyMxJneRyq+
VqFsALsWQSuB3Xfhj1ZaBNZJw/A+RwNZIign5gCviqPpIWELh7ThazIbCHW7tRBhHwXPyUXVRN7J
6J2daMNg1zraOXPxzatqQrwvXSPbp4HCFY1bt2+3cdUQrWxa3vckmr4YGWlQ6PfG8HPLE3WXGB6e
bPrR8KnTsV4Vo+U84zK1DiPeFcx90ZNXjfZNu7h9hxmaQRZXW2jHwbgKZsNCzTYhSSP8KVzyfnz7
EvZsdi5Lz7uTIYMtQrxj4ncBF+QrDtb+YExdB2v6EcLeD4Gy8qsikl/9RNwjsA3e2oXTfiBMiGCp
uZgZqjvWkxzRme2j2LZJA5HmrU1qzSozPU1vnJTkOJ2/tiPgJeVBmO4GPAsyd9QdYbD9tsCAv4/C
kihMapx679ZE6AoexH7DatJ5NH25gpmBPqwzjB5WQtCXW+DIDKoJYPEfLNwkiR318Yliojjmrekk
G5SX3d4OpZcRODEVnzqiVLmSuVfsyiqOWd6B0CNFrhVNf8Pcw7DHN0Ey9WWsBAzWzBC83Onz4CTV
qs5aBjBFz/QZd/L/EHceS3IraZZ+lbHeo8whHVj0LCIQOrUmNzAmBbQGHHA8/XzILLMpsqbvtd70
bMrqMsmMAOBw8f/nfGe091BTX7DwvGScHjfcVehhRnXSczTvJtbXzWQGJvYCOECeUeb7osWOulvI
L/lhZQHpBiQCmwWsw2q+bWrqn5CDaOwBcUtpF9PySgs8Jwsdqx3SEuc+aRPv2U982GpWbG9xQD9X
rmueZBA/Uppr70fdpj8S5ZWnqi6usqF/wlsSh15pMUTdb828fMtlt9rdqlx9jbusP8yGevfSsX2u
hPnaEdqNeaaxD9AZ0nDKJvDNmYroCPliRr0f+HTh7cHctIEW9xrsGpKK2PHw4tsJYa6Qz3e18vLr
ZEqjbZlSmHVRoaI6pcOFUTe4h4hwjnSRDNBZptexMgPauUgWSzH9yKQqDjKmq41fiVikuIA579GK
pNvtHsBRniKFKYZD1HccwF/dfh5p+3TLlTUJfzuiHoUMYPq7JbcI3FHpmRjHNya4rzkEpqdcWlf0
JvvD1IJ6CIe6SaqtP6Z4fMZlV4qg2MG3zM6jQkdZVEtQkzxdOTdCVg54aUHRA38yoS1zeUrbqHmS
NsHRCai9jZGQkRNLp7pqreFn1EkSOTwgzJnvVbfM1m0o3ISpUs7TnghYklcpzYPA6Q3IeKhBWuqm
pwBV5qn1K38NtXXR8AlzvPZm07zBnNnTdI6SnRwlLdNU3Cl/8cOBVnao4TQBqE8wwHH0ha7DmhzW
NKG5iBznQJi2FVEE0wghCuWE/93SpvdK7Ea8d4IWbnSPfQcI8nQoe0Oc67HMrypdN1ddHtDyy9Sb
ic8WVprjnEmFsk4VeJJNM+Z9uMBsyHuvfKp0afLCEm9XWXWwz0RPAnFbGIR6L69+Yeljo8EOoAlt
9SFvEvvLXAz+W85iureiUhLyFWTlnWyo52RD4l/xGuHGAN3zoirMdfmwRk9FuNV37FSUOiTmgAYu
5ygeDsLIkC0JUtZH8sAmbRBoW+ZGGZ1yrG4CdqgxXAud1u9La+HSDGBH++g7NlZfzteB11Nv7bQM
XtM48d86sqGuTBktt1SST+bQ4eqiOMWLbZr3lOH13iWc9CbthHWG5cTnxV4c2mwffsjBIhXKc4ks
7Wx72SO7k3ShCzrtM26hL23uENs7OvFxBOdHNa9+07wnZJw079hVQE1hmX31Zys+LKNfXYNoq1cV
Kq19rWl2UptRWxRloYaO916IpcdBBs0NSmjwlLQDqG9q2FedMyIvKaM1xaOerPvJnUnopESIT8ET
iOGm4GaAIEl0a6X8fSMnLPPMpWdPNVA5fPfSELxLuEgxiWsKcPkLvTlnP9qNA++545VORmvRTD89
ZtRFea8ADeejV9ZBDqCkcr4DisrCQtnGK9XDBVwSyXNqi+TCPYHWh3MPo+fFcOZjM8r5OtWOc2pw
hGBUJapgY48Y5cjea0NSvWd2d4H/AN6MNBqXEgtDO7ElCkdwFARHXmzdKVKW/C+4fHIaAjh/ESki
1CvYHrC1NyBRTHi2WwywODV19wgivWu3uSnmK0NrQDT0FLftOH8l5h0J1WizIxi6ldPB3riC/M6O
apMbCUjdlKEm7kdy3CGbl12XwWkqLNj3SWPU+4ZWzGtd2s63lOeKRLOf1UDDsCG9wMjAfhf0pAQS
jmE0rAckAXT254AN12EGZnxTGVP8khprNmBtxESJ0CU32GBYEedPMx0c44weCf1mjHLkB9td92Ww
lXGswRJffHNETEF1KYL/QaaTDB3d6nRPkjhEA7t0WwPRfFHsBheJEelDme2GGVF1u6aKzgFnmrNj
k3sceiKKsg3AivapXJrmeqHVfV4yqDzANLmPZmIHp054u7Vteo6DD0WRHLOXrrLvxRirBa+YA5Qq
9aaSf0MErW2rKZTFcg82CIP3pL2flTbUrZsvvxaDCB0cr7KNiIAIVrYQXP9b+GztzqzdnGAov9+V
UxQfNOr7YxWXBr/aJGHdcFEOOTOBGGzNTxaOz9uybZ2dHwj2o1PwNNRtvoc+cYd/hOVBs0GNGi9F
2oyFAQVytJ3mmUIRWEp0PcsLlFbYHUsQ7xtDB9zMNroMlq45TpG3aPvHAG3yGZ8CUKEieEkqt/yx
egMPMkC1RMERvSrxVjsbrOqu9oEuWDBVQoWwY0/wDTSdOr4i4bsGVYYihxM4GboW1LLXIOuai+1G
v2LPel38gcSHeMKwjKjf2dfx8kimkN6RgSj3CT7sMAFCf7BoU2/yRLIzrbS3YY/DwOmisMq8gbTi
PjuzAwbb6tg23WxlTneD9itsvrpDp7hugwCEwC7FglaEJifSLaOkvKHHHKmzuWZxB3S+ALtXqd4t
qNK3pmF9pbZnYNUfk3uVE6Pb+O6d7kXLfRYsHBj99TXM++U6SXr/SY8xvi7LtpvbPCoAigUAhTY2
ut2azPCJWj1rRoWUakJklNj8uiVIvstgpvNOOny1rwYWHHuEhdHWcX5B+F5d1/QcUEpkaRQ2pFM/
JolnPlO8CVbeqTglsbeohyhBS7ifALM6h1Qol3jhmBE4LLJA2dEpeU0MSHYsiljSRIlHfcYAaJwi
xyDz2K1I6YOCx67JNHSxW0pIoXe+XeOS8zJ9ITc4vU0DbV+imnAYvfjf+mnCX818g/AhcyNs7wGk
uhSfO4EcPaQf00AGIhu/u8PyDv/D9YqTtSJYkAGQUsz0gzIsOkBzGc6k9uEty0F6XKFnSW6brM5P
/pR98wtzesWqM3zN4wwTvuH8GiMq9qAHvWOXASSJjMY/m0wA29TJ+ndrzLIrE8sD7mwpixt3dJ/L
uWIXQ7g2B4zU5iSFeIheds+2VB3mgPgoMLRJ8eC04AC63MRi7a7eESy6iF8mMe7wFYxET9CAJkWE
VuwI+c0N/I2Ock33edaNZzMbjkDNQl9Cc9n0s4PzthaEZGJicNLSPSJNn+nGc9o+GPPkjsQWZMG3
RYBY5Hi0JIE69z7mxrOZpF19UtGQVJyuOZOezcFMnZ+IT5S6osqN7t4rl6r7mvE7pzcbp6t9g+zM
jt8Di9kbCtngpaeJSM54JyhTvBCV+VHlgDe3G3tREV5h+Y3YGqqktqmdvBk4lQrz0LYRQCFzRvhz
W0lU0I+idLz3uIwRagDzio/yozyBrrTPTr5naAexQtUfR2SR/n2hUt4lpIjS3gOvy6djPZSsEV6B
vr/KPf6AlBA7GzZ6pl8Rdq00sjPkQA0/BNu4nRDBNjuIeDtdlDd268x3hR4zSHakgx1Xsluw7TDc
SEL7OJ3MrEpavNOPF6h9BXSPwTJ651Yrz4Fq4qKJpfTmijiE2QzHF0nV2B7ZoJaQihJPgPaJhzLY
UOuG+CNVE+RnPHk9GRQOW9/OsMI4TndkF714McX02Mc/K+XBzpGLxVUUPRLyuyGr+buBd7as+9su
b/aq65mGhma646iJMJFz8T3sKdA1te3dov/jOLs8Aeb+6Q9i2eVsSL70RQqUlyOUNIoGgSw2MIQe
sLN3eZexKZgnj2Ax96lyIgBtRgQIk06ZRviSuJRpkLLuLUXjdKNsLApx9yOO1sP9/IPmgrhJjMHa
KKAJsYrbW+EZzmOelslTAFQbQMTsX3titB4boUA4YaySZ+mJ6sEJOEhhySCHC+WFCoLi4MDM9O5R
jPikjhGkAh+u8/QB0LafbKpGk2/SoMexrzCrV++xgw8MFkuqnHPbT6Xdboq1SLtnrskm+CypjraO
m3d+WCVDMeOOh2YLc8oZx51jFcGBo4F2rtI20/WuZfIFatWB7tzZU+vJS5Uaq6Ue+0O5Z1j4OKmV
msVFsrV3b6NRSfTNdYqd3TFoTETV4ubXpoqFd5kaYdenYGpSxNhIIxfEzwPfW8qWZjM9Lmq39IDQ
1dWAyvJ13zvHT0OhC/sqnwUvvIe6m6jZgXAZuGR1MIR2g6N/Q4ARe9IgGvZMPH2yT1ynEStWNeaI
1+W1fVWai7Yfc3vqzEswgD9EO1cs09FHB9mgfvyYDBTm5fIruc5teuf0dlZeg8qXVSimsV8TXZq4
B34LX8ZgT99YZA7XNrrhCN/KxRx8F7Fd1xKH2614Fpnrs1uXyXffyftbBusy7DuYIsbOpr0xvYws
fTtYfA1zq5H0x9JomOiLsYnuckHmHt3naa1IvbRDb6IVbXrejomaZzzYHrBywGFUCn8FkuOPO4vN
gGMf17atb/04Hi6p413YexcsegGQu3Zc+0VTxCnaHQ6lVS+7ZElQOxudA2gtsA5GBbUx6RG8dmvJ
XgNShZ3ojfYPrNEGqM8keosqC4yQ2zjJGzjKZNr3E/2+XSHYpx77eKbCqrpBX1Vdk6A5SxkLbm+3
l0JCBEQA7AU35azno5X6HO3GAC3ZAvGG7KucZGjGMtvYsq/6p7Xosx+JVX/jPBkwzKEcfId5ondj
RxpPlOfvc2xq3CqBhQkWR9OBDN1uK8FInhYhHskHpVPoinRPU4cjCZHoCGcLvJy6DXp4eKN1TpkL
2vNsaOOA+fMnKr0szPHhPFq40cwtvVaHK9EACua6+xrw0B4xarAwptUUiiLo4apw3CL9uTA3Arj4
wrm5iXeVnqKnpVudR70Nn8SM5jtpONNdQEIp2uXmtfto8bsqvpu7n7U3Wu+cVSXVPc53IWUY/ZxT
DX5Jcru+z035Zk8jiYBm6e/QSUf3teORy2SJXj3lvr4zsNsf7I7mOt6t5trvOrlF4uvf5sE44Q3L
eWZCF2z4elimJ90NMV75PHifCI45NPhpyLeq+hu0xuNGUrENS9MlyA3Awwa0x4spAJDKZnzvcFAS
0+ifZBrNV8BKPGj+9nATDNI+06BsqIV1zTeZ5myczNbSzKRQfDfU11W9p+5p7wq3jdLQlYQUYsit
jzjbBJG9QdWaO7LOGHL55OlvrcwzogUjg6BMtmF30LP8N9AMAPkMfs31ivu+BcQ3keCTWOaZ3oEV
hJrKHptLKfaoCNUPx237+wqd353RjecM8a9BX2OSxyFAhbBxOxuVvpm5K7KlXuwvSbtQhdJ+u7Nr
Xd30TiyOqUpfk64m0bubHLxdI0LmbUkC9c4cjTOiafENUk/yNYk8f28ktYg2A1X4TeAkwZ2wZrUD
LjS+Ov5IX5gSE+njFrie3CKFc/GQvXorZ4uNKsJLVxiEbzkO59EkeBxXdoxGB3JIgLbHO6OSWx7J
ctCcXk/EzUaPGQnpl3iqFuhQor2ODdW9S53ZN1mufhaO196YPbtBYcNs6bsXqhDEd9XRkIZ2aYhT
VdbzqfV0B9Y4cC9mijcpWoR7cNopxQa9RM79bMnpCwoZ7m6kWn2NA8d9qOKJPUjXsG1dKv+mcKmk
kXRwVC7J6tGS7nsxIq8W8wPdJuNJe9Vw37WOEZYWAWu8IzReApHtW/bWr73prv7BCGti7HJZm3mu
JadxykrgzopT0Kng2GRjdByBWlFIxDDmi/rMa33Kq2T5Qp9+2dkxZjaRed294UR9mLQ1/AbGe/44
2pP5hkQzvkHxrlisreS5Lj3r1pqDl9wD8YCdo8wOo2umoYBeh1UrTWByBWUIFsQ6UriyD1GSj3dL
MxbsOYqI9yIJftoTKaVlXv0sMqJhu3YcEY1a8qatHQSWzYi2RfYjn9NWO8r1M9Jl+o2g8ZMwQmd0
1rLfs90mq9J093A+j3NUqZPrxcSoze7ZAqVPESIlW6fWX3rCYna0qJ7LMv/uwsJgwlnViVRMwFpd
1W7AuVQtKBEii2qQaL08o+VYDnujXDc7hlGElYaJN5v9fEWIl0QDOidswc3qgqb4QbGHhq+ZeoQo
YCUxRhhlNoKecz0Lxi32CXXkZKyTS9+16T5QRARTXBt4EMybwRSwSJfYIAq1PC5iqsOciXanCM7b
YrumSYsZKh6dJymy95JONEUuMw4HZ9qxETOfBzM/ejLNzmWgvza9iYORe/PTqFmzUntKHWzE+nnx
m9WFkK6JQvilKKtB70jOmBOC16jEsbkRUlMWTs2MiVSVREIQjd6EZEUua/pGZVwKoyS8Qk3G04xz
72xRLLjELOGbLhnzY5CDFqHD19/2rb/aDosOF1+ZXPwcB1yCBOTGLxpzx8H6SuNVP5g+X2WuNLp5
30ZTQA7SNmvL5ikVKLxzalm7qgDOU7NS7h3ceDtK0TJsum68Bsxi7WuBArtKzX5r9jK4kMPJSunG
7oOIpL7CGdA+u1E9fSshQb0ZHsUmIibAswsrVFldX3WWsRVD9xW0SXk3EtBBgGmZni3TNY+Advvn
yHfMS9cK/4qEo/bHXChxoQYUX0x455vITikux5m4pXcMM9kvWuPQkcl9P5UxOc5DVlJZpTwU+Ou+
sl7wY8zANmHiB3sLAMGwcXJ3uBu9yrjx07S+xJ1nPjUcEu8itCw7GEYs+PEyL1uli/pBWM03zKnV
VU8yTL0HEV4f8eh5u9QBjzvM+OqCgT5FgVxrwzGPmbu0Lt7MIewa8PH8EE8Jhd4Fy665xReE00jR
LVi3la+Af9Quak3SLIWcD+BCzbOcCERP1gJX1dHaxS6NHQTeeX/25jloqMtqkgqpBrF1Meuvmplm
PvJWB4949gvcFQ3RsQlmdE2zDF07KC7mgLQYdnjIqSlIPezorvC2pW7XUfVmGwo20MfOoGB19ptk
NMUFuiye1NjOrC30MvnsxARuJ74OjkPHvk2RyyueG9fr7yfHMZ6xdlvXXSW78zIsr1nrl9czh617
O4PbWBJv9EDwXglsKQaR5Ml27MLCtZZyO6k4CO1KVRStZ30NU6PYuRwRxQZejlWfCq9aHagKf+C1
gDflhMYQdzhCB4q1tQvGSttVMu4Ca4meKfjmv+wcj5ScDNYC38fmMQyg8UDNK0K/YI4IbAd1mj1Z
jXZJYexMyw8h7BFv5Zn9ZehxITOhsa8r3IUuNifICTGRNPc9hZKJHKHVmg10LtdjfQfIKPGfyonZ
DzwPlxMZtn/bNgnMSYdsZPPFmSWiDp2RgYrTL9pyNvfso1VNeiMAYwwbeEBuETqzAvSTqMbUW9MZ
sRBSXtnklqTR3KxWR7sy32E7t2csFcwP7trKiOzlCmcAZ85CUQOajOjVWpb3ZK78rUsw8TZ3mcfQ
aV9BXp1v7Fnke9kYUwOjZz0vO/UPx4d8LuA4tEF2XcvxS8ogBxM/pxZ0/0TRWnX9XTs7OYefpinx
ahd9devS8413tNGZ9diRH01yHPDBpbT2RjtrcRVF9cGMoahuPBZxron8BpqovrNRnvzesBnfd211
oHw97VDu99dFprptV+DZ4/SQbxF7edimqDZlnRvsEw171eJgsbVn/zsMWSuckGkcypbycmaY5JYC
lOzDYmi742hhNEswLMJO7oyNxjF+x/2mE4qi4JJjVkHVMtVqvyDx3VNFxJO/8JCgBJKSOgSpATcL
ppKqOZ/SKJx8kx9W14tjLpijgZhhpo0NmICNKal2JP7q7VGtl41bZ2bJLhl8/m5Oh+zUxxX7eH4m
dj2T9EY4ZSu2cGejDYeW+Kg8KpEhCAK1i6nw7ae2NmDuTs7DBHRxj4JxZIvr0Eae3a+41ygMmOyC
4Pm68sgpbHgjhHo6mnZTsHHwYSJUvdG82aPrAtepHWz4Lpi2jex0eQ0SKrtMglztDbqvKDQY+vDG
hQoNJe6420zOfQ1zb6zqBXAZpYK/lo1Yq/Lxd9HIqu8SAhU4mW+oy37X81DZHBzV1f8U6i1+p+GV
AVQFjMYkR1mGLQJz1noyHYj10OTxfas1De/QG3qC9oaAk/JxiiLabe1cgb5gNpzvAlCn7Mayucpx
wdkjZZQCh/9PEFylH+Yj+dWfyqT/MasAcvPvdUNUVJwM//vws775Vv7sf0/L/P8bnkkeZ/WzGv7V
GoAiec2U/K9pVZxl6+bn/+OffBoKPO8ftpRYFSHyCBO8BNLJf8KqLOcfkMMEGi/HRhcs1mDNf1oK
pPkPDjq+E1BocleOE19hzXdM/vM/bOcfiOARKfIPCN4BO/rfsRTwW38bnSTEIVMFuoShAfW1Q2Tc
76OziCld14Upw8GsZWfezJ1A13lbjHCz1yyAkfIn8wVMYzASNo4cTdOIA8hAkcJU9Dtg1tJbOcm4
C9SDKCDIFKiQTI//0H65vLB5zJaXWk9F9kvEZG3g9SSxFwPX57+vs1qqB7PvKjAlmIkx6ucpxrxv
aapM0B/YxPl5miUFv6Xohb4AERX8oFOCX8xybumLNpY2/yYJ95hIMu/JxLgsBbjaeTdXFOJuor5E
F8QWcP0PieQlRh2UL+vXyPBP6MvYpLoH74DwiF/Nv10vAyBRnv2K2tnUl6KaGv72BMU+/0ZMxqKP
djt66helB3RpidCjrukTL1D+WAlSLsOir8Ivo3VUzuMm5RAOxHFAPq0eqo+LEr5b8DHL6HFXOtUH
s4IGArQXH7pR5N9Qc9fZr5HjIbUkcOB86VWdS1djdBvvpsDQ31OOgpzOM2qNscl+ZWW83jQMrvy1
3kq46dY49HRKhDuSxLdzYm/mH2WZi7gm/Ly2gF1p9gtbOv/LyYYrWIio63HO2h1P2EFLrh6CSPEE
sqCo82+kBlbZLyfIcsbIZ1oD4Tr458IG0ye1mKWJ1ns7GUDEOYelZEZAb7cXidSnotDAN0C0OvOz
1mom/8diD3bk70SUccM/R8noyHgdC58XmUXxMHI28bOsQXoQC6O4jcXAg9Ee0SpP9TAWzaEoMY+D
CTHBK3K0rvj/iZmt45gkee6EZ64PxM2VAWHEijhasCRBKBxDjrZBZWxlzruMyG4gpRsOh0H5xtp+
/j6CDlRP8kYQp0kdliRKetSPP/5CNdnrtbsyKDJ/nxuG6G1m449R6iSYXs0bMx5q/srnE81mKJDz
piEaZQkwYlY8uORjgA8lGYPgoEubr0vdPafLWTTtkkMvyNv4mmOtjtS+acb11ft8MF08jpl9Jmqm
MOow8ajN1pcoxi/Czs3Cw8n6+PH2UThOacN6URxk5gvCSTH+KFl5vJsmbxgoE5xcPvzz0j5/N7wl
gxthq6X1bv55+0geqBo0eYXTJT+qj7dXcuzgt0igu2C/jTilarYhvFQzLpc+ocy+5cqJSdg0pjO1
zX5okkz8nVXmT6iX82Gx4qXBJ4UWww3+cAWA3IimjMg3FI1Ei7xxp6Zo7/f5YN3OiztLQpn4MvMz
I1lpouLJkPfONn5XfmI4pOc8mB0p9bdjG3X8/POP8DgrGsz/skbcfa7+/6sayzvk6kP/n//xuyTb
/fimH0p6myUBUNqf4uiKiMKypZX6+R3bBqz9ziRTmE9qkzLqkAKhdjwi9Vvv2l9/+O9Kdz58JbOZ
ZkCUGrJhTLa/T/nVvDSUhIDWVtTjvDN6SgxU9P0cRNhkEcbzs3YjWJ9//al/LjR8KlZGljMp6AES
xPr7p6o0iSgf1aQWMzK7isC6jyfi427i9s897ejqby50tev9y9aLT0RdhWWK2hlqb+Tof3xmnnt+
UUWoc3Gr295j4U1pa7FHN3nhAiuS0QUJNgqinVKOrF5p0PtkRdYZ+pDyKjXnsriLG3z9D72ZBs6p
I19KPRB5v37VbjK8GGB+6TS0eP76Xv3hb1m/OAhLtrjohQQkyT8tSksKKmoSdP8ClaM2zamFRRfk
PHxjv6H0fytHi/4mMfNZk+/9OgpsEcZunFvATqemenLBYMC+aJbMd9/++suxw/jjrnrYXx0sC+wb
rFUQ8MeTpEE8eVlFjPsCU2VCZBXT7EHLBqJjTboCvHvrZIJb5SJeKJzNVOSD8Zi6cEBOphGzmy09
yTBbWOvUA513VrwgaUQPMsDjQgGe6/6mlcs6TsiL5y0ldCEqwKxU7oS/f0lmfiJ1xfv91xe3jv3/
u1lf3wyBM8xeM81J5WTf9vu1pSoxiehQ2KqzWeevfWxm6b1gfv/bKMPfjwXrJ5nwYxHlmT5+9397
xIUxUCQsLFYU5XMXioJEDZMzTmpwGCIaByRx7A/cpVnSZHrWzeTxA98h7u01yPMkvW9nOr1f//r6
/+2NwXtDyhnemwDYO1LvP66/dzAAukWxRdxZmc9N0BrDryRgq3FqUhU315LsPO/vvCKrf+i3u75O
R6aL8d+yPQB7f4wot17Q9XWYHNnp+MUNsnrg4BNign4/Tzb14QbqmXvInZI/hyIMCDoWFaFTWLHX
TE0C2vxolTk7+tfyidDOPZTjoZqtdRlM7Sw1HiNKOcVN7qb+9Faz30z+5jL+/Soca/VoWty4wHP9
9b35F8dLDjHFgY9e0LJviuUJLH1NZhok/mY5YtzmQLyFvNCLmymzJveLklO8jJsWKN3fpXOafw4u
fMLcSuIxbWgufKk/hrGQhabOuhRbEsbpdBNm2THGptkjK9izV//sJkgjpgbYPqw8SAwS7w1/E+PJ
sErpnChZ50n43xtb65fCDsSAp2T675NaXGt/rGWLzBr2D2SrSCEfJDQpIlIo2LSdZmR3lr2SCv/6
gzm0/THAqOShZMSI5OKf9v7tfoy5bFGXokUQ1P1j9xbvUivyI7qDnORrDsvULDcNPfKhPRpTOQUB
UMEqi84d6Uc9sKrUbHLqOG7HJrSUvULDF6TZQPWjzN0RJ1FuWONyZxYZu4mt1yjbfDKJHRyhoPtB
Iu5B4kz2U2rg9AIBhD5RH5ogyd0vubUEDV0Mjon+wcWc4JEA1ZTWs3Qjn/LdAPQyoHxozeX7WDgE
J4HBjZ21wE6rIIKlk8sUeWFbklwInGqhbAq6JMmy+pTM1ClR1OTeLK4i8Fm0NnRC6NJuFBBXIdci
IkqYVVLDD8ozKl2beB1/yFrk/MFEI/6azL4k2kuvRWG/oXcTpU/dMhjJT6upwXeGpUhGJ9hlRILJ
C84eT3gwUY1WXdil5e0vFgPE7kdU9FUeLvPcWd+9PPGCdzkX+XKd+/ScqFbHcYMnwNFGhHgOTUB2
hL4GfMTPZJUvNK7McfhqO6CR3oh/rOxbI5hUMG5TZqOJJmQJp444xT5X0Y8qL0Ftbji6Du7BqpYB
fJEZ9Tw0jEJlLw7NgKI2PWR2n3hPawxmWtJm6YX/o54tf1SbYljXWsjjoyFfqS0lxolKLiXgaERu
O28Xg5v/Hkwowr+MKm8z98BZKxJkI+FvcTsgtz2HHnIgMP7WMBAXb35qYwp/GRZnD5HvgcWyoTOi
LdLa3X1hDW4EHL13fMqN+Frs7m8WNhilf7wDbCfYUnxQroXFvvOPOYEbhKlgbjkFR+TyvH06uYDa
ehDwSV71DplvrYeFlmpptM9w9LGaF67w0DFLFGusywvs/tc8j8vmwYiyJjguU4GEGrKpyFF9WlZX
jhtBIJJM9mZDL3kOu66yCauaKr9+hm9WTN9xA5RDjQEJpcaO1gW4gmPc21qfIjge/U3APmZ+zv0Z
vVGIFBlMi8pKRxwkUFh+sTEayYwKHMxnoDbjQi7Br8laJEkIQs+Uxzw6V9V8IJqEnZtrDWp+sDUP
rNsTnoQo6wAYruHcTVObosLGDQoIqbOjAVFtYDAi+N9WoELNO2aFWiKmTMdGI2RPrMq5kISrx18L
ZJZpQGyV1erabCFan3uEMPZpHtIYXyN0JqkjtD0JG58xKzk/JxoK8Qlx37ieQ9oM7WnlEts4b8qK
LPQYMaUZBW6ICpPUCXfmcfHyE1bf+GRo0Mx/IdHdMz2C7evUdkIU2czTTTxO6ZUC00iXxI48EGhQ
w+S6h8CpsN7BGjEGO8VoNga0hcrkDheLXc+XHi/WMG7Z6lU8dXKCHfUw+KS60NdN1ProiiJx3wAA
c1w/wAhiB9zQeJ+/Bh9HKjQbCbelGTI0aSG9zUE3RFVGM3oWUhm4JXViz2xCOysumOAjgtoiIIA9
opQNwjeIrkEUK+62bHsEg1uvHKj0WBS+2vced3cq9jZyFdaqlLlxsJkFlsRAfO4BYiiemBc7+Ywe
mjePtGurkeg4QSyy3KEBDty3QidthrK4WldAJuR+/pppH7j5BqWQmr/KtqVJ+pMiDL5Ki2yFfB8n
DV/Bxi3LS0EjmeGWsr9X3e3n/jReahapIct745FpeAWyzgDjmnAmBdc5qrUTigCK4Ij70tNsaONU
eWm2DZAkctVNIIf8FfdO7MutWdeM3MUg9/JM9YEhYjjd0t9EKuDAGlH6Q0jcoIZpTiobeGwKka9z
oqtqt++eK/kKS9Bq7l8rCaZ5zXt/7m/cglGNamwx2/fPw5w1L2l6/7mzbruG3beVgrc4zmVlFD8S
sWa1xmLhSBRTwuGdLyfNjltZo+C5RgJV1a+cBoV38IOpyvVWzpJGMfTplNw82gpIXN9cC3uMQQAE
ERI7zmPrXnb4GKFLx2T6hFIbQapGJt2RvI2lwkaUXzT22U5GZpbp4xUpi1jlr77d10wjnujXTYJp
D0xN5I0w+mLOIuqhpmNSPSVJWiL+lgJx6IaVDTQcpbyBE0Yg3fUY/Xk0Gmj6ZixCMVfEGsX5iX4S
u5yuqrmgkZWMfC5y1BiMpTuxO8KTyOexiVy/Q6kdyZVyQrT5KjbNEEivFjGDe5CFPG9N1bd9h8xE
mc4WaWc8FnUGAQWWq7kwbVagOozHVQee/Zpbh4cLm5bPTSuXAYY5l8tN/ZxxoutiMcMRQ9T8nEyI
wa/7gqS1S4f9GTGLRnOcXQMc563qxvTjvBQt7bsjPcV0Ujk9WUU7icOn/FH2yP7uTSx3RbtVhKvo
0+cgc8C8NdYBQjuBIFilnPoGnwg9feQAeHvD0hv7ijZvznerP3y+IP7k+NUWFIPvOWPyakR2w4w2
gfJUX1KL9JTHwnUHO0Pj2CnjodL0ZMlZnOBDDltrJCoQna/IBPoJq1pfzd6jxnVFkbH+P5Sd2W7c
OraGn0iARM23NXmK4zhzciMke2drHiiKEqWnPx+r3Ke3HcBBdwPtTlIuTRS5+K9/8N5LH+Hw5zKR
K6x/HKrH4lDOjkzesfVURBYx7VbehwArrPrKXxcToxkKQMjgA3ltfVLoAnhxM27mNRWkLWqJNOMm
byMC/2uNSKU44ge+Lm9jLQr5JZC1pMm/DowSOP6wnncdtGSNh5PYFPdRjHXlMXQ614xfCYBOmUaf
cBG6KuVjpTyG9xw70vlA/IMxwUG2ZpHIbJD5+QMRbWsU3Q5q4RX1HeMsn8a1SDPA6CiPvko/tzFL
uRr1jzoN/PZdEUHAhpW/9rzy8P2owocMo0Rov/2o6y9r1HPAsPDtrdPLJup7+sZMG9kGTvhlUM2g
k/sqJsmw2g1xr7OT1NnqdTuHhFwo7lMl7Hs5hTnlMROoLmxjEciLbNDCqeN34cj7RvgkszYh3vx/
bgOhEAU3c1gC4u0W/Ebim9cL8pflOGVI4iZUtPwX8+iXCEIYU0FgFrQglnAAbJ8Q5MIHsL0g6K8f
7uWmFvCHYjOJEsp/PxQvXVHylsipPg9K6jbD20cvkPw8BG92cXYx9eRaI4y91B+s0l6CfLFLZZ4I
jmq7O+BPz/eDyCo3OG3w89KlwNFrPyWLfbJojHlMswl5l4M8x1P2UHo01vM/uBzYeu7fm+o4wH6B
2wuQQePpN4+UujIpPnmT2V26MZeeAUhSBvb9v93f2EZlsH+PffAq7IpfVJalofcVU5DvnD7zuI62
cOx7D2pir1e2Yu6/TdEwiHevH9cLXGvx9q+LjOAgstEFT8QL5qzJf36P+2WGCGaGf4TfUFjswRe3
kP2+VAOFW2F8vTonPXYKU/ogdTa/uCeicyXvIEzqKCSQFUvHSd0rNF/9N7/ynQTeZ6SgMMbdTC73
nfKXRE8wSUlSW6+SIBv8GboK2VfQHFYxp/tZYlAn9wvzrXmM3IT/rdn3UVM5lqeo0MyMVeAdoN2o
YD5kULnvG2LI4uyUdpmFd+sklMZBYOP1QXrKyxhZORmarr/ln4j5iwVabiyXQ5ILu3SkTeXqICQM
DB7FPIFykFjKlua+E/E6hocxQI+OsiSrgFt3TlZrdnhppqqEFOWByS9G9IZRgcYpH97IumfrBi/p
6EYNNeJDERXczH0bF+36I57XyfuQ8O9qOV5ezZEWSwHDcwPSir/jAhuHXzZNuHJwdNuEmfcumSPj
5LcgvhWsFNo8BW6BNLz0/A+izqoISTPMvKC/21zT4XLbF2s4bdf0TlX0YRLlwiXhy6gaxNC1GMRx
yz3AoQOBLGmKg1KSygXpFUgWMWuGJXDzjk5YtvhFBtsSwjMyEPkIGUvSteBozYLobz0xGLP0Ubt5
3EtEwkhQw7uNG8kQnYKk5IMRhixkpQ952Ez1daXHDYW+qDHr/InMeYyafYdernOOwuTwn0m9hjh3
QLGPOgbOJgBZsitborqrUzYXQVeR5yYaWR2WQTT4ZpbKddnM5oEO1oZIG4+VGBZSV2PLvVVF8dF0
ftp/dbAAyLiWGWU0RQ2ipcI9FtGYteSo6hhTXlRWwYwfIEtEGEEDHIa6mU4rXrmrPMJGtYOv0Bi/
9Ddg/Cszv+OsVr2brixgAX+5skLtSKq2l+0HDrY7OxvgOL33ZnazNPUywrmsw0ijYnUbysplsWwT
HiiBg3Wbej+ZshbzFaCjIgG0ybGmDY5s0LrtYaauDNdHfD7NZK77FVpfdhgzJVxqVRKueze6TogI
Tb+DBszkRie6ZSG7ZmSqxoMQtqx4TfQF4sD1agWT8OV1oVVVjXei9ydsRPxWI7kHcwE8qN6zwE38
Xr1YQcIRlGddDmUl4zXfk3vnRLeaHt8E2Uk51icKWX3cvZUFEvH6J+U5JmCHy0NemVCnmzGvfAYW
aeGR/M5dLqa/FzrFZb9fcQhKUMikAeNmr7de2zYXrmjcbqWYn6z5ktPxgsaodZebnpjQ5memO/rU
SEOhbF5hN5EtLLQ0P5z2GHASNBhnzFHC+GZkU8k3RWVH9UAeJaSlbws6hcF/D/s25tvrHLN5NocJ
UXA4uDCrLYxXFoLebNCUAzmjaUEKnIc7GQ/kre3ips0oRDGCsb+/UdzyXsR9nHASEPFqQ4JePDPA
SXyxU9GYbC1HKBFVcWKKAow5rbbbIa/xY74Jwg5W4Leet9kvvJyrYf2zHV0dLfgndWGnl69YpHIV
jcEnCFsUHhGfzsyc8CMM65xbsUnHlrmEsc6f4Mnm6TuvpbSvr0NautvnGfbO9pksK/uCbo2uzWMP
Oy27J2jWM8RXRh4Wzu9M7M0WrBKpbVQWkUN/AUy1cDnsyLbIPF7uf2+KNBdIN1PqwR02Vu0G3Ezk
4DjT7rff7iaZfe5bwN9iNtW2znTD/BPYP5wfSeVA8eEqtiVxvzijk19PHbKyAj1nRrheTEc9XODR
ui1O7SWNX07cp5svf6IithMRYte+RemHd7EPI4/ClqHnVOS+Qvne0AP+vFSOl3qovUxbNZakaCFm
l4cUJ1E5TkgE0DDS1U0m+0TGAXQOq5kMQsNndhQ1/3S5t+WMIOtxboTtt4NZ20dRM3ehzbu0+YH4
YQTe6WS2/yT92P7uGoQkP/zn8xPsLvOoxo1lDTAOCoC8XAwWIAxr2jkOQ4myUXItdTbjEr53W+Ak
l3Wv8Rnk42VyVWmSTTdpIe0XXSZmWZFCURymgaAZ1rYis/fjcvG1xlkKuu/lWB5iJ3UKcetgeBgK
yvr+coWkUCQ8zpwsgu0znkj2Xl/eIozGQr67nRp7PGe0iwrSaftyNn4f2ss9XxPmz4bFoaSYqu8T
hyS09Yqlz65SEcJ7bt9YhoiMGpnJAO9hVyzOrwKd5oLmsPQ9LtB6wXGoy/JYwKO0HXyVuBNTfa6r
cL6O/Jz0lfso6HL5iZRKD3onpcTcrgeGMRpL8DODPk0OAa2yU7gqFH4kHHkKi50+FQqiqdNp1v6b
EPPw5otfJ4qq4DIqMGcAWEmtq/BtZSJJBU96MZs1HWewdE+qG2wvcIrQrhdXbispdRbQ4OUTQEBa
OLtQwAL4JhyTUBYPzcpudU3nZPwb//Mu/3vOBl5UL03Js71R+Ftny15NDOLvpH4745c8zVvGzQUG
G5AkiwdmZ7bdEw4bU/0RkojFz5IN/hDRt9GMHQduy73dmDBXJIP7vnbyphn2MwJL4Im+0mx3hJS2
8R4SFMYjnvF15tnBiWdDZJrNNuifwEnYyQl3hrxHYM3ZsHFXx5EsDUruTvr83VMj3+CTfRQa2OrQ
58Noxh/BCNkc0qZmltzRC7cHgl5pewJu13AqA4Ixi8sQM/zPsI1U7OST2rNSyGWGr+FaRtmHOrLy
WvD4mT7dUo/ajn1qcq5hqOcCxATGSGJ3XH6GcfbeSDPzPGqBFwZ+N1Rb/fEyXS6p5i13Akg6X3Eo
GkWF5J4oZi518fL0m0l17F9HnV93j1kCMlMfk6KDsSC3eQX5u8A+7EgsrYgsTPCLfUOIAz+8fnE5
qA0iBl1jq8nHAT/s2cm4EeU/9Jld9yFPtqkv39CMJ4mYHQtWmJa0Ubv0PVwHdi9mW7KbxQNqXMHh
AxHxuJGEQaHd4wEZDdUPTEwCh7AGBLAZ6gbc2GF+n2++jj14GWbN/eKvqZMYbt5viFzauwiaGl9N
ZMLGndxqZfGpDAODeb+JNlXDvjfekvgHP4c+BJUzMytKzy1Ed1juKyWB3fTq23kwSSpmgcSZ0uDv
2s27gfpYrxuF4xhWLgpBNVJXfVpXelRo0eDz+MkxXWMETJeNUl+6M3L4KW3yaI+31yBJac23MaHy
4cVlIJy38UYtDJALOoB2lWMqYMn6O9W6doniiFTOVE2hy/3uNE8+vhVtZwfqSOxdudy1sm+K/h0V
TQhZWKDS6ECMpJPGt2W1IXZ4nyGIsZM5bmdpeTW1OkpxClv8AZC9a3UZ3kglSB+ynlReTnQSlhiu
P5/mksZEfISJ1USQ4wlKgEfyo3c83/4gqcnPG2hAQYYY4oh+vYAysPdlmg4EOcCbKspFnSR/XtK/
aBbVfoX9/JwMffJX04fxFoPIRhsa1X+COZ7sS1Ml6E9qYsJl3NFoOWkiZKJ2vMeff2iKn5ufONr/
aVlVEQQsB2az3SAGZkTd4uwW4zEnIMRoosIb1F66XmAUeK+GWwk4QSlTUSPuenRFIkeXsXgFZvv8
foDp/XCoxDxv+dtt0m68/B0gOa1IGxraJJ09em3JMHg/OjUFEXL+GH9JynocGjAmxc9lIH8Bvn+n
xtj75VEmZyRg4S/qzQ8e+BFnGdY65se8hRWhZvFoKKZuENK1GKjhTONVzJnFHE3Yw8upLYbrkqZ/
dOfVKz22A9u3KZuOXgutucNyFs2g52NKVAfBfFNuiV82N4ndPAd7JEBj7Dy4SbSp6ZY+E06JdB5x
UCiOC9kyejqhaubrrhyyLAhJx2cmD0W4h5Dhu9VDjg42yMnrLIcti365m4j7Hr+DSbP7xYJgcoIb
CMSOZE+eY2p/rVCYrNG+DE2efRnmsI68z6bwnPRLHkyi8q8g/uUTp0J8V7ve08eLcXJ3MX6e7rWr
1+R70ws2n9/qqDDuskc6iY3OVYhbFj4nO4dB2rKu93MKwhJrGQXN/ZLOvVc9UIJ2/EYx6T6ghMG4
L/FvNyBxbmqHn0vtX03QsLzlIDvQOBTTMalYCM0bVH+HKItAYaHhs7AAqIXG55HIyDNT+l7W2OTp
q6kC31yvK9+Ni/QeeXuaJ7ea+A5U1j3suq16U+HiYsq7KkGo059ScvoybHB0TRW7Y8TOjn4DVUqH
BfZ9YjJFdkw3Z+M3imVFF/ugN9W4634dq7kU13M825OvBbefcgF621gfad7MFh3cQvsih6sDgAye
nkXy1DqE0hHJqAqXujQLN1vnIohDAHgIAGIZSBXkx/RLsIV9nO/Rr/vo+2USrvQuzSA1FYh0ysX5
QO+l5jkiPhE1xPtu6RzS7KwNofvQUsQA7KLhIAgI2WtdFUxLavBsQHfnxrmOr1aeXzjDPJsTrX2m
YSzZ0uSvBTvRDY5FkEVbI1G0AA3nLZtrPBhIuElCoJnxqMuKZuN1NRNKN+6aVaD+MaCotdjVcwRN
NRtbkXwPdVJPwd0igdvazyORKeb9UGo6V5xxNHpq3hVdmenlYfFhRpT+XoXjtKnPreXPfZNMvab6
gV+J51GiJu1ShI9Sp2IKaK7ENS8oXAg7FcXs8IE4ehfTI+5C2ksHx7kBWzvxYRB+O5dHdEpN4hwm
Z2id9gZTDzfWdwD609B0ezenO+jeovAwaPyCpvCIXJvRXWH85icyRejYrrMn2mMiyg0JSIRhe9Vd
RW2dNiTFJyEpFbeBxvYRg0fJzNSd1Ly0LiBF1LsowpbGSqBAjr1uik8hBoSKyFuMvEjo8boh0OOJ
7M4avfJGW3z1juzNWiL4vAjzc+eghxgfKJjI5FDEpwy0xwazjUrp/KTERn/x7cI86CORwR8qEzdR
3rWcy5S5ds85l+HAv024TrRvMjys2NjHIRpx51APZH2g5yo0dd8Bttzkx0jzRyq/feoBNXwfRC35
ZVkudgiTM2KrhLJBYNMeByyjkGoo0qtg5CTBxAerGJkQ8o2lyKjmXTYa2HkReWI/1wv7ceFLnx9p
jrrmU9C25GmiixaJx/REgKx7V7O0TchHqhB9IGshi3lzyjO58VsSNizfq1BYRN9tb4uzmXGX5e+Y
zXpOQDQILQVhnYhSkl2RD0iJEXdN9hZ4OUWOuGmToeP2BFNk/21zehprklYcn4AS7bbONaV6FH3P
2inlolN/sYc2l9vYJXNt+ms3WLjoy6XrkAKjPcILmVSAbpJHLncV7jpLexgLVNTFIYKs62CjN7aU
LET2FUghd7SzmxqxVGF3R//Zf4YonD4UCStPh3di49lbpelhopbD/49TTM/n9v9XKws++HS7pz6z
z50pwiITpTQbJ5JPqCW7A+qmitlHDkvIv1Xsq/hTJzTtqhSogi+Gyc1+DddJbgf9ekxjDIAX39B4
ZLf+6n06tNs+iDJCrXB8gfoR4psyjPb+JhBTpiujtsin8eN7dcqTgz/Bbz+9A13d0Lg6mQJvWO5z
tCWxZucphfuxWf08R6O8RnZzhWOCHtM9DOTea3E/nezDbS7DSvZUcTj0xMrQQMI00J7e0xMhI1rw
pzUqGBrVIO0tgO5rAenWCOymMItk9+Lv+9Cg2AW3K80mIfUsMiv29ISc8MsMDwcrKEN0DA5/q0/i
S3tfXiDMCtO5zL3JMSik+zVG5OP6bzwTjZgsgRuu4LlphCcIaW2571IhRTIHKkDNOXNV9RKTPYkk
NENe8lhNLDLmlCyS8MiT9CQ1CClc5O4GkMjyAhdCvGOKw4h6LzS47+LwIPZOzj7g3pyxB53wSuIS
tIiFxeQJz4h7UpzIIR/6/F1mylHQ0i/wI7h3F40lHktCujpo8/NlnAiYAcWabxcoGIhwJ1qNzMhL
tyzmRCdz9r8Lj5m+24F4462/i2CRbR8UyZ3oDF0MV0b47/0WTp9LjCD1DT6V7LtxHsEg8qotPLsX
d8w0tn+tQ9HEbzKnVeT4ra4eMTgl6TsPo4Or4LLfrKVvYQi5KIsZJVIPXKzoPfumM7wAOYAVFvZY
F4immRcLVzD5NPwdN6WKwl3bNib4C/ywyPVDtTFP4H+qMw8H0s2J1vhh84dk+iL9voigQMihk+Zh
q6iPtxNSbG98H1Q6auVxUtGyYkrBZm2C2HdBo6aCFr/3VfXhiAwELwb2qJj2EgtNSSPwwEHZuVWB
xVb7DU5cv6OgJyBDzqnFybokthKM4nyjxoDtYoJHTgVp4ET52BQJPjXShL+wVfKdT3pwBJFdgmI2
y48b6vBe3c8oyaMJn79xNgvOHG1ej8dYuZH6upS03qhKHGrwL0NZ5L4CmjCh75xq7GOmx3hGP73h
ZugBuN5Ube0N37KVPuYjMkb6RfstCayQ8uliaRTIQuO92oxJdBoLTcfsOKBQcucjiiILlLioXu2j
mttYYzIn6F3SFpnChTi9riOCqjhlHX5j33ulF6zDgiyc0sexhk/6mA6OhU/ztufePk06Bfw23lNV
D3YgFLQl+HY7V3Inx2Ky+JXusRD62eStbYfMs2eJSwux8o1/AC/p8W3ClqzFPBK2Zp+bK4k5Ne+d
U9Izvner5Yy8YVZq0apFWMzwCVRrHY8CZ4/+UTif4qmMNGngJa/+PYrmpa6wDp2QijDmA1+x4aFb
EolDX7Q+XMAL2jcNhkGaIfFj0OdrB3gKitx62V51iTt8JtS8XNhc1zoT8/WwSSsSFmdywQVho8XL
KDpCL8M3bL+xUhoofUaoCFHjGSfU9UBdtMO2bPMfAaVJ6LrLDOED2KirOkEM3VTaznWIS+ytqUDp
gM486hjexxBXxSg+bugyc5THxaBX9+itXmDxXaZzBx9q9nOkVRQtZu3UVEraPhPVvoUfIe1YHLSL
tB3h5nIzsRwdpvhBBd5E+lyiHYs5SuTf/F7lkFtyn3aRfRUgHFq0T/e+XXlGEed8iYYca20s+YU2
OhYGum5xVDGJaOXRiQlqf3Qq7F5uBfKN9m2aYdu+XdXVWrEngEUz4byi1LKs34NJe+u7GjEb0Q/Y
YC/bd4IxaZDcUOrLIr6JZkPsxz6GOCLYBJ9R3ryuKZz3mQrqHNvjaYjkyOxtirrGigsKSLG7vKwy
r2KAet3Jhc+ztnTm8QmaNxV26MUhXIFzPkwEN4QftQMY97O4AMHkVFuYNyuKjRvDfikpqUDwmU3I
jXUXDKHJecL8P/rQeUU21HcX1H3VXQI8uQWkJ29/o+Zr7CKCP8+wfYBKXCbdV4w9MDHkfcY+6Ffs
1HPAzihEKEaJPtXoKx6isrUUL2j7cOvAVHv7bPx5LQXyJ0PojHPsJkJF4p3x+iwMjwM+kBLZD0ZX
ZXXIxOpRt1XOmismSer9G2cCSX2giOjL/NPkQziwfiwV1eYOJprDOPJDFTP8kZLj0AknUFJUvG8M
AdnDNwwctR0dl7FZnyGpJ1S5a0krANqOe2E7G2eM+QnMPk+Xog+oSgY58/ZfHl7pq3P/5fzSYVJh
73LvQfnqafhgtiZoAuWr/XGZaTBv9Hh4eIpWG5/UPkvVzh9rtDeH/oKoR8rv9dXaemWcPmxP00PZ
2pbCQNQ7Pwq2xJyfC/XTItLEuG3BieVY4daEJIzXP1jcIcUqIVsgiL2ZumYesbyiTPK7g8Y4zc9u
UeFgtXpwh61FAg5v2abYObnRU3PwIQi238S4AteecjlgT3Lf+zEE5B9TIPFkOFIZaMQqKgio1O5x
ItQdbokkoZTTdwWzjy7hktbhHB4Cf7TLL3q0ADH5YuoYwxE95aXQ12M/Gf6UN1A3gReaNmm/NUpK
sEu8GnoNxtYHYfbITidE8A0oEaTvl63w0OKHDaThb1nLFPtzxNM60Q/JFBXSLm3rNn2ufX+J3xmo
yGO0p6qyPYYLut+n0i4Y4Eq0EGCgQUGljrUzzXBpuFhbOgZRxqKgby4ot6M3O93g/WYfd0V6Hl/3
1AQGSaf4uMYxuJ6/APnjRL5bW7fLgsOQBqsaD2pTtgKMqgXQBOw99+O/qWPzJT9s7IDwr69LVHfZ
TZ+2fo4B94gMJH+k6e5E9Vt2VYOTnBYP1QrB7EIV0hzpOAvj72kblTgNhwFm5t0dKVkNgdWiGAKw
y1GUVfOtwc+Wz0eZngTJzFm44N/VnzlCbkAOxufUCQr+twntHaKlX3vEN4aOoIHpRYzMj6bux/I7
eQmgw2U+S4xQkKH6JUiIAVKoTl3W2LIyH4wK0PMX+cRXsFIoYX4ioO+YhEFTQCJNF9rZty3DM6ie
dzr7bBLl9cQ2G5B2StNLlwuFgt3bLUAx5jEIRvtaNSMBiJ9Nk0F+MN4aDx/nMQrU+gY3taYbyUxd
vfrRieKVMzd4JvS0zjxH4fUocvI238rA7ZRLVmdXeWjfZLqF4qp2mKc72hNNA07lTkIA9QF9I7c8
SlYz3TI8h6xrrpEW1aNzqtZOptYTgOhXs6sGiLIbIiSzeF8cwrnM/CHtA7XheMruzfvKAj0n78FS
aN3ssB43PbTjdQTb2CfMo1DT1gqqxd84HtHj2DmxCFV93PAw9756fj7xRV1vi387uduvhQnmT+2p
i2hex1czln2tOmEGsg1Y+qBg1hCNNOzUaY/9ki6+4Zme43Yi6CUUzTXKLxTLe3z4XRMcs3Nfr52Z
Cnpqitp2Xet+iIEMOTC5Gyx/o9f96lP6Z9F1wFK9uUezdXmx3M5Ld57Qm9YuPeOM8Q9tGKuvYwYV
7HlhFwxklnyOEjJbaW104WifxYaBSwQ7bzbNp1Cmbr6+uzSvnl6nfMGvgyE20tvGPGfAcKjCK599
/XS7TrCaGCUZobNUC6YrISDkKTHsktwJ3xfTMdbI3pMrMge6lnDUQfMu7+gg5Ft86ykwtxUEDRtm
GEJiKbf4Gm4xlf9H1QZVOX5o3GJNlusNA68JawT6BPZsTT/7Q3ek5nZ8dTuXhiebeXpxs72LwiD7
GQ3Zmhen0K087G5wi1yznwZmyfCRlPVg+JhQU/ceD6+x11YXSObYFGeCBvcAfsftv/QKzUgKsQM6
k48hoaBu77eETlz6kHMx2qYuvGhNS/CpjX5pB6hR2oX96dbhqG23HE+rfbJstl54KoB4AW3b9mmN
wv3TznuoI+35hFViO7Y4vvNdAqafeRzRS3FMyBbY+WJJNESq2M+2gwzycmEvPHWAwxymc/4GnTSp
HIwsTEjEyalarOX3lk0Q3FQYoeNcORpqenkkp8Kk6irtXMf5AzPLeiT8i5eFibhLJUnH0YtR2/ih
94L7FiuigrEhCg94nsIM3tH/r1QDVyaxjaelC+ABT9tUh8Ep7mnOukdA4xm+8RLE9OJARiyHF/h4
pWmVMYMi5P0Pr4XWLt1B5E32x1mvGhZs5RsWJM92wZISb+t7pzZ2AsvDeaEhepEdXtqBa+vQ1GOr
h8wAC9pz765foPMiNaePBG9Cy2OA8CD4lQGTRbfIYyFHQpq3z3SK8UC9Hw1+BmQ9YKsjaAOsUNjx
P/Px9T40I1IDXLsXLA9LQHBhLZZfJ749p/Zxd+FNstshHzaCWBi/1NLGdRBPEkjyKNUi+pO7laAd
COtnxcbrfz8UFlmu1Y5A74ssyfFforYWdg8sN5EcfRn37LtqQyy5qJvPrx/muXbuckX/PswL3eF/
D0PjKI9iGEqBndPobdbEGuhiSF33QJNmitrbEXcBB+ZekOHhV85q8v4Q1uc9ZxXas+HWYtbiur7V
gr5U8nmaVgj9Cvxx2Mwsn9ZW2jFE5cc2Bjtq2wDOkljSd/UyhhqtFVqBl7HSz/3IZ7cKcHH8T0Nz
0YMlHrx+y56zWuG0AiwLK9MkMNESal/IDYN4nAs/RqEQZq21NcDpGkFN4uNjYMOza1wtUHZjHfH6
Yc+v7n8pl/a4WJYksXCxICEF19qW/HtEwBffojXUA8Zi4OH0ElKUWv8MtaI4aRagO8hQeUHbfRtB
zw8su/aVD5hdYcqcG9yvn5AdGs/Oh3xMQWJcEiSh8CCEPj+fYAi1ZfdmxwHSPVIzMC0sOuYhbOsf
DWj1erf5bmfdKM7uH3VMi/T966fw24BJUFQR8ohXi8fOKnz5QkqEBRE8G0vrDWwHW7cx3kXo4Em6
OEhSK6KvCTOUbE+X6SMethDhwGVHAutieaeUsd4lii0E3fpLW/31k3xOuuahWXGtvVMclkEdvpiS
cf+AcufgPej66NAqgIKz5L5lpPZo3WTF+PnDPPVyiHLIgERcpJcez+e3QETEZmMhVZLunYTIwO0j
iv+uvW6kp/rhDrfhxc7WkmCZ0+uX+mKM8t6CXvm4XFoNcwBc9WJMwI1YS2Mm9zCmPd8O/AV1oy3z
0ny6eC1c1gAyuLR9S43LcAU5rdDjFLjUiz+8qi+MCOz5UBwBiyexdfQJXsqqwWXqIsBU4EDf0DLs
L1wZixGCp2gsc1nlLgSeBIwZ6w93sayJNdd14B4o1lGxnfhVBwf8LlTVgm8eIBqphEgSePnClUyB
fVUopDiv30phh8V/Xy9OPYZBTtCmjxchNPaXOZPZMDqkYJCVMqpQY6Sxkoy40MpZ4UuV9PLaL8u2
wUEnviS3eqAhRFITIFs1Z7JIJeAZxUPYoLvrDJZcMGWDAqYSYh7Lgon7wE6n5Zm84/Uw5FjvBZL4
23yjhIHLe16UX7+o356HxwMJAi8iX5tZPnwpOCcCIsYPuiT6RLgXgg50m3s9SvRFNRM5rJjCCimW
nUYii5JNFe1IZ9ppkpJOY4Af7fVCm6q+v1hliPzMnkThZltQiaBlNu4Dt0ZS9/qZn6Nw//04aPLx
KrnYLgTMd6AZz2c77AOBU5fW7Fu3tg0OVTuwmmTAVuhTYmgn/UTwkmAZkaXMt2OkufodIT9ssXUM
TeiXqrAe+EnfJgygE9dy7e/Kdgnnty5tSPOmwRKoRlFEZAMAIygrrss7SQmQod2hT+E+Pj2xVmQs
gJVH+4v9bi9IIz0mqYKODeGk27xv9QDH/Z/Q8dow29cSy8rusHalnR4LiKz1PXhmUvylPL/wy6NP
my/6usZowr68fsteiOGZllFzw33DTDMVNNteLljwmlt0YcOyR1vrgpE8lYQYDSKKeSo44XhUfQgJ
oG6qn7RlqQZTH7yrvMrHueJjdTtu1R+q5BfLBmdGjQZOQVUoWMuj5MWU7PmdHzAJbnv3rAIsejZX
7AW8GrFslyCwo4zM/LVcd1QTqEUREAZe9U4udEo+wTAwGvu/vM47cjpyT+p9AX2AOfX1G2hLvGdD
jhkgZrH3MYUIkXqI50OOLVYG7EHyGibpk/oK1DDVLvBQo3xUpv3sDT9SOsUFmj1M/OSfbAN+f36s
6WxuhUDiERNJ+GLI03wUPIEyP9ADnJg8BalMTAyb6pqp/LAyg2GUcxYeRpaHxa408zPmy0oXlgs5
OgMUtVa0dlp6/c78dmo+QKKbMLBiUIEUWtLzWzPiF+MXdRkctq5ihQHrhRqHlqxhAkndnvnSh5XB
uayhm7lf1xBaU3sqlsYy89A/qxoCedZUf//hvF5O2jiX4LHAFEeWLtuh32YJ8lSQV2lzi75kowvt
Rg6aVmgsljAz7usAO4LtLuxN0LwFWUlUfo9jhO2wJZf2tgfmSKfg9dN6Xg5QMeKoQuYqpToMqJT/
9/xu8bbjTYr3Dl1ZuBffmjTAW2f3ROYsCfJjoo2Qg/+pUhYvRrBAhmVnAHIJfEqR30rEJYEF3ND1
BI0iCPLz5hnbtkJo0EBvkQAmipbhtEwe/va4L01wIDq6rCSLIZeuHrCLogG7g07p4VXgszdPSSny
le2JoO0BkCZkyuhf3TLDZdw6RvJV3WI1ADFqZBbmolX/VaBgDP/qesvanKBBz2+m1Z1XchPJdono
I6R03wkl8pka/7f7joMv7UHWOsoPl3fpxSjFrCTlqPPfF638NK8M0qfq6+kdgUHO7Pv6UV/ObgKQ
B6dxhG+YXhJR/VthntKZ7UGXMFQqDbO+zDX1l2IU2DUyl3amYnWyFZiiMwX9GoNl/uDk9OI2IkMQ
9Xq7ZOxcPlg4LSscgvYCrOD1E33hjMD2gQk4JAqeLbWtF1+Gs9fRZDy8chGMXVqNFUE76hu6NZKu
4Nmslk8khErTFbf7Bhn9mqqp+ydA+q6sQjpmTCVlYrIWvD+ih7MvpYzKvwYvs/z2zR0Hvgh3cQpz
ejJsQ5I7Z0XXYZk0ZOoAVpNPILeDa2AVPIBVW049TgS20up7z2oH6OmK9g4dJwJGDAKcmPiAsVj1
rwGjiaQ+YJBvsNp9/c68fG8I445AGEIRs234Xacp1y0vgO2hkMJZCr4US+WUh1miXmoPKLfsQ9XI
xvRfai2B4P+w7jzfsPBYQgxvWa9THgkL5ct1Bz3LRJtgyfdbiUgvQf913rDoUk12I3XGb16/3pcT
FJm+TA8BBAa7c6A8fD5BAeLgX7DW9L6b3OJrfVDb4rQvpR2kFw6zEIaN7uvH9e0S+q8lFscgYWs5
HDqCMEX5+6IQwLOFHF0X5eKQ+157hy2vDz3v0v4KamqsR4ifzCfOtjHbaM9dGDtOQ+asCyTT0HK4
GmlZMwXBnrHkwjGPmvBQDJ5PsplH5gG0kLEzBf7ofTtBXjqahaL8eNmO4iexZe9iWO4GxGxtYQEl
q8nd95C3u4LAMng5AKRweSf5oa9dHMZ2uuTJu28xzs9JJ4EmlXjq3eISLSNPPUm8orl9/SbZWer5
PTp7Zbls9WM7o7x4ODJsfEqxZNqlKwk77xuHauXrhQTz+oFejnomLvaOKV1T4tcwTntR72RyDlY3
o5y5KO03AaXoPdR7HvsFnSwc0gZxgDvDgq8f+2VFIfgP8CXbRBrjcUDU9PMhqBd/lTHOdPRRa/vC
k5lnYfza5+lfVhb2IuiWvS7l5c/O4+HSVMtCl8/4hLzzqF4/q99uPXgjlmARBZgVbL+cyVtNKo0I
IZVixIINP2FUBY2mY4TACj7j68d6uXfHDTeh6qVKCG1tDIv0+R2YJiKDiXmY9sl5YsVrVPYPg1Lw
icjKYXGMzl1h4SuoHHkc2Um6SzfW3Am8pf0TFvhyTmA2EADYCQoEypffZqE+yaGleT6uPDFdi7cJ
b/HyUVaJLR3qxLUMcR/JMK7dtNkbd3hDQnDBgoHhDQNmBWwC+o9xUkEGwDQ7OwfCWANVXcHes9SH
ReQhHMP6fGn/660EHE7A6igE49DH5/f5rRzKsZy8Ze0QUTDeruhFL6XB2s6SkdIilfXR/T/qzmtH
civr0q/SmHsK9AaYfy7owkdG+sy6IdLSe8+nn48q/d3KUrVqGpiLGaABtSCpGMEgz9ln77W+taTr
NwhCDsubVjBr7ZPxU5UrrjWtxN3/+ANRl7LJrr0EWf5LzxKRKj6sCTREI1isc7mE/nhXN9MqsVh0
fWEHhS9XCzTToX2zArP5FHw+jhcLC2IOyoTb/vcf6mv/0MDAR4FCZ4xeL+w2Jhdfb1IaiyPswaB2
ZhqtvDrRKoR57VXOwcxsIKysK/E88XyFUc6bh8901cD+/Yf4y1O2NjE5CfLSrxvPjyUItg2zgPpI
XN/vMgdDb7hSPtGGhTH/XbnZr5bQ27+/7O/LyZ8XVVpRJs0ZDAJcn4fgh5K8LQ1Y/ZIKpGcCDdRg
GghJxrZFxMHhoxKBgtuj6GZKr/wuvOgjZnWFqyQJj0sRE5B4HUGQRn0EDZOv6BF9J2L6VsfV71QN
4tJ/WGGEHgIn8aoH6WErlld/WOViEhx335/GPkHYk9kiABr+0iRY9QxsXvjmp9P3N/3vv/jXeQM/
+opdZHUXDQlSFvXf1x8djpIWJ5ZUOVm0wlY466/7/R8qNCHDW/phjSyIsPzLrGvxw4c0+bBp/m6B
/P2z/Edc9VP81pRt+dn9v8RDZ1lv5puPMC6LL4Dz722nf89E37XZxz/Kz3+cXn72330Howvqb2tX
wVjx59hS6NHwE/1BRld/MyGJYzezFJOSiPLzn2R0Tf1NZR1mSZMVCGSca/5JRucfYSDkeVbYPMEf
Ak3/X/8T5nz4gYkqm8OyaH/4+z8Ter8+IPSqeS806kFlZeUqaLy+PiCpxvqYBBO2wE2w6Tf5ZtnU
u27T/mp7Wf+cf72Af1yHR5CvqUJS+f0Q9af5ml4DFCdYFf6N33uA4Hz8LBfN693Fk7eIUy5//9z/
0Pn8/Xpr14k3nW6YwW3/+r04nBgj7lCMeZNP5jr6AvtU3Qa7AQRe7kVnZT+73abYJL84Skhfq/m/
XPjHFQ5XWBKJ64VNaU9QE4IAkdHRQ1p+qNE2Mq6zRt8omEZafZt0aI5Hd3lhNfnFOrsW1X+94xKE
U86jsNINnpivdyAoRNyYKR9kkD+H/j1NHmvTk7sc/0lph+mlxHITfCxgpUZha4VeqbpR8wQwgVC/
mzbe5q0TLKQ6Ee80jzezBOFd+hyGc6qepGKXk5SG+Zkciu04X2ndWdSfFf09QHGrWEAD+te6elGr
x2G6ldMHsbvvJwxMl7jY9kbvmeFHW9+20vUkulQPafJW5Z3TSuRQHgBAPnQhisRlPE2qeVeBdkGe
aYNdPlk9ofUSocnFjrU4Qq1n5CTUr1QKaIaczDDqwQKANqo8dwrq0Ka8ygp0Q7ngIah1muJomBwU
COkKjHi7mOA4tJsmuyEEj2zWq8W60pPSGxpUtkXtVO1+Nl3ObQ6i964/MX7eNKTkqG+FvhOkB+JZ
5on8kCtaKW5lutOw7aoJiteVuWg+3TFH6h/LyEA8VTltlO4mc0MyuNjB5ndl65Jw3jbP0rgztMQ2
xfti3o+qR8psAqnnpi4fqn4/Z6fVX1olBiQjck2Qq5NHZuuGgFRlQ9qIS5Mm1HMbDryt1gEZU8iL
FVskXy4onVBodvW8S6t3q9uaEVHPJ3KayJB1JfUDQTs+YIyo2hHtLdEkD6DFHGm4mLmnpNfDdOj6
Z3SSM2SF4qSq34A1OdlUeM21ooavhvIShj5+W7rzO6ypgBp2Y9N7w/xYJvugPufhbUOiE3cz60GX
nCbZRdfrTzKD4+VSAxMsM0eUDrkxurAw0eYTI2VBRL5WpTOgK46iBx0TdkqvsznFNLa0cFflKhFF
Pg4ChGEgLNGJLpsWOm6ne0QI5gVegfAy4vPq889Z6uGvXueY7irNkaXGR/qHAUN0jPhGJAZJAmUw
LNhd+toeWvNjbhSPRCIvni5h8NJmJ6nVzrgWPXkGH/miqqduhrAdupo83GuE9VhUTcRC9ZeMqWYB
Em0+dGa1qXoBiz84wrO+kjFV3PjXXSjvG3wswP7duhae8Ep66MZw6mb3cGZu0cHcyMInMOTNKI6+
YtXPSwkJm9IQ+0bvoQXZsroS8lrgbGlu0lQCMjc6uUaiUvg6mkdacqCCj11meG10QgVlj8BfLI8Q
eqdE7DH7BjxQ/RCAvxsGhlfPUeFrssxE47YxjuR4Mou7zk0f5cwWSJaXmntBeY/Mo2wMp6K46upn
AM72COAz1O6M5KGRBGdRjxnrxcAzRYjhFLv4Q7x5CdCBZp5JhNikXHSzOgqLC2RgA1fW64RDZHYe
RotBy91ESfy02iTGqyyCd+txp8EgSMVnlgFIZgNBmQ0h7cYO6SFvnOpaJGjFY24XGYNV/lZBH4dU
Llv8AREOWU3MYAQ4xAPxPr0aHRKpZGoo2+jNjj0vuIQFLbOugCW3mgLfG8fjTVp4QvsIX0hNH5QA
UW77ZGIStKb+bIG4Id8dedS4KQbMjMJjWkVPGvpG3XpsibCJM23fDbfYFd6G3mA9iG4Y1jt1vK2s
l5hBU6ss6zOfD9+07BRbo9dLySatj0X9mKkOMyNs594wrNKo/ZxucrMFYgMOYKL1arIKS3hrw94u
hkek/zEQQMW868ZDWYiuKLIU8CIBpAMGgCe5s9PKEefQFbXhFnEuW9KOAHZQN/ZkMuRyS5FQJeF6
0jAt3mDBc8LgIVhwWxNLrVqMaC3iEcTYk0UyoaQLpAGmnjsGYZuyeyuL90V/61sDBflOnjyrcrvh
sc04lt7ra+Lz0eRrqCPUhBBs7n3Zv5rNK64dWb4zJV9PZDuEayRqLoqGTTwcA/LEpIc822ntuZWf
wxqvDsAZUFwAVQ7J0m+kpvUJvrTngaRM6VMiH3uaiE/MXuT+Ise7hazK8EM3b/X6nHRuOr8n+hG0
JysaCtTCNeQ3ZTm3ONyyx0zbZdZL3dxGyX0nOdg1yQqBDIgIp1v3kHTDotMND+r8EpdvcelN0VUX
YmUetdtO2pjC+6xsKsWAazS9T3W0p790CtBJQm3Z4Sf6JCYMIlZmB0AgeuyXlSHvQ/MRn56btTu5
5fcQa8eKdln90PSLl+BHt1WRu9Kq+zSovFDvPzuhXUmioo052p+74NwYhEvqIlsY4C10Y33vK0Ft
uAqUa5fEt8AtBumEbBttdGu+jHiSHSXklCejUReSXTKNI2Bxo/R12rRbIZgoQxZMbJU8v0aJRDxL
yKY3qacBcNhj3qqfZEuIriHOxaWBI+9HhFDakSJwdM2ab8EQMM0Wu89ailN/Kvv3OuTXAUAwOp0g
P2Q6WcUhmipfE8qTYeVXeokFVomlADCM/q1LpAvq+pY7Pl0zbaYpLeZ7nSDOeXhkwbtKFaHAGU98
VY5YNvJxGLlpFvCorhnL+ujJ7W0pFzdiulIoROR1jmZdWBfCxLRD9Tigru2SSzPx3qWfenCSGEeY
jyOxc625N4GB1x4Mx4uk5o5kPBoxQOjsyGQbMi0a9zHZNMnVOB4UCBbBQoYEzKDynEpcXVGvjKXd
x7kvamy25gHRvyMLL1q8qQbXTLWNhgmW909dGFueaoWobLYJOU4vaprZUUOcxmFs7kl1tyNz3xab
2fQY6Nm8MfaYHAY1O1jVamX0SmbKRXqoUnO1DTp0CRD9X6aI6Bwjd6xwp1OmxSmUg/2QHIK0tHHG
wX01t0t5HEuixJU9BdeG1oBXMOiR20OpHoXsQZA2DGKcjh0LIb6Nu90r8lfNOmfRx9htlbSzNXo9
8vRhVokjs0hnfCiz86vRy/W3WttI8j4zURgL4PAKN1Kuy/mmqfkC2rdOzD3SHwFS7CnaDPl6XCsL
AAgDya0sfwb3sHoAQEGlgpuSOifJtmrU8uOyw/S2KX/oxHYs4V6HbN2zhrIYzgfexDQ8lNJDWW6V
lYSlkM6EGL/18EIRhnLWFGyLNXjH49LdDNaDIl5XuqtJ151JXGRwP6mHTHvSaywJlwB9dnDIw003
7SURK8g5CB+Kbi3YMyyzfrrqJFjcZrSotmjBLLvXZN+YziKIcV05ATZwzOQUcyMr9RnyCVbjxQub
TWpthOSsSN/wZthSddQg+i7VS0pNhxnW64uL2uSXkejQrng00q2h3nbUYBo6XwxfRnhVQioVst1E
8CvTosdmOKIVmA2Zoww/73KLDcjWtVdZ+cyKMwHlbXvuI3zZrANUq2p8jhKZCt/0Iu3JmrZ9tx8k
fwopI3d1twvINpjQ3D637W1WiOdQnG3Veq0qL86hkS3Hurorl7eo99n1pQRaRXUSJafiiFKG6BAp
GYu48fDp+JFIk1ra69KuNFJbjV8S8p+s1EOSwboDISqxxWgvGptsBXXWRzO6z4hZFWIYM+Ee9Ycz
xj6PXDNey+2uDytntDI/q45jS0ath3/KC6VPCsip3GssA5NyLVmfA6Ly4YCYx02FO0jb22zo3VjZ
N6UXFc8DIoO+ANQ2bYm5dLueEFgC2hXc36b5qsfPaX+Pmo9Osz/1AF1gF8mKG0jGppNeEyE79zPc
nekoC4cV4Q/NTktvGXDbKSW6Oj4E8eAXKTVj5SvyvUGl2AUYi60O3e5KMbZz9T5N7415E8frz1Iz
z2+kVznHwiySrDvJGwYLzjI9x+G51q6ADt2JGoeqi9a+hsuhSjZWRz9O9qXyk/s+FTik7lTVU+LY
UYN3mUV4gBNTLVRXnGd8o/mmmPdJygr/VPT7Tnwq5IdYOSoUHVXKaOQa38TAq4aX3eU1G63HutqN
ZLEvr93ybA4PVevDI6F4IpRSAhFzVWWHLvDa5lbXKIkqqhiPeQ0bcu7rKSc/t+o8K7qEM+tDPTGy
hCLJTmKMDzp1vMaMWWx4OFhiA+NeClSWw5MW3EzlHYeMmG9XFju4E5yYKCEIhkq/TfLLmGzj9j7V
t6F6V0b7haVMHXwItK4ORKdD9xldGu0qqB8W3MAUOJa155QXTKeVV9VgPWbK4FTKWxytbvTjOH4r
NH4UikPUJYt4TCkhl2VxzYi9mwBylCScTHwp34LdjeV3ZUoOhdhjuu4xrF2P0b4mtX78sISTRS5z
ITwb9ZUZFA5UV94/Ak2SxemyVyndESflCj1bpHRhRxq6/bKkdsw+nTdY2khexmo8ZaKnafprbZib
yJCok5XbcByPSdac9FF29TB7GMvkQEQVOHCquUnxlMHcaNS2HYlFE65mmDcLSa7M6DXruIReZmnO
JOhOM7xE/ZU6P8aqBmn6c+pesvJViHeG6S3kEfTdhtVKjEti7XsnKFk2K7jUkpfIeFHVfbcM0FGw
knJ1llYRZN790PVu1DmGdEiXcTOPZBRUvtbXTLT9dLgPlm8qEI5G45tR/yh3gaKQJ+b04eik8V0Q
s8p3ftfuxsQVn4lzbjP2pdGAESXfxMpzAxW34+A+p+euugZdekwDSD535BPTxef50vTBbgzxhmSB
jm2KNX4xaMgdg+k9Dg6zBK8jn21FPpXRBZ46dj9MZYHoYB7b1LJywB9U10Dtu+vZ2FcqC+CdPhyw
jdl801RYnKb7kNTK0YTLOL+iVhHLLXjs+zA7duo56jySNOfywQpPUbophP2cp79qFX01D3xvFdGh
klD70CJEvfG1Q4OlLqjCQSHgjN5b7pUbEqLnp9GV3Xk7W7+YN/2sL0UzGPzdOvW11PWf/6kB1/RR
QeVIvUJpaOsUXmyqcfT8i7bb15niH18J+TwIDAaLTLa/XmUA498LDPboRNz3C0ex5n7mhy+w1zfV
Gj3ymIxUzk9lc5dTVc3psdaPkNF4Dq7l0vvFp5HX9vYPXUcZe5vOB0Gl/ZcuIDQSMJFdyLNLGmw4
ZS6GO3ss2wMEk4WYwTbxJHMzLby9lA0AyNuJYxQcnMkVFJ3VidhaavAJ9+83i5InfFnKGmVM5NNL
a7TQTpggLamf6TTxT8rwxmumVfu8vcra6ym/rtRv6vCJ5gAh6WYYvKR8G2MntR5gtHsc4oqIImKu
HULm4WfQknmpiYzAaN32JyHutgXcXaW8DD2yitqTQ8FDR+BYvIxFp96GxTcV92PviMvNaJDHvBun
t3E8i/WtQXS6Ut9G4iZYbgaWLyP0LQ6kqlS6Zg6Lw9iZ+XU/0PVSnnB2iPmzYN3MyXHW9sJ84qM1
RbBhx5D1J8O8DooLrVuDJllPmIc2P4fdEZSY3c6vmnkezTuVs6WZHKpga2qP1nCbBuz4sqMNG7LN
5/aQxyDN8N5Fp36++ftf+etI6fdH7s+/8Y8N15Ehhlm2/Maa+Ml5O09eh/rMoejvr/JD6N4fl1ER
0CAt53n63Qn0p/cnmEjhGgx6ba3HIdaJvcBVzoPTu5LXbAjZ8LTdL64o/+zhZWYloy5XTObRX98l
zP2tlSp8sdabPd3J/PiDyB1b9rtNBGnlV6vRTy+3gsMtJsA6Go2vl6ussKHlBqas9Yrd5KretK3f
UIi5nRN5+eMvvtxP1j5ZYvy0Th0stCg/LkdBXKq8nZwJnNFb3Nbh0L0X/cIrNvX2F9f66TdjSWIM
xsrESOzrN9PMnql3z41kKmz3y5MV3cstrcORUJT+uRHvmsmrJiAtgCYU++8v/pNll9vJ48LcVV19
G1+v3cYQrsImFux8eAmbi6jKdjP84tn86TLHO4A4ZRX1oB/9epEMPocew7m35VPvKf64SfzwlLjK
NnEF5824ZuriVE7gTWBjnF8+OOtz+OMiy4bCjqxjlEFu/vXqeRcGHWqxwBY3hED47QYloIOC3qG3
bxebX4m1ftDbfX8T2VqYIJM9wST5h5lmB+aLOdPCYMOfve5SbzjaYJF2dF/cJg7Yh1/Mkn56e9mi
GeVjQmIo98M+3YFcD0BvrTOyaNN7gVO5xU716g2se3vwOHPZ8QkuyYb66mT+chP76+39XS+lEHqx
Wm5++HFBtBp5qPME0ZylI+ZmLtmyr6QNuuqx2SSbv39ef7KBIwlbfY2rRAtTxNcfs0lGA6AUiVQ6
fte4uA3Vd6ugxs8uo/yr9/InDw5qExJN0J3QQfrxwSGoTM/pTWFxvh2eiJPwQ89yOG13nuiXbuwb
39+T/zsDaCao/0rtvqo+ituu+fjoTi/V/wej6jWM/d/Pqe2PLIz7/M+z7fU/+CO5+zcU7ybiQ6Sz
2Il4ur5Pp+XfCM1ex9Uikih0LApPyh+x3Zr0G+4vdLarwwqdusGC25b9GtutWr8RjIAUFjkZihMR
De4Pw+i/G05/fRjx5KwmPIpVTTaRqPG+f30Yoe5MeMngHKUa5JZgLNy87B/7TD0EQ9P5CNB/8fSv
t+FPa9kfV6RgQDhBUvhfDFVxGZZjgtHK7mv5XpVI544QwwrJXRv0t7LVX5tVX9nBqDwSJv0mKs1N
ElevGCdb9PeK3/TaR6RpR7BTjl63T6UyZ1476KGntuYvDIr8PD982PXVQfxOXbsO1Rnyfr09/RwG
OqYFdpRwXIDycOBsGbSfo9iK8F5pUuHrapRsO7OT7xo1Xa5T0maaqGGDWJb7uSyIkAoBknIGobkw
NK2tEKZB/SkTnqVEz1pcVHaikJ3QKrXyzeyhGanAaXWIIhTB8n4xr0K8AR6QBr+leWw3HXy4oQ+H
+4K0aBcxJ9OGIN6y5CSDF4Tz6yR352lQDVvIYQxAIG1cRYIWLHM8D1thupGbijKzUerNYrUgxwB5
H0fGn67Y64B+jPJbDr4Pk0QmDXYbSZlb6GSLRFoiXdfdIFyHQaj7llzE5E5UyrZfR9z1YoAI7kUP
Z+AZuYDpk0scDW6RzMpHkArpR1uqiU+RMLmdvEwUBtTapsBx14hvSSZHsJAXj1GnWhyqjadFrW61
tqElJjG3JuJvn6pxskl6Md1gP1qOIpGou2QMHiQwWbY4WZNdT9wgkTLLRX4nbPomrjh0EpwRDsLe
Gup7FKnizTKsHdZlKDxJGIRTOmbyq6X2ySZg7sDvZ23rsuzRtdfw0oZCO8W5ugPf9j7GQn4B+x4f
NdoYkltgtKcJlcBCzznCJhUAKab7qdvVorbTrMDEtW0F6oG0UINuxRLd1tjMvTJoAadGidclhJDB
zokcoLgU/aJ6j2lvQ5y0tUOH+EJGR+5K5Zq1WFjgtIhj8qDnX7SF/mDfLcVqZCYQnsnNWROqkP4C
M0hUdwv/j0ySKOsr7BgDYxoz+Ez0KHzHV/bSrgSyAY984sTAgreVnpfXKOYSl8z3yRF0ntDE5ByD
6UVxaNYnICGi0Edm+VYYS/wim8LDGGXKFcSc9AjDpd3ITMQPRN6+GEuZPcEsFm/TuVmJRIaUrjEd
rQveQD01PYwg2bBo32gklDuFURX7JqjOlhhU3+opAAAqGTSDzDB329xId0JcMWqEB+KpTTzCodCv
mKYod11sJNwcDe5mUxhOVZfJOQi6yk9p2rySD595QGk1mpVTQ1cwupSEcXiGRhcjIf5jy9oX3tfi
dEPSS8ILGmZ+083brAzASKAUrPRmpLHYtW7QVJkXhtG2ATrkmczhbzJVTs9Yl9dYSNKvBNFanmfZ
GJ/7JVCvs1lqvLGJcoa9QxRsZECutmFdt0XbH5C6EoyEz/IEOVdleB6ZboYTCUwt3mBbEfpXughX
OqZHEOpkoHV0vgOG4/Fo3JO89Q4uTD1axWhs2tJE6pOKC2OHpOuuBzxeDtFcvtKY6kbUR5M5soGj
G/dR67WxGrtpP9XvwyRYoOFU/TkI2gcyLuPtDDPVDeMK0CluMR38RFA+qEX/AjW7OuMjU7dGoz8m
ipzc4/Bor7FsBeeylcITSxANx6GVvDQ0AWvgIroqOhI6mnKWL+Yymd9moUg2Mc/qdVVX1ZEIxewi
J+mAaTOqnUDXZo/ZTYo8oZAcOahekjFvN2VSdp9BVEsrFiG80lS6GGps9M4od+VTXUXf5nziXvbd
DQYYaRMB+z6QkGjYvSAyUhzvBFl9nDTxAfJyrjsjzaBTmtXRNlXB0DhyMkg3rSJOew2U004zE0xw
LJAf0lQYB7xawRbjRQ+1rJIag2Cy3GKanoTSbo2ApSfYxweji4LZNaQm2ypGxXvd5gPWnrZWtgCa
5k2dCJKMMyilJ1bOdXVV1ZoIsGiqK7esq/7Z6Bop9rOgV0F9RxGjYvop4l05lxN3tlnNIX2+XTpZ
8UQpMJKjEUqbzlhVKHH2Lnez7Ma1WdKNG8stgSJpblvIvl81KUS/IcSBO1gWg/kpk2Iv75RmH2oN
o59MX6lIoXaCOlldB+RlXKlZNm9DkOu7EA8BrNtefiPxbyUUgTy8a8GxOHEfDZILh3884++MaGy2
xXWY9JLHY72TTCtJnbTFIy9qzewLYrm4fTTJfgjAs/RyzdDc3FoEfEvrLLEJ6vWOZfs+GemcWjS2
I2Y6ilWa/hDJySmtrOCTpN3hgjJ6tHyCCO2Ft8YXe4FuupyMoy2rM+a3knSiiuFNZjF1ij5HxrsP
ZdNansAe/9INRnmQe3UEai0s/QH8W1qdq16vNuA3cteACUrZnw/5FVBl9VWYW9EOcLBtYRndymTW
7ond7A8h4mj4tAngQqv/iPIwO7dTXnpo4STkSOO+MUD+JAz3Lq1MBFOr5Y9NA3UR1ldF+9Qqo+0c
F6KzphQwVWa+RVsqxM46kKQXz8T0aJklXpf4tL10EqYQabjJgBl2PL+hMD1rZbjGFSxOn1m+lddX
UbvE53Qcu92QBigDWFioDLBPT9oa8zOwSQImSVFqZeNtZeSVL3Qx7XRzWIiItNKbLlcnhxciOIK6
Vx4V6g6GH0hRNLMmmbDXEJ6kTeQk3ThH6ErEaFuOhnmsM0XapWSNfvbGBBWTHeMgtFGzpenbbLFa
fsatqexiAGqHWsqshxik1MiSLUzod9t+rpu9mFTDdBOLTYYpNBS7PYp+czt3sE4dTIQZwNJW9ZcF
eOrS6tNJrSEAyfqnnDUEF0flAsc+ny6z1hYrT7Y1XEJdTkChQXOR9Oi2+sCIA8OmraY9u1qlqWxJ
unYeG612s16onpZ4CrYkWZTbVh2DQ0Tu5DEcpuQxBDTgt9U62GT7OwDIZHZZWz181bpJ9sUkVK9q
Rqt8JCL8QyBnNbfHPCxREZXjCVQc838tAgCqj9fdiIysKMLbsUXaN8jmiKZHlDcWhEYHui7mzREt
ALJFNGQsP14fMmbFSZwwjRWUK3M0yfzuFPWI4aHdY9noNotmXOJAstCLob1RzfRDQ52GGiAVt0ZU
bAGhxz5OQLi2XWY5RTPzAkpz6fbKODsj6QvbIYmlszRlj+mgxcdIDW6WojHuxlxDmhhnxV4d5Pei
HMt9q3brSEZ5qIahuw6HZUvAZAkcu3lvQhhESyMhAyOvJBVTyvcouTaEQQVbPvTXvdm3bGyLaZ7Z
SZOHoWfzbNFOsDrW9aGjzZmIY3gsrET/CJS2OrXkOT3EcWg9ml0QUCnM1qqeMCe3Sgr9EsnFeMHf
sjLKV7jLgg0GGcpI4HIRJ9VBs8gZKOPkyWgCikd5BIMH19aGqNicJczYXihkCWt3eQmk/E5tgfjK
UkEfuk60jdJrewDg8ZrgeaozJNsadPLOELKjosxPCVnPdqdb2S6R+sEvG72koz34WmXcstKBRDNi
y9MMdjLiWz8rFCgup7z3tNdfcITezWV1Dc7YOGWp+QYi6GUe9eiutCKUtKFMjnWOIJN6NY+jJwIw
Op2kK8gNFuAv6I4MLoWMapIs+NexbZkU1cO4S2JcB5pUoULPtH4bB53m5zOUiDKRU8eop+pqyZfb
pixMkmm7xM6gNQIol7hf6oVfMrPJlT1VuE5uKlmOHKgW4pXawyFTy+BdINTQrtppcQbKzdlsuOwc
AT8Tw8Sp2cAI/Z1hMpFNgfa1re6IeYqOqR4IG00nCxc9qQbAfCe2LUB7LcvJVChbe+lrVFbAuihG
TfkirvGJiRqp/tgNmQNcbBtKxugn1Wgybs61m3Gq3vEprwq8ruXYZDidmOD7JTHYGXVlT7SLeMbt
B7QsXxTPCI1vRoUFZGri6UrN430ykm6GfGU5rHR01G1CEx1n/G3YzTlwtY3mpODLw9mQrrOSNbLU
VddQBfVYNWvIJpQKm1QaphJJ1u3baaXUCmlWPnYtEGaQBMd0mkyEoOUjAWavYr2MDAk44NiKkU84
dMThNUzX2tdQslu5C0nlyUyZB3XSmi3JpybUYoIMmN/KkHIzHLZ2pyqo0rSw3xI9sLV6YbuSe0Gt
M4Xv7TwZGRrCHbfx832Gqah5EB9YjmMyLhgXauyJgzDD3BCf6/ZzxH+PQts0M/IqpucRvcjVFMnW
m5AyuO2aEh0kFRLAS6YyElodH2Jgvok19abN4QSrlQJu13otGvEWYWi4V+Ee20SlIh6cjds1C3Ur
I05/mgo9hpVrnqdcv8dOVaJaib/lWT2fxXWlM6wMCQO6+A1cjd7LiT3NUcZxmrUp9cujlUs7c64y
Z40ddQHxvrf9kt+moZwiEtTEjRqmVxkvn8vOsiDX0tLdmPf0YWM+Wd1bez7Tsz4/oOefffIQrzis
yzeNgfJTJ1sOB9B8QxxC7kPKbZ8BcHBKNkOSfIOUaCNAXbaarEfNCVVCZ0khLG7OS3y+wRfH9TaZ
vLBV1SSuHHc5Lx5fgIzYZF/lae7zAHl6lKxSN0pgcTqOcpb4LedwxwhurBnty1iQUA/qZKYboN+D
Rd+qIRPhmYyEY7xwcl3ImrNN1sVlENRbANPCAzV3fxwUfSb+Ow/eDCjhjm5m/R7Lp7tATnps0n5P
3g+DQMIQHcMqwRhzPncFGMr7RE8q2VGVSrxv46HaIN8XTgv9jV03SC1ChxLRJmfZj0WZq7dFaRK/
Ser5e8P+P2oS3pU5//ux7/elQ/hvjSxf/q3NR3l+yT/aH/+o9dP8s9tIR+yPT+e+dC9f/sYrurib
r/uP1Z/S9ln338209d/8P/2H//j4/U+5m6uP//ofb2X/c7fL2vn7mxZi2Rbxyz9eivd/bD+a5SNE
rFe8fOko8t9/7yhK1m88E8RimljMVTiPeFe+9xQl7beVsiPBZjIteJzqv3qKqvabbGhMgjCH4A3V
NcZ8/91TpBUJ1QCrDMMwUGXWf2R40Y2vA0NjHcdQ6RucKml4qgxlvrbNVGFhcq0rtBficrjtKBKe
pDHEmEBm5EEV+hwqop5OFfBtOd9OuE0PJcSZt6A3yCchi4PM5FHU35qwbp5qYdVDLyLbs9KQmcBh
MFV2cGVrhEhBNYt2pIUs+SP9hJekD6bKNSJB7Daiha6u6UaLSzRLTP2SgV6hi1dFkOesEW1F1ZZn
c0EoUVbNtJ3FLDgyakEMD0W5ujfkQKgPhVRbtV22ih+M7XJEsyT4IiGeW1XJute5Q7Hc6GO7mQRE
MiHfJy1E1FhBMepeoae88SaBD45SZeoenT3i4Ja8vQzhsUCkkk6y6ykKiHJbgdyVq+tDsq0bjdgH
vmuFhsXQfUyf6RX55tELUVN8+CIOy934v5l7kyW3kWxb+4lwDH0zuQMCJEhGJ4VS7QQmKSX0fY+n
vx8i65wkQRwiq/5/cM3KrAaZGZvucN++m7XX6kwTdHJEwofmSvbSI5GokBHI2m8VPa6U5CgCMI/Y
Smv7MmMavGUdNET+YPwy9e5bQYrqT/1ZjnnugGdTg4RaU/+o67X6nhTOS3ZKPEKd2Mo+mF9Jeo76
sjoSOZhuH4hwFfp9ijOmCJHsmnTMf6IeEzy2tdYrttX5EN40QeN9TOu0JNTWwj4AhNWStVEQh64J
llYXENn4zuNlMdkveia7vOuBlMTQFcIHUNaO4ZuU7zJ5xiUblKZR7EZm61widmxrQ+mkQR0xKdAE
2fciB8ybVZErSFb1R6JS4wx9M3gvCpUR2FpLk70yjJFePoIXoD/99klC6cGOyvCgw9MX7nDI/gev
K5IPyEKOoWMBMALUCCQ2MjrFjWI1d8dKRsdBMsh1c0V6V/Sj+KJEVDuRn+k+h7I/PBnmkIIBH/ix
oR99V5SqfpJx9PuySIR3JL7TbgzrEn7wWA72w5DWIK+q7AgHRHmqkFEhIYjqj7La0UvNojDedUY3
EcUjuer6qIABWvdLMMORTvkAecjHjnngFy3mWlF3SR8b+ByJQ5RHQ9R53yqiaKMdT15KktW2BfpS
HszSxCQC5eIdZGv9r6YJOEaICX8gKySKhu39F+JeEqpxweQaTdvtEyYxj2IAnzSAr+5V6HNgVHBA
uUIRxTtCd2WvtWZdO3IeBu8RtPPgYPH4YzUS8I7S+9anTOqRH6zFxDFCuUUCArGWT9AAls+cCOub
kRfCu8ASWHcJnKWTwujXSMZm2ZEVWQeUHSJbHLggu6iLzRepTIJwb3QiPKqK97vIB+HbkKRqDA1v
KTlKGPwpduqElJBYIPjeSzCWtx4XAxpTw2Fa8/NEwOv4TXbUgi50IUQKmX2SfoVmTlTYtUnB4c/i
L4KSg0DLGYPIJ7080guOH0S5tXZjpVaMBHihWFKV4EgieB+6tCQA7FcaerQ6z//O6CRXkUbBHUom
Nawaivm4yVFoazvqQ2WnnAZioH0ept17T2BqrRA64yCYGmRNTf04RWXl1p6fPWaAKR/AMkR2qgCa
prKf7RFsKKnENHDTysbeN0oDjGRQPTAr3mgkLbLvAM2dAdSJtE/QaHQgyP2CwOAXObBGtKPi9gtd
5/YVL1w9JRD/2ppXqE6dp9IvK5aKU5TJw4ewreOP09iOD6Y2FWD9A7A0BfjsMQnUXTpO3atqRcwA
wXx8LDWqQjulFzo0jRpmRQIxZdgK6ZfXBp019DPILK067JnMz7P8cWrH/geRq3ouAK1JDpMPwWPB
M5DsVQRtvhCgqS505tp3OW/rZ+hav7aUIh4YQjffZ2TfB45mapsZKZIaKzoIyW5vNaJwDAUNhLHp
f4OZ2jwjUGe8S+ShcpB1q3Y9v5PPUX9JwuIr8WPhWGPdPPrI3eMAUgEXFU52P46ot4aEcQVP3alj
AOczdMadk1aBvI+MIKSTZRBlIwCOku/wx4jI40GaKPJ6GYCcWuyYKxrhni4ExhCs1tIZUhObJ/io
i2MHZ/ujnpq/msSIQDOmkkXSJz6OJFR2kBvfxsYiWSeSFM/ShK1SFBQOQuUxaQ9KuY6KwlWFombh
pbzrEzM4m3BUPhRVZ9qz4BFTOl7tSkFLSairC/jTCS6dVlMYYJkgmClA/1Er8UWUprverTU9eC5q
xDt8IDoHZaQrkHi+/26I0rPmAa6fRYacAhL+Q4lKHY6OCSHfA6U51eRdhQmUS0JLrc6GY60JH4rM
aB6rQhrm4sbZ9Iz8FPq17lL/s4BT98lBVUjtWnQW3uuhSL3esvRnse1b2N3qhvA1DMp9nEWCa4V0
Cz3t1AsSKNsg/GVlFjLjgza5w1ACU/ZUDRgXdNsJaZxknhKtUc+DoBTnphHH5wjcN0M/td8/1BP6
c4onUm31qSb6HWJdlCz9X1JFB6EPRvk9/9lrNurSUyAC6YT7WHB71AsqqNFgJoslI3YLxs5R4msD
nyGUXn1UFY5srSfCSx5nwylgUOk9ealpm1QlPkNGwFMcT0P0ItIPtmlh+sceTvVDpUz5Z+SBuwcm
Qj4GTegd8SEmwOdUOAPtpuaV6x3BedGNFnMH8LdZXJQD/qv4kyks450sDkyLFDItQzsbxPCcQeBG
BVEYHlU5rT9HNfRQZSaazyHk1h86VaemXKXqZzEeDTDs0MQ1dVdq8M2ToamjafeRNb7TSCIOqohg
pUIpd0dFTQbekph9sw8UONH3ntoH+wABjH1LK9lFe8s8GSMtwWxSzwGzU4PdMbzwlLYWsoIAF8l8
I8CxOg2RpAZwuivRWf0K+XxN4mn0ZH8tKltdwBgVqGfjTHKT7OJGUPeWJ/YfOI+IjmukPc1oxZ/1
1ivgj4OwP4mnz8OUIFymCxmi8kISw2U/il9b3MJrL7d0amRY7Xe1OjFohUqui5AzsZjPReX4fwAl
8SrFQrf3qYb8GedxbicSY1ijXH0PpU7m3JNaItNi0DALW/mUgXR8ymKhfGq8SMudMUrGp14X2ocg
SwyK+YZRM9fLD/QaM9jnXWJ+CtSauWSGelBWYkiY8EafECRD/QC9Nl6IhL5AzqhJPxbAitX4Yzq1
yqGLmMgEX8i/G0dK+KdPHbByyrapGfnMmOzsq0TYh1KvPY467YvGworpB93oxDMxQgclFe6Cvg/c
fAWtHSmy3DaqmLyYAt34aCZGBpF5ZBnCDsmInCmRKsqcPje6JyNV4j1Jr2JX/tFC8OFhSho9fxTz
vPoOm/HU7kNU2z6mOrO4iKcTwjVD5p/jgPKumydSc+DBH7rXtIk7IPKwoNgMO3XfPFmI7aCV1QcL
Vblup46VzhhIGc1lOs+nnKDL8zjapzrMiXhV8YgS+69gUp3U1H6qul/y7LS8w5TVs6pIH2u42RFz
js+oy1KUqg8y4W9Wee+RYDvF0KYjPtPaUSh/Tf3uTz8oCX0BKdhpJJdHC6FTJJGkrxCAUwho89Ok
DMzfIbZhD6YA3b8/fAJ+Fh0jw29O4pTKX5RINh9hDM4PIRi8ubg/jxnVANz70qp2cMsAFksz1a5J
gB6EiPEqBIHEr4QL/fs0H0zGB9A5cEKzAG3YiNOXwqoqZrDgMcfDUkJg/ksLIsOumOdBNgW1jYbI
iczxKQ1Q7AhH+PH3tdkyG1elnm9S6qn/BfH9/ztb/9/y8Ms0/P/8ryn9/4PZuk5O/b9n66fqV0Kq
fpmez//BX+m5oP0X1FtzWg7TEWSXb8DSv/JzQRL/a2YkIjuGNxlKIhWo23+DfrT/UuluQFRGRwqI
qMkf/FeCDh4IGBCYMfgj/v0Enb9zAcHRADAaM7KISFFTpZnf8To9NxSvLQuYxO26Dp2wsBnN3zHP
pluOqb4WjNxe7My7v3CKlwQYM3zub/Tijbkl+1rbx31TWimVKjEmXgR6kAi/zDDYQvPOWKWFnRnE
BNRV1rRbsL/ECwXZRlHavZ2c8tf+OZmxmeDf6RPumGb5uoXLvC5zvC3s0uCS+iVIR4VozMxtSsvH
Opmep15Ebi8G0SJtICSluWRyZ3FvbF8X4GjGuXJycr6Z/qS74UNN23Anfmj2+gHJVwxvfDNp5aNd
rW1RwpGkFFnBsUFJ/UvnaIfMARxiZz+y3/qOfoxduT6J04bRjQ/49psu1ihqpaVFEUNqYvaLKFRK
9vcP4tbfX5x7Et8R4XT6OW2dMytAbb2AfmsD5b11KBaQMcRyfWXMPcDA8S8m7mWrtAc42/0t5Yat
DzRf8ovNKs2GmSVm2+zIO6v+OYvP2hZSdW2/qC+KuAgTPhlxhvJdmKD8nChNLyCuyOTs1B8y9Gju
f5G1RVxaWJyyBHJdBpOxgHbgXgJ8Qj3xNHif7ltZYA7/uqiXZhaQ2yAWGrVXo9IG52+jmWZPRyF3
SHZcX91p+/g0gqMOD+az+iA/pi/Cn5s6GwtI9e1PWByLoa3MxkTYh7hVZyKz3wnan51WvjZ5dKTu
8bNkZKRKGXdrPRumeUcc6YRQCfl8fyu2NnxxamB0gG2j4GcwT79TlQOaMY7QdxsX+Xa1vGxAqWdJ
CZn0QFlseB40ZggUI7F70ux9fEw+IONoJ89M7dqx4x+2PPGb+7tyjwuD87ovjqqUGYivpir69aZq
+8F7BqDS+gdspkHxWWAMVk2e8pL+5v7+dt7cEIrmzAPJXA9Jpm6+8CgGrAA01AM4HPrqVajAKObh
BlnlzRdbmFgcHInhLqnwWJnePQ7mB8iDtPTx/iq2TCzQ9xKSVAP0zgVz8MJL3VVP6gC6gxzr/4sZ
6JOvv1FbiuTQMdq7uvQ1Y2YzyN2peblvY+XkQVMoM0sACR+g96U+wmgqk9HNQUb2RT5LjvVjOiIR
+dNwlb38Gcnrf/+kX9tb7F3iTX5YzSd9HloKbOUho9tvD7Zkk+e4VsQsw/0V3h65K4PmYjaD8e7e
g7sUR1KdtOJzpm2Anm/eL/Pq71uLm6QUcT+gEQZPnYwonHgUiApHxdEL5/46biOMhaHF3fG8ovT0
fEaiHrL6KPzMnHBv7VUICFzmQHZwpNnjMT/et7q2exCxwhYH/7xOF+z6DMIilegk5rA2mZN/igSj
Papi3W+sbcPK3IS79EYGGJ8iAOoCfQHTh3gkKz/cX8diWA7vyu5ZCsh0SO1kVTMWJkKN4TVDK+Zg
Vzo0p3g/fBbfDXZ5Kg84WCc/Ghvh9a2TuDa4eDniqKQbpBqlLTelT21AYTxYagcmqGNj44ivHcHL
tS3ulCWNcW2VaWKrwruq++XlT4n3LNXphpl5i67fjKsVLWWPmtxquj7qmPS30mdj/G0NNTMGCM3p
VfUCSmPj6G19MnNxs4ZSB6kusizzST3L+wSiHgjNHd1pHeSQXX2my9v6aqv+8GIvzcWBL5RMCmcm
TLuBi4+RqnlerYDF7R2KivIh2TM1+vX+0Zy/zt/bCq2thE7OfLfIWBleWc4cSbGu1ejOwvhz8o/K
sTn2B5UkZXNlc2x4bYcRNR3pEsrujIsu+QcnoxTirGMMBNIhNz6GZ+gqTpKNTIP9D/z89djKvKor
a8sZWOA3npFqWLM+SAfF8c/JQ/gO4hru2lYwc+09bk0t3snE7+gnB1B0aVnYnUY1/5wUYr9FF7m2
fbAEG4QuUPnLyxDNGCar9AoWBKL4p3+UjlDO7+A9QJ6H/dta0+2h4C2+sDav+SI+a0sN1eWshnbs
3JykY+zGp/nMb2Us107qbesANiAuRP2cUcIZcXFpphoVKmrw4sPEoIPR+qBABydvuN63majFwbsy
srhSxty+17Pat2lSnep94cAHJLsz/+XIpMOeUubLr8SBNO/V+GbupD0jA+FOfNA3HupFSeC/F2uo
DEsTgrLk68VqiDAgr8ZipxfYH/wjkAFXdZixZSDICfZbie2CWv5f9nRCKzJCg7GxxZPTZKmFWi0c
0ENTHpLRnWBZqYdPpk5tBUwmKCveBSqXYv6kJN/i6JMafKvjZ2pK6fSH6dfE5uGHqiztZgqek+nc
GW5a/uEVjheVdDZKGrwfvfo3Rd3Kf1W3hr2vH5XbX794v8bWJCyAlNi2mnPRUPOX6BhDdtZsSGSs
HsGLXVo8XoJq9IqVDtwreP/GJw3Sw3CjGLRymeS3OWRaZFQQl1dX7Sa/MKMUOPOpOinH7tgerLN8
3LpM6wdsnnf+l53FpfUaGgJGVnGu7c4B2WkzqnECD8kUbvjyn1lDAYcKJ2ENA4LXx1mqZLGhdyfs
aM86kzNby23zcTwo+8Kttx7jFfeHFoWOW6feyjYqC2uFH+uAMHziJ91V7cwZjt6jurPc/CCclNP9
J3HFo1MDnsNOdP2g5F7cVAYsGORI8Riy9sUPPklbcjhbf3+xdZVcDcKkcbarMmGmznCM6uf9Fawd
uVm2k/M2w7usxXahMaMQOLMC3ati9MjG79pkpidVsCAg69sRgkmmJKVKig+lUqWv962vnUTybFMz
qUKJOvp3119LhtDJinK+VlkVh0Cb2YgCx4glJ5ogEBl+itjNYca3RTP+YYzqToi0jd8gr2yBAjEF
Q24y9wGM3fVv8LsgCEbkMOifOS2ECjTSHOEhO8l70n4XEMRp2pcf54H1yfYONRP6/h7s9fs5JMk/
JPbw9f6mrDg0uObhBIBfmj6DunBoOiV8I6pC3w5Nu8ygtC9PE1Nd/Rar/YpDQ2+QDGNWiEX7cbH3
/AR11ASofZlyAGjDQGZtg1y4v5i3JsDiUb2yslhN0spS54kWQK1d57SfxE9gHaaDuFdQ4dzFkIDQ
qv3QfzWe9J16iPb1j+Zp0wPNh/jeb5hPwEWQouZAj6ARQybmhea1Da/rUfgEw5wtO9H77Zho5dYq
hsZQMVUKZPiW+UBvSGIuG6CIc60D6uDvTH3jLVq9NyiAKLwWcyFu+VKkPsy2mlh6u+HguRbrmake
211+gkfBfQMD7u5/x0W+8fbMMpz+t8XFm2HpEChmvjlTVQwH/8gsVPOgnvSXucJaxQ6sMZslmLWL
OQtq0BxDEeKmrqRNRTlGWQ49zU60wyPPxq/qlJ97zRGe4Yd2tffiYXQ66LLOsIUHG3u8dg0vrS98
b1tDCQk3Idx9UB436FQb0bFNv1VbdZnVa3ixyoUHZprP86IYO0TuoCmBoahfmJLf8HJvvb+bO4Cc
BhTiKnp3y6wqbuM4lORs5qjx3OhnBgwD8g1mj2GkhkgethETApl/8UbQ/P2bM/+yRbj+Cf/H6jK7
UoHMNZWAVfEckopUR9AaTnzYyhlXb9zfizOWLpxWZCdNmFF1hwl3SKj+vH/85VUXcmFhcRr0KBQE
r4AnJpGc9PdAccuRbcgAHNOJDqZTOzhpV3uG+2zvHRk9Pg3PLNO5/ytWLyG951m8wJz7zIs0SIu0
QJcDiOnJTk6Q8gCe2/lutYfycB/t/Q+b3cm1w0kxBUy3DG0FogDXnjMuR1/OmHGlCiq8sL37eB+w
ZO8wHkjzntKDv3ntV00aKPzAOISA6ZKRRxpHU57kQthNwvjNC8ujoaAlhTzVH/c3c83OGz0GKh9z
ELe4dyp683U/wy1p3CDw63uHXoXayJyaja+24kio46FqijX688t3turlwoc1w0fC09qPfbODsu+h
yj/o9b+fPlwZWjy1EwJHgV5JaLE9aof47LvQrhFib122rfUsXtPAUIGi98QnAQiZNs6fSyV0Q2E6
o6S80SNZe+cul6QuiuIgfoRWekvJT6YLX9xxbjflp7kW5Dv/XgX+7Ym7MrY47GCqUfVNIh/4xCer
foU89P6JW3GGV39/4UOQVBPENEArL6KAlh26o+IK7nZ6t3Kwr8wsDnaTCMwkwclgSwnoUUrNOxB2
kHADlLq/njV3BNaF4BkqKWhtlumPoQ5RPLa4o8opTqiVMpBL17WzZZxD7GQf5a3KyIoXvjK42ME0
kKRgUi78nwnziVs7Fq/KP/F/841ZPJpzeWsm+OECI4J57f60uglMwZPhy6raI8DNzJEklTrJKP5S
dSL/3ngI4l/3d3Xl881DNqZI/0Dh/xY2xw7ukDaD2rLVv9TSQWpexWJ/38RaMHBpYwlwKYtoHMvZ
xkwhNxcAmhOQz5MKo++OiY1d6oRO5G4x162cf6bogfnCjQQz0vK4qM0Ap0+J1fn8t6556g8G5Y3N
EsCKg2J2gGwWEiKI8pZipnQwega1sTOHOtCOHCyQAKlt2JobHcWj5oxnyLTtjT2dz97yrMBwCIyL
2rh+cxk8SVabouaszG/znGRwGeazWZ7ql/7H1susblhb3IRcSL0MrDfWRthOetjDn9DH3uqkLAAW
s0s0aH+DZKYaT5L+5gEuMidGYJnLN/2cWnzzWDyO+3Tvv4/PwQFlirP5iO73ST/OGRR8svtgb214
zBX/f21/3oYL+0wbqyCxhMwu96KdvxY4Tf9Ez9eWKbxu5Ym3N8+guTFLQ4HUo041//MLYx70xlk3
FHTkS3QI2t8JOsTWlpHbD3dtZD68F0YAvtYBwlG8nl3/A2bqd6WnHu4fxS0Ti8R+ECf0JpoUnHMG
D8yr1W7ACm7vF3qH0J6R3XLcbzyUGFllMEVJDnE/DA/f1BSxF+YktsKZlWUopjT3m+BGJEJbhDOG
xljfwPS+nQYoYkzdJ2M43d+oRefu7XhDD6rAtYaMrKUuKftMPQjSNEWCoDNOkUxxEuEFiPTi/mFi
fuoA6+p5m/VxdV0XRud/fnEC6shEmiSFRtoUX4Bde+b7jVXN3/faE7FZFwYW53iwAkjJYlaVQLpb
Av7odnAt2UXY7+vhj9Z8Ub3P1fRbQt+IB0ZVmz0EVLtGQH+mgtbrx/2fc+v1DSRSKWNBVMY3W9J4
qqPPHAiMOLbqYs+FRW1fn7Y7RCvBCHaoZNIlYjBVWRZ+p97SC1OEc934QDxPucBNiRX7L8ErEHd4
WLc6Xwto0l+Hx0IoTQVEB+h22TbRWVZlCHzH4RC9613vBCL1hF9Ck22rFLLimRQiEBntupnYbwl+
iWWG3eOupyWaMmkUuFMEkmKTVHvLyiLyQKV38js/h9ibUh2FApQmHGYEXDIWx9t9h4YM37jlD1fv
IKhqppp18iM4Ea+vQ9igKlRmKjHIT6IdsCIBJO47dDX+mNEi4SH6+J98OWog81w0YBEJdP+1yUjx
4dfhmthCw5nMDsEhtE3hMOxhFnM2WUhXLsCVtcUCE+YfUHHVkaQwJYidS1WpRqjyPWhJUVI7abHX
Qgko1RRDgZa4ddB9LIZB2JeC8UfUdCgK1ta4z3HJDuwRhj0YCehuOVH3AUw1T5HPdOP9K3sb9hrE
L4T0MzUtgegiEUoFSWCSA+6DoimZfzGR5RnltrcNo0BAwEotu/e1wZkkLXq9b3nlabmyvAhrmLgE
KjyJPC3J0Zs1uNC9iJBQ6jZWuAApvV1eyqYU2VF2l1EtXryRHA1JrhgEteNA0VzdjyGpiIbwURhy
g/kg8YMEX9yu6ZtPAp/gkNDofvTJNirK19mQmnthgoK/12V/I+Vd3QFI7XEoaFhySK/PZllbdTDO
lzBXGarTHA92F/3dLMx3f6dXdwDKagN2Z2Jxes0LQ6XYZLGEoRIo5+8Roux6B5GY6x0nbSfZmh0d
44O3se8rbx+TCSguitx1A+jutdGIgqAydlx2RkVf0yr/0jFnt7Gw+Ywsnj9s6NQ4NXRy4Xy6tuHR
V0nkFBu9XT2Kn5Rjzksgoc1pfAcKvGXtNiU14BhmsAMF5TmrWZzYqU+tUUGNHbQbwkr7cN/kx8J7
A//M+pwySifOxgLXTRKUqyrM/CRT1wscQoRWQmjHbO3FdJt3fDS7hhnwjW8cxjl4nDcMzjt2s6NM
YPzL4LKKK4otVMo5BlHbkQ+DHgdOp1kvRZNCFIhsVq9L0nc16o81s2sHzUx+SlkguWnaf1YHCBqD
3oc3LvCGLVDo6qe++GGLM6yKvVXVaFXYXbujArEfHgS72hsf53pAeAi29mHL3OJbKykAgC4kxEge
q0fjAH22KzxJ9gx9zuythHLNCdPE/p9Nn0/BRZjYewBeoB6GWR3K2NJiiv3zAIGFKHc75n92sPre
/8prV5OwSZ079LR5lMWpCv0pUPOZ8KYJH83qmyEd7//9tUP0VkmZYS0zkOd6PeickV6NSmAPTO57
4oMYfGcg8b6NlcgXnm/ojjVDBK6mLpznYEDNqE0CgUPyuVKUXd2j71V/0AR6terWNVzbMLwY4uAa
sRmtsesFdWHCFOFAoTr+7QxfilPromi0g1BsBuqgDudu+Zq1HdRIVkQI3MmIzMWbVWpC7U8mQIpC
bx+hMn3UIBu2pK1NXEu6Qd8ZYMcYZKMyvfhS8Gyaci3lqZ3MrdrmVLqeUx+gWVPsBgjZpj9bu1aX
9hbXqglD5iZM7OnvK3ZReFY/SDaNRma7+uNmODb/+qUzu7S2+GyTXBNlK2Q7jfOXfIJ3Up5meIh/
2IKHrEV+NDHo5dOhheNq8cHQMIdyzW9TwHH+sXYbCr4zYnKz4LW6gRd2FplyzXkJrBwaRMZgfv/l
l9LHfgaf2uH251qLUCzSEVamUe1aJs1SZ/bdlHmpLRM8ay/5MXuESOG9sPcOxlOAOu8hPbSft07J
2l5ScuC+MbuL91jsZVC1wAhiwJNybWmPQqgjTZxnn4dRTuGoRbogrgCi5aR+YFQ3Ch43rpibwAwI
iSWpHqrYsye4cMVITjW1VvH+CcX7WILj7nsawKKK1Geofu8qdXffi92mRNgjOpVR3wEHriiLC5gP
pS+LbZXb/bn81J2kHfU3u3RivqkIlljYLF6uLfDS4OIGlsCAAhWWIpvY+2wNqisVv0PTQicqcHRF
OEFL9fX+Gtd8GV6TOA1tBuirFrdQEnI5yKrUh5T6lHuPBmDpcis6mP/G8qZf2lh8trJtQ8zEmd0c
EJtrKVEy7jgci2MjnaG+xUNvhbc3+4j8C/9DMpzzQgK1WFVvTNGUKqBhJ3iYw/IgCAcV5b/KeoBD
HFnT3/c3ceVOXJlbLHAUQRRHeQbW7TzjBZFdpKD+DxToV/yLTmgA/puzr9wU/PS+UMouBiSmtMBR
W1RKLFt/HHjmzAP9Ref+qlb8y6W1ZXMiTeS6knqKHWOBrmf5aNVQu8KDL328b2flCGKHF04FakWh
e+FRaCsPUhyJmV1Jv4UwRfiofip18ft9K2t1KSjZNFGUReaX3sQgLp3HzFRDxJMDXa4OcnwU9zXp
SAjJ9Mdpnzr+y3YpbO1YXFpcPgehN4QyVGX2aJg7GPadAsqRVLbFsttDGWJN3+L6w8Yq146IRpMA
CCHB101JxUuL0ezmzWx+Bn8oB87IgdAL1fEzuHOgJffNzZ9mcbNpR/xtbRHnQeuaq8XIPdN7OLf1
tP0BFe1TFHloUgrKOR9+3rd365HB0kvmLO7Ew0cff+GRhbzsA1WAuN38Vpwk+tCzI4EXY999So4Q
1W2Csm9XOBukRAUvsqazpddPThREmUfjm8bHLGOrfA/hSWvG8RDXz0G9tbrbG3dtbHlg6iaPY2gM
yWGZODrPbhIusL3wJLioMxLL/pNpiJUCBHxwM88hoEsCzWX8XNcSMzoFViVpp7vw2p5R+3X8p/Cx
/2K41ll98A/S6f6HvL3z1zYXHjNnoq81k3mlksxMqd+qT3WPxCZaERuWVu49nUCAa5ZCwYOkav4p
F0GDCoVuqgpE69kXCNkRKYycDkobIFfzeA5EiVuDH/Pjcn0prg0uLoWQwtIi1qC6EQw8QYL02XoO
PgnujNEx99a7rfx0pYmMPWCO+Dba49SrrheYdGWldwJP+NxEVp9Gey6l6u/maTXpWd3Bo7Ifj2Cy
7n/BLbPKAhISQTjXNEARMZt/on1hJ04LI4TnFPs42M+aa6GjfdU3PM7awaGkNHtwjdrgzAly+TVL
ElfRmIefQlWEVNI20SfIt+quK5kXNJ5M/UnAngDlLuMHxjMi5KpZW+N0DvwyduTETyot5PKQucJG
VLu2k7hrdORUSaQ7vSzzwmdVS57JmmQXJSmieVRNXmaAfp3bzWcDpVOmuv/J0NCtO0W7Slfw4BpX
Azziwp0yiGpOrUj3moCiQ3D5df6K6M3a1lNagQiex1y2woqbV3FhcxHj0kQuS3rdM/rAc6G+d4t9
9vwPBvNuTsrCznxNL+59XRVem6TgAHpb+SLu03P+1PzIHlAK3tUn6WNhB7/Cz/fvxO3SZIsBC06O
DpnezXZGRRtMjU5zZpKEJ60eiHVnnereprv5OuZfpAkR2VL9477V24VilfEkqk0zZ624eKKEyUOp
HpYkW1KqvSSiWI1qtBX4/+7NgzXHpB5F9kWNVV+Gg00SdaPXNVBJNI+1+TBlz7GxkSnMXv/Kcy5M
LI5jJVaeLzSc+grGU6P/FKMmfn+vbl7YhYXF4cuMypKrqs1tzfyuQH6WfxumvWdufJHVc8CTo7Jf
MEu+vbgXR69T0yyDnjuw49JWlJlFl8RRf9DyVwWAtJn/FAb3/rre0u6brbswuXh0+C1R46d8nf4s
HVCwkI7+GcoyBuWHvfUbhu2nuTLao6C4YXj1m82KjW86eIDgr69ZpnQBNPdaDjI1zdzqjzlkgWl9
ZEijekYOyd4G1t1u71wGYFSEbIFwfokPUVB1SgSFtFw8a2g16uCX3oQTt/b05iF/Kzf8bWexp6Zn
VV3a07/P0Rdz2u/zxNQsDElt5S9J0S3XON/U6494vbDFTe5gz+1jk2ZYYYXw1R1pKJbqKyJpuy75
sfHd5uf5nq3FQ4pwVRiPOovrYQIsoIoewq9dPfxESOiPJtWOQlAGO4groFCPhk/3jd+emeu6ysI1
F4pRmbkCFIK+8HOVh7so7jcwuLdP+FvtBl44zojGNVzsZUg3tQnquYzuSIfuD5hofsGhP49KV64M
Stu+v6RbJzwv6W9zi+3UYPVTU41Pp09PenC25BdZ3chgt0zM1+LCqyBE0EKGB5ePbka20genIBO+
NIwvbvjIlajgci2GuIjsBniwGq2jLS+6pmsc/HPxAEmF9X2e1EHd9kn4099CQq6fiP/evpsBvkma
ChR6KHxFEmSpzO4HG0du7Wr9/X3oSlxvXtxGtSRlPJJoC+zlCj0fxwx/loGIj843NnD2C8urdWlr
cbyNAERPb3EWgKVOVUVw9VFWAFIMG4Hj2qYBeIFkDhyndjOgT9aTVIrJEdfrQDvGJQ2PRmiE9/dP
9nxyl6thHm/uziOYg87B9c4lxNuFIEX0p5miMnQ36uqdQVMxeW/Knyblw31ra4d8hoDN2TbA0SXq
VinRivOQSbPDdC8UR7866erxvglp7f1g2yRcAKAK2jjXK/KVASBCSWQ4I6GknxXkHsxvSM8h5KnP
M1C0IetN9onbfRV/bOJs5q+/2E+JXBuAIwHqbbpdwr+e+XIt7DzdgRq1OBWH3DUfJ9jhEaDaz4Nj
W0nTyickU5JgTATIDOZiseAkFowoEkmBa2SHOi22oy59lWPdkf1vXZwdElHauG63RYVZq/7C5HxH
LpxVFUZKlHTsMWSfXyRHO87Rt/k4R9/Bsf/wn0XfDMdAtgCgAaQiBeBrk5ZQlSjDsbHzZ51HRhUX
RcHtyeaVDyjT+pvrT1RNlCUe0h80SWBYbLYDdezLdEwhrXga9gyW7LKP0wuyNxsHdnZOiyMDDhYc
yhzh69BbXq9M7uW+y/uSQaOz6dav8dmytW9QVTmyIx7Nacvcil+5NPcm2nrx7ZDTMUUA4gIIt538
Hqq0vQoepTjKLbrGs9FwE4+y9ubIgFghl5xB2zd1Nk30tDpRhbkbKHwI/iwOsPJ7zvCqvHa2QFMw
6ff668a2rq3z0ubizX6TBAzmBpr4Pq0OQmKLaNTnru7Eip2Oh24/T+1sBsxrH/PS6uJj6rlUSojr
zdOU2Um0A1s6zoE64KeD/PDvtyQhIUXMYVYLsWbI/+ItUr16yCyIpEFjqufWDc+eUzrR93laNNir
Wzu6tjaIDOE/pZrP11wEXe1QWMqAbNIbCGfGEKJxikiSXf/RoGku/bnxAecbvbwXOnO9Iv6aYo22
+ICIkLRa0uU+5tJn6+CdujOIk13lZvYWTGvlTQf6PJPRKRRqqNpfX0ErzdpRzWiGeJFlj9KxM91B
92xd+H5/TStxCu1GJnzB/c2ApkXslbUmkisxdoyq3IXGIR5eMvUjfGQH8BP3Td2OhHM2cClYQ5tm
nou7XlM2VSqKigyez5SngyM5pds/y5/q19oun8avHRxr2nfrPRrtduZ6P8bjVr7zVjNYfEACCuBa
yty/vmE9mOQcfTzorG1jOnTtAV7/yDxBfHAQPVfv/2wDaZeo/0FmoIjg5cnM52Gp5aekn9rLYQ7N
SvMze/TcjHMzvIdH/h9Vu1bimStj84258KVVOWV+LEwzYvglTX50Alorh/vfUVp53q9sLO54lHgK
6iDYwF9/mQ7y7FN2JRwNNtJtHCQAaSkPhe/83sp6Vm4FwLd5olKdCXJmruXL1YnmBDBnpMPl59FO
an/n/s9sQjx7i+9ybRdJ5OjCqyDY1SXowEBE0At17ASl5UTat1pkiZpzfx/XjMiyaMyELEAil6/s
XCyc0E/NbAXFDW90C/VLl24cvpUnB3/8PzaWT6vRCUY+DMygejNWbnJ6JATvr+IWDg/V1KWJhacq
xTqSZIVlzKPeNfP484wQLeLwS+Fucf6snbxLW4vTjfCt4gNWhLJjSLJj/n9J+87muHVl21/EKgYw
fWWYpGTJsiT7C8uROSeQv/4taL+zzcHgDZ6961ade6p0yj0NNhqNRq+1BgJ1yvjANObm0gLf1Zjf
g8FkL/FQcMqcecjFe9G6K5484GEfdpNn+dVDFOiNt3xPDuXORdnyLDEo/GpEQ5Iy8e1wBpyHeUWp
DgEqAA7TFwpFTPA0o8kFgWLiQW3V8tpdvUvCXvKOJAzHjVHOSz1W5kpvYNQqtX2Tj55lKXflIgWP
ypxjf99kqGpU1JkWDlvNOZwhdhoAsPQ6Bo4H+YTVx7BNYEgWVHDIGRhn+3c9mesbk7WZRjlSM9K+
DiHyGmDv5LSSyE/0OyhAXP94smXkLiJJraMxEw0YBVk/DLofJTe0ldzDWZbjT7GtO3zVs8RZl5eA
kjFCPjZexvDe8nEC2apx1Y7VN2ladGblF93bSl3oLB/svPcUClG24L8tGpfX69GhZEG948fxnaZB
QCxQmp/XTUjCjn9OcNd+HNsWJiA95a2D7RmTJMokX/49UW6irDJs2hspPosG6FEyezkFs4CEnETU
S0AoA1RlESgSoA49D2U1Wu1ehyq7v9KdanoDJjUDlE+YE6NP8VHdZS9sGJUpUz+afrmT1vcsC1zG
3m/7fHiX0aRrLSru7EjxUrmMQfkJe9gzO8/aVac0qGSQDfGy/rbIRTveC6meLPDYwpkPOERPnop6
fz04ZDa4UG9Ahqq5Kbxyxls6QfrtCc/p102IGsR4McMEKnDCaG/xdxVnLqBvrCMAZxNjDyOGgMLs
Iz6bD35cjMn/3c3vzCLnVZHO7jCv2MDwyPDtHVgUQuIZiI0TA1jJBgOEOwwXI4ATALACidV5aFpj
PKd9BgdTO5ghOpGpb5IlZP8CH3yYjgQq30FbAoO15xYa2+qWxcLkgXqKTuWJESmQnXUDzLovscSW
hreEAwPXWDTN0OnkLJHR6Yae4qqSg+68/8r4Qatd+8n6QNCSMML66Oygkec8yclCRckdaEawvaDn
Y140CxN7cbOOXfxSo/SN/jWvGi9pTkuveYP7BFnKiD5dd1ZUVBOHNVks9m7BX9lXt7BBAIlVtZ0H
SF9b1qcRJMd/DDNAVGytsOjZZEdIejpNw6zUcwntAahOt5JNLKxEcWeGIComKNCF4E4R3KYha6S3
uGgFyy89XA/afXnMDizWpTdJ0aJh+N/FICubmeebf2lrFn3eUhTWdxEISqrPGeYY4iMgDpB8BOq0
wDSKe5TNv4ny1NYqVxhCR3nJ3R5WUwhvLdQDQHqId9fDQdQaM7ZGuELQ6Uu7mQDfBRYP0yhqmL2h
Xw12d1bWRw/m1xlKodIdJ/OMC49KJUVvrOhskiWMs+qQQB5qiA8S19j68Nt66xr7FZsgNOK4Xiwb
rllfqmfi5yHEuaZDH2ByQvPkp6UsSNjfN+Ymfa6ympmLtUMEMqNe7z1N+TUoluRwEaVeNiOhYyDb
AqEiZyjTp7YHpyBGWu01sChIxDOZPImwd7K1wafEJHU60OjiC+2Ho3EDKJgXfbR22cmVlLfCk9IB
AtUEKtgFGQp3bqkdcJAuqwYZHhl3yn26v+2BalAPhf/jekSIF+63KS5lmFns5AoU+/yUfomNGxWj
/dcNXI4DIu9tnCHcqYi5cLuvOziDy+PRvXFf6YH1mCEj78+Jl3z5q8ujA2Cia2CK1AIR4XnQ9fj8
WlTDJcbM3AF3jF17hMRsjxsW8PHf5zWAMqb0mUm4khuzXGrq1TLCewjMMt0EeoxeMtzrnFsTOg3N
Pv0uhw+JNtfWTy5NWVABcWsTC1suh8zqvQkP0xObtrckU0LiTwhCTjaPBCFsvm/prOg7RANcAzXq
nqS4sfY/2WvPeNt5o+7LKymBa+gXokXKSkUD7ebzT6isM5JwC/aVvDFCyJJ6k9M8NoaJm5j2JIlP
9l24lHhmi9vWurvaRq+5bLMBx4rRQ+3VxQ2CMUp2n2SzqoIsf2aM29kLmAjVooJj1Poe9yejvqF2
eN0hgQkUMgAaYmwbjWY+/N2mok4VgTmmUe6gMTy7D+b8eN2EKEHhIReUzYAaMzYULmtgYM21qQki
FPMjm35FTfbZBWvC3j4Vp9mjf3N1YA/HIDdCzxPkRtyxRZys6gsKYpcZ9INsPDSpQKHKyI2tw/hN
Bje85EMHOkLFvBPGNDH4egFwJA5t5spKMBYHpBy0xr+qPk6Vx/aehAYkUaBwcGTii+BwtX9ZO+M0
gv2i8UfZYc0SFReZ+BlszguSGHi65hJZpyi0BysbZlIxUWPcQpy6xOgt+Ne7fXSff7v+TQVbztEw
0ghpBbx7XsDMVppUw0zYvAZ2dNR8WKKXRcuAaZaEJ4tw3qmtHW4HrIpTa2x4B9zpR7cJimz2Eu0E
7VcPg8ZeXR3/m1tcpGoUnPLTishJM/1msrtAqyCeVw+/ur6RpUmRa3jvt8GnjPjHBe08a03apJVV
AtdaM179KqvumhpK68t8t8TLYSB3kKJOswqKy90uhxSmlirHDmqqWZr6FeAqGFXNd+YAYIdRZS/X
10GUFcA9YJmuBmTYxaSsS+MG2q/4bX1eHvt52pduHgCAurtuRvTE5WztcKegWs+O21qQRCV7/ZcZ
WCiVQDMS5O9zkZgHW29Kf9wxBukcT017gilJ2cuhyFXGgY68pAv4HYao0qOIYNv0BVgAd6t7nyuS
67HoS29NcF52WZbpRYYDsSh243yXrV2oNvdkqKBS70KmQfKIIRg2BVwLw1rYmizn8rdxRx8yo7KZ
SyHUBtxde4c30TaAADZ4bP3sBu+FfvbJ8bvv5V+kBbyLAlQOWN8lM7/J1OmtCJYd5UnNS2/ObzXl
EdhT73rgCD/axg6rrjY3BcVOshFVJJpcy53TfKA090gl6R0KbYA+FggqDe+R/BjS0M6WPTIaw5Sa
eMh4s2zqaUsUXPdElEhRe2LaCWRhuIZzGacvYqNWGuw0MqS+O/4q88mvgJpdVsk1QWDIRSsIZDXA
MFxS1KajWefahIw91I0XF0Ga3lMbg4r07bpDotP+HeePrGbZjBLy/NtQzZkVZ5pw2uM6wrqtUM4E
OKM+FmH+0B4k1gSnHt6J0XPCUBqaCzwAzM4atUltTIzrezaqFZ+0xxrnaxLOnmxMS1CyY8QHAALM
GIAFn0edFGRQJ5JhbHx1hhDDMPdG1MlKJVaFc+cdYF7oJ7ARAx0hfL54yuyUkNEzE193q8+uNoWu
im1rjt/ycvCLodsNNRTsrRyYRfe2W7QPSpt9bqGXLUlZl9GCl3fMo+HZWANpC1+yddWIdycds4t0
0XxncH01645xSpEla8kOENwXYIshIoExZU+7nM9R44Idt8oYeTLrkbMHrgGidYUHPXAAwIiMHZWl
2/M1ZvbwFfEgALt8ebh2tkPLFuRJkNnYsQCNT/rxu7uvgMOSVfCCJtu5MbbQm0xV0KbTMWRao/HF
dJPWg3NbH0FtC8f+vKF8boq7mqRqaaVZgSHdOnY/di75qtuqbO0ut9u5DXbUbdzRnaKDkjHcYaX1
eJ9ijG/wbNDIlB//4orMbCEkMCCOMv49bja2aivJStDzocVaBFrqEZ8x+JAPVoZifmVzE/ZX9dC+
ShKKODp+W+WOFrvWdUjFg09GfYwtwLirXfeqH90vYNC/7+7+mCQafP1bH9khtPHRbgeATxoGSUr2
9fSZ1A9NfJhzSVq5zFznVrggrNoqqjIbE8+u+dQqx7Y5ShZNZoALPZDKG203ICwGjJP+s6WWz4PX
31YQWMPD8UnaUBZ+JsjJMJoL3Hb4RBknqCu1mQ1XzwDEtfWhbr9RwDKsYjrgPfBNrTHtWRZvpF59
AvhL6syyvXCZq7GqjPcFTzh4B+CRqystybq0706zvi8k2EJ6sKAWkN1nhwZkaZKi5xKIyMQdcPig
c4lhuouqnCyTM6ECwQGkkVCJoLO9WocmjgK7Rq0cRTVol5NjnE2HQtMegOHYGTaY21SMozoT9JhB
gK+nnySfXvQhtHdhHBxbaL5wEdzYo1sMK35UF6DYZHySw83kux1kSkz0emQfXnQwbc1xoYx3mdRI
KxyQpEtDy8UL5J21aMFAn/+jX1xI9xBhxAMk/CJ3Y8jmBlbbS28RTACoRL6scBZtoK1bXF419Nps
mw7W5uJj3SN0jVYWPaJw3ZrgjllVzYpiqGCCES9jmNDPmACjG/ZgoinCufdld3dxvCIogFsHWbDD
M+Do8Wy7xQiLy+P0tizedAvxomC4UX9kiwfFHtShPnmNA5pJfGWu8Ce8htYjXprQTsab5HlW1RaQ
xYBOFYZ7nXpd1RwwJXfopxTDpwXUINbiqGPMvm0iWTkq3A0by+zvm3yu9Zai2POS+PXi2Q8WXkHL
/Rp7RHsXm1SwS8PrcSraDzokmLH1NChN8wMO5qgvjdYAaW27d0MKdW/rYNKjWcluXCzc+SXd2uH2
XT2j/0VH2AFZk6c0YD6Pb/TlBwLOd9Xguk+CJzVcIVGaoaaHUi0+4fkqun2k21MSAx65G27XQAM2
x2fyjLi8PrETxZ49WV5haerSP/QMMSqJiUm+D9rV3UR0qqGJN7agRtoNMfXUWnJOij/WbyNcdKwu
KfK2W0Go2p90gC+tG6X5mDQyhIAo/MEi/K8v3PK1fTL3tMsBcIrdx0gx73Rt3Y2TfarL8jDZ8ycj
1XbpEEm8ky0hy3Gb2J8Ax7AHHWaTccCsa3KcSYFN5/rXo0NoBpcSoFcMvPjzzwvWqrdxZMMM1Yew
temNNRq+asoWUZSRUVj8zwxP5mioVqLkjOdPwUxIYJEamIdSSyShLnGGV+RRki4hbgJnCCQFlFK5
XWkbVtEsaTbKzHCBV2RqPbm4+PtqceyTD/V0Ktyn659Ftl5c0C0lOjKTAU8s+rB26Lvbf9HXZ50l
ELgx4BmGPrgjWVMrfSAFZosbw59uGXcOCZIX9/GdzEJaaQgaGe+NLAeHBcQ7cAs5j+fUaMcsr2Au
OTqn6YEpB/dvDtj99IPy4a/yDxv4xwMWhM/4s9KuNWXWKlze5nL1k5l6RQ95+GXaX/9KwjS+McPt
UYjpunRWEQhNVN26JH1LR5CPWlqIOXivsvW/SQkbc9wSRlZc9usAr6hie7ZyM03gi5dp5wnrDNDf
/7t23Nmkz12XQ5QBnfTQfZhumfbCdEN+TLglGn4d1A8LgDvK7vpKCtsWW6tcNDYWaSq7wUVROaw7
pr88eTGUHjRfBStHHMhYVcVfDtgWhCOin2ebjPUypQP7cpky7zoo7Q4oosbuieaFV2ky5y5HxxD7
gOmBWQ9sKhdPdotZVXRq8eHSFCyh+r4nu9gN+vVgzJWnWH4CYXfDkmR24bkFZnr0KcGaeME0FnfJ
OmU9LlQAvAAMpdw3YfqBHGQvZcJMtTHD1dp1NPfryi6rKGg8LXu2ZbOzwtAAEYfGOq24o/I3wx68
6Q41ZzR17+Kv4wvBwOl0MMN+xJz/gGmnv0keuIMSHLCossG8c56p7Mbue+qgM7nkeZCDwqzR511p
zZKOuNAvgn2Gd312BeXrakBKLSNusgQv++uOXfUiDCxUqOIZgaaUzV/0nYAnAWQURGkAxrJw2dQT
wObGA2pEYHO0n6P6olbe9R0s+fd5sEdHs96dF/z7IA0Da5ie/rCUURLSooN344PL3UTivOuzDJJ7
vgIcaALRb/ezKhsVFFWVkEBCoAEVA8AYl4goKEyqyAH6prfHo6YXXhbPGKeeRss3IkVywxEv2m9j
3OZZevSSxg4OWQoOxF55GBbt1/XvIlwz8OWAmAVXOPT0z797moMOTC3gT5ktqa9aGDIiNM68pqSS
ryN4KQNdzsYUW9pNiOWrVSs0iVF+ze7RjaBI0WXf2x58fC7EbTUjuOm/tS9j8T2jekDw1K12w5dC
yU4JJFG8opQ9iArbxcgZOgD2EGW+wDHacze1aQcSiSJKLEBZGDrMUdM9AFGvOS1ACE+Kr0pWgsqc
9kOASnvwlmWQtppYxuCvQ9vfwRWM5aSNUGZF/s89nHDN0fLz0/AN3CpfSeoNQJ3I+q6CuMKGZkkM
+HeADrkgjvqJuHnLHhysKWir/sUakz+VDECrcGuCC10Vr2yxnaALmkevS73H//jY1kaQky/X41dU
jzhQzLBMkOECbMvXqdMwg0hMxZsU3SUfVHDd13fuffkp99Ojsqd7LJ6KGVsZ2Eu0gkiHIPMHewHm
erltY45KNWOQrfZjd0LrM31K6+T1umeCnYn6FHPJ4MFhLT/unGncMsq0AixG6WSPd0MzgASxaVe/
sKpatjUFxQAewjAwpOOzYTNwtsysU2PgDBr0FbVdecAcxG1+Qw/keb0hnxvg3JfbLveaOzvzlhvZ
gSpYSyhcG/g/0O5qgJSd5wWyDo5dz03jV93RHl7M6o8fY4mLh1hQ5GFgyHH4WZ0qARo8zuFclnqd
EoNG6FbB8F8sG6dkIc1tYxexBupW9KQwbMLHBOkWo7Dhh2Hg0v8YGR/TPhzLZ6u/N/E8fz06BEBX
NoWKqGf9cEY7er5qgGADsRED+Feit3esgvYThvBB9aD4Zlh9VY/DL8O3oJYRa75sCPbyg4E7HKmD
kbEzXi8uWrpuziol7jBW1WFnNekb6H4lgD+Be+c22G/YHBZq59gxKfDRoOwCuIZjeKPdfLGaZB8V
9CfeqL3GBV6kfqTastNTEILm9j4eMUhazDdFPHm9Y/sT1b3Ssf84nthPA74J79OYyuK7V4ZRJ/1o
4FRw3I8AbXmmc186vZeXsgqQ5f3zgGKGEFPggAD8nW++jHNDp0iLi/fHfTb+mIZxaIeQmgvTB9ku
vEw3mOUEpARJANw2F0jwti/swh66wm/6oB/vlOF2Kp6ux6zIhP0OSWA6khCN4r6pSiIyJ0PxPsPm
vCzxTTL8ce8FnH9Q9QJYBLvwgnQBY/l9nMXwIho+mennuf48NsF1Ly4rwHMT/Mnm5vGoKzBh21n6
Cq4mEmhOTw91NTmfHD2X9deFq7ZxiavMwQcbZS2BvcrJ0n1kdJjMU9b4MExuL3GNfQA+4Darx8+D
z7PW9W0yo/urgd2NfFc0EF8WpV/q4dBLvpRkGfkrdhFHGsmatvDnLnrTVTzDJKV9t2oNBO9I/Xz9
mwlqT/bR0BTFECVamXx7SQPB2mC6DgYdyFMFUZZs19xMrwzhtkLUKOxrzD+oXh5E9zK4ltjP35a5
qrdR1lrLUQ75vROPnu0OmT9OUAMBT2W1q6p2kBRe4nD5bY/bZEWXqGodk9LPgdEi9DlrcHBPkhQo
uJyerye3CXqrLGJQLKV+8/bPlDGDXLRv1rvej3yenmX7y8D87RS3B3Tweq6t5aZgun0z88ck+vPn
5TN/eATu4GJOJVHgz5we2SCV8prsXKjC3I3v2I7I1/8muTMMyTvpFntSOk+Glr7aKnVgEVXJFLA3
z3yvfhzBptju5C+54p392xpb4M1xagObG2c6ImLsgXkAUrVQkmMUY0pSV3JPM2WXvcuCkq3nb3ss
Sjf2dKWyqD3CO8N1/aY5ts7DqB5wIQkrLQ5m86bFgLFkj4sj/7dNbqfpdjSOdYyMAqmw72B/9pe7
NIxM32TT4GwyeyJB/iB7eBWH5m+r3H4DCr1VorQv/MIYPtblfIxLV+KZ8OPhZQ6jFDarBrhSz0Lw
a8NkpphDQyBOh2oY9k7/s0BHbR4iSWEp9GdjjBUlmy9nUtvtZ5Mdb0X2gbgUhGiyi7fgQ4GFEmOr
bKJDveB4rrNqnVsA6tB+vzH1kIJbRKZYJzPBeVFPBDODDkzk7queHFTtlpS76/EmCPEzL7gN3FCl
qgaqpL4dA+SuhrTTwfQRe0Z3k2mg4u8+WNP36yZlXrFvt/k2zhIb7sC80s3GK2moRwj26fN1I4K2
CK4V7C4I4mZApflpHzBgKFY/wTG6m24NEHLFx3+kj9JAxutxeWXCUJGBRirInZhyD7d5DEod0ipw
KIv2KRatttwgnQxAD35gVMtTVsm1QnAYY1IaUESbYAIdJAXnC6gYfYcrdZz5XfZFq09pfVN3bWBm
hWQTic5HGGLAGAikgpyXOx8jjIW7BkpRXKiHLjB3xW441AW0GdTbcoc39Q9/fvnESloQZwTJkHrZ
v6VrZLWA/aC5VuzXUvXK+bFksGztjlqfGlkXVBSIG2t8N3cYOs3oR7gXR68TORrKrZnvJWHI9g93
5m894ru5Kt4D8y5eUDgBtDc80GN6asAmogf0briTg3yFocGoxhhr4mULJKlpldQLyKnr4lc1Tr5Z
FTud9LsstiTFk3DxMMqGmx1a+MCEnwchnWbA2gYUMxSH4rIfm7tINuguoJxEOGDEl/XgABjiJ91r
LVFqxUIl30N76pk+p5BHb26WB+PROEWedcjC7FMt2VyCSZIzo3wjB7FZdOA8anzto4P/qEH/weaL
cVHGsJ6vgDyt+CIbXBV+tt+O8rJUBJPTVrmih0u1216/ceI7Otg+trhkRwvO4O2CGtyBEtEpxQQ4
7KQtOALKLs73Wd24nV/nvWNCnb34WDnVo2QPiEPl38/Id1pKko9rscAqeVyAc6PH/LFuve5m8CxP
rb3hXveWb1LSS5FV5GPIAwFUql1cou2kGgea4AAYy5959tIVvdf+sdARSHq3NrgE2QAgrBNMUft2
9bnCA+tUh6WUdIF9FD6FgMIMdpCGQYbAHdEdTaJyLJCm3AM5NbvsAQUgzjIMpvlycgzhubm1xp3O
bu5GbpqVGUYYmLTKP1o8EGzHtVJGdSMo0nBYom8JBCR4GHnEgJFrzVy2Na6SVbNDP8d3Osn9RLSv
Nhb4C5G55g14T2EBQr2FB/XlwJmH0jPAa2/nPyRhLtpcYJDVwHrKevkmlxEXUxn7JSWggdvFh/V5
vJv3ReDGXvFa/WKqv3j8dgFNSB+UZ4ll4UIyMCkgJgAG8Y+slAxkWfFs6C+4xt5OR+U126V7CilT
FwNwWqge0PLWJJgxmVEul6gWHpHyFkapsQbOCAieJslWIgtgaUGjw0bsX7wdlFmfWJnSZchLSBUQ
UjGrp+srJ7PA/r4pRRNA6nu0NnCBNH4NfeGt9e66gfel5zfv1geWpTYWTDsakkHDKg2ul96X9yMU
PxEQEEZf7x3MEpziHyBg35tBet8FcSAn9BNtge0PYH/f/ADoDKYouPED0OYOkvVbUf006n2rhdcd
FeaNrR2uCB6mak2zvkE47IrnMqyhdl0fzXeRGxlqRYABRahvAoNLu3ExK/qcwKfsuGBbPzHyvumQ
+EyQmjzT0xgwgfs8sI/aD/JWPekHS9JqER0uAHxgp2O4Hk+PnLd2t9bqODlQv07s3ZiOvkXyva6u
klUV3Sycd9JYyGNiTINL/QVovLPRWjMfzK5evPjVuMuao2l9pmBM0j9e/4Siq+DWGLcZctINdbnC
2AKlIFplB8POwyStvAZPdYux+hbIVVJLlxRcwj3I6IUt8ONCL5BLm+ApHMrIHTNfL5NnV6vvojT2
r3smysyAZf5rgktVploPteugZ1mVkx/Pt7Y++mpyU2Th5Eq+mNAboD+RhNGiVflr57y0/TpiChAV
FuTC50NeyESEhRv6twWeTzi3VlpPLPgn87ZtPhX1BxJV3lxJOrDCyx+eGf/nCX+cGdlSpc7INpk6
9PdjrHzFNOhnINMKr+6tzitjOu/tVY08d0yywTPWDEwG0/y1MucIswaJbPBVuBk2P4j7iuWiDlll
4Tiwl+zOqKlXr+YbaM+PYGrxlDj6ZiUycL/ka/Kv10am5k3VIHDKZcSTpN1oQR3nmiQ8xYfExjNu
581G3aCxiaUm+wnD60WwellQBeWjE5ihBRyAdbvs1CAPEo9gex7s5+v7Q5jNNvbZ3zdnBBT7kjrJ
2aeGfME0+RTyoLN05pJ9n4ujcGOFO4n6fIw6DHfihHibw/hmhVws03gnO2h17mQUG+IvZ6NzwYDY
KMjOXYrXce5IN8HY0O7octuWsqNdZoFzh2IifhwJRTiSGZWr5oFa9fpnkVngDpkccstRHC0ZCIYU
z3HCXB8kFsQf/vcqcQdpqpJZbRRYMLPJG4Zn086gGXn8b26wc2cTXaOaLXqUvH8KzVON3hs/Xjcg
zIgu6M7ByYDhSb781QrV7a0JX2KOxiBpHkg/gbWYes4gOarEOXFjiUtBi50kQ2IMoPJJoAje4QkO
BG4HsGYyRBTGdKSKvcJuBIL4X9+M88WbxjhyYvMfi0Ng4f4Hbhq8UnXx/7dNUVCggwQSeUbkcTEc
2LU9AbgaQWGlA8hGiU/d+9WRtI9E3wwECZhaB2BHhwzruV9g93G1vJ1xzaTk09AN4BFCu+enq4zF
cZr0v0hweKMCkwFUYi41E7qU1BZN7NJvsxNxQj25bxbJeSletd8m2GbeRHncKpadUVBkV4WvdB8d
nJCmIctqwpNi6wi3bONgL8ps40BqtT5avNYFTZBKQapvt6MN4uDWCajZQai6h/4XNCgNr+wTNXCq
9ZHmyZtu54/LMhKvHJLYM1vaHmjckd0y6P2d2VjPdMw+N20rFaAS5X5X09CrBsmSe9EtrMx+6XMN
W1QFiy0UqNo9Xq0fe/z4IMPku1SAk20L/qzZ2uM2Ki7DtLUm5JwKsMUlBKkYHstdv+xP9fiOx3QD
9el6FhKAP4AtgrIwEzzBpYAfDIldtyjoMGMWwK90z9xpB9zBT+XRBhfsX2YGiERh2gXPadBb4ELB
NiPFAkVm5veJT/HYW+3iUIWEjQcK8zSDZEbkSxp5ovNoa5E78fRWcVo9RyPK6gCscz90xeH6Egr3
0MYl7sDTOqeZRjBS+bMV2OS2ph9r2Ykn84E78WJnXqkNkVs/rX718yvE8P6bC9xhtw4LpgQ1hpaZ
Zm/BdcOmp1jaEhSVwpsvwY+4uO0EuWVWsLFXBQOqLOWv5Vd6k2OyygqmznMXD3tLB6rEPRqSvo/w
9r01zl3Yun5OtUxLUC32obVPD13lPeSHbGeHeOYwwyk0fFz7WcEKXljMouCVY399kcVb7XegEG57
l2vpZokyYHbvNIIxrdkxGUfrB6NCJHJ9r0tkCzb2xhp3BneJVY9qipYo07dtdtNB2+sQCFCk8AXh
ab+1xB0iK3gdcgfdSZAiNDqYJAqAny2wExfolJOdc8gDN4h6SchKrXKZZKjW2CwouqR2HBRd8A8p
jhVA8bN5ceKA7AZoJtX/ba8TLpmszUyhNMr6zJV6sOzpoVXHnRLpMudYKFycBATtZajioJNIuGi1
oEUzj6w3uj5Ej+0Tk2bqwlpnmDxMVMsOaGEG21jjAjNxbAVTlLA2EsdLrKMJiqaiCCThLzjdUOo6
4OkCE4hxgZLv1sUtEwdNhtlvbs2H+GCAd7z9PoLxlO7lYzeCnMm0iDHkAN4+zFZzSzhbTVz1Fsw5
kAVPXse/mKQ4+/e5RTPzyCqBkkAHaNKLz1MEQLoWKSqb8JFx7Ap6XGemuK28ZhhSL0y4kh1BsXsY
DuuJsTPIJgIEYXBmhtvHqlI5cxWj/HBNnMRl69U41Aopwl5mhtu4xpBNUWrAG0X/aYy/SBtM2tv1
WBMvGKhZGThcRVVzXtZm4zI4QALjWugWXp7Ofpmc6vyQGF/dMQ0VvfLsP+cXBcmS8a9J/tEmq9sG
+xj3jwnCtWsH6Iip39W5bB5JvHjoDUBqEzdgvoWbr2VWmAOiLqk+p9qxhURQnfvXV09oA1cogMLx
fm0QrqDJaAk8Agu3dLD2Tm4fSAXO4M44Xjcj0KxgvFQGykDc2IDq4sK6ArXXUCRsyXZzqOJSCpzz
0cRHY0xVbmh/cR87PBemiYeRm8QJO9nDsshRgK8AXoFUo01sLuCX2MLArYH6nmovcXlSoGLiyiRM
RE8MaLmzUteGtj3uceexGNE1IXUHL9OuIV6aRMGYz8e0SD08Ejmeut5oEX1znfpeGaMTZvslZ4mg
6tra5wPTJqtjqRO+ZpyqH+01D5w+C+3Y8ebZ9ZK+BcmFLJGIUu/G5fcl2dwq2ypVqrbGA3NGvtdO
SNvvksgRHI9nPnG517AGUFdZ+HDd9zF0a48pYtv34xvIQhlqXQak1VkkcscxxAOARwbtD2Q9+dkl
dcmVcdDfXzQw6lDYvj5YO9cc7gBF+klpHxi2/qypL6bufEzHkxEHYA/34ikJ1ihstDfLel7LxFOc
4MU0v+nx13mSdb4Fa46faOHZBe0kgFa5zVRPI4hiMg1N37JVPhhGaT/UXfHz+sLLjHAbptFrYEMI
jFgDpF0qEJR1siJZ0GIBuhN5B3rPIDXmH1Yqmzo0yVNMz4T9S3L7j4xcAUEU/YiCcgrVoPPJNxk9
mWiXwiyu+ED0kEs+wlFNbENxVXj2OIf2uxJufcQbNKot2VS6cBExLUbQIXPYPNx5QmjsfMKkfJL7
qjI/mpn7aLkyxK+oOIY7v22wpLDZgXq6rumYsuG+0Z/DNRhRQgLAkIMoC1P3ml/v5sNU7a5Hh+iC
c2aVS3VmaauDZSI8SLl339imzPf00V38/raAAu5fjP9i3g7rCByg5l6izzWATeyRZQHwXrfG7C/W
n/cOzixw5T6ZOzuqaux7RXlch3CMZMOKbEUuEsvGBS4WpmkoU5Su/1zSxv10SI86Li6y8BYcdGd+
cOGwjnmeNWWaA01yp6xflzTQ57/IyWc2uI8P1hWjQpJrsXFp4Ly0mD1b71c/8oZH5Si7h4lqh601
fgpSXUFsmRpxC60z9cX95zJxr+ERajoMeOUDMPQ+xP/HcEL3F08oZ6a5i0VCqiXVV+zfxO5+TrQ4
xEkseagX79/fceFyB9z7VanQ4B7ZW4vnINnuKpRHkOd9XGqv1KERCupsWcNTmHtd8IhhdtbEUBB3
hkzEbHqnQRIsAVyBYqiHk63XfrH+sCRTsLjm4x6kEdBkxPOHAeDbeX5ibNxgvcQaEgi+gs4BvUD2
8SBAnAXf/0GyVDEGj4bP1w0LiiHQRQMcAREFG3BR7tutdZw0RjYAi6FNh6jIX3LyuXXck1UBS2hi
8KOXXRNFjSfo9AJkCy5iwmSIzl1taLYklILCmTxmkQeqzeIDZj5u4lP0bDyi3n1cQaSShfPBPBYn
57vhk4Ns+4tegM5+AxdOI6RmoYnBQOcPQxDtwSgUGE9A9CDZ1Lt4J6WMER1xW5+5QOpA9lmB1rT2
jcHPvy5hDznrmQTK1+7XEozHEjalAov/DyeBYWbI0EuIY62AK8spYFRRA3LKD8hA+O/+96XYMeIO
JZAd5MKi4V2I8/9a5NJqMs4JHe2MkcSqfnyjHayjhT52AVJMGSuOKINvTXHZdazacojB4e7n5alY
74bON1TJ8S38aJiYh8qDzcbXuD1Zu+lSNz2awCZ5crWvVAZdFpYHTFz9fwa407R3l8qsY8a1gx4d
XiHLvRZ76o8Jrw06ZsgsVZJlROlsa487XJtkKmo1BSi8qAGz6oCF2ivtCJFPCZxS+G02fnFhoHVx
lxP6ThUyB23vQioQs8qxfrieu4TrB2F6nYkVgDCEh631GpmjpcVNslzCwT5o6CDTw9x4anRyPAsA
+72sZS0KCaCsAeiFuo160UMrRt2MtA4XuaSwXrumvF0m2ZSTzASXmggZm0rN2xzPM7ZXZL1X65Iw
EJ01Wyf4ZNSusdImeDwpAV3+krSkAeeY2Xxqq6S6VVaK1Zu16Pn6xxK6hTswuicg1r/QgUt0oiy6
i9Sg1j+1dpcRycOt8N8HBw7RITx/SYc5TrGStkla+9r8oVLvmu7L9d8vXLTNv8/t1XiEoAfpsXf6
1FS80ewea816arP4qW0K6lVQObxuULSJjI1BbrNGNAZuwkFywDOJl7r6t2kxvGgYX66bEaEzbKhG
gLcBwhFIRVw0LHmrYirwPWfT2ltCkAzfICIGr3sBOhMlBzT69tKTQuidC5EAKI2goc8zpUD9dwZj
Cejs+3D5tXzVHM9h7N4WBp2bp+o+9oc8gFaFJPJlVrnEpLrL/yHtu5blxpVlv4gR9OaVpt3yVuaF
IWlGNKA3oPn6m1hzrsRG4zaOdCP2m/asaoCFQqEqK7MZyxwNp1lVGLn98zKl4WJYEl8UxVkwwPxa
HHc3IfoVHdXgK1an6oHVtl9qgAz9pXFpVOhE4pniMPjbHN9GTJbJ1DJGl27uk4PCgCV2WN66fuzT
O3AxysgZhCfNA1UbemmAzvLXYl+MyZJqGN9dUzWYFgKe6VDik8zn+GwYFy74rg1Ii4LG5DxF1Oos
G/LpQ8dEDbQPon7vmULEhKVneevLoMjCVGlrkPtiKEq0vfExsYYtLEDdO+U40kEfTmG9A677n0xq
UuQkG5M6xzTTebRYKw0p6PowRpDGPCRY16sVJaZvhqz7CrEW1CL/Abjm+u6KDINoCaSJFnJDAA/O
N7cZm9hylBGBRTP2abw+NBl5Mw36Zq2pBGklOm9gLcQNjek54IS4GJa4KNCVUwd9VrOLKvOOkDKY
yd9EMBgAZQ8TDNZtzlvADDq5qY4I5lT+gsTTxO3MtL9CY0XDlZ2DBVm3lCZUuI8bs9w+Vn1L03WB
rkqMkQMoGZHsPU2ekvYvgslmdTwdba03jZdVwG7PqvrqDcmtalJ/dNtggWjUdc+4ONko6JqQ0vtP
jeOCCtl2krnv5qUNVKfxp/EYqxLQweU54yxwyU1j2UkBZm7obuI7kcPqxxNeJOu9tWdQ/+aulw00
XHwkZhD+x6Z6MeTIPza9FZQCHdKpIG6/Vx2Kpu53ZbhT9ej6zl2+fDg73MKqxS3VxYQdulsgWJ1E
4+QnR4hXQlqkdv40NeCMsfC5KWYas5NMKSla4FVB2UC+2I0bTESSxF+SmXFWmLdsrHSYux+cHFa6
MPuGyZePd3JiB3EKaWdlP+yrAAIPTzJe84/Adxb8YRffCt0FjGRcxqeM1C2ogCfUzU7oCZF7yrIS
RqeuwF12ONA/XM1HkxxymcDmQ1n6j4XB2A/A9QbsP0IkrqDzhWvok8KRQClVAldkGHs1uQV7vuQb
is4aUK6YlwN1G1IvzkhRgM26r0BtQI35Je6XO+hcHiVOyZyO38mtDe4L5iMeMUnZstaBtuvv2R7q
R/dF2Ze76k6mpyo6aVtj7C7YuIuaZhjkTy30ndIlUq1wpaXftYtfS0udF7cKvg9GyQBhgMroJbfZ
pMylW8ZgBRpCJCD3VuUzUKDpq7v2MX3+r7ShSjnO2AfhN3Nrla1/s75kSqx6dGDVvXPB7q8864q/
fOm/lEd2xsF9Vpjh9e8ncpGtRe72dMuBqF2it8Havi6oDCyzBL17mTlyO8ndnOoco+PqYk1d6D3o
QRpkJ+d58BkAa3iTNQ1FDsLYYz3MAEIMlPf4miJPSExcXCmIHrPMiPqF3k6291IbfyzzjHUBjgw6
OBPN7AttBE1bdArmiCaIuxTy3GZiHYckbSVBX7QgtIoBE9Xw5LxQG7XmyUsHgkQKykGvuV7tTJqF
amrsUdR5u+4Kl680tqKNLc77iA6Hp27WBq2xTLpfNY0edJ5NdmaqNyFElMZTgRrjTnX6OSKm9jgA
V7rLbO+R1k3u61NRArTvmv48ojd0/ccJzqMGzTBcsAyYraqcn2qpPVHLrVowgahBZT8k3js1ZSQ+
Il89s8L56jjN9eJ1wOUWt/17fMpOxnMXaQF5ZJX/P64u4t2xXRKX2631alPNLNtg7j5PXhSDh1WV
PNuEuwYZXzCbMPYKvoVeurSwGyvFNVfEd21anCz1X2Pqguvfhu09F7VAA/nbCuc33dAog9LUWIiV
+Yv5ybJuLHrM6/fF/Ss32Jji3ADjhTRVCuwZJZhC6b40SI3t4dP19Qhi4tl6OC/AsNpCpwZGiP40
0H9MQ3LQ2Ie92C9A8kDK4gCHw0/pp7ZVgk+kYW204chQhngiHfTDH8/MM//amOFu5rIqmnFSRpCi
gX3fqjLfleXy4vOyMcH8b3NfmelkWl1Kyw/CRjVS/OxkHgkuK9BwSlv4lxSZ3II4P3NnOtsY029h
DcPrr0THdMAKTSzvq/o5/pzdMpwCCW0I4kj3UniQNgvl/M5YHDfTe5jWzRu7vmnjn/0gaXuL3i1M
k4YhFDS8m3kQRumN/7O8AUNvig+Q/sl9/DEH6i690W/SP+U7YJu5scbyus2n6xOn1+gE77DyoT72
iXHbzu6Iu9Je0ck1SXT9TLEzw/n82d3CbWBM+0XRVXaP1ffV8lNzAjOLujgyzX3V7q7bEnws+D3w
p6g8QKKJH+ibllnJ6bqAl7YZ70t68OhySGTdYqERqMRYDKSvIkc837+VmLEXN8h7Kb2xvUCbHwxZ
lV5mgjvAQ4Oud55jHSrS3F7fZfRTXshey6L8HenXr3WwH7HxgwJzQnHmUpARr5+qzPR19zRYP9Kx
DOcZErtOtCqPRfdvoT6SWuKC4vXB3z9YpVH/OjddO15COwPrW2LlfXa+LGt7XyQSZxAdK8a++ssK
5+itXk3wu7oLXAx0nQzM/yvgPw+Kn+2tGo4PTEHwL9xvY5DzDCUjeaHXWJYCTL6JTOWoybhE2Wm5
OE0bE5xnpLSHpsziQZera3fF8jJpE7THUr/Md7UjA/0LrisAftAHRQsf2Rdf3qDWBGF0C8YAH456
M8QTDENhqt/m9W5JvlS4v5JMku4JH+hQvWekbLglPZWL9XWqeXTqcxRxTkp3dEEV0X2Id0P2MYSe
+U3toezWH7u9c3J3jbQHJ3JND0mTCw4dpp/M5WYT1PLWJl8Z4/NzQ277ee9Nstee2AaAH2jxQVbD
5ZZIvbQzCtp2QVE6T0pSHvNM++q1hqTGIjYDBTcXFEN4FnG+4qGWTmsbJZYMYVBJvFMyan49zuF1
rxdWpzygIaGdhDcE4CXnp9lwQJK2LrDThDTUUSDNTtb9stMikFRF122xP8W7/9YUd5m0GP2CoAa4
ALvFeZjs7JS7VTg4341ZltoKNw/NRPCWsZlQ3vfV1FIHpVZRplGf5vRm0VKojks+kDBCAVT+ywgX
oYbVTQcV7VIULDPAqUiEMJzczmzcfWcmGAiUVec/SMIuNhC87az3hzTU49w79apE72csa1hA/eq+
pdrtaCHXfVe9G6+JzPreVEy/73eEuv5gPMTmd+J4940NpWZQMO3m2Qwwwz5UJ2OKum9rUQV68dnt
TiP+L1YHCtL66xjvFqJJvEwcF379clflOhpum+Y0dXAw3fljrLo8MAQ7FEnyyo/D6tB/YXVD+5BG
RhUc0NyQdabEX2vzC7hbyxjs3jYHFplQXgZJud+/KdHg18fl2GD46Y/hYXiUextznHNo2bLM6oQF
WxpoY5zP+kh90KTtyfDyF4cKfKtA4qJgiJnu8/O72LlBG/bCXjMvUuh8C4E9f9Q/mVksyTlEuaAH
GC7TQnTQG+K8r7Tb1IhVFimSepfmSN/j4jROxlc6mP+62XwAtb3kPhG/VDbpLrc66Ni2uqcjgZ8A
zTWDKkTWFvahhxJzspMNWQjiE9SZQGGPxiL0LFzum+lpu6peim+meYe5gsjKcgP+PL+aguufTJAG
AHOOMQfIL2gaesHnn0xJR21QdGxkPgNd3A67tPx3qo9gEY3p7v/PFPfNzNZQFrqi2pWrWpAXQ6A2
MQTCptDs9ShPNUlTT7iDv1fGMysOpUHUIUGAqiqURczA0w9qne6kNA2C+L7dwY9Aucl+lzVJjXrC
Ya5R+ievo/rYy4hhJB+JJ1LsV1KvcY6aEtWbZA4Hy0qfdOjR+IjBLgbZHEzm+3qt/Lj+wWQr4xy+
Jxj1N1fmG/q7pj0X7exPxSJxQKERCxNLGGHHo9Vgn3GzffNgGutQwsicfIvL76UK+F/7cn0hQlfY
2OAue7PrqKLoThEYuTfd6GkFWWZnTG6oY77kXmtLbhiWDnFXIxMf+7Uk7kzREkNsmYp2cq/Tz0pt
P9heLdk1dlaumeDOUrvgXW6wwl/ufM+cT0556KafuoP7xIYY7fppMpu/OU6/F8WjN0wjcyhlETdR
o9GY/Fl/cIofdjLJwqzYIZDMIJhCINnmIl+jEFdJKQqOQOI1EHfKfC/RPV/Ve/Sghn9mCCW3/T9r
O37KmnJnK1nYJd4+NUHKRhtwEQySJ+alDgLKHLqBJwl2FG8J/lZT55rUbgHs8UB2pRsYOxtjbuu9
OgUgTV3A3l9F3Ttr5yR/8w48M808bXM4jNKugHyE6Sy+n+iRaq+1/u362RBea9vlse+xsaG1XmYm
tGHNlbX2UQ67IZB4oAVU8/JIjm0SHY6PuooKMmlgLrizmFoK3uhFhydLXvsxNH5GyWEXZVcA47AM
5D8L3PGzmnpRJwcBeTl1r4yuQAk0TCOiy83Qqu2nRJW4rMBj0U6w2LAyBL2BwT/fQUh5j7OTxaDi
rNtw0JtIL9s7w8olYUWQ82zN8KMTkJ1tF0NHb8WtjF2Z0K9F4dxVcx1gnH5faHOQWzJgjODigUmk
jvgfk2vmPlbrgKPPbfC+pGq/S5bl0BufDJAwq/2pM03JNoo8ESo0Hl4U2Ek2KXu+j3lqFmmbAHtD
d+yQ1XsHI2PAZbPGpflsvV53fEEIRUFCRQ8d1N94bnJJuD6baj6zdER16d2seOFiNyd17O6RD73G
RR9llRdSq5KNiAguIwYIx2UHLJwJsMf5Km2lLxcngV3T7QOwmObKSXN8rz+Zw07tLXAg7RMSFVXq
61kE5szM+551g0/i3fX1fwyQcncIfoiDBBoUOTqIZM5/iNd1mMPO2QuuKQ9teZ/Uo2+Cl1918CQD
sgwTyhNKxxWV3F1CP97Y5c7nqORIYAr0ixO7Aw36TekmPl3+ISqE1NfPhiWJB8L9dnHvGUxpDDfK
+TKppVe9lzQdVhI2LoGQ8D9tDmre/t/r+ymMAhs77Hds4uis2XWGKmEX9PW7jay2rx66QVYYlC2G
+2Zpa7eJ46IS2aqv3XiTeD9TLxjq5+tLEcRojBL93jL+C43oylIDVmbzh5m8qbJBdVGIPjPAnQE1
L4k+jYAhee1BLW/KIlpRsEgpqoIjRDQe47rx8+YUmz+WefGHOrq+PtGn0vBs1DU4P8iTOfOe24Pj
aO27INVvjeGn5oHVSHK6RB9qY4IP1mNumjMxcatCIXTV3mJ3rzhRbMhyE5YM8WcYM1dAmKC6CrUz
zh8GTVNnr2+Qm4TODyNMTmbY3mrB/25uRuQWW2OcW6RLOSsGgYibY/4YyX5tZXP9whtga4H7MLHj
VaurjThDp/zIqrX0oL4wSsoS8G4Ze4rEGuaWz08sHRvw/pqw5tWvrKzf7u1whExMEqo7PSS7v6g5
MloTlAEB9gAqyDi3t64gVTD7GB+rvYsxWNZVN0u3V9VBdpGyP8R7xdYQ+5CbUETGAu0rh20jAFV2
kO/ccL03gVn/D4y2SiIsczLeHCYrofALNnIdb4Rzc/08D2mWuSRw6eorw8FODF/pb5vlSyqb4RSV
iJl2KJNYwcg30HfntiZSk7SAMiVA5MPR+wQecCSrWtA/NlJaFdER3pridtEtAaYp2EOkX8Bl0ftU
+bbQp7Jqw+vRSBfuHwCtCIlA2F0MN5pOmkC1cakDZMT6T/OZ+EloHQ3f+OzsjAO9acP2iLEhfz5A
XiBUw+TRgro6QCX9YxrJRoeEaQGCIlDtoJtGUYjb4T6u7aVawCtoACcTplbxY07i2zlHvVbDQCub
uqQYAsQsPAZo/6IaAIFI0IuYwEjbFzKZYIYFRX+KHq8LKQx9hswxDXrydH3DRS86aIQD4oUOOdpR
vMPGnj27alWgngLufPVkR81tcmCww/Ve+QquyyHq7vUDZB0VyckUXTwbw3xNKlf1xm27qgvIgKS2
fs6X0aedrPMlclwcEDC0AL6G1XGXgtNBMpLoeBjkqbVvDVD71pXfaU5UmzKSEhGgAlv52xZ3JyQG
1DasWScBMLBMhbn+Gu+Bz4vSENJbn5sCz+Mary765oUypldhFrG1zcUdW8G71Rg9HNDTjA/Zg+xe
P7IjskYfY6P7624j/nj/d6l4Xp6HnroaaDPWfR0MRR42zhC6ZbbPWyLJHETR4PeqDF4q1ZtrxFqi
Q1THvdeAhiqNXQ85V7OqfVLIToIof9gaY/++uSlWR6dD4/RtYN85mh+DuDKJPCgg4AZkswiyG1AY
XFzoCkM8HZxLEGk+t6frSlu3DH/OOh/tPTl14MRKGceE5Jkl2EXUs3G6wVSEYhyf9bclmKqsFQ2x
XhktPytwtjWMbvV99onWzkEB+8QfewdK9eiOosdtXRLLj3MK/1BKPDOW18X+7io3iy7p8gkcEBBO
hEYGF71ke++rysH7Ai+MQUPHDUMkzltleZIQJcqKtlZ4xnebqEq55njzq3tGZDofqoON2ZQEmury
ahA7olzqAGOsq4xVoYnNhSrXnd3YnoFhH7w3yznF7oNrRm6Ced9jXIS6/edHGLcsYAgYwfmQtz53
vzRd2iQrsDY7Hw6J2qOkt4J4R5Hc6CIYLOwAnodFMaElLjJ1kJwDq7kBJfd3plM57vGaHz6RYHnQ
dxDgeCtO6ZMMqyeI+hCXhjwW5Kswl8BXTyzPS6ZMhYiUMz8q472nZwC53mjJKHH0S1ZgsNahYMge
0xjEvLijm3UtrH5CuUuvtEM3fG+tvPS1uYra3LsDa/9uxJXjuXrnG+73ZEhTv4NYnNt9Xknh52gM
e8Xqm5C2mrIf4FKP8rJ+yJtE4sfs4uE9C/U4FK6gN88IGc8/NY6JPXVrDjfWTl59tNWnSfvcZ4+Q
Cwhn/Y+JWHEm0fRER1KFxrXGN/lrjxhjWsKxlMnbWdXsLx45IaV7vh5kRMMuZ3a4eO0qwC1gNh64
z1uGj1jALs3ASJhL+gwSfSh2Yn4MxcBAhgIWBe4zw1zgNlPs5dJjgdmhDXbGcFrAA0lD1GyK/KgP
kvauqEd/Zo7LvfPZoBqEywHCn4bpLUnAx7cW9N3QCi0qU7p81uPu36x08KipK/fQFgVyjCr5PE9p
hvDoWLvUqd1dN7jfK3T7wUI35N/VmhjPfaylgZtU+fH6pxEcv7NfzPlbDqisZRSomTR9GqXWoU30
3TQEiZTl7/L8YUxsO2nHFS4rs6wbsLRXeN2lj9YRKg46SFjAyhscaZDpYb9bg3tGA93tn2T1p4sr
iNkG2RYCm+HYF4rnSeqlMU1U4Ge7bA+Z61vFcEHj5rz/4WbCDFotGIQDXOxSWHCcG3DtpRgmdEj9
mpH1HamWsYt1+qXRiYzphfnSWaRgxtiADkvtLqXbgFnVFELtAqiUKMEwr2bIKp6XdypngsuS42b2
Oq2M8VbdqT+RY50GCD+XR6RYYfwsg5eIvhH0y9A+s5iwJc+V06Fqb1oDUO1K3x7XLH0orPltcGRj
JZeXHFvUxg4Xi0oguAzajySwdBAB2cjB15AcwAEJVuiyY3xYgZwd9uKYfRhFc9C1wD6Ex9t5WFft
ZVDsxEblUAPldPuW0xyjWw9FLLs/xN/MASYCNwjSVb5RNUAublwmC+/ghymydtlJCcZdfctKaxAj
lWQMF+kqWxbwxmgy4grBDX6+rCGt6EQQPlCKgkpt/dOxT9ai7Lvi+7LI7hAWqi/83QWqBCg7oCP5
nGtwF7RFRja4GBEQN61+j/eaCyTLpJzYOLfy521MtrqNRc793Z5q7VjgOHt9dRPbNNBH+0VtRkl2
d1kcYnY8vHpVxtUAibrzXWzKXjdb6hC8LpSH4dju40dQp93au+qrlJqJRdmLXdzYYo66fTnl+AkE
nIABhIhCY8p8J44IVX19QmCevvak9fPiRYsPqgzsJzzfG8tczjzbJrXmGb6S1e3BcdvXmlY3tmYe
rsfgy+c1t5vcV3Om3q2NhZHP/Wzfmaox2SdH7y55XcIiynaW5AgIudMYtQfyJ0NQlVE8x1KVbsFk
5ssEeo+hCeNw8EFGbqDAV3ywkXd/DI3DGh0dm4MuJ8r1NvcVXWuYXDSkauDIwsJ47LP9Ot4mzl/M
xqOSyI42qnwXjU0jjvOitBrAuXM18grv5CS6Hydz4LquZBdF8RFD5HjyAqigXXDzpmAwcKiKozZ4
3/LhuNLMN923xJEhj4XesTXERSx18SpnmUFkUyej7VepagbUpNBbXfrhdrJcvLFU7xX0qzm0uury
gMP5qXMnPdLHcr0nIC7aXfdX8cpNC/8l4hqwI+cHsrFitco1xvNhfnaHW9t6rEcQU8imUIT3Aoq0
v+xw1x7UUT0LMqJou3cnGs4huSlQX5/VE4Nvkp2sHis67ayMxyaHMCzKPyUbuwUxxYrTnlcqAox2
srPuVHvFt+u7xz4XH84YHxEiJyC9Jl8zzDQjJxjhADnLFO8UpdkhpEkCiugDuTbolD3wbWOmhv37
JmI6rktztcdKHIrOfkSMHwW5ocNfHAAM7aKSzsZ3L3p7nTamU5VhIUOComf/pDlPhLZ+40jcTZj+
uGAGgcYM+G7R9zhfjkbWfDBY5TMGjLiM/psLgcz8q/ZUIjV5oZGG0X9ZBe2iYIKAhUcttG0wngRG
Me4d5jZTN9rgSA/UE8UF10HdmymuyooJwmC8tcMfb20qMwp99K32VB2QAOpTjN6mOaWRLAcSuSAU
bRgHC6oY6PKcb+hCy35YHHCqpmSgvkUU4rvk7bqbi07T1ga3LPDYdO3gwsZCfg6gZ3D/TWTtHOEy
MO4BHhk4xoWA8hJbaaP1Oqhh8TQ9easz3qXWYgTXF3L5IIcjoPoCyWecV+0CR0VpXydZhTKmnhLv
XnGKDjeLRqpgVEbvACHz9AedHetrOiqOb2XNY54XslK1cKmAVeCRgfl1jLGff7G2TLW8I1jqaDgR
mbSwMySoQ5kF7nuRHodsHkCdV2FY1zP30L/2JRspCkvoXf5aBHeO66IxBq1jbnerWjfECT/km8Iy
KD+3Y1DjhD2tEdiVwCJy3bJsbVw8zB0yeOA6K4POKUsfmKpj65nv122wHI0P69vFcbmi6y3zqNVY
HOmhzuwm5uM6e4DxOgAUlf92GOdNClkaLjxj4LdDBxFVMZQ/z72CNkY3Y6IG9Dz5p3R8XOZPsYy5
TPRcgpD3LxPcK5C4ToXWCBxPMdoveTa+rjYBItX0R7BuGbWMBEX0sEDqhsDrASqF65HLLcZhbDVz
UCpACtv78jTcoA96q+zBMh7aksaFwB3PTHHpRW52FBSsNtxxBssuiX17xgTZ5BsAt173DemquOML
kLJtlw4KSe7dFOlRu1cfrb0altAa+uPuiA4oBYPJgwMTOEn+2T6oMwFjOjhei+lFJ3uaPjgymlJD
4HdIfE0Tz2fERJ0H1tHEbdZaXyC21ehv9qhTsALPyLNrlATHtezDsaqVwFY6D+SOrhXpJhrMmpGC
d2ttn2NzbXyiLdlJrTNtp5bdY9nqz3PVOCAkgJaFqQ+vHTGyT5qbJX4b681LSa3CL5J67n3SY8aP
rF43+xScdC/DMtZ+P4/KP2plV97OHObPpVd0R+oo6s/MG3QJSYpo9VA2BO4cuFcQz3An3a7NFNLo
6KQ0VnLT4VCXjXU/L2p03WkEQYsJKP4ywx3uvkrIqA4WntjAJBZIdIhMM010ALYWuLO9LC1kjGws
ZLJuOryizRTHfIVYbC/xf8mOuVw/13ARPOYezJXVbEcoqt4YQFs6qgzQLjPDxY6uIR3G1rFjszJH
rXLjzP94VFbDlGwaPy7UToaRgWcYLH36+6Jb/rhoQQquTweB/roDyJbDBQ0t0TMz82JoQjY/Vu/o
MMiPLbkZBUnu1slc5oSblwIYFaFQnOFtqWZ3rnZj98Q3mnBp011MTw26SGYuAdLJVsX+fWOx6IAq
WhbEp2Q9ajSg+Us3Ha9vnODOOlsU+4QbE46qmF3e4WWet9m+qOltrHdR6817vcifKivbXzcnWxEX
D+p5sQdVb9GlA5t2rxihote+a8vYVGSOx8UDktvuogC9FAxl/pxrL0OT34CQGqwqhWRBIjGXsw3k
AsNAMhUaXQqjeJt+qqBaG3RfhS9E+QNuSn/J/OkHdAi9PTgOQcraHwzAQJKdLG2TbCyP7FSVtZqQ
XcNV5iyqjezoqkWUxzIAqSjQGjbeyWi2YAyQh2GtRlO0fTzhROPyr5X7ypsk8U/06bYWuFOmpkua
Tgi3wBJXwJo/WeCH7KwvnayCIbKDep4LmD3kkqF9xTm+lmLUu0cdMavvNfIF+DFXeyS25ASL9mtr
hXPENls1RytQYyu1NupXejskMqI62UI4B6zN0XXzHI0Vc0l2TVEfmgFakLVzpxuy8ppwNSbqPbqN
OvZFvmQSt62KDOOfhZ4GMcquhSmJsaICHmQcfpn4eGBu4lG/xNWqxQiySJ2HEEj8DxGO/3nf/2/U
pYVrAnMzY8TD/AOPuqPEnZS4MgGrg0SEWv1sOmN3PeYJM1rILoNdG30boHC4L6Sl/YAR/BVlirj1
de2h0rTAHkNrjhTj2zyDi5TcjPTHJOM2Fi1tY5cnPx2cqc2NhNntvvfGS6tJ+uGimMNk3dDZQPHM
42mo8yxLx4EQSJd0ll+hq2zmoMOXBFiRe2+NcCcoHnolh3Q1bgv9NVUQxYPevtWU57/4RqBXZ51D
xgTCu0FOXcMZDQK/u5tDYEpvyB3G0aHZpN/IqPxENTp3Y4vHWxYQ3SvzEbeTk/rVrXvqHtJwdvx1
n7yOuynEeKGfPcSrJEUSuiFrvuIhhy4lOuXnEa9u0p46RY+7d89EO4A921cQOMt90LJLCiSXiBC8
rLa2uK9mZuPQeHqJC3hnMsBWABzrHevnFcB7r+8DhvgSabtSvLGbFXIHrV3IDEVgPIjz4xRNbmgc
lGfMbQWY1uiP40O7U30l1KTzASy55MoZ28XyQ6i1RmidFcil43/7qIMURRG6RztFSXKO7MNfcSef
2eNy90FNoQaw4lJJq3i/eNOx659r61jS9+uHQnS+Nx+RVxheywGaXxPseDUUG3OIq9uZdVxrT0bE
IzPEZe9xqZqMrB9Dby3xaQ+mtdI9jJVs5kpoZvNK5Mw4lGHLazxHCs/eUY/+Ozc6ZulkdMaiiLV9
KrKwvLnCqiJVKzTBSIBy7He9NPzUSPA098Z90sR/Cr5k52yzJLbkjS23TOseKBGE4OXegGhHWr8b
7ufrbsDO6oV7b2yw9W5s1HluK16CuEGH/PNSqCGGHXw8Gw5riVIFTdYwlbKDCo8yemYmw8oy3g5u
YXHjjKCAwt0yIdnwq8ciRGp7V4ByYmcFZZjfsSlgWa1fmH2AVVhjclVgL+bLFWCOS01FcRCZX4A+
JiCzTyKoLISOA1lhEsrVrlnM5fd2a5CLk9XSLwSKJawvNB+84Yjsw0+Hn3oGdhptd/07itzfYiNZ
aAI40GPl3L+dHQAeyg6vEuWR8f3MIHhvJYFfaAPMUio6JtDR46tdxO30CcI8eCOX+0Q/qgpKTMfr
yxC7hoVaEtCyqNy53D3WdJVXQiSNsYWrwRo6h/qk3STR4Ctf22MSpBGSelmDS7guwDgwbIyJakiv
np+BWJ9IRlTgKpbR8GcQkrXKnSojtBI1cdFo+m2Fq7Laq6W4lCFF3LvmqEfrAcMRkKLAHf2/GHmX
LYlzh1LrTBcxnQStYf5jAWhWmmXnm8SOJN+L/aELH9+siouHVM3tZcxgqI+G+mEYA5Z9DAfzZfZe
lCc2/GVJEtP/h4v83ki29k3I6vD7hpXBYBQH2Yezy8P4WL2AMNRPLeAQ9dAEj5Jsck+Ybm/WycVJ
21LycWVaA0ujWoe8bcYwL+Pv13dTZoRz/kydtUZHyRjjX/G31LGGCA+PP/d29Do9EOuCNh3IED74
NtmSWIsD7a7Fvdfd21R5NGWlQZaKnTvFuQlus8ayr73FgImxy0K3iXIrcueDuRrBZJ/q/C2On65v
nCC2n1vkdg59T5csPQP175ojOeRhGrYhOca+hRmCRNpbEBzmc3tcaDdpOS+pVeO9EpkLY7A4gGFw
Cf7jexj9Webzl1cJQHO4umzN/eA/5ULUaJorBYMFJvj3nm8C09l+YyEk29MTXSJvD4T/3glRpZJh
Ei9d8twwF7XGYrStdcWn7LWntfkUyyBfIlfZLowPVONcglkDfz8/JgcNeK9px/TqZQWhyzTnfBlc
mJpK242XCWYMvJjbOdLdt7wJ8zky1EhatBFEKFiDSALT84LaEX9Rxh7AM9aCr2X5ExROe79jNG8k
yL99aHl8KEfZz9ePgHAjf9vkZ2gwEbu2yQibVPNXjB11ypfRAvHlc6L+GKoI+f11e5c3DFsj4AYg
nAT8iQc+AsLczEZhYjeLdJ+AgK/Yg9hrf92IABMCjwcvAABsHop5/E4awHxr1op0ewpGaBP3flP5
5T4LbB+vr13BxlZlwyZim0CzseIHakY8WNWcjRj15Q+bMygh02BuoxizhUygdgZYD0KxMl0N0SlD
I/GXSS6cdK6nxKYOk31+LNRnNf3jTh0LHCYQPJhftgAfOr8yp75pHOD38Wrp8tuVasdZoYfcciQJ
otDx8ZEYIT900y60WjNDrYcRM0GBhyHT2v9vQLK66cPy1QDjxokBlNSDZgXX3US4fQCeYwQJam0X
siSrPqELOYPFJUuzF4JRtYSOkvxaYILVjqCgh7wUsE0uAA/uSiua1kWQNr7mJNFaj5JUShDidQ3j
DR8ygCCm577RkCUALKcVdLiNDCPtll8sxLdyEpIsavSXP94xHYT0yHdtjPddlItKTU+LFoy/0Mgp
bpe2PIAw9C92bGuC8+lM0VQQkYFISrfBrFH+U8u6tiJvO1sEt2MxVa1lWcsiiN/6n1qHiZRip0Te
NxpHjJFC98sXjCXJ6uSCwAermBUBCakN5ljuxsotgyqV1sAT3Lj7alXxS5PZ9MiIf2XRj/0pLo86
M8XfWoVazYU3I7WF9prmT61PAaIB+0B7rHfelw54b4lJoRNiVBGlUhsdYl56QQFhvJ2AHA+000dr
fJrWCJRvfmHUfpP/uO6Cwn3cmOKTRKAKEnuGvxveIV8eJiW0DclqRIdW25hgq928FCwtrc05g4M0
vTYemqlawVlX/YUmHwooDGkNgg3EVv7tnaxWTbwGJCXogtfv/431D6Vf3hqLb+9Y/ikjkhLvHerM
jNoagylcNGpjC5NnMxaWausunYpTrpFPtdNJ9o99ggv/M3+b4ZI/SuLeg2o52EOyam+vUdyDYNCi
wFNL8lvhejAxjXEoRnzHJxNLlpIEUMwyqLMVRcJsJOEyGQ91YxTBda8TusTGEud187LWU2dj5zIQ
q+PG9YlrhNdNCHdtY4LzOrNaUxcUL2XQFOnDREj21Nixd4dhTS2Yjen9ujXZ1nFhtnDa1usIYkRP
3xIdVekVSmCrJLkUva90jJiiL4hq3aVuQK8lrjOA/BDvHQxJ/9dhiA/TZ/thjuowk3a8hZ9pY4/9
++bkmjTX8qyvy8CLC98Z3/X4eH3b2Ee4cG0MCKFvxxIHPiMqGnXwihkiY6v2PmRhqb+kw7PV7EpP
4g2idBIJg45UGZ1VuAXnDintUPzOsXUlcJ4YUEYdN8AAbTQH0xhYoJoLhv/F/JNwfRurnFvgnOXx
DJLTQAXvYTv8SOK7Qf2ak9MiLQGxKHCxlQ5k4XBjqJeodEWnaWVjxCIYjIBlfGnovk7Ovg8ZTWW1
n+PD9U8nPF8be9wR7pNmHi2CDV29KWjm5JSooVE2/qpK0lmhE24McV8O4sVrafYsVqTxnWMXYWdW
Eu+QmeA+UzE2RqnUYL6BEOP/Ie3LluPGtWW/iBGch1dwqElSaZblF4Zt2SA4AyQBEl9/kt733pbK
dVW7faKjO7rDbi+BABbWkCtTJ30jos1kl/SClf/PGfxni04iJVM1VS0jbBFPdQbV2M2i7tj/SbVD
aChXsaP+QlIYz2IQgeEZkkF/zg1UTpCHJq3qGKOGhC53evnK1ebzs3DW+72zsX7fd35iYJwDAYJg
TC7mHl8vYzUaTfmXz62cv0z/rGT9Kd5Z4SPeJ7bg85UMKjdOB2xzwIabwgx1Fip/eBTm0D99bvNs
dAs9dVQP1goCavsfjTqjDOvZ4vUKlkDCsXggu1m5UjA2GR4bgEzRSV5jC+ftc8PnPqmNKjh8FWQR
IGPx0W43l32fC9gdxaQflsAricqL4tY2jAuf9awl4EZNjE8iPT2Nm1TujcZkY/OW8ckuHlw7zo1v
ny/m3M6B42NlekaWg4P4cTHMrseyowOk0czbtt3Ow3ZaNv74pTIvvJCXDJ1cZHPuF9YWK79TtNfe
VW0lkZGYQDlf7KeetwQWT8waBX/SzDCWg4gefLYxJN+I6+9L70ftBGRYL1mbff75zrmnlTD0/9o6
cbVmL2evpFhV2XyVvIOm9b+GUK3QnH8MnOwPuFBrxkroEdGBAXL7baz/9RzkRwOn+yJDxR0b7/wM
xO2yvAbWSEwexr7//PmnWl3o6SsIkBGotnzAcnBfP5602VnGKbBHhOT8mo7HwgYHCdTNx6RFwGSE
Sdennxs8e3s8lHMctMnAAHLi0yFGAE5XumCWw7Bjjp7ipG50e6m0su7wH8sCJQIcAfh/EAJ+XFZt
DlA8HvD9IBF8LDyoZwTltgeOL47YfCEmO3PaMGUWYRQd83oovp0cBs9iY2A0M4u9YCHeSKhrk8+/
2bmHEBggKPSgoojE8DS/HftK0nqmEMFGXbbMNz3ilKdmI1I7g6JtOCQtzeztpaz6XLsArLsY6ke8
CVnD08E9F4rEZSSQ39Ru6u+bFMThZDQBXYnX0v2y/QvlCFBZgBYRtIV2gD7PaZdnqRrBXX9NC9Il
nd8s0m3YZh3cYxNgMpcAqufygw/mThzFUI4uHyI4CpEsC9FXsBfnyZQVPhqcTYIu0IU87owX/GDw
5KxMU27OxognuaaQfPES6ZrE7ZZEVM8aIisXjs16yk9ugYe9w0sMFXDMi5+EGaID5xzPAepSsYak
07AxbtjO2Mjry6XgMxfug6n12r+LNZzKaCenQB3fz6/G8qmYb234+UD9a2wJ3NS7FZ1sWMEHI7dG
NFFH/dDRX8P0xVwuYacuLeVkjyzdCRfDxCvddUgsf0/tn45xI9m/nw9YXa4NIkvgBeAK1wTl3Ser
2qKlOjeqeDIlCR3i09tevX5+BM542w82Ttw7gwC8E5YgHG3rIfHs+WoAkUXQGJv/nZmTg1ZZ9sRB
sIaJckFEyKA7SHxQFH9u5FxoicXAK6A5hbbi77Gmdx+sqKdltANww6yyMgby0f5heZp+ro2VlezT
h6ZBQS4hI89/wX+Mnpw4OxpFH5Qo0jtj3NUHNb6G6hLWbH3N/7in7xZ2cuJCZfqjZ6GmKESRVWa7
pUZ71ZldypV6gbbitnUfP/+Wl1Z1El/4fdjnHMM1sTkERAibLOMX7l6Iks69Hx827OStB2ZbG6JG
hXHdMBMQxPzWS13yW648Ni4s6dwj+d7aKeTR61olx6pcraFlP3xbyTWNGGejI/MvNwOANbsEzjr3
GS0IX/qAMGHq8Te89d2J5IPnq7mC1zPpTPzmW9QdwGr2+VadwciCqO6dkRM/EYUtargNjCz7fNOk
3abddjtQhf4XJIPnDuJ7UyfuIuwDjxkRXB+QdZw+hoskWDnJA4w8AL+/vbCy9Sc/PfeIZhB3+gHw
WcHJKXRUJQcqce5XimIMfyO8CB/C33IaLNEXirWrD/rM2Mlh7CNKy25cC/e9IoV4yVGi+3w9Fyyc
jsnJ1q+hU47E0GklEfZRDE+fGzh7oRBmQsUYiH1oXp04CmWAFsWzGRzFlwWQJWebJ9ZN/rDSzNCL
NDPn3sEVl4eQDM1s9JQ/vk/SF91QoA8Rh+M9A0LV489Fe98MF8Z4/yTGRc7+3s7JKWBTvwjF4GHD
Om13QUbvjHtruwKjcMzXKaUQcBgRK7L9C0zRB8snR8IKQ8qtAZY9+5mBH5QDWwmdic837ZyPWIfm
kRhg1AKMEx8/Y1guXgMutjp2/bp50PUE+bwxsu+MFoY/N3XuAL43dZL1RI41KUzTomwgytumMFNR
GhdMnDsU702cOKMuNxyj9demkXuwgZ3w72ZrC/W/zxdy9qC/N3PiiDAo3Aqgo5rYGOP8zo3rZAW9
liqZU++/4Epbj/Kpb3hvbv2w7/x4K0NMd01YlSO2tvfa4xV2kmb6Msu/cXnvLa2n5Z2lqAjGkoVr
e/lOpWCI3Dj30bWOzQTDB9mlXvalo3cSu/ReVM4ApqIdgWJcrqp0sYNN3Vxa06Vjd+IoQOvVm4AO
odzCSH3l3zU3fVZkEDSua2LF0a/LuKizb/37z3jiMwLDV4FEo+B3ZJH/sp/0VhLj2aWJTFcRnO4Q
/gWUAqgojBkiOfU8ENl83LllKhU3GtR8pqG+n+TYEUfQ+7869/8YOTke1FVhbs2/IyZxBeBQXDyw
DYdyYpcs3/8menm/opPjYStrcQofLyLtKCRFNFmcrXCTz5d0zmG4qPehjrAyEXonPsktDV35FXaK
T0+lTwmlI7QZ76V9oetx7qy/t3PimLSIAm6G6PQGkmJnvit2rKbnz9dy1i29N3Lilib0pgxWo0c6
Z1bWpEWmQYG/l/FK3b5sxUU3eO5mvbd3cuZqv11KHsENisT7MScGGTYhYmkvdqCECl+4ApV5cPe/
XOXJIXQN7UVju7b+FvIfKWgJamsQsa1xhvE3NRGM7f5zQk6OYZj31ahWVEBY/Zq1IB3E7Bqbkshf
kqi9ACk76zlQrsNZBGgeE5Yn5zFq/XmgLayp2N0PNy0eluDGPAZ79IOTYHc5Rzi7hyjdRQ5mRsLg
tAiDkbNg6UvcsnnkhDs3tXNhv86e/HcGTrarMOy51Q18xjK3ybQ8KgvcHTr7/FCceyFBUoMaJMRL
QKt/chLLeQ08O3y2ysu8oiaed+z9u5aVYOe7pBJ3ZlIPhKXvjJ2uaHF6zCSjojoJIutsvCpi8Btn
Xrocpx8QEsTserHtN8Ft9fL5Ks9+StAPAv+KHgWomj76+LrO/TKw8SnLccP0U9W+KnUhDTnrD/8x
4Z+Eg1NpMtvscBzKiEgnLcqjo3eG8fPzhZy3guB9LRY7mBr/uBCrotF/1I40UF+E0blOfEh5zRjg
8Vv/kh7d+tqehk8YsPl/1k7coma8q4SHp3Ex+6z351vWll8F1LRbnm8DGW5sk11irzvvi98ZPTmR
pgYJiQzwId2Nk7VJtymH2Hha9Yggvre9KP97aY0nZ7Isi76xcQPiWs+kBEVUs3x1hUUKhp4mig7d
dIlL6azjwDWAAAT8FUAsH/dw8kDuYfZ4bAL10BmMLOEFx3HeF7roxzm41tCSOfGFpjPnnlnhzYRq
BiLE38nXXpcxsSdifilAJAqp8Uvp3tllwfei9Lm2f06PJuvbLhwr7Jvae190AjGpeE38XfSdYsT2
gClfKrqf3TofZEcBMjqoB53cajSJ6OiMQI0aRrSv0f9hAgQO81xl0hIPrjLivC62n1/A8z7sH6On
1SjBo2Ca1gymel45WgHxvKlmwOlHgslfjHBvw/sinQ7uhc979uu+M3uypXwYqZAFwq1ODTdDMRxH
AJo/X9pZJwnxTsRyqNxALPDjucRQghmNioEFHEUvx9aY3fs2LX/jwP4xcvr5qsXoQraCWGT3Cg1E
4lmAI47H5lI78uy79s7OyfdCjQXlB4nvJTU6acquvtaeuq0oCogepA/1eOFcnN0f4EpWilIHOOaT
j8dkAH0AzOEgHG7IsOo5fv18dy4YOCWr8BZIlDocwZsVVMSwj+Z0oTV93vH+s4TTomfjNVYb5TjZ
0cOCk83S8XuQ+qS+CbNlq18/X85ZaxCmANYtBFD+DxFQt0TpMFg74f61ztaEmW2qqxV+9lu46ELd
4dzR9uAoQhd//Sn0mTuGbK0Jp86v09p5GtwrjKV8vqBzB86zEXm60BNFoLH++rsCAO2aHkrMqon9
jtcJX9yjhwg+Uih0FK11MIdLdc/zBoGKMUH4jQDu5OHqXbtm5YDsnA1+gkYGyv0HB6yvtvHNvYS8
PWvLsX3AcKBK9se4gWCi57mPBlAlprhgKcJG4oBgxGDP3iUZifWmnAYda0IOlAeaZ3/w8IbUb6nb
AbmgVZ1CLoy0rH7g7nSo25AYPd86Fb1SbL7Q1DgXWSFXAcDdxu4h7P64fwOaAVxPKPK6M6XfdVDb
W9DMAmwkS7XVXfcXae17c+uP8+649JYu3SkHbAbSBAmEJoiFrZPGpU742YP/blUnp7Jqx6JhI9zg
FCbexFNUAhx96R0+ezreGTkJaBpD+bSyfRYH+deG3RVQFLLNZCkeF7r5/JKdXQ74E3/T/9rwHh+/
muUWvssqtNk9L4rZUmZL9RoMU/LvrQCmg8YPxlkDDMB8tILG+jSCghKOUOOBlz/r/gdT2ec2zrhz
0DOvI2vQiPCCP5Afql1yxzZYnOMamfVNp/+myPDBxMkR43VQAOWh11paOW3+oyUKcqNgARBiTqEX
OROaLZfmUc5hL3zoOq+CEUjFUR/6+PUC35itBuWUuAU48Pc8dPjqpd2EgTXgIf4LbPGZTwk0EHRK
124TwCwn2zUKw7TMQYIHGMw9jHsEgfznm3WulbFCAjH6h6ja+gOeDf7rESV4/PEyG5PluXDjgdSZ
/j5uOQqTfOcep6vqS5MB/ngJtYDX44xrgm3MsEHJBM/Xqadf7KHoTVVDZgSoX/BNGuE35gy9TwLM
0THQXfqjC7AdDxK5TOOhbc23carMhDP/0Vo8zOdE5qFsFs/EANf0vXUrm3SD2W7K0VqyQQ5lTGV3
dDx3SXK/um+n6qvBvLsp5DPpqV7ipUZL2Q0bLw5YyZBuNnyHEtY0k8kqvkxDGd7KsLFfWGc3pF+F
+vKwNpJKjz2atGwqYgArVz3xvjjg1lW7GosoEzwAFdHo4MXmzJ4sWcqsRLt3Je0048WaeVILaB+M
GBxPbFebhK/haT/zuygazX1rh0i3S/zBqGE8tmqQxC5ylXRTKBKzANqII+BL9NTOG3h19DuHHD+J
Nz2ZPaVXdWjJ745bP0R2X4KeghckmD2xrYuiI1EN7N9iqiCbRuu4dI3/K4wanK2qMUgdTO6rE+g+
EdGE3mbRmUleqIATMA2PwCrkZRRDGoYlPe3CXyKfb6t8esL5tDcinE2iJp8mgs1FZojQSKUUTjLO
kSKq955A+0AzuDqToIcabXVvNFaSa4Ykqh3qhFFUtRq7ja3Be5nt3N0EMoBUKnMl4RYUiSuuKsgG
lc1ApsI9Gmp+cVln7iYM36XIpZqj4iLIZrY0APPop67Pm0PIpCSF7pyH2uVFWgkMI89aTkkT1A2p
0OjatK66oyK4HntPXeuW0+u8htqfxXR3O/hBhRPh/hSa8qOKnJzkGnQc2MiWTJ7fZhxYiG1oq4bw
huqUjX61MSog+FoNSrKoAFamAbL6fhx5l/hoKr8ti003mKnj94PfhhjZb/WDM3kt8QYXXVGDdoSP
Oo+t3I1eC93aaQOvnYbrTHW7zAK8t5XYgrkWdGHuUoWbHHMwxJqmX1PfmVtcnS8LkrkDn8SPPnAB
OYm8ex6Bcs7UQY/Ypnpzm7pPoKlg3JpF/tOEZwP/thQvhl2AE9cbUHmZFyeVXgcy+CoY49b1eDxC
CevQ68UmoLYrtvYkQcU2e90WkkTTFoPzVTJ6IMwDV28EcY+oVk+G57ypPFqSqjXmRCqcRd+RHkrC
SwFWcz2lpRnI2EXGm4wchcBaQ5VeKhqlYemieiuLJy6q732leSw8cDEOfW2nddTbqKqFL4jr7Ew4
Rb2ZQRAMRh2v37Fh9GJtzv613djoEhS8URsqQw4Qee4lk+pB+ev4tzjx0HIPPQpYJyRVR5+VW7bU
hymy5tgD4C2FfqFH5qjFQLkejetJBuFe8nbYK0AQt1E1lnE92m5Mo+KqnabHGe2ytB5RinA85145
Zb1rqdlsc+yHQ0IelEdAL42kc0xGhj43b7VVtqTFj75RwBonrHLVLhT5uC0Ga0p5DXZIu3V2levN
X8dZfi8Kpp6nPM8xUY/03KS8ueo6aie8ZUHa+PaQQDlcv0ZQrL9RUci+yNZ+C6a8uh1Ly07hIJrb
IG+jHYMS/I7b6lcDD3JPvfyGWUjvaq8FnaOq6BgL6kBnutY1pNhQkyFh7vjEbIdpgyFnnfqTcvdy
XtV8Ba6+n9fRlUtFk/WFlb8aUTgelBPaoOxkFs3mqo6IZYqCeG374EsqD8VkN9dzM4Zx3vP+kOt5
vKezdV+rtk6tceBflCqD2GjD4ih8r9kYoI5NIk/mJLJAfV8OzkSWHvz3OV2IS/t7XtLXTk/QxcaN
I3Zf/CxzH59FdDOZi7ndWZXNk9Ismq10ZwOgPPFqeP2jpk2VYVC32EGk3ExCyeVOKvM7y61+rxFv
XMmaW5kRiemxg6zZrpfAzNKFc7K0ZkUGI/B32igNpPw5S7rReXMYqAmrqBzjWYmJ9FPNk1aP0VdX
wXMgKrIg9glw8WvuTDaeqUDDbzoiiURo3g2t1xE92Q5e4bmSz1PEBoFBZRHEIWCXN04VXoGX1McF
rSDGy6Oc1Nr6ZupGXvFgCHeVxeYbmHzTZd1mrlTyaHJmHIwCw4vubGLIfxm8o+6Z5YNS09/majAa
EjblkjU+7clYDZiMhiRhQajy2nt/Xm59o9O/pAu0JKUYciGIU7/konR3BgYZEho1t1PBvI0PLPtL
W5QsFZBsujJ8DypNUuIPDs0qlkJZ+8VB60mVfUWYI4OYj/1RVH5zzEMJdWGnbX74Hej6DYliTWDl
8qpSw4hibV5nJfhaDjVUnonWEkmhho90C+bsR2OwSQnmOkjBWu50Zc7U2CzG3GfKL2p0aIxI3ULX
Id+Y0wR5jdz+WQWUE4YhDZJLae+d3u2vFz68QGQHQlZto4BdNnWXBtao9iXt6+t2CHhseMbgJirU
0bYoBIpxOVOadHhTf9ijF8Smn7/hVQdXvVeUzk8Yh7+vhdElQz/Zj2oUdDO2Q0PwIFlpGPVl0oCu
dRsYACr3ckENqYF2F2fdEmMlPxerfAjA7RaDTTTfhjJge1e2nAw2+0rx8uA5D+kj7cPux9zMawsC
rQiQK024AkHjXy1z9VwOzT1yRLpHik/3oT/O97nTW1vESALh1shTRQvrBqJ8XdpVubVF7ENjT0oe
l3XAtlrz8ti2kPypuI8NMMMcJyOv/F/9jEOhJ7UtowGnrzceudbqAP0/ydNocqdfCjP3sTtwJ8X/
xNMWadVOCv7My4ZuRDHLrwH3GyI9l0Nka/aqZ9Ri89uhtG5AzOdsaR7wg7mAoK32GvBDOEIQKwdR
mzPgjaJT9wwi7onwybuOxuLF9MqAMC8Pt61j99fT4Kzaa2GZ4vZWT3LurmmtAnTFmzyFcLAdWzJ/
pVzD4fUivMVI374SYXljTwM/1FUTfC2kDO+asvEnMmhnuHEDjiBVGJELhmAoxRBmcmOzvph7LxyM
MfVM8F/Wwn2Ejgzbiias3qjoMD+gjDBKHW50kkhLfacLTmur0QAO+qiLGz2BTESZJUQtHZX67Rjt
lyk0s1LVTloNk0rMKipCsHMgCpAeB0P7ODjlY20Aj0ka0OMleu7yWx8z+yAMMfo7iMrMuw48SlB+
9gdwBORWFnZ9l5k5NBVaaCbuxoiWqXLGPJsLWqHAV1p3AhWYndUsxfNQNE8DqhoJyLmH5xC/eQfI
mIEyWlQ8Kkyxk1GW+rET1aOqGnMjFJ1eI0eiDoWFeFvPbcqkzg33oIOguaWNYW0ww+8QjRxrVxlO
/TbbVG/YEk14AqinSaXm68Ju79FpyMkwhd4P0E5j7LHCjA/GpmoslA83th4gz4MD0mUKHYlY+7ki
XDaIBKQh42gp0ILIvVb9EnMBuqLGDKC4LfDP2CxqtNwbscRtO+SZOTFvj8m6mwbc+Ebc8NC5deuu
XxKaF7BhdUo/27z47q1Qpd5W17jm9RbD/ddWUOdwlnPDmqS1NF4mhTYPqPUGZUFtUuWbqDKtzK47
a9tJK7+XDe4nmA3DjamkfqXVeMQRe/CmofvizyYCJtpNz45dlBAWlm1mBtTJ3EjWO8NaehJ5RfEY
Qmsp401THyqPOiPxZvfepEW/C7iaH3Rv1Y8WNEqPSEjukMFYm3kEO8PUOcb6pcBxHGGKBR58+CH9
crgOvcKzSKlmY78Utf04RoW6GTVuKv6+i3owIgNgIjOwZhQkNObothRukdWyszB5Nb0FgAht/X4Z
X0yAcyl6MQFCWTqW1yMtB/jdoN8q0Yotqg854gmELS13hus5XGzwmFXUyyrG7aTRfHkxvDp/argq
mkPrYveShfrW9Sg9kFtEZo/Ufl4kJoy4EAlTrk61oH3SlWt+0CFOv5H1YlrpsJTdRCLewl+FIroO
Bmpktp7zg1AjTTrqjlD38/Ok76Mf0MYa4e5NkcKtqrtA+Udfjd2zUfoSKhKaf5ejXd1NswJRtzW7
bGfpubgx+SK+lhEMq4FpZKuDPFoD3Doi8W6HDBBKlrlZ3tMSU/1RPw6J4UM2WNaOeY0nw3vNA6R2
xO97iLgEUJowCCubm3DWILZaONjV+iGP+2lgWcgiem+1vdh4lh/A1VGhrmbDHpDT9dZV01L26tEJ
vH2hm2Fq96GMyjtlalC2ufxBC7/IFsHAqTpVt44Mb3jkfJfOdM+p/xLWzgBSTR7yxGWLcw0EwvIT
7rnEA0ttcJTPJaIsdwjXFNl6Nse1Tzq3g4ma8yBemyicD52q7nvmDUEChQ1MFLVBp1C1kPo+DCrn
Hs4NCY/fiayM3Oq5H9acaJLDPkcyR+RU5ggVKJICZFubdlkeWNT8yA09EGr4HP+wn2fBgdJvLGQc
yrO/gtcSeV89BptJlk5s9j57cQz2pPumeClBiZYWtVk/SAOa45MBv1HM/ZOr8ZjYfu2/TW4uZyTo
E6YvwTS6XebiOC45i1UvnU1fNfxG88CLI4tDomWqvATzRq5F/Alvfs3B7u8i9tz1FvIONii18wpb
y5ga9ddFmAsgBt6bM7g/oZ/9auXCyvLWHMmALPYuKCaWSmHjZ1oCtGHbwB5iXyHiNzl4lsLZR5s9
wmmdZqPcRdgSpJ+5iYiRU1IVAi8SlXA5g+NfhRKVG7gWfh06s7Nr4Q1uOXiVQOLUhnnicMQMagoB
QGikizfT9QyoBVXT1yCCKAb+mxaHGXwq123hJF3RP9gs0LsB1ZHdVBbsW7vY4zZSU0tJrzqGZ3F2
dxgA6R4jBLEHWhbmryAs9c7rInMvgILA8131sbAMtolKagObWLWJz0Zx57iDnw3akJvFNjAnD1zB
tuACqDTcQ8RQHElZW2oX81p2CGj6sAmilj+5nfph0EF88UtwfRHIUgkkIl1XJEHTd4CPFFQcox4x
Lyg/He+tw/t5NRZRlOqZOYkM3OmH1PJb4RjFC1yWDQduNosdlyDmSQKh36o5HFKMRUKVHvKlYJl9
ygPn4LumES+Y28HgOES2AjdrJwyOz8HdKEPkWYiN3DwJuumuDnJIcxxpeNXjiHr6QNntEHikjPxN
sSTgrL9ReUWiKsy8fI4N1yFA3myF3d8YA7JhDDD241un3DSo97S+01aU1mokI3+qqivtvjgF6LjA
aOB2RjpyDWkW+9oZ6k2OBynUNwr4XFcYmZ6Xt95oE5Y3v4p8QTeBgaUi6ggGI7/M2GA3B2GvUSYi
8PO4a/NfPi33fd9tQf4Vq0YcpI0yinlnDP2bJd9cwyHACKSN+6BaCAh55TZQGKkzo3gRT1ZP04Hn
ceE0R0zG7cDsmSLkPRbluAVBajK4/i0GeUjHu51bLRsXt0eyAbnHZlyO0DcjDqjiQ2On6EBMiE33
WzZl0gW1tQ/W4sSZ66dGaCJdwKnzbquiXRuKXeO8TK65ZUpuBiTfsELqCc88D14o2qHVKDemhUyB
PeMV3wVedNVFfqLcCl7j0MMNqtlF1fBucsbt2D/LQSHqH4mY5S6fxL3V2cSwHNSbgucmhMSfO2RU
+bGw9wbTGz9q075tK9JHt37kEKG7ndf22dRMWI48uKM4TE0SeA2e1+Z1iFzsbRSC/wRaw75Dv4ec
xkram8JeDpHXH2qJJACBbBB0T3yO7mmFAqMJdptlH+rldlbP+NxZrxAQUoEXHGQ3C8IHdx8Cu9Lk
q0dw+40/9UerN4AWmJ8tBxlSjrsu3X3n8BjTEFul7c2M40ZlmYaDfTNZy5Wev1YRCq11KivzxRF9
Qj1j29uPgdWTwOk2nvfFbyBj2vHrcv5GvSOFBzEC/ag0vQ1RYJlLiyxGDs32N9OEk85Rqq2wd/il
bphSMX1h3ZvIN7QYXjWKW3MF0Rrmmon2N8xZ4nkKU7/Za4lq3sBxD+Qds33Cu3uQX6Qe7r6H8kMV
LBkidYh99qkGfwM0ALbKvhYQhu5tb+NACVIH9zyPUtGZpEE2TLtfM2p50wZiyITiGQMP8MF3XhF5
7wWijq6NDcTJrTmnCv0j1j7n0bOAImFUKsIaRJwjwh95N1D71jNELHMe++yuBgdBUPioBC8b2ubE
CB3Mgo94x8R1KXSGcCqbl+Br1diPeWUi4xdTggdw5EWy4EVv6W2g7nwFQXdaZY2LF/+xm2Xiq6tF
qbip8MMBPY662cDx6voOkSNyjCVzxtsCT+qI6Q9dHrz5YayfkH0n4RAmI+JwVAEqx0S14LiY3xAQ
GfSHWe/C4dtSHdrlVhbfGhSYmw6P/vM0ArON1HKRfBPgBSjDN2MBS6P9yqhHCvSdIEaQLm2YBbO4
b6X9nUEZGEosrE2lRoV+KZ/6cTug+BdZGlWLeTeDnH2hX5w6xNt1XbVXakBy08Mh5XS4gUjsZhRz
WgxBn3i5m7AFv6o6+9rq9mOrLGJ4x2k4lpR/H8ca9eMQer06DUo/ZWF+MNmkyTyMmxy/tXfsfSnl
rjXCu27qjix3nzhUA4UnriMGbZ+c2i+rP21l9DJ36AB5dMiq2gKq28EdiooitYM5FsjrMQf1sISH
yl6ue0NlkGf4RanZxrTJbyJgv9axrMEc4ylXeFerRNsOqcExk0RR/1x54XZoNNFAVfn16qTaDPiC
DLnaZuRi69oi80ZUQnSgkomFW1s9FHO4swaRztzHSLeTzBRCmJC5YTN4GcwS4aO574cZs9HioIzu
sfBE0i0jweOb6MIiIZuvqMD7IWQWuXnKOjeelL8R4KIe4dW7sLtiKLaV+DMDyPZKNKp4ZR2MXG4N
w4l7K4oL5R3RdL6ZHffKLX4wSx8xXgkPdFuIdu/7dOvxB2PcW+FjzqD/dCP7x4J9j1CirJ1jFNxT
jn8LNTxQHnPnRQ7bOUqs/IZCfJAemNllC4uuh2qztPahzt1Y1G0q1Neq7lJgznYNzyoMtmFKn74J
3h5keKVQ+M2jflcWX7h4qaB2UBQvsv8fjs5ryXHcCsNPxCrmcEtRsSV1jjes6bAgGMFM4un9yXde
u7wzkkjgnD8aSZCHj7aY96ZcgEKehWOfpb6/7et5RTBI8VsK4zCzHPF4WqT96P4zgt4x31Z33Q+k
gbvemASSihBfgZ0b2yybYp++yaiY74yhOFk2dRiEJ/oNZ5iD5nBnSpIA0S6PlGB7D1l5vqUL1OO7
Zf2baakOPpu05mbzXpt+3lZKB3HT/QaMFLniB82nM7KtZFjfXX+GWWAArzcKZGrNv3vOoir7Adz+
qvV3MShqX6JYO8FxBsN06oU33Tw2i4p90wYoXhOjyDZ1dr9Y2Sk088TvTW664JiawUcEelGX092g
/fvVt/JYyMeCY6n0erbqLrbnMgnmrwa2yjFScEoz2Njdd1T8ROAJw1vt4cOvxzYup1Nh/at9Ui3q
394+Rm302WdyMyl/ExK3Anu/pEDCFD6XSLlHL0HIlawD4G4Ru2O+C1ZcrfmjHuY7mjY3RrYcJJef
F7zaeNQF+1Xj4cgrJ3J3jh4Fjp0iVsWadu5Yb5oh2rJXvS/6e8SIUbdDrNZ0K0SwKdLlYEfL0ajX
TdFWbyumxRhweytLhJO9jiPlbAyA8CLc1oH7Lt08cYN634nyalWI1VoYJ5aXig6njubvPqS/YuGT
rOzurWLO6DcrEEkHO9AQdZr2H1Zg8M48CJ5hpwlYYvlDxEnp6Tmk1Cu1CR3O9/3yT85HtZrntvur
LHO7LkOsLSvJgohfcce7w45iMGGke1cNR1IlNrbwtk5EYQjyhFkmtcO64oOxNbBpT50U93UbwugY
Cc61h768BircqvxzlA8Dt1qW5/knObNtMleRZAcOs/aztQTcjNQvzBQ114vk15XEq8Nf9tlZFrN7
kM44X4ZCuGwTPlPMqsIhdrCP7cto5EoNAEcoM1kS1eTmQx4JLhrhmWBhfFJRy+5NRLPcWdP0kK1S
vANzWAd3lvm2qdqHwvDzI2zioQnW17mkW082/PwzY51tgPmWCBu3rizXi1iW5mpPpZf0Jcb3rpY/
WG/EpqNbHGlI5R1l2v+TIOP73k6dLduLn1QM6/ugNgi+r9nzXDdgAFKUJRhLzcLV1tO2diBAp7AA
6KEudF9QdPXqDGZ7yrU1bgQ1dpv1hrtnbeslNrrUmPqybFv2ojxMahq2Tkb8U7isrzqU3iXVpfnX
dvrvlkj7Pi/9mw4KcXAzLtSM8KO7wh907Iihexga75CJdP5woOf/5OjWdBlHr0U1v9sRCB3dTjzo
gANjYoeDuaUgYdxUEriUTI7lxMtr7Fr0/LEx1vS0go6ci4lrbyxmu+GVZ3Uh2S7aO372UtnEoPrG
xDahFWRyisbBmbo+0Xys9wrEKQ6kADhI3RxnpTAzjIfslnERzNThRFX27OlJ7V2ZB3eRug0fWldH
rexlq/vS59aIYE5s4LgyC9wbEFw8Vmmm7lyjSWML7Y6CBTCDbeSnEDlrXWxBqkeAhFv+E0EicaUs
7zsPgqjfOKXfe4deZN196aThG9WF3+6QUTfhmB99VdHSlLmejD1jLk7h2jLR9VYBhZZ7/SHt+x8Y
09GIFbjwXhlOCl0nxAWCwX50usqHsfapCu5rAEFVqGE3m4tLsD/7KB8BtQxdyOVfEy3mdRqX31SU
uRkvIs15QZo+iZR2E6VTePywx+iVc7PuxAj1LYds3NN+6Z0yCRLotTrbu8GqL12vJvCY/HsSxNnI
jnrRNS/FfyvB6xkXTuTf1936kJYcGJZqbcBOzRg1rc1Pa93OMyFIc7HHMTyORm2c+qCfnvsBKidl
Answg+pxFrnehOlc33nVLN6y3h53ZcO2tEWwkd2XHQ2Cfh4hiXdEllRlE8awQPPZtYFVOzH3RzCl
5ajmyt35UR7Ce3rg7INr7Jo1LfaLth+LW21WPjX5xC+xdJsoWAlub2fm0zJaNwOjmND6OlIzyZhR
RAd7Wvu41RRCYKh+HFz1HLmIMKQP4udkphtbdfYc9vLg9Xq5VgS4vpfN+CkCdwb6SbdGYOfxUOd2
HPXWprHG/ybbN7dVOYzMN+3BbdIvnMf8bGK+ETOMMI3ITpNZ3WWifPDChqtZ53ksM5taWYrrnPwi
u/zey4wwtldzM6R1CJtuE3c2OMJ+DaLc2Bvp6uz72koT3RWsRcrwzkbJsRLXxdJe16LujmVe3hde
4UJreLP3bNbexFIqrXS72DYwi0vwO1RvPE7dubUqdsplGt+G1lsBvRpDxE1Fq64es+mS9Tl7fWE7
+q6QgX83Lt5MgmcpLjO7TWLYcnhjobXeQ6c0nmqL0EgH52Gylst031T2YyCth9q0YGxZ0bdV631x
PAEOFWLeON7yZ4ADPbqyC7djVn+WqQ08NGj7XxgaGTv/otF1ePn02PUYrAw1ulxyRvfi8YSZMUFt
wRMA00GZ612uRBCrKXtwopvTO5I/ndlAAfd09ppjAI4L75yoyb5x0W34YOW0y+rJ52EO6RFkKo6i
xOR8TJScmr3OMqgNnQc3qcl30bflNfMBTO2+aL+GdPkaaewd2EEr+5gNQUmorTMkqN/sk67T9kqe
oncUZfWfCGR7X1Xkkm6EOVDXwuG5BfbEOaaj12VS1blzgv8cp6FjaLRXpt5SUNO0Lldh8qoR4aIv
QVh9+GnmMf4CO3l0K8a0Y6K+RloUZ2jpX9DU+BtZFtd+jrgPU+OtcSb8uUo9z0hKtJufy9ntY8k7
fGrFKn+MoTW+jcB9KyIxvRnN0O3kjDRvqahns3vGFSM0Pv1GB/cazu1RE9/LwWKlQ2JSxRN3wiDG
de2vgGDeVrdNDlgo0dvQF39voLK/K3RZ7Jvecw+5m2WPmdd3hOqUXCZtQ98l7tRs64yjuytUo4nT
d0l9DLJlec7wGlOJOXLUjn4ZkuaVOvzvE5IF5e+oknPj3Cu3veIMWUyG4zSXYj/7rsZl7ffnsfWh
LIxu5kKqXIhgyi7NTRGN8reXpb7AY64JCR/2N7tBeOB2Me7UOMutHjyUGX316rvuX6oYGwyAtERB
gZ48b5y2VWP9LYOMkpniMr2xysWDUurYg3rueRcS/uDV62s1YCiYBkblsRrSU2c4SnIm3xieBaNW
ljKGhd3wXwsGeZmGRSVz7f83y8Z5FTrMyOG9YRpNNcdj6DZ8ajapaewj8NS133iCg8EseEkr3c97
e1ZPdW9TWFIP/cUNDPtkp3LcONIMDlFpNmdzGtaNDgziLS3MdQt7tKz/uZXqE7dvvqq6b3bMjsGu
mf0VaOMmtRnSVy/T0SZ0xJ12BXy5Lybw/bSRd5PKfP6f43IOTAHOwt3gDjxtOHF5ytGzJHRpW8ja
lsZBQQRsolbiSUN0PjvaAC9Dh/J4WtT2xrOOq59tioZOmdZ21HYu52PbufMFPdfX6K7vPBxdYivv
yZHGePYc+y0tcAE4H4XqXoaunuOFIGZu2PG7cPgnwy/bXVBkn4ayGHv9LkxSm21U2Znc6Wj4zVft
HFqzZPTlW2O+80yY9JbBEzvWizfT6AR6r/ed02Ij6voaTNw7jbqQd45Z9nCbGUrMEZFK0Q88hcQH
xJKnPO79tT74Q8QoIxfxZMwWorIeuNnKpncnrG0Zu2H30lTNENsDIgwwsQ/AUoL63fFfZMxPozLU
eW5rNyaV+bPLBlBjJYzkxoM+BBn0uo2aLxkL42Jl9Z3L5MwLX/ixW0a3pxfr6zyakqFcIR4oQEaH
msEyNKoCkNMBqoP256rInorJeq4zM9/LLq22bljgLso7JsrQbK+h4wFzr816HKN5SIRigRNB3cdT
lXdJ64u3cSqhMWbQy3Xw3scWg5Jg6dwFNRZzDC9AO2XuXMQ6OVe7kuW+ilL/ZbHSPyea/VhLbt+u
YAExSzeNRW/b28jWN+GgeSMNGAR5YMqj5ak/L5Xkv+ZNeQk6UV3XWZdH0wzP7jIse2QOH77bzYds
5MN2Pap9VVZPjQXfnMMmvuZVzbfJWSWoXe4BP7xV7z3JghSFLaKfub1Ttz+AgVvcrZaVgnZF+7ns
WexHse5zC7VDN3X6MIvS3wkAksQebhTJjXoKimFNltlwX4UfqHh0HdgsYtaPfeC8WXbfP/RMPye3
dpvtoHV29HOkyUszn0JHdqS9W1dyW6GRAZ3yrDVe1jyURuzk5j9rtOdNVlEPWAwyTfjiKTMR3rk2
xiejMxeWLqNCNQenHy32XYG6HnGdI3i9Z0Y9nXWbdGRtM30oTS+8VVGRb39wUvDNiPFyko4Tk+lf
b7MOY4CfVQhIm8V+Nm2ciRtXqVOLWAc3dUDOiC6r5rDY4ZiEJv/lWHqQmRUqvpwS1th0hjomPzzb
2NKlLiddoLAa76UxKxfRhZr2Gu45Dq3yn1NSij7ICW1YIZrj1ETvmbPwYnqLBbZJDH6dI6+wuz9a
PLzNmPGuLTchhiGyYFdrtzms9RhtpjZrAVXrcpe5g7cLrAUswXFeKlrk43VZMJVFXBoG4DwEujPH
xOi8+/n0UHi2tSm0rS/8RlgF17XDJyifIkcwJZlzlxiKZ9jyDOccQZBUP4Elo9hAQ9gt81m0xhLv
/HH9mYFDt8p0vwyIVzSR1hj7eH5Tcmxy7pRW3Dt5j4wrd7vLPGcAuaZ/HWqrPajOnDaWHieG0107
H2Bw+2BXDXBeY8VA3xWhfVbh5MbF4shd1sEKuYSfJrb0i21oCpsNWhhvhZQnW6Os1KXjxujIqDV3
QhbCwsv3IVIZrTy0RmH+BGTChW3qgwrpV/Hg7hJ+xqeI6W6HQ9q7AtPWj93o/EuHFuSo/lyg5rc+
LX4f3mAeU6XaxyaHhoGv7S8t7w8lq+Gz29dQ6K3/0qUuTuB9xy+2gohVBW+UK8D8lrIL3+i9RPKa
a/TONdLjGM2rYcVRCnQGS1OED7mlP/zeb+8tr3mRZV9tDWqDh447xazN+tjWqgc+lIm0H3KvGre9
Zc+HmVJAxMqsjpW7gmflxgrok/80DYKL0PWSKCy/ctH125JQy3vPWuTd2rnrbhhv0+O0/ktrS2yG
seGH9PyQybisz4jRygeG1BtV7iDfwj5zg7DbvzCtLu06IByW1qsb5Q9LW0UwB8DKadmOm9k8mmW5
a9I5A7Rru6PX0bPdGHO2C6eC5N1mrvdFZ72lATte/ZGPxXRlvp92zuj8jqH/kNrmefGzcI9izTC+
iHnc1OOqj9liBaCqYbNxpupTmiMCFac6+DVoArqsEfe3I8DNfHFFJoSMkSeApTYcRxUrLW8HY/3n
p+6lmGoqhN0AQKWqT55WT7meSOF38wJ00MoKaIBGMq4tBLeJ/IYbcug+tZYX7dqhdSF50dsxTJ6a
Yf5b64FaAroMlo01lvURYyJ8ycCK32Z6iqNggAaBmddYj5wj3sHiHHrjE9ECD82cO+w2Mtu6XUHP
ueeUSdWP/znMZ1ub5tKNT37npixW4GCzuBM0ZPPAWHa8ENEsN12VP9utMf0Vc1MemxJkc1F+lURC
Xe3/S5dCFDJ7MTTrXerl3mUIbVSyQQDFhMxyM9jpei5yCSeWteUPykdz53is2srNlx18u/XWlQjw
mtbK8uQmFEsMUb0L2V+En8OCVeAfk/Er/VkfnIUrRo9mvpUBR4ep7HYHtT7QNOhCIeRGEaGKQug0
9gD2i0AI5vhOC/HlvxW2GhDEPc0NuZMUIa48KDUXzXiqfWwAZu++lKOn0Uz62SeZYyfB+79ruxF/
roVojf+EJEK2z0U9i9fW6WBP12UHs6rWYz82qI0lDHq2+PMrQE70bCzXtNFARXEYFYeoSw9LXhzs
YOR8Tt170MrWYcp3AU0MiJ77UcgCRX5RjqfI6ucXJ4ieerjWE6WvLFx6qdMkbNBFgDTP42FYQiLw
R3O49CKtd908yqvnoqQQ4zJtIGdEyXmc/QbzkCO+QUkdDWjQ57Hwr6L1vvUAke63ctiW0vtnrHNw
7LKuvY/gOOIizdGSFxZgvM3G2ATungBCuKsg/Y4yo2WRrl7rfPLOZMhncZnycy8eohDDlNHWULcy
7Sawtl2JM8FJMzcuZYRYkdEhTenKC5TfEAlBCkDXTebJU9FwTlMymMEIljsj6IcE2Vm+kVYbPBjM
uR5PRWbdfvLM+S6b+tlDIbCNehPwVTXV49haM+Jy95/tVd6pc6InmYaXjmceowtDjr1SkRoijnlO
FQ9SR7Z6vyXscjhWsjVOKKr3cgGEKGZks51hYKybgGq1KEEPJJn16CahmcfwhWMEqasbcnH767np
MDFIlbm/UeE9dXqxjpGyRgIzfe+RpVFurdvLnrE6nrk2rrUVps82l/xzsKwQ3EGxE1NhJKjWwpOx
VvJznqoqKUEId3OjE2+2Et1wvOf1gLJHG5aH5LTudyoo0QrjJPkv09myESQhEDpunqhHMDccHgOk
tQ07VJUPspNfNO1ZyJuc+SjNedw6AWso+GzNONGotj1a04ygpqccb+huwuCmVb+DgTwCu3qIoKb2
j72ULP5egOEwynrkAJh5k7W3622Zemk8CZFacck0Bec7uu8juL8h86t3k4FM/owbKIchbof8WnZQ
1SOy3XcTAdLzEnbFj+HK+cOKCmcTKjHc+eE4bdpeCFpRlf+CtWfFaU07MEg8l28LATVyTaIvFMHB
w58S+77uv/x6vNaN+zcb8mFcs5G/ARQC9ojvNahZB4e8e+IYREkxcl4YQ6Y3fli/VWp49sP+jkmQ
+bqAskZGQPbbUpjAn4Qf7IzGMvDIWL/26njPnmf/a3xRb+kcErsg8ut7/xaB0DbqzCtqncTgZWns
EjN/D4Z120IQWX2zkY6byF4DBjy/mCGH+/GlNJX7KfUMqDjZ0Q4fwofTmfIiDKV3gy0nJ245HiLU
orKD2SqJKzKgUfERomqewoglKoKCzUZQ+pgFPD2tYZAndtf3gF6UOYHuyPpKpTMS0ehhLWfS7Azb
PFRBNe/KRbW7EqXFbjSqKQ5SVin2Mc4tr7r4uYHUwzUDtmO/euF3HpPOcp761f5ZobMmiEFEHFX9
0032E9YnQjtdjn/dtT2K/1EdhaugFMNFnG0fVDkM2yfe6fWZL2XdOAAdF8fXxwKV8IuvfDiahinX
Z7X4bUPEP7Od4w7O2rscv+stwMuGgTDbc45beO/ewleQ5BeJhWnokN5Wj0LlUBMrkgDbiZAMzwv0
c4ljZhSRlyZswDYjjfg0I9IdMYL517k0Lojn+oMz3QQV0BXIuVcWTSWA3kuG40S2Cz1yafUm+1X9
hL5wDlW7sONJ/9p3YXDnR6ODwpUpnW/N5FpV/BJ4qbfaqYESSjFuyY17cMGOdubN915LzyaxhjhV
8g6vwyLVzjRte4N2JIujsQlP1rxeA9EApkwadbY1z++eHdQJojf+0VyZF1rHPza4Te74Ssprmk0f
MyP9rmnzeTfAUMCmgSPhLrnAE1O/N900u2BOLISG/u37/tdt1vkwhDVHo5c+p5OeiX7LeP393oal
ljKeTFxek/7pJeKMq7tsvluneAUgNX5bjVpqqNvpX2VFn6VdiaPLCHtqVqffLJ3jcffmQKM360zW
YgMrMgmMHz1jdJq3vR9GZ9vxiz+dd85T1xfOXZOVwZdJ2PezbZs/8gaPpRlyB4J8kX4KaSa1b45J
uZjZN/Mt+Bwnwqk0wnPE0b/NEUIeZLm4uwETZMw2ZexW1yAy12sRJiJ3ASfXUQ6hGsj5u2pCd4Ai
bStULqYRF1Hk/NR8jYnhYOla8ojNy5qynaVXJoeK1TxoB3Pv2/X8kDYT+1zh/ec0YGTt3Jon3eWv
XQ13FxYgzXbd/BolucPjQgDx1E8/ltOEO7/g/dI5J6fCNQUQ0gmOgYbXqgc5sQ2Sn5g2BsRIfX4X
wNUD3q5XkdWPA03Osd3mfK1GfYHCoZevqFOuoQXAkUjyfLrKzGNuEw3qEDN84K0GIohQ+TfTy5C1
3VNjhm/V1AzbmhsajAGZ3MLEj1TUMuLBoSnFEy5mgbW7913v3Inmz6GsaDtIu7lOaDC3Tjfenp8A
njOsDKxMBN88zVYFmMf5u8mb/G2apvGhcZ1gb5ZF/eBltU17oEIBtBpA+64CUZ8zNGDSRzCICqri
w7xAN/FXQMyNMZAKlzdc3+6+SaMlVrBzD7k/4IpFd8A8jKycxGIUkh0utK4cuP1C00ysJgNV6esf
Yt1gVOrZ5RkApMFXkb6m2RDd63Y0+QSKZNwQIKvtS3gfhH9/DJhYVYGENoFu7S3zqUbk0h8tOeWv
AHfNcVx7AVQXrWjtPHGqO/Rv6Oq9LM4d4SdMyHeQU+mdZGM7rHYJ0MYDBMhjvehhVBv0yVHSdjcg
WxgEps3LT7QYfyofy0PIvvMxAf3vzBIqb8XqtsdbPSewFMs/c0x5AzQXgCLSPImyZn1fnDrdEWyD
WNDMfyuWgFOlPfVZleGE5hXl8UZFrvPjDS5zt9/U3FFBdB7EgAyhY3OWXRv+tnU9Y6Xj8TQBmPbU
1mVxFbV9YmfcWE4XcRNwohDy0z1J2/sjaKmMa48gr1tOfSyc8b9UZkwDtV0mq2i+S8Z3VAwceb5C
kDsh3MDDVA4JcnkOLdki+lLVQ4gMS9RmBWo//vhd8UEqTnrqbfFmi/7dbcNn3Qt/0+I9PzeG25yF
U8sDoFCLaau6tyr/uq7mm+z8+94Qe+l6v14BXeJLVcbOoOzDYKhsY7T5a1ugkPcCbiNMZgDDpqef
2nUNkjz0ft1yeJlUqhN4kBflCsCvm8KB7jQ/Xv3F/xq5q7GZoQH8f0kEgngkCWIgj4splztUpdeb
RBTDoVtR99j750wswBpMR0fkuygswZHutcbq3wj+pb07vVpDNe71UMtn2QTNtpNTFCM+wd/U9s/l
EqwM2utNcJDP9Gss5qYq2/8mO7waTQTnP0dv2lbjoe/XLJ5r99OuNV3GeLw2mJgBUSxUSrkwxk1g
eOgFwqbemgEs27DWC59vfEzbnok1pQS20JaPIiL8U9o+r6t7KcvSOmS4jGNXpeu+R/K+SykTvnfa
stnBpo0Jq+a9ctM6blPxFVpBv6fvsNjZJHjvcrtBndSlSD0NFPMbktdR6uF13TXa7/DNoslqMBEh
9TK/0dHq2PUs72gQr/uy4PHYkZedo8texl2hU96USE2J12KvmCsj4/a/ST8M1DVNA7YJGzO5+9zB
CJM3IWW9Nmzt1c1l951mJuRbgaw1zNCGCB28VMI4ZqtHr4EFTsmp2A17O/VBURzRJmY6+G+dA7LV
yl4+LypUJHfY670WtyMy0OsBL3EP+9Fe/NZGYKNQVCyR2LpzeQ6D5a0W5Zc9ze9Sype6LrEAFFaU
rDZ3+iRm8z2K+Jakobon00SPa+XAIZ0DR1oavXwQi+FvYTW9/TD1H9kNY/ECY0wcbduPtoHWsc0Y
7gqsE79p1JanKoOnts3wHyfke88De4+Revpq1ib/h827PckoIIa+Bon5z5j1hzH0y27EvEmOl//g
SbykrZ5VUs3VW2SF/8pcyVO4QA1EwdLs0qKO9sgrZlRwXLNN1D55g++iYTYYe/KoXAFzShkkDpaB
beOs68340T90YJ7JosZ/jlcPCbZrqAnlIwqK8vO8eHsFefEdLRMyXyd6cPDxzGkvzlWqvjIotcu4
jmLXd1h6/RTG29B2/jI0kpbJ0egf8zoScYr0E6ymuui1+Wcybe6tnGoYHEcUy7dkNjaRVZ2GwmkS
Y/XLvfDFf/hi1wczUpfOs6uzl3XRwYTae5Wp+d4va7U3HKqWhde8VXaljrNy8fDVzmZskTW2gV9U
u3TkeEUh9NLZU/c1E5XztppGu8ubfuo3TbfoQyNuz+eE6KA0OHVgh2De7Cb4bzJ7kRRFBqfXEvIY
FNxEs7C2CjX91rYm2OA27cdNS7zwSY/ezyrqN/7FbC51mbXNri5s/85UAY+Ap0Dp0X+iPGjdeY2d
Flu6vfjvnqj6X8qM3hplGzetpyK9AjXRslndQv5X2fICnvPP7ObwTNi+HeNBWC82kGWRL+FbVEfm
k1pvfeGVTvizyL8YXWtfDXBW7Bv5uLOMNPsytGZm8jvzryqYR0ycOZuOO8jsVPkuVhGmCBACKzZX
sCOjDx3aLrN+i8ZHAOSPxiEaho+FbKu3BZBpXzq1vx/bwdsC4ZOGIkN950vA3HSZ5LHlLthTB0U4
x1Q8dmrISWrt2/ocZuuUzFzEYjOZHWrKSqQvUvXDK0mNcschjDh7RHWJhoVvS+IMX3pkQ43pDe81
VoB4wSBxAOAYn93Qqj4A4FMYEmXuSdY5GPYQ+DsTtisZ0vzdFM1d6mePBEQUZ7OTzUNosg2aa5Be
yxIYicZXrVGiFI3E6+oHX6Xr3TllPSZMFw9WmopDqIx77JAAbbI1d9Iq+ztclP1J5RKuuFU1va1h
ODxhX5BHp5sKnN82nChyKMfNrDgtps8WioMvFoVOL3KbbLWoaTmSZv9rqfz22nLC31fGqvYZ7/C2
rtGi82MSfVThqHYX5RyorNaXsrD6s297Oa2QuopzuuJ32JSMjRk47iZCVLOl1RPuYHUPraQUmnKx
hnyCWt4PmUkbe718FpzoW+2PQRLUw33kIPgol+tKjs5BWc2LsdbBfzpAfe3o50F33adpDggiiPft
MPSb5Z6zDsmqEsWFHkxEvIvxgUO83Zr4O7Z2B0hpp334XJEqHwfFPGxhQn+KLn2GrjdYroyJWRoQ
Z6s9yCkfu/1pDtsrZriWV8rEjbFARWBbdc49mpKHdA7rLZIr49CbWvH6Bw9dlE/buWAbTle/TQob
Wo6kteEiTA45UTfO3nY+hOvb75EEZA2BTYx856TFkTyKOMMPMDTg6n7B2tgEz9biJ9Ysj3LGFe4i
NJ2i/H7pPlA/w0hYf1UJj8Urz8y6wiHXAP/IIBHLW341PYRidDaFjXzCiKbsVBeafhwPj/yiV671
LL8UYwWykrFIqbOy0CXo/qAj+9D0Z3O8jEFxW+AIBjjwLQX+YcFHIDKT7IFY3ENdYXVEpRVzCoF7
muO+uvGVZu28mdnvqPN9BP3qwHMQEbvVAWYfrZYekSG1S5Z/HEOD9qPA+0+rgr9XwNqB5BRwlK2K
Ay8EZGDmOnBQvWtvfjPBcepgOrODBxSHlFAtRgvL5uWPhfO7oPQv82LjankEqfrp1vLJ9VwY6/+Y
zX7RcSWpCh67MD2UafvTBMNjOpFJtnaHnAMtrIkMqYFEy+BtQblstiYt0kuGjXSV80Fp1Hxm1r06
ofn0P47OZLtRZYmiX8Ra9M1USEiosy33nrDsaxdtkvQkfP3bepM7ulUlW5AZceKcHVpq720zePGl
vaGav2FK2BVLp5AXnXc6dPJd2omS1oT6kowmChGr8/Kmy3c0ET0tAsbUBtyr34iHoCUom0hz2DCO
GO+xKPdY55gT5lU2TJi64sCZwPAw815HG3ZBneObzgv71LWBGdoFiQQxV3lkk5OKAcN8GT29GJ1e
nJnBEbfDYWwcklYGLI8hYkLJSydDw9Q2M7bOUWc72Si3RmccCP8clCqeWHwed+nE/rIuXu0GnoRz
Y+qNI4KHov8TvbsxKSQt34EXgEW61s74ZfYTPvBKw66qNwdpzHgN9KjyyqNmN1+drLZz5+7x1WPq
uOOIE7AQwYSxGfdFwkHV0PpCuXluOO5Gb/yvZQSEA7aLFZENc1EbTzfPknnq0FG7mW1+6J130i9P
YiFVq3xDD8cGHHvKwm8GfoNeRVWQUjNwn9jD08qEvMqc3VhjqsC1xDjK/hrLgn3k+jZDPCEdSmRi
EjsujjC5Jw/a6TMj09+vA/UnAxY7MCNuqq0l0z/G93Hbs6C4VfzM6WExzHOhpqgZ1hiEDm8LWxpn
wgf13AKQMBjUGD92jYdL8uogNZAqYLhYO9vWYqC1oChX69/KBKPzyRao2otmW36O3oAkaXWfDaAg
oXoWW8qt6sZ/Q2EbIcRdfOcdnqSSfYmsF3F4Y+6xUyHkFivIf3294ifV/7NbK8oT7cNr1TEnHTX1
9X22shvFo9F217H8tRT+/KB5wWpxtkirI2j57RgF1rchWAnki/NAXdAUdNO8pkPh/3XeGrVB8xoM
8qMVySXR/EjM4Dvw6ddyJlhSHChSGyyPy9sM+NFLKTgX76FuTFYu87xnCqc7dIZ4rDOUNPOQq+Vs
N9hcchXJfNzTTpHemj9yowkbzbitbRCK5p5LBpJJvz5jsLGLKuLPkBnVQ0aiipNFamomWt5ZHG7L
jhZt03A0eMJ4MFZ3W5UU+Khcd9/4pV6bW9dp95jDKx7ILzd13rBp7JzRuuVd/eZ58DK4M/Bdp19V
IHYVeWDdmJ9JXJLf1PYNgRRNJFHtW3/EzUm3koCyp/I9o0/ZKMvaWa7CwSE9H4OsvycU+tZObpjY
XmjpbVga06Xp51hb3ZPExuYbXTQvZCPu1vUq+6krPw2TFfZVA8+16N+k3Z684KeeKdgSzvpp/B2W
7KzrPX7J6j+DbgirwdFQWPEcSU6nT5dXzSyYEfbh2ufpprOtXZvnke5SH7nNR5apZ+fO+gi47qpK
XkjycXXn77BzjlJjqO2bu6Z03z2lPfINb9jxi8mwX9+GCfwWlBuHiUuFAUdOy07U+pmblvwb2xcK
+Vj6DMO0YKsJyftoxiJw/xmz4H6xLx53mtfM2yDhE+TGd8MjT8JSLhs6SawJTH+8jhffYUxpD+lu
JMcgci58zlAd3TUpy5Oz9nFeTU9O7d10gZrSlp9TQHE5RAQSdmPnx3k5nHOlIpExsikndWYuvG3G
vAjdFF+H7fKNQgPs6WN5rNqdP+b7qehCrvjbOtKNYc/EVHaq819rhkfh93u5+PR85V/ajuRJmfPx
9PUaEZMq2fvWD56GFhum96fWfJvlNX5uPzIIO9Su9lHJf10Oa9Nk5tn3lznTCPHX3w2IRVcMKbjA
LNIH83tys6vbs5+jLa2n2qkvaHE7N+W6thMjNmbilWbzpHnvdWVxGzrhwrYmGhURta78TVzzd9HF
o1YXV2O5F4P6c+pUW1yb84adrrFbZm++h26ordZD5hZ0WK069DYFzmKydJ3LvIQcMoB5GToZdxgg
3VXscZuEVbLGjIA+ao1vZwXn1c/O1aR2LJLp0uf3iJIT2uUazxkhuqn6Z5U/k/BiI5WRz9uf6Fa0
8u3qTb1lj8ubkRJdmIgpBDi5+PdUYhyzyXlGKXzxJ04OxE5C8m+lui0WX6F8c6YsLgdrV3nmMdMq
2qklnLKZ2RuSZfalL8abYPgGhCoSrfGeDUjD/t8c8G426uj36upr639Dg8iB7JouGSlduZ87ebaS
5GpPImKBq77JZRIXOIkxNM8I6Ez9MeiQPUYpNPHj1NHsEw2yqJaG/7LWPs9o1Kk+no2AJg3HjaC1
mFW7S6GFUxKPqF7l+EJbELpdd0HloTzwtwzEqURd7WT42alt1WnxFDaRINJc7SAktXFfXtP8uyuY
U7suly9OETB/oTkNXyZNIeJbGGgi6nr2+7BTDeiNU8k9W0FRA8xQt+jr/GE8lNl9pE7SYhyZAIzp
Re9zzOPDM0OhjQmzynDzqLHLOM3+PE9tzCZ5Y1K7uXNWRFWjASrIF96332WhjaLZMSAL3Omou9Xr
qgVP0DDihhiO5uhb5S7WpsQUbTXUVqxjDsoJ2BAnnidePaWzTli8Yj0NhejeM98jNzr0D73kMwse
44qMB2yGWIxuzPxz29/ve6KTAFdHRGH8R3pj7DRJihH/+CEI7tCV6his7DtyupDOjYSKvcvL9Sdd
PwbBTFUjE2AkD6oev1aFlawBUt15Ii4dSaa4Rpv0uh2GbFrFYUfgv9pUboOOPnVRkHwGEz4PhL8N
cud+bKhNUundtXo+rk302jOfisQ/awYjtEJh3U5x0EzfLe4/JJiwSwrMUPkLdgXKbnMvJEZYi6Nv
6t8Y/h2t+lXHoE1eQd+M5JVwoW4RZnHx+WfZ9CyjJ8GP+VMb7Ij/aeM40zFhdOuW1VH32WPWmXtt
qV48wG2bkRFmncgXXUfn5vNv3MF8g8jcbSFEnked2erU8Bplz2ud7Rm1bxEsf0Q/7YrUuLj3R1L+
Zwg9VpO7bWf5slBTTErsh6J5tbNPGtHQrkRU+tqmIC7reiwJNFtUQNa53E+NH+J/t7yYC0ZzKfas
Lg6y9MMrS742kwmuBYNjyFxF0G3aazSiNoIYqcxklwgo3oztA7Plb9P0LXcK6ot4deqiDpOCc6ou
yXTbuLNbY5/g3dghAaqNYJCOe9/dBOZNOBCf6CCYZIsxI4WO/J+VYPt0b3gnu4lRrez3k4u7jkjV
OBOjMOVxVf8pa1QYAMeY9ZLrHoDBAS9nHd75C3pfkEjgcLKYaRXBpG05nTCgzy8zSjlhapaXFN5F
d5pjg4f5oXVbDHHjaiDArO9L0HLHL+onkE2wS3gw/Fx8KJnBHxPbu5vfnfWjzYctHLQO3Xuw6/wT
HhSBtfHgK+9sTch4bXl1V94G5r4HMc7epnSC97zyoDPqP5bMXsbKPhhj2p5IuOz1oj6z7L3Y2GuL
SjQHN4S2q6g4WGfOfTrFPYSfm7OaO6VNh64sYyIhkDTY84wJkOQ//I5T0RX/UoAQwgQayRg0VV5U
lERjqX793rutJaNhy232mj+fysy+NCkn51ARAifqPjndx1QiZhOYnqvpMV8nvuMFJ5nw3n3NGUOm
uN9gREOgbebRyzFgNtrGJLLUtVDoHO/glevFwUvoqunHH4Musi3EOlc3t5pKyFthgUtkxMTzWc0K
91zh7OBZgJuDcKTabiZu9FdTagXwf7BuPemT2uGMIkLm7r2mRX0WA9Sa5dYINDgNrbo3d5NYvE1V
w74q8k+N1RWLAdyqdq9lwm8Imh2mdRhJNL71RzJPH9NQ3ImBfRc2fhoLlw8Cj+Re8wJJXM3H3KMS
rhnlcp4+JtBolrF7q0fGVj2Ju4UrPy+n95ZYGW/U4H5YVvU8e0sWN6OYtgDZ6O9AVE0amJxyCv4L
avuUDYILz352aWOwB7vsKw5ksS1JUwUJo/wCTzgoieUZos5m7NSlSQY+IxG34F/Li2436fcyt5gj
C2UD/KOlX4S5lzrnJqZw2otiO7TqMuf0eQYPOzRKry1+/N7hTqnlXvIEYsbGx+xbm9nSJVOhTkaF
ak+O/jPm64WZ7Ik8RrVVE6CBtLZAxFnNbUVSpjtqx1Pa1eMFyQXdMeWutFN0+CygF77rTN64bLGR
UBBnuLUQcS07iNMEU6GlAT1M+vfchNCS0sX3ZR8zIf1wuuFtztIrssuIQ6A7yrF6aLw5rNrlJUW3
x4k7fDRqDLmgXq05IANq6pTLxfGOS9DHYp8kDNE9ZFK7+6zpRgwFDsPIfyFXiMgP6nUzrpNHqMD7
9fJnOaKuotYBsOTCLEhZ2YwJhZ1vyxY86TjsU7PE2pNu62GOGgg+fT9+2kZ3aOnAC9v+1mcH0ak5
9Dn3mCzf6N7Zrg6Kzxlu2EFMjvO23BgmJWOeXAzNxC+qdl5iPtOVxmv+k2EsUWb2nE1Y3fXgmCv9
fZyzXcHdYhCmQu+jTzFvi0+6bBpD2x0ou+9oLY3EL5lMhq8P2cryo/ulMv4LHD8I+6Z/LWg6ASnv
l4xJdeejE7t4mejbvdU7oKkcZ/q8GbgISd3bWAMYQmPJ5nZH4wGTUkT4Rj8mSiXABr96EeDbKxai
pepDduxnm5I6DPruxoFxbjy68MnrsCXV265ezrSuG73DXVRZv7wnSAPLr1YHVzagb4dJHTMEdjXL
H70rli2VAiUacrXsKxqdOdgUnvxrM/kYDKUk1O5Uh0zSKA50a4yHsHtIfukGD9poNZfJJJmn0o4g
fPfgFRakzD4gpq9/WM70NOUCRJMpemBNQXKSY3pI6+LUuuamrvkb+sTfCEwQJC93uAwOWqPBWBki
UiNbE7ZM0af7tLX/W1z7W64OAh5yQbNucy04QjB5ERmyqJhALs5m9ZnI9364U/GcAxJGiNMeh68R
YuM4Jbn3ZFpTlBfuS2/xHlsGG7wNHHn1jBuUpaZ4FSFNcR2sunzrmKRkTBgQd6fzne+AHMzP63FD
NxTfmsJgq43E+XU8RbbNoAl6F4YEY2sWZgTRLt9AshmoW5FVYCzlu1rYDrGe5FP5hPzS1Ybu2ZAE
KVMy/FS/EGBkbjxJEsqhbv/TWzcKMJf6RHIH378aynhvV2fh/GkO2gwObqR1atZyRxTrnT5i13It
Dxq6jNBvUzsfg47dM8BqGwBcteHcjNI7zG79NOnUc0LGpt9usEocq84cqfXsj8Xs3smiP3HBv8mS
osJqxYm9PVxq6An+6N8cr3n1sOSYC6HnGs8+zC7zzQHyY3ZFBAOJUaZBtVswZ2jwFmfploDzZ50P
p6ZY3/OZP6pRbwAZi4sB+O1d3sWdegyqRJLeNh9SDT9kSxZqMt0gHAQTn3tqw1lXkhLFwmRrbvPb
aqmHGtMnowdgfM1wxXFAaLAwxuMqTNKGpRlrutnihtJLVLtiikXBGD6vTlZdPNcuXCTfpv0nUm0M
EbyEJWzn5NMzMTjr+any7G1Rd19elvySKyJ0XF0b4sth7Xv5HU620Yv81cWDCLx1feyNgRyuEyYZ
jkd04UNBwpVmBU1FfJjj/Oc7xDtGvRE7vU94YAJMrZ7n8u7kp04McFKQvCWlN96kJ6DM/zARvq5u
ah8WHVGIdMzRJzMfJTNOTI1CZ9KCKOmnqA/WfZb6l8Rvj5WLXUNP7rjSdLzoRJMbQbxiXeatUI6O
eqodheMBnjOcLOxafq3tPZ0Q1DW+z9WldJZ4oCs87JwuGEh/ihp87+Bc85lZ/xC8mzAFQRyLHFui
iO9v1dLUzKSL8zKIB1EW7gHiYLtfYIhAoMQAaFnpRli6tcMBzL5epmcr0ttg/Ic++zbyz3VJ8ATF
YwjzrN0PjsLXLeOevWFgTG7c0fhKgrTiSBjrjUi8ZlfJjPJXIOBUcHxyDyQ8sdBNZxILtPTsOoNl
S+f8tTSHO2OBClJZgIQqCDa1+g6ShTmmFsH5rCNjLP+V+u/qzle94Mas1m/Nb7+00t72KEKT1xyD
qcP7lmLvdoPDTFjIW50HtyFEAcV40bEPti829lSRGnQOZhfWGsA/vP6tzudBZkhDIwNtdNcsG7ok
tg/CREQU6Mmf5BMFKVaMksuhlwp5FxAqxOgQvQKKM4RIuJub1uKMGm2Sc0OGM8uECRkoccpzP7Yg
CqwpX6jebf1RIe0tG4JLO7MaP8mphvVq/LPc4AYX5NRA7mBGg8upDJwaclVOirrcOtq5sMaPrByy
fWCh3w7gllqPD4ENQoXS7k8pqxGmFioIdK+znLtjv45r2LqNt2VJ6bu3fvF7P2lTj1PYfUqWYacW
TFCVNph7mCM1I2ZvV6fBhrnpd+4N8aCXHmIApnaltCdAKs+jXe6MfgVFI0AKNfE4izPRWl7vZD8W
wWvrwxEAG7RR7l+bev2XwCTn9Z1Ln1pHoAOIjBX7Sdd3vmOHNlMnpKJ21FDRy5CQfZgl2S7hutxN
C1M03+Pod3XM4np9tL3uewURk997C6R1nQze6iEWDLBAt8Ng3hydFNGMkBbleB9J3cmrq9vvOE55
nnsMI17+oOAadZarYyihigmY+wOb5tJ+T+vpdeLbbiHAlV35OQQgRoSBpiTLg7TYbmGhYU2j9+Kv
GaeI3M1O9S19HtiR3q7Iewad1oM+B7eiXhg9lN6uoY7lHYm4vT8hxTM4ETEOPoogQns9xsiszL6U
fwmYWmLeeC1H+9hQk5aEtKcliRgjxQaj2FGbf4We6hGd3k4ztf1w/6VMC1yvDml1wS0OTOJgT0QB
vQDnnk72u4XN5pbLxXaXf4FhPw+chhmmf5FOOPmya21/pXwp0BPkAekYggyAiKx6JPd0ga04oWsQ
1s1e1iCP8Al9Fqo/kyTeYek61IM4t3oTD2nzSOQsLmZt1yHxU3HgUm/NyB/qf/U8/JQ16R+mJGnz
NYIpRri8Y1fBoxTtgzNicVja/5ZKuuBSmz9rEMUxgO6/5ShIDg6I0H3GoDK2cNXuXbJndAOku7Sk
a/6SkWPAbMunqgLZa1ABs6h2Dn2kLWycYNO85rHGV8A6cneMMmT/I/zbeb/k4DcZ9r3OUxNzZq2b
tEP5qW3zmlblrh6LL0B+1Ahy3ndUWYw1Ub71pUAvssewH8ZYt91LMWXnNK+iIMhi+X/qNW4Zwxyu
HY4TX4zRapPOqxa/jkEemeFwN2YY+jmD//HU45RQevo5t7aEo+7QVg7+Ic+ac30nTc+pv8Vz91I2
Zn4EMcIYhaseDXK6gh35bkm+jV352njGh2OuJ5MZj+3pD8FssRBBxkuPG2vGr2pRluWMRkcFmlJ3
e3hR/l1Xq+CC9E8pzgrBxZEyJ2/Wv0k23xbajSf7E/cu6DNOgga1yTdJRRfNc9KRatPxstcE5/h3
eNUA5M40m1zjAj/M6O5BysRuTiox7495m71kdB5lyS+9xShSYaKytZvTqvM6QbWotZ6JqQuoR4MA
Te06Qloa1M5oqa1H1kFY4mVV9o8CQc0PzLTLKJ5qmnJMCVfLcC9dsJ5Xv/FDXJ8MudePzOx4VZsT
+FTGw9OpSBj/Ln1sOvQ1jOc8CPD0T9hV4CcVfo0/2tiP+fgYGLzGBvSP7WDOD0FBNgNbaHtPDdh4
5oH38xzwM+iNdVM2AC8109sNNlT6AHBlOMzFY4Jfbrsu3nfpoD1hP4KTaU97SDnP+epPUDyhPeQu
Z5HFfpkCCXsPe999XA39KsGsLquxu0+uu6oNGya8GJufJ/kMhGPZDMMQ97o3R1aQH8wS5F/jMplx
r6Rkw8Ra8dyvDFt9GB/Mwbe2jgmi862t70IKsBsBnVJnZC1TPM79Ur2CGj2LdEigYdOrzFZgH7ua
bx/eqQPTcu32rtFERsCkoqo1vD8SCXthLEV+08YnWa04LJcaXt7A47YAWdVC34FRScF+Krz+pRL9
ZSC+EcqOQHiQr+WTC+yRhPR//ZTtWj9903v9Q/eRPwAFYAtQ9WODeptbBfKR+kZXgFJCGgxX6cm0
u63NmGzM0zhfmmMH0CjpxgfvbizzMn1fBjflqO8Eg9vMFFAa3YmLPc4kk2eohViCrU1W5cyQMWcV
3fzbJ+ZD43RP+uBdlymDOnJXRYlFJuaJR41bE08do7CNj0Qadm73RlLmkgv3z7Lza0piEXkQ+ovH
SpYMAU9xTG89gxtssLyLyT6DbsDNBtSgy4wfBrikdROiQbgsWR+xNT15UdX4Lp2WbJf11NTZUWca
ipduYywGJR44R7eZsR7re7NK4l6rtrDZtmRY31VuMrKXX2MNpU8D+19QJ/SBvivpoH3u/sBJD6vL
2iegzlRfxcGv7Hjt4EFZNtxtwWhYP6yQeoCRqEMGIOkw1vwQ/RwsMQ3eV4UnB+SPd24z/RESEKlV
wzsA6HnUVu+WqhqJ5tu10B7WIJoa+TEEBl4RJtaTM+NnCuLOuL9mLWINyuIwmmczw/lbf99tR6Nj
/LXreMRHxmS0+NNQeXCLEo0EHmhQJZX2fwkP5sbp6hubUGKZWK/+fYmMj1w9+vk51yDKCxVx1b87
WXsETHoMIHo4K/n8ArWplszG2MOwFA0QlenB5EUdHArmfqEKSSvI4bB2fV7IonEeUzh0cFgPo5I/
7pAm2ypb3l0YaRNoq85hD8/EI5+0lD7lzVvsnRL9DifpfQxd/6XW8FyayO2GFzpACLn6wgXpgHWw
kbUkx3lemJoB0FrXwSShww4ZYQ6HThFwM+3sZ+gFT35/5fh4HAa4RQRrJv2tscCULPLO2iEuVL9N
Pvonrrlc1f8mg3EFxMXFSOLJAF+BElFq2lEV2TOVPNY2RjKOyX/6ov7A9jlGvfDfXHveB52LkgPV
plqObZEf7FR8EXL6YKYQm+5yqojCgrehuwaRcEUYfnOlS2xXQRGdHrKqeHOd9KnPxbUW9F8ZqwJr
2gMudwOOFutAjdqMVzP9s1p9Cz4q5vx6LEk6l6V1bpz1o3OCrSWWcBlRrl0n20sLKI5dnVOM0/K+
jZiel0DwkO9zXx0hKpsHG0YDg2UiI7gDtItI0zmcpsyKhLD5EkDfYpsl/rCKH8P+T/U05l32Cqrw
b65qWskZ2kTXZ+pSlBWQeA2Ge86Im5TDtBWAiJmHoe/k7gi2Cq+P3xFG5QMQZEo3eXlfVdxW+NzG
19awj/T29kazZAF2RLwxz1E7PSMAVRrpBbvNbrDWP0fDP9Cb9Nt9Uk84aph1lUuw0dmTJMrhPQES
sTD0inCP/8f6hToiz7tLmTi2hQeyEGl0NQ61FuxsPIr1yqGUSGwATvNVVZ+sY6qIuxYIeBU0WlzB
mld92wk7GnpGd4OgZ5rrJqyRLdJphmik//bOwO3CiqDJ+STR6SEBmmO6X6sF854q3psA+jcJrzyY
GCLCTU11HFOKZqKbbr4NWKNzw9Utdh6t5ah1JxqzWLPN96z+1/TBTcc21/efxBZGDNhzFhqNu6+T
D3yCr4rxO3qZCqzzqg/ABhHjIMFaSffJ3quI+PylLLRHt/WeR6yF7TrtVe38gFnYt9JiEEviDZnJ
1zyG41rkLsVv4xdvSLG7hSN1kwovangFOtKkFrcMmaV92heH2aQFG+2NnyLoe/q/CsSXg/7PTo3Q
cJNLOg//FLyNonW3Dc++KJnuF+zqGcAnKB/fqQWEC4e2tfKb6swP6dfb0oaA3ikDh5yfv4gqP/YJ
Dmq94s7Sul3g8IIvNJjwt0Op0qtWwan1ahah6+4BF1iBG78hP1LSx1KetAlUurS5Bav/YK9llDEK
z0QKZW6KpMRXdseEeiQ1qV0p15h7FcCBCi2AhyR3oAgOjphOlibi2bMf6elBgMOn2ZPU/HJSh4Za
EQ3IP00cXPtCJE9iGusDHT0xa7YN8Hd1vvE4JYXEIr0Gpz6/bzzRArX1NAiEid+4x6xcyChVLxIs
ZmOaW4kBu5cftj2dhSn3TaB/sTzsvGg+Bb3Dfj64OhveZCxwk/+7NNZ+bo2fMfCqy8o+aR8XCI82
hbcyDwKzwVWt894w/ediEJE2mV2cp9x1nV61AG2Mj2AR63UFw4VBRUTo0kwc2sfh7h7uZ8Yw2IVO
kkub2MorTlv0+5k8zSBsgqhURNqsWxivmQa3+kIvCwcktibHh3DYf+ZW8MeWiOxgBONPlfo1h73x
BTksoy5FeIO8DVii9JE2FmZ6qX/XMTrGaIQp/GE/kfiCQC6QBLsvvN3/8nR0YQv6Pkjf5i+tJMIZ
ymajyv7QrSQUev23ZNbeOqWMvLUujiXjNURRxrKOj63cIYVYkc1URaSGAOZeUV88Q+PIufvpK+r4
Q1aqbZ6C+cqvecr41PMxAA0d+24shRsAnbws3hD5H5oCLiwzci4ANhVXvC35nt1rBz3gXdb+Zv1N
zvOx6cko1m3sjSlk018DTIPHN43eFVq4AYZS+2I3EMOsOx21VRrWN9xe1kKkrf9SutyT2yHmBOfc
/SxqhDlLnSotY9XIet/8QGdMEpYNafx6sLd5YRCk+ElYpROZvZFTo45giCSZO8PX0Z+SbQ/ZUxXL
pm29h171QPR4D017f6c0L/Nv4euPFjhM14FvmhVkzFg4topDYTJcyQc/hpLxUg1fZY/dx86dnTey
tIsFRj50DYphXqOeSr7b+KZ1TKwC0kvnnMjun1XGmhLwOaASmLfZ6751xGvX4vhuCjgYVvsCVgBF
h0CH3x704T3AMDP0v1qOITBgCMzGleXEhdnvW4CJr3kny+fWg4HWy/bH5pxBckBEV0CbDn56nzWs
GsMHD06Uy8OJWqlvrEwaG4OJR9nLf2RG0p2j0mNlAglMmZS5C29tFhb57O36bPyQDBjielj+f7W/
uZC3wyAlRtQY5DzMVrwEkp2M0L4+ksn6N9X9hUVJdJTIh5YxDPQotyL9cxmLg9m9DGQSmPTjrqhI
GPRAATYrA5hTl+mkMbT6mjCR7BLYFol2xjHKcFs072QKtL09Gi80RNO26oHneDxv7NyAnZg4TCdh
uS1PWsY+EPCY1EO6bl1WinGIrYyFUc0m0J0DlZ1PN4F7xd2qO/UFY+/NtLoHLWMjlMnSmwb/75YK
B79Sy17EQhzVVF5R9cqz8NkKAwZlkxsF1d69HtE0Pprck83cgYd7pT0EUjxz0mHTCnrQsx3rf+I6
ZzRKyt88zrn2wr4Sgyt0wfw7E6jOP8Y2+RCGYraMz90j8sLILL11SQa5gNOlbcnn+CXaiea8o+cN
rnwSKlv3Zj51F2Z5kw6uOeiug2WBoCurFTtjz/EGMoTol9ZpC5wl9lYM/orblJLkaGpJcGTSpqAG
Mn+WXtdQLrI9AN0XmVYv7CtJViANVjBhuLJ54idzwhpiEpmx9J6oh6TIhUeLy2rHtISLwu2DnbOI
9E/H4WPR8ollv2qNt1e9+bUmSRcuDa+DT/gEwmtQcPEbDR20a2ErMDMYhWrtgnevqr6sdK3OY7AA
AV+r9bh6BMoTkgv3pH62k/hiHmAT0vBKrYptw+eT6sn0I2qfThyL3RUH57K9Bw1PeQlvtUt5L4Y7
bqS7Vx/m6DM2NQjPLghpT6ZrdtgVajavjNp0S0X7UNV9ubWKQR5sls1tDMXRTqK7f8qJNXNZSqRP
3zUOPdXB1iV4E6m1zHhbWjNOcG5dLRen07wGjwx8EYWtVq4vtAu43dikRK4o0NuTbZZQK2cj/XIm
LI9VTpTC8f3+MZv74XcxshurMkmCKZzQB4t81FY2LpUiocBDoufvuXTqGGf6M5hQsZNG/+GypOcl
58aIUga4KK1ufjKzxYzcGRCU2QFbHC2XqRha5mZVTEVGiiybGWOxHjJWWW8tU7U/RgCkkB1YBjtp
KgotuYIQQzhJ2edis3jsVhOuCvG8DE8mIj7+0RbMBDK7oQ7gJUsYpal1tqUJxMFoP238HGzpvOco
PuyOQ91CbJH6jj/2mNbj6wA/myQBvmhWhSWDUzLegeDCwz4HK2qy2BIrCov5DmIejl6gM51lxt6z
kGEMWG2Idt6LsxLyNCDNhtNCEFq3jVO/9CvM2OK1NNQzGbXzYszQRiFrpXO7L1ft6E/zRbnVj1Vk
r01gEAi1H6UgSzr7hDS7gWOF2dQtq5cPfSoeTFMdtE7+sieHnoWimPyGwVQK52OLzXsR/rX0f8k4
/0EDiVlaEQUa+rqi5bZKiuPZfeUPvMvZOJJu+E1NAM9V8V8nv0vpEuwd0NpTmZ9nV35NLl+1S9Zw
WdSFt4CtEmLv08jV4Ffd0ru53frmixXjoON9+kkQVVQELqt8Jud3dts3v9Bj5nsv852ei5BSevWm
wUVhTiWzwuYGcWUfjAEVggxd1Jc8baCqYWLAObs46r54x4kAuo8EIpiJDajKmI70cwG/fkkq7lC/
/Rh63IrgtmKciuZrnhn/I+08luxGki79Km29bthAi7H5Z3GBq1JTiw2MlSShtcbTzwe2VfFmEHPR
xTarVSUtPSPgEeHi+DnN3ikT40BsDN2cwYxJWBnqgWSFBIraNKKZQ0nXq8/yXdDrXPT0xakhG5zW
eESadNCfHUlzTlohfZiNeUSpK84ZKYOqNzTzct9WKFjVhVR8BjQpERmVpvQYh3BQ4RRZ49lQNFFM
q6pHux9fK11Z30BLhlRLqZzNAQSLpNkzd2ZWuSO0GUcjT8lhNeZJTiZ58F4rMY42MA+yHA3voE5N
bh16+Lf5Ig/Fnuvu4Bhv4cps9pW0TI02GtPVuRO9L9Q5OAelJH1qbP8xTpTkNrTDGcRgyM2ZMrQI
Mi3q9zKqpu9CpZNchJwAVFgJuQEM+K9D6iT7VmEAWUFpBgx9BNnJ0g8JGEKDoyUbEpIxgt49xSbI
PBKUZyvH+bqwnVJWy14pbZQAEIapp44V5V0+qPOdVnUWxVD/o1yU8Gb2jCvTg4eCeY4hZQoZFLJg
4dzbIXXCaDIpWKfd5xGwGolK0psfy34ZNMYrT/DDzSdrhPbHKEf9qMZ+9qxKOa1SUicX3DiXUd4w
79posfEVYsrkoxlCFjJ0QCrKsoMtjLnhkJFTinJOt4dr5Wup1uCrCsj2mWkyj9PCFIZwBK8wABhm
3ik/6kS4pKDIpcZBQ3oGd8dD5jPaX1HEVUp1/B7zqV0tZBIegG5yGw/w9QeFQqBfjY8G5ZB7aeqV
R8NvYVNMh6XA08ofJz0HRhdrZUMR3h5uwgwVR0YOQDGjXISCSY22SvpHBQOc12ljjohn6TxmFfEq
YrmLJhPaKkQ+TL1IAFtjR33Sk+C5HS2AnXxY2lqGCWPWPE0E/PwTMF05Sk+VfAeV45h4qKEGp9qI
M/DnkfyF0UX06aL5nCJxChNBiwpwqjtEJ1L3qIF5lI8O7Cx5SfQv+ca31mbebEjTWd+hEwysNv4j
g/4paEweeX9eGCAj6u7NND1oaKh6rWY80rDPzzO9zinolT2k4LanT2AYMpW+meVk3X1rlMlRbhGi
lPtIORZjpX5J4o/gZI0MCZ5Yjw+1ObWHXE0+8/EY5rDHcaekJl+rAOBEnMIvQEJ43o9g1m6BlzSM
wkKN6UZz+1Ux5adGK0EhNvAdon1DICrJZO2w0j5mZW19ha/3ixXZUNaXQ/c9S53Yk4b8ndWX2s1U
2LIX9+DRnEhifM6JklsdZpdTWdXOJ9TAOlhq4Y+wS+a2oD7Wngp/BlIPK3+MNOdTU1I9qpQCnjcz
RY651T+FvtwfQJ+gUwAXFuGPrtzPzfCNYculzdxMC3UCD2ERG/WDNcfGbTAxIayGYw+OP0AfLZnf
gvfx78wayrek+5YH1ld0y18HzkPRcEy7XvlI5AANiqLKH6I4V2nSqvONJQOPzeUiADTa9HTqs4oT
2avaW61JNdhcVAXAfwmDZAWYT9bAbimh8T6LkeMxUhJdM9Nf2zkGe59EUyreSClMWXYta3dU2MxH
yAMBy3cKVyGkNi6B3vjIGACk8VW9r1uL6zYJ4U6A93an0KLz5NxflHuQncloyjGq+IfWxMOJvJzS
d2iCy+S1GZOWYL+FxnJP3deE2BXUph44MsEh89hgPCPDAdkFXtdmeps8WpXe2LH2AWIfxE8tLT2G
aA/CHUVpFPUoBsT8nEc9BqLa1dCEtHSzY3Vhe63bTxCwMQ+HPo87oQMLVa4qfYC+twTGpTt7Walv
WkfnL9OQcd7pCgN1dsFohjTUzm3Om/paiYfmLYyppCPQaNPE05K3Uwv7W9jDoAOi7h3EkLxufvbH
rEsZGhip+r6OncdY1QgujIHEZUge4Rx5rLRWPRmp8ZDQRmsf9UhTPqbIO6aHoaVfBciBIcaWJogb
OflznyMobhmF/3qkj4jErCnfMFJqv0YT7mPaN8qOA3XXTh2VRDWxP5JJVFQcQbpIRiW7DgCzI2/n
q6FFAoByifEKl4XHVW95eAYAFVBzfs0cemTMxFEiTZEwLPzn0RysAUBT+JD0feHFXf5gVNX02py7
8TYClrCnOwmJUti/LgHS3FPu+JIFanajplD4EJXxjnLjkZODp3Q1xuSfmRovvKRtx0cudyrkC4Ck
pvHex1HyjoIDHZFEKVHy0Fv6xLTfFLu7L+duig59Sne0y7WPMGlYr+shaQjrmrdMoYWQUCTPdsny
Y6bBXze5ObyZUGuHmYdBallp1PvBlpS71ma4QEE4Iu5GZFfqWr4l+nxPdyXZ/cs2nEwvjATJJbAQ
8jJ01tv3/woHOJkdEiFYjsi0QuV+mkPvn//4X//3/zyP/zv4VjwVzMgX+T/IKp+KCFjP//zT+uc/
yn//3/PX//mnTZ5josGKurus2rrMjA8/f/7yOsoD/rHyr9rpLb12AGj1/hcJEIEyPsITEqEGMx2v
W7LXLCmqRW6lKaYtKy8tkbUDGG19BmGH8iaTxlsjN44T/RWzjm76IEEmOXxz3eTyx4uLMy0NDUxL
NWxF0V6a7FLmJgeDsTKo5uv0rg/fOsnTb5iwoREyTVVRDFvcP23K2tSBfM2OTyqJZARWTuMuvm5l
7SshtK5pquHoEKUKVpowkphPhjUshU2A9Bp8Y4y+s0ttAUa88Z05fvsdg5oF14Np27A7v9y5Ih3h
7ugjOOWiOwlk3mAC4QHQlR30ecMD9ZWPZBmGyZvpWDaT3y9N+doEIr7nMPcgxFjjR93Od9dXo6gb
NsyXNgiYmY1bTr32CIHfoToCaD1ADePGe1I1d8Pa4lai212uaPmaF2fKDuk0+Q1dB/0ecFL3vjyA
wnZtYMDAjPeQPt/GG2dr2aNfLDqmrVuWrTmkvi8tjmi/TvAZQkXA8LXkvPMbpDHljV3cMrJs8sWy
UHjN6l5l/gjVD/p5sjswhtVDvXp9+7bMCIfWknPm8YOKThmVJIuC8WSf4up83Yiy5nXwNam2Zhno
majOy8U0Uy4Z5hyyGNd5rM+5V90T7x37PV2UfXpDw3fDK9aWRdmU/xRb5b/lerzYPTmy0nEhq2PW
VX/VUEWmR0XZuKg2XGFxZdEVbFu1dHroED//4gqjSkd5gvQc7AtTu6ijB+FzNny7vn9bVgRfgMWp
7ehBlG4sB990NO5Ny3nQcgYkUQq/bkpZnPfXFZmKrSky2D7xU3WDVvWFgnrL4M6H0Qvd+Ta9Rfxn
Xx6NLbdYO7qk6jpjc7yFjrp8xYuv1NutJNMchUvtAEJyp++LY+Q2XvpAHr0LvG7D11cvJsdULEs3
VEbSVeGqkIquHwzIBV3/87Bvz8rJ2quPUPK4xSHyrI2bdsUFHUobCo+9zVNiC7eEAeUPfDpE5yaE
VnKsHQEXHTtL21//YCu+8cKM4BujZGWhU8JSK/fvFO1dnd2aI7xl8dberfiFo2iaQUSBDhGM4y+/
VTtnUlpoGupn7VG/0bzgxn7bJQfnWHjpt9/ZO8VSNF56zOmWcCv5Vm1oiopjmBrdBMQYmXkjlfv7
O3dpZLm0LrxP1RAklqlhu0DeGFJHuc7Mvw+OfM88yt11Uz9iH+FUOaqsqg6oc9O0xMDFNhAimVTQ
U/Ixfgs+wQs93bMfGUs/ybtwb//96w9mQ12hCwnrkmIK960Vl7NRjJDtNiksi3AydCrB7qvri1p+
ibgmx+ARpC3HeI4lnCYmuqS2pmHvQvZ7UE7RkWGJQ3ncem3XHg+CMOJm09Hl5ey+/E6lOSt2ATOG
23ooXj1Yh/mEVCHUJy6KFm5yoKCy9bmWQ/NyaZbMzuHvvPJYFfavmi0jcChaM5a+57k69KcZbP1r
WM0P6V6CsWAjrl226oo9RX65xMJKugjGLVIsSAhmiGhQ48yZ53ou9Q/XP9rKbrI09IhxD1XTqJm9
NDVNUl5qFaAldEFu7utztg/2EBjuaCqe22P9Tn/YMPjrxQE3CBznsk7ACZJL+HwjGM0YVCHSx1Ae
HclPic6a1JWOQNQO9eG6tV998qWx5ba8ONOKIneqr9MU9uVP4/zBqt/I8YdRRiRH3TOPMdffrttT
fr1+MaiqDFtwtGFnE24qCIBQ5zEcbnmmNt8D7zJO0av2FmQupKGPg0eZ4XF8B5Zj44Sv2yULUh1Z
lnVd+Ix9AZIxLbCbL1SiEdj4Rf/3XlXajYt/+Tyia5K2/mnIEF1z6DtISCQWOML8GKGAnYcfmVA4
b2zk8nt+sbM4pL7E1Yp4Q2bGIDkxJXomf5j9vdft97msuz2UcWH+3k6Pk/m5mpKNxa1EBHy+C6uC
v8wgwejRQOnDINWZcazw0O4g5Hfne4Q4N6PSTXPClRnZQUChxMxc+94+ggzgGWhvnKN5YE7Q23KR
1S93sTYhBh5y30kTjR1lcirXz4H5tR43ntAtE4IX2jWU2GaJMlPf62jClLdA1W/BZGyY+TV94CvZ
uqnqOkMRlng9Tq3E/FPNFWLR0YAmtJVPG963ZsFSZR5Nhawf+byX9wY46yCkEB679PvmM/MKkL3e
9Cfrvnyv2kc0/5Z3Zr9hdO1mvDS6vEIXl1U7gIXJ2iF1GSw9LBFVfirIkhdf+I0sGQiLatmmIdtc
x+JjXSfM6VqwervQ27ZefZ7umdp3KcqihXMYj9FhK4RbSSReWhTcDz0NijghW5pM+/LHMwOzQbYf
PNVLDvbGXq59P1ujxwLxFypWinCwDGCWi3gpkinx68F8Tgpv41utRQSXBoTVIISm+jALxK76av4I
CdpJ2leeQe9xn3m/kztYPCWWreDy6hL8vPSMbJJlKRsIrYruy9hS9uwA7mz4/FrMcWlDOLvdaOgZ
epOEb9xHenRS7NTrINyCAIhO98ZFu3JRKLQqiOAQv3Aomrxc0GRQr49CQLRVAhymD6jWAqx7Ki1A
i9e/1JalxVMuDlU6mtqc6JSDjDC9sYpH6PyOAJ82rCjrZkwFlj+V0FdM/IO0741RZkEI+jFHfdJd
4xYmYbfzmFpJT1Bn7cGhbHj5yidjF38aXZz0Ym1tpDiorgB347L8mozTzahAcTH36gejgxkQYaLf
2EtGdAxwgTi/mIbNaIaDZqAQmjuPvXk/yvfw4lw3sXJw6WDZjqzoikW9QTi4fRi3Q2vSfu/5C6Dd
1FvflQLV/HTdzNrL+8KOcKL0lIxo6iJGLvbKQfGivbGEvJ0XnuRbOjZvr5tbW5VG8Ynb/UdFVzhb
4M+6AYYTzhaJlyHrMLNufJo1C4YsO4ajEMnD9P3SFXSmjINhoLoQ1M8NPb9mI7lb2zAyrqVEbFum
YcnCidXneClKk5JU/06BoKnZhd/j98trUR63XouV5bywtvz8wrMBt1XwlXOc5GEOT5bdLtQ39VYq
uWyKEGO+sLIc6gsrNfV32tsy190xOCmn9mQclT2Ix79/TFWZ6gXBLN+WZ/elmXRoasBdOeijJt4b
zqlqGxBUUFlCnBSrx+uutpIIYEy3TDpLuqprwneqDEMv2glFjhjm76E/tyHgng505IadtS+kyA53
uGGqpvIjr7zYOxppxdiBDnajgVnkOQQGNoXqxpu0lp3S2EEQWDU0ZELFdCqJA9t0ciqdsPYe1f18
yoLTQJ/HlQ/5vv8WecqnuPWu7+CqqyuGrFFj0AmQNCH4C7uyKhkCXe6G4ou6D25A/O2Tt8R83nYO
sLqPpDgKLEZLrirkU1rSSTNqGsu4fgqXxreQ1/f6elZeCTJS1aB85jikboIFIKGKzEAJWXY4WZ+s
Vn8Dpw26TYVifwzU+IuUaEm24fJrXsg1xCejAajYtnCN23pHvW7iu3U2dDepjACY9bkI+yfm3jc+
13JIxUPM6ujM0WyUTbG0X4YpGgctDj/Vf1jGsQm+2MrGDq664aUN4XZti9lmdJ6uCGgHph6flJPt
yWfjOO+Lu/iUecFB+vvv4PLN/lyVJny0sLXAyoxYlOz7ToVY8fG6U6y5nUoVWiWk5CE3hTtJYqYI
Lnxwd3EGF481ZNartIYX57qV1W9zYUW4jCLT5jFfLiMonXfMYhlZxDDYRkVJXV8LngMWija6GDPY
cgcnmIqC73TTfDGeuxvlDaVBAIIutKCe4wIurbyFt/s9EDq3eQvzB0lVsJlgqys1C9rrP/8QIaho
+w6oR6YxSegNe/Wh2S/tzu4o7btP1kPFoOARKuZd5KFe/244beV065v907rgpGVc9/A30gwvFpxd
X+0A4exnsOvXv+na0f65SEUWPBNErTl0FZ6p+0zzLfPEN5X6rWk3rv5lr3451iAQyd90VaUl9PLR
xEgCLB/XQVeCFwzAawXH5iwdQcx8DYP5xlSGDZOrG3hhUri0IIbJfSjNMldzGPpkUPx+2mpxrW4e
NWvbUW3ZpJPxclVSXqF33HHsUqCRNbzG8D0coSrd7OuvPmKE/XSjVU65bS+H5uJ9RpjRRstg2T8m
7e6GY7Dv4aLdmY/jHsKwzRhnde8uzC0/vzRXw/ucL3sXMC4OabD1vtjau5WmCcTVFzYEl5gkHaoY
DebA+Owfh4dgD/j1nH6Z97UbHRiq2KgybW6h8LFCRMSKPnNywsPsoTzAuLhDifVMMWgPJ+bvHCtg
ZiYcF4Tv4oupD34+mgaLY4zesb9YABuRPU+6D9dP7+p3ujAjXFFmCq8mLNh00ibpCJkEPCJkjEl4
/PtmSIUNnRCRYFQVLv5Wr+QW0eLclYY3kXWQpvtWv/0dE7ZOyg1JmP5Lxt22ea73LR7X/hGb4wOa
LbcgWfbXraylCEsR+k8rwjtJQB/VZhGXbugMtyHV9FJrPlCWPEJ/q6I+o6Xxp5Jk+7pVZe32WwIn
nUTYdijLvDxOqIxSrFVJTxkg9hQPsugD1LH3wFjd6C67Q/l9X51hVz1mf2xYXntMLy0LDmIbFN3j
OQGSdpj24Ii98QPE5ksVXDqqJwl2oc3S4NqleGlSeLgck3GPHKw4Q+f2h1YtTkMvA4WMdcZ4mvfX
17fm/xe2dOH1CsDHzdIyk2wwvYj8cFS+lc0Nn1m9OC6NCAmENUkwV0d0d2nEaIcFMqFkbGH/3d+p
u+k22vhmW2sSfFQzuoFRCeSR9UhFMMoLEflqivvrG7d6+14uSjjSmoJwiwTZh6sWSAgy6FlJT7Lx
FI3IfTQfIFaDNbEO70Nr0fU4tP35uv0NJ9GF96zN5E6pFU7EbH2BKaMkC9Ty26p7um5may+Xn1+8
YwPEtJLs80CXzr2inxCDU7dKNWu1QnrJfx1uXXjHZAYmsolhBjdHS+FG3SNEwbi2p77VH5s7SJPc
yHO8Yssp14LTS6vClaJApqWFGSyPzCCq1XE29kUBW7D/dSy+RjQChhbyn37rIlu3CryGMi+YF0f4
bEohh05VAB+SELTXoZEcmNcJZqWHOgRFD0Vn2EvVCCTlCeLGPKw3ntX17/nTvvA9o06OKijjc7ip
ENLp76A5YN5iw8j6bf3TiPBBh5CZ0MDgtbPMZwPqsomxr55hYXjGNfMwmVtHcTnQYmysKfbSKwIq
RVXxpZMGCEUz3CPxzdxhj1SQy7vwoHuwre8lL3x3/USsPwg/jQnnfiyNOilLsHqZHkBYD7uH/fm/
syD4CGJNhp2irA3rMAyM2f2Ub7rh1o4JblC2NhBwRDUJHc2b8gC1/oHKvKvuksN2SWfd537umOAO
vuJrcjxjTIu/9MxGqIt0wgYkZf06/GlDOM121GhhwjS661sPcBR8iFuo2k37JoHm47/7OkJAMChM
Evl9ULiRNX5q4HM2Hf/Df2dCCACSpowcoEPUlkPENqqj1WyhFpbtuHJibOHZrxdVq2hh79fTZaiv
P4L02dPiOEkzJFcMKH+7vqJVF1ANMIyE8xpQ0JcnNIJHBwFNoqhOP8zzraajd7ER/64/yBc2hF0r
kdppQ0S8Qe74xwW2E7wzrF1/86M77VmfWmPjmvuBO/9lF/+yqImpP7Q5NqNdhADOBLIrKrwGYQ8/
jR90Z/6myc9V9aylMAUHQIdlyGmhKZo7+Gr6u74LPbvt93VjnJMSuhBLTd7PtfQ5RG/q+tavNZqp
bP2592QhL/c+R1xj6Bv2fmmjZ9SMm0MLsBiNvW2w+erleGFLuIlBTqUQfRF69dDmH+V9dVM+NUff
a3cJ/P7f4T3cxL+tnnxQPuT0Ng1hS3DlIAJ0E0d89oi7LPjGTMxd8kwTcKPhs+7BP80Iu4hSnVFX
NYPjUXbUjHOa3zKYuvGllqfjV3/6aUPYvY48Fa08LsqlCYeweHdsT9Fd5yVP1RMaTHADe9ctri5K
o5pEXV8FJiUYbHWlcVJYbN2QGl1a74f2Ux2kv3UwL6wIL6bkR8Xot7xn8Z3yHJwgFKUIOR/TLzDV
UqnYqvutpxsX9oT3sx96K5tNCvwILMWwpZ7TA3PTdzr8CEcV6PRpq2+2fvVcWFz2+SJKZuirluec
5g/kXLARfPGPGt2ziUrTBAICSCTy2xufbnOVwqtqajBiTA27WnYuVJs/6qojU9dHxYXBN95vLXL1
ybhYo/DCTn4sFYa5sKJLMA3f6dOjv2hmJZ9m+XDdK1fDxwtLwmOhBPrkqCFEWF2UPiUUSmLnex/C
TT7ID3rZwCPyWxkjqAvgrISQwOtefj9bH9WOSbuK4iDcHvk73WC+dmsWYvVu1IFCAjPSqNAIRoYa
apUUpXI0jpv7qUIVodpqba2e5wsTwnnuHDit54lMyh4+K4W9t5nyRjllw/W2FiKc5z5PakjLuDW4
Cu1FDDXLdtc9YH0dC14UjAAxtHCefKPxZbnDA+SCkUuLFGVuXg1wCeyv21n16Yu2nLBf0dijFyvT
2URR4Z2hwAKeS6dB/+w7ursI2/x31oR9K5kHDnOf3G9GgCuF41FKT755F5dI0W5VzFZfxYuVLd/w
4kZCnCa0Zcpm1O4hLAveI9eltdrOTN5eX9O6L/xsbApfygzDsDDUtCBm/CZ3Z0hcr//+dU/4+fuF
Wy5DABMQT8KzCxoqrz3m4ikMe79hxKCsKROGyarYhdDRnyjNRopRtpiO5vgqmRRGnosNp/7Ruv7l
eb8wI9xr+mQV0D3ACzndLAHqeFow5YhebQ/yrO7ahSUhFC6iRDFSG7/uD8Hr8av1x1IoDe568Pnh
F/0ALxaq279zln7aFIHQs6FqUtMzLqLbkB9VA2PVHSSnfp681lGVQOqxdK9/tjVwuapdmBRu1K5i
Uh9SleRH3p+8zqgc1X9IGXAIExAdhJC74THyAm/zhVq9NwzTUJZZFSiJhJOM0hbcxiaBWp5ls0t2
c3QY7re427sUHuJx2HDQ1VN2YW/5+cVpzlF9HNPcRlioqJF8hBGv2mjurL65FxaEcxypJsJiFu2x
WruLSgjL39T6eWL0f0xu0/7t9Q+37p4/t0841LIeAGHR2S0/f+6IKKr5YRxe/Y4NsKEAcsBViuNl
c2hWEN4ubdkMVrsvQfPYj1+um/j/+N9PG8Lz0cWTARMjpSAUMM+95MLklL2T3N6tzsOb8NTd5fvh
FhpkecPxl+P760Xy067gfgzRQ25XYzc+g0s91afp8J/gtNZDTOOnHcHtBmOQFejDl/VpB7iqjvVJ
fQvZARBl6azOG/fjupP/tCa4YE6VeYgjcscuSS0PFrPKC3gYvOsfbdUKuhgcWzwDTM7LozR1Qd9E
NSFSVvofh1ZHM8/2j9dtrH6fH4AzE0I8kG4vbYRQ4KXJzErQjJs6L9NpDiBfY2VvegtaI6/IPl43
uPra25aOgD0IN0dsLybA//MgZ1GND6Vk2uwjuB8zBLzbvz8PTfPSIS4zwaMu83ovlzbruWRNGVcu
QPrdUB4sSCizbKOgu3o/OAvygOE8meHXl0YGqTRtZAuoq8jqU6iVr6ZBu031fOMzrbrChRnh+dAm
ywoMeKjcuRhVqCxjBdqPLWT32qfRgQP+QJrBnyL4GxoTEhyzKBqGjnYPP0uIpjOKTSXjgDUyPNf9
YG3jYOYDGgiICTdYVnzxThDGMCUyjKyoHL6akXPfNSZUnl22EZWtLmqZk/iBSbaN5X28sGOgcYXc
5jI+DkfeXN4gRXkMUUPwv15fz7qdBesPkIkJaMEOtN92bKIWCiOvtNO7U6Md+uzsTBsX+eq2gTb8
04wQmJVzb48QAFLSbewbNKs90Kt3TqZtXHDLXyte26CF/zIjuMKIwjlCIIwIG/7nsNu347Oao12K
AMC4cR+sLQiZDfCNjAOR0wp+4PvykCswyTAU3ECFe5hA18AvfP3jrMazl1aWv+LCCxAeyWS1Zgp5
ulmqOv0JOk6mZdqjdb5uae2gXhpa3OTCUBZFszzmuPWY6LBj6s53M9yCTa652qUNwdWCpKYuO4+w
mMQ3aeRlrb5znDftvDV/seYEl3YEX1Mcu9JzB5e2685V9OE+tR/npIbCrPXgVXq6vnNbjiC4XNrY
Q4beI6/dqD3EZWq7liSdUInbOEGrocLFskTYLhAaGpox0PHBVQ4MAJ/8s7WHRO1QHZxPW+Pby18t
HqRLY8LFPaOV00Ut57U2T9DnQ86eq+/VEEmLxyHsPFvfWN3GLv5Y/IX/RbPSpe1MvJrpsPfMNzCa
7/LqcP1TbTi5GDQkSNoVic6n0mXjEC4jM8ZvxPgGAzKaYQBF+mXqXTJ1IzZnagLmIj5R3M/011HM
keoH5Dej3ymYX1gT6/KJPNBiH2g7jCESF6b6HAUO1Jf2xqW6+m1+Lkos3cVV1ZV5xbYNjvrJkKBR
jsLkMRz+PukRrE2KbliAFA2STuEkIT2jmONAuTWCe69Xn0z9j4B6UQHh3wYUebWaDC+LzNiCzviK
6Al+FadNU5O9o6D4YwD9leRa1kHndl3aNtSviw3fWz++FyaFB6OworiEzRgJq/gG3QM3uY320t6s
b7JzeqqPWxMgq3iuyyUKT4dktk3NkQKDvw+fSs8+Mh92qo7REYWgh3KPfh7NaG86FR9Q7L5+zlYv
+oulLj+/OMyahMzbZHB56DRyUD000Rip9C9aunFpbNkRHpTUGBurgHPcLZM7rbzR/Lsuu8uGjb73
qvubC80Ek1SWLuLitVgy+n6IeLaSD1kELA31bnMDj7DuHRdGhPs2GSmZISuyoO/y0AtOzTE5Sqit
n5EBd9tvW52GTXtCkqEkARp+Dbl7ap38Y0m/CIXKz5Q+Fr6qba6A1T0EWMishONYUKa89IjIh323
zXiSm+Q0lq2rpPvO2Cppr17vF0aEdz8haypmVKxdwCo7Gc1STd9w7HULGlKqNgMMJJ4vl5Hp1qw6
Ayi7qngOshtz2gz4lt/wy7vrMOu2cBAApRbuwEyq1S4ugJhOr5YZ6YWrQv7ETikPSwGiPirW/vpZ
XV/SXwbFN8SonD6BVZ3qr2G40wBWa9zYtNVT+nNJ4vOhjE7pAwNDaCsIvsKSDaWlX5zLyXpvFfbG
xb62GtiVyIxhz+MlEfys69KmLRyJkpRu76rooUs3DuraYkzVYh6aATQI2IRzanRhlcyaUjD/qnzP
CvkG/Chi4Ic53KqurYIKLk0JR3ROjOTfvGiFclx6j0hRPUMBOO+Xju5WvLdpTXBtqYIpKmBxZBr6
d3ScbiM3OjtHqrubxCGrH+liD5efXzwPZmjXU1toFZzyJvoX74Ppw3Wf/sGiJZ4ikyOkyWAylkz9
pYUxs2otzSl7Bk0aPrSlDwty6iCQ2Sf+ndJYNQpEZXsMfSBM3TTXe8Z/E68xjW9pQtdQLbXvSTVB
YgWZiWsEin475NkTfNj2U8YAp1elZXFSwz64tW20b+OiRj9tXJif9Sp4ivIGpGjXKOfry1qc95dV
meA46W1CDWkK+8a0J1T2JeGe1WveBAl0hYSuTEvVh/o2BAVz3dzqZ7owJwQQfmPovWKg6jtp6DZY
SISPvxNZQsHw14qEQKFSe4ZTlnC5S9/0vpcYr337cH0Va4nMpQnhRpgkCUmEJYNWGbhdMugaGLu6
iU9Ye+AWXKQB9GoZIxfuhdEZ8jbNCEUIll04eOTccFGJvr6WVSOaTaPA0PBu8fmJbKMwk8ZOXC3K
dxF1tKJxvMiJNp6E1ejYvLAjOFrog51SnaWL9ooaylm5Db1n880SGqu7/+DqWU7jL359YU5wtKhp
c1VZHghuVjQHp/A5Uvv70MC7u5TWQl2nu6FIn5ASu4eZdSta/cHMcc2+4IWpEfQJiknMZL8K+x2Z
1B5l0sMPiCuNBguGje/DHfx8h83xouUKv2ZZcM60JKwcZj5osx+ZuSAhcLUH7agfEHv1pI2K4mox
6fKzCvFRa1VpFhJdEIR5Unhb+l+i6LsBO6q5d9LZ1ZsPZbhRHFm9Qy4+rRDOBGmTJwg94UnowZTl
mybcCM5Xke0XixKrIukswd5dWwTON9pH8kbEIL361r6bPprQX+20/XQyH/yNxGP9teScM+PJKCsk
dy8fGEkeMsdW2cr0TnZ1VzllR1SBzzGJ3FaovrqFjBtp0FJBOCyyHtZp3ShGwwXWMTsyt095G/1O
lZHKxF8mhAPg282A1CaklJLyzQleI3vTBK81dfJiSkvImuQQT2+xbqzeZRc2Bdc3bEkvSBUSN4HD
PrRuYkS6jGHjJlv+8F/OF/KnZPmG7jAB+fIzIRqu80CTdvjD57bo3wbyZwdEDQiRN79xM18YEqIn
A7XtYTS4wurqo5nVLrHBockV77qVVVeg96wAI4TyVQwAnKyWdd+g0dEn3UMozX/Mk7yxY1smBMcO
Kls1hoJHP1GQ17GyvYn8yvVVrFYm6Bj/tQzB3eY2DMp8Yu7wB3FNsTM5P9IeRWaPGZhT5xVv1WhH
MnJrPCV/bNhe3uFfPAJCCvCYMu+oyL+K3EWXyjpl+/xuAYj458rrvMlrj9tI3VUPR/cIrTRaefQJ
XjofktppMvggGAq/O/e69r6W+kNmlRtOserjFzGU4Ho1s2wDnSI6eWGDEN3Xvg2+R37k5pL2amPz
Vp2DaVF6gg61M7HR1vSjBRCNuo4it3upQlCkDXahqaG46hyz0PQalJMkI91NunMzmJGnFumxRzzE
tNqNQut6LPznn/LrSHg3opUZ8qdIFbRyntbtp+EcW+Uu13/naP+1aEXEdg9ZZKF2sNwhs5adel+z
bsswzndoiv0OVm6Zxv33/sIO/NJjsjoZ6M/zqiC9cEgzxbMh3vYDJvp8xramr9c/59YWCo6D/tTY
yPn8b/LZrpO/qKQR8M7v/byyEMGottBZq55qQeTIsWMUTSw1mE2SyvVyINqpf++PkafZ8iIiD6hc
VTeCndXDd2FLiMd9dA6CxMY/YAJ/38UolTrVq2LwN+6y1eziwozwxVAfHciRljoywjlypSMaMb+Z
SASnfj4OQQ5ISzlrU+de/3SrB9GmjEZFDQ05caQ0T0OUoFBPdUMqUITEu3HcQsqvmeDZhAAODIKu
iLcX7LOD1GnUA1pWYVDyj7eSvzX/g5YApjwIieHbESIA30ep1mwqUqYGqPOXKH0fWXdTdT+3uXd9
u1arnZemhMhXHtQIRWLKQu2hPC/0Ouo53ynuvzk5NsHxa2/MpTUh6EXDr/CnnGDAN/SnOirOY9zd
WWV56GuFd9W8cYrRBZn7KQsJSaotHpdV6hgg0ECyCOnoRQn2faZlZzOhRjW40YOm7hjP9dRPPi9r
9bU9+tCo/xZS3gJILBNQYVYWvuWk6EiuD6iKpHdoq++ao/mk7xYsZO3C93je+JyrG2wx5sQMvmwB
ynl5T7YoAtdDo0I0YR/tG+3ke/ByZlDjZPQztta2dmtZRD1QaGgL/6fwjHcyQoyzQo2CUSQ0q7/F
iv06z8InKLb219e1SuZyaUoIjJSyHlHP/fHh8vN4l32R9+khPOS36qeuhAhCceNd9QaJ7kN8DO+U
TYL15RiIwdGlfeErZhCgOXFjla7y6L9CenY+WIf8Tf8UH5DP8GpECW+QQwRP4TnnrVOzvs2wZzqk
i4QXwtpjSrcFgpEMW8vqzgziR8Z4T1McfrIT8zduz4VV7k9TwjLrrpXjllOCNtghAb5FPXLjWVi/
cC5MCBdOJJUqlZphOYLDfoZMoTia594tzjkECtJWDry81L9+t58LEg48IpwF2sVIFmlvzGNyim5s
z7yzPqNtwVlHA+XtdT9dDeAvNtARyqtxh7hoC/LYlYPmvu7BW8mzVyBmV8XVLkMbsHCCYxd9W0bw
cjM6TXivnUmPC15PLcbDGH3tmsmlLPs7Fz0TalDB82wx/i3cDLoaFAudCzXLY/P9T6rvPnSJ8P+D
ovlakHFpTbgaCr3skXklNBwc5ILDNpI8GmtovkTWFsZt+cPFT3xpSjgeUl+mOcKFVEoHyXCDUvLd
NlTLjRto7RBeWhFOhhmpapfMWKkK55HJjUd7ROk1DRgMMuLf+lYINekGpLkUtIXYqZdq4AqNVMJw
1i1nZLdUUdpdcReewv9H2pXtyI0j2y8SoIXaXrVm1mZX2S6X/SLYblsSte/L199Dz522kkUku2uA
ARqDAhxJKhgMRpw458aSMHYJTyRUUv62xmW7Nm3yykWJHjzRn5MV5OyfKK5GBXKgzcPmQqy2e1+T
uHYhWScTPBK6ycE055SrVo59P9hoIO+I21DtHgrznGa15OMJXeRghvPGqc/Hbl6wQs3R7qp0fkxM
WUuAff9XXngwwXnhVDWjOTIiLlPtnxKlDY31XWpYIBCCBO1JEmWEzggFCVTZCEsSuS82bWlP0xlR
BhWIzWdpRVb6ZYAv6LWVZ3lL0HuYX/oH2QyLl6+WebDMfTCtd7deQ9cDNUWM7r+MwXhe4s4HU7qX
fABhQHNXP2C2F5iN5SSbKhJuMTSKMHMBgSxQgeO3HZpjZCW9BklQMBNU+Y3qpEFqkHcg1So8fdG/
MvIhyTaLF/vHILfNBml3WkL43IdO7BhYN/aJSYNAwLdDLPc7PO6D4WydWrDXQa2z7TxZgVN4PMCh
54B1CAJG/Ih3S/Ql03N8Zzy1vW0PU+053yTPQVFmw3j6/muDew6qzjDvSu50ftEVHinOu3JLOtPL
3OdtCKE+eX1PxdZABI7pMMBqeY09u7GTsSF56Zv2YvyYbGWLZ3f/pJjV4kOoYfIz00CHcMZ1eN2w
8MiQP4a580mUtkQrA5FmVtsw032o/kE3/fugfr9uR9hKcA6GuIuCrvO8tYzqzS7AtblqHtDJU9l7
TQ8wiQWunsZrM0BZWkmqI1ighUlqFf9D+RBcs5enY0jNfgGvAsSu0mBJXib352CdFehIXl+fzAwX
ABSgBOeJIH1r2y6aQEKyETTE9zVenC9vsIRiKAZW0UxQeTxBSZQVdyDa+mOBi88on4F/9Khr3Xet
jFJU4JWMuuVvU1xkQSPBpnsHMtHa1JOz1dmJj1oyuQOF419VChLHvlyW23HpZPm26EF6YZn7amDQ
Qzu7L0t/oaf6TMI685gEC/mga4F5owZZmDzI4qjgNsTkGNNTQAUDrAWchy5k3qHbjlm5Qa1u1nWF
FKhJ139/3mAEsdrEa/S1YkiuYVgMsk0lREJeLNrHAwgFQPK1F2583U1Eba7f0y5QH8IQtcvrM9bL
XDea2WILfbv08xxNpzrIH11/ilIoAoOIB4rj928IzRdWOZchTa9j7r6BHmmFanlZBLq+fnBkTCnC
0+aYyMsxx4O3HxecrWldXSSbGKmG+F+mBM2q+cZysqhk5kUUtbCcP4a45ZTqDgG4AT4xFTe7jTy9
hGB12mJ4957mz3Zyk+t+iT7wm77dH7Oc+6NGV86Ti+tgDBTIup6H2A07+EzmsxfaBmLM7REq4TKz
wvN+WC0XxJIeVRkbeCsfkuaT4rU5lEsqBRpC3q66E4bvrenjrhTthyJrMwji4v1mbrVxbsiGih8A
VLufTfX8vrToM83H3XO18VlfeuVpIqOsoinKz1E9wrAYvj/6JfydOenFbK0lRYZ3p0VMhg8Nz8iO
UzBgy3VpRMfpwhp3UU79Ws4oMuCTvDSnrQrNCQdq8NeT/peWhKODByPTW1E+SlxBEJWgVQZdCYzG
Ydbm9+86ZHd2h3YkEIoloA6n9owhUB+jKoNHPPTfGUcwCNrkkj/Mv7h0FoI10L+ygGFFE5kLhbUG
zh5LwSlGIj2mADcw/jclrJDilX76cQ/lcBjR3OaFTeach4W6+pqTKoFNNYZw/eh67jsGM3XOxuCB
h57VXs0bw5e3y0XgFRtgdcD/CLT7XkXKpJlqMswVtvi5PqvfBqTtLqBsGNVjbOry+qAgfb2wxwWV
oW/AI2ficjOcb5p52qETmBeP1/1G5Dbo/Rts+JBR63IFHqpVNWQcsZtKMge0/JV2kjREYoCv6ORt
D/lykOb5JfTp8zLsa1mnRASZwD45ECohmOkGVOrSI5wBj8eWgETINUKm3piHTpCmoRs7EatnXt8w
QeyDHKqJVBEwOYxr8iF3J0m7OFhPU9/W6YM23qpZ4vdFkOnPmhNcNyZ29oM1trsHZwcRwNoMAw7T
8MuIyDfzc/u5/rU+7XBwJyof8dki84uMNlVwa14skXvuL+DDcdMBGYEKuZyFfs/zYAXhyR5dX5zQ
Mw5r4yJlSVukOCXMKGg17eQebOPedQvib4WBV3woBCeeVRd8YhPVE+xetn8uIIZCVQ8sJJoBlcOb
LZc4ujDyM8W6/1rjjmtVWrlR5T1yKAel2WH3NI8xNxAPAxH1kx2rwNsjBkv8kR3QVyH4YJXzR8eu
SWFMsMp4pKe4itebfzLFJ8q0WQ4FcAUme6ELxAUKDG3ZdpYiId0eyU2JeWgoAiXRfkN+/IZUtHF2
756ufz6hH/4xyY9HrBAEMjQXn29yBt/WHoyEjYfdUVMCJRPGWUDvIczBkhp+UNWu6jpVC2whBuE8
ssagu/Pc9S3f6WCEu7aUYnfGLUMqmqSRNYzRCA7/nN6V9L2+n8g+eraxSNxffGEdbHLfbN5B3qVX
WFjx7MTF7X4qfC3e/fb/JYhljRbhPqIWAtIBdHUBTLkMVtnQ6PWWE7wk1q/J0Hjz9s5aflz3CRbL
eXfXVYKnkY0859XwctG6TZfUOlBEzhCT5VuZgGXKzoPFLrzS7SXWhFfL0Rz31YbVTNsOQ+wA9Rig
30MV+cbxGPFxEXSSQpJo946muN3Lt01LajpCO2X4vtJo0X425cfrmyc6UDoUw03TMlhvnG3u4Tbp
bKB86xKbp7bFpwLjEprRfBq6HY+vn9cticIF8CZAY5hgAADqhNu4CSk33Vu4+xjlD3iL36aP+pc0
Xn3HU4PyMf/QfJdYZP8i5xkXFrn9q1xFUfLBAm6nn/JoXefutl/rLAbzY+IZQ05PRZ4CEDbo3y27
fz/O+XPhrF1QZknh2VuxQdmlfpxtG79wHsEhVCkglQftkOxOZ/cA90OB60C5BFSaGvII7lHqdNXU
TxQloN1dqWfVmRWbLhjSRtfIvA0Ndm9VzOyJOh3Fh6meda1PQmhGVx7UfaRksqJb+PhruFsr2xZ3
Hi3MoLE5cPqSInfS3+GVzPSB4iaSC4uIXONi/dyNVRIQpG8W1j8U2cuiT1/3NL03iz3CC/4r3aub
0gJde4perZJjmB9jSvYejHhKGWspK8f9xrhe+xhsew5Hwla03sEAZYfrs/2Y+EPqLTdLaEb2KYvs
sPsxQbAdujLfwUrksacFU00a4zKW6TMIT//BKdjfD7+jo0teVmRAf6zM4qadQtJMN3NSSIKM8EoA
fAPSaiBQwSQYd0rWNbEbc7c6lOR8B88mGu22l31mkAo16D6Usf50/VyKF/a3QZ5Zqtsw1aSo7PW9
fk7JQzW8JIZkNEv4wj8syuROFOYmpgVFxw6TGPmDHnax4g8Rkz+DlkYgQ21IrXEnJqGatuEWgleA
wKf9wHo3q890bplvNJIPJgzZNt4ZCBdMLp6Lo+tWDGanoLRqz7d5E6q7HemAQbqTDEInCJ/gNvxj
iHcMezSsbUPHuR06D/EpnNLHEm2+tvpFx953tdN1vxB7oqtisEVjUnL8q41uUIpwdbxuxwQnbkbJ
IsFzehjCuvRWVK/k0gxsCa/O+sEit5eq4mrQjZ9ZqGOpsnPW4uEfDOwIUxQg56DHDYAu4WH1O6F5
ruosUy4+r9WT0ryr3VunnD3tk2QLBeMtUAlTmXwl/gPtzMugsZozWIxnMLmY3WOlQQ009WoaaTo5
1dt9amMAvdC9YUq963ZFPnk0yx0AU22quRlxt2/ombaxur+fi9A9XzciupeORrhboqrcbsfkTunv
eeUnYH7VpWhxtj28P0D4E5NVLmoHDp8OZfNSTUqFs8UUrjRIW+Q3yV111kL6KHulCR+HR1uc743b
OmhjiuNlupAlHt2QolO/pXk4mghWlXvud0cHacnipS5KV3aBG1CLGpIEDnpgiq5JvqGwsnD8Qdx5
T3oCjqmadr9xRBAvCJKgR3+WsT2zBriG0t10u365/lGFsfOPVai7X3ps3lN3tFKCTnsaVJg4DWrQ
13cYaNu85qzdy8s1ko3HDPelRWhE6G29u2ydM2v0+zSyvpTj+z5cMe6qnjrV26FT9AZGGkzvANWH
JBhqj7xypT71Wq3vqMzX2h3dnrPyp25/3I3o+n4KD8nBCpe9NHuV6LkOD27ch4JS0MVKPpjwqB8M
cGnJSlJrcAYDg+/5AGyQv4HC0xjvjFlyG8jssL8f0p+y7FzSNhsQGRo4r5wMIj2LEZVbFhOpqKio
WWMjJ4C0LHipMG7PPYMSoq+j0aFlT8/9R0blOSO5K5/qm+EtqzoY4g59rlfg6AZxsF/bT071V+ae
p8H1LOv5uheIUqzjerij3CyWTXUDL5+aUn/s4w0smu4uGYsQ3tcHKzwyfCaD5lBIW/jkno1ulhHU
S4cfc7icVS+FUEfxlnLC0SB3cptxrZR9YFiHRglq54SZoaiWlQjFEenPN+JZ1Nd0SJpMBf6H3u1R
ftpPbqjFapR4TPr8LbPwR9fjUQZauvTDNMPanob6L4BEw/mEJGvVfmv1okl53TPEUf6wOi5ALLWi
qxtFZrxrXv6teZg/lChJOn/ZX9vnJTB8cmqCNu4kfi/2FcOEZi/uVYwXcp+uKJGfphPrXkf1R7xZ
9dRnRXkDCA7P3KFXmUeVrNcrwo4if/1jlEtLtl4d1BwSyP784sRuZOQMnh45dzrAHN7ysoYg9Dy5
J8hYyTlxhEfwYJvLVsBqnPXERAvCsOPeSCPD8vT1DWKVFwvkP2aqZoZuoMmc5GeMj3pmO3omvc11
6dgmixivMqPDcriwvwxgD8SrGJ0n917/agHlGkK17USCsvSmH3PvJRn0P937Jfhngw4y+9x1QNxJ
q2bW12bcrHVUxFPEBNtk8Vn21biLQFU7sOAxamMTHYiieG/aZayossFHmRXuFjA6q6XgowBzl7s+
mzaIcNLiuU/zSHLW2b9z7aNx10DatrWjJ9i04tmAgAc9zcEebPdN7PrKp/T9brOB8+L9P5OL1SSf
jH/n79a0WyTBXnam1wKJs57odyDggfbTz0yJnvWfp3Mfm+f8l/v+TXfFH4flKwAA4AI4ZqM1O27O
XW91H7PJiRwcRMkes3P8eo8dEEfbEHIFBugyT9mWgYI4GF12fb/fHOSvEOWNct+xz1mFIQodgCPZ
04H5+iuTgKkCUgHY5ivimVUHXUtbm50PKlVz+DivhbcVX7vclNwVQvchJujl8BTCgAF35iEJueHJ
gZidGs7nxgX/8aCcXNV42PLeU5z8HRhRJDmF8GQcTHLHHOovbTlNmNR2MlT7TO3eXGz0VWX02OLr
6GCHO+euOYAPiSG2cPYChsYAs37i6x9RRNGjEreCKVPBkK2MO/Ntj2m9YdwxtbSgdGPfDEDIpLKh
TpkRzhmVflkBrcGyFOW2ss/l8ljIoD5i5/vbKfhTXavgwnELOEVTaY99m0d1C5C5+iUBPPotRwvz
m7+ZdTB7xflfO6arpisuo72vblkMqcLmvvLVCdUgRhz2puB/sMc5H62GvhvMtPYdgJJ681TXt8P0
IlmUqBZkWBZgCSar9ptcXuA6c9csYP7BJAKLxkW4QoiUSbbl/hYNAHvrkCD9B/qIwmh8sMulCuCI
cZfSdjBHE0/h8mye1u/kzHDm6b0Rr+H8MNwxSFAaOZ90WXmI/duvAtbBNvchk7Rcq1bFQ2FwyqBq
HX/9dH1XhU6JyU5GkYFGII9Y3LShGCD60vijknzQCv00tjZGykxy2+R7KQmL4uBxsMallV2qt5Nj
Y47DnDBNUr9f4jwk5+GlftbC5oO8viw81TgFjJVDNR0eMJMBZpjSHFQMpRL1CRAtyY3h0vD6ForL
IgcrXIZOV3PcZ4A8fOVEbjIfjFn36SeQS1V3THhxO2ln61MmQUkKbxj0AsEyxSpuPIQg37Kx2IYM
jxHLQemlX8Z3qrppnpO4t8B1Y3P7nfpZr8u00IUe6RpoeCA/RjuSi//NZvdrt2IenVpoTufdB7B1
ZRI/EX62gw0u4s8OeCdUp+t8sqx+StETYPRtT5LPJsw/wHiHXYQUNVi1ufwDswYL2OiRGKeBugTb
b24Lxd8fy/30nzApZfsUFZmhfI1vpqGfi/m3S5NN2rfDYIyl7/YnO0/8JHtfDFk0Wv6+RRh9d9y4
n4I3rBMkODaTlWfdfi5uFlvTd/OAQ2eh2LDeGWDx0D+24epDexA9SRniSeQgBPYAtoZkEd7Ll2us
VlRiixrp4w5+RwymgbbmDe5xsMBfpFBQzW2VYQeBlX+XK587Y3u/ThL3EPng0Qh3qHVld0fSbOjv
1z2khW8oAQWDjCpMdKUBomthCFIF9wh/T2+Zm41GOmElzhpgHNXLRwz15JVHMVUky+vFH+aPMe6S
Jj3ROgMEgn5XUzw5U/Ijb2XcN+Jd+2ODc3DLTmgyOLCh0K96dqO1f+3SOQVdcCeySjDQMQDKYnL+
0sHQw5mdjeH4WJUJvFixjSoTK8CwnuFbNu1ojG3qoZi6j03Wp6DkQo83hxpa/7EbZE4g2rOjCS4O
uWObVs4OEwbqwm36TGcdlUcJLkt0XxyNcB9/LKoKGi0wss5rHo/U/qHR5q900DHy2+lhqbi3dETH
/nrsEVlF3DEQ61C+AsTocvfMrDKSrIZ/D2bkprjzn7XP+Qp5YjUaldN1W6JtBKpOwzHCYUJ799LW
Zk2mWtcrnq0Z3gerN7T3ZvuGXTzaYK558IaipEMx1guK0MN0AjM5rd8pejBU3whVw3xzJdsnWxLn
6Zri9iTfYW5qC6+wo2yuAKwJr++bKAM8ronz8HEuTC0psG+k/AkmOA/pJubEELo/XbcjWwz7+2Hv
ynkp2opiMct8R7VHfYFQbPy/meCcvHfHLSUrTFiL4tnkrkkTcC35142IwihKh46G280gJp95uWvT
5rWG/RpAlqd3L+MuWYWI6RDzQ39b4LGadtmv+ZzDwhwxFe8W6D9gsH9DYCtfPyPvap+VuArU77L6
iDCVtQmqFqg1axpgLZcfqe4TUJdaVfWbjjw/lWDi1FDFZ1Az5RdD6kG/8+P1/RT6xcEk99FIuyz5
0uPlrVmhWt3NK0Ye/v08InhBCFR0kLZi2JM7R6UGFQFnmhEajNRLG+gA5lpkO3fUkhgSr+WPIe4s
0Xombb8j3ul4oZZfnfSZ2JLEX+h+h7VwX2ikY1EMkGHwp370qvQDhsklUUcYtA8WuA9iOiOmDmdY
AAdf2mbeotyNSZzkt3U+B2v+lrANbgGAXEH1Bq6kS4+bN2D4bA1ntlhGb6nB5EkeVuX8733MwTwP
lJQM8E7wgwb7OjrpOIB9LZtvh0LFKNlJHyR3gyiXO9rgvv22J4hwxo5TC/jsop2spvaoOXuk7j1X
pqApPKiOxmaToG9kvHr/KRoak7YLyEEPvMUOyEEKajXPOu8PyQf2eFlOPbj5nq5vo+iqOBjlA5Nq
7qm1uRoyFSuB4O3upXukTaFbBdftiHz8aIe7ysu1QypEs95PyPK+mxXqtVQ2oyw6qoAUQf4D82wo
PnOZKhBTbjnYGpL6IbEC09xvNbjJp67cZN1e4WoOlth5O1x8+m4NqsoYNMadRGlCzs2WhG/YsIMJ
/s1VpGAxrIF3Xnf1GZneS0UzyTcRfvu/Tbyi8gM2Q5mnJe0hB9u53qzms0+0b5tFvXncJMsRVdz+
fJtXZH71DOKaAXg2PyVqoOzltyqrPMif+nT+7hod+FWLkNJBYvW6R7zi9RtIp6AhYAKYYd1upPOy
JvWcTYqSZZcNX9LD08UwVCihAYfIOd5ikzRRC/Qg6Fm/WV+m0lPR+8j84WcRJ5EWj6GOUZDqY+89
9P5ySz15G0QU4dkcL8ZswemGIvGlRyZ21rJ0GeC9BEQR1gr6n7PRfUjN1Fu3c9rOkpRJCFM+GuSu
FLrvlVVXBi7gaP3hvrAaGYN6Dj9WyGSB41hKdSb8locV8ps85XmyTXi95+1zmcSOjmtMBj6X2eDO
tTmMbT0YsJFZ/c+igUDNSsKsqqM3nO3DUriz3aumYiYT9g7YIU8bPQoRxf/Jwm+MzyFAmeUyVn0D
WJcBleyNBBSOf92CxOF+j4YcLLidqRCS4mjlzgjfnss91rdqe5cWw1PR9fRGLzdQvDbjKIlawtj7
Z/N+I1YOhsHsOi3mhhvLXM0lwGiXHiy6rKwtDI0HI1x6mfR4DjgrvlCu3hO1DbYM3QByV5fP13dR
iK85HKPfx+ywmnWbNPBKO2j/9qg0G7jzFX+i3jR5IHb98sYp3aNBLlA4lZVWyYgpJBKbL3vukZDN
PZlfzd4zb0yQ+hRS5IlsM9nfD2skej6bpYW7fwCMtA6000SDBHrdweqvgNVXkNppojIucwk4XDie
dFwrFzIQLtRa7WHYnbavSq34VaEgwyma3bcM5X6YnFObj3daP0aK2gTb+AbxbRt8qzoGfGwVzRjO
jSZ7LOo+RZJq9Q+O8462T64sEAs3F40eiL4SiJfyWKJ216q+1RGy6rX36HA/o77e18GYnt7iqQdD
+uVXtFHW1JQUHIXZWfVVAF6Ss/E0BKxDrARvmdd3MDkP1WYQOTPp8ktrQBIoY6sPjHYj/7aE7N2q
hEME8Pvuq2gKpoEheVAwZ+AucYfV8cEbBCY2zEpfWnTstJ4NG99q1SAGkOAAjlnYOtpjQoqYGs1H
yX6yf++aPW4/SxTr7HpXgQhxHhgzwPBT8dvtZMbQE6kimcykqE/nsEcFCgEWGiS8QI8GVRR1H1qc
BYVuwVDk7xZ7UO60EirB6z5V36hVfSFrrnv7amO22S7hR3oKUtjxR1mPb+gHYX4BkBTMwGEUgC8j
qkptW0uBXB0e7U31XbcMmPd8fMMeH61wkWdwbMhepiD5wZYEOriqk9Q9ldUQYBg5GJTlNtPUaE2h
7anM4BJMJFeVIJ1AWqgaLjpRNjRrOZeanL5VhzXv/RnIU43oHl3MMCP/HiaCGANpLAsDFZg95qIc
ydyiVZSpAnULPWloahd295gh25VspuDGZ301tJ3ANMvmoy4PCGlmFM8WbCaDimsBAIQEIwHWF/AJ
eZqf3Q53TKg7i5eTDGYhOJqsmcJexZisJnwYtVzol9ozszx+U1ywF4Brz7IxiQziq3EqJYFAlNq6
CDlgLQOy47XUVFckRbuOqMlZQ137ylBCa6r/RRbribFN6k12t22/7KE76RagjOYU9vbzsFi7t5Wy
crGocAiZaCgMGXjRop/E3SDLQqyu7ZrO70JQx9y3Z6pDN3GK2TBQ9gwOsAXaMJF+qn0pUEHwZHPB
54FICKAqSOc5v3Lz3m1KgvGSBuBmTyv3aDaVaCz01UuzJaR6hhan7Q9QZLruaYIr7cIwc8RDvpDb
+1SYFq38QkUFcfdK+wE/wBwlZTeRmd/rskymXMb7s6P1be8Ma+U7aqxPQbq0HqtPzDJ2X0HC6h7t
cEFoLhq7HKyp91d0AhOSeLUszRBhexFdWKLBRDxB43O5Yzu1llYpMIemQrHHBZBmpDdD88um9wp5
l9iIb2BX0L7R8qZZ4xXaWwYtPbuGDtdzW9znqqRmKooUOojiEPmg1feKDMFCAbMbJwywqGDXgZZ2
0NVfNhrZ2Fo1uR9dEl53GNEOGxoe30BNQG+EB6mb+5bP44iCY9f8XO2odCSJpCCO46pCLDCBOgGw
kYt81G2XxNZQB6y7LlDB+L5s2oMy/Li+CmHcOZrhHCUF67bWVS3oSsPBAS1ScavdtrfZc737pk/D
7L6OZWRtohT5Ymmc51hGqXQmwWsq7ZOAmNFITktZeYZ5nvU6mLYfc4133UnbfcliWXrDpT+gU8NA
Jb4bkwPhApueA3bigv/SHykEQdh0I3inIBykQQizDtMoi68bFEWzoz3mQ4eggj6vOm4LAumyu1o0
u2Nyr2/0Dm1O7XtXLYu3tk7q4ae6sV4u0n1my+GXi1QA5XAwCWFwj/28g/kqzyCIZv/+tlo0fc3D
+ZYEbKi4OneRcpYGHdHD8vdQrImkFvH71fxouzBpnLb2VUxz7mdGtdIFjle9h5JYIAMLikIpvASB
B+Xr1wgiGwCRdmznyu8NjZ6WpftYYMALHN/bbZ1Nisx3XpuDohBmOqEwiFcV6OgvN5Na5qzpUweV
wW8rmH6qsE8wuZaHbDrPUSK1DzYdnF7/BDwguJBhG0nrb/0EtJ64nG5YE6PRzR2COdkC5XmIsoxf
oW9tR6o9gVu0RLvoY24qBsZbzeoTYt0YuFrRhSVY/J4Ssid+V9DsMVNWFTSvq/XOpsR9cEfT/vdp
Idsf6EjoaJOAzuJyk5zSBNmag02y6Vc6ogL6vS0kZ0o0KgYbUP1ECwb4Zv6VVqTOolZzX/uWeesu
z/n8Y6z+2sszMhZ/hLox0PzO9OvfH+SjTS5KjmOykd1iNkGLWDXRYjoQLA8AVY32IkCLAZ2aT9dN
ih5PLvQ+kBPi4URekYU6g1WMhoIrfAid2AhAyx/uD6yDyjJeKm3KiO4zIDeB7YKQhA66/MtPp2cr
XZsaZ9c21qDKbuZNDyQrYj04Ph4Bpg+aGMBusCAux6rrUlFmB8mPuT2YerjVTmS1d4MJNbw2KnYm
bfnd3SX3tDAoHa1yC1MqpWppg6Q6f0b/G33oPNbf7VBWrYJUzkQg3sa/18iLkaYgECFExRrbl23z
vmJIJ07D3Af3aes9ADMttyi61PA2YkhANNsBwOU+XFroTT7gw40v/1mfdd6+jD3YIxhoVCr3LdhP
vPyAWoB2uwU+AP78ZbuFQomDszBHDLlfhPYTQwFCqTZ2A1eS1QlOAapYKMlowP2gOcSjtDQlWxQN
GisYCG9ObMhxiO2HPba87gwS/lAKrXxdIXGwODw2ofeL5zOPDqdzZaZdC3Q4ie0XNjID/c24Oe/3
SiDDhInCOm4uxvwDGDrjL7z8cpOR7m1WEAjVvLTn5bG+c6Ds6tdRFTdga5z8JSBRA2rKHjIu14+i
4DJD3m5hfWAdZ63LS8uZnaEkVYBiBZPEvtNtnjYnXm+9mKDcuW6J/UuXZ965sMRFzlo16jxdxsbf
7CWokYsU7RDnoGO9boaljNfMcCmlO2p0S2z0HgA22CFvrXo6gjJgPF43nq+bEq5IZ4hBUGLjEuKS
yKRBGYmwoRy3wNTKErYtGPkMSax8HUawbYYNuSeMKqAcxa2nWY1FhdpU5VvJQ6rdjc3T9UUI/32A
2UHv74DSmK8SaWnaTouLATi1/ulkD9MkcbDXrzEMcROTDZqaGDflgxImAShG8NmY9fawd2GFj9HN
qt/31NOmbyWVfX/RRzGQFCBWgG4Vu3bp0M08u/Zu22BYpR+mvk/Bqj37Rda3EncW7dvRDvv7IaU2
EB5mbdUBbHIxYu0od/WSS/xL5MpHE2ypBxOmDnB3p2ioRAyF1ztFWI5QxCUvK2q0mQwk9vtD8Afn
aI07n4W9Vc2eYkFsGoZVvMF3ZATVY/6J9VZn2+tDze+98tFF8Vv9PNzi9RAlT9lXGauO4FWIhNFw
4ZB4rrwuuJXdZjetiV+ifFjRx2a6BNqDHWe320k2DC0Kf0dT3FdErbnaDRWmVv2nVd4qdPBqI66I
jASJeR2/uUc73Kdsp3VJBgt21Ef7BybLIdWT3uUx6iUZtGNB0fvx+qkWuQ4YUFE+Ywzzr2a8sbkU
dynslQW4/qaCvKclPStrf04a/UzVl//NHMtMDp5qdcWaK5VR+bk+eUCCeYXxS7V+kfqmUCSmhF+M
IBQiv4GiIP+U3QynIt0IU5kVtkynziAgD39WUxlqTRRILMhSGFAhhEou37KYzaFWl9wEv8203IGo
NKzG2oF0xPSvX0rw9oMdLheG6Os6tSbsdBmoSOxfW6VGdvXvhRFhBchpUIRaOFJ8x2POtaWhtQWH
GNRbt4BqIShujHELrjuCKCe0US2HkheaPRBy5DKZss9bczPAv9WFSwgdMwz5k/N6s4clqirSSCE4
Vr/HsEDCr2Eoi39lTqs9bZBjLqFcNv3qkREiO/QYBAujKBSjo1KNPebI3Dl2NFxnIMUyBCM+tMxq
pMOY/2LDqoyYJwtykLoqcR+n0RZf30yBB4I9Ckqy4IM0MNDBBY1xT0xtt4Gd3fPQHr+1lu+akqxa
ECfAusOkDLAsE/Xby4PbgtGvzVHi95NGDdzi1O5PdLvvNQONB4lrCBIBlkpDVRK5Emyyn3KMEU3R
ldRtQOezJ1GRPJlTXAOF3vWh0Z1S0Pxc3zwWubkvdVGl4fKAJAHp3FhucPjMRlzaAUI3SBFdNyIo
QaAeY6JFrMHhQTfJ1WMyl9bjpg9gDgbBL2OrYQS/urd50+m6JYEv4FkHTU8m1AewHHeuLND8VDp4
Fn0MRjTePrgA1vTmWTNkyFaRRxwM8didXS0UahCsaAHUtDBjun6m5cu0N0EiffYInljHRf1OBA4u
0Sqlu+saikRu+s2aH8fhTJb7VMm81XpJrdOeUg9K14MlOVfir/ZnM38HsYPdqXLNzV1gN8v7x6Jo
PVTVARYCrxGeJlObPql1eq8PGgR5Zek8+06v3BIcr1ABAKOfzR+4fSgUdarwZiYxGHriIjZiEqGK
I1uiIFC5yH+BgrZxWb6aaYL2UG4MC+wk98wxma7CEjVn3QNkKpB1SEVR/8IaO4yHDQUYvsjyBJUV
7Z0Tk7C7J4Fyz7LFAnUOmTVBBnBhjItZSqar447828/R3ynIrQUNXqt/nKV0nKI9RPKH2IsupPtq
2IhWJlWGAhGrvtvv2GNcRbUo9VkJe7qV1uhFh+FojS37sIejaU6uXsPadpM/MSUM4E2+6Z7qKYHM
luiMs9zQMXCLoW7D/n4wtWhocqYNTE1JmGE4sKOfW7eKhuyOWI/X45YoDBuABjF6ctaT4wIkgPhG
oncLxkxqlKeHuB8N77oFUWQ8WmBf8bCYWl/qDHkAuo/qY4bJ5fyrJdNHFC4Cdz6GwGwIFvMNzsls
d9RuUMrrW+gKNI/JYkseCK8toKAF7I9hgYbAQDnhchHblm9TDRlNvx5vqP0FbBHXN0lwQmEALRmC
sV0H5Truk8+5sawr3pE+VAMMF038GpM4zQ/VAAiOaWTKApBoQYDBA+6D9trrsgXBNeLse1b7hQLV
m94FOVF4fUmvwwCjbABIAsgTNrbAXfAQ/EzrSjUbH1xWQabZ4ZgPXtrl+P9/XbckIOq6NMV9HWVN
q86tYaoo8TbG1Zv5aWg/YHhueQ/kogoyKySbTlj/UCX6la+vi0vLXKyb234EfRUsZwsIs7sgUZ5q
dQg7NaLzl9r5Npk/r69VtqtcFFLUZMySCQbB1h0km+Lp/RKogCcuieSKElrCQwFkNohDYNC9dPkE
SPhNL4vGb+hNYj3Q6ZOlvs///YQJNpDgKYznro1cmsub1qyFvLGD+qahvk/TG0cFo/+9KdPgFK4F
B5eRXgCkyBOq621a1ERB0bHUf5rGp7p5Pxo3+yzxePaxL3MHrIXFH5Td2dXOraWuhyTbkpUJGN+m
bVxi5lEJrn9+YZz42wYoQLnpKXvYAKwuwaEEJ3u2IzDuoerN+EjedpMfFgRj3OWgmZlRGAqFd9eq
17pAo5P6ZLvPE/14fVlXdw6GuDtiX62+V6Bo5jfd86p9ctP7uf103YR05zh/LhvVrjWDVdJ/uS9t
tH8u3QCg26f/ENs1jexLCdeE3IQRdjhAjnIn1aq2fVhXjOjML9YN8Y2TtXjLF2Cy3Mf/ZF7lvf1X
LauKCAPSwSp3j6zoL+GKQc27pmZs0dnrslOhfCCuE440bMtTKWND+V2BfuX2B5NcgaQCN4Pyf5xd
2XIbubL8oo7ofXntlaQoUZsl2S8dtmz3vu/99TehuTNqgjjEeF4mzpyJUBHoQqFQlZWpJJjn/EtU
GzQ9P8R74TE6Cp09H8TTX5oPUKO+XX9CZftZ4eXsjNk4+CkeeQSACEpsGi2CTCoTQlWHVCJEYUna
rn7tJhu4Jqf/TsZpLLd84yFGGP2uc6PUpaMtRZIAe1g46rfBKx6HoN8Bsf44fGCelxseczr5cxe7
jBoReaAjnaIfmFWfiHmWiFCaLgUjWHtV3ydNyElzLmsAZE3/GKEfl1rdGHI1wntStEGHNvLrpfWN
rnWkZq+aSBANTn2DtSoCTDVwQlDE+/iym+RQrjsxVkewyVrlKQXXtqU+cY49iVH0viFpw9ikCBIW
1CTPrzGjL9VcJdzRyTg4vfqiVb03LycreVram8w2RzuEt44c9CBrIyGxgrIkEiAd1+e5VV0L03HW
yDHUEruLd4YOCajBXua9CpKUek440Ya5jxt7VLDJAA5L+6VCMXQO/SbzJp1XWmNbwLUGXnkUKGVq
H3MUwYrSLCET0Pbv1iLdW5XqcL4VCcEX34q8iv/fBhWio6GbhggDCx8zrjppLPhRgOk/VAtbtKx5
shGsWAmqCnCLoRSKE0XdpZg4taJSgsJxCXFQfVTsCBWi9qD0Mh4SNw1oSC2Uyq+vkXUrbG1SV6q1
jE0Z6mCdrzuvlb/rnaeMz9dNkBB/sYuQPtVxkknvn4rHiVjU3TSD+WOqgmYFPdvyMuLfxOJLG+6u
m2JGXrj3P7aolAeVkhQTLGYGJqwwyH5HjyqZ9PPfu3f1FD/+GyFBzup06qOFU76WWQZyo05AIQqu
FOS9sW919XuStffG0nIyfOYHU3URr0pg6HGWz0/y0BRABC4gXde0FHpuoOUApYBsfeVsJCtD1Tdm
yPHbBMKmbHB/haA4UjWbzHdnN8kBPWUo8r4QNdLBJzPewh7gkeuGmcd6Y5cKVHm3tGm5okKf1uZt
qGm2ki2cS4X5xTYmqNhUSS2ETgf4iBUOfiLd6uH7nAaFqNuK8Hp9NcxLebuN5LdsthEK31ORyqD4
aoEqDrJd6uduCjA88MyLN/ysAy4pNYl7F6fNUIB7Ad0cSvSURXmWokaS0D9vP0A9HdIA48vgEtCS
4Gr76+tjfi2AsiyUORQi2ni+PLOY5GmosTzN+C7rom3MmnfdAjMmbixQwcMSJLnGy6ZC/dM8kBpE
6xkHqBlwAsfHi+ti2yAYDs5pUEDI9DyVsDZmLneIg9NBc3t3PJZHwPnB8VgEujv40qNU2EVAhIOI
nAIZBSQyoeDg2XU/Fu70MNm3y19DSm2E1f5i/MnI+rGuCQm8Jv4WrEAaf4nmdy3B/+DkOzxD1Pb2
sjG3rQ5Dc3qc0rtZdtv5aPWGXUY8HuqPG/naoqjYDIGKRQxLIC00O35Oftf7GOrvRClmn792PslT
x8MIpKL0UOyJ3nHuhN+vOxPLXXEDYTIHdTnc6VTsbHpx6iGenjtFCzr4Hh+aJ33AwCIQhe9PE3Tc
zKxS7kWgzpYDXllo8Khu9kzYOfl1bQYCH7bIJCXYS5CF0zW6LgutSR9QRZiBp9OdJjDvxXvrbnQG
uKi4k1Mne72+gcx4hiYEAZeiwyjTRDa1kg3hLKZgLf+FfAHM0Llr7gGaIWP0c5D5PFQd4xoCdNpA
4wNTjqJGQ6aSpg+HoYc90wLcbB4dK//dJrsIIwDXV8a4VlF2RNaP8j2CGQ2bWrqo6yCuWDtF4fXx
Ta6/9TziStb3OrNBHTZDAX9/KMKG0h6s+muYesmk2EoTKDNQEKYv1rcixBEADWoex9Y1kvvra2Qc
9jP71AFsI2lZ+wRkvxn02CLpTTKAs/b06gGR+7ol5m7ijYMrAa2kC1rBPqoSSRsLUCpZuZ3pr7ri
Gc2v6zaYq0EpEDOiGgbg6MOcgmttjTTYGGrF7mfyVoObTLs+fW3K7L+4x8YYdazRCZajpqtqwB5N
e0rSoFt7R9F4uB/2vn2uifz3TbowamVZZC3M1MVxNp+izNd5ypS8baOynxnMapVSwAlK62RFdyMo
90rxbpUru5J55AeMy1sG6+0/n4j8ls1yQB5bizJA1I4oVXZjxZ6grHa4BMv0KpWrnaazU/Gatbwt
pA5ZZuSl2cxY35g/l9LXNnnHsOx1zyN/grrIzpZFnSPQRZjJ0sGEBrVwvaztMfSF4m4dd133LNRv
160xyPgBTPjcRZr0KCxKRRpl7KIh/kqy2ZVT3VHWmza8l6bFSQTdrvXejjGu1wqyM4GpZoDUoBK3
b1Uivk7V82JBJSSM3L78ff2ncfZaoR6PaQiuOwztgGwCJN+qCKapnaFwghbjzj5bPfXOryotXRYL
q5+TR7GX7IrHzcY5EPSVFodph10lDlPeyjGpKb/lygPGLZ1m+XF9v5hrAXjmA2sKsWwq/6iBUgxr
DcIicniMLHfQ3q//feZtufn7VJTKK/RISqKdbsb7ZO2cQqo9ZdqnocQ5AeyFoDAOIBogdQoVp6ZR
aXDOEKc0M7RnWbqfW53zzmXGDlRQ/zZBxalw6lNNsOraWWtXFO4btNKg6+pIw0uiZAF+lCOglfYf
9s8E4AhtT2hq0glVMVnZUhKbZbufmsJehl0yBgmXcJX5naBODaAlsjbdoL5TPxvpmIRt6+RKth+M
CKOE0q0FeLM0xhyXYHr3xhT1pWpxEmplAE8EKReoTWnX5td0+C5Eid1wqaV4xqhvVhrLVMQxjEX6
jW4cEwhBrJHk6sjyyz9P5YGf+txC6mpJIdmZzvKCVD6MAskCVFXfX3cGZnDbWKAukm4u8eE64gxr
FiR56BsoZeb5n+PPEd03ZqjLpGimUWgEnNm4O+RTYJSHkUe5wHE3kypRSWib5lWNgDYq7lq9eOut
0XJqKszT+rkKWga5MZNynULwddSV4gzKYdKLXRtDvdLP053SfKtQ1bz+eVhtnu3GmdTF0EdSW1YZ
lG/FB3Xx4ud+r92A+d55t4Ep1oGTFoG7SWSM+xAQE/BanGDB8Q9ToZIbKHwv1YJdXcza7pb8ONZ3
nSZz0L7MSLvZWCpUgNFgMTKJ+PlQnOrCOmUtL+qxFoJUHYqjwHuAWIDywMHK07IYgYJV169D5ytq
/dIMOsdBWD64MUKXSefSaGQ9A38MZCSE6dfSiY413TZh7V53Cxb2Qt4aonKSNpTFzCx1PLKe+q/9
h0RM8y16MF0MkRRHyQnt8Uv9RX68bpb1mUjLDxPi6OsAZXLuDNEwghorBR6nqwAs6jpH4bHoszfw
0wIVW8Fzrw+xDgvhAEZeA2MOlbRLBShFPlxfCtMQmPoxoodpJEOnNnAoqlaGdhA6+mMVGBLYYF5T
AYTJXMVWckDoNFoChEmVTKhIaHQ3f2qyLlxqlNz+klPJ3VEDnRdU5SWHSMRMkocu1fW1sTL3rUkq
ZlhKYqZIG1Ac7Sw3xUhzIhyiZKdOBwQoV2lWToxgusVmiVSMmDsxMqMOnJUoCR3RZjlERhtcXxIr
8m6XRAWIaIy7OBREdPaKU2sGQwOt2Z8AAdhZ6muLD6QLZ02sHou8tUj5OkjC5LxeQY6pZ5AJsAmA
ExATRy/93k6eFQdx1+9+8FCczCiFVhx6OwAiGnRdW03XbsK0AE5Xqq8+nuCgSRrF2Be6kAdq4Zmi
bv6xncx6NUCnl/YGnFK2++GLlfIa9kzf2CyICruRnmQJpIBrp6qaXRhqR6VoOXckKx/DdC+IJEC4
hi2jkqQy7wb0L1EWKfr2qZzfDTAPR9HiZ3l1sNKK44nMwLGxRm3bgkn3oalk1EiAAQIwQM++zOYv
s9hdd3jmvm3MUPuGsYewN3pQyBnq6NWD7Ao8gQfOQuh8CdLiUAKfQTrYCxjR729a6DpNpacunOI7
zw4VafMqrI28gZ3Mes00CUnE3dj7kcK5eplB73PD6ERJ0Sdpmk1sWCLHtyFEEKpmOvb68rsDkkq0
msTTAV2//pGYUQkQaNnC/DU4bsjSN5UfvTO6WRtwRlcjaIrF1ppgiL2xh3TpFxPd7X7aXzfITAcJ
6Ppvi5SvK8KCSfYOiAP0KxfbArwHxH+SL9idM+9iycsSG9OqRxCnuSCOjA/dTfTj+k9gho3NL6D8
v+rByGMNaeukVnbEYNWDbEXurPGqT2z//1wo5f9621cTqLtQEDG+tPpDGHLiO2cZF+I2SV73Qgl3
EcRjI3qScsud8eV4By3wOCxGNFZN0zo6Jm9BSiK6sVn9CvvflazfqOsPuVU9fE4OBoazcTTyJm+K
AiEXr9NRTe0w389oKVz3ABamT4b+B9jmgDLGiBTl9mpvjfLSaRA58aNHMkWhulqwuH+h8nk3ImMC
FzRaG2uUy8e9HoslsRYflTdIIN6ageGHnnxLWvYCMIUVGpYmpHCCJJje2hv9FJ7IEC6PT4ftMZ+r
phxfKCdjVRZ4DKSl7qo1CEfl1H+7vrXsj/dpg/Z6TFeC3RJyYzpKyWMXAyXF8Xt2NP7HAs2/URVQ
HRAINekEktVabp1mTP1QeenGhGOJs1/0CP2wCGOkG7DUGpDh1e5B5Ok1q399w5jdpo130AApS1ij
MmqgkwZ24Nc9ELr3OUjq1Hq1tUl6SzCqZRWdJ9ZeKXxTZEeYeEy6vA2lkt8pxgjpUuAHlAnarUqc
28K6Sk4jll7R8B6xPGPEfzYXTqfXaivlyNmKxXrHnKetdo0/aIkjJMXb9Z1lfD4FGAE0kZGJokdP
mdJyAXW0Dk9ZLcWodLzPRbAEJy/XjXwADqjX0ZkV8is2CyrTFbiKHjFyTqe9IR7j+lDVPw0JhFFJ
5hpD4044Cdr6lBSxvRTvgpTY4ijavawmdq/f18p6D46O2Jbqozb+rNXcrZXbqOn9JXkss/scmtO1
8j5Mxg7auHbUVc+ZEZTDs6p8icQveuwN42Dn0L7TjJPQIAdGRz7msQ2yHhNnyyTfdbNMLTNDGTva
gKVlhqZm4/hWYY/oJ09uaz/lh8jnEcPIjFByZpIKm7q4DkIEAhVHEgxQV5vuMqNpiNnj8rlUfhq1
l6rvGrC7GGFstWNfVk6nHMJZck3B9BrLb4TcLoS9WFRAa2p2o/xclWct4hR+WIWMs59JRVVpBimq
GuNnAsZ2p/gdgGxCYa83gteCoL85WgdkGg/K1+t+x+rwn5mlAq21DlOvlDDbiNZuqhO7aBW7UoI4
7V1lORbhQZZauxhAEVshpVpEO+X14skHuOL6NOo36gDuHiqy8j6zqx4IdQElAvUwmK+j8M5ZLyNw
bNdLz5Ra7dwKdQIHnBzigO2esJqbe/GeZIqtXZ3IILrEaWrxPu5HIrFx+zJOxFXAEQdLy5PZ3Uyi
6nYg9JPGOytGWxYzQsNeV17qNaiTe73xYn0nkhjKabJwjgINr5hjiN0aC37GIj/0cebqC+8SYKR6
2F4oMpN8CIQu1PnuxsksEktqMLXzaolHWXmr16PWVd6IMa8K+9vwHFhmes+nRep4Z3KeFK2MMlxh
AeOX9mUd1F092MakPlpTZfnzIFX7uGxyuw2lR2udEmipD3gw9MbTdedi3xTAkqt4BUFxg4rhI7hL
jShFVVwGRGE1HxMDHMQmJzNiO/CnEWqH9Xit0D0WSBOWtA8UPwUoVIdkjV7zqAx566G2Vg2TvhJC
EylFrI2uXIL6pBpKTLWFss7JkT7gG3QQAKWLjClQE15I9+LkMAnHRQdzYfJS70ffOkk+BoWB5VXd
ISiC0R5cQsnfv4gugY5VfnKSeLcTy3mJejomOcB4AGDg+eUkoKiyGjPkAsnwNQgiP4av/4XKActl
LVAdGAT4TQaIz+3I5aqvrQg73e8w6GxUyO+gTeJWz+WBDxsj9wa1saoIhigdqEpQrNNIJzk3q3lU
MLAvmwQ7UAxm+iRGYhTgHWZ64MLCIz02TUCtZCHjPMFY8Lgz49SlNicFbt6Q8FFWYQpFnRKeKvpN
1+2r1XpWGpBgZoKf9OZeqaBzPf85xzm+JihNySQz2ncfT6pN3NUySSsra8LgeTkBDqsCVxD1c/gg
hQnvPcGqSIB8ERtsySqciP6qq4BxcJnQ3Znfut/SfnLie8GW7MSznAKw0vfJ7w8hnopevsOIuM9D
Al98Z2SmOrhH0JFAmxQT1edOtRK2pGkErmEZV1uuglDA/RL5cvRTWfdlI3AO7GXiQOwZpJAPq5iA
pxIHvRObZY0WgtT9OCzfwnv5vgcHVHWv7vTITn5cD65sg5DahF0Me2CLzxcogF0+SzM04NaT8FTc
DQGh3EsUQHShTehbe5lzWV5EPxgCI44sIZAD+UgDRVq5H6UGb25nGL70g7ekKHTzSoJMG2D2Q0uE
jG3SNoZkKUdNT4CvFCZvMCZbK+JHOeWRibN8gxAI/m2GesJI49B15hRDlnxI/dTSDlM93kggQLHb
Gm/RdHAXaf7TvhLZPuwbhuJIg47m3pFL2UytHDZX4TkDiaciP1Tj4DcqJ8Ywt/DTDq3nN5cmNI0F
UO6MjVs2pwm4B2vmJOc8G1Tl1ipkYUrHDNhDw/IKEYXNDmoJhnPdw8kJPYvUHzummzLpzF5eP0Nb
QGppnAgDItQvpfo20tddDVGRCjJJ6J79aSJBzOH6gYcTEkuaPkhOsqgO5bBy8DJM4v1oPBmCV1u/
ry/qskYGM4SECStCX+JiiNdUJkvMClDuTgcTExHIDB3zSDDSmRv5vBoZy9FB6gf2FBWtlosYTEig
WskCUElUIDQGplPVsMGgZWvJT6n6gsV611fHtAcSNRwtGLzgsV6zCRMZMez1ys+udOfyhOJmMT6D
rNOxqoITcy/Sd2wljpOIiUUdUYn+YiAAgWJyFoHSQLPAaaXWKDamsuX++Zq2VqgEM5GySBpTXCRi
U/uRMNsWKKYqyARgZizzk0F/A5VbcN0mY2VoCEMeBGJEYAWj8SRFAnhvZZigTVb0FfqOeh6Ykrq7
boRxvgBfg6tLIGVCHZU6xUZd6XOfpKikT689GIWb+0HyZSDaSlyV101dJOn4ODLYrTGDCUrLCwaV
aCotcG3roL5Nj+J0mqzZToZdM8ocO4zAdGaH+OcmvwEmypqsHPeHNcd+Z6qeiSi4iDxFSZ4Z6uqF
R0KJpA1Lp1GrmwjUr12LooAVyV+vbxsrWIBiFOcWIvXgALOozNgYQcgP/coKlMGLpzupD72xrxgk
R7Y/2BPnhrp8lZOvBDYGVO4lBeGCLHuze8s0SmuiAao0OWEwHSZP8yU7dU23cevd+luBrIGw5/WB
P1CyVJjXIFlCfBCHGKnaudVCLY0xBuGoo0OzpTCQKWXdrdm/F9UI0q4S7QPVhMal+tyXum8IoPZs
jX2FplrUqbga2ns9jG5GKXGKxrTzUPGLTLJHYf01VLkHPPmubrSbUdOOoynup2p1+3T1YnH6WmGQ
eokqjguyThXiO14WFj7ZxRTraCUjYI+4f9f6oYyPffYM3IMVIStbIs4FefmcwAcjgyFkYpbgl6it
s5akFMVcBjEX6NRqMC6FOwgi2Cg5O//hJoEpoo0E2ltQ01LBYgKHAa4SAwo7Umz3eFpHmj0rJ0V8
q/O9IT1xHJ/8OdopAHYg+wg9eQgynTtFGLdK2c0Tgu5B89senm85FSSLCkK+wyNWY30ybCAckABf
ARc4NyaOeT7NhYXrUcvVOyvUtf1UmK2rSv39atYDWo2g4b2+QlZEVEHjggMHOAee1+c2MV+UdsqU
J45WP1Sqqxa4LFvIWvBgeqy1be1Qqe4cNYUpD3jnZamFQB/bGKyzy/CuGe9i3vgx69ba2qLiRzjk
Q7TmCp5AZeiCGOeYpysHM8CKvPBBsG8DRY4GBIXlVKopRvsXAV5b0Z3qTahKhV4t8k4WcyWQp8Fl
hagL3Yrzr6N3AEeXbYW42zzr1fM0+te/PuvxpuE58I8B6jgtqxa2uonPYvRaY5fT7A5gXGyXaqfF
hYJhkfYki4KPR+Vjq+Dj6aWNbBiZ7/rI+SXMHcVzC3UBSJ9dTNHl0twLvYj0pimVvQSssqh/7fT4
1IWvYlHMdpZ9FyNJtFvtOZPlmxm9kLGSDpOAqJPrnJSEeeHhKYt6IW4C/IM6Fl1LMCH5QOYHzQfw
6aDcr9r5d4gIYnyXd+6ZS7dIPo5EHOJH1EcoFzlUmwTZaiE9V5PmFNVyW0vp6/Ud5lmRz31JQwPL
wGQT2sP577r02wSiOebi/LkRMrYHvQaUtrB/50aMLpblsrAg7Jt2GESx2sNkxC+zzG3xs+IJdB4x
lYgkARRO1AfKrVheRUkAckaze7CigeQN+EFH3it3k79644sMghck42Bv4NXSmc6BC0EEpQzGE5Bk
nS9yKoEXA8EBLoWH0e33DeggkyMRUGj/xaVwyXqJy1UDIST4FCDlJtIMLxOULqVcQkEn3RMNt3Gn
ouZKxBqM/Z9/O6JXgjenSJ6gZMs3aRe0qoC1b/AilMuf8Xqj5R2aau51G6yAtrVBJ8ZDP6ulieqD
1O6m6ktR/HnVAUxbGHlEAAGPNv0UK9VYilsds519eapGSFNWroyU7PoiWHfm1gj575uNmjGBIE0m
TtIAhbT5pzb37ioOtswrobB8nAifWKKFudvLV3Oc5UtZkSHmTNqFTeWpkrg3jaR3hFQa7CYMzf/y
efAEI8oSQKLT771KydJigWypM/VfQGxpDybvwiFRhk6oQFTwjwUqCq0ltGf1jwnOv4mmXfnr4JNS
YeRWP65/KObZ2VqjokQsaCVEu0hkzQOj2UHW065B3i40T3Pjj/EA1ppg4oXzj9I9vUZUKPHO/BgL
p0v7SjZVUJfDyIoaLLhMwULaOakLrrR8AfeU4hSQBMncPGh/8YggLocUESxwgCHpqRNAN12MTeYy
FkNdAn/jYteVLTrVYwdheS+BYHO/a3edm8qBeppc5V8xw32gcy6WDuocwu4IcQo6Xx7HZa6MAvem
8mSoXr1vvitg2w7d4F58Q44ZEEUUQKEWtwC0nLvx5HNeWDdNPOMkvHgwin9+MONOSIwkTJAuYebS
mWO7ukXjygHd7M+4s9Vd9PTH9Ftkvy2omKmklHYxYW1Iiz52Omhg0qi8A3nvaRR+c3yY+QRBsRY7
iqo33nPni1r7FFWfPq5QsB3dWPFSA+qz5q7GyL9wq3f72tjrMkgYv1+3S/aK3kt8wX/MUgfVWsI+
ijvsZTN+FZcvUOewDUhLlPJ+hoKZqBW2zIPps+Ld5slKO2+WxZO1CCgEKfoy26A3P8hR+aPVV1eK
0FQclTG4vkaWwe2Di9xWm0BuykWhixHeyHGo++B4dcahP0RhDJ6n13WxvOvWmMn21hyVN6gSFGHn
TEF/0Vs81alPGA0o7Oqtqez8DppkuznhLJBZSgEpBV7KqAAQraDzFSJxgMwvyDCQPGi+GejQuwP1
vaPaAshoCIN1/EX3fl5fJyvRxBsWQytIzpA6k13f7OoSpUtRaiiHysvirwAfz9bgChF3xIh12kEJ
htfLR2H5A7q1sTMMUxrWAop54iFa7WwXHXRXe1h/Sw4e5276ReNcjqxrf2uPOhGyknRK3uNy7IVv
qTXfg2X6fl3nmwYz3dd3kPgdffa2lqhry7TWOI0SfLVRepmmvcWr5zG/0GbniP3NzglJBbjXgnKe
0rmrdZPmbj9xWjOXuEdExu0aKGfv8mG21hxhuFvs2SX47/Qpaez1Ls/tEsLA4N619t3C2blLIJuC
i1fVAfNA5V836StgVeKmNRfc+KA0f9D8wiOye1ogfVNPRE8tgURoz6uOMhxxa5OGaldTrhVShfu+
89SDCbqZKlAQLSEwMbmyu+xazbnuH6zNPbNIHes6IQ30xgIkzhsKt8Pmxk9QQgVUQXjA+xHs7bw2
Nit4odihSGgFWHiK0EokcWvJxUxmzTsvDPp7JKSudpe/KAcdUUS/y3ipGzlN1Bk4s0cl2WLZylJV
YCA33df74YHYUwo7OybPRHrHjDmJKeNInJmjglY1J2bWq7h7xOyQQJdTPq68+M8zQb19lqzW+tWC
iX6w++6pXz254cR7RuA4WwWVAEE7fjb7CJ5oyS9r+jTK/2GXgCoQiXQa9ExpJwjDxDT0kDzfquch
swvpReW+7Inv0h+e0BOaCmr/GIWlfHtqO8jApuCnkoPkkRSTM9C09XjPo0i155wj1snd2qJC+lIg
WcwV0GaPPoBUjvHRZ9Du1oNpp3b5jYfQZ1UOdBD/ktcVWFfA534eeFXVyKNMSEB2fje7HZQCYxcY
HM8IFK/+wstNmVFiY41uwUsjCrsZtKEd84t4aPegpnJCd0nt4k0LhKC/zQPeqSW//+LbIdGA1Amo
g3EDnK+vKDHlFhLarXQf7WrQxElBs88P3O/G8nPSGv/bDhUc8MzQrK76iH/Ge3KTukRAyLrVvGof
QVRy2mkcpCjPIBUeRG1QJaQwaPF2hEC+OanIA647Iys8bNdEhQd50gD8QrvVqfBCDdN92v9Ko4fr
Nsi+XPs+lP+tQC2IsFM5bfQd2HWniQZnrN9XhXf7cxZDY4dRshaMlHyg9i36/g1V5cCOARTE8MHi
Ly5ABlyKMlYTCq0ngMnQqTGgiUTFDbNa5FLNPi6MD2nw/eCTx3b6L+IGexs/TVFho26GOqtymEra
ozncRoVvDndRyYlOPCskeG2yNK0BpXsFlScn1h5T6IvOb+DYULg9cVa54mzjiO9v7ETyGuYL2bjW
Ra0CYSl1w33qzzeZ80520LyJv007bnRixXlZJJwbRGUEqsXnZs2h0YZVwV0FrfEPSsnGlaDIRUR9
ebMGLG8E5RreJGgmQ8KKOr1rpxvDOMMUKgdQnXvrhdeGx1XP3EbUhAHdIagd3Crn60mTRR4bHUZG
vz8CvX4gZIDJQblbfMmTd0Cvk/owXz6YFXO3dqlYKNarqHYd7PZ+cree0qN+KLzYBx2tikQ7dDNH
P6Ec7mKiiss+zky3t8apnR2E0OrLFjlN8mK2KMRDnPmL8tj5mEnQfe1QeqTOZXA5C3hrpmJlE01i
HopIRke/3kvvtTv7RBoF1QrzCL2k58Gvd4Mb7+Sd9VX7eT2GctdMOa48K0OlWCj/rpHbYtrH65z1
1XTz35BsLEH2jqs1iNz163WznCXTj4y+wiivqn64118MrEpgBfnhP6UoKJ9JOuSMZfOC6rEGy3wn
jYjc5u3qG34TWF521AINoAsII3DuPOaiNsao0JMkk6lAgpLkC2jinJIg2+t+5qecrgCrLAk43eei
qLPZZllo5CbyrtFffdXpghjIEuEE2oTBS3ZNoD2qp9p04sf+zoRcqf54/dsx48/GPHVECynJtQ/a
QnRbT92IgqhVvBZy6143Qw4bfbtvV0kdRkEpxlVPkaRMXeI2Y+KK0NzORl9pX6p6d90W63La2qJO
YF+WS5WTbuIo9jdVn+87yHSMQnIE4X5w3RRxgmvLos5bVjbSiqQF7RZlcdMiO4hh5l03wfJDCA0A
BQn42SXet0jaJY5yCzLvAYkjRSDhcPE7bJdYdFQntnYof5dBARhVMexkv8OHxDdcyDqNbjo60K/1
Yx/FktYl+vYYtJreZu/fULlK5MtQ24l5DgDiCTYSnABUntTPEm5eUiEhVcjVJxd+5AkOuu3+5Bb3
ogs0kk2GmXmhhXEKzgxTWZMBWVa1Wwm3q7if8zdVjkCc3tjXvyTDWc6MUEnTAqiLuRQKWMVVD7B0
W554GELWs+rMBPUR63IQBEHGBk5O9j3aEUECTLKrtvgGPVF0gKMnHuiJlduemaTiV15NqjUQ7snJ
ER18Mbu5BRFagOLSDY/ql+sfVLDC81QtlvjjohF2IrKYeZ9gTuJvSeceQ6G5bifIqwOebVacPlsn
FcGSZpGyYcJR7930eXULz7BlB5z3XujW3nCU3fgQ7QVAy6DbyhUoZDXPzqxTMQ3gqKWA1ClgLi/i
7+GO6NbgArytU9TLJ/TsUi+/k7z0gbQqefgoVn3tzDgV5dQhadSZ1LuK3F798OVDvduGcHhlh/Z0
gtQb5+7lnBQ6oYDw0TwXeoeunGQDX2CXAzdNIyf6SqihCSYweS4VOUnTasuW/NpPXQ00tzcqyODa
h9jjPSkYURyTDRD8w1Q4rns6zRfkUUr1HltIwHrFIQsmX/XzA4+kntVVNmRCHyqjwA2AEHUazSJq
hXwC/qM84lkWhPvaK577gC/4yPxEG0PUUTQVkM4WnZo5WaP4iZA/rYmyvx4v2dFsY4M6cmkGOMMI
SDlef2GgvJNsKH8VbgdcBng8e9GJ16PmLYo6ZUVVzElM0DMraHv7qbClX9eXxEhNzj4PdZIygFuA
0IHXzeAcFHerdqiEWyj9XLfCvM0+941WiQGOWG8iQvKarvdpD86Ng86jmGF+G9Cgw5kBvwdCk3K0
qDYkEF1jJSCxOaxu7ScPpHsHAZrF/mBT5AYFrknK5YQQopkCOrwEu+AR6hTBaaCVrQDrLd4Q/QyB
g6RkucN2jZT/zYsy9utaoCe5Zr6UlM46fv/zL7W1QDncbImVGKa40JLQm5OvibFbsufrJpjRe2uD
8rnelJuqJLUaNSAyLcYNoWIb/PBEQGH4fzkPClaxgRDk/+0ZdGlXHlcrBFwLPo6Hb+fkJwMsM9kO
un/euxbkjxGaQJ1pGzUnvWJVsM8MU9mjqS/mIBCAlfqgHsjz0HSlIDwRe3xgJM8bDXLBbEpTazRV
fRliWzuMNZxW1/JLH7QAGDguZJdkqvwsgHWutztLJZBzOSyFbsBknAC/eBTLr1Xzet1bLhmDFKIb
9Pn1yJnYLKvWkjFtSJtGs/FwOtRv1r52wYTkSkAKge3RU9G2VH/2tujLbgWinZfIqfzS4V2Y3P2l
A8wQze2K1iXe32puI60EvLDcacEKfs4KWNeByx/ITGW3a6cCjJyoc5ou2F/xkOzqJwiwob3THXU/
Piicoj0zld3aomJLr8WLGa1YXufNbnufeeNOxPOODK/PjvlGQqg22aYXerzCBtc0FXQgsVgn9YKM
XX2oj2FQuqnfoVQUO9JNEai2bmuH9i4vAFLlNkeIh9JZ13bVVCwyltJo8xym86N1mo/JQb0HrQXk
0nS/eIKyOOciZF23G3M0TV8jRmUHAVA8z4tf2ajaMSTn21u14xya/+E4BFKA+j6YFKmDuSylLg4j
PubkqIdoJ+30e3xEO71BN9i7fkD/x9f7tEUd0BJYzHIwYGv2i+8LCny5b/kVumd45b03+8Ktb/8d
mRj5Npff7tMwdSCleeyMSoVhqR6dpT4aAEWugYRXwfQ2TDdqziElZEe7T3v0aSy6fIJ6OU5j8yIp
u1l5yHmMuTwT1CE0qjUfkb9mTi2nPkRCgr6VfIvH03Mpa/QRUz9XQh04VY2TVSA9mXSfPGaP+ot8
KJ9Bz+u2P+YHHW8oMba/AwiChlDlmxAO5Eln8z4ddewsxcTAX4e8Vsbg/UAw4XvVlyEvfd03OWZU
aiRENTKwGRBIqxqMgJ63iNa6v+x443Bku644Il0lsqJJb2diplR/1ehvqW69YjAJXVZD8xeT1y9k
vRShpPf34Vapi36cLXkBFSEONxrVsZMBpTbbIzLd9q7nfqn/ce19WqNCSSatfdySbI2UnUcwXvWn
cD9isKu8S3eYf3Z5MZlzBmid+LyVc3ENsZvDelv2N6UUaDx0Gi8+0v2nyGxawTSRVJRHxdeOiQdA
kF/erbcCv1LCTto/N5AKG2YdaSIIbwjKCrxQpGSKYat75a6DyhYyFtwyvGrF/8iwP01SYQTEIPWS
k/CvokQrvBNNr/gHIamWXZAG8csjzFoU8Iv/R9qVLNeNK8svYgTnYcvhTJplSba8YXgSCQKcZ379
S6jftSiIfXDtu+leOEJ1QBQKhaqsTMBQ0J9Eo1LIdEk2sbzg1QSODVnCY+tDJJpXhMhXJzLAhBUl
wXKl776d5BfQR3/RUIpGB8a2TDAOiJOAZr7EmVLyO5UoXzVT+2Ja5C5Wvf35WLIBD31vR7jnytjE
Q3zBALF64mtUr6qb5ZCiZdiHaulrEfua7ZWjbC9lq+P/vkp/R69vHIM6GR7o+aGlJBiL5uSCJFCy
uo9B5f3qBC+dFwf6fXbyD2QtP2W76mK5xpxOwGXtatmqPgZmYHogksZBh5qu6UL816yymOj8CrXl
xCvDwQDIptnLqk9bH29lRpQhSqel9dqqBjFerYSdGkdJ514qdXNx/uNtmsFcIG+GmOBZFkJkMY1G
043w/jY27yyP/moo9GLdQpai81P0/p7BV1vZETywo8tYorIFjNclZ5aaDsklx/DQEMTwEn/YWhLv
v0DoXIVM5oc3s72wBgJmoEg3ToP6MKQnYkoOFA9C4mrWJoSYoWvKlFpWi7io/TKs9oh2zwH0Q5eG
CdLjuvjy53u0tiZcmro3DCWYscCuVqW73vUAstZ91svQphtdK011VMxVgGjTAhWYEHoxjJl3YwwW
COsG7JapDlpbLWy/ZiEX5URr+GXcuT5EfQP1hl1jtAXEUf75lW4GqvVPELI7o5o9z0xStHXAshk0
x/KU7gbUWoqAn+ckaPZalJ4GTKzKnjcbieX71QvnGpjvbGxtDLebe9BSBOPkLwcnAEnylRPZfg/O
ThR44tx3wjbiQdSOqv2ft87e/Qbx0Nt5XLmtXdIgHnIfE+/2fDvPkhP/MeN7b0Pw3ax23b6vAKFo
WLyfzc+e/p1OUGCnnyty7CwJi9PHVyOsQYvW4BQt5ocZynQoiqp12hyzHsqlPT1qvRURHZUzGYv8
1pFcGxIuAVMvuxxEa3CUoYia1AlplQQWcTDj/pTokhDzMS/CqsCwaOCU2DbYK97fbF3KmBdzfhHN
eazz+6UIJedgK4YBPGrwfARII3G+qqugqjJrIIwfgxoVvgVkHCQi+5z41bfiqSABn1BOQhnn1kb2
hYWt7ArnjzCz8hwFjziO/h5uqhuICuV+FbXH/Ae423axbBZo0z9WBoVTBwT68E/TnxTxJfpyqp/b
eehMCfPTxBgjyXflGyMG7tX6bOFVlTpem5Qt5YB69mAGoAy6cB+Gf0LL3Xgh67pItlEck25comdN
6mZBDB0e6IL5iYHue1r/nbuATAIDxMBsizx7szNRnZYYkY+vhss09ptbTAqASKXfWXs1rL4lvIsr
rSpu5V1gK/htVThyc+JodY3Bo8C44TcFOZErDyA0pOq+evAezm/d9qd8MyZcThXonDCPi7C1JJde
ccrjh1I2VLIZGVfrEZy/QxkvsxMjD2b1NNYEUu831MDcKPHjetqTeZFEEZk9wffLsrdYVcA7XOh4
awUITpbkOdYrX1tY52Nq7TC2kjxsM0p6IFbBqwOj0+KDw8smUlU9Z4WLv6YeYIPqEROP/pzmAfZy
/+dbhqF1TrQJ2WQQxryPknQpHYiGYct652LRIOjxyZYRgG2A9DSgpd9sCLlR2WstsaD0+IqYqH0t
BKrnylJfO/ka0n819+9MKTRkyxnXVoX4nzEbTLspp6RAWYHPExBktAwF5843UFSvf6YYaZTlRlvH
bW2UX0rr51RrUHAn405AbJyD8trAqMxyP7zoO96TkRWG/uXLgl7SwDMHDAyCdypVjwzXxe61L1NI
DkBA6lG7B6U9GKj9ivneKQ/nz7EkQm/dB5gN/Y9VMQOKTYin1DMWObHLHnU17z7WrgdN9i23N/DN
jOCaas5builCFwd/mKhDFfZVATp067oOpwiUrBX0B/eyl8lGV41765tZwVuR24EH1caMbxfyiMnC
NBx8/QayfRHbl4fzx49vkHjXgcsNZBIusGhAX7/3F9Z2XU0SvoHpdJdZ1TOIi1+ayQx1C7OaRoP2
8oAmM/5/3u6/rPLNsBBHM0VVK6AwS7z1qmOOec0qcjGK3mFigwV/0YHh3/TNmuCnhWUUTtKiU1lH
8ytmKrl3dpy5DDrpKmIpziMfxad4utwuP88vdSuCv9kGn8b7T5wCWaNBEasIxnKo/JyQH03GbrWm
e16gSAfJ0XAwZVxB259XA/sWH76HKgL37VUcaJipx13xChIbQoBc/fbRPYJUew8Udoou1/klbh7I
lTXhko9zi+adFqOIo49B5cT+XPsGH01fJC2K7YCzsiT4axyDgCsfsa7hi7vXLtlN8jh4YQcqhdcO
8Kf0NCl+KXkNbQaClVHBV2NrqCEMhfqHScnBifvv4BXZT2yWIZN5QPlwGEFgA8ZeEDZ86Gpli0a7
fMCN0UYUHEOBPfnzyeBYqZ11TS7nUHlxb4prrHSf3meH9PTn+Asck9UPEG6PRVtM1HnwAxCErpRe
O3bt+Df3/cqE4JiZ4zUQn0JnhMzlVctc5mvTN3NIJEiSjbL++6UILmlD/djqOLdI/TJGamQhwqij
H+8GzFP5HJlpZtK6NHe+c/snOCcdmNG3HE1b0MEvXIgYJnmgzPu2ZHg6y15FfDPOWRO80qhsBl4u
qGJQ66KoD1X5cv5Qy/6+EDP7Lq5jquMecsqrmfwyKmmysvXQWrmb2L5aSFV7BoStgtKByAO0Ci+c
r4YDnKN2ao/mRd/5f/V2XZsU7vQ0b6YEICo0c3+MkR5pFwpyleWk7nj4kDdHtiMHWJmgBeCCSUkw
xwoGEV4LHsHKIai9n3V/6mWUqTIbQr5AzJJlFR/Z8mb7tlPxvsrKn9Sb78+7w+az3wWNzH/WIuSz
ydLqjlLa/Nk/RzWwm4UPBVd0B7QArkHCOEHZ67xN2dKEeOTpmTdrr9nsmHPivl2W9LusUyVvrO2l
oUxjGg5WaIijuC3KUt5cYWkNRkI6nuplStBhfMc41T+J5hfyedzNpb2ZFAvQTq4TZWlQxMz9C4UF
cMUDT5uXk33zT/1UOcq+5uYtvTIpOKNLDSttYoAf6/I2Ll/04VA2RmAMx/Obtpnv6GDeQvcX/zWE
KFgMVDWXElc0qWLfTOmty5qgVJLB9+wK0OKZgKm4ev7fjArBEFS+ILfmodfTXkbwOw9m7YaF0n+n
s10HzdBee2o2SpLY7T18W6kQIass1ZLRwsmrreneHtlN1zsPiaFJrszNQPz2QcUwSYw+Q+USV2YF
0aPZjY9gzDz/9f7lAPxeidjhr0ZWsnxAfsyBWK0VpgTzJ7Y/Ix93tQCsWMWVrJYu+Xhil981+07t
DAT/Snuq06NWRgl7PL8siSeKfate16iCNngWDPMnHWVRa7idajvUm2eSPA9Sfp3N62y1T0K0qqdJ
yXqqZKBPvaoG3ww0P0HjfcpObAnMXRaRUCqHIvuK/N9XeT70wNwiifkcTXHh0bu4Oc4ymrbNrAY8
yBrnvcWQvWCiKuhkqj13v9qMFpKAbvOL4t02yyHOk8P5Hdvs7UAv9LcxIW0bNGonaMsh1b7DmxtE
ZUXns+/py+t8y8H5Od+5gSqdP97+im9WhZDFjIqaRYMl2im7VRgIb82qD8koy0q3HfLNjhClTOqN
iQ4u+iCJVbrzwMUULtrYhp1TeRdaOfwyWivZj1Xz6/xn3Y78b3aFQEXt2FE8hicoHfOjVUDlRKt9
r+78tEokV/Z2sPptShz2X0Y2kFaDKaJ1LCLdAHF3MssaOZtWwCyHAW5Iu6Pg+97t3U5R0Orm/Ai2
6k/sBWiy819s0yNWBgQ/bFjRVWbOW9FUvXBnTHXR8XvvxpIn33bgXdkRPG+cu6IlNu5k66Z9Mp9S
Pm8feoCXQMYQM8vF176Kzq9s0xdWFgUfNJrKnBraoU1Z0cjCQ72w24tcxYy/F0surk13h6QEeGAc
vGnFW6XM3dKIPZB/aejNFkrr01Tz07Hfx2Oq+qXT7Qo7k/jf9sa92RSyYaMrPajqIJWDnkbhN0sa
ekpqBFZdStKcf9m6N0tCPlwOGbEoD71j8FpieaVTswGuxSg2uKVkb/MNTBdetKuvyc/EKtSbveMm
rEDnYcwj/lpKQz3zGVildvmuh+SfJCnePmIe8B7oygLMIsQMkAg4BiHoAuju5yXee0Smi7DtiL8N
iJFinrImTgYgf+iY7VNj8OM5Yr0dLkTSz5Cs5PXDrj6ck7ASExm8ZtR9aZfJ7w1JVUpmQPA5xdBr
ZfHsDPLM1O6CTp11PDAzTWJm27XfPpjgcF1fdyZzsCNJHGXFVR5fEalTbx/ZNxuCk2XqTIAoRWm9
C+eX9Bnircmh3XcHlPPB4z9DGQtAsKjYVyEm8yXhgnvUh4IG+L7/3+Nea3+rfWpGLe00CzCA0dxZ
3QVR7ZDUu1ndafOJmYM/uH8VLEAQByk5EPp/EJco676NrR7VgBKvA78zqmvigUt8dDtZOWqztLey
JNwneVwrY1z1RZA0Y/KzXthLGjvOIZ8ZHpp5TZ9SYpeh4qo3xjyQx7qdAHuNB0sS/Dc91UboA84C
5M4iw387ZLE66Ightnc7MidKiUwgaTtMrUwIHlSamWamDC8xDuYAb+G1UySpD0FEM1AHxTlB6bE8
AEJQRrYLOtoGelBJYjHJi2bzrKx+Bf/3lS85yQLC0hJPM6g9XrTV/K1Rq4eOyghZN4/LyoywrYrj
TW6t4RFTKA5IhfFmAtnJ0KRBS9JnG3EtSczd+ft7c2V4Vb9SonFFlPcrW6D7k3t8TGcG3Vrcmb6T
UcRoWXVRZkb4gDObaFb1XR0Qk10YTR2A5eZRN6So081H02o5whdcYlWBDACvkF3Sax0Jf7KvL3k3
BrKDwUE2Wb2xKlBvgJcHkhoa+qRCuoVpfSszBkA7NBXsz8Mp0wffHiRwpo2JERhZWRFSLH1pTTfr
gcVro1G94gDQOGTfsydwrKJOFpVNyGmvKtQbZY2uDX8EKSPETUHyahhAnr53DrDCxDOjsDwoOwsy
fwYQeEvuz2Mws/K0UNlKN3bvnT3h5lMHYrV1TWlgaJcmqHKPOXrc5k8PkTvZxz4nn5RVsbZaQO9s
CtegQ02XmA6BrmAe9bNv7DBPhQ6p80hLnx7ppbqzAjmQhXuGcDkBwgWWDCBnHPxPSIdAuswYS6Be
OyVxkBgnnd6pjIat0995s2QCYuMiXNsSx4kdvUooQiINRjbuVAbA3cW4RNp81Ju7WP9pS3XpZQYF
t+nSzLUJzWEwcO8I880xTJGP7fl4nBN1L85j9q0Cl255qwDgLrv3+RH/+Gm5/CdUicFWLoQava3H
RefqROhnHKf+ZYwPsQaVpTY8Hzm3MnZ81zdDQqyhoN1hio7kZg76qL7nuGwoSmO4HZhRuIz7V6fD
9nQ8fgDb/6BVa8yVSa0YpzF+JNevOPALL2jD6glsn3zYT7a+zQ+5sifEHXPudJI1sKfe2Xv3Rdv9
Awgkl0NkBCyiR64U8Ve7tzIqHIw8c8zYY/CdHuLkxRJHbLDCekTJq/PaX+d3kN9tHzzlzZZYCTWq
FAWFFJDqoqK977qL5rc9lZy+zTtiZUQ4DGM2VVbJh37NwVACFXoyuZUlftLrx/Or2TTk2OgtcJaK
DxLDJLEzJx6xXXmzS8mz20J69st5E1ttUNxEbzaEbEEjmtdrDASq5QLqXDAgh2D3IRhdHCIV12wS
dFJ88uYmrUwKxzkbhtqtchxnVzEvbCX/7jXqTrKszYC1siGcZLXVs8SesKzmx9z49H4hfgNAYQR4
FcAAo+eXaZjdk4fYt3C0k79Q6eEX/NtnFfKIlBEVokMTehw1VIJNsk+6aBkOklXKHEQ4z4nVKF2W
IlvpyyWDSgp7iq0SXH6QPvqUsTm96Knl3bjefFRbRb/OzOJiMUr2Ne/qPDLbmty5mWscimmSNQM3
I81q/cKht2NaOeAvQ9lZqedTPJefK09dIjXJM1+hefXp/JeQmBPHipXOKlBjQppdszDTPpVG6+tg
5TdkbrWZzrwtS5Q8GTylp0TDibSKG84biuJRMMSRg0ltHBWesP1VQupB99v0DHCRiBa13KSuOUDU
q+y+lW7Yoi7bkL8JaCsbQpKWjMu0dNAgCcxU+aXl08usT5+oZTyd36StDAlUYpgL0TmdgbgUPVdz
d+T6ZJp+Oc5ZABG0wgmYd92XXXDe1FaIWZsSVsTyJZ/NzsLAgIM8niag3IoVIzpvZHM9wMXhpQyi
0A/c01nXxkqddOjKor7sXNI8WqB06RyL+fG8oS3v5oqC/zEkrKbuLT1fuhxdATru55xE1YApRqVN
QrUmkpxk68sZoCmCSgKIZFQR70czezG6JGHodEx3hUvv8lry2baCloH5a/R/wbyEV+r7JwjrXNt2
5q4EaDC/zCqwbtrlnTHJroAtMyb0sk0MZXJVH+GWzsloWYXj1CBhBlSJFSeddUE+pH+xmrUZYW+U
giYO1L+wmvKHFz9XDfWnUZIH8DAuZjVrG8IXs3vTrdiCpWQqJobGU+EdEpQRpi717eIZN4Dk9Mg+
nZATxEnq2pmh1kGhvRT24ldKNMtE0zdfaetF8R+xKsCoihtndPHwEq3DGOBxwNnqCQy0BICR2DfA
xXVdhtXektR6N3N8E2T0kMhyTfuDSGfbMlVPdQXtjSt1b+6NHVdJcy9rz+8irk7QyEAAmykWAjeE
QR0oIUDn6P1KG1aCWsTEEKa6L1zIsvHXPsisMJgFiAzmglGvlV4b28tcGeUxZfV5F5Ao19CnpUHx
pQupjWYzC4cDu8gbyMGxSAkVyd24FQ3XqxQyHpYrC5TPcRAwj3pU1HurS3xd+eqxH20x+OcDonR1
QuIDrpRZqUYd79ET/TagRIPeCueewkVcPnDCP9nTSbY6IZ9h06R2isa9BiVJD1pD7Bsd9nb2YKbh
/7Y2Ebw+p1bj5o7FgjE7FUde8So+Kx44jHwtQOHiv3EWHqQ+BJg3Z3lVO145i2OPbtWB0xSMXexh
CgvwURffnUDdFZGOGRJJyNzKzVeeYgghExNprVO3I9dRSA7GQYlGKLrJqwabUWy1KCFqel6aWHEK
dbFiUqs7ffGaUB97a19P7sP5Ldu6n1GbwDPNgLgrKmvvz9qcLSVJcx1ASHPZobu9z2NQJPYF2Dfz
UqbBu4WA0Cyg//EiBM3bR0JB01YWh7tiG2m7HlxF9JDf8WfbdF+Dt8cIFurPh+n5/Bq38gIQ2HG1
NA6/EK9T4sSQAFJBRjuS46LeD7qk0b11wAAvQnyEGgRo+YVvOCYlqi/KmAdqc5lC8KKt/MTdswq4
bUV2wrbcfW1LiI2lNc0Js13MP+7jK2vH21fkkstkcoSnDMa06RyrhQlxEVuZ0ab3uFDm7dBOvukW
11S/dZ3u7vwObfn7elVCTGw9jAYuFXZITZzMt3o0f1vUJ0xGJemIbKuEWFgqA9VqE1tlUZAPd5EF
EWCSfZ20x3H4cn5NElNiLGzp2NlWiZ2aFXffNPeuqgAjQHdN3EfWIOtobw1FQGfltxOKcbBS3akZ
Fe4YdzMUmo8mqPE9dOSOXJoJ9T9JnrXVCntnT4iEaG3YPZTJchzlfAmsHTkpQXGgxwIKZTvZUNSm
NYQnjOVjjA7zdIIn1lAf1GtvhobM8tPFMCclX8rletbcoJhvdGL50JfH4/JLpfzNc4wrxRpopBo6
GovvA2SfamjgLAoJUgB93GzxB+fPJzAw4ow1gbEBIhFi9X0wSy9J8yQLmtl8BAvFba0Zt5lev5z3
x62sVdc1EHdAWhELEhErTVkpZZPg8Wr51aX3SQe3WLtH8+aiaTBiwiNI9lV2X26E3nc2BS9pa0qW
zJiywB69H4tKPjWmjHx30wRkVjmFPyZLxBvMptnYJwPJIOXqIO6+dLWkv71lAKNGGqTWILTmiuNG
hmJ4tQIQUeC0tc/YL+/X+Y3ZCH5QgLJMiFCCmf3DmFrsDInddCn61nMx7Zxiqg/UTMHV1JJGEv62
TOHytXHVe9BKFF2AepZTpR6aLwpED7LCH/HZmkVSktm4NSD89GZE2HN3qExt5oM2hX6ZsAtPe06z
yM0lAWhjV95ZEVKkgrRqXDFYyZh5o3YgWOxjydfaiqnobaCXyi92sA8J0215r6V93TdgdMNDpLzu
93mA2Zf5FTr8X7Q4Nu52A7UL3XXQ+eadnPehpvag894Y/D1+9Y9agxsue2vPCUfkd/vG9QS+J0MF
PwxEXFwxaclJ5UHDHO0GNXceKANyeDJ2igoO9NL4AmiD/+dOzgkNEX7Q3ody+vu1pc6Us24cUThP
i09Zag2+AgQ9Wh335+1sucXajuB8dm/lKlFhxx7sI4YE70uqhedNbL3gXvnb/rMWYZ/sxbSYaqDV
ho7iHvOHwXKRhtXFFHBwHKt96V3L/6DwxoFkg2rhHY5RG8jNv/941aSAOIjXysGXFVheqJn35vRj
qhOgTlR/dr+7ShpUw32e3SRa2C+SC2rjQEO1CBcgbEO5TQRJ99lg547GcZwMhDeoTUxRUnZ6kC7Q
eTZA5y75wFv2cE9x9CGOgyui88Y+o0M6zjSoWyeoexIQ8pTHyYG5ksguMfThfC/jwlKm0KBL2Kdx
Ij8st/9pEgvFDWM6SLxm48AhgvxelYjUy5d6KroCqvNW6nehGii+dcl+cBg9NDRt8O43/vRVu5J3
92WrFI5Eo3O14XShgVMU+6keojEDOUb5yZS/77YcFV1oDy88zQE7mHAyjALVvsE1gEyKv9p7a8d2
bjg3N1oa8OX9V6pQ/NeLZ2NtkgeE1ft/8HAuqM5rcT9m4PkwaHdQP02vwtvVXpqH8pP20ZoDpjDg
zAxd7AMwe7LdsUpZkJUgh9IDO6ge8usiJJF9tKL0qSdgSbIP2UH3i72UkYDfN4J1FOJwcSPPwdEQ
+fgbWk6Viw5UgHD+y07AsNDV7rVij1GazaemjcO27vd16j5WqLFK/Hdjby0N3Q8NYpUeYOnC3pYd
SRqoOgP7Rnf8S4/3fHqfgsAVwzQTOuJSBriNj42cToXqOC6qjxDrjuRlPKs4MeYeglsXZM8Fxhpp
T3fjfLwzI5yPyQQysXcg7aWol4XybED3UDnE407y/bY2b70a4fsB8OhNtonNwzxw5j6T7Ge6HNV5
r5m73nrUQNE0oux43uhGvvduacLh0PWlRsYBVO3Y3GO+qtBV9I8fztvYiGvvbPDfsDqAcW5jrkVH
IhYPIVFPRmyGtN1PIGXP2P5vTJmILyCp+QjbntD6NZsabJGoyrrVhCB2mttDupwwzhv8T6bEq4Gw
asoY1z5r1Lzxa92gvlPWN0uFx3vxQlkrcQ9e4RCPNjJM3daR+31E66o13oaNAScc3N7x88G4M9Rj
MwYsLXfgsYgWq5bcspv7trLIj8Vq32y3LNpxwHnWSRM4+cUy/BhYVBqGn9iyTjD3s3Or479lZatL
ncLMwfUDSorQsW5mT3K5bh7h1Vr41139fagplH2rAOvc53sXE05F/2RhxCrzJOdJ9s2ERExRykkZ
MeAZlCxs00OrXLvl1QRuT/P4F+73tiBRs8ZpadqAACMNXDBaGOSyHMJBP4zeqWVfz1uSOJ4oXZN0
ik6Vgjue3oHbIlZvJ7DMBUmPZ1VDm6tGae/UZdGj82a3OkvoY/12eEuIuqilVtPsIrgPP5bd/MTF
OHNQ5Pc/HLCJFqdkJ+MNluyd+LpiveLW3oITjSEAf8osP58+9+MBWpoB4pckfGwG3tXqhMA7evUy
piUOV68918s+zVM/kUFxt20gWKAmgQFgMdmK6xJC3hW+YO+yC6cDR1e7b0xJZXbbPd6MCAtJikxL
7ALwV8wee0uYGZe2dsGXk4Kb3vnzygEnSfy9IuEqYRkrHTPhxwuiRh2eiGBlJE9lLjlc29HozYwQ
+WYQCmjqiM1xyx+T+g2yQxLf3g5HbwaEcFckWew2KXQCR6CG9b0JlaYa+jIORu7bMAPHCZeYlPn3
v5yoN6tiEMw912shFvrK42ztaKRcm7cck9keG3CVJjuZCLbMAYVomNbM0JIaDhhbXxoSpWbpV1QS
cfnf+HhzuGj5unx2Rky444VMNhAQAGPVjo/BkUPfgPt0boPBcJ4T1/ysYfa5JrIRSZlZITp5k1ep
KZ8Zz2OMCRSOpvppzx4Xrz2WfTcGltrtShsPRV2vh91599n+rG9LFhLF3mxTkFXhyFXu7GvdRW4S
v5Phpv7FW96sCAebGos9TwRnTassX8OEUKKT2u+pHY6tvp/RwyWKHVAwbaaYaVEzL0Re5uNNFBpD
8+cNNJz7t98inPvRWiww/+G3TLTYkwVFFcXw3dg8oGYe5o7kxnvN3c75lHD+00Yhjsp1zSFgfMxP
ZUCD5WRCKUEGkpbtpBAHLK0wbBCZ8hobwVhQs6eGeRUXk+SMbMezt88nHHw6t2mZVQg3lLY+Ujqw
vkoqQLKFCCcdyakV9zneLmaaHMvJvm2M4ldXyoqE23Hz90LE2QAItLVg4MZhp3blz3RfZJ8G6NjI
Bqw3VwPUG3iWwZuomsJq8hoQO4frrOrtt6W9mMhnTK2fP8MbEouQHbUAe9M5TS4qnu8z0pYusdlR
dPAhbFIci0tyD4wQKEkpFMba53FnnOxdD+G5BpxwMub0zUxnZVvw7x5cTc7Ep6gqDyAhAIkL8EEq
zbKf4YqLq/9NvFqZE7x8cVgbTxSxcnAem356cQEPahLyXfJFecj9cGpt5DlAXqHzLHbxZxKbRsq/
KBQJQv2JQ5+MfXYN8P9pPMhKrpuf0HYdYBWQWrmeWK7uphSoUnwuHbISVY3GbeYTtQYif1dN0d+s
zLUAkrUAwAARxXtfIWXq/jNVOO24gBKJwMHd7uadEakXqPGoEpjk5il7Myc2pvOSzixPEpRtihe9
78PCDe2h9TuZG26NiqFa9HtdYksaCO+snoDqRhoEQvEI63q2f8aVr97+IA/OiatSZVcJKsrU137K
vulmuWVlXLjBMzWLFa3BpIOVt+GYJw+zZd5WhYcLhli3Tpt9aas8gMCHn3qNP1bmz8nFw1tPjp1j
hl5t7bPe9jtzChWFRpW1oKqRfZvSu7YBeMWcbtzBuqead9fa7tGJgQFy1QePGAGBOvqotpHhNFFa
9HttjHfUMQLTdb9NhvUzcceThfugotp1Ryxw606gEzWUIQBscVeA9BxMawfC6HVSIW8cexTchu9W
muyWHPPklRUMJrkgpf2t6siVmvS32mLdMM8JncHYLYwc3LbyJwMdK8N6bG0tcugYKLjcM9IfRgss
I452ZaRxBKDxztTSu7JAbxN882WtIp/JTD8eyzCN50vbNm4W07lw7OWTUdp+25gR2P3DrMi/zN7n
GoMIVmXf91q7XzClb5hfPFvdGxVUZFMlQs/nQGIwx88YZai1fdECe9YbKToIhQ/FnVuQzV+ZSrIz
bIy1WQm0BLogQVjWtPk66RsAoE3fSMYbuxh2eA58AcYn0tUKcMAkd3ZsmU913z9JHGfr5KPTixK2
hlq9Lfb7HYhW066G3xSNF+rgx4ohvpX/mpSLhR3acmeTK4veNcU+03cZujHKgYJGPsGOEUlc3WrY
W+ufItzrY9MXihqbZeB9ghf69OTc14rvFn6LGUsrIOF4KL87JDz/BbZefLrNMeEe+pAfGoMasOc9
GPhxU9RZVJBojJ/S5ftYGEFs37BM8r23chfdwYgQ6rsc2iHck42hsQlUEzimmfXQLvZFqvyFlCNW
g3K5i6lwB7K5gg2TtqWB0QfAmPb5NZfe4F1VPqWaRkCvSm7+rehqAt7m2XAhoM2E7H2qVa8pUyAE
6/lrThu/ck6xMkR9JXkrb0FirLUh/mVXNa86t7xENxVEVwvTjBW03Jd7545z98pb0x8Phe7pJiI5
SvEgpBGzmbwDjLu0vTyYSPOUMedJpZd6e1vW4VBIvP7j93tviv/7alkNSJ9c4iI5r1PrrljqS7Z8
sSuyN9VZkjZvaIu+NyUkLmxW+pHGhAXdzkgidltBkIuFv9JQu1MYgNxgWgPEGXyk+/MnbONgwzD0
2VW0U8HLJ6YypefVU9Kg954d+Ts9/VRnPoagnBaS49XTBIyzd9Tvx1HS7nz1vfcp1Hu7wp3o2P2I
zKpiQf6SkMA9AcCKkhu6c94dMOvgdZGlUfxknTMoHIal7KhXc0RDMRXHmsVfm2QIK8uUkIdsnIX3
CxPOgj6moxkv+KDOdB0XOxVKhv1NO10b2MT8eai+qd5nh/7NNhpoTPHaBDqeruA/qUo0JV2QXwMt
MQdqYAYAcfGmGBq6XLExCebuv5jW3johaEDyWW2If7uesIstaRMQ7ILkKJ2vK+NxJqqv6IDZfD7v
pR8jM1S/V2aEveudRXGYC4BfrR2L/rGVicNugIHfGxA2TdViZPsjOrfLTXaJtgpOAk8Svch7BJ3A
Dy1SD3EgG+7jeyJ65HpVwl3QQLxwyXV8vDL/lVc7CFRAonFnAE2LrO8vPiDEUUC9AoiNKV5tlVaw
oVhawHkyaKAClVGDCva8iY9lKnxCgHhwb+o2RnWEPTINUGyhPMRA0oinivGgkic7+ZTXc+AtakRY
FnSyHtym961MCrsW5yO18o6xwPJOngaEffng9GGVfzu/ss19WpkR9ikdKsPNW8yN2eCJiZ32cmQ6
6EDS9tnQej+JtT+uc7//ksK1o2aK2VLktUHGBejiKarQSfeq9lCbA9rtyw43Y3R+iZtRa717Qvww
e3Xu3Wnh/W12C3AZ5HL7kDc/5KqCW4F4bUpIJTu1RGU99uqgwzgGne7c7qrDd5QsiEeeD4drtWnC
QxaUch1yarThdDTsLejrgdfopEFimQPY0j8uGr7bMbFDO7R21jUqHHGerCaAqk2MGoeq7nXzyrYu
3EKqy/sxMX5vUKgJGGSe2UwmjDKmIEUzSh+6IWqgBwO0nfMgUQCixUtSs3x9517Qneysb2YNUN3j
U1jAglkiCozUYwx8IDrd5qI/mVNyqzR4uasknFB1L0a8lbIWnLQoj9hVWPVf094JQNJ95QK2mgAT
LtlsHls+bLaHkjzK8h5obITNXsxR65WihFQkXvc2hIPxwlwSHzS/AUL3hZ34cy5xsM3Y82ZS3HJ0
ed0xLjCZ3bsBSQ9a+hmhxzYk9eHNs7KyIuxzw0Yld4DUChblZkg0UOmgryEjVOVh8uPXQyUL2YNh
OSKg3SjNlmisBnw+O2TL54zKGOi2V/FmQDjxrPCIXacgZ+8g/AAq5sZRg14m77R9h0M29D/LEJwA
aKVZUVJ8K9tFvCyXr8ZQHZrauS3csf08u3MVpbrR76hVTdxHtdBVaebXavuQzEPhD4v1ScOz0B86
Ips22rocQXmNB4sJZLgqekuTt5mS5CZDeG2OLXSKx50JOsE/5wjR8VB+MyO4izElrQbyYo4UKbML
dcldDERo39L2/0j70ua4cWTbv3Kjv3MuCZAEeePOfOBSq0pbabO/MGRZBldwBUHy179Dz7zpEl1P
Ne0XMT0d7rKEApBIJDLznCOlp7Ph9vNjd+4IoBcUiUI07v7a7S7rqqxNQ4JPJgK/mORe4d5UUIjt
LkQWZ1RhUfk+GWhxIZJUK5p2rHPgO3IQEL2YT3mAiokHXtXr9CnbyrdZvhL8E2BKD+21fSFJee7+
Px1+cTeWSg2yj5E7jFMGhZgBWS+iXzv2cDS0bFUotfl8Xc8dF1OnaFCeEWJoaMJ5PXl26kNexlqC
4+JoFqptYWsqX14qDJ879KeDLGInpENdmeuYFDWgcIFGfw/aaJd6vs6kXeed+3Mq81RPpuKOsieT
kLNjnq+nFnUHKEJNgcWweRM6I4mHyo16Bknv7XQJMXxpiguzmdDinZiuAAJUR64x9YziwiP20gAL
w0gbfYjrHhvV9llYpGsFDPbnpnD2iM3tlTOJ4IyU+Lh+ad+SfJiAesudt5bduq4fk8Jry/+/YZbu
qZSaK5NkRl4O+7577nCJZ6DQju0LC3am0gt7QCYPIstQXwFd08f5KB2C2ZGD+bCj7o/htM1CPMi/
WevsNvXM/bi/FKmcO0sW8KQUEAYcpV8ATSnYcknq4OxC6Tw0Cl54smpNv8+h6vb5Xl0YalkxNIap
j5MY9B+FuOVknztHaV9ItJ0zuJPZLEtBiaU5rpgdIbB8N6UbP02cXpjFuchyJh8H/ha8fS5Z7BBp
aNs1tQ5YLAp1dv3e9Y8p7svKDuDXE0RSny/aOd96Otw84xMHIRSsBEgksCzW8X2cIomXG2sjMtYE
GP86M46fD/eTd2MZ6yDEoUC2QKUKe/9xvK6hFEFIimYeS7TrnkXfCpJWT33n5CHAT+3KmAyydiej
QZMUYJ9GWd/ZGVYZgSy7b0kFQJTUm9DkTem1ejUEsZYOXhbFoJTWkhTdx2a/77k5PKbUVB7r4/LA
B05WCdpHbhWNDHCbpD+qAmwQbOjQxpAD8yZRpPTA8HWV2eU9zWTkQXgdvGmmyL9ogz36akJAnVag
ecI3L5MVlTT3iBP9sNPWWNVj16Kpduiv6qZ37sqeZcCSgm3dS3jbfecqTgOuG3fgD6sgAgDC5qqt
0XifocBSFpnhgURRFh6t3S2aIzPwDrDqXgAkg+eL85gpN70S6bjVAF1+GroKLIeqBxVMQel3Qlv1
RroMfRodBavkUPYvSdqa6yHmyR2vKerMLkR0cy15qgwX77EpvdFME8W3egcUGhRNeHcoVUP8QjFk
GzV1mzGnC5ueORtgkF5p03wtjLp7Yml0sCFq5JGOlSHmPOx0PadYwSl/+txOzvldFMrBYYeCuUHt
hVnGjaVVdoSznCYg/xy2RoXEpEIQlV7kKZgt7leLdCGK4uId9Usbf6xZvYZ+Htz2B/MHKgKgrlMr
/v1nPHMRRX3WR7E/B1uY/6A1Y9TWFar/4qbKHzrkMv56K+Bc35gBqmg1gJb54lKMnLZzOWJDX9dv
9OxolM82uf98d86A4T6OsXhQlH02aamBMZQ/QP3Z8FDdW+deuS3RWlZfCMfO2cLphBZ38Ej0vEdf
MnoKxtukD9Lsrp6uKbtwNZ7dGeiAgpsKFa9fiAG0TsTgTkcysHN3FCke54vRXIhjz90ecyURfC0u
ilD2wrXLcex1dHTN7bXZ2iLVt9SJfyf7jUIlGuJntl5kpD/616RrsgrMRxjjBRw7aKTtvlWb9FqE
WnpRtejcVXU61sKYIUKLIkKC90eUbtCbBr/sMeeKxLdC3hD4p8+N7pwZ2DPfkgnoN+7GxerFkylV
7wLNNw3XeRLQaN8Y69QOPh/l7B6djLJwPLUsoqKhGMUm/c5k2rMl6QV7Pnfl2sg740EF/4Yg7OMW
tS4ZjLrVEZMXYBnV0qu6sCESQN7HJN5a+svnEzq7SYglILOHZiq6pJQjQ0md0YQnbcu1m9fo7scd
yUFXdpw48xx+qS3+7AKejLeYXTGlgMm2E6IwA9IObPDyv96yhbNzMsLC7OxJUmwOQpaSSOi0aFfC
7r2hVb9jCRZq3qAngfzGEkveR2nFxIRhOhpaGhgF3O+f78y5nARKAoCRz3BK0Cx+tIOCAFhI50iv
6tbZsKW09er4e9c361FoK5veo8Xpwhk6G/+fjjlby0m4l4peb00Nu2Mb+jY1wFkT69dRliBbGbU+
J7mPTiePqHfNcNfjAA3Ygr+kAnBEZnz5fPrnHO7pFT9/fvJVaAG8Jy9hmEx/yp1N3T+Pl0i3zw+B
Wj8yeKCAo4sh3KYFRxsUETCp57iBKSq8PmrN/52J/DnK7LhOJtLKHv1180Rq/PpC+55x6Wn5/eeD
nC0QnO7c4hbkZaG30oC1tKDKgb542HWevu1CcG1vEuPClM4eYshhoCCtEzRjLHwtpWWSdC5BsCiR
50nIV0mhevf5jM5tDmpV/x5j/g4ny0ag59r2BnJl2ayFkdqganWGjdPYF67Esw7wZJyFEXTtlESj
wFykuDWHbRl/d4zAcq4cHrL0Qm/sWdeODkFQa6JjRrcWRzrPoETgpoiLutryssIT7VU7rrOq8gT/
jaeofTLU4iQLjhgm7rF8pb5Noqe0ffx8e87GeDZ6tHDVzuJ2S3V0Ityp02tEK11be2SKbwu8EM12
DCa0okclSPtGUQZSOhvkBgMHtCWe6twLTuL/8S2Qs0BghqBsGTPlbs6TBoIVMHsVltwzPJTIttba
CHs8roKL1Dnz9bR8DTD4ilkTngDctNjBXpVmTwvMGi5YbGmQA90SFBYEhfMJfGyX+iLPHQK8b8is
Cg+IwNJDAUnfAviEcC0F54dVuIE21CGMeXVhM+cD+8u0TsZZ+Khe060agek/lxFa26DuS7ufKcDy
lmyisL10us/eNKCttGfFdH3O3n483hw69LmycaGMd/1Lh5Ws/QgIYTyzrTuy6tY8qC8cvvNr+eeI
izkqu+gcaLoAyuOku4KKA94MYWleEvY95xtRXtdnJXHAUNgi/JCpXVpyanI/ytu9LuiGWv0F93vO
jZwOsXC/uItRSZnfIpa91UbDc9tjbu217E132t/wwgwRDjYffBLoQfq4TcOIN08j29yXvQZoK99Z
LiCTOnv4HQM8GWdhDgWEFysqUYARLzMQSqxSGAM4oq6GsPwPxBPOb9Kf01rYQmrxNipKhPE5Mix6
73pQQf58RmetjcKyoXhrsV8g8BMQpnkuGBxFlG25ZCsp4xUZm/Xnw5zt04L7hYOAlAdacBYOaVSD
0EQUN766kyHO0SY7VBsz0A5TWKzy9SX1rbMLdzLc4lpJprFL2AA5pI6+95HvXCJPvvT7F2GM1FPR
GRkckdN0bzJpVqZZX7oz5s39xdn9OYef5ayTyELEPWzawNaY7IikfVOhI3ltOO/cAsjzORLrnGx6
GfRTg5TCndXUXhJto+aCOzr7LWAes5wkeBqchZ+wU4dVrMBMh1nmCZ0dNtsV5F2/BJSZV+yX2Z6M
s3AWIzRrGmjLzLLIt4SFWgPdlVvSsGCahMdNAlnrC6Z/dg9PRpw/P1lfQ9MYqyoEvIY6yvhJXbL5
sysHRqqZupmA6W1u5z/5/W1VWaQEt/7cS2fz9x4v1iwJGnS7/87ZstDZDFks5BR+AndOBtIqXbNA
MFP741pC6xnN7Cvz1oZowEzeo54vuYzz8/r3cEu7rIwRLAI1dqq0n5um3qV4s9ZS+dOlhoLzl69t
gpt6JvZC0PlxBZH+NhKLGbjuR3+m/+NhszfNYBRQXk4e4k2xQoLokh7y2Vvrz+L38sbXoUWltwO2
rWb6HYo+K2WO105L/apBjz8qdJ/v3tmq9EmxXZ+X+2T3ykyajZHDVel3HBkhzwVi4L6/5aE2Q/iC
+HWAKG125RieDvjMZS6dszfAyXwXnjnnvT3GMd7SwtGuIMa4sqLhnuXuBSu9NMzCI6NiZ7eWhtOW
lTw0FQ1Fn+6QHr8QCJw1zpPZLByzSaSZ9A5MJtLHfTZVnjTFZmrz+6S7VO086z+cPx/Mi4UTQqiG
1pgRF6Dov+4vgqjOusQ5mw+OFccGO/ZHy+gclsuoRbCB9mYZshfyCi7btXUdbZ0r0Gfg4oynuRPN
m7W30DL7uWGe2zDw9yGa//nPMlFpxpOdF+PsHlvy2lOIYDnRsdHef2MUSGCh34ZBI2152iIzJ5WR
mrA+km37mPssj2/r/BLB2blD7ZiIEHXXQPvqsttfV24suOlir1z9KzFH9ES2Xi+7a5fjzTAq7fXz
aZ2zDbz80UTmwG+hW/bj1mmDNlT6/FBJI/sb+BfdXZk3xubzQc7uEJq0TfhHMOovn7asAq144WBS
bs1ueqeXnjG+Euui6O3ZyYAKGFoRyKJAwPfjZErOoj5qcL8gqedCmzUvitrDI/AwSKsJq9bIvKKt
xb4d3ea+LyEROvbDsMr5ZD65UKF+bifd9expvHRBnDsgzskXW9zgvKrjDIJCeJKZUKvXRm+KVxx8
bq6+EePkpe5+1F4+X/OzgaxrWKCPR/EX6JFFYthxGwkc5YRuEF9sjVV/M5N8kKNzM4uvA6ZyyaGd
2+TT8Rbxl5KNo/cOykYslii3djsSo2KMHu/P5zW732X4dTrMYo8H0BBV0zSHeezVpEeob67M/kDG
WxMq11SsPx/t7M1+Otxi50pnmrSYlI1fdOMmi+kqT0qCzBk9oInd1dK3USuwlvRKK7INT8pdEjkB
WI0tB3/3wnc55xtQyoSSGQXmQV/6hqJBeVwIPPFZNxzKqlhX2hsb3sakWZcRCVOTPKRO4YEh5Nbp
ftAcYD3dBhMUSOB5FTKz2DnI+l74UvO2/rIfJ19q4fvLnOjdYOtzr1o0Q2qMjRPw0uu1UIeUq/Dp
hSa8sxmquTtOJ9AORml3YddxNLAkSpFfVL4KNQ/M/WgvRHv6WoTj5hJc6KxRnwy2MOpMUatSEWan
xoMJjg0ruprwr8/XcF6iX5bwZJCFSUujc3jLkOHg7bfK+JZ2P9T0nV/qpTlrPSejLCy5J6RxMRV4
+m499ZbnmJFnR0E0XWfpw+cTOufuZr9j6FA2REZ7EdsgLVFPep6C+YSubTfMzafE9ptsi9yV19S3
pZlciNnm7/7LCv454BJWDTxeXeQaBtQiflN05qptLtXZzvtTNAv/tDkXEEN8h5Pwt49zcNIWVQPJ
b2szMc1XfPxexrnHVPLC0G+dg7MDtbgNpPI2VjdhgTHpsv32+dr+7E37OFcIOoGZExQKADmiqefj
91BZksncBsgx3UYziiycu77l9rIQwq+7iMZdwwG2BYMg4JkN6mTCUa13toFt8FNH3toyMVGnshPg
nYZVbRlXMuceSGeBf5nU8cIcZ4tfzvF06EUMntmJdPQBopjpFm1H4O8As2QTJleDr63LYNxcosr+
9ZhjqhYIeZE3wCOOLqaKdrq0tpMIa1pviQhGIPTAIX/hmP9qpPMg6HKFhCpSS0sSxzZP3MbVoV9n
jeQ9j6rbRGQXciBnrquPYywP+VBN0phbHub0PYABgQP56U3iAxfgE684irV14az/6lZwwEEgg+Y5
Ayu3JBfWotYizYTcqQ5F5jrQ+dFqJDIJrz0LL1jF7GyXVnE61Pz5iUE2bgn+7BJWIXdoi54Z1KFx
7cU1tCu6/4Cl+cxN83FqC7+MtLM1GjmiNnNt/xDBtOk30XFccb8IqsMlSM3ZrUNPFNDLDurfv1DE
67E96jkH+NZcayboTWfOkmRANQTolgHb1/eBWE9fLqzpr+EU5ngy6mJNWWzxPjKS2s+3apdcz0DA
Ye/s5vcbLTwGeiII1CG+ekY/y6VTd3HKywXOSN/GA1yZ8rsSQGrjqvWTr3Ew65EkSVCufqvg9HHC
ixMCyEBOzXnMGSfF9nNa3PQcT78qVmx7YXHPubHTxZ3dzonBkiiJKFpOsaWQVkFiyN3PfEclOn+R
8apXl1MkZy+H0xEX0VgmiarKiM8m223zYzJTmIdZAEHoC4fxnMdEqwYedKjxIBxb3EIT3kxFMvao
Vlv9veEafuu615Np/OWqK3YLjOW4DCBk+gtUp45Eb6kGnL+mdt2PX8fhL3ehffz9i4tmcEqqaxOa
EVPpm/W+cq/d39Cy/jjGYqnYqIRoRriRJqi2YO72ofywhd4zUMrkqjlcwsScu2ZmsUQUxAlE7Jas
bRNHMimFprQ/RTcg5/TRv+p/btdnR4BqBjIUUOf4haajjKfOKnOoWU7RriikR+T7Xx8AyHzQ4yLs
sKGZ8fHctMaA3AiEsf2Iao+Oy/d2rHmfD3HOftGtx3DlQ3bbWV7G6ViOtB2BlWhHCP5m8K0y3TqX
MuvnLkd0MzHLgjgR/rfYeiNrUeh30LFnpNoGpdFV2+fACls/iBhfOpH98y7+77fhf/h7efvPu7D9
x//iz29lNTYJj7vFH/9xU72LY9e8v3eH1+p/5x/991/9+IP/OCRvCD/LH93yb334Ifz+f40fvHav
H/4Qii7pxjv53oz3763Mu58D4JvOf/M//fC/3n/+loexev/7H2+lFN382/BSFn/866Pt97//MT8h
/vv01//rs+vXAj/mveevKJouf+D9te3+/gclf2NMR9gOcidcdIaDM67e508I/ZuBVB7+M2wMvOIU
n4gSch9//8Oy8REISyCdaswJlDnZ3YJdcP7I+NucZ5xPF5ixUTWhf/zfL/Zhh/7csf8SsrgtE9G1
GFNfhBlgu0Oh0UF/quuCS90wluLTIEZVcYJxAruw67fWSMjgJV2WX9uRVbBNb5jjYeKGW3iWMXQh
SPntQxRb8UHvav1qhA6zr6HPPdChbH7n9BNSrdTtt1qv+oDHESSmK9A/7JHVal+ElmqgVJ4aG8Sy
TbxTLAETPV415l0kCMrStQlpkr4QVdhERRUaThttzDGGZEnnVLfZGBfvbdE7yJwNtLmxexe8TGkN
ktyuYLdxOeqvTdekV3zIXqCoUK4o6P6u8SXcNVVUu02HUXCvbcfE76WuhaDiAIa2Jxycc1V3JdGX
v4kdYtaeXjaQiodEml1AdHkcvxPe3Tq50/plZgkfkgyWnzUVwFRWSa5Y29zLaLzRjXQrNJlCzCrP
9lGbumGilSTgynJnIql6P5IaJIAqS6u9Nqns1oGw+bEZc0ClgZlCC6UOWMvtmE06GHlNWuVX8FPJ
E4NkBr7jkFf3fDDnFFCLFhKvhqrVY95MtgJM1a2+xcJW7VGvIBoROPWYPiMtzgRATDxdVwOPUPTi
6N4hYrLeRKTizZQmYg9CsMnLDWe6T11XKyCm1FhHiBVOR25a9V42Wn7FyXSHRs9yABc2idfoc6Rr
bvfYPdBVWitBtegFoqIEDY1u+l3T5bghIJnal1rp5B6MyOaBzUS+SbMYWPSCE4JWG5YraKZZwD4N
7rRTPCnYGlmu0vDLsshVYNVmLEFkkDSaR6GW/JygifKRFJp9FbMeqJXcbHdKWPVrU0S6BM9Ugv3K
Y5EgsIpKwE2HcgRMO7NhuejFhmgUI6Rc03gq9aC03OZbWsdyH+d2zzzFRouuaKQnoWiQZjF46dxA
UYnX24hYVHhQvc8OaWp/0UpLGZ6lV9JZmV2Vv1dTQ9+pyKeNZsbuFPJcuoiy+n5MPGVTSN42Xb7X
ezO6hU4pAAexax4Y+CHXM8jaL5MmukpAFvQeD1CC93LLjhsPqlHlS1G4eNdzZJ292OiOGrScHifb
LjKvGvp6VXZU7wAcKluFDrQWKCs7TaONaOm0K80sdvyMEK0JHFuoQOkRWSe6u45a3jd+Y8Wm8HNL
eyN2Wa95mQ4pkLropwm0qIpXOFj6u9lU5WsROXtBpbUnNLb9mA/MIwCuoA2N5xt0HNvr1uxlCiXh
nofTRM3rXMZtiB0bfgw6BXy0BIl5Btv2K4CfQ/i+MgeuribrSEYAWePFPa4YHbIbc7CnRwhxsBvl
in7ryNisPABnEr9T2ehBe5UEytTiVzti/LEhLV+jq9kNGNTxQjMj0a3Q0/FaVkzi6Z5l9oPVTMmh
dpWqPS3WUCx3Ia5U1JW8rWVEAiM2GGTH7TaMG2HaXu3kxWqKTQhXxtD8IhHYHxJA89eF0NsVM8EE
4EW0xYNEtwYkJHpQpt2prBy3JkFAmhOtC6RZGfeZnYa5LqetRiL1iCiSH4cyyveEUagwyX5bFQJc
qwhDYOJOJXwyjofEhCIiA4N+W9nXRLrKNwfj2o5t6uttBxAQn45WoW5ylt5WREOK24gyj1MpPAD9
ZOBOdvKY2sCv8oR/zUsbsasr0nswvk77KUlEkDNmbKO6EcyrO9PycT8qryjy29IoWO5Zo/lkqjha
9Z1b7gUn4y5vIrPx0jrFcFbnWO+qKZwvUdcC9YTO0eqOy65LgratsDdWYV6NzOwVFM374lq1k1MG
tUW/kdLm/hBhSVWtORssh8s3RlEj2WHUpZ34uaIp8wDRbUIpYnT9Sa27M+gQKqjRvxBRO+vEEXSn
uVR5Rpe4jgdMwo8oTSrcTTWfEp/3kFGPiEJ+0arj+uukZyL2ZDwZj1S21Ra0T6kImgLGjcM+6t4U
4VHvZUNaXAPtFXvW1OE7TGVGPWX25rp0e36gaa/7ZT9JT/JaL0NVKv4jcWbIJhwTw5Hngt7KjOQv
adw6L7mbdVhICEWvjKxSal2YEz3qUwvAtGy1Ea2UneIGeAzwvvdKk9ZBAoX2NRXgkx9N11mDpNT4
bjmcrylB1xE452kbgkHWfavcLoAyLSMB8vTgoZiy/E3l5nFggocjklaAZZN48lCkNsLCZOgQSYV8
0BJ3+pIaJf9KK6cDB7o7dzr2pv2gMhlHPm7jBpxF+iCerVzTvg2O8aorDU2QIOqpbkZtsMKcFWDp
o6onKzOp7G2fWY6CbLREjkB1APxC8hAg/9h0rxmggAxdHBUJWCPpTqqh2jIJFeNAaL2xAkVA9F4i
l3hNC57fVOBTOsScjT6pOIHywST4thLgeZgQk1yDDW9a505vhFyU60SZSLAmLr8fZ2RdpFJj1cA3
+CkXr1aRmytSpNYaRx+n3OrIs3BMNbMpJ9XXDBQ2WxJ1zjMUTeQK4UXryaK3V300glFDHwsCsmML
wB2PwaWmHskGWvhG4z7zUiXtttd71FoiJEaMWtjP+dQ1e1w0tgiqPir5VVSCqz+vEwemZCfloc2j
8eBMtfJjNwKnXqfcL6qs40Bvm2Ftd/bgMydR4ADLFL9Gh0cx+u0AlfG4y9UX0WhwC3FEBxBd80xj
XoUI9orVg/zBKTgCd46buj+Uq2Xr3kjpswJE8QURpnlnTCh9TZbk1cqKY+Hl+uRrwCRKz5biSzFm
vS/LHpkeRktxN+bI3PuNJgvdV70NbaJBb1YOFbh1Iq2M+3AwR/BhkEja8bEyO3WXgZPVQu9lvhqV
MkI4msjrYjSuZQWtrLUVE/crac1q29VTBnc1DlXQdAZ9U6iRc5wWuBO/1zrS3UiI7HVeT12okLPO
Zl8KVzqAXqPpudi69jiFWmTpPjLjiSedUkE+vFvlcbUWeJ57WtN3u1wC62LaXSj0BPxxasCiy4PB
syPYeI9o30T3oauQUiK6yDaJUwF8MTZT6MYT30Dn48YpnHLDeCkCR411IBAqe+ZkrQusAM1A5FvI
+0kr70D1edcOs4w94PWOcKDQkCaoq2ZvGfRZN7nLH0BJtkUg8bVJm6M54G5r1QMbsTDC8XsFFdCp
4B4HEIg1dBWX+nNW0wTHOf4mer4dWfvc4Zf6nJkrlw6apwqzuCvk2PuapaK9dItj1WXdFgjyqzLt
0fEWDUBsOK0NI9e9TE2BiSxlM0hcFyMCZqP6qmftBoD3IJvUu4JgrZciIAUR8psJYfYpmo6N7uAm
z99GSQJcWpmXO92DrX1JtGyftN2xHrUV1HvT+tCCOXwVYWul14oawq147OdZoFMzRU9O4uHfuIyz
AGrJuzp36gAnF3s10mS6y8eM+mBIpCEosYdd2VsJuvJlsuYCRKVDPLmgJ8qgrWQ098rBy0DTD8Js
3D1OZrTKrcnlfuoKe0N5fcMKlNZBGYzQjuTFcGCVlQWG21u+rUUzsmDT6fmmzhDi68NIgt7SHjI3
D0erl7DPPnoSLqRCeMOG0MpKc6MJbVfYerHXYLZ6QfyuEbu8lI/EUfd9r9M7axydG6NrCBrhe7KD
V1OronD00JHF25S4iB6gs4l3jdZa32xb4fLtB14g0gRhqzdORl9h0eIBCMqUJqsGmF/f4GgRgwKf
+O6OAhEvVFTJwPQwyh0jdHKBB1Gl205QwPU/Jz1MTtHqS2tmNwaPVBDTLKwbNBrEVv2S8mSTFSwL
Ymd87vAo4/YUdBNbRXp6WwvcP5Vr1OtcgXOtiDYpTNNLyXBP9Qm44HyH4oHf6XDVViUDYiXiyqrH
4b2ZsmkNnZpkh6jJBV08UavUoOnRELisQWKsg5i2bAU44lUSAuSE2wlPQh/iY3KFni72rA2qBU2u
Nd7ykbNwTM37zlDG2m7NGzLC7Gr3vuIIi9xB91wblMuSqsNg0MCwwOVnsclzIzmgQ3p8r0C/ihoU
LDyNPV1GNxmfwoTa6K6AP/ARvGxTs6yCpNDyJ/zfIePldzQE3qAyDSD6FF8ZRboSbhymXf7FMvkh
GSGnp7LvJRsCBXi0cN0fEe3xCNG/ZaOAQpuqtlXa3qTWcAD/+XVb0XXNrLDhZJM0cN+Dq6065Cg8
28zhEsYvZlF8SSL3GAvnzZQ1ctmKrW2QVjhMe29r2IEzaG1AMrKnQyFvMo2jbXXA1dwDx1vwfY1G
Y+RtKiPM3QFEdWArRot6ONXZhGWO5aGt0SoujOYuG+vdyLqblGkHriG9qzH3Hi0CEFKudRYyMm5o
3B/1UR3qJoMJGDX3BOuesIPVXjUmNH9MPlaeqlI01jUPfUavKjDQhH1K+R4Z5Np3BnvHQGk6R995
DSNW0WPdjt3T1Lj9NVM2mI8LPBCuNQsUWbwfty7vynXB9aukgkwCZ/mTTKtqJSLINpltDaI1kLvA
QCYPzE6vBo+dsKV56YkJdxR6QsWRlIV4op3d7MCAbHvAVqZogWAU0HqRfbWb8l6vLfTX1pyUAbhH
hgPYz5WfKgZMBdLBPImHPc1aJArr/t5R042RvVUNSXYDFMGDsXQfLa1DGTF2aX9f9AYoy9LWeGJ1
renwp8x5LLteD4qoAbeXRD+Do7TBL/R+BzeiwsiK8nVtNpHfxdqrU8R0E2u45IdIfLc7NCo2KdtC
zT3z8EqHinvbOhtcmuDsMt+A9cdpGfvJ06JixyoXORfoMoR2rfXA7Y/prcbGIIm4jnyd8ZYVEdRX
kmifZUl9xROk72QUUa9sC9Aa1F35MrAxC9M0o25QR90XpolAs6wyoKDJ2E15dBOJBKHw1BHHChhL
soCbbe6lo7O3oTiVmWSTFjzzqBuvjGYAjXPaXIOcXPgF3GPhiAc6xYd+bI5x5ACx6GydAb26bvm9
cuKH1u4fTdP0pWWsnSnxss4NMtJ64HoIEFp6Qpjcc9Kq8yzRQShTs6eQlK0F/m/xYNOogBdyyTGt
J2uTmi7E7ah8neKmwMuvkyEZI3EcEK8jbFJm0BD2wxjAy6UYXEbNpYEgQE1hPM6ELcgCBaYhvv58
xxoyuRIZS21P06AAX1jfdRG1ENWItH3H+G1n1cgLgOOA2fZTlE13aeoMngudADyO6h2FN35snP7H
/Ma9a/IcD+RMau0Ked3szSCaedDbArmbgRwhCvADT+erxpiZNfSrFp1m3tiC1NqUkEgZDCF85OAa
Ly80a6PrwETMMThMrcwhmpaPXyLDjH9oakCNPxoR4ZjQuYba5oDV0BFj9BMPXVYfY8du0Wyoa3fl
ZEWBiw66+5Y32l5z9R8Mj36vgOSwL8Gc5JkKsYpMXAnq7TmtxUiePGRVn91oLt7CHoPWmd+NkfFi
W/LRHhW71RsTz3Qjw0trQP/RDoqchpdmZhEiByf3EcAPu7hplFdWcle2z0WR7eppaA9dl3YAYICN
zoqqKyo7/YuV02kNIofrUbWb0soRfeY6+PKSRxDRh9ZgqmtrjL+6rfPgFuLR7rv4gUZ4uMO3BfXk
PDkZFBTsvAz+D3XntRy5tazpFxpMwJtbAFUoR0822bxBkG3gvcfTz4fWCYmE6rDmzL6aiL0jpJDU
WQByrZUr8zeBom+b0uCYo8djq4AhbGWKC6/kdlvZChA/7g555zaqch2Zs+JmyRTYelnskVqjAZeM
2EwZo37UtV46VCAZubRIDIwFxd+GLeLeyXQ1NNOPJh6fGin7Fgwsl5i2qiNk2UlNtFurAOQz5Bu9
pI7EMHUIsYjpJ2cU9MYO2+xa9H24BuO+pvZ2ZADZjlWAyMr7qrKZuta22Vn3lp6Ez5OY3A2+vFWa
Rrmfg7a3tSBF9SVC62OYZmGLetg7gw6ZfuA42BGSwq9pRXHdVcpr0CUvXa3/xJQF3m4turo5j7bW
sNrB9nlB1b6VUcpx38Ixi3nfIwI8hRTN95rUowsIRRMihCRzwP8266o/KEWXQZcUa1Te+VfRZ3+W
suxaiVs3VtNdp+nbsJ6vUM6St7rV1Fe9mfyaFONA+fRg4JWDiIK+KWT9j85JD060SoNtj3S0K4lY
A8Zx1aHbwumeZsi86iaXjJSuStzhB4yMI7QF7dHPtceW7UUudfEQRMmy1rWnOAnuaq1/STJNwwhP
udba7JDKMC/dVGoTOojYxrTSFDq1OV9nJduFY/Fw9pwhYS634+RKXPq2USs/WbkabbMqf9cTKAad
qhe22STjg6J1P4Ff+rbZywr9jxB99xJJejPE/WGgF/OeAr8O8YVwAF89cWGS71U1rHhdBVncpYO4
CbRqH8iYuBqm3YtFT/WWh/uui413UwvAeKZDfCzrqt2lSTzZ2JGBUevp/kjhTG9Bp94cxWdRt0q3
oDu+XFO6g+o/4dmNBmmGSo3JnZhOdiNcjYM5HVOUuONZJfPY/0Yn0NTZ5SHbg6gHvY27bcf0PhHw
XO64PsVC5/hze5vVeb7hTjAdwyruDtHchAdJQ71R6FpyLaeVKES54Spakp3GTnz1+SNtS0u+GSP7
7qj+nJLxEWhVQC9x+KYU1U4wG9NpgIWgzNpG27TR6MDOuKZfj2UYuHIXY42Awzp/uhy5PdKubhHr
rVul8uNYFuXvDiNjTghBzpaOYD7s0lg/WHK8mVqNElwy7gVJak5maSS/GgNgk5yX9ylsfcdc2mc5
a9/FM312+pppHfVQLQVvxSBcSxbKOlxyb0J9qO0202TRUbR6b4TS2xgAoR5qXXImyNynMlTa2FNm
v/5pDPLkZqqw6YVx4m4TNgem6Nqxi6bylA65sakU6WQs1yfqWgn7PDZVX7xPytHgWE8HT+6mYHRa
NEzs1BI0r87EhNZM39w1fmXspnwInLLogcdI8m9TnY1DW+sFGzS1hikh4cGWz/lQMA1IRk09hJLg
y3aijsm20yl5w96qfwRKnjzMc1SfeF3jtje6uMPTXTBo607ZjaL62r1aJWA36H45ct6OaIf6mPEW
1dLTnDLmDfTKnWTIZ99WI5nd0h9GXT91NJSDg5zlQnpUelWMYU5N6U2Lfb3IDhbW6pbG+NTbemg0
rS3V+rC1fNqjTbgRA0T6EFDomudAQ9aWNjwuz05o0DsrAxz3mvpx8nta2c3SsQ1uK58TGZRo3WhO
xjGcRqRsjKGoPO2VkZ5SXwEjxZOizBp00hFa1SdInvHNbOoVg6NwnyvSt3yO3qOUarhTt4l0PzOV
kBPDnayEa/Voj1JDg2c8Tqn/qFqCnccoHQXDIZY1pyjxGlqaC0H63ONWIQR9TrsSdc4gG52xLrdC
Lrmj3GziSNn0ufpQNMIuLeN9IBW7QRBO1IR3Uj0cdCt+iS3/xRCQsbZitzA0t1BVb1b6TcohU3Xm
ZjDMTQgKMUkBekVy6ETB4iYhsk/KtjEZ16jSwAdO7Dal7Vk0rIVhtLNKPI46DOzYbK/86rmt06Mq
1Zt+XDqrv3H82RW9uhVUzRPQhM3FLHNb9t2xSHaVhnE97UtIzl4lGzvL9D0hUG/VrjjoGbfpZfQj
mM9piXgtiGm/NpwssQ4CxYEwosBkmS6AjhumlJuh95EtLOMfPr2IWs8OgYVM0xw/teFo0hulRa2O
d6kKGNJuRfjw3A1qO0w181HO8Dil8VvXL7k44DWZAQcPFIaKujqqVwktsKfGlxhTaRndcoZKgbFl
/I89KbprgGwXx3ovUWtKmih+HIuajW+srkMRbqQmoOWln7hnHFWh2nLyekrPDuMnujPDQA664Yef
W7tUj+lxJeE2TDLBq81apecFQsY8GNYkAVWWKi5gkmyFHo394DGkAuOOUjVV+Lgc524WNuGeOUL4
TQ6WVpExCCE3hZSR16ZVeu2WFXbT0LygPBMe+xqBxzBL34qlKZgrUXsMDTMON+Goxz8VOYtcFa6g
okTpMZ1L8SRGYrJN5h9SNX1PRbBITW94o1kpdpQprlXGvxvf/6VJbFVzN1xzHGMWlAwYB0Q9FYbQ
/IrMqN1IPqevGs3f0sa8b/E4PzIa645jVvo3aW1Ut0re7kokwGwlz/cMzm7SMLxO1ew0tfx00+cr
p3KBFmZYlB538GMuWMcqSSgtItxHhmzfJNqBTq07Ccj+6nra2IIp06sfAlI7f1XV+ThkBltBI9uc
TFdsNT8na/rRm3D640jY9c20wbzMslst8jfSICKRJVXsYLIkXumKvksE1Y2NeJ/NZesga3lDdwW0
sDbm28noq+MYdr6Tcg6lbTlRxXFxb0a7H2Rc41Rs+1BmdwBabpKIW52Q+hujkw5tGezllsmqYaXN
vhuHx2zhW5udek2CCjsBJRY7DxkVNmw39NeByTB7cLpGuAuoWrnTDMdYzHHaUIzOrk3G0bE2KRi0
Mnkp1Gcroyi02vS5lARP72u+TxFGD0He7XJyZ1t0vpeV+SbUO2ubjipsD8MoDq1EFreTPYwV7ftU
DGgjWdqh10ZM3SJGT2I2zlxR+CkFak+2Lik3aY93UKPrL/UUPizzmc6iOSaP5nVaFtI2EceRYUNx
UotqH5bNT181DcZMaORJtKdpb7ffhznR7Mavf1gqI1FtGp2c3s8URr/bMP6eYg7FXOQ1FmTJNcQc
of5SNLYhdtW0C3ANzHTLDQzzXskxsPBrlNRaWXCTKBr4O8bIs1mlrpWotHaj/KbtUjdNrdZuJsmr
xnwXNNRlqlGJ0ASEja+KD0ZRb3EZsZkl4hPceZ2Gjp+hIWfaTqVkZ2J9kHCetEWOs800+scp6Vy1
Mh6gUSNAzEwEgRM8prTgAd3B73rO7LWM7hXcl5g5//ZN8SoWxpu2MZ4V9GEO/pB5EMavRUHdiWH9
w09SzQ2nVNwmaVZw7A+GrSr+pozib4oW3k9ydj9ODOGaMdhFXCi9GfyA4wvWc67Oz9QG4U2mhi9z
b95L04ApvKaBhtCkt6TRBc/UwV4F2mNGXdLpGdVnLGGxyHCAa2Iif8OWaLpduny/VAasDH19Qb+P
hVz25kn3rxqhibdsIDUCIMyx7oesinCgqoJvwmy135NiHm7NbqyZwuYqRZNeRB4bVoDOTxj5h3nI
OD4HJZLAdVZTFDG1iSZ2anUepNCrtaorl1MzDj2t7hNTpx4py7tGKsQosOU+kW/bqheZwSXMP9DH
L6vKA3MkNO+W2gm0eYdB3ckB24wb07dNvcjKlWEHoV5hEl1ZRzNoOwQOcYubGyuMmeBHrSN2cvzm
B4J1aM1G3mhTPP7wm57RXKGkonE9T11eugJApi1DJe0+VbIwtNs816miWWEnLIQqhmaBGJzaIqLs
NYw04TCcu5wdTDQZ6JNftROLffvml2PqwbxqcNbqmdZvO0YNvstJIAC5DqIme86wgPJydeqByfn1
i+6nuuZImS4feiHA+7srWUchT+aZjZF6jEXG8YVZI25eikxD1bYm7lfdNAecbUZcMxISEP4KLXh1
iCwm00OvaHSsuY3kNguP+iSsrW4XpBZdrBQ+WGtx/4bAU1KGDzdT0MnWpqKz/ijMeu824pA+znrA
6EYd2h3tJRE6QDEf5WqUb6wSMxTbj8NwOzLtB31NI+/KYn6O0qfRP+SjPOwMaw5oD7VJshNqqWq2
s9lM93qcmpGtV1V9GEqhrK8arWo4mWeIc8A76sYRYiR4nRpxyOsoM0ffDhJRae/UQgSIZ0rTu2Ly
/V0ZIbRrcVbTN99MDdXWe0HdN2Op1I4+ivNtZ2rRPjetfmtFYUaChB1+cFgqyk5dVt3tiOfkjdAM
iH1a8jxNu1qFd1jOfdc5aIWXXIj0kSs1jb7mGCdGXWy1ALgaethW4eWZIkE5CwwGpUKlzj9pL3KD
9lMAzEPZBW+ZFEk+87YSN0Qto9i1QWgFGFrEtJsq3PFu+6kprngqjo4Em5diW/aa+caVam7dvDZb
N4zz6Z3vIg6MGtrsrmHVG7Yvm+Bw4mFI3sq6qbVtWcrFTSWmwqFkvHglzdYvjASifVdihZMAzN2r
E60hBzRgXAB48ptnM9K7bKPBH3zgVWXHNqI3LA1FyiWuL6TG7asS7pGqTvJVpCfxWxXVlRPrM7bM
ugUBDfmBDDEiZezq9wZRE0/mozgy3gIbIR/Vo1yCZQSv1j1wG60jO2IItEt83z/9L1HsIsGSQXAY
jcxktRhL6bVMK+svzud/wfQ+gdD+xv6tYYKPRcb/1si/T2jB/5/wgRYQ0f8eH+gBUcybX9NHgODy
X/wFEBTk/y1pCNxZf0guGDxYfyME+Uc62lKQzfg3MPzCx+xviKBq/W/qF6CFIlwc8LYfIIL8o4Vo
hbEa8xrE8/iv/gcQQWmNtyU2MqlkiAQvWEWE6jMcVpBjTaYUZux6NW9nlz7gLgO0Hl4P+Kgt9h6X
hBPWsNVVwLWy82A2aTBgMmH75Y+lg1xPT5W54UaU0Fv68CH+KxU/4h//pbO2jrWi83WTHwPZBFCS
x997870v3dS/Z++v6sqt8m2oPrA0K+0CrvwPFfgjl+RPWGpZ6D4I1f2L3NQN8lDkE4+oPFgPhj1t
ICe74j2Cu4fOM26kLVeew3zM8OiK9spvpqHbyY3dxWdjZzl0zH5qTv0quJd8XNZcwPXvIt8+UgaU
nlla3vO7gvZkpreiuG2q77V0iSd0Kcw6paq6BDFCmNYdNsnuaoGlY/8U2Nqm3zAcvoMq5PgXcOPn
v/U/L11fCY0UldRpDVUd57IPbYwCPQWJeR0NtJtkN+933OrRiJOn7YUkY22X//7aKtKSXFkX867P
b7Xr8iYtU22w++3oqk6GQEeLE+EiOxK52vcL0da0j7++4T/RVt9QB3I+VDovV7ybXxb7Cz93fozO
vEEV9pBcNMH4FzPxr3io5i+iKoAwlt/zgWYycReflPDP08FP7nZ0AjflceEMMcrOwb16hvv1I67R
8+uIy471MeJkhBgP84RSeSP5j8HMPbLbfx3jbIpi70Zvz5Lx2FqnaDQhQbsc6N14E2VHJZ1dMbsL
y0sr7uzu+k+cNXdU72la+aGB4Kjx3g+v8UWrurPp8CHAaocD+AcIjiad3WxEBK/nnb/1d0BFIFaF
m+jmf8rM+fNtPoRb1sKHb5MHdFrGiOcBlihFpV1om2r8+fW3kc8uKEvX0e3jbvcvwZsxQoplFkgA
ZNAZstjtKbtXnfg2dwsv8DIuAU+zU1/jLevUHl3EBCrXJSb42ST88BtWSSiobSHlImmPKTBjWadL
T2gAXHjQP+rA/9o6PkRZfsWH1yktIHyawIOtNqZbBaGdJA+d/BgEA3PEJ9ni4GpfzPTYTttYeTJM
r2Y6l0xuha8kpA+jO5rWs5zvO2UbJ695hUQOI/OheWqbgyHeZ8OTaeQM3W+rYhModHeUEC3EXVxZ
NELe4tjD+VNE8j5LkYhhNKxtR/H3pD4qqiv2Jys7FfVJYbjbBbskuWKcUATqrpi/CflJla6n0vNB
G+t3EzIi83SopcQJy9d2DMAX5fRvAyC5pz45Jdp1bGA6vA3Fo8aMVCkegdZQfNNY8hj6uqH8u6WW
jw8mIcChZuFVkCR2179Xbegy44a2Lg5P2fAwmiNAM7oImefHXkLhnGpAb0JgyyfR+jXzb9OVKkC5
0mAPYCf17bM0boT5FCS7TJ02+vQizbkDOtse4apnki3RY6Pf7sTqo194Itqosn/T9j+bYBvVLwUN
qkh2UcxPKi6BWWQzoLZLMH4IIQFmbjVlU5m7st8AcNRpXbP7j26E8K6FCQDoTvoPdhjQHmVGJT4a
VWiP2jHrNkVZ275/FVZPAwrlDGRkXI+BgTSndLmqFDc+tuSDxLw6vc3hDSvJXRpcdd2vPt0b/bHi
BS5WZe1erR4k/Iq7K23MbLFJN+M82ZHOPDrYi7DFR6/S3wek84r2OJbPo8YNfkaLf6dFKEnwwxgp
tY2/dC+cVu34wcwcv8s0ftOM3sWuZIkJEj7X1aaW7kyoy4Jy6qHjSgwm9XzfTvHW1181VfDSioOB
VnZa32rGSU64tshPRngXCOEe7caZpmrYIE4y2Y3xQw6/J/0u7r8rItjb/iEbaaNiDnBd9XeaSl98
cqqmcXV5OyYHWlezod5yrbfD8M6qX3V69/F1K7zF5dXEFN0qb+V+m8KHKJniwnCxM/AZluJ1+bVY
3CSML9twmRhsLKBv5vLxg24jxg+67kAl0YHbFupvuj4X1viyAX+1xJeT6MMSV5MyLuacjUR/nWt3
4RXT6DyF36KnSbHT353LRob2KWOUPZ3BYhtuQCF8/RvOHkIfdplVgcKoeFamiJ9gMdUM9Jv5kvCp
fCnCqigZ8wxSD/0Mu/0Byhd28VIljC9LOQTk8rvF1Mrp3HkDq8Yt3rE19TJoo5duFuoSZv2uLa5T
sKpQgcPo+vO7jlUtx3uEw7Cvr/SaDNCfy/6KxqA+HcaegdoWdws7VE7jsPVVLDpktjb9Sq4mmzZz
K25763HkA/gKbuCOGAIDQ+13SB4DxtiU+X/QLub4qI2bzmw3Y2YBW80dUbxKI7rfTqQdivEJBIVV
3PkTral33BvsPnjRw9dCZJHQAxk3X3/cc9epj8+8OpF1o6wlpeeZDQA3wGbB1Dyl2rWesptfKrGX
quir97uqBRNcEAZx5jMvqj/ib3Ezbyfcwxaac7AfNwxnbsRtuMs3l+vQc+expaqGKcN3RMh6dVI2
M1qWOp1TGuHXcnLd6OCRu0tiX/9yvVvKm49RVot1zrJMHEyiwE/Bs7byLEcBomdbV/4N0ncO2M+j
sS8uJe75hzOhD0IjlBE6+Jy3NWNQiXESsHML+WdmwLxZ6/fXefKHDvqvj6f+E2RV0fgK9LhRIYif
ZvuFMOVbm0F/7fPvEfhQQTsE/kumzTTib+TRB898PUQ5M41tFjy2xb7uvtXYcYrmLZwep5NuzObe
MO9k5CCiWEe4JuT+ytlGe66ZvV5G0EPDS1wL961P6lf1xvJ/icZ8SHPVrYRhO+cJDDyWY/SMR5sT
c3T0NScNprcJ55k8PQ/S09fv4F9Om39933/ewSqL8qAs9LHjHahe74obfMZ+pSaHuR2/15vJLVxp
2AmucskG6mLcVV6VES3xgV6yDVYkc6AeLjsjLVeQRo72quWe7Iq7wJUuyRldSqzVzi8VTQ+snbgo
1jS/+8ie3WQTHECF9Y78w0RJd0v/07F+fv2ezx0HqHz/nc+r46CIuCRnYsjEznoyQ8z9LjjELq/r
X6mMgJ0u67KqS2s3B2YRbWeE/PkDjdTxkIngbf3XEKLQ189x9vVxCwE8hxvzv/TypK4RjSEhTl7t
s/ppoAutS2//WYxVasRKaSbmRAxVuNWat6z2AKH8ZyFWWYCU5yzlEiGy5j6pTqq+09sL9+l/eRP+
WVn4axiLDh+qd6stLG6rse8VYjRory6OBv7P7orZCzUO3sc+YgThoXUiFx2q8sLjnTmVEIOSTYWT
YfFYW4UWrCAJhADWQ1NEaNu78wgue6dUN6b0K2RLEjXv6/e5IlWT11C0P0ZcbaVFBggJItVy6c6x
0NzOR1a0o0wYw//fdEwvxlvy9EMNOdHGEOIlnnjo8g0Q6QNb95auVkA9dblNeK7nw/Mhma9ofFFd
XNVRgw4lzs/YNjS7PNX7mhMJx2fVlg79W81HzJ6/fqFn1tmneKsaptGMJDYMgCHMLWEsvglmCYb3
wqZ0pjj8FGSVJmlnQs4beYlpsjW72U44bOZyo6s/W9zg4LB8/Uzns/Kfd7jKEdDfYNZbwql/TGoz
r9s2+8syMH9q2tVe+Omx1rmRsW35y7tbarLRbezJCx+Xa0ZGryTx/F3n5te4T26WlpB8vCQIcunT
rbavuUl6kD48phRsGhG44UtZ3H/9Js+cJjwhDhwWUxQNT+LP2V8nQwXhlhBj/ThPN/N04Uv9N+n+
T4BV+mnSBF5QJkBNv3q5scBSgX+yoYO7q53cG79//UDnWtWfnmiVilqpNv5cEDB6Ay2X7CQM1zBw
wPe3oZl16ROdfz4obaqGqISqrAXIys6o4cSxnNP91WI303n3wka5a/bpYdiZztcPd+ZsRmfin2Cr
s39os05XGRTb9XQ9GgcTR9rG9zSq2q/jnDtxPgVaFuCHTVHBFy+apSWQq7wE30xP2wKGwGuVAUqx
r06KNzvV7fL9NPfr0Gdz3vgz0lvkrfRVQvqIZwZjS2TUXnPt1WJoo1xwlzP+XeEsNtDL1PBPiFVK
Muuu5mb5ZLX+FIV3Wd6BVvem6NXgr/6zp1klY1JZcDKWGjHVd6O5ExDQFdsLj3M2KUzk/rBlFCWG
Yp+/lVzKgTWlS3VAKwCEIFhtJwfaHe6+fpbzqf4h0Cr7AqBUQlUSqN9Om/ExOcCwMl77TbeHvAB9
n7vKhXw/fzh/CLnKQ3MoOhAYhKxCx/fK7aLCVeVsH38ZoxTvXz/i2eT7OxwD4s+v0spCE5wy4UJ9
J6bPPkDX8vfXIdA6PZd+H4KsMhyxEEq95XtNimrjx+zSYDaqfWR4Hb6dSrlNJYnnbXeIXXSZ5M0V
zHPF0cc3WB0piIS2c8BvOKW5kRVaibljivtU0CAONsgrXGl0KfPofhFhrAb9qphFaD+J64+vFfD4
it2p+23F7xW8Trn6ZaAx0PL/OvueVxCr4iex8abkzhdOqfWtLUGZ0uIE7ax/lxMVZebvTJAAh40O
Wq4btTpVqKuM6rwdezW0owkUL7TqhRuU/coN3R7lxJ6bxxSmXBAcI/F3MTwl5baKX+WcJlFkbhv9
tpIeApidfRfRnWabRhtCy/aVCq9D0DZaKaAqce0bj4b61qoeN+egeFKFh9J4DQuAx+MuKIByxLI9
Ct+FtLJNYx+Hv2geC+ZDK1NozZ4CTLwG1mb0rJLQVZpnRTgJiWV3cmMHIT+BLlTkWlPglpobFcAA
t4l5p8SPmunG2o0qb1r67vm4m+khlsN3LbrK0R/RubdjdGP7mmfV6kNd6l7nG3e6GW4F6QcSDfCF
MTBkmgJNYqzeq/BoGA8zWFYLQiHQSXgGPyKQxfRfp009Xi10QkzVD6ruiWnjLEjPEbZQJrqW9Bj5
jyGyV7FvlGhP41MgzE7WvWhN7ZmWb/Ozuyg8jlK/y7LBHVVjU2vgPKNNUOz14TlHw1KSr3zYrFK5
DQSEBXjqykvAyJXAZO9MtN5x+dB6Lu7RzTBfTzHYpSs0yO1C95BoTcsbQbsNxFsdn1kt2lWwmRSw
ffyO0XIKOvMCEFJ624J8kocbZW4dLcC1DNzkCDmpozVPxn+9pM7UMDBvFHTHIMSi6rT88w+HVTJ1
s1JYCAsoMfv50xBf8EU7V1J8CrAqA3UAe+a8BEhPvtd5WLieLK+lZcXSu7TjLSfCquT8FGtV8xVm
J0eZTKy/DGNTd0Z6sLW7bbVPN4JbPH/97s4cHp/CrQ4P1LLEvs8Jh2yOneL9U8Sga19E7cI7PPON
FOnDprc6c9XaEGZzue2H0q98AJs7P3z9IP8SUPxzb/wQYXmxH7JAk9J4xMN5uSS3p3Lb73Do3sDP
2DUXzsGzl48PgVbppgG0ZDcjEEQGrgKJV2+AxF80PLtw3OKR9/mBwJ+Kfaz9eaAZytNj6obusnc5
ygE2qxu42s+vX+Gl02+VemWTToUREDAvHvUZOCAywZcccc6+PLTckCbG8wzp2c8PBTa7T4wlvdtt
udd24w5Y6Kn1Lgl4nk23D2FW6ebnoS9aA2HQ1UIyhivH/1Rf/E+6fYiwSjcVM5xR64igMgvBEryQ
f0qXDE3OFqofYqwyrfPbWStGYky+78jiMZmOmRDZfnUX+pXz9cc/n24fgq3STc57BHs0gkk3qrck
dvQUOYjPe+o2cy97VZ9Ntg/hVsk2otpSpBLh0HWCJMReipaVcckF4NzwjHNBl2llYuOgGKuaNVfm
REBviKGDkNoVXF4F1v8YezlawPD98/7Q6k4FlV5CykkXNiUcIf9hIW1MlTNKuwDlEaX/mefSJoe1
19Fkq9RDoLxeePtLQq62/U+/c1XoVhzmyN1BZFVh2kgY3kNrsCbKDRShjlr13gCS7svtaD2Y2v5C
7DNnwMfYa+NjFX28KvB5R+G+d/tTdc8Rd+yPBkKn5dt0Gq8Q873SN19HPRt0MUvB91CXudR+3ggW
dq2AKjsbwQBRvrpGZsnRa5jQ7tdxzuUZAGgcUv6cc2uIVVGlCByqxInH4zBsoEPOw4UXeG5PA4Sq
SYviJADg1TId1KwvUxnX3Hjfghlrdxpr5rKq+x+TrXWOfIyzWqHKJALTn4gzOOg2uc1xWaeYY7nL
rUjDj2i7iIWjvHT0N9kF3OG5DfVj7NVy1dRFLXwgNgoNSvg4yBe2n7MLVZc1SVxEVxEkXy0AMAW5
XCgEYPjljS/SFqWcve/Rj91Ao9u3dvxtvkeLwJPtaAtbYid8D7b/T/fND7/CWF0AS3muCsPgV0Tl
D1P2UoYStbUdMiwDUkezUi/Trpp6ExvIblM6f52q5yZZrIW/38G6GQeMvreyDDJWc9A9Jv1/fNYS
z3pbFId923+GBnph2nNueXwMuTooGyBNBkIcHDG4kanHgnvKcKH0O1c+f3qs1VJvhRF3meWxJqd3
Z7dx+ndt6f9thNtLtdm5yzU2bhiOLh6dSGmu6gutCHoxRL3ERoOTjwbfVuSi7BXZzkzAIwCZVR6n
tEPQoHaLSIPlfF8MD0n7KPpXublIYm1ldWfF8oVt6Mwe8bHOXmMi40maYJEtR/nhzx5xjPYhSXxp
Lz9TMXwMs4ZEBosoYKIuYZr3qHtNykf4cT6q7NLL17l6Jm8+BVq95xZVW2ggBFKnHQj7Tdvd6/Ci
vg5yDqz4KcoqO+ssnYVwKYDEZaTsic7syofycV7U5jcg6V3h3t8ymBp/d/vMtWK7uLnU4L30oKvk
RYO4hrJCQimpggG3xhz9XTAvzJLPBoHozyAUbW4ws58PwyCA3TP1MSeIdZUgLy/dCZcK77OZga6F
YjDWpVW9uuiFUYtuGQodeLy+xZ1rNj90yONNeNSCCwj9Mye7inaYwoDLYni2vrcIOh5I5Uw5oc67
Ur7WfABoheLUkuh9nR5nA2mQOCzNwF1ijexo0c40C5maKZk2Jke7cmOM++aSB9+5HiQHO2NqsDE8
0XogXtZpjHwpYcTDMDsKbhIt4zpfYeSTuNPuEtb+7E6x6ObToVZ0zVh9KIOBTJqgJ0s1ETG8qHfT
Vsdw4BLYWDqbEMCA8QBQJQW3n885pzV6AtOVxxoc5QdAVs02XugJbRgPdjS4pg3FxKY8JK7hNpdm
/2e/3IfYq4rJaoKuUXpi66hatqEjKjTmBlSsLtkLnV1YHwKtFlYnKKUa6gTSotPcXE3dXR09fJ2F
l0KsKiMGdNWomoQocU+Lxhc9PRXahVP6TPWlItn/97da5QTMtxyKKzEWmKxRP3Tir//sIVbXJINr
ZauhnIDt2/UovQvKtr44mFsSalW+fnqIVYWXWnOLcgoxZE/aVtfdlQBy2Fa89k22xV0KKfRCPQUT
7ExIbn8ikx4DIf/1vqpmsdWIIlsRPucKUmepgrDnj1bLuEu9TqiHBU9+cW+Voq2ShXr42Mf3Y3qv
jQ9Vfa126gG9RAEkPtWgFv9AIQXY768aZHPk6oxyKmFyhvZ9Fgy3t+5TwUGNHlHCjakckay3IzFG
sRHQtLCLrB9VCF1e96Dragij1Q8T4oi9x6Ch1G9n5ZuRZLs8yI6j+SCgSBxY71F1MJPMsYR9YRzB
WZhaaYODVNMrvWVAkN5VoMSRHmkUux73YfF9Fm6qcFf7s6Mnrm4Avr0VEUiWjeOQfE9nbrxz6mbj
jVhCABb5y+KHmqGZejPHujtMzmzeT4nh5NI3P3DypCHT7sb+dtTvYPxM5S1KeOjLzM1eKRCpBmRK
yzzgJqAhFlGFd12SbSJpn2iTE4ArRsBwN0O7bAW3jN6y8GfoI1GsIGDoqYN2LKOtYoB90BcdlH04
Xk/J7yZ59tF7Leg+G8LN6B9Scztbh7JEXuBqaEmR/Ni33bZTNNoGFGsqvX4hfYT1vlGUYy/N1+PE
PoapyWw+5tqpDbeadNNXCFIXJtgEwaa9qae7ZHoxfFto30I530Rm4CiLg8jPpr4upvchslzN2Nfo
P6PNIszQ4tsArHVrFwhj4kx5V5fiPo6MKwm9cX3SvbQR6S1cN/+HufNYrhvZtu2/3D4q4E3jvgaw
PTedKBqpkyGJJLxP2K9/A6o6p8gtHu1Xt3NfREVFlBGTABKJzLXmHFOvfBE7YK2vZAL4q5CXqYbK
e653ZLiuClzVtqrf63P3QkTYJW3IQFOvKkO/yeboOizby1zTA8Ux1mizfGIRgjnfxKV2X2rXOvFZ
2pWmhKupvmmr7n5SADUnz551VdS7QUMZpPG1Df0KrNZQX3jUCQW3xINLpyuBhjytq1HUJK6fS2eX
RHu09E0sN6qGaRZjbl2g1rs01YuoYQ5Pd2HskJP9UkVWAJKsCr+4cbp22WvBaBHAQiHgqf1nePe8
SneW84SIdFVH7q3WzbtEvVJSe110x2KEUZDk25qU4fpZNqyQU7RqsRRgvPZtHBB2mxHKOn9qMtDl
yd0slQO+WrKhuq3I9D1fhkNSmFCvuqsUk3XritXQgY/kTFa7JORELk4N6adAnCIZrqJuQepEG88T
Qe8wsQo78Bow7+khgVzZHssU4LAZbtTRWxez3EcJ/3+5NWleacam47fr03Q1zPLC7QEVFoBnHmRn
ryYdq0Pk95bcTLSJHNhOINWM0eWBuIE1fzExshTYDuwhWoOW9huBLJAEKEnjxBzpWVZ3olqZ5aMm
CNXTAU3pq6bvCDw/pmW7mjAkTOqTE+9lbmOs+FSrm7Gh/M/BU4leISZhJYfZoaVr0l0+aU5/AJ+6
EzTlnfQO4zIHUnsbN18r58ZYFnJY6kAq0Wz1hPmhz4f6OZUwPAaf7BZfreRGWpBNvi+ss8rxEGVb
SLsVX3OQsszFxZAp+77SdlEYYbdoi41UQFZxUozE99l0fEfsh6rdgXIOM9MPe8KfBO8UsDivkqu5
Gq6m0dyE8IZTrbtIeAdGDvNVuFXrIfWHIdkZ48M0AMRUOJi5z3al77X4AfYcN2m4GOVyd9G1w7TN
pLWZJ+WhLrXPTjTe6OWTKFXeteyuSbWt6TKl9IdMRT4llN04fxkLgS3+a1E8W1mznqc7wENQ8DKK
JLbYOhDLk8t4qFdlo6JjB4EObzBMvwg9g5V5q8+fcuUWZGQtDhr+ISl2Q7nV0O2Oxovtfo7CrQ1P
GXbwbjYpEGDh6AbOJ9Gnorue4i92/ymGJwQ9Nf8RFXqQE+jQg3CFgboDCsFScVxavC6cADY8UeTS
9E1WumpiO0rWjphASR5U5ERqsbeS75q6G+KNZm7qZhvF9yYIetbnAbKfq3/qImWjRM+tt5uw2Jsg
OcmJ35jwdnNrY4t1a1+2uosVCMZoHDgDJJHqx2wfYbkjsvPd4b517ZULSqk2fWIQwbfS7B27W6I3
BuCNFeFh4WZ26E/WPiTyOfnOZ5aPXBx4ergS2a0tsKXE9wZdZu9bGL300QPgRhra03DrwMoO1bWu
ESIj1727XxbszHiOm5tSv8+irU5LNTFuu/g6gb5p7I2w80fwq1V6lRfPpXGIjLslgoH2v9LumvSi
yw7TjPkAePC00eXj0FyMYmtnyPfsW49na3xSB9Xv03s33Oe8hnp+oRNm0fOCFPOmXqq81UaS2RD3
oKNe6xiAHerzBTYtb9r5KzafaH6Epe2r6g6PA4zb3nsAWxyKzWRdtP3KjW/yGAys+QxadD2yqKoH
u9hZU+kTS8ALt5NwFZmXchIBrRSYN4r3rQoT3x73kiao423T8VXlWY3GXY/gXRePttfxLXzqzMuI
IAq92RjkxmUYl8vvAptEQoCdcZxj0DHVdR7v4+za0FfCvYWgMTs0sYFimd/U5LYcbpTs8febw49a
Aybhzzg5VeIC3VMRqDGXU0kIMkeSY7+a1t4mPoQvccADWDUkKJz1mpwd8OR8kCdOpJORsChNzIPi
LzXOxTc/B/NDSTLtubLfR8cRnAHYe4kM4Yh3ckoYPavw+oIClVl+U+erIKiS77+/hR9tRC1cvtxA
cioZ6/1hq1X6afRUFk/216770Gfr3//8jw5zoAxwWEAzgGBwUo4xPU0Q1dOxty5bCMMJXyL06PE2
G4GOn6nn6R9t5N8OdlKVcWtXKbVGLqImG748+4g6Ccbs85QeBPjp0vphWOupuNYbFsE+mDs+3+nN
bKl+U6J2AU8V1z+IMTmM41VdeMAjNV+FBP3zlvwjVsZ/BGG8w2X8NnhrGe8ti+Ov8f83I7UM5ud/
Rmb4xLd+a+Jvb5EZy5/4E5mhu3/YKkJFj2wU6uzktP07U0v/w8Bib7kEndIpsxb/zl+ZWqb5Bx1b
m7grSzc9FZTFvzO1TDK1TB26JkUlwyVlwf4nwIzlRfv7iLik3uG2MhzKLFCATTjZ71+THMpMofcU
2Qrb+Erd51Maw+xyHXkmPBAu6/s3kqGQANosZbyQSEfs035DPVlT1Q0DxY8EBnvt9PFuDqt42bRA
YTKGaWf2pAFFVgmlup3I5oqMIV2bwmvvosm47rSxCyCPAfDS0rigYyfi4tLjGH05a1nxkKpx+gKV
N1eCLs2gAiemeWhMEOTR3OAhptLuSXGhSiXatmyt2PeraLtELz73PfzEWhbeShmcPkLFxea2m+hV
xtgpnuA3S76vmQ2H0uRM4c7ThenW3YWWDp/qQeR381w6ILc7JUlhHxNM4Y18JEXvvIYuRz0iSDAD
p44L4lqaQeqBx6VBjj6ct1abLoma/mSBAcL+Gxl+6FZiNU5t/2joMrmv89Z+MswC4tms/YxSSuUz
6o7pOUpc0Fetm9lwO+HiAc4N8bCVZUsSRYqzNfUEB4rcaC4iV3X3utakN/XQOVA5vKE6yo49jjIm
823LPkwA0H7hvsxrDRrapYlY7pM02sqvK68mA4JcD72P+luxAKf1rsyvZjupyFOfrPhgtBEbKa1w
t1mT9diS4ULG9uisO0zLhZgJCpIHBeqTb3SpWJVSGKtmHtdTlr6IsSXUpy0DV6lfvTIlpMT77kVq
c0GNwCYpPk6ujREcvmIngHnzZsAUbsLUEmlyTFpFQKHU4f4NpKgPL5yztY2Xs7eN7ARyqLIcmERO
AULQhVCA365LtIDBpGcGqOj2wZ3ZbvdjcytTk31lpsbHQW8PtW49mT2w3sJSjp4X78e6erW9+nOa
194qn2xrbwjUeokDWU4xe99rCpzt3mY2OchhNg6KCCWeXsfadtKVC5GmQVsV+prsFcj5qMQqVTzA
pjOP+hgDAZbltRFhQq9moGFF6d7WqXmMMhenc149NGZEAlBIL91JH3MrzwO9zq54Mjg64QcHhZPd
V9O47Q2u0nOghei196M1CAdySvmka3s7do3rYciboM7N5yH94eXEfvVm9eRKs518ZZq+jdPcL2Fd
KMv0MN9XRpH4TqY8GIN8zAQgvElb5j+V1CM75hRfc8JhJWgJh/AF0KqmqzDNu+3rkAttJdTxh5Nk
z8SvoNsyJTEHobyaFoAEf9sN0vCuhogzeu66F7NF/IaRz1dtaBKhEVbblnSVQgufxim5Z9Z8zouM
fJiOFBylZBOUh18YgFaEWlwKh0qDSOOdHY+VXxUgn+PoFewvLg93mgIOspQ+e+jPQ0bwRmq4TySV
bDTO2x1oog2MfCaDNRocDqlL5Q6Cz2y+L9LxQS/URy1Hy+jUg7Vtw/BOV5VNV/TXJPzdl80CiUxa
TjkpGVd672s94QhKuRO9q2Giae+NPrpNNOvVafpkz9TG1+r1N713cNsE5xplkZK8m7o3aZNpUKJd
j0QMNIvCcILEGjx/KuLbsUo4ihjrinwMoM6fdEf/agttG8ckjDtwUekoXtWOhsG/uU7q9PMMVptk
P22j6kgEHfW7N2bcK914IjvZCGacRfqobrwmd3yrKcVGn27buLrJvOmqMXSoj/312M2PQp/VrT1o
6oZDWc4228vl1m1AOrQ97QZ7bC4kPBqHDarBRC+mrRqqt6qghxvZR4Rbu8ydjoMQVZAJZ896ems2
argTKptuw9kJCAjj3L0O5VisZNau2zm7s9o+P4rU1Y+ufpjSh3ZOXgd9vIhCOTC5a2pnkXttavJz
XirPeZPCNR7xZGXlupvs9Zx5t7YC76whXUEP+2uZAHZsGAB8UlCBLSaUb11rtkkRyzR8zao4t/F+
JZY5raZmCDqZf3NcshFrqW3JKwvqmFtsqVdNo20M2fslDVGfFIGbrsBunZHc4bP4HsMh/pqC28sV
TPHRdORbhkFyZsFIDXsdkSwSkKOF4E+g/HXSqg5avXWPTeWQX/GqmvNajdJtnOQ3iifilRgyXyvS
vdGT+sI7VM03NGDvJhFfuhFeLRHxQ9tul0LmJqvFe/JGd58Sa1LHhDhAof7kTval3Yl9ZhV4qc3O
u9CtawtGVBzW1F6oY7RRfFmNINnEdKAho+BytK9ojG/KhS2rqzkfQuJFvNxsdkZXXU28lqsU39za
6hKosJPy7KhhuIOhet9oDqTfIXzOGj1fS9dlwc2b8LEipMzX2+naSrunaICXXY7Z19pqOYKFXbc1
GTYcVfgS1veuoaGUYbzYUtdkbtb2rVmP6hrUpxLMWbrVR87vamhsXcXrDui1D2aiFbuEqo+apZ87
m6qe1301ZnIhB/ceSgYO9rj/QSrCNxNBisycy1iNfpBT9iNK541aUvPNCu++j9XPg7OUpfIMqgfK
9LVN186rsns5dF8EgpfNSHoSmwTO7UodfpOd8uQl8bCa50L6VTWRWCung27wGtjEKZAylm1Gsymw
IszMS6E/lwKzQFi5zWYwQTgTMAWMnQBvmMOEQTqtuQvNci3rNArGkg1PphawSntCrsyjYnkPSiOL
NTEX2gpO7kLFJeWyyK3bljgzsPJakCqUutLGzDZyyDi9JiZ1uUpadyBka792yivRiuc5lvvRqcxj
nuT91myRbBtq+xT2xp2RpvejCicfwvBFIcJ706peiqi+Mb35tZTUN7XCrrb804On9S0Fm9o5wHqH
e0KoC7Bh6K9m+qI48W2oq19lnz00o/wOY9llTk3kSpHiSDIUpQPZ6jdjqocbruBrpqnhRtozM88T
4QbaIHOm4lNh5/cV0Esa3z2RbTA5t4qEJj2bxmus2S1YVHej8+HZOS7s8YIKb9QiQGzUDvmD6PLP
bjhcpS3UblEmQFPpAaI6CLeJQv3KG/iGE29TU9wkWWfu3ITicCHwlHM2leC7KRIa9SekroRC6tP8
ROQHb2LaynWk9tmqkTH4XOEmV4R7sRSkjUodti72eVtLnP3JVp2I2iCuRau/gK3QbiIvQSleChuZ
vxVvxVA0wVjnkLatfM1X9Moy7GzdamjcG6isfqO48tWzMpLD6sEL4grmsbS0MCi9pt6OVLb3RcZW
dtZVFHS9moH/qJxD2YwUrYDQ37LZkMxAq1+ZiWzXFIStu77wHmrbo17oxJtK768JsAQZHw3YgOyV
MqrDtU1oDjU/pVtjitN23exSzGvkfGGYjb5WqTs/9bqzAuo3HoaMn+Nrtp3cDnbo3NjScg9D29Qg
RYv8pg9zfaPayqEr+ZiZHlT5gazvAJb9kuc3iMAobYrNLnlkQTZGl0lTxYe8do9se/JtX4M8Jc4L
UTjI4sZZyKKQjJJKWRWTrQOwV3j1VKXNtobNVl4tvMpvOoIEGocrMjP9VcXCTX0ePq/O0WUb61R6
lVonOjJxJGu+6u6MaX61S4J9WwQv0JTlOH7uREPtKFKuQFVSfDPcC6ez+HyqiyzJm+N1Z5Id6imC
ThZVzq4nRVdo1IdQdt+mqnyAwC5WFQU2yxqHYz0jGSsKyoOafZhao93UdX4dilBAeGZvmLn2D6+s
V0o5wyDwkh+a9MzbqZ6bi7ZOD7khKNCBi92yPaYAZtTONndDttJ17nxpWg/pTUZ11ZzrJ2UaXHIu
6uY1FdorQY7zlizBfG0Qt3qZWLI99m1zw56kua0aoml6wOgHIgcbciVncVWoE1vLsVeg4XQEW2jU
+vdjOl4akciPukF9XUo1DKDxd1ttysdjP1MEHxEPEE1napueXKBEEDpBnIjtXlpVW63NOUt2pBHz
GaSmaOarlmSx/FhMxjBvu0lPSxjGo9fedMmsbOMxjn7u3wplbXrm8DWclXyjtNSkS/rZa2lOya0b
LiktjjGM8wZocPZpypRw4k13OAWwwySUKx6I7/AKKoh1XEUPaUbFjTTe2QMbFCrNF+i7ghgegKL1
2tNl/aTVir0ncabZc+Ph0pYETWHE0VAJ+AZbb3M1JCT0dHVuP8FoEWy8ebu3jedM8aeoGkhwrKM8
vRqGMpQXRCFFBVz7vAXvZAymE9R67h7F0Nd05ErDKg9a0nfsdxI1WQ+jIm6ytGC/YZg51H4A9d8i
OdQ4f5p6uMxEW4acQzXn1kxlsRW62Vwoo2M8JEWifMNjGAqIVF6FN35sV20jw52LpcUhyGjqvmhj
E3UbM+0rPhIIulbJEOY/sAmwrMeA7e1g0IZwhhbT4DUXAM1B7tssGsLOh91AZiLdtrDUza3BS3xF
xnO3H6c+u2mkgutGHTV13urQamaaErn5KkUKj6lKvfwx4eULoRxJYiObnADttd4MsbnHcJaTd1O7
zUuq5ymqO6NJwqAtYnEfqs1027epp1y1iRfmu7qOwvjS0vXcWQ+Ko1tbwJSe59diVnddqpr3rL8j
mswwNXTSN3TvZnAcy7jQMrtBbFxGhQaR1lD6jYg55v5I28Ekt5ZEkxxvjz2nF4o76/B5jX743s2q
vMVwo6xlkxsFrNvSPmYulM3BFHW5StROwX+TlxZ/YPK0K9WeM9LBh/ioSI/FNSPWIVzH/J7Whoub
C5RGYHV0do+EYur6TZ7I4Z72s/ojUgnv5LxeBl7XThdTT03R6xER+YLd6J3lxd0h1M0qMKKsw47n
Wl8mQxP7xOrv3LFEijV2EILXtWTLNw3g0URZed9HcyyP9eIJ3pZVNLMYFm56UThEVvtzR7hKTfgo
ICsyh56qrky9jZfZx4a8TN+os4aTEVmYTpU5QRtFxkaNDRJcoiEOS2oOoiERzTLt27505oU00kb5
cufqV6naGSt5OkniHSqBKYtvF003ryuVbgMTHh2KiBWOWI2j/ch40zlVUvs3+d6KUKOBApZPrsKw
xq7F5nVtkF5yTObKfDTHaMRSp+tNtY6tqOXzbqqvuii7I1qimYy7hMwrl5PHnBig2538YRZO4vPn
JjBc8T3dx4vGyhBjibCv9m2epmtuCEmanKRsch8FETq9WhNoaFA3IDcDiXbhwIv01H2rdA7NJFM/
8AFEf5LF1o+kEfp30RuAk5ouohkri6fYA7NWlpV6RTOVmL2OXz8N209N0ivQyiihMBWpKiY5/Ura
hE42wxfrrJzsRFPdkgvdXYWg1sldlPPNPC/nxdoRP6SZKncRN3HcTFnSkykr2MLjQyMvXVDWwItI
N4vkldAwJSk7i9K0NaRDKDrPgLBJ+ORjczTDqIPinJlfU22Y1oY6NVuhDMW+isvljKS2FwQs3EW8
aWS7pzkp6qSZy41St9DxCgpLB4MqiS+IN3FNwh898m3RaOGZTS+9HmlFWy+xHJogPJZoTL3emK2j
I/Vs5YOT2VD6iwQMVdXxnASboSBNYORQfWg+zbEKymeSl2ZnNzu69RXqDUHIaJz0HJ6nhsNKWfT5
TTwSWdSadY9QYIzjC0xpJSHAntOCwXfyg5I59g4TPr8RQel8SuY+vtClrlUr4loKNpTzPrQGctYz
q3txsj5ZtcMQrrOm9m7MhPyTSnHTnqdSWoeubqxbvWq9TcuBbjUYWfw9TkrvbqpG0uyUPr7Xba14
sLuKvAk91K4jFw45X2yLY2fcH+oCgl6v9/D/qUFMLQF0LrfZKyLv0pvMdjd7SYnEZMkrsqr0siLz
bRtCvF+ZnN2PFBr0r4PHkQpAZvO91yoaZnms+FMfIYyutKy/GGJSIOmvyrzYpBAIEGGUZJ7aJboR
tsztjRbK+UsoG+Jo3YmtSEaSbhk65noszWlDVpIVbofZRf2s52XuC0lYb0FUwEvYklxUdTlQ70az
X9PaRVjAzpd8zQYgCk3WNbVvXvmhyeqXcrquU5KHmklDHGB1A9EKynrKAaETTQGdMbe65qrTG9e3
5UA2XJ1qmCM1/WCFkkpOkjvKShUlBxbi0RJyomTy4vTuN0Eux2SkdUBy6Yo0NNrqYZesuhGRj0Ld
dW/Iem8CNCE7aDgOWqpdonE39omTuoEyD8a3RPTd9VCEBvF0dE2F00XPdkqivVc/pXFerhwRt59n
RdHI0e04cEgRIgy3kr0t9PqOQwlK9Gbs9EfpsVa7zVhf2OQZgQGMtZe4amwMNrM2b3RX0mEhJvvQ
KVFFjgpJG2wi0w3YqnkX1Xoqg36I44MyO5gJCgXbae+QfeRbHn24hvrncxhpzSqho6k2Np/jpC6/
GVMWB4OeIR5Kcm3t6kmyN5LC2EaNHn6u7CbkZaDmY6w5y9kOi7gyPoKboYBlqrlqEfLiukf+B2xN
tj16BXKeLNSCf94KgpnOX/8zbPrbFtD/2b6UV9/yl/b0R/1/2Cha1O//uVG0einyb036tk+0/IE/
+0Sa9YcGDYRW0KKsRUOHInB4aeV//5f7Bw4XGjWWptMJIj6P//JXn8hy/nBYgvmXFPwAiix67rbs
ZPTf/2WZf9D/VOHO0npZBHn/CKx+0idSERU7pguFkF/E5IR00k716oxWwFLPEWR0rsI2Nv0sqXFH
zPP9m1ty82fv6R3l/L0cl2rryVAnysiw0rWwshgqcbfFHgjwBdy2IL7MMKZ4wXyYEIJcOVtyyQ7K
6pwW+H1j2vlJoAd0DiwZhryJU+p9P0yy/+cM6xDLLG6IEJ6NS3e804fnM9e4NGzftN1+GWbplb2x
zjaFaXYhN4JUoJWxWUjAifSjR9P3tuVKZfu6/f2AJ4/vz/E8dZkmCNKB878fr0xVkuwJAaZL/bmE
5DBd03/4/RAn8ua/bp3HxhCfKcCUn16bN9fkCLtOE4UoI31LYcolF+y4yAjYql0pDwnlrMPC7GEd
8vbp45mxlzbl6f1kU+hoiMUXS9jJ9bENXOK+kclQ9dwS27geSIIL5sDc6Bf/FBz555W+He1EgJw0
Yzl0HVdar/vVwged1vIm2ygB5Lb00nw2feOgrurNhNJyCMLvZy72ozlKXhYKeVPHe38qj5eOTrII
QQuBqX1eCD+LY6vHLbGSF5ArUYXt5RZV6nkB+0ezlqa04Rio5WGNn8xaciCbNpPYN4dgMYa0vvYI
a9cnwWxdXZ4zFJ9IUv68y29HO3mmKUlBXgl+J6AXsx5XFO+/9zsFEkm9x7DxUp7x250sOz9fkbfD
nTzUlBSrmnBrO1APf7oArO3iAjjnl/rwNXk7zslKmhLiPJqCm0hE3NWSJWDsyq2Nu0asip1cqyt9
N38lBXt/ZtZ89Iq8HfdkWTXFvx5eUu0VnUNBWq0GeqMO4i5Xf/CQ0rbuPrege1AMPjP4uZlzokSf
C12ya+Oik32/7+7FSvrxZyL4fFz1m3L3+9H0j16QN5d6mp1ASyuhNsRolYGMuNw11aWaH7T2KXN0
zg83ybC1taPaffWGr7NY2eWLW36a56sqPGoNp93eV120NsSYEV69jrRhNYEtaZDO1va5O3Pud10e
25tVs848I40bfldKLEyDcktStvzutQufLoANEpR3005S/D6n1T8hTv3yftnLM3szsmIVg2FWTPga
8K15uaxkUdBdLvJL39o6ge0bQXtNdfK82uzDueigEWFD4VLrOJkOZq1oidNz0cUx3DkXPf4e5xak
A5D/s9DQD9/rv8c6DWjJ5VTrOJLtwFCLgDjAMib2Cvp7f6Dq4HfPhUsQbLHCtE6mJFmOl8RiRyhP
q3yXkqPgKsckdM499Q9vgKtZLN+uunCx3t/7it6jQ0WBJXyLOfF22djwFvraAwkA/8jp9tdjfjPU
yaI9tno3psuiHYUIHy6imTjRc2vL8jNOPr8e/imUcEuAD5+m95czjTKJx4yE0mUSt8FwH99KHw8k
E7i7Vvbi6px+0PlgQfGWTQabXp0s3FOBJJG/ca0UFbpYQ6vXnOGTbUa18hmjxkyGeGsEkYJuPqsk
bZW8aPaenlPO9ux+06HuCaxhdB5KVdV9qTTVRZxU92E3fdOLLuPgZJuBGRY01hybkEhoNChO8+9T
VgPxb+GyTkmt7GQdJ9Eqa2R7V1SjvHJzwcpBlQlPQhEDPh0h9RtKnV5PFlWulRU1/JJ6RHXa0+gY
k7sWRlfU+u672sQf0hb6Ixxw5ClVNRAEqknEJ1pSWvt+ymMkf0POFpjVaC2pr6IwspC421JsHMUW
gawSM7BNOhJOT3B2K4kH7Mc42Vl66q0q0R3yPvZ8w6mLx4ry0WHMJ6wJZWfY+1xp2bFJhEZ0ZTpE
IZUdo18mWo+lL+/mQ+141dmgmdM9qYFu0tLQLqPOoV72Ey/zZv3p2yoZVSXRAueaSKFNvk1E4BJb
ecRaEhBVvcvkSr2lAfj7r8OJqd+Btv1+3JPJqqup1Ek21QK3jcOHSops42QgntSwqDdiokWiKe74
mBFTuxKodsiCX8yUQiFwogM1G9kpVgRJSdPO9K+eqtHbsZXwkJT4DzKrOWdV1T56u1AHcvDTUOqp
7skvXMcqCYjDbAWUnfJXd+tskg39vNCfLX/elvtsF2/OblOW7cD7VxoYm0UKnOEiboXn8f6VbonW
E3bFoOOPbr2wCJOVt54PDgexZk1W+lrdiTVmnfMfh18v9/3IJ2tj6UxGrFNmDOY79TCurI2xQwsQ
TD+cLVT7IP6nDIJliXRUkzVk8WQyIU8/RxyiVbsWzXJy6Y/5etyJ3eL+p0MC8+ccoPCDfe270U4/
SC5RfU24XF+9nshq8JFBEpPFTdX9xk/W57OkPrqhoOYRjC6fW7xY7x9laTklAZJcnqShnDfrMUzX
Z96pX5djrunNECezxdHp+1C6ZbZsDDgSyy5mNQbDKtktt5D87N+P9+s3HTgT2XMkHmHS4Mvz/ooi
o1UcbcJg0G9+evv/4n+cIw6dEK7+nBhQRomKQh37K5lbwAWzS5Vx9K0LC5GJARQsYVN29rDz0Q1c
3M4aYniqcaeTQk90qyxCRrK/dut4h4Ql+FGXPunuEJHPFTl+3p/Tl/vtaCf3r4pkFUUlo2kEAyi+
sTO/IPr11eP/A0NlOc+cjIUCHz08xn1Qoov8+e02U8y5aXXuCCCevUGxSjaKuVXJtAj6Xc8e4c9c
vowIy4Nogt9Pkw8m/ruhl//+5gvDpk/KhnDPoCwfVC9ANOz/foAP5qFpo2gGnsLL9QswDK1s1Y6L
8hdM3UHbmXtSbNb67lz15tczgvNumJOjaU0WTTtObEpso72KDXfbEVWOMzEYxvgMSuCEiPJzyjMW
e3IX1wSa7ZPHRVpoaQnBWIsZHofcUp3CsAeZqISfMe3178Xlud3cieH/56DsAVSMUjheNCjd7x9U
qokxwiNsUVgYf/JK8ksvaFcqOP94c+6g/8GEZDCDraql0mj9ZTkchRyhRFpB7CbMiUcj07D8rqOI
5vLn38+PDybgu6FOlkW0fUSaCwydCZ2gksDT3Dxz1v341nGIWIwommGdquqdSNEndJtUErXVUi3V
dnKXvTr36sYlfOfcTPxlRWTztMwK0wH8yLNaytdvXynFqCmdRo4aRJZ3ISPnJqSru8Z1/FWV7k7S
UvFVRdh+1xB/Wc2kY/3+jv6yGVp2b3BbKI8TRYmv52Sq0J4kihvB38+TE8zO2i+DJXly0I+kqPly
my0O7zODfrRVfTvoyQsIME0WVphicm4POPIA6oTAUEJorFxjsNQxSJ3Yn30tTqfPz2tddh8mX1eL
heb9zfYmkpz7gmHTB2UnXswDlb5D8ah/tu9SXsb8+tyu7+MBTTZDNskHv5iakN12mebEGoVMD++Z
aye+JtNzj/B0Ofvzsv4e5eStqBVdRl3CZeEc3VibfJcfyi0ikV27ouTxRNTfIbk8V54+XapPBz25
l1OpIBGJGTQ7yr2xs1mq2/35pfrDmeL9fW3LHX7zyUEKQ6uy4w52IaiSxQt2gT15dWY+nruYk5eg
8XpZFykXk+yXos0T+1aWTbKpUEdfJepPdmn+A+PF5Zz8893Dn7fSWaxHS+/pdMlB220Z5NowSw71
Vbt194iUD/DXgLNGZzAcH1/ov4c6pYM5Y1p3ocOF6tuFA5tvEcxR3T63/fp4Rv49zMmqVmAsKfSW
LihJ5vrntrPTl5xkqE8a/qidovbRma/sx7Pk7/FO3oDQcYvIMpkltrqIhX2ESwjL7s7MktMP3fKc
YHBQYsJg5tFNej8X67gYsybi5pnbzvbhEegEauKCsrF1hkEC29YNtCUBY3Mu8/SXM87Pof8+26vL
c33zGnRKbPWoMXnblE20J1eJeKBk464a5ehsMZRulc3vL/bDa8Uqx8eB4xznuPcDNqW0rAHRBbYV
2x+iXTZeuB0xJuRHwmz4/VgfPb3FlvevsU7e8ai30ZxEjFWTsteaF0JddWiufz/ILxuxn7eQ85rr
6rR/Ica9vyJkpaZBgWh5y+QenwCxiwSTzVsJYhcO0tKa+G6cqRV++HVdDon/GvTkQ1cZAm0wncnA
gAkY7qhKB9HKPZbQl4GZbIaz7KWPNhR82pb0IzpqHk3s95dZz2mpZCUjmv+XtPPqcdxKt+gvIsAc
XkVKKqlUOXa/EB3czDnz19/FmotxiUWI175jzIwBw31E8sTv7L323j1ObN/khIKKCMHVC5BpUH0+
iEwvVKemweORSabO+2SXRQI2NwU8xmlaSccrNK+28DAxpf4Pp/yV1ubVrRz5upX103M99M50vVP/
NGyqz0790m3WGNZL89enR5ufh6tAzBqxV0VbTkIuOChXWs9DRk6FsnJJtjiwP7c0m7mkpgi9OEJn
PF20GjvKklwWbOER2PImuaMquTLWprF04aPNxzVoFDMeTV20ze+agdwlXotbmoXk/accOOFQ4XlI
ItTE2RP1KPeVQWJHSzENMv5GAnWnXCd72A37aT/p2QNV3VWm9eKDqZJhYvFVFEzw5/1eRTg7+HHC
hgfosyl1r1hbnv/FFKJ/amM2mgc0z4on0Qfb9+K2PqHH3AmP0r7/E9zL7FhjqndrM//S3KgzxKij
sWGmsHb+WGHbR2GfsrKNMiItXTgEWAUSIV+ZqBab0TVzouuRKCLOFuyh1HREbKZoR8lfo/pqNK9e
t1YoXhxU3E5xs2GilTNmjxJXSmMOBh2jwavY+JAtoS4pYn9Xa+7KfuBrZzBk7EfIfrSPY9WsKQOZ
ZWPkKQmx6QC9BS3y3dhX1nalPyw1Q6iYwn2TzElxfnjDpmhW8AJI15Xwuf7vABZs7MC4DDuHIre9
Xmz6+qkQIBmW/NHoVAQ67xENSjP6Icckt3xJs1srcuRgraN//VQGA1mx4N1PJ9N59awwXWAPsTaw
iCS3CmqaAb8NqcNUEMBfXSNefQnZ5qzV0ZYeDQoxSiHUQiYv9vzRPGaNGnk171O/0ixSj68JS135
Zl/XEeTpCGr4rwincr5qVXVugVXnm4lHZMTAZO4432+Sg4oFdfOPw9Km6XBqz5Q/yCOWMheXxHGL
OdbXQVqhuvC/TdXwX71d/kDsTml6beFaeoOfW5vNUEnvZUZsAnXDVGU3hvRsmr+JZN+vvMS1Zmbj
K6NanNSJz4cKU+829WT3h4eQ80HXqmw/ejqx1i43/Hpr5rfaoNQPqSEcQ7SUd6XvttdBEgdXJuEd
vkh67uXftjAmDUM32OPxbS1YEOd9qO4xDMqpOdqDZmL08akvk5y+Elg0Pd/5Ksqo4J6NrTFT8pcI
+kLqokI39dYGjnAo3RelegpGKvRFfewtYWVuXhqMBJuxkk5rAITV8ydKYkmYnNadLZQ3jfDban6m
6SleTe9deCaLzRxqbiiNxpcXh0UwFxNraO3yPXwG2n47hTQbW5wY/RHGEYk5ToosKfnp/rj8xb6U
3BgitExBW2Fm0z6AHp8PN4XaSrI2yi07hta503ZorffK3jr6WyS6K113oedOGk62rXQR+cvVVNr5
KOoqCUOTCOjtr8kIEW4vP8/C96KJiUnK/0ziy/PvZXoytvOSF1np1175PU32Zo8TcK2G9lFXnXXC
s3amG8dPZ8KOOBc/HlusxIPsn/o8kI51bLZ3Ypy6f2nhSK5QaeUuPPICQoTfN/m1EQRE3JO19ehH
Bkm86oS98cPwiIW4vBFIMDphrk12ppo9G/gvyDpRSYHtuga1j1VcDZqbIHoYlV0ok2xtJbG2aepO
BtgDVoFQHiQCeRW8q3XNXlYuyULGgyqpqXDdCkn1rc5quCAVUAe2ifoBcndz06WBuO/FAKqUKUHn
yyvi2KM8t7M8+lFBL7GjuqmPqTfIE4ehsl0QU7Lrt3bQm9Jjo8b9lqPp+NjgikBeogROJ2j15HrK
8Qt7vyJNAr2IgVEJC0XfmJkL0GEAl1UGePXTUr4nuCG88XSS7ZNY0e7hiOQ7eazbn1mu/6ka3Eex
kbTXXFswEGrTF3ynrHr/FHWKd6uOgnhdqnJ/Ncj9AKcxTPp3Rc+b60IytA3h5xk0jjEhtDirWyt0
6i4bHxgJgxOJTd6iOgz+wmr4Yibxrw7ncTe09SHxNAAKjVrtMYcNtuECsOzJvYbbZoybom9qO/Ua
H0SSnkMLi+sqOVEYQ9WU1J7+WAo16ITaE9OjEQOXRJmmuVOQky5tq674HWLfPKkYO3ZmIofcgygl
IvwkfdZzE3i4G3qHvBBVoCq6Knwnw8OHSTFIaLbw/LgW+J6hpNhfxPnBEyaPUlMH+6EMUodvXR4z
U33MAxIqTDe9SwURj5tVdShKmuG5i5T8amxz87mWhXqTpqLoBFUnXkFQgQNQWuW1FqSkVFBDupK1
QbDdQXAfC8Uqt1nNHZtaZC4qNA2TRipjhwMt5pa71lLGu0Kq/4jBQAdW/OJWE8AVWqZXYOgGhx7G
4D+LYehI6pJxMIJt2dZymt2pWVWBGtTxCzpN5wq8WnLizLuoL64UP7GpV23l+qHd5bpGelkhjlAq
q0YK/3DFctPGcNE6Nf4N309A4WLFjJpQ2IdKW74lUnibZ022q2uNSKuwbpWDOmK3ujzlfBFBTlOo
xLZJNdmFYmee7d+zxJCzQaFcOd5NujOuVq+rG8GucGk9TRlCMELvXHvYA2C93PLSfPq54dlpT0pr
1Y9T5pLcF8QrgXV+Mt2PO4JfVhb2hVqKgeieAwS3FCiv57INt3dxt2p6979F2qFBpov3s7GDU3aY
amDSN0tx/unjwV5RZBRYHPuoGc3m8qGEda6l1WA36khenfAu5fco29aKU1/f4oR4QRXBOY8NxXxP
b2JBoAviuw5IanVDY5N75aYr3y4/zMJCO4U+AYmDov7xEs9XDIggkinr4FWNICEUJu7BCkcZ+zSr
uuna1K48+coD7Kcy4W6axrRNvdz45bgm0pxWpvOV6+x3zGs5AemVMPH5HTV3bBgGlbeKlLYMZ1js
v+horC4/9/SRvjSH6gY0nkXXmXecJkCEVGX1aEcy/ib5aBg3LTbcRoNBk+3+f23NxoMplngjg2Kw
fQmDUPwW+VeS+97r70m8Mh6+bjN4iaZCQVrWp8rp7Bwo+mk0hC7eXzM073Ee7QtM4mRGXI2wUy4/
1Nc99dQUu5mpNMDAm40CJdbHPlabYdrRjP0vs3+9/Ocvdf/Pf/5sJ4MXzsjMPh/sEFhVoft3lSxA
2Kvty80szCDnzzF7ZZkvyhGYysGWsKaikTt83P9dA3kdGW7EZZc2TIK1Vqf9+dfu99+39xH48Wmf
NgapYjQSrYKo935Md8reVrCLXwje2q3s5Pu1mtFyz/i7wdliYDWNJ3YpDQ7ZddLkdtddJ7SttisH
ky+yF4Wx9Om7zUt9upD2rTLSUNnY2k66srbeqd7mt1iJVh9qefJiAZBkykfoNmfHIEpXwTj2GZ2w
qoS7znMfZDWFHipA/lbHh8DDoxuksnBSG105KfqYHGCUDE5rKu33lY4kLnxSC2kusDqRTdf8SOaN
QdsoU31pOrFMSWMm158E+1ytXaQt3FpM1xWWgmoK2KEqz4YeZJwYVBdP7TTH/zQF/QJ5N4w+278C
DeGs5eksjRJZNDlucopmsM/3Er0qVUbmK6PdWlRwRcw/gKuPulM5OaclqvuEaa2MkYUJALmKbqI9
noqQxqzHBjmuVTFooHbFSMbFE1vijRh+u/zV1hqZTc01x4VADVW24eq7YhxbX95w/LjcxsJMiRRG
JJGCEjQjcPoNn8Z632Zm52USBZ7yiuSGV5+M18stLKydbEYgSfCuGAjz+gaH5ZjqCzBHKeyeYzbQ
HgZVfLYb5No3XYZ5fK2zL703YudkkzXmI2rj/JksmE4DjMfBTqEn3UCBPyCYdUBeg9rx0KQrduLA
zfgXXcLkVnDC9dIv5vX8tAwivammEq56DE0M4V6yrZqV1frro1F5IOEFGR1Phv7m/NFkyVd9S+pb
AJXlDgH8dURUjs3N57Cygi7MXrQEGhRkKd37i8wmjWop9rVpg95sJukjW9dbJCGTvq3c649r17df
lwDOA0icUXVyF/jFEOIZLgc3PezgZRvBn1qNBchVkGqulEIyITDCnbvcLb92/KlB7BcSYhf8kLN5
KvQaq8bUCuktaZunLEvdFwLl1O3lVv5Tn5ktppNRz1K54WQR+CD7fhpgWd6pOsmYGOoHoU83QzFI
gq1IvvYjDfQ/HL5+VK3EtcLEBshKWAoNzAzE/Ai6OgBA11U/EjZhyOU2L6zXXFU9JPyuvi0pC9mq
ULy3naRg8s61vTImN8CMhPukiU7A6Kh6Q2M9gLkXnuraK+CKCN5NMBbjc0M+WLjhniEmpoUbvCAd
yYJ0PUuGStH3dyg/vg+CmTtCqT6OkRvtDTd+iVSvJpkm4kYE9MXEZhF/4nTH5R4Uoks9oMuvy9Rq
niGK5tcsOBBdFekNv/9TVXbDbaCr5V3dR/j/tbARX2oxIlouU5ufHH8FAV5ZOlZbre6VOwBOyU09
eBG3FFan3ubGQOKHlJIya6XiTRswGbYhJHaofbQqNHH7aPRtf6NxAkqPeOkB+BSWvDPz3HDEJnNB
/pXf/AFgSTKxdWRh5LLDH98jwDUHSr4Z2cp5AD9D7svXBqO95FvirjD87KaWgtJxBZEvhyFRN7dD
qYO5zPLs3mpUQhSN4IZdAMo3NX8RIv9ZrYT+EWZW+jpyvtlEoXJDNcu3Ca55JsgJY1Xl/Urd4Feo
eTsZHBeJDdjveiVNj6PEBc3kxfiuqin8g0r9YQXqdVEHoMbS0oW/pKtQ0Eakuq2wt1xtcMqOk1Gc
s0uM9NG70YfmT6Xmr23RkmlAlFCY6vus6X54GoUpwhPKjReAwizd9LlqS38nwwBysrSOba8qQ5Ba
YU9EunYjw8V4s3qoR7ohZocGUtumCGvyUHViKtvy1MQpoEsNeGzUBC96JP2RNZAko5FwLFQFzitl
8N00RmpiFdTFttNDgkfo78KQtE7NNvOZYzjJ14qUH3hD4r6RirfEI1fcEv2n2gVLKuaaZdfkqYiS
+bPOkxZukaVsirp6gOjq27WnGXyLsNzIrMibvI4qlC79FKXbcIur5W++5qlHNbMIMW+D7k8bpqO/
kSMIWhTo6u9Qbq5x8YwAxKiibyytfBYV67EfjGiX1MqPITOvtTAnbAagrPEUtL35PVcjHTpdA7JM
lsK/pBYqf5tLUGxNfScL3rOodsrG76Mg3HeR3uobHEJS7cRt6sUcVaUpS0STCa/wNVe7FqRAjI4i
lIfuEe9NHm4bsSu9Ayemsdj5ZE3sKlEjBCK7xsn9GGncloAP/OkNXnUMXTX+BUKlZ6s5liWlbwrm
34lxJzUbsqgjViJ2bNgnTh/mGQO+/yuJ1XIfKAEB5uNY9I4vt+ad5kfpVQn18KqFrXOYwE37PINk
2GTeTer2gGyIjhmsFrdgV+s3ZQxECSlAs5PLsb2ORa9zGtV7GgWAK2KaxnsN+t5pUNJnAF/UYfPU
3Ylpzw0LxK5c86j0tiOhgEMCYkZMfidq8dYkaeSEYYjpMMLoT3CGa7uVmDuUPMQNQdAaub9yt4tL
QT5AZlQ3VdZmV6M8+XmkBp6lUL1EJuS7gpQZ6pjpU1cG5iErKAxLHfsQGHdApWXNc+q+e2tq5VrV
pzIkOrdt1XeWnRIY77rm8K5KueQEljbuCep9qSpwqbkk42sPJbCGYVg4npgRCq1a6aGrtWxvqW7E
k2Tdru89axOMpXYY5dRCrJ27CHmi5F73QZyqUSEeOSAQBRT00q6Ti3cx0H52VPyqrdQbrBBCTRCY
oIo7wWAOLGu2aAZc4U0it8E7SEf51uuh/gI4eWJkg5FWPdPu0RoA3VPDJ78lckZUG3drjPqPaopt
GFvIpZ1V3caD5J/GlmiV0cr+ShRFtmtFHb+PMazBMA7965E9FOtv3YBQrVT1JopF1K15VL41cPlE
WF2SdRXDDWLvAQaSwe3WW013WUi0NPqWwhwCSNMFYLPMqLqGHwbR2A8jzfGaUt+ZSjH+VcZBtytE
hLyNoGc7V4yw+RA1f0qyIf1LNOvhfrBiCFyQp2o8Wnbku2+e2pQ3UgxM1IVst1WzwbyWU+8uLcph
IvLou8QdgIvG3BOUYm1sBRhysIKYDDKK/bvcJVy4VusHXcqiLQl9UzcjiseolPK1YnPl5LAfHSOI
T2mIaWFjqsNzwpOFthsnrmP0oF/LQavJ30gTpo1OzbluSM3bqjYJnej6EnSfrDl6UYmbQcpavMd5
eCjlggWxG8NHRp78LZENwHayb5m3gDlJ+ciaFzQVT4of1lOOhfpg5VpMJE5Y2DCjrJs8a0v0X+0U
496y6laWHG+7IuolZ5DE6iGyumZrdFn2EIbpe6yMCvwn18LExBJyFzdtgW1AJ5QTmtFJwdr1DAkz
37Y+qcuNhpd/NGMoZAAUtrIhNMFugDJ1N6Z99sPtdUFyNFHAiJdKacEdosuiuPGVVhz2nt73v8Ux
84DhekqIXLhUYLclQ2+m5E653FEbvdf98QIv2UthRESBLP0VKixx4CgegMPe+bqXknOiBRDftNeJ
ib7pdRAYqdb2m0RqBLqXnjzkukB1WMgxUW64Tekym04o7AAOd7+jNC2dBEXqTuBYfVt1bnRA8Ovv
ukyL9i7PZQs58Osghna9ac2suG1TLbmqQzd1LM/83bPhtGXNJUlHzNmdeD5dUDLqHX9HHgvgn4zL
Uv3VS/TREYJE27piK1z57XAjdG196gY1YeskMuztYpTEZOOFKpxpSYXLiBNVg2qnehoX0AynAn1u
JMXPXU0JkHgsDfFnow/+fSN69XawxuRn1cNNcidYrUkQ4lFIzOHIvapeOQn2023FptjYACgMSG0C
GxuOnr8tYyWLr8pwULwDECvzvpXU8cYoFPVFrZp2bw2AhsNxqiTyyNw2wAJ7ZX4XoWqmw2YQwrc4
1UWnGiRP2xqmkB5jKsDQhMjCs1056F71NFR+NLUa2kMK3r6pS+uprgrzh6QO2otcshqqUZrHBAwF
5U4T2/rG1c1m51b9OwBo4T5XAed2avseiS7hIkqt3baqUv4s2GnwL3XJLwtybbYB3HQbjFm35cLu
qe+MW1hvxqngEu5nYRaa5liJ1r5xzaJcsYZCTQmUh6pOqJZGZrVrFVf7Tf6Wd18SkPTe9f4vb0hO
Sc9VW9KkyUaQM+t7IHqbLpJJk+IPv/bkbwA2seO99o33mmUd8MPqh+sbmtNblnfMBak5VD6kwk1i
5sXtyArheLEbPOc98TGRZdVMZEa818MYnhjizS3xt+G1SQDHQYTtfyWEQXRrRFZ5SrRAPggqsW6D
pGWOpMfEeGTGPSKF9OjGxW9u6Ejq6UtZ3lZxEpZ2EgLc1StuCQeGK/wCtXzglNifQEkIR4zL+c7I
MvcbZU9AVKE5IYwb749Rp4mdFVV2W7QG/LRSD77XBjulWArTbaP7sAY7o7lj9ktOHlf5A1dBDcc9
2UzYGDMSyg4qVYEdY2P1AvbuqB/+9L3YHIxOjpwiFyHRFlZ7HeKe20sVOV65P/wBSB/boL85xGmi
pG3cOACgC4sMjtbI2BANqdyXmjW4zmhWcgIfLR7EXZiY+FZSr/S3WJ3VLVjO5MiSeNLrIduWYtDf
l0YjHAdOQeRiAXLb9N34L46GqF+4bJ9cobi6PrgJn45saMEikwVk5IpoX5ePSrNS11ksWMmU4aZg
WIX7r9nZU+0EsRGDkslgK+3YsnJRg/cOCCVmOJFdyaargC2uSgmm4sD8KErwhjWlxH5oJs6LB6Zf
QjOGr0z2u3dEbfiUmeR9q8J703DXDKG2rWUM5enL5TPwUrOEzlMo45VSqJvVypLIZ8lquE0G/3YK
2VnC7R6OnSK4V1E6yDspn9iPrA9HwVLWbgIWG8eNgZltEv1aU0Hl07eMi1GvxE5n81SAxdULItnq
XPgmQFy8letyOBX6WG0EYwwPjM9fl598qd5McsvfrU9Vj0+tZ0nawNgIOc/v8sNkH53c2pPycj1Q
6WtlyJS5WzEsTmIm2vRZn0oLKxo4/EG0hSLMzL4vYxcM95pe62udhmYMLhdldITyF8Oj3PdSWWvU
JPPyfSCkMMocPyEpPlwp1X/UReadVeH34V2gbohv9PzVxWhmqWNrWLocd19gdf8Z7UVIS9kRbqgj
H7hBdcBAdpuQoHZ8wC/9zbox/ANoNP8VHCZ17HUQ2NBnnv8KP/KMxui03lbVUr6hBkH5Bd53dceu
jOnQRZkMtisrNbJoVbnVnaYCdboj9E1+CyxruA7SorvLqpE1PxGg5zuRYaXaXVf35muqFN7zSMzX
PgtS9VVxgVt6mQkKRWjdvSdErbJB+/OaSArjs5PTx0YrrrtMUp6H1IiOmRVL+0Sdok26omJc12Vs
7QRNrm5rMa7fpTRDnj3WTPVeUNfblEpsREpBabwWY5JckyNFfCDSzPYqrdrooBqd8KMA6n9TjWlw
iNTeQJszQSNy8q2gShLVk0rGwWWP/b1NyRC5PFyWxurnlz27VVNyP4TP0fOyJybKHm7YB8VqTVG1
UNrkXpUTPGVaZGqYu88/qqLGZTmEk2rTwNVt7AosDmhUTM9pt9I22q3lPi8MTcqM9GKZ6R6436yO
j7TTFwIBCXtATNSm0jFwRH20SUn6ufwC1xpSzh/MMBLCcBDdkLejGIQdmhqbbPUpJgdgpaWv1VNT
wRPPfyhXTZ7185Z8FnCDdU20W3HchUFI1kfn/IuH+bsJfbrS+jR3xhHVPeYikHF4jr3fEDug1665
SafxOxvfPIeiKlAuuJqeXwjmyK7TjtMGVmBx50X1zyjor/r8u5u6z34krjzS0sJ/1tzsA3lU1Xu5
R7UupN8ygTNl+CvVlJ2qxjbihSK6rcHbp8XLmDxVw63RvoI0/efXFGc/Ydb5R7UvgXfzWq3qPU1v
JNxSMp3/8rdbWCXOGplP3qnB2dDntdYGXJtO4rLTuslMPdgUg/X2L9oigG9yIoJHmV+JAJFv09bj
nTb1Sen+KnP3ahwfYlU4XG5nsctjA8Blzc0IM8d5f2R8s4cuaKeooe1VyWMjByuXcQtXZRir/25i
tl1IqeVGASxr2zXJ8gI9dqwooQTjQPnIt314OVSphMfLz7U4aXxqdL7EmUr4YSOkLsaNvxFsWytH
Da2u9P3FkWaw7cTmNd3TzpqRQUR5OnUzqLUp6AI4/5q7idyHOviet8+XH2n5U/3d1mwhASbdy6og
EsImkK1uSaQucLK53Mbia+Nufyo7okI2Z9MT1/hZFnWUTlJN35LEtZfIPwHzvP//NTPbPAddXvaG
SzNlyv1MZ+xM/j/p0t3lZhYH7Kenkc87dztSBQNjgX9Mh5jH7ea2E6MN6W5PeuterbS1+Hk+NTab
BRPC+MIkakEIxFNf0yLcQX7jJT/6riHEfETBXRmCRobR2O4Htyvvzai3PV7CYHBV8SBp4CBVYUdG
mFMpRD4bULmagDoyt66usCllrkrGKn0QaiV4L8b2RvcJmaJQUh2KXvguF9QprCYttwglMwrRSsbV
Aamy6qi2uxbb5cEY/eJaaUrrWEpK+y0ccu/R6spbd+zfoBNRrGvvCzF4sHT3OlSka1nQHqyIWN54
5BKgVT148txyWXqXbYhdKY6ppbzKvlLclYmska4TlJnTZhRZNX1ECihLpEyoWR/ym3MBALRan0ZP
yJ4uv/qlrQ9u4L977fRpPi2qXWByzzAtQDJkXQzjO/cAiiWHqJnsLLKJt5fbW+5WUHSn638Fcfl5
cypZJBneB9H22kcTIlAukjJju6mwsqgttsN1LtsFTpj6fG4u3WYs9GnAyzXJeh074fYUkXKRv/3z
59E4sbNf0CbXymwNMCCSjpLSMOjRBptstVEiHopuLSpzaYB8bmZ63E9fafA7Cal0IVIfKHeA3w/p
zt+5p3xbb7ODhvV3Dfuw2C+0yfqDa4MZ2pq1mOlqHDViCzUdsKtHOPi+vWL3/Tg5wvzjmkhoae7k
XgCetYZsHOnJ+fMFZiGBlxvYBpnDxiOeuU6rTV+s6EDWWpn1dVOv3NZUplbkU+H+FYqH0ft9uT+s
NTHrD16TKnIQjZxLtV0GLr9sHr3xX+AyMO3onIHxt+kyp5bz11UNAwx83UB4v+emzvbv1S1XTVxj
7N5wq9qZIxym+5Dt5Wf72gk/rEKTpw6by5eEZtEcGoIntNb2RTiI5rM75d/+F31+/59d9mfO99fj
HiBqTtX42hCygCk4f6wM/XARCBWSj9QSbCEsSTDphlr8LZLycM8x1bsXxfhIVnh3MgqRCNLL7S88
ICo1NCdoM0ztC0UZbVUsiC6lobx+F7w7P17xXH2dlCYV3N9//mxM6aMrplHsdXZZIY6W8rS4QmGA
rLFLo71A8u3K83wdxOi38EExqBDUT8T38xeaBGIzFJMhynqCCr0Nd8Y2OEwVRQLr/rECTpUJA54Q
SgoINjRJs8ZG3BWhyBWujS5vFyp3kvLWcNt4+RPNu8iskbmtE/tCYmjtlNV67E/Vvr5W9sNJXMVr
fXlztMOuFP+3xFvDAz57GNL+xNJvvdbWH6Y3N40ukpNO/zcywHwnPGtsjjQZfESotYinJ1KuvdTd
Emq3ITJtUw2vyZoobe3J5kJFnA79OPrTkxG5J+fKs+qBme6MUxhDHMn7qR516kP5WpCNt1Rk8uIW
b2XXMZ8l//PAiEHpnCDaldnWP8qUJjGShEDmZpMYlW0Q/bO2pMwH87yN2ZZfHoyyShC/2hSYiX9l
C7vmAZgP548W8OBNAd4i6tbZdEXCZdqJkxVLkDHYBFe55z9bXPcR6XS50y8+yqeGpn/+afXP85rS
X85mJuAAbRQG2VQ/L7ew2ANxFijcQGBAmVfkQ8Nlk9vSgtAWRFG+DB5iEP+Ii+kpjP5pqWh6b/h7
mApNDe3xfA+IpREibz4tw4TleixU7gqSYqF7TRYU5KuaQTVvSkr//L5qvpYRVllvh8POyzEuIVNH
qXj5lS18FAzsMMdYhPWJFnHeCDlbmhppY2fLw3cp52iUrfm8F/oXvxSvkAbnVUeYd96CSmSk1um4
gxBm6eIewRKye5Pq+lYPsLHLjr8lXBQi6drQ+SLZ5gtBa5AkAKHcC8F0Om85ddm65C6SnAz5FZ7L
kujD8tHlnpRL6MGXnToHseZ9E5MbpdzqSNZyy27CzPnHr/jsZ8zWSzLTMror+oIeDYSHKy2L7Mst
SNM7/Fzu40npIho8NSB1mJNnX7FXky6QyoEs96dmC7oKipuxTfAk2iLuds9Z5Yd+bZDlBKEA35XM
BHa7s1fbZiqgahLnzPgDzsfMNNEUA1vZozfBurxfq25/HQ1spURmOmYq4mDmLps4JTGikAU+Znov
EIGMqyCzxpVP9bWvTkJdBLRMU4rJc50/FhlSaUy0I7VZdD1lT0SLfBd18VZTqpWWFhaw86ZmEzsW
/KAJxhQT3Ul4mpwLriPddrtoApisejaWXh43AgDFEeqycZmNhELNI7lFTW03IroyiBVda4f+4XIv
/Dr74oKGjWIhvIc6M5fck0w6oDCL6ef6S+CDF+eDOZ1svWKDwb/qrZwmv85cNIdZnVq9xmQ77xBW
kIRoASi8cchSwV1iSLaKla3u0nv71IY2K4aVAIa1SgnYyhNNWaXVtiMYD+zwyiS82BmYn/hCPA05
M7Pvk1Tc5Vqu1XAwBphu7CaEU+VMUkpoZp6jby9/qYX5gnfH0jLVLkwIwLP5Ihrb2EAaRs233Azs
4XfT3hBWxN0w4VJkB6LIWpPylynqvMnpn39a/UsJVV3RsGELD+6w6X+HOzC5trjr9zmq4H8zXXCw
hA8H7xHzzLx3kGw8sPDkko20emOaI1xecxhASNUru5qFKUNij01QFVp4XL+zLXaYsk6TiNnaQy9J
L7FSRdeN7nnsSztEbsHQDyvHy6XO8qlFrAznb9Kq5EFEVg2FGpAJhF7HBwUHqWrcZju/4N54pbMs
DIKz9madhfpW1GDbJovY6baSE20NcVO8mPeFY+3jLYT2gi66tsH/ekKCTvTf12qJs+7iFT7SIoNp
arozndCv2n4yaKwViBYmEVYTlAwgIpBxzDe/BtEtMh53WAhcNnMSN7KVYs3i10K1gGuMaiEkpNnQ
trDXBnpBC+p++Di81sZGBUlNBRa1BHLOy19r6YFYwbAjEZGGzmDWHHqURDO49JuqzwdTKh70YG32
WJjnpySq/zYx288Q3Bxx+9p3dq0NOPrz5AaR4Fb1+oekUndd0DX/Yq3EQyOhoMRYzx512o18mjuy
Xh/yAf8GPR7XJug+95BeE78McFFw1JU5f/ENToRHqg1EmMwPEWniimOBKcLWhVtV9TfK2vtbmjGY
6sm8Y/FiqZw9TVWpvelqTPYkUGPYJ20WXfhfshusTLlL4xZ2Mj5rYgeo6c42M5itBfI+OQ3lqL42
VlZDgxju0+Txco9TpvF/vvlkv0RxQaHGYEEuns0PzEZEsGncYrRo+RL13TDio9T0ewgvttj495LM
ni0ju+SEJKyvTtXoBLJvCz8b6Q+HK4JEpzo6DMgpufJ2NMKnHvO9LN6OUCgj9VRJp0R6CVmnZJUE
cG3l2mbpNRkif2HvXCj46H1TJTUiSLJrczvUH+r4aSj+xaf41Ma83uO7qtgqA2dFLAFbPQl+Wo25
G7Ly7vKnWHqUaTnHpjqlPszdsFGfDn5UJ/Bk2Pu35RGThp2Nvy43stB95Q83Gz49PKLW7HPntUKm
ce5C1dFaayv4pbhzQ8V30rJAxqwA+bjc3sJDyRKJCBLsE0qA8+GiwuxK3IYdfwOrqq6LxzqHehNb
/3w7edbMNC18mmPc3CKVJmmA2cTRJgr2+dq8srQSsPlWEGUQ42co83L3IEVjgoeCfNO7hv3wY7f/
4J7m9nQdsQ5s/iLKmJhYn9ubXuynJ8LkwO36SHv/CbWTNsU+f2u+BWRDgaPOds1V36z084WlARkB
B1DuvhZsnEw3VRBl2FOVHkvCc5h+732O9v1tBK/nn3eLT00ps11QhB3LjQqFFEJ0uqiCNWFTSJlD
UOPuckMfEIzZ/Pb5oT7mv0/vEcV/WZYydRiBs42olbdjJztekO9V9LxNnW2pfG7qJrS1ql55yIVd
EE1PvliWI7ZDs08Y+KOnDg1N92br6OFvt3vLh32Puay+LtK7DOnnysMurH5nLc4Wd7m0iKRXqukk
4u4ng87T1Em7XUmEy3gD7GidqbzYJNdzJPKwjgCFP++nEfr5jOjrBp1QmWxSVX4Vw/jnynMtLFJk
u1LRV5GqcT83W3QFC2djDz4LK1zjfYuhYV8l1ei/jnmHJ69n52aXY2ZiS2jGQ42X9a2T1O5Vq/M1
adaHCvpLf7K4f2JVXkAEFQEa/zREFt03GyaD0pHA7vuO7mikaG/gYpVOfIuJ1VkX0y6UxKZzyt9t
y+fvOuhqvrBYUFM8BH+SeFMeoquCwJLCEV7LP50TfIt2q5Wb6Q+dPzA8HUS1LEyILWZHpDIPSkMI
sSTjfCkJ1ra03CGbm0BKLT9Roz3GgdxtslrV7r3GlR+yStOeZVklJND021tsjJHtcup+lXqU+yli
AvV/SDuT5biRpFs/EcwwD1sAOXAWSVFSaQOTKBXmecbT3w+srqpMJC5R0t+96IWs6RkBDw8P9+Pn
tMxXBE3z5NVAaIfMjOHF9vMM1a8UNq9IiPdgo5/6qmHQwAiHG33Uyvuyql8qRZVtVSnFXS7HCLJb
shNJRiFQGRwk32GMQcSEUH1VmGfTmekvYcYq5OI1E40MejOA+6UQ0jnsmV85NJbRPwt9n37r07R/
LAMVZfl+qj6FA1VhdayMW0MPy+uyqcKtsuLaI56kDk5wHhfWZdNeHSbDr5k3Rito3FlIZwnOdN/u
ERmDGbS1/c/vH6G12A4jKKVKhtVopS9iEVwU9NID0n4eoDtLeBj0j1n3TUTQ0eo28GJrEQEuawr4
ClwbFG/PvdSSJt+rZFZWWNeMnWrZz/eX8lbvuvDIEwOL4luRKp0vxzXkyy+m5B8Uv2W89qNmJI+e
uctLKgaMLqvgIVCvtycGoAPxIaGD4HV/CtqrbsU7nT1APVGoXqTgLmt+RuG1pNSHSfzy/k9dy7ZO
t2JxdlKvh3CuUOh9KszdQKYXHqbkulG2OIHXbpp/7SjLogJN6YZqL1V6FXb0v97bs0jsFnBm1Wn1
OdHmnUD0ExefVjWKYeIp3kDYYj14BzR+j9FDeKcdwCB93wa6zx9y+aGBtICfIehfFnTpNylNUkLN
aBY8t9N9Kj2b3Kb5q1r+kW1xjswn4D1jC69KDYBCqccJqQzVYZzPYUdvxnFLY+Fi+mJO7Aw0cZAx
oa/BjNL58VD1hIkXqQCd0dzmWm/rKd1NIGDVg1k9p9VdHLwMVJS9fCs5WAvkAFtmWXYQ3/z6c8NW
Otd9x5Cn8Z2GbCxqI+FLcsP8sXWNuORe2EjJ13zfRHyNS5IZl4vsZ5jnCMKYjzfq1rGv4rukJclr
SBTC0X3/mK1EHNoZ7OpfpDHLJpUyGp0CnQVjwa32ZZI19YYUoL9638jqC+DkIlzSrZmtnAqWAL+q
Onlf4WH80ddNZA9B8A2U0pe4jnZeFR3VxvgeI1Fp9yQlYRJsNS5XkwC2lK4NXsR/FzGlMfzUyxN+
xixKld/rdOSGI+IqIcTwyXF0zRvhSvmxsfa1jznThMi84yCVXs6GpeGYCeZEFyy6VT5mtzrAB+5F
J2Cakk1nWgO8D+/vF/HXyzmM9Pxr9+JQRo2nlgwx5tW9aH5KmPh7f2XrC7OgA0YMDpH4RWZZeMoQ
KJnROEL+4PmvkuYmwiHzN6ys+47OpAVkK6Z8UWWRhqmRPLkBtnRlHmaRB/MWPRBkI0XbdzfD9Fq6
jPDWP9bmSHDy5kmh0MzS2ZrIJMmsrpLdpFcz5dTvAG7mvvBMuajNmOMl4Abm2WBWqu0cY7xP+2MO
FYdvPL7/jVZD5omRZQFGNAK5UHOMzDVzyYUyJgUdah2aAzJsG4nS2jVwamsRnjXmlTtEWxoHIo3B
/5AGpt1HW163dpESsThHJkQ/PGwWfl0OVQ8uAfLdZm9B1Zzs4zv/oHGRzmRk7XHrGK14OdT6aEWi
LDfjyhYxo6ziMND0mfSt1XY1M/Be/jUMGSEOthx9xfWUuXhNijkXEZZTTD3oK6OSS6ZGD8OtdcNM
ApKKvVt/2O4pr0V9XUfIliIsExZvcusnXu5pRae1FbEBdp6mGpgR3sKurW2bjkYRk3YWJdiLe0U1
+9GU89YJBvkQ64DWgCX7urDPGBf+dR9ngpHJ3pmbnER9EYj8Oqyg7mA1xvA8Bj9hEuK9Hh0UKNyk
KbstGMu3x8RwpQbyglIfPrxv/21mcJH+nNmfd/tkN3NtTOHyCSj+RDC8BJYyHKSkRio1DK+HRkhs
dSj6wR48Rb8paiG5t3KDjosQqbYgdelr4nkf5dI3nroib25JgqAc6+vs0Aai9DEMKtOBDM+EO1QF
qNT7Mc8P2IOFlkp6QgfmquvjwNVawXKKOvhZToqw62XpyxQHzUOZd/6+yVGZ7LT56Ati9F2Cu+Ga
l061kxsRJRS15xVQqN4+y4TaLqFs3tfN0P6pCb7GfIqS3yBbp9yMpnR4f+cuhJtZy0ysxrCPaaFM
vPxyoQehgTqwjlmaUrLDr8Nz9AP5+oOJ1ixTA94X9FruPHQHH7fF+FYOgT4PDTJkayI4u0SxQfTH
fNhUAcsy9rHAjQxV48b6Vo70mYlFrIItsjAaqHhgyhZt+Edc+gg/hnF6ETw2tTT2I/6pwWpTm+UV
LNm/XhY/M7+IXb7ahRJ87L2jFdpVJMo3kZm5ctJufMaVuH9qRl3UsTqm/Lt4xIxVw1ISDcpLLDR3
UTRsLGetsAvShxIrY/wAt5ZNyy6HwBGCGHgZYsUeLFgGZlzgj9G6AyrBWFr85FEV0VtofYKw0w8a
yvFMq7/MzEUbX3aOKYszf/ZTFmc+VqtQhUV4RvTDZ48YlLWTnub25iyjnTjdHxv2Vp0Vi2gkU6ak
EnEeY6ZCSKL6r9S1c4sPyn6W8YAi2TVzey6Z+fstVeu1r0o4faO7RsliWYJtx4xqkUdJWwPmB4er
ZYLL2Aida8ndfN39Y2S+Rk5CJ+D4RisEryE96VwanHZb2sJOtY1DtkuzTcKEteSBziDieQptVbIu
49xeVNS1nyrcsd3eP3bVg/U5cAWqvOo+3asMR8NmuvHh5oRx6SinFhchoJ9KOYuMdEY8i38OVxMS
yZ2jQIIGiHsbPbBy7cIRjsY7OHUgGRc5uS4PSqHz0STJbZA36B+hZnKlcLj6nWWdGFr4P5wmMShk
WHet57m7nx/Eq3l0QXYRH3S3OApWD/7pshbe30dKVfcCRZpSs2fehdyBuO/b+Ee/RzOV15Phbl7q
a5/tZH1LxwxyDxbzni6L/0Wo7sv0NxLzsy+18MQCQmsKqdRMJr2878fwJmh8aqa5S6byCNDXngbZ
0SkAj3LsiEqxYX/dUWAOoSytU3BcXA1xqphFMrZUGtPWjbv02uwhyGv1AyMeW7FyLZJQqQUqRLpO
+Xq+JU8OuTzlUWv11BjmN4gAOYqF/u3geC4av0hUFY/gQmPzl2fVSC5A5ekcdJ1pF4LMudlWjC01
nema/fCzweOqNZTHLGNIL986DCvX/FkCuHBPoSj6FEgWT9Jr/2gc58xdOfS36s1/aGSsxBNszQQW
9BRQkVl8uFLylCCoKnQOb3SoDmpqsPZbZ/ONi/nK//7+QV/5djwQmIedC2/AhBabmMa12ZXl/Mhv
4aLUXMUA9xpvTUSt3G407cG3QkRCnciaF33iIUGet6WpA8aO6CjW3p9ZtXHRrC3j1MDiiSCJU29U
IiA8tZQne/KtXetVD9pQ/vn+dm0tZBEWs9H3Jy/kcSp16p2iJ3cWs3fvm1g5uWd7tXA2tcvUtokB
OsGVRfsXNeBggGHOf+5e3je0tZZFCBT83ismmeS8b79ruluVGzD/lb8PrpkpHVEDNAum+vyjawk0
QoYA5thq2mNumFee0rnvL2EtvyBb0sHhg2oCLbuwkZsg0IEz986I2wLD58RQQILhTz/+RQ2y1fOb
/+Diuj8zuDgvhdbqfewDOBbq0p6873rwyvPbztrbUtliB5n/1sIW0Y05XGbd0MhdxnDPVxOjR9sF
gIjbBldJjh7OcEgYvcyFl2qLVmCtejqjG4CUWkCdCajn36sJo7hRFHybkepgp+3Da8uRH+SPf9XH
xs+0yN2t7Xz7QMs1MpdG65Y54Fkb7NzoEGcwiuo6KT9PyA9CbLZfikLwI3caIqV3E0uqandScu9K
i4zsYNRmfqvLhoYKkmzNXKJtUTIDUfbTlTeE0rTzIWZ26koJbgwr18lfpAIApOeNOu281DPt3Ori
F7Sj/0ilIvlDzOXQrcVOrp1sVKESscQEhqTSCneDML1Gufl90LX2ypcz4YtvIVmpTZlmN4IgHjpJ
QG9B9sod8PrhkIpS7pgmQj9yHTZ235uykzZefzQtobkZJ/6/aZKr1zl6WE4PTzPkDY34PW9E9FFE
JjfEwpeOgznRfYuUYwOxIjIqXHN2K1vfkYMLbX1QkLIX6+pFK/JRtKe8aW+tWtK/Z4b3rY4M+EUb
Ohhh0HRb1fWVuETfkhq3hgjVTIZ2/qVijb5XNALZ6LUvSlXZmtDbyXBlGZ9+/UzP0zRkuDPOkwvj
3FCiySW0SGTU8sF6ReTrOkb/2oAB2RGRT9zCla4u68TaIgoO0iCaeYc1D5h4VdIeP4jC3Nf+9v6y
5l994egndhanKxWLtIYsmOeWODmD5cS0ZOXfeUCbTENSOgVVeiFv2SOIrvQC92zQXIuFM8uPxI/6
B7m1y8otA5Ix6Lv3v7WFf0GNqcyaS2CpnDax1b3l0nFwsIxWOUjK9AkO6dyJ0qLaivkr2ZjOXDWd
TxAX1L8WOzkq6CQzj0Hpsez8Gy0xvwWJZMJ5OCCuIgnge9pEvAU9eid0U3YMRu0BBLu30cNT5si0
/KCnP2NxE7RF3AtpSnnJqpCHnmBF/V60xj61ClcWdlWnQy39o079vRrea13hNp3sDvEjXdpArGGw
8z6UHmTguZs3jmwOHzztQa+uvVYCpBfCHynack41p3+BC91WJ5ih+qOUXA9h7STtg5509pjFjGLv
PCu6GuuNy3vtZj3b5UVgjke1KQ20IBwGDB+KQbhpRuvBiADYZJKtlyns7D8zfotafe17SLyl+OOv
H5iT/V3yteT00v2hpLYmeYcODbYs+a6FG76kXn5DwDu0myUFvCcImfNQM06GEuYToDCU34rpUxhs
ZNcrPnL29xdpaar3WadJ/P0ZfPCX6KS63y73r3WBzuzM6zzJr6e48yarJDZnKphrmE7UHTKIyfhQ
yjdtutO8Gz146sqtEtJKgnJmdhGph9T0LAOIE+TwwW1ZC7Zc6veDUj8aZnRokdg1w/LXE/0zk4tw
nUVjr3kUXaFuvQ2TQx3vZe/wvuOt76YhkkbM3VVGbs93sw7T3moHnu7QQH8sYFxJAK/lH7PrbdH5
ldtnrnb+Y2oRRPIs8n3TowwhDpkdFt5OH72PmTe6SMn8+nk6M7U40FoU6V3VsaoAVYQ4c1Ou1Gr8
VSIxHuWnVpa1YijXPRQJR1wihTgGwtcaUNqwD9XXWkw3VrR2uijsmzNWm87QMnf04TwMJpOrex6l
ia9DJF11Tpd29b4/rAUJKnzMn85FhovEJwilFt5GNBsLA/ECs21gy24H930ja9m3cWpl4diyqaFv
AsXw/wrO2bN0G/2YQ0a1i4p74ZDuk8O0BWveWtrC05l/yqBsV+kToiWn5Ne9+bKxrLk3sLglz5a1
cPBiLBIjlyPG/N86QD519H4/f6XfGHg6M7Rwbxn+5kgtuoluu3HwNH2vbwGz167EUxNLlAvE5sXY
dZAVZTUozbQ4it23UryR2pc09A9ylh202FG7Z6j3ta2H0saXeotZJxF+VEeVAE8PtJNcaGVtqHk3
6g4rCerZ6hZ3YZtFucf0QQP5eYZKK5Rf8N3zMOsiTd0anZ//1jte8VbGP1mNh5KoUA9zQQ1WK8Ut
D1mxA55aw+eZ7YQrq904wqtrQ3l2zoznEZKFcwhhpCYhogbo+BSHCubytJXvlSTZSJre2Ccv1kU1
AsZBntIXTxdV7if8woduKtlbr8mP7A/hc3wd7GOH4WHmGDVneBE/CgTenfxldJHhcdvj+ydu7U5G
F4xshlobg3mLYuxoeHXrT0SrZOKCvJL8J6m4LtTkBgJ7mwfnhtesXpan9hZu47etkI4Q0VIbDY+a
Be9V7JS5LTBBOWqHLeqD+UNdbvC/q1skVFXqd7FRZcB3rmfG2e7Y75k3PGxt4ttRvrDDSwpcMGj2
C+yT2BtIueUK3r+PYG/yrkLeoMW9uslks3quGZif0U8GRNALz6SGjXywQMvTiGvrWKSB+KHx03gD
d7yWZjAC9reVJUpIqtQmVEr8XxydVL+Hz+ZKLkAsmPLufe9bj5EnlhbuJ4OyDClforTeOOZh5jTy
7/xb+UHczzRom923lbfgDBSH1YiyMhWDxQWG5ja6NgnfaZZJzJ/SXUfTFMWYp2STA23V9U5MLW4y
NRUHxCG4KxPpc6OkttY89/G0M/qv5TAcZnaNXHx6fze3TC6co88HX04VuqeW9SpLBaoJqaAdEiMb
P8lV+UUGl3LNC7O260jeYvNdc0waEDBS0NdhgHgOqSchWkythklzZGbNMQJDMmQ3wHA2IIzLsIyM
IWWef2nlFjlPmjaBxVgKU5LURQqjtYMJOW3v9f1d3LKy8JE+rZvECGbOt+S5KSsGRn+ilrMRB7eM
LLyDDodqNCFGBpmBG88JzMJBleX9lSxj+3K/Fv5A+lnWsGqKTp/ljpgwr/4xEN1O+FqhfTALAL1v
bmNNS5KIAL2NLE4bNk6JrpXBQjut4lzLG5WUpZcvVqUtQkbgh8lgWMyQNn3pRN1Pr0Y7SpCOngGB
dPgqlbqrWNHu/bUtI+LS6OLaKlBTyECa43rlveyrbtO/9IwpFUL4f9zExY01+QZDQAKrq8XMjhFY
q8uC4s8WunB24tMLa7me+TifHtchNjs/xf9EIXzWBcR3TODzt0DMnNraevdvOcb87yfGEmhmNT/B
WG9G8GBXqIN2doQe4fvfaMvMIjxoeTYZoZdIDDDbA2gRAuFo/Pm+jS0/WASHzm8FqXz7PGNql14J
lIr2ivKgCIffMARO0qRPRbnpDSp3smcRUdvXZwqv0X+0wN3F42dFLu1Q2nDs1U37186FFjSCYWRI
c4woX1NZcbzhs9b8Dic5N+7fi1lOxgemLwoZsylOHPeOh5RUOP7ULff9HdtayfKI5nWelRNGpkFz
G9Wwa7JMoVE3vGz15JysZXFAg8zPlV7EmXN/2OUeKpHgNnPV9byHRBud/9uaFsfUa+qxrALWpPbf
xjplDOvTVJsbK1rbuJm3xQT2QbFMWWxcNdaT1VA/d8Q6cdKAdpJV2HlXb5hZi9unZhYbV3iTNiQd
PEXJuA/Hw1grCHzemPVtr30ehuZg9R9/ffNABUIAQBZ5Se6jGYOalQahVANzq/jWdZEHdtuUG6/T
te2D1c1iKh/ieNpa59FND4Qyy4JIdNLuJapvkCKMt9LkNRMQFCE+rDG2ezEzIjQGVNmjQCUh1A4M
zjiBod/2crLhbRfZ+Hwr8LCYCZCh01GWzJU+85xhWHcIKwfiLtV9t+prepQMoBaco1Qe72tZ+gDc
5Mook69Cqt9Z7SY8aHa3xdWEYAM8zxrodwgCFvtJ/0VSY46YE9y2u5kQzHjS7lpYTlNQjeXxfR9Z
SZHOjC1839JrIWsieBilKHG1pNnp4A6SkpsqdtrqoxxWu/cNzid2uTogm+iF0HHjyb9I/KbOmJDQ
RGE3kxmOhYB0k054xQJ8FDO8ioYe7bXZmU5uDjkLGyszZbqGkg4T2HM6WRsn+QI2yZ89M7G4aY1E
VCP0tSie0ds5oBN3GG4YTT7qD8kTS9qcnF4JHQySzHQRALjmwe3zJenIRuZJivbR3BdRjnNN8D/1
RVZc79TOMoNF3q+QqgQlq7+mYxIeF45FJUbeNwc/sIUf7/vCyrHGHA1yKi8itEgL5/OsQpJyEXM6
ulxl78G0s4fmY+trra7KoBlvIU5zOTFlVZ0piwg2OtqzeZDcZB88DI/5FW3Em21s5qr3nRhbrKkI
1UbkAkYMTP6ohjkji1skjytHVmNw7p/lLO6RKh4hbxUqREnFr0joQgePFCYAj7r/MqjPY7PRQVpd
kImAuAaT6uVYlo/EL1J1fKQk/BbLtyjT/oYTMLsKmI6Ie0E5z3RHkLU1EmJq+9JW9S6ThRsY6Tae
zqtHFpgLaugmAE9zia6K5ZE2WF3Orq1eK264Qw7zajrge/sYkrstvOzaVQLEiqSCUgCIpGWlxe/U
yUAjFaZ+F1Y9pz6Ej7pLReLAdOPPrWr3+urQlefLw4t5AX1KwyYKa4PV1d4uucpr2zgmrrCjGezf
jVwc2yCG/49J9KUgEKTZs1xgWUwIMPq0TSt3ZJIO/M/Ruvfv/opMtWjnWzfV2jE2GAn/2+Di5ogs
kDpGSe8vzeCDmoRA/OF7KIlBpypW177cZZ9qatbFjgG16rVve9OnFSRL3ynx+sfRm/SDX4oIu5b5
2O3NOrF6Zn2m8SkKu1xBMtOjEQInRu8whKzfRLWhf5RC6yt1iuAZlofpsZbF0lFSRTuoHuzmep9Y
0FlO5k4WyvDOj/qCASuruvPlKrElbez3XO/fUFj/PhqAARB23+U+SurmKO9iXeh2akdDUTKm2PX0
3r8pEAp55JmgSLaa6O0zjzj5WjP8ggpJV9hxblp7Xg/th2Dq4ZJPhFC+jswh+EGptH1CXNDcK+kk
IGdN7VqOh/wp9/XipSh9wQ0Uf9xLCJhfB+kYHAUlVu+MVvRuxbKV3SwdUDWvK+lTCNPGsRTa4jFA
PX03deifqyBcO7ss+pdILxEQT5tZqafW81g9tHXf39ZB1tki017qRka2EnwMTu3MrA21hbhkCRjV
wAqUnPaoZ2SfII45hAYaqL8cgLgWZmY+hBqYpFzE07SNMkSxWhBNQ+ICKXPD3ELgvdyIc+sRYS4R
cn/PrfLF0xlq/HEQUipPUW6je3GVQn8cHmTJ5hnlijdbo7trl+u8Z4aJPAmMwIs0KDXGOioizA3C
w6yqpx/6Yvf+zq18nbfP8reJRRpUtRGytDkNvt4ippqvkdE/vm/hYtJhzrROV7HYNCsR6qSRwonG
QpvfVD8ke+aMrnYCIw4p+KxolzlbO7fywkVkAKa8+akBkd3C5mjlU2EFZHe6dV+jdCMwIdZYHypK
ROhYb3jfRSN7XuGptUVY6ytDYtqO+1V68KFNtuw5w0udxm4CR37NOVfMkGTOJgvZ1ioXOaUyKL5Y
FCM7+0X+U38cd4FTOukBvmMURK8ZNgRUEdmYPshPGx91zTVNCQX6GbZoqMsTN4RsO08t9Amf9evA
gf3QfRve+oIY5l/TW89bnY+1pOnU5OzKJ48Cc4oU5mUUTCbabegVX2O53id6ctuWoZuUyBb14saF
tbXKxQEcdKOxvEIEbjEoz7Em3OXBVzMIN3hF5zO2eE/hPv/u5eIM6r5qMbQKRrIGVQarhe1BRlYr
X+XudeOrrd2/p5YWx6Iu+mmofbZQvWssW70u9uldcqOhpbYnpzlsDjmt2oMwnaQdNTpI9s8/WYai
dQtbMPGycutvNd4ZH+Rn/UH70/8PtOKr4Xmmif/b3PxzTjzE8AS0nIL/AUq865mHu+ztfp89yUfL
RRt+Yzvna+Xiw6FVBWSXIg0Fh3N7SoJOt8SWOn4WxS9mnufPktVn38rBEg6oBwlXvaQMUHWqnSvH
+h+ePzXX7FK/y+Cw2kVcJVtv85WQQP49M3iiJXzZxVVqCMFw2cEBQ62VyT4ad335oE/f63JLbGLl
PJ6ZWpzHdMq9kkkaDkfot/exp6Iwng/VJ3rj2e1oZhDxIq34GrV6vZFSyJe31jzoDzkm0jzzMhcf
mut59PjYvZPkwzcUwetdHt6XQZ27hkdPTe6i6qqMlcJOp+jH4LXxF1kKpPsm7v/oDUaLulyjX6/q
hZ30gmH7lQ8JmKDKB78zfniBCBOzKkjQk7XV1640PxR6Z27Bxla+FMHzH+dZPtTjSZdC7g0KVQPa
KkL1qAbS9dAWn2WKY3VbeRveuvK5zuwtziIMRFXSR7xqRctJgr2Y+raXJfP4vDONBznZSCy2lrf4
RGDiLJMdBZ+ZDcM1uXE6L6qxhbJMd0IPlTkJmmb9eiET5pYZt4ZqE9WpxSJLMCKW1gGJSmrJLuAQ
6Jinbq2NlGY1YJ9YWaxtjLWh5R3HVmqQ4EJHQwtNyBnMNjdTi/lPXYSYE1PLzDah6mHwECV5Gnf+
TXkQnCa146vqPrr24IbdcJLVCw+OLUqnTBJDcX0e0YqsKJF5bpBfr2B/Dp1G7pi82Wrqru7fiZXF
tTqWtdZkMotSWruNP8V+4U7TsanMw/sBems1i4tVSSRop0yubzNRP0Rj4ypZfS3n00aWcBmNSP9O
ljMfhZNrxxqUYWhzlpM237P6Sd1iHF4rHZ7+/flkn/z9NkeP0e/5KIHxEhQPYfASmdeDvxtzp9ZV
RwjH/fv7thoqGE8ib4d5GOGsc4ORH8qF0GAw8b8NHZQj2YNEQbkw77sBjfDNcu8FacacQMMiB3UL
E+yk7IuLFI6AUIp6dtCLjuk9HePoKvko2NDh7y2HjhRkloQtu86Zov8v6terbxRIXRDNoXnEM3Jx
zPxZyGHskSefX3XC52jvuR3xcR9fzdWl8SgzvrQ19bi2ywzxMgcGGn+mQj/f5bAXs1zsQM7Jbbyz
vNAe42Nraq6F7mWVOMqWuu0Fwuttl08MLsOWWvVdMWuK6+YXLbLcSbqv6y+FCCtmBunhveUrVwO0
re870wVc7s0ssj3zfB2iJcu3WC4UVG9bzIKJ5nUE9DH6DjOqnRDHfkfHfNbegIOK1g/clgtPCit9
HAW66EzKwPtcPjQCDCXVlrDu2lZSxIfQEuo1+GSX/iIHBd2FghQnupp5K7wr6SAcIpux/auN3Vu5
AM4sLSIyElitXiRYglt2T2LgRC4vy2txnyHXsNVKWgnM4CjhHEcICDzncvdieDTN3oPOtgmLnV/p
t6OM5w+lV7moK2zc1SsZwqmxZaeuR8prUuOCT8V0efQQc4FW6aFVP8WJvpEwrkRoTCGKxVlD2UNc
HLWJ+YkGpMiMlL6f4kdjOG58pTk+LK7pMwOLo1VI1J8SLZ83TgQDCFRk31iR4abaGNiG9llT83Jf
C4Gy56Unf7UC09U1eXRbKdeOmuoJGz9o5eab6Zc1BtzpPl4QAfWl3CoVbxPHj707afQYhhtvTQaf
31/3yr7O1SkkFvkfnQryeQirumxo8trnIpf/rINjtzmBKa14JAwLTK7NA5hU3hZfLm3VeBS9jsbP
Q/ht7qTqH6p2z9PiVr/Nr3K3P+qT3d+ov5GdIzv3Vtqgs0Vb/HxlQy0FjVWrYEeZds+tgz/VbqZ/
GNtP+rQ19Ly2RvWNjo3Zcd6Ri5jV1jTmg4g3WxXfNvSjvQ/TcPTbjUt97VtxsVGvARLO9MgiS2ks
tSnGBK1UK5V3AWTHkOFukfGuxUVj1s5Bel6lV7dULfDTiF7TJAPFkav+Uz15UuIEo6/wUrO0VDmA
7ZQ/Wb0Sfq8kvT6YoyQ/abEobaDSV9d68jPmfz/JmGQDnXApm2ClCb4VJAzyRkNtrXMy66UxwA2c
E7jJ4pPFLZw7uZoM/xtdmY5SeiWV+9Yd3ZmMv7Vuon7jrK15ySwKRwUdkkBw/edr8n1VrWuDGreu
uyMTQG25j6HQDuJ4w1HWYgfaNnDBgIJllQtDltf4sKdDMKBKZW3zSD0EWfG5FLbwo6sL4qXB5DPm
Loh9yD1lxKqpH+SAEt0pruCO63mVpknvdqW64RKrqwKNgZgG4jMX7DCVofkVsmYQBnt3YnTQxLtp
K8FaudC4MyFjIlTNcsTzJXHidUWb5mGbMZKYlt89vYajqES545MoPtXxr46ukFSd2Vp6OPR8RYsY
u8OlJgQPqeLK8tX7wX3VyU/Xs4juklZPcprPW7ZXWmemmVDuy1fjsb2VKRYy779VL5w9a3GLEv1g
JYeZEs3lZXulSgV/bFXag4ne7QQhPyhe+tLESuSMQfns5/VDP1bfLW3L7ponIq9EPofT0yZfePxo
BdIkqXOOxexeIdzpQ7evp3voCDbO8JoTnhhayiPksCbGfYYg8Zhrnt0Wfc3Ys+F9iIY63MpRt2wt
brBS0NKkCeityibUcqlaHLTA+97X3e59N3mDVy6/2umiFrmPVcq+l2nsXvhpeGgDZ3zi1ejOBHIC
s9ruyMiPk31K7qedvoeY+Jdn8eejYFBHm4WR6WK/Ta2fHDt50sdMrnQa5eIHtM7Bl3YOjJEe3JnD
lqjk2sVy2sxcHImwD1tFCZko7aU/Au9F0rXf8ZCTbunsqieLCZowAwlARsWcRZXdNdlxGn4DZEzJ
GggaibCpXRDvjb5k1IOEBrdnodvq+OqHYdzI7VecDzbDeUwFSIhxkQfAVz6IWQVnjCaNcLEW8p5M
OALU/vS+863aoVKhGqTLNGUXSU0S5aFlFjrN5bIy6Z1ok63H/U4ZxQ0vXzOEHBN4Pu4luAMXp0mC
arRIehJqOQhdFY2BQPSdYuvrrwQixtdElUhEw5xL5Pzr61ndJkkOmUVb7dURhMT00JU31RbWZGUx
3OwIsDHpDWLnoq88CEmRmz5fpzF/RoJ+aJSCOp8hPb7/dVZOy5mdhTOXcao3o4EXSHCVQdSf9Rtf
Za3jY0EfKaFcy0e5YP9o26E2oejknVNH2WOcpN4hSrO7opjEK0/0jasoR8cOvGh8E2TptQ/5juuj
kn3M6zaV7feXu3Zhnv2axaUcN0niDwpyWpU7uLO2XfLg/dEcB2cWV8x0OP02DK5+SAp0M5cQnGbL
BhTZKYInJR+yTvU4cCYvb/5Qmuq16HXvQz3LmDRdU12ncpsgIDgUr4Fa/EzyxHSyuHoah/7BGLLy
pps881e5c4jKMxEu3kUVGYGsxa1QZq05NZ0JtCfqJpdnbsrt2jROVsqVbXoUnd7fizVfO7W3SL6k
vo98uQBmErYvnZHuYkPYsLByOBm6m8n++A/hc/4YJ6G5iRK1DeCzceTev/Ka1lZoQGkycLetzHjt
s0Lwh6grY2iE6UWwMdowzdMAr87gWSkth8cofNYbJYLV5aCbMpPKMCO8LMvB9zTKZQCTxaT+1BOe
nJktdgc+2ca2rSR1DHQikEiOD5mAvIhpRSwJo5+Rh8yUBfUhPlBT3cnHrWH41VBgwboKUkbldltW
CuoqniR032YeVAU0QrTX7pnnVuHVz3bjsdoK1Sv26EHK8Dwjh0gIMpcOnmuZhx6J5KiFMzOdBHvl
vtpZj6P7O8Ja83HCGsXpWZKNp/W58yWhlTFLC6wdcuwWSpox3EJErzmdhCvQbKKewwv+3EIjwsxR
VMSSULpOh2MNhXNXbREKrDmDZJrEA4IC3OYLZ8g7q2x85JycoWsSO8lRUe+BVN0EzDzZoZgpB6HI
UsfopfppyIatxtOW+bkkf3KE40oR8iLX4CMab4RgepKmxDYTtE7vvRCth+FL03Ub7r/iJ2jWI88h
UX8kSi+x7KOpVJMlAUlMbs2DuAOUMBxCJ/k0o7+laFMefG2Jp+YWd27SD0JmwnDpZOYx7b+KyTP0
lLsAHiFG53eK+rXQn9+PvG8fbfEAOFvh4qNC2p5PTQVZdr0b3OHZvP6bQJcJ8mcFSWpH+QR+9UH4
uGF4PmLvGV58TqH2YkWQKWl1e/XPYj8cX7vr7J6R7+N/YCmdT9iFMU4HwYx880J3PY8m6rcjrtuG
SuF2SlYce0OORtsr6USgjjo9M5NKsl5mXXvVKML4Komt8MWKqua1UQd/sj29mg4be7AWxqGc/+dn
Lb73LN5LtXfWCd1Je+OI+pwA2xZNFpOexIB+mNbvxJvsRdkKgGsXLkJ/wL9AY/NmXkSkrG+tCUZI
rkD0DEvdEYyteezVfArE+tyP0xkzWYYkBcFEJTDw5dL60E2VrdSFrYl/9tJTVX8phXs/qHelGcLp
09pG4NkgTH/n9PJMUpG3Qk7oQoihQlVOKTXiLogpd1ZJig/DE/SMu1kkKdj4mGsh+DSHWdz7QiqE
ZRYwX2iGlerbQhDcDlXlR3bXSNrWyi6/H3kjRXuezvRczSVUQpzGoexzKkiN+8ZT7ojmzrgv3fJq
uuuY0nTN+y161JVW4LnN+UCfxN88q6TWCMCfzQmy7JCLX/sH4yC78X6Lze3yXJybWrinjHxfOEpU
FyVRT+xsLNXbFpZeV5Yi5ZCpNYIu75/Erf2c//1kbWmj0MOeQaBB+Vi1n6otxalL52BBPEHfph9m
Cqjzv6+VQ6G2s35o8/9Iu5LlyHEl+UU04wYuVy65p3appLrQamuCILgBJEHi68dZYzNPotKU0zaH
1+9Q3YUEGAjE4uGOCGB86+WJjW9fb8FaHOZHH4dyLJAzi05pgCmL5XF5twdVazYKhjstnLhZFCWB
7ExMIzK+LfTkfTSm1ZN8cl54yr5fJSBZPv6nxRGHIotHNRiJ1MfFx3LI1ATWH4x3zGn9Zn0rn93E
3Djp5MX5VRLMS8e5KGojd4SEnbeOsd1+yoKux3GO7njrcGNvDmYXUXatpXrR5t8vtLJ5ZCVNBXLT
RQNnPHkxTzLAnqNiv7z/pRV//QUvfsB3u1pZvYVsDgD1YI6zAVyYFNUQP4e6W9WfvEAnldPju7bX
VFCvHeXK8guGOZJRIpNw/bhz8qQ37WS4Nj966Xq9P8aV+RfMC7qyN+aY+XPUO/vO/f310V3AgMD4
MQKL/A40m8BkfLQ/QtHT8ooS+OI8BSjjb6u91gky2NStFhbRREXXeEQvRIcfF11ZR24pBnofgCME
u63Hg7QssMwmc/67yA5uoaKefXPcqLStNHSuNbEuXji0bhGbErC8rUWsWxfxTKElWBNP/qu/abZV
7EbWDNZZlkKH7IppXnLImGEOFhiI6yEb/Hi8JneCThdoV9RjedtXIK6vUBfwMLPC7Ncrn3JNwYYu
PzpXUIlEVdhZqAY/rtXkoVtnGmXamYJE197kxl2DyB6pR5QZtzjuyJhuxnZzZdlLB7oMUuECLoPo
a1nVqTDKpl/a4TPyC2CAY0ze9JFX/8Yx7/MQMvEt2eXaeQ4KdMoldYGx09d8+KWL4ns2/Dhye5TF
Vi5AtZlyHQ9iBCRSqU7K1Gbb3odCRxAtarIowOf8CtfS5SUDFKHQqAfV2Oq4AasahCGg8VQCMYgx
wEBc82sXjQdH+j8rrCL9tixYqBvMkPjjdKhV+E2gCSQ1uJHlnF75issBrd8hxEX/u9bqHVL1XNgV
wmo4bPJqRMPWuAFkWCVZZEKVRn67NrJ+yX3+Zz1wb3001koMg3Y8rBcuHJ9U3ZeEbcpufPp6XxeX
Acs5ChaQfcPc9sdlsr6ZO3NawHQ88Xkb1xlPWPmvI1hcPODoUI4HAAuKxh8XaVVQQDYVb3hhvlUQ
M7FpRPxrfuuiub1bZG3h5lCUoTNOsX8bzKnTRP2+A9QfEjv3sohqnbq767SlF2Oj91tbftW72Khq
hoI7S3iCbijqS/mBZUkY56nb4//QIz/Sg/vAt+SJd1F+zf4vRhE+FMWQBaFxg57Kx9W9qelmK6fL
LGq7n56Kwwwqch5h5AjiTPLaVNhi4qsrgDAT/TQPw9bQqFz5alYHENoM4cgmaAr9z7C6eZUJ7oJJ
WhZcNZry1qKot1oGvIFtX0xoMOc+1K7NYj/nxn3otNeegwtR0Yd1Fu/y7tO1GtOTfMA64MDXsT1j
yLO2+DPYuve99jFEFFovAa+7DXiY6InahbkxSlrsXG7WQHQRLyqH3N1JGvgPGr93S/N5opGwy2st
hOUzrg8enxclGfSi4cRXvqec2Kz5hKhUG6w8LbSLyWwMfwrLeNSVG6RU8fHaq7Vc/C/W/IvpeXc6
XR9SMoP57C+WZZkC9iBruEeNbCe2YLv+2gtdyOmBwUcMgGIY2gKAz3z8FkNFM4Ni8hg1m3y3IG15
H7X/AEEWV0ndRQCEXwOgXng7llkRIKwgcwykycrxTZwGcwXuv7hs6MPAASsOoWzW/u7LawPql+zZ
cUMPcwd4/xGEfNybC9HGMCiwN+bEYTJEfE82FWJigPbHWAZ7/9Akxt2/7+bBmwMRhAoJjAY6YB9X
Za2cAXRfrBs0W04LXkVrG5TX6gUXThFzRT4u6YIf+wSIK1SLBFfQBch1xlx24psp0Zg6btKvDeSC
6wEx5AKHDhFEYWr4424sd0YltfQRlO4Xt97vMPKc/h/4wy/tB19qYYuxoMm2tsOgn53JsH2IDmEG
S9vzPcqYe8nyKJxyHjHwjtAKf9BVu4aRiGeoh8jhRrVdPCuIZPv+YeD6315F10Hqge+44CkhiEVW
n3Ipj48EShqxbDV9bZrMijXARidH1N4eqJQuAobv6E+oMojOGeOib1XKuqG5//oj/C3+vPcJyw/x
0a5Z4NqIItdgMw5nSEbJ8EPS6ofYD9smFSd/s6hYqo0VZ1G/LWOQq4q/o63XJSo+jdSufsAaHIzC
qaJNASQyiWwoUDknBCtJsbW2ct+jXrRIsl3rpq4tYlkyACP+gmYFHn9dETAqIimvsefQQ2ICOtte
tNuysU49OMW+Pt+L28Orh+bbwu2E4YePVj6GihdDaAwohKkUlZb2ZKOJpM662BipTOwNg6zCVQ6a
T1EEtrhIRi3gNChCf4JL2HUf9AxcCviszoa/LS97FUYEMxUtehFXbvInV79ebRW0h6PZueBiAvfM
PUKJ4PBXDeAMgXD31dugaZY0/xLj93dBVMaQzdpg7FjDJxzp6gkOXsYtI9umrnduyQ8FZ7uvv94F
Q0FygH6Ogytio7j/8eOpIcNTo3GKue1GpHptxKv2j8Z4ZZlPEeff7bxbZ/kd7x5mN/dmlVuYnoTc
nDhwo2fnASFJxNymSRjnRQKtbXAE5vIfuAZoJo0asrKkv+ucsIlaTXzAlMi48z2av5CS1BtedJj+
mCb3ir9YB1h/fynGLhCg4hlCxPjxl47FmNduvqh6QOX6ZuDodTTOhGkIU7RHgh+ZGmUOtlphuK9f
f4t1LvB3ZUDdUVMAChcDSx9XDvXgoz5fLSThbSptfrD7bP//W2LZ/LvPUHlWKeoS76o3JmR040Jd
G838VHpa72LlDhgnmXQsTyDlzLZ+n0pEnGjlNM80aVN7I6xbFzrgX2/r4vV0ka2FmJgmIElYfbTO
ALlc0Dkizs4iCbbhhj32ETk7BxKLM3Svrvk8K7xgJgCF/K/XW8Mfh2aw5Rx6HZ43ddf4srxp+pof
dbEM7na+ndCwch4N3+Y70yoHFpvFbO8bJgAZ0WVWxFRoMIqOmieF9PZaDPO5FW33siAAo8JAAddp
Gv42lDU8qLBQYjUgB64AcjlKMWJQYKwEjtUSVtQQXZ51iEcf/ZGuxyxsD5WXIUThZKKy2PWyNL9J
NdzVUz5864YCYoS527953vydTXYdi9FgR+hG1XdUEUwa1wYcGvJ8DI5J68boAA6fqeMc7LIdj0LY
r8XozFDYqqkTeYXJn8PByiM9N/5NXcw/Zo0f4YGD+LfyBjuazLnf4SDalOkWNKMTARuAYxlmE41+
O6IUH+jqefLQ9SozR0WYJbMHDCDa+K9UMIRRIKtgw5ndRr7D3MQeEVKxAUPgZm4doePzAKz1Q5HX
j9QeHtoBlLBF+0DBI7fvRJE/max2f3IoaZIEdfIsscBjk/rAi72GjvI3yrbyVOD3bEXpl1FgcOfU
86b4PuRLya2a7eCgbE1vJd6bJs1x0K8EI+LH3q2GWy47knpQBt+gHpsftAjsqHUJGEJlcKwql8ZC
1LssZ0+TNqutthwZGw4vZUKq8PswZvaZyWYEzQV3fmaZpzcB9FQ3UiJITQKzdlMfecZOQebmpht4
9x0c6uCLIrn9nNnDd+HPvwbPO022m0GvzG7HhLZZ2UGczMqgUqUF0EMVRnszw36yfVn/yGk4RS6Z
frUedG5FXt/OsL1HmAboJl0kZcdZWWU6iaF5njErnnjVQunFKiu/geK5/uH3yti61lwciKzJU1FS
nqBpbg8J5iDaJZ4UoI+EdHpzGu18PjtTR29MsxIIdHQeHOH6vIibZXAEGhpphapvGi8T0Gm2DOgk
i1regTqoPjJUF7emsO1UT2O47akFagxXmn8m13kjGeAWXS6fyKTASpDN1maC0nsbCeJwN3G081qJ
tuKRcqs6cZk+2U3QPdGsgf1xf0gzEOCkTqvyb/0ChezqwjsIyG9hcCtj9dkcjSDFJJRdRNBR8saI
u7RM21a6GCF1mfgTNIZzkiH09kLhZ7C+It/MvcWxC7vnMa8tyqKOQf/Zn8bqaJlCQPuPhbdj3/Rs
l4d9e9aCO2nPdOXA8Kvmp6W99gf3StxgvMkPk2z4GSSXAolKVlMMzcG3HpUsg/tGD+w+aDDl35iM
x3OPpxS5avCja83sbnaL9i6Hqjuo/PPMQBff7dOcC4yeFhhaifpaWUfFhyL1pa5ji/L8LKtOHvOy
nlJrLn+2FrSzCx+sbgMP7Bue12HCoRRdQ4tgAXKBotF+rEftPAHgW+5AM13dN3kOngYZjq+kVdlW
KMl+gsn0USHKiWB5/QGUU/hxPmj1fFLXD9y3qinqs0DeDT1x9n7usTupmnJfSMtN6UTUq1beyCLt
2nUiwH2AL+lNu2AaToC+3+cy/F26PVBslkY3O5gxQAxGeR71ujq50HvZThjSOQaFaUeEzPMcQSt1
eqDSH1M/42BaQFx3C3dUpI5q8i2K7/jGJIP2F9zYkRYDOeWeXxsRyuHPqNR1aRjQ6SZU4bwrwgFs
5GSitZGIUbQ8Lhz64PFyAEU5ALVe5ZvnwJuhWAHw4EMD+klozLfTgSvR7RY0VpyB8wfeCKgHYNqb
Fkm21uhzBVNvs6gGTVgsWoHwo6JIho3aiseQ3mf+nG/UMFr3XuUUG9UEwZ60gdwYFujXZ9Pr7gfu
tduuaKtTOE54TIi56JeV9KhVq5ImD3BJjaLZkJGy58kYhmjyhBd1HjAJZQ91gYDxKSGZLf2IGdOT
xNxmYgRZC4WI4Q8EKvyzUZglNOv9IjV7g+9Hl6tNjiGDk4u+wRNrqjIa7RljzhO4IiOPdC89A+0r
CBROtTKfcBhlVOTOHRHjn3Kem38we+dvxIwL5Os2ezQQjx4yNLZAi9GoDSpbwS1kprPj5OlqN7Ly
F5yUuyOtM2wKw6qfc98PbkCSRjeMdeEIZOwY/gmHlh2V6CVGFZvmyLXlPVsy9xMwjRHU9w2077Ma
PQTLoNN55jNxojaorTcO+eyYevqHkv22yoHJKNH4jAJSZKkKnfmgJLTVat/pt0qN5lPdsd9Zn+WJ
4bf9QXR4pfQw/K76ge+MSs+HsgxtgYr4pI54orPEL5wZr1PXiKjUtd51gbOwITjesSprBc1gy50w
Re2Uwc4M8qBFeOy1P6fKaI5dDobjTBivHjMeOrecIhjlj97ITuFU/awGy9kphCLJ6NHiVnkSIZDt
aSDSKudQFzw3tjjvDM+1CuSvBtp/TeLV7twi7Kxfg744GK3U3r09Wp0dmY0aqs0I9JuEQIKhoCVg
ZfJ2bFyy62GO3yzpwGVOoLMURQaW71EExY/AQCUbz5N8CMtKRnlvDefCbN/M2g9PgKc4+xkDmHvT
cN0yhmfAlRX5WP3uJvVUV3nwPGf1CIyxrOkDyuO/amGoPUOJBZesbO1TPg32oaGMIliYHTP2h/G1
san/gKcMUnOa1WltFQVQGSIwXyCEjgesL7MmwuF6G3dsHmhgZwfVWPnOkoWMas9Vt6wGtd2M0X6N
Phtua9ZifB0+L6ILfXkh7MfW7ZqDnnyB642C6WNuqzpSGSKjbKZqU1XEKkAN3s57rmfnHkOtNuYq
mu6HV5U9ciywh52nes5+NyXNt1YOhi3d1KAu9/Mpi21pgOmtzoY+8gNruOvMmURsruWj7/I7sNw1
e9cx2gIXp7uz8GJGMx2nVGri3pidYWVpXsr5JKgHBZexMoz7ph3rgxHyNIOkaoJAAET8YUHECaQx
ZUKDYkhNMVhv9ajYU2nWv42sKXZULnGQ2TNy8OvBekK5/lgotz86mY86fWmCgUiV8HqmvDHnNkjc
iupjyGcIeE0BPh7+un8ybaIaqoY5eCgE2jOqzXUS5iFDZAkYNUbj3InfVDNcTNDKn67IwOk3W3of
zDkn8IFUhtEIJpK3AYrKUTkVdGNI8SBcyW+7CSdXjoCZJtKVYHVgucQLVXAEGNFAaqfB1F3txmHm
2pHbqe5R1My5Kxs7vDPd3n0GVaT16Ppz8KjRgQFWAh/Tdpr6EQC029kEGC/KZdn34BVQjO5L1old
V6BwZruDXhxRdxf6+pfy2PAL8U+J5rZDOzjPUL3gFrJbg5PixbQM91BWqorwedROd4UfZ6X9fTTq
cOcJ9I+BH+pOTT7Of0Kbg364hlrZnEJPkrsQMbX1YXbJmMDlz7sZhJAxIQOjEf5dchMoGwnz1CN0
RFVPPXGlhjdXGzt/xnNRtnB4Ee2yfAvToqk5VEYimatRpGmJk6jCM482M+SxMcgi3FBYQaoRhycu
rew/4Gmcqhjx5hQ1ogfcqMUgR+1Z04EqSP4mCFI0ro/J977nN/dl0Bnb0Vt0BFBtnW+EL+86ObDb
PPSrDeTDsyTgrE9Ig1pUJDyj2vTwp3taeU6fGG47R56058iRujvnk+0DiBiMrygJLI9iLh9ran9n
AJLjstkCAp3zjB9rhlDY9ot5b/HKiAsCTUHEfE8Gn9SrY+sq6kWX400dHwj8wNFExLbvCpBVqVxZ
OByHWLdlNRR7M1TiKSC5ldYFyOphi94rQMXF7xxMwJtpqtRdVfk6msK+Po9ZgQwOVpeMKCDEKNQH
J9W7NKm4b+9IhqSsbjrjuchNuelsaW3CfsQDb4BUOO/nHYV0cDSwduNWo73PM7dJdFCHkSMC6w4o
Noo/XeZ+mEW9e9EulCVEWJgAqZoE3E70RymNAHQTA7AjeEpUk2piV+BSqFCCMwt8qWicwAkaGmia
D2CMADXXbYOQIum0ey5br9sQAXVZbzKHIKmx16hBtRy5KHXkWQ8GKrMM/VX8tbrbFqC8PLul4nZc
ypLe2HXHE6cT9dHzOmPTEHmkev7ZGH741Js5ha6J8Lbh7OHcOu2D51N7h4oMz57Huq3HWyOGLEkb
hxRhnsFsHVG7c8C21TH+6ItAariHrqOI7TMCIWsH9VHalolqMjcl+Ho7FgSiSxqu6ZZJ8D+V3dyD
j7+07kdVDrg7oTpUs6nPQd8ZbYqO4LxnFHGoEZJ6T52Jp03tie3cd6e6apxNgzcUR1bwR2ckULbL
GTsAu9XuqrYOTpPDEKm48r4sFN3L1h92c2A3vxsf9hEgcdlpzxv5Rvmh2cTtGHRv2Ryq+6lW7u2E
9z81SwhLZ05fxLIkftIoxqKwpNULW9LcwZjCRA3qkGlxXynvFbDuGRKxUIyL6iKcbiuvRn24lcYG
WrnegZOwGKOpbSZkpirbt1XmPZnE7Y5GPqqkNNB87zoTzyzwU6lo3Cq1XdoicM7OtjF0eB0HFpEM
rcJAGz+ghcbw5b0nOweSi1aOjIreeOHSJil6+farZcsWQFzlU3IOwxEJsRXyCek9cQSCQresn5jL
xlTQ5h9gsjLkIt24V6RkaSclxD/a0kkYRlEijEiT2BEcEOemBSAfU9QJETO4eFoQ+BFXUGT+k0ra
YUAReSpeLImHFGmava9blu9y1VVxPtB5O0q3/mVJGqrFLsqnik2/Q9QDD7wHQEZnnp9IP0PhAC5z
+mEM8/StkJ1741iiTkqa1WdvNv5UfPR/qZqhytFP/DwX8zfSeXPSci8/BYqcDM+98Wx6QNZrbPF5
vKNSEmLBBj9gINVLh1KYkYl3DPp34z9WCXChC909csTzweyoGxFK3gsEFdsR4i405pU82jY9B2JK
4axY3Af6SddWecM7MSVCWydRCP4Nwyz5HNOh8U4gxwUPx6zv/QV244VTBohRU/hu2tXW0xyEv4kp
wx6ayXmWtqqG6GlJ1Zm2rUityQu2XHK7AqjYA2mvHJBGlHl1CuhQxCMq+Xtuo4fotkW15crxURLs
9CZDKh+7pr6pzfZpAsMQIruapCG3yS0RoAWb4YnvGSvvfNHxIELbG7pkpbBeRmk9c8d/s0vkvlVh
YwJigmoBxvYY3LXvP+JtsM+u0xLEyeCYITw8Tsx2Ty0hD7IfnU07AEZogws0qgNhJpCSL2Ph17cQ
CkXaZftwTV55b+InJmgi6m2gamM3mNOfuQmyyGbZE2pXxj0DScoDoFH1rmu4vw87qzq0LPR/zxBK
2JRqwu9h1c+2dciLPZc/RoLblkspEurPsOpu8JEhdR3Go0IzFTAN+GT7IRtRUoKme3jnBeSVcS/4
0zn+nTmGiKWcDQ30IyclPTOdYYJTm60sH7LJAttS0YOIHbwzGcGtbnnuPwKnXUWW1Kzbe35QZo+Y
PQYpTlmCudrtHy0lGj/RectPFRzxs9Ii2/s0gB4Q41AeCaqQ3Hi9Jg98xEPPwIR5bovhpckQtm2V
PeRiE3SqBQDQD+Ownm6EpFXs8PaP3ZUt+Jnwphn8H66q1xAhUEQEoKkzIROSVLdIwrB5hWMn0ZDl
b7YGBTTSvIdhLGxUQnj1M0fjIPbDqYxaYU94hhuwBrXI54xK3uWYarqj02hO23HK2B8ylGSOJt8v
z1lVtbeu0EHsdXSG9wp/QkigjbrC/VPIGUzTWvTniQsRjRqQBAyqGikawtm5QME+llJ/JyXoDJdQ
bqM7WK+XDfe50T3p0Hhxof0RYUb8tkamFFO3cDawUfBtkfDOaMw/mnksHktn17iAz6HOBuIQisl4
3x6/U9d7oqhjJr2haaJDsC9XHuDW4Ib0tl5nPpPcDSMr82+acZ4f5cR/FLbGQLDG9ATPszAhgyrc
qBAhBpHLRjXbrAm71DXnCTmjiW4sdYJIZs60MeCnbmjoHUuNOorpNzvdOkhRJHVOmLtwox4aTXE4
Nwe0M6GI3pvhoYdkE4UImuX8KtmIGVfqoHRaQ0R9PyOlP4aUf2uKmcHvZrz81RTBnBh9TR+t0dGH
yUPSiBE9FflNbrwG7cQfzLB8VVZbHTPgp+K6cqgVy3kooAdUhyrNR0pSUGoEcSghodIoirn40Owd
NzbbOReILnl+6ojwb5BDz0OSwU/c4OABDTDHfkEJ2OGN1rV4DJTpvuBuh7+Eq82dPUmQnTdGtXQg
2gklcMCXQxll42A7KRKbzDkgh+liI9T1VtM2/8dnYf2t6Cprq0Mw7bWgLPm3hAZL48JcBGPwP5CT
/B0NetcbYXbvGYMeZYya6QSstr3zgn85Sr4sYQWL6DHAnOjYrzo8g+bWPISdiKcByooIrlGDTQOj
Sr5uhyzdjlXHG0N8mKwDJgXN93UjaaopaeHY8WxrQW9VECg4bkcdegGX/PVSn0C/y5YWoh9IxHiA
P63hqYHVDgTsUDKeD8hM+z0H3Vwf2YhnF5jxJrvWeVnjUtfrrTpYXZhXOZjd+7h8KW7yXXlYgL4+
ibKIgUTseqPn4lH+Z3urbpYEzapAER0R5hZF+Viea/SVUgKl6nKDhPbrw7zUjH13ls4KPWk1YahQ
5ZCxAt9/dbKgoNci4IIiTvT1Qpc6je8XWsGIiOHNXoVuQIzI/9zOxWNeIyn592u4mF0NIHkD1oQ1
/sNgOeqc1IZhsH0JXS7B/CsrXDLz9yssu3x3YVGMsTy/Q11F9c+DLnegQ9mQqXv8eh+XPgoo6wFP
Q2vW/cTHz5FmG3KBXEmv+07GameT4oe22IG3ZPP1Upc+y/ulVhuC7BtH/y2UcdXUSQ268/Aax8TF
6woKMGSlILYiAAx9PDOvwR9OGo1SFL9/2CnfGLFztu6HZMFeIk39ekOXzs4DzBOsbQBqYJr542p2
Dkq3cAT9koP+orBzhCQIzY3E85++XuhiA9gDixWckQPymzXIR/HZFp0BtNGINFEe3IPa0g0wA3lK
qu0yyGxfbTpfMj/wFIBdFkxkFlzEx80FLQ3QnMSoKDoYNGozcgRj032ZXxPSu9hRh5CxHwIva2Kp
lVsQhmwmlS8kVlv10jTobueHPvrWv5TZFsQdsQF43pXjXP7K9QvyF7m24BAAH1o9VC6ksEg7LOSJ
POdxmA/33YwqnOUbD2YlETOLXW8WceFB/sJVzhUM/oXeOiZTMcwEsQMMY67H38GoXFI7A15TNJYf
26XKzh1FmyfwxywxCH0DfH6MqhZFiq/3fclesXKAKVDACD7hyvmEabKCjT0cMBQxAZti8hcJ0Pa7
NnB6bSH7o+0olRNVVKipIfvHdI6j74bSHCK0VxF3ObS6End8diwgrwCsBHhHC/DktYC0KlSedw6G
iwmC8l1ApXGcC/rt68P7/NUwSPyXqhRYecsNV49Ka/VZ5qI2HtdD/igdAjLz8WbI+MYtEL32LlrM
17RSLoDAQPCJGf9ld2AUWONFg0Zi6qZFpAgB81jsEU4eyA3ZdnfzjlyBziye8eOVAIcwnAuAtw4G
W//+lHevjWt1ZLQH5NG+7gEYkDBLwBH6DM2CXAaxSW20tyZSVqmyi6Wo247fvz7gS7v98BNWVlMN
Na+5CZLuRXfNP9JkwS3OG6A5dsEV/K+9eK9P2w3xRQEARlS8dqiG55eMZRTVGeb+M/fi0WS4gR38
E1AcenyzaB0+VqKYUPGtgKesG/J9DBk7enkQ3NnQ9zkRS9hPbWDm/0hbuvsmUz7ayXNhgj+nl9u+
95SfojRXjYkxD+R5ZLP36+sj+/TRAAoCLBYKAsQBIHLtSXJFwPXXOZBJcv6Qvo1Az4B0LHLmrdOf
NN8yFCq+XvHTzcaK4FXBseElxz9WD6ypmSAyqwWwGE/aSdCetDxIfV8RXf5sCssyeFQDeCRA99ZT
DX1VjKPjYRkbKCsnyfbZLtzamOnh8bUYePH1a0tACQJtOYJo7tPTSroa3KE5OLMd5J9T8HPWLHZQ
w7TFvY1H6evj++REwGm4WB0CLbCEgNTpo2N03LmureX4WL3p5aFXf2yM5wJclKNfa1yDw134WEtk
6i5cJAC7r1frWT2U1VhitfCH6p4N/xEVVcCovt7TpwNc9gQSZ6wBt/FJWqOQAXAgHKu4oLuvai+B
aPGxFd0BadNNyK6hzj8Dcl0T1gFaTRPJkvfJ6MH70ZLGCbHeefqVbZNhC1LiCH2kPjUTaJWgrnRl
jOnCOXq4YRBeMgkGu51VKGSpgDTBCDBc3+1VvtHjb9s+9cafr8/xcyCEHPP9Mqv4mC7iUk4JsKp3
9rbNjYxYMmaxuQe2PXY35i6s42sjz59eztWSK3tE6a+AeGcA4fRw6Xd9d/Px5etdLX/Dh+u1WmE5
23fvikNNHB2Yr4DxAWT6CXoPWb37/y2xiuYG9ER47mKJnj5THcaCHL2rarUXTgpkrqjB+gHyJPDh
fNxH3VBhhTlsgPRhH1XCRz4+h9ec0bVVVk8g8WXV47WCM8rOaroZyPbro/oMVF5ejHfbWJlyayC9
yBws0P7qN2Y8Jeibp5gVuIPAivFigeFBPtlH8GWc//Vwj7taemXeQrCszRkCKN37P4oy+IWPFtem
H0vUfq9s84LVfdjmyq7dUM+q9GHX5v2Q1nv2eyFj9/bTvT6gGAyNry07X7tLF7zEhzVXlj707uBV
I5DBpjc9T2zpYfK33KNRlV9TbPmc567OcmXynex5kOU4y3FTeFGx+++5pbaLgalCwnTNLK+ut7xr
724x5jtQHx2B7VQwmWVSmeFNdpNmz9Py9looeu0gVzGGUcqxdDVslDVtNMozuvjEZ3F7bTr1ipGs
0wZ/yoAcCrBOprIEooq7ULSbcrpGnn9tmZXn8GntCsQDHXqhQGLU5yLjketdudhXHEe4chzzhAlf
MmCRXuwovxfFv/exmJ7AkBfSrAAx88rgMgMz8V5jLT62jjjbDCj4c+Pl62t78cN7yE0XPQMwcK02
MQ6YD5iZi0UC+zbz72ZaRllIfs5j8vVCl55aVI7/s9LKDbq8xtSjibuq7r3v4gRA/cZ+o9/M2/l1
eWmdu2vzLhcCvw8LrpwfQ2+s0Q0wcn1Poa0BXZY5zKYIA8SINJH2bIoBRWWb0is7vXykYJEHcTcC
wTVDOGE1howINlpVkZu/hPdo9wf9le920cKhP2MvNX9wlK6Mox0KrxwHwGxqNHOaPJkA/bfoNc7u
iyYOaeTl98IMw5VbAF567qYAqwA3zPYGEBfR4Ot687VpXNrL3/xmGQqFnsDqtualDyzyknnwBnOu
lhUFmKi7Vgn/XM+D/36/yn+Rdl5LciNJlP0imEGLVyB1sVhFLV5gTbIJrTW+fk9U7w6zkLDETO9L
21i3TXlGwMPDw/36vQtPt4Z50K2gqFGdl2Bh007ms/YWqsqn5pxBSv8vEthX5hburpijJhTwuBpQ
Q5Wkh8SnweAfuv7X/9/mLby8ZCRyNjLs2Oo7KfqYBQ+RsVE8W/OC650T3+/qJpKrsh9UAE+gkL4Z
0Ttni7tp/e8jCaNDtAUZ5uLvh23o9LEWV0xzttq3Qgs/GfLUv7+/TzdaGSIXgnz+P1bEsb1axVC0
ZuqLVTBDw/fvHp336vln8zN7g8iqG78LHzdLyMKlFok4DzS4hOF5Zl71pmHBvx5qlWdTA2WO/lk7
CcHqAXc4ClXX8dvGCm9KrKyQSW6FCT/BKv0ytnq1QjucSx5wQ0MxR4wT9qfuwFjFf8H2sHZgIbaD
5JWK/y3dM3y7OtgxXk1T934oZdrKwECyrYKEOCE3u3dlZXFg1UFXs0kioQzP8iUx4dtKLmJU3NT3
Yhxe2hxxXXvmUnhHJJm9k1WmG167SDU3clBkdoVSrf1u3vEafEoejbfao/FO8SBO/GKdjY/3P9rq
Vl6ZXBxfP2WGp40wWTanKXtfUpz+X6VNhOMzsyuKtARxaiCvV2U68zCqA/dRG7/R1bdJvZEHif//
8jvBQgjLIaU6KsKLqwhVh07Vc4Pc8Sw+kXlmBhoK261B/jUzluAZNIXiDKfp9TLI5wpJimIxBSiY
BqV9dJaO20y5ax9EkGXDiPCiK71cDbh9c1DZLckwn/PugzFOH6m+ufc/++ptRC+d2Xqq5zA9LD7K
aMz1MKuGCA3+UU1c2Lf5hwdwhPltpTzk3lafe21hhFexLnJKmPJe759WB3YjZYChUvBytUORWfqu
D1/vr2vViIlChSbojKFbeG2Ep7RklwKBR1XH383lqHuaXJ20YKtTu5pOIv6NW1sC+rCczwxmWVKG
aa4ZltpHn+2jypO6fVDP5T5JDwIpIO22dvClLbb09JdVEV5N3GOxhXEap8pgKjw3L9Epeyeq5crF
PGQftuia17bx2tAi9EmJPhpgJWtvMt/O6qWejnqz5YFrt+61jUWwk7sBBA8gMK890AU04BsRisA9
Y9uuru8F/x6FsI0ewI1NCrAEVkjAxBlGkv61eySgkBkJ6mUvDKsfyLbxOKvDrZbbbRhfWFm8nBmu
K2NrNmCpO1o/zXeCVzt6jJBJJF78FFfHv2BHgLbNNph/A5kg2EYWfl8OYWTLdQHKURCFpyfT/x1b
sjts0dGsbOC1nRe1kasr3goHJYgcauRmEZ/jHNiu1by7f4S3TCycHBhl3yRdDvnCYMKyWiq/62CL
afrGv19v1/LVqRlBN5tGA1a5SH7rwwy1jWb6KYA2HbXT++u5PbXQ6UA5Q/OXSGsSb187XaoiH+wz
AuX5/nSZZeh4mfGZ3yQTsyLv5+6pIly1YGfvm715BS6sLo5wklZjbxRM2EVT8SMM29y149IECmge
y3A83ze2sp+vlrg4y2Wm+93MDKYnKb8K6ZesvU/m9/dN3NajFgsSfnPlerHUWoYu8MCwY7zwITr7
MnP7ywQH6XTKNoOt2KBXwVbY47aXadkgJblsF46GYvHKZQPr3T98k/MJXDX3I5NYxy1uYRF4lsY0
kVWIfB3C6EVgCsORwaoJZLQNdElWaKpI6q9Qh961Ryk5/Pkv9vLa3CJC2c5sjcwoMgBTndOzuk/2
9s6un4afQrhyOg3yhjOunOmXwMuO0puSl6UkNWxnbaxnmeVp50RXz069BfBY20ER2/+ficWSaIWF
dQL4lFEBBY4Bu2+OUtEm+86JstidZsbYpqTZqBzcplE4CSBBEgBqFIJ/aeGU0RCPeoXVMHLNd8w5
7fNDdiz3g+YJpYFwb+/vf7r1nfxjcHEKMiZSC21AryFTpQcwrW48bnXb1iLH9ZrEYb86aFIUMUAY
yuyk0+3ifmK0IgXJW6UDuPpxIw3Qtxa0eBb36dw2kjXJntJb5qkOp2+J5kPCKxdpty/6Tv9qTH5/
CuMhlF2E/fSfzLsInjcJ6azsnTGrDUE1dt40pRP86GoNfoJejsyz1BdPzVweQynT3iRmYXuBD7ym
d6RhZ0jU6g2zyXYlt8xPhLjmwAuLrHxoqzlkLsW2go9SJ7h4NF9v/hrk0HJVJcreQaxuoFmPak4w
mK0EafxAoQ3y+UPcxg+xxjTaZCI4rsxT8CAHk/R0//uvfhxAgPRBhTj98jEVzlllqzVzUb40PpWF
tMsm+wcsA9/nLtjIpTdMLWvllZOVYTplcHA9KS3l+A850s8Qn99f0Oq55fBYCGiovLYXkQ+A+CBr
ptV5c6+1Jygvfmm+89HMwFbKPjPytPG3FMFvoQbi1PIqRd3ZNAjwCw+vHPgWgBXJXoJTvIiDNAf4
LdD08rbxvWt3o6kLOcAXar3l9R/bQ9JqinDw6lQU+y76Xukb16/I7pa3B/MZPIF5BN8y8aOr5JgD
MyuQnxX7Bkx/b2ePvQGxgw5tSZQ00FYw3o8GwMbHW13bH8PGAseXycPclylry4zDBCI2TB/a4tN9
B1l1wysbi/SpjmChiU1spBPjgvrZVH7V7Zui33gabJkR6cBV1AuzBjXUHjMyg95Ty14SLOx8fGxV
dcPUqstfrWhxaVhmkCdmiKk8O/iM/ebD96R/NhnmLreAGhueYSyuiygxUnIbTPUHk5LceBov0rE9
br0XtzZvcaBQXyvtGVE5b47/aoqcMVX65WXtVtOP+86w5XDih1x9JUZLGb0aMZTpzWXoh71eyA8O
o5n3zWx9oUVQKgOoRoOObatQI0jeqdPXaD4k+SMqRhsnaPX6A+ELqahF/rdEPfXjHExzN0xebkAK
Mn8etC117dVvc2VhsWVzkY6goEjp7OhsRhdzPDb2Dyt/f3/Httax2LHOdxhPjMXx6T8V03Nt7O7/
/dUPf5VoLf5+m41obYgoYJhFuM+s4JGM8lOVWRup8eqXv7KzSCNDJk2aOERnSQlsl/HDva98MKGi
GR1uiP8ZM7vIHsXpvfLmLGYqMg+4h8o88cxd8dMpD52+5WJr9YjrJHVJ7KUxspvMKWYsWltHIf1p
Q/zxbEFl6ByHc3+sH62dub//wVYjz5+NXDbVuKkKCVIZ2SuKeoe2HEwI/ld/Iok0ezl1Yf5q3dTU
TqmZ/q/Q4Ne7ai4ieU9BW7f5J2PZDUO5obln9u7D/dWtpxBXp2rhJxN0MmGdEojis/k7248ngVYM
H1BT3RwQWnX9K1MLL4EIAgiyMMWYXVE+MA/pMu+3sZ6b3o3YtD9GlsleP0FhHUlECVmbdvWQMNDA
3HKo7WYz3Bdd+r6q1S9ahGTVnHy7b3sjdCxR1kqAQAVsIVwetXNIcwiZ4q0azNoWAi4lvwSySEd8
8bXMUsvDQsJEUv/K8r/gbDWY0Ly/jDWHv7ax+EymNNjjqGBjsjw4HiLpq9TuURLlYQPfue7BL/Iv
bil672gogOOmILzII6QybP+5pbLEPjRI9jCDOqbHDGGY0ru/uNUNvDIlvuFVpJqzsdL1lwseqRTZ
N70YIY74fyUIxQev1yN+xJURddCCODDYQWgvZBhspK+dudFKFh96mSlfm1hchmk7Rlngi8tw+K4W
B9n5Iuto0ja7qTuG09f7m3bbI1gsaHFpJXFnw/PZTV4gn9v2sSm6vdMymMz1UvVMLUdMkkHcdAr7
j7L16DfPxVYUXrv8r9e7cPymNeLOqdHoauxG912nVMdDr2WwtaVNf5w6rdh6z62d5muLi2MwJA2w
MRFI/PhSt3DX6Bsv4A0D+uLNEVDrTmADkb22HE+U2WEK2LhAVp0ENm2QIKoQXlm8OCRTgmmpx0Ls
I98+AF81D7b2dhq+BNZ3Wd+agVhdEPBwRL5kFRamxY7p2uD3vVhQfzA0z/wtcIuiE6cruxF4c+3V
n7Z6mavHmc65YtOaBbyzcMxWTcZxnDpG761dHX5Tx7dTrGzEwy0bC9ebZN3we4YQUb/dV1Rq9XBf
Jp/vn7D1rfuzjsXWRfDqmnrBOgb9AreTDinWfQPiD9zEiz8bZS+cTe3nMvQVKBHli39JLtFxOOgH
9WGT7VXkJDd2KDnQwkHu9UZ+p3D8tKxsFjJdwmcLaJq1Dz/3e8NjJne3hVpdXdSVsUUQTIIZAk6x
KDF0IzTzBgZu1NNWqXK1OMq3+c+iFl6mKsX//Tq61v4y7cjeZVpu8boWnCxGFL3RRuVvydDetYH8
JYudgHejbrgmXFRQP/K627jEVr3l6vcsPNLM2r6VE0JTCJGKpUHWtiVzvBpuryws/FGVRp5bEp8R
UF8fHbSw3BcGDOKbdee1Z8rV1i4LL2rkJ2kv/EV/jD6bl/IgFOAKxrc+2c9AfHYamOAgdK1zvTUN
tBoc/yxxqddgK6TWjPxTjnFSaNtg/Rq69+T1rlxAuBg3Euwp8V/3T+Fqtg0ZBpFKdG+1pQhPrI2D
WTYRcnC0iUk+DihqIoblxafw0uYbbrJpbRH/M0rE8aTX4nzEz9m+OFbaW+OxeVMc8qNqvttY243P
ODIFTtFqgt5ARtflddZTVEYaRYPwynP2WR126Ud4dXb6N/9QvIG0Cx6hSwoPwJa+2E14XpgVEekq
2bJjqFDo2JESh8kOTkdHmvb21jTjzYlbGFlkqEZdWnHSYERC0NFSGATdSjdeOtuvIufChPgJV+tI
Rzhj4aAUJ8H6UBfud/2ies5BY5bQ3AVvIASGc4Uul9jC8/1Pt7qF3J+o0lHdpcH72jQy4IreKV3v
kVVdJKWt3TLXEInShtN9Q7ceCVRBdRi5AsMH6G35gre1zIZil7/dIkgwvBU63UI6u3hWT+FGhnzj
ji+mLJp0HDftFgyZpFFiInvnpeF+LCE5sH1kvEAtpxv4upvdWxha3EKDms1BVNnA2nz4sLvTWD5A
0bRxlm8cECPw80GhzlQ7W7j4RLJTKpHSc5Rr67epfojSacPAzV26MLC4U5qh7oukw4AK5jG51CcB
PtsWRLmJ98KMEMhh/pLJzyXaSA/VrA8LvoqV+89W03wYoDyLbUg7HeVLEEDutOFxa1/n2uDi69QT
XN4O7Kh02+PMg35R+kpeeoAs1c0/227IXW262wwEt0+ml4XaPGbhlbmV+ZjS2BiVSm+pq6he6KnT
MdZPkgd/DZq+KlrVjC4R9ze+4s2ltrC6CIZzHPUqngLztbHXaXbK/aNMjmD7l3SEemrrOIuw9ypm
CXNMXqMJbyPw+JI4XcUs3oFznoy4/nDpd5CwgHtS3kYeulL79hjslOeNjymukHv2FjGype+p+jLL
EyrU4vrsLb4jWhOH8hHq6w1rq2dOTApT/WM61F4ciTSXc2ms6ZCKYJWd8ud8Vxxj2Z2PwS+4gaFk
22+pV96mmmJHkY9i7o/LlH++DsUonFpGQuD15g9CCDo/BPtOgizSzc4acA3lW/Dj36zyj8VlwQza
vNLqO1QVYV0ljc722VGNjr2nsKvTqfoCc+dWeeSmRvd6kctCWe8EtsycOToeRlI/MrP/Vhvi7oPK
dHbtlSPSOOrbUvMi5xni6a+lmmuuWk6Io2qRvuOpr0LqFo/tXovymomQrN7FXTZXkFBMv1XDjz+P
w/y3o7XvYab9kNS+oGWtZKGdEMHb1ssZWqCm4o6V0z5YaTLtZvqO32B8tlFeaiEUznyFkWaIEvZN
P81PDezAn5MohUtvNjvpI/yXqDz4dv3dnv0AIjuVhDUYZx3m3Ew5wwwupNEHGHBc+plDvWsGHUrz
+x9uzTvFZIyjmpogd1oEtrHwU7uGRByOeJTjNKi5mQDfGjNbMSJwtYxtAhBVbsChWdnBeFH5GPG/
+9J7R/12fxEr18Grv79YRI7mRjLZQ4uWZ6qeaiczfVjjqmivOmQhUh/6X0BXbr2f1tKQV2YXt2mc
ZLmTq6mgbQlOsXPRHlruO/Mgh2+Sw+bzcWuRyziSwJUypDJR0vtHAj3e6YNbPVrA9CiW8MpRd/Ip
mXfdj3mrM7NyrcOYwicEQ2wxfCQi+FWEzuQsKeU+FDpn0Uk5BUfjqKHC9D/Dvhg3kYErqyAcZO7T
RXnBjMdQakkivTD4BP+fuQuD+A26Cw8TWIie0dmNe27VL6/sLd4aEpTEcZkJSIfpt1+ZN4jflioM
6Pe9cyV3eLWqxW2qKFHd26gWeBlExPpF1pD9tDeyx1s4IFvHAYa/CrGFW8yDFGl+qnYJSzmZR6F9
JnnpQ3aWd8ku2G19p5UVMdACslanKGgyBPDaHYI+lpxgIP+25ccBjmo7aDwjbw/3902c2uU1jbSe
LEAp1PuW2sBIADjRGJktc/PHmUZZUX6akhKm2i0R3XVDcOeAxoMlYlngDJKkG5omIMeX4ZQcv1jG
Ue8Z14cv9/6K1r7SC1RJjM8bgHwWESPtzcyIW+iMp0t9rp/6U0va0Z3/Qp7T2wIhrOaOMIDZvKUZ
fWVi9fVXor9TanOkwsb7s9tLhQvprrKLD4gUfm0lZnb+G/a+lRMlRk/QzIQYBT9cJB49LFYZin+9
N1vZ49hFDE9M0N39m22EDghUkhg1WJICdXOohXrGK2P8OXn/CC92PxGy3mWH4LDVal8L8zwxZCjV
xHAnLvJ6H6FlN8xJsUSYj07dY+b1rhgzQOzjuBXk1zyRJAohITCvRNtFnI2hHKtsiPhh6dTeIomB
WIDi9rJKc0naQN3c8iCQPl3bEp/yKqanPOJjqHlBZb5BTOPUkZ8KaH64izzI4ii4T18FZjM6bGWn
KxeZJfJ8XqIo9t6MddkyeUzhDNSTFHRgAGQVHlqS7mzv1Px831PWHjKQvnBtQSIl3yDb5qzJwkhu
SLig0C0dOP9LUu/3WhefSwb/jGgjJ92yJ77v1Z5mQT0xJkKHqyVJ9CRYgdJp8t0sk84JJMFl98mG
ROr+GleDyvUiF/5pcIPpU4NRR9vrF7i4d+Eu9D0F5exjsZtOxdZreM1Lrw0uMpG6mBBMGeCOy32H
AeGnxvk0GaxyC8O8+oyhmsTUPbfMreib1Yw+rNXcM4L8KzqlOybv4x/dTwE6FyVAfQuYvXaxXWfD
i/OXj3ZI+aTGX+Znu3g/oeqmw25+/4NtGVkcPEZxfOjrSbkLCdmYZvgyMAvf9cmGGSZA8bbFBQpf
jyx4j2Rmv5bIjyJK1DEbk85LLU0yT4YEjsGa1B9mUdoPho0snCwn5m8pmiWvknL9PBvGVz3vQ3RH
iqw95NXo73VlRh5DndgJxG4ZMZWlE7IwBSzuMlh8VFB2BLN6hIIc6ZqycaKLbA/KwbKyptxFbVrt
px5KhlRJ5k+Jlo3IQ0jS6I5Z9NeQVsfKcp7StJDcporavyPZeEtlW3OR87C9JKvy342SA0dt43A3
aU52MOMk/z3AKXZRUYoAJIb4t+12UjB+Nnh1vUfQy96hSl1UMF4n8iVusgR+49r+VYRNnbjSND4w
eZ4/Jp2SH+q2RGIHJnmv8Z3ZdOfITs+xkqNX3hXNV61u1Y8G/LvvIrnmz9TVjzirxjfoDA2HMpAR
6WuhpPbmcY6++bb+o5jl4CG3dDQ87DBXPtS+D/6aFk7jsj2Wvsv9vPzbRwKkMZAm6vwZVuWKR6ce
5+NZCepf/AAK602jgQmSlac6l37XSpG4Sgs5ft9H4+csc/QjF4SPfEDx2erz32rfxh6qYvIxFqm1
O5VR4BlDK+RwAsX1Z6nwtHKyoXccR5SJpGRXx7b0NNnJeLCiJIfxzUJSpGmz3WA13aXtasb44hgQ
ijJZD0aHVH00zqHhjTBqubUmZnb6yXgKwgDhsUlO3hTowXi17NtvfM2Q3L7QflulGj+1YfYhIXXd
VRCYNxaIQSVr6x5ysVH9ns4BqNyZovUO/LFyYaJLORu+kjzKYQ4FOZCAQA5GV20V6TKVveEZ08z1
WwzqV0tDqdMqYd3SZEj7SmrqB7/Xyw9lbfwuknp+sDOpOak24lA+fAl7jZ4/xB1WvJuH+HuB6Efp
RpEmX0y1dx7QKDHd0obbyAvbVENDw5RS6nyzDeW3kjQa1+PQdF+mRjSSTO7mqG+eGkN/VqkQv0kk
O3EHM63p+UzFgefuRyY8q2/ypP9UkuSi2Qm960z5FaX26EqcyD0YltzTS2T09pVhF4fSMCFayMzq
2BQhcksUMtTdGHZ/2ZXaPc0dInPQtCC0Q7fLTWvNYFwl736rqNy4aTSOLiKSn7q0a9w2bj6hVaJD
9Z4mzqkxodx4KJE9TXeNAkPe5Gf6Gz8oY8+W7PQHUwXd52lwqPLNlXUxwjL/VURtcUomQdheTnPI
v9TKXe2E9ochiJOPciF/GqsEXSxD7aCnMcxjnhrNBwV2fa8cAO1FPnSiuj8632YL/E2o19Xj6NT6
DnnFgchjqIFr10wauFnMYpO6Kd3AUhFIshA9YdAiADRbRwp89bYfz27V4V/IyxcPDZqP9M6H6Q3X
xoQijGM/hLrfnuxpMtBGaaCil0c19b2irOtPZWCV+5707jjDeHihoDw8WGXTnfld/s7vB5o9CFJ+
qarE+KXE4XfJzt+i78nnHLnS8gIFqLLsBq+zk/xg9/VftqzDk+6M5blrwtDtq0G5cAHPj8jjpN9r
GREdAkQGej+ODmGgBBfSoPqp9ZsEgSSbgMiP+CW3fFCdaZyPUyZVsZcManKxKtwzdKQSSUzB56bQ
9MonjReWn+3NUKvOY47XJANS5rbc87/szj6PUwKevvH/SvPZh1K643iMcLXvGhOBxLFFoiGbktht
dac+zcxMPKRqHu5GszK8OWtxSnhZ9mE/VI/FlA8H28ryZ1TsfvEa/pb587Oc+0ckGmevL2v7HLSJ
s3PsGcbkyvhtRo10aVUUOzlfiI+3U5V7QaSicBf29vQUKNL8VFowbAulln2VhMYZ4pFkb/W6ic5C
qeynJCzOSpfqT9GoIRVgxN8DR4GR2R7t6bmqgv4hNntauFZs/KyCkaJH1f+wc+t3Mk/+W2P2f/VK
ZvxiCKTz3U4N43clue/n+/f2Wjry6j5dZAcTrChBW5Ix15Rvqybz9z0aNRJwa7Wav6FG8U2eUSA1
goOZ/0A6gJ9Sdw9prv99/4eIBOHevb5IIKrC1/R8hkdOajqG0wI3zpytJ5ZYyz0bIom5ymQ1v4pj
JXNE6jXslV2073+0D607QsNXH7litkoxq7kKaYpoafM0Xs69KFyZBqqbvRePX5wGxjDpM51YVx+h
IB13UfnlX2yhChWDDMgTytXFOzWNG4VDVwFkMR46jSOjbzQZVr/RHwNLpvdoYD5ssvAVPameksjq
vuepLX36/1rFkkMA5tyqCaJm9oL5XCUkVsX7+wZeJn9v3OBqGYtKT5c6VopcLYgiMnDRgYr2zh4+
Y9g7H8eTeYaZn1w8tJ6FBDPELfCo/O+Tp5S2mO9SLQjtFZQbFq5YTaVqhorCVsYXQSwQQ2le5FQY
PPlQHAI0xbecX6zqZtVXFhfPOCNW7UAOA/EkHvbN+38QaOP74gxEsnW3Hv3i999ag3zehv77Frfa
dEU+wKYLd7PU76J8dIM8fCi2ZrxXD5j2x8oiaFhjO+t+BcopnN8G9t63dmqnM+b9MAoFu2rjUbry
ROSb/bG2+GYquYyd1rT01PavPv40DE9RfXbUYHffP1dP2ZWZxYdK/DmQdR8qJzv7u7L3SMzc//tr
tR/WYcOlb0M8Twq6CIMBUlU+DeUX/y/eCxaf6EwIvPwXDIPri/lja3HWfFSyitmiqd0fxumgHbpj
5jme/iE693uzcGv3X/XRXy1vcaN1laOVaGAjdApByZFCQruPyh6AbtCiKD1I8m5odHnjo60VLGA1
pv5pMgZIkWtRsAhTE94EhVp1d5kPolaNLuSzcZR38b47bVWbVnf1ytiiWJHHbdSqftEzvsujJUAi
vJe0cCNirBqxYNxB99vCtRduMplxWiCWA7iz4EkYPM/Kh/uOuBYjDEUG6qXSgQG58doPDXk2c4PZ
YDC4Tzn89iS4zQ7hOutfLOTKzvLaSqTCiBwrIdpL2fgZSTue/Fkx87i4v561Dbu2s9iwiI4kelnM
7WrdgLLCc7Q16XfLL8bsO0RfVKFhrFcg5nu9Y+nsIFk4G4KvsycPdv+piwlMIK0r5K+I5SSUm8IK
Kx+KjIKEArw0paulJ+Sm1csJVUDPmL840ZNNcaPaqoutbB7EAbzr4GIgd1kCrRI9k/wJPSZv6CW3
Nmknzf7h/vdZuS0cjSWA+YZC4KZjGwOKnRgsp8LuPPHHpcQ6yp1nF9SFpdydt2aU1orRDiPcSGkq
umUQk15/rTETZOEACDz1u35UDtouutjPZBpn/1ztKtVV9tlucv199TC8u7/StWiEaXQodFok+g3e
nFcI0pSic9YeJk875LvxpD7rrkNeg47JVtV9zT+o1MHnDtZckHS9XqjeS1Zml2BP+kN9np/aXQV8
jWfoQXsPkfxnIG2PW+j2NXe5Nrm4JKVyrgOgh+RP8tdRP5jB1qjPqrMw24GKAFQ7zjKeQy01OWrX
dV6gwUkQte+kvEcQBp5oezdJ0iGNnOP9j7aSXjgww/3H4iKodznCfprfdt4UmUcjyh9jqK0Qhdcu
mebv79ta903OMrFdCOoswWY1Qlyq0uAg+rE9U4kboGQ9pw8RmEPnSINkZ30LL/aBRuvB+bhhW/j9
IjekF/TH9uLbWWWcg2zmXDT7aQ8lf8UqeYaJpHv6ElCd2MR+rb1yX5lc3M52rUwD2SJAxEvzV8mM
9M8RbEH5Fjint53dr50HobDDA8+hybvsveqFnTI8WOGcaeVPbi5X0aGvNIQsnSD/cX8317wG3QbR
DIWdBCrf12evp7/faGiFItHcuAUSh/1HlenBuPufx8O4e64NLTK53G9TCqjB7FGEOCT2PsF5lOHT
/dWs7Zyhwm7Fm9myoGV/vZosDbShNdKWv+xTke28xFQ9U9E2burV+HhtZ3HWJJCAKSquOAGVAB0s
dryrHypGZXl7HaQtHMOaw19bW1zbvjFbE6rsAmg5UXeID6l+Hu2D5fV7BcSJanzf4tpe20f44xwd
Mj6HnET896tKh1T6kYreOj15/0stfdLM3TT+z8M/JG6ED+5rLlQdAt/XNnITscZibBqvj5IPQxLv
8s78aFMgve8SN5F+YWbh4BXV/Xpy2tGzAmnfqenB7DbKGjdHaGFh4dkzp6vXUnpXYfnOHNF2OYbK
RSl+3V/HzYWysLLIBlKHR51kN9T/plOuBdqvLEV0NU0r5aRWXcBwTEg3vrPnb/ft3rgCdhmngFsK
4jgbTbPXn0mNmHDTdPYvntW/C6X7rk3muR+73X0zK58JWTRG2wDRKAbh/bWZtij7LkQTnvJm9sEo
YtcP6y/3TdxGcaZTr22I33Dl1ao5m1DJNBS43rV09xHj+aFCJe9pl/iUPKWQj2743i3c5MWiAcm2
ZgKSWEbXqe2GFgXYlzjxW91DrfAxdV3bpU1xmdwPW++6lzPz6moU87emqkASYZA4LgnJqh6shCmg
5gUatr/N2cvehowKWpabAGCgmeDZX/TDy9QgGAf4J7dKlitnASA9fPCCZpVvuQjA2tSAXJqRQU2a
zu0lSmH1J7n/xfTq/W+55i46glsy0DtgcfoiQNnIz6ZpRgNCN3W3br/M9VareHUlVxbEf79yFjlr
oZQuy8mrA/WsN+AxpnQ3Ne15rNrd/cWsHDEyfPJfBe55Zs8XIcppOhU2VwBCHR1lIAoKGMbBOtw3
sur911YWYUqGWlAKFKw0+3FXOR5qrwgh7seLeiizE59qm5bg9p7EH69tLk41PYxgeiGR6w/+Md9N
f8c76b21p2i4I4JsJfXCuZbef21tcb6nCrdQacF6Jp39zJCOYyPtQ0n+KkvdmzncCPtbX23hgo1v
RnU3QpDndJ4kF17nPLa2teEaq14IWg2cMES88Gq+9sIo7E2rHKnz1gyKH9S0St/Gg+28Bd0zvUED
3flrw0uEFyz3EJgDwFYbgS38/7VBR517K9SIke1OOYgpMw3FdteED5xK26diKySvbSKUVJSxifm3
QyuSjySzMmNOjB2IObop3tO3jz4hX30IPNmVvknS2d9a5cplCs7qj9nF4e6rsRwbg1aHKOELFu1W
P/lnCFaeFLRS+k/UQMjrGeLlWbHxRbdMLyJkNYz6EAfgeatgCo5djrSczHPbRX+n+VBEQXFIqjo7
1EOVnO5/29W95iIi7SI4Q8L++tPmDVRtVsRYpD11KIB3b0BOu4VqbaSrW2YWccbX6jGZYzDZbfHR
Hk5+8agPG7FMJLxLJ0XdjjEOMX/PdN3rlRBVOrqvfL7pIsSQ25N2VBiL2UKLrq/kP2ZeWFuvrgAr
qI1aYXoLvUoAI5rp+uVuEx63GiPBRsBHrYPwhpP69WKyLmyUiQzL63JnuljArp+g7AhdM3PK3WxV
JcgKO31QEDVHhcD+GKATenSqIn1TiYLXRsqytrUU0lCVBUpqGMtaTI3qeTNUtM+mS3tWTvVDuw9P
9b/aWkYfRKSBXvxGkTfJUJeeVZUkBOBv0Ecng0zWE8Ce+z7/UvdbugqobGDMlCB1ynevd1dDOZuS
J80KpT1Whgvbj4CCzw+q5oImfRu9kX/WNl26/4ZxWdw3C9u8RXnCo4Ei6vqLL1vU5WhQMgYXUZ5M
x5cP/hhEx/sLXAknBGtBzCNI59E/eb2+KDB7Nc/wnnD4EEVvtfpLpp6ldF9XgmAy8O5bW1uRAhiQ
KSoVOPPSOyKpTEj/BMih185G52T7Sd6cIVk5diCycAzenzLTpYslcXmrbZqao9d14TGblGoXIGy1
q0p9I4ys7d2VoeXIbF3mQcT7iYKu8aOsmBp3lM8gsA5tax+U2vw0F8oGbcjaYae3rrJ/IHZsyrqv
P1dNEKbc2gKmDPaRehGEe8yO75Lm67gvdtsZ2NpeUqDD9VWxlcsHiGrnUuPAyeRp4fcm3VfWZ8nc
2MUtE4t4H1fjPOgOEz9Nq7m6ET7IAhzWWxtbt2oGXUdBkU1BevmyaDjJddozMaJ+D+TSrdO3fby/
793mynlFFRPEBSzL1L8XF2SVMH3mKPbgwVP3XFp/6/SThtJ4M+db+cfqYv6hOyZCmKo4Z1c3S9zp
cprblAxgMUe+1w/3tQxXgmTJjylg6LbuTvAgfco1ZFiU+OxI0b6V4z3KqG7j1Efb2RLyWjvYwAgg
TjBtHX7kxdJVOaol2OHHF8VHiGwH+cf9vb2lOIeCikAonFBTgS4vArFpFIkF8JKqbQCktDkP9XtJ
2fdRcWm0s60+JGXxNMnxhnOuHjhe3gwdmtQwGOZ7vdNSaDV2NLEwkWDmYHaa4JI+TAeGgA5SvC+3
BuDWfIhBciIxzQztpo7B7GlS2SmVR18KH+DsboTOdXUMweJ7iZZs7erKdQ2dK2q43NUIli/Pd9iO
7dRFM621DxBevi0P4U6V3Pwp3wX74Dh8jd/Oe9XtH33fM85bUglrXnxtfHHy6yz1i6yjB5Zqv+2w
++LLwd9DsJFObq1w8YRU4mSUgCaL6XkxtCsUg6rzv5BuEe7JYnTRa0PeT6z16kQqaloiUlUwZTKH
E4joME33jhVN37rMYSiiaHKv7C3lY2GCsansPP94/3ysHsAr+8KvruwDJDRKsxiRG0jDZ5Q4bdcv
uk/3bawfhisji8OgpEGsQPXYMhA3H4yXgbik3YlWRr4fTpt676v+cWVO3L9XawK32LZBM/DU0Q+V
9VwqF9ix7y9py8QiVzBKDYpuAxOJ+bULzoP+Mxw3vsxaCiluTnSndUhYzSXexQrIsTKhSPMP7C/d
1bIbvdMByJ3m/0PalTW3jSvdX8Qq7ssrN0mWLXm3kxdW4iQkuO8g+Ou/A8+9EwniJ07mvk2Nq9IC
0Wg0uk+fs5laF4grX9qZs9uiHr+7vr7lLTsxLpwx1Uo66BWiV8LYdp5+SvbTYIG8udbcqn0oaz9L
X/I6CehzJ62ho5aqiWcLF49ejuKN1mHh6oP1kT3mX9p7qJZr+wIZixqSD/1We+0x0gM5oH8kL7p4
Jk7Wzv9+4j9osM9J7qDRZz1NvunlIapwEqoRgy/7eCAZHtuu8bUsVcnO1izEAVLr1FFKrJnPL49P
8U3yy0H7GzP7XNPB+tElKzfU4oVxskjh4LdKiapchsEhCdPxSZbtbEkPhzE62nRNxHCpHH22OOH8
27k65qr92TmNNtle2U4uFDL2XKWq3SQNKoBr9eDF6H2yOiEElKAIKQfkbWAuGm/LMLtrg/KwHr3/
n5Vh9BZtWvTbxadW0kd5rnZAR1PLi17UG9TaoVfRURfzbc6dCkzkept20SjmLdF5QSbPp8DP/dNC
3qakKs5m/DpC/haDCi9gUjimh885UsBp1sYul3zl1KDwNSsaAydho+SYl0fZwQiIXd4ibayjdKW2
uXTyTg0JYRXTegPaPOh3T3PmUeXWkd6ux7XrBixxqn0eVWUo4hm1qMSTlQYTS5V73cIlTJFznuKx
ADYkgJ4wFnu+OxDsMdUuUTE4v7M3+if9brVLMVS8DnD6fPeKL32UMVBnQBkT9SjBEyQt69G3Apyf
CyGjka579a3xNN6CSMWXvHKf3US+cTeAcw1EU1DK/WW7xT3e7IGxhjtZDGDQEAI1DoYEtQvwABRp
SmWQcMbZxtzEe0icBPNjvBt8rmDb7Z2V9GxpI0/NCfdT1qtdq/I7YqCPMrgwFYxPrGzkktefmhCu
IVktYkvnK+qC4mBuOOKaj3OyLxzzwfkd9H282sha/Y7C5VOoNsRoeKzkCBdWA18t7/QjA7dju1GV
QNqtNe/WlincPB0xcqUbkJwVjFQYulMT5JnzSz4hKayzP2at5KfjxE2EaycvzFaWWiROZoZ5dAsq
SUqPKjjzMWtTyoonEWnfmv+jswjHZJb0sh50hJUSYIZR9cmk+NedZamkA/1IXkrl51G8B7RSy3Jo
+wETqnYurV/7+EcdP3bTnRxB6YIYm+vmlrwf7WpId/EOxgXnlqRoTZHXgGyq+a+k+sBU5fV/fzH9
OzUgbFPaZmY6zjDQ+pOv+Lkf+fpuCFGj2sThGnvQ2mqE7bGHOJvtT+RzYWGaUnowCmmtR7eUsJ8u
SLjCpiEB+m3Cgkz2LkGbSEuBaFib1Fk6SqdGhOuraTqM56UwUg6aL9fdrVo9YYrvWev+XCYL5+jE
lNgjSNQKylXcA5Snv1ilxq3y2PnWTezVf06F8GkMj1PAXFFGFKkQOrUyJcuGMU1v26M1V/Fb2zvl
rVIAoaM69bQyuv//uN9vg0IQnJUo1ooBMEkIqqEbWB5BpxxwiB+4EkFxEvwrb/9tTgiBjplCWnvE
6a1+oUjU/od5QUq3f0k9rnWqlv39tznhcNES1fOmA+7U1kPM/3oaXSO3VPndJCYGKBn+vWPCkert
ElPtYIoGkBYvbt950lsQjnReEqq7JEQTHg+LfKt5+r0R5OCgLML8bhU/xo1c+xHCmRsKKSMDx9fq
mwGatNt5O7rRFuPlnCCydaFwpbsVSHFyL1+JX0vpP6hWZMj6WuC1ECHMulmMZcJfr+knR1K/nW8S
8LGusRUvBhXAeblCCpT4PtUtTh+KrCeoxKEPnxMXRRtPzmfXGeyVYL+Y76Ob87cZ0V8ga6lIDsxQ
zJ3sskAybxzvr9dFagc48P8AC7qYh5waFTyIQkKiSiIYzV75IxiZT+m2WxuNanDV+Ji7XovQ6mL0
hL40mpGcE1PEHKQy7n6dIMpwoMjnnbMrZZefe+gnHzs+7ubNBzARolUO5euvMnTPNujUI/H1/l1I
OPkxwjc3YzbVEfiScYDqnR7ENx+NX+34t14HLy3WqOEnf69c+NZl3s/D0PH46sredMt5r7VNstVX
haIXT+SJIeFE6k6i9qBDQWXD2kmUunN0L0fPphVkygq4ftESB1iCe0gDU4CwJEMbdPDJRHgFZZbW
uw6IhN9lmsWbtAMczmvNJv/RG3StUbh4IoF74+hlHa1X4fEF7gVqpAUWSBLVVeXS1VriKfWP6xfG
QgBHY1dxULWFKUPM9kaQw1amwhfnvHTTIau31//9pfsPBtBeNSwA2oGtP39D2oOE3K+2+SMA999H
GmYbLvAJnK+PXG+N4n3ho8GaDRiYAqE77Na5NVMlZjzqHCIN+JKTeRH5mpXSSkhecvIzK0JyNDmV
M7Wy9dfDhr5whehsl2yrpzWa4IXgf2pITI3KymSkcTBtFB/6HbmBcGIAhqj9Wrxa+Wpi1w4loXio
wQvhxWWg5vfgWTaAPVxxhIV7/GwtwjO3MMDTrnFHgHYjAN/DJj+SzeTVLtvlD9RdewsuO/bfnvB5
KZxcaGYB+U5SwtxcGaA1aQ6Y9/93vv3bBv8NJzbwolbtLIWNCXOVXJ6IbOzb/1Imdmv8SJ8AXiEJ
OfuCfBtPzOV6S1lfjJ03xE7705Ka8miQtnitLaSXtRRLt4D6dO4Ehc0PjDZ3nqN1RA4Y68fnrLBu
5SgrtmMBIEAFXuoJlKOgysozOn5xSqvMXfyl9FjfD99iTBNpXlyU5H0kLMVolh6pGBcdjCJspCrt
XYWY94NEugOoYRp/SG0wQzk6ZFnlLgPiIP3ClDJy55GAwk+R2deubmtXUVswlMeOOVUbdWIQB+1H
+bbN4lfDUtnRlCftkdXR4MaNA1qO2Rnfs8L5UsmZFKRUwfh+3rwwzPH7bOysLciNOk9Wh10WxbI/
1kMfKDTNPNIZhqflbfUMVDb7CtAyJrA6CXVaCVyoKu2h4FMzWdsThNebUh8rv5PaymOaWn5rZq3y
FAWan4qRVi5N9W7fttqXec6LbUJoBnJdW9H8YoxA5CfZfbXTtLFIfbuDiJOXd5Zz00i57tp2RV5G
UNptm5rsU9nADGcz0/huBG0Mc9t0zl+rvhkgiYrpLfXPj5sC2mN0bPGyRn3VFHyzM/I0U2rM4Fbo
8yv6FJYRUFhwnjYFFNIZfuRABrtRIX2HvocrN9nN3AO/rU5v18/9xTkEeyRg23/TtwsROVXJIJUO
xOBBotM9NVmteoNRrh3FiwgGK7xAyWdwANMQG0xpnCijaQINoLZV6yl22XhSXRi7PpLr4PqCLqO/
YEsIZBRd/qbU0Iafwn5XADoHVQbUtOT9H+fkYM4Fnhlzn+CxxvtHOO9Z0vadZjcQrpNDB/oxM+Hg
q+urWdgeDEkBCeGYGudCEpKbIhtGrAU4wIT4NnYJ5Jj+dQuXGQBfBjJ+ELyizA9ajPOwFTudohEN
VDK1HkQb9NdDKyDEpe9yyOu3a5fZsj3YtC0OvgOV+7k9daZsVkuMZncBhNYC0Lv5zmMXdrvyxtqt
7dHnBzoLyrAETBzoh7FT+Ij82jsJyvUAuII9UupB2TZM7oGE3eB54QTsaINjEU+a1ishfhXEr2vJ
wdLWoaMK+m8IhfBWw7ll8L0pRSuDDCEqNnIMys94bfiCn82Ltf22YAm526TYmTQ0CZJ56zGn96T8
JTvB2CBMFNupkVZc8SLP5l/yxJqQ8M6075lct7IX214xUb+JGi+yP+o6NNIsvO6UC/HizJZwhq3W
gMRpJ8H/9PwHRLps0HNHxHNA9r/i/p/udu0jig6CKzrvClv2nBJPInBubptfIx6F7GvjxUGGd2Dn
zx6owrdQzAYXnBu5qEyuTpAvha2zJQvHgmKwpU1MRJMJJAxqCdomDGAbH7iux/SJDY0PgkK3WCVV
5bsmLh+EvphMNrC/YAc799K8olrR8ta/im5wFihvhde7FZCVQRZqq1OFS/v6WbXG9Cx8Sbz10tms
HGAD/5LwML0yHBqX6q4UYGIpBLtjvY39h9frvrT0ZTWQ4WLKD8g3IDqFGMpK4ODtFuwGrVRigpEo
T4xklQv5ryM0I7ayrt03Er1XVPsZtY9pt2L+IrEGGT/QiUAoGqBowEPr/AsnQ8P6ugesT/86+nLQ
ec1m2md33KuKL+uQ7oWwgywUs1H8zQjyEuGYarmVZFDTRRKR1/I9iWd9YyeNtEb1srCTn8kuH6Dn
5BdCdNNIHXWm0UxeSzh1mqs2d460lsAvr8XGTfFpRAxwaqXU7VAB2iY/DAH9hguW67ZygESUe8P4
j8hRLstRfL/wRv2vUeED9o4upQ5nXOc0QHzyNboHKYHHB0QKcKStcmBdtnEFg0Kw01qloDkIAT2t
m24qLfaKHGYKE8NYdXqHxB7SdMVLmlWHxH6vO3slri9+ZAB/oQrKUYRiyV3P+3QYLORmpEl3mpre
kmKtZ7Vmgv/95BJ2IgxL9DGBs5iGA8I49gTJhlVG3IULCpksutPIxhxwzAgHzYqqZkw/RwP1mfms
rOXHrER3v8Ts6nOVOPltzTKEcAr0G+jmka2lxY+EWPFLL89fGG3srZ3H9g0zoLHeJI1egc0zrh6u
x4OL2qMDqDyfhUAowoCOGI2SWe0GQlHtLLpHqTlCh9Il+YM1Pl43c5kbIOYBLQvEK0dhfxKlnHzy
IR2QfFVoNIDUcqc7mT/LxZ7ywD4mUM5tPKJK366bXFKhOtsAoZJZTMQoevmTuHcCWgSP2ZCjRjqv
2mAOR33iUn7FcTiirvmyBsNZikeWo+PYgjaBc1wLLtbISPI0jJGVCZAH2k2e12FPspWzcrl5Muj2
+Sw3hGs4hdy5FTrOOCQppl31cmO0dybaKZX5rZ5W5KeWzsupGeFDGolh0bQC1mcYVJAShz0tgut7
tfS5MHPHhWKQ0l3w5CSm2jqUP8jI+FIWoZ4VLpte/ycbIqsQ9FmSPlMcjA/SNLCa8r2eSGDOw/9o
RojX8dBbfUZxvetM9VPi3KSMeFD79q+v5lJAHN8K9VFM/H4WSg0hUVQnvNQt8Nd60d07BXUv50Q4
Eu/t1m59FaCbdfjV4iY5AD2DUMi0ETbOvS1Jaz1lDSz2lRpE7ceAecWkW8lPFl36xIhw+9R43KqT
goEXp5nCTJODqVJepcIqtukALY7rH/GSWRBQMg4dx7A9iHd0TfBsZo2NUlW4XJtgfOfjV6CjHrcY
D7nBSAWnoOcYHpytL5lruAXw626+WSs9Xna5+I+wwTsCBBEGtES5AtKwuRoGUNGbfXGTqoov2fTG
spV7pIQgWzGHh86R7tsaHR8ETBXzyirVPKC5jmxam4xeeg7rGJ534FWgq9fFgaMCQgmR0qOB+Jcs
VbVRtB2wsCF8+Sb/Ga+WR/h+Cgn/mT1xB4iGWTENuDRuj1N8Jr79rG14/xl8sW/X93shkJ0ZE6Iy
7vykKgmgn1oePbA0nMs1aqUF9z2zINSvZgVTEbKB5TT6gzw9q9b3TgGv+ho55MJRPDMjpLvqqMx6
rcBMBGxyp/dh1SQfkm28XP9el7c2CENAqGRC/hbvBU1YjaTRRHYIIFkm6MMs2/6aJ/JuGNt9R9ih
AY0vSdcS+aUPeGpSWBnSqEhuuJ4Wn5ktayccpsg3af80D6vPP16QEHzPQCUGYAHcOiCvEQPaxMDj
baI0x0wb5Ws0B2NMgA6R4ak2fe0j8oVKoEdRqidipyvIrIUdPLMtxLmuSMFgksB22ezGAqMq4BKN
f1zfvgV3N5BzYeMUGdyRYgZajjY4XyRAzkj6Hg13k7yW5SxFC6hfQigVlWMH/UBhFTPondMyAgwz
uiOPmt9sMg8adr9iL/P/1f2DtiqcA2OlqFWLcbJmOti9MxWhqQ2r5MFKQm38fv2LLd2qkFfBewvp
MCrEYn0uUiXwUDAMvyS383u8LcE8hQ7krfHVQkhKb+Kw265OHCy8yM9s8m08yY2nqYvA06LPnjxU
QTLlQUeeevpDqw8RPWrO7ag9aBTCeVVYIKEcJP/6mhfeKTAPRg/OP4cJb+HEgXeoTCPwmEEPrt9P
EQq7Kb1pWzOM0m5yu+zP1ejRXwCLKTwGxXeQLAsGJ2MeMz2BpJJSGsa2nZvBn7Qo2l5f1oLzo5nB
mwnIJjBgJORHsZQlalaBO7rqfhYgym+NFcj20r1t4kUDKi/4CW5wIXx0la1PYwJdl8J95/TUDUBG
FkrH/GEeP1Vr0LClBZ2aE84aenMQbXIgC8IpFGIOeR5BQQxy1snDKGvt9hiiWkfl8kUIMfJskcJn
NCINjGgmrH6OZxxjlDuipwHzYHS/Gk3WVsj/fnIQRmgBGImEB5uK0tQEkghQVfUg0gFmK3dTqFT+
gzrnQhzG+jBthIsZ5UZdcEaMCkYswUyfx99q9qbcWSEfZFAVdwBnA8aGof/JZ23WbvDltf5t1xCK
5VbWGNHEnQfjKEEnA94gr9ww/Jdf7txvC4J7to0WQ1cAK2tiL+6/J1EVmPa9St+68eDERjDL4fUT
t3B1n35KQ3DQKh1YZJrYPiZNRxBmH+Kqu+2ycqOZbMXUYpw+2Tbx9VNn0qhAU4OhjzL6VuLXIEAK
kpCn7KXpNhGIl5qn9emapQsPJR0+3wB6LnD4Ce4i2Q1LDYbp/3zXPoPNNYw3mgFQH0fFg7fly59/
UTzuLQczkp86qucHAhgZ1hAFpA1y3EB+vMj3bdIAraIDCJHVK/6yVPgzT6yJ2Jsyz8mMXiuks6dp
D66WrZJrx6QBHbMhT76ug+DPkn2mOF9SPcm8kZUry106E6c/QPBYTZnlCsxemJaUE0+RQP68ks8u
HXa891B9RxqBmWjuwScBpoUEUOtYAEk5hRTI+lPdxeGUBdc3bdFHdAgGmqj86Ggw819xYkWlHahu
ok8OMs51o7gzxJL56IQWsP3ahNKiNZvLLaKDIYPKSvBIK2I4JzE8Us59PnaTACcDOgADXebe+wcK
oEvZyok9kUUwI7MeNwn6pcluDsfdvLV35d65A1c4mBHNQ/enLARIFk7NCT5hl5RQi98JzriX8jtd
Ja4U/bi+Y0t+h0IdcG145qA5KzxzSuB9TMoDl1Hd5fWXhhTedQPLm4SRBXDogAkIfArnLhGRzoz7
xJi9/n30jVDZajGwwMj4fHO/frcstZigiwmVZ97rvSSFU0rNRNoGoH+6M0JryxFn2gbQmVVWmYXc
kTO2qUgeMfqFkbzzddWG3tGqQXdHgfitCyGnF9mUbuXMCvMeElbtWnVoqRsC8lsQGnAda8yaCQZH
jRRGFNPJM+8YuqNOGD9IAfTBwX0X4Hhty7U284JvnBkUSgYp6xVSqKhMpjNvwo7jWulz0QAvi5tg
apAvarjJCILmhvagyyT2XTer9xTtqxX3W4h7qNf9tiF8tTkdIwVtZcSIB66y2G0IHwC8tzCHzvlM
ndIzK18/aM8rdvm/K6QgYPUAGTOMY3pC5IJoCodSELdy4fjsUD0CzeyXs2/7UIPjluXtXHrNGxSz
VkLwQt3izK5woEkDepR8hl3SFdMWUkiPrak94y51AMFKonvTYcUNpXQNT3q5XkUBzQx4PQDDtcGI
e34cprlvqhHEDJ5c1JXr9LUblXRXqsUxLfuVTeVx/fzbcpws7+QaENW7IBeTK2YTY9DApQMO72GT
bdrAumk31m5lDy8fAGhRg53OAZ6ZA6aEB8AkyWXLKtyZ/NmRfAFmb0OQFSuv6nbt811uG+5kjP1z
7j1erxC2TWUNQw8MCQhr4sCuX0r5FiLpRHoZgAsc8vfrK7vcLHQXUUZVEE34vIiwsM4cIbmbQXe5
j6r0II164c+zXj1MmmQ9ODat9bVb4PIY8sa/YXJGe0i4imoANUTurKbimvBP8aO8iTac7s8A+R5O
gxkauVuF/+AFdxlg0D924JfIfGTcccJLA6zyqWTYGHMEfWkXqLWdhzr+h890KOSBNkkPtBQaG9M8
5kFFWf1ApZb4Cji/gywtmZtFDNORvQmWwOsbsHArYgdsUP8AEqVCplc4LmqRJWPMla+nkAWYtAgz
6RG9EgTyetPhrl9Dr11+/3N7gn9x4TEj1SbU+aJmi/HE0jF8YFJXVsX9RjiYn9TeKKEj4l4oHkdm
bJJGQk1sAgUnvZuQIpX7CYr2Xu2qfr2R9c11iwvLgkFcweisQr5ArIvlWU4dqcvgVorLIANmvsTD
v/h0pzZEJwIphGIQGzYYRA7NjWy9qqsasny7Lz/c3+twhFQvSxmFDEw3eU2Pm8l4MuQvEaidu0dt
FfR3WflVgcFD4xQvONB0iSl6IztonRRYTqpIjzKZ/TGRAhtU9noGIbjGCkZ72OVF/gYc8cojZyGF
gW0kMABrfu6YEHfGaZInCxUpLjzz0XwDGxV6HsRrukAPQYHjS+F191j8rCBSAa84arUXytHdTMqk
t22MCpmRB+oSCBJ+M5q9wb6kqw3phQhuYfLlb1vCCRtRjaho4WA0gLlO+mzlnd8x8CCrpZ9OQQe2
n+trW6jBIaCqAIrgyoU2ttgBB13rTIYOBA1GG7SVywIYQoLR5j54YibgKfmY1L8JXGdW+dVy8sKb
xgwA8JaTKdzxJ1d8Y3nzjY2aQ+ZzCbLra1z6pkCeG6jQ4n1yEU/suW9V6EejaWV9G/VdI9/1mWfN
mkvpodK2140txRLgpwAFQQ2cn43zlTkkot08tq1Xp/aWJNIrXpfBQIaH62aWfBIpBQq0wBJz8uxz
M0OUaVI6jej60X5jNh9x/cKwllI2giGtV+Lj4ok7tSZsF/pkTO2TiXqp49psx/koId8WsOlgP02B
DpDf6vjKUoBBMQUobFCEoVXBP8Cph2SAHVZaxeXaOeq78sDqAdS3vl/NzxY/JeB1mDTj9KFik6cA
t2hTyJg1Jb/iV/tzaWBKUraoKn5Id+pHe0ghIaMf4rfrW7gAZVZRlMJrFl2DhVaJlvSD1TgYa+La
RrNf+iOa06CKaLzxrXdLt0gC5hd+EmBc8brpy4wGUBE4KN7qwPBfXHgZcQbiSJhCs5tQzmO/RBP0
uoWl1MQGDgVIJeS9eL0IDtrYPdSVHGTXxhGipr6yHfeZZ4D0drz7B96ykDJgBpL30DCDhsaI4C19
Tu2qSpBj8wFQjuRQ3shPCRmDhLlvBojmn/cSoDMBCCoEblFc0TVhebHaZySKYbBw9xz1rripD0Hg
QP9U1CC++bjyPRe27MygcATpAP7c1kKq1/p/YbAK3S14rxBMsNMm8+l2jVvhMpLhW36iJtEDAsmk
8E2bkeW9jmvc6+wnU9mn1b1t//HNinQLWDZOq+ugDiKYKPumjaQe3PtT27+DP8TlMz61rYUyQWLp
OCulsMtveG5OiM14SmsMwhqYGBstL1crd9RWLCy4PR4B6H2iyQrCzwvMooE5p7SG1gS0ykFmY6AV
gtK6dnS+zp6J9met+9f94pLxDBkyNCcBKcL7REeQPo+TYCRu5S5puedjzA8qyzfJverVYB2EfxC3
Ud2i8CJMzEPD+K5FGFsDbCwuGQ3fT84AIMDFBlA1S4VNM8RPKCJ7LEi8eZvdOR4nukkf1hJP7hHn
KS6W+9vYRdfHnCM6YYjGY2B9Rkd3lrZm0v9KaP5cJoPb2GQt+1volPC+LgrevBh4SdRlxV1uZbnB
v3C9A0kSNAgKj/YQ++qRcLYbYPil3Rrn+qVcFd/X31ZFqLQMAqHIYSBd7xNMKkAHOWznGSURZe5v
B5V+mHEx3pS1VL7hfmm38MTEpdKsPaWOXKHjN1bp7E8lUFjG0LfhJJXspeji/kVttbWZi6VPBJpB
cLTzOxTTTUI0lMsERBgxqpicb5Ae/mK91O74wD3nqW5/lpu1pO4T8Cp4wplNISACHtpgDhM27a/O
kb1ydVfJ0/0Re6JgzlXzULwKV7dlwf+wUIwe2Rh4wgy38MSapI4kMsO7B4+Nm+o7Z3Mfn3Jfxpzj
jxIJM4SV1S3y2nWRz4UkDOsFzpjfqByWKzx7dKY7VYzhUq/Hhb3jWJFU8abHunVZyEuBDmjXVzpa
lyUymMSuGsgxIfUpluPkODGciI6YdjVS12haV+qHMK0PeZy5Zg7F8w1jH9cD2kKMPjMpxOjYapUG
EHmAKUi3kbPu2A3G03UTC28enC3kj0DnATQIlPx5zCwSO5FrColWPhHAYQfjjAJ/5zP/ILuya1er
zWr+qwVnPbMorKoyaNpRTvfRkhQzR35pRHemci/L3/Ciy6y1evXCvsEcuglQlgQ1hLhvdR5D+o0v
UN+MnBJ/a6B1lgTdWha0dPBVGWKpuLsxnIJ4df4lKe1IjZEUdP71tpJ9qKc2gOsCq80l/aA61w2R
6Y4JWgBuGk21S2IZ5etxgjZN1/+EXtew6cY4Pxpp+aoNFV6BVfnSpRW0qev6qLRm685yZG7AD9eE
Wl1a7mhmyiPtKv3JyMxs52R1tlfb4REntr/tzeI5jYrWrXQ8hvS+/TGZBCTlvfzTqNOfUaqoWx2q
4WEM2h6XGa3mRRGBTEKlsP5BrgE111jxweyUgXW/TDtPsUrjpu/Q49RmS/OVvnzriN26ozEDXUeo
dmunZrtNbbu4Z+B0fGzqjODJTvEdtLJ80dp+PJilg3EvkP7pXgqm5UcHunIqtFnVEU0soKo3gBl8
RMOQYWCYycHQMvt5SJw2lJzo2xzXzcEYu2LvGFCd9BxJkjxAwZu9o9T516jqEXzGucbqk7H1JQOz
EiCTQnWO5Ar6ErTsfVb0XeoWAOb5GJ5ChVAeJA95GdL+XI7qxk1QvjnUfSPdGkX0oxwK9jPuHTNU
DAArFJIAET1NL0oqvxpm9tNJYwBm8r7YFDWYtyEBi/e01I7HSDM+MJAi76Sm/aV2kvmVELNxjYm9
OI6kg6l4+JITpfa6wVK210/1QmSGihQfLAJg7xKH4iSGXQ2cR63AyPM8f0zpu1bd2hCSRCX0uqmF
Rv95RVi4BTQmsdiIEIr5fafdkhswnCHxN8Pk5o/ZCvGIgvQJmuGQyUSoEk4YkSRlUIbPExYYxbu2
NpqwlL7BAMct2CCexH+dH+HCsSYtp/zujls3n2IM7KdePv2arI8qes2sLUVqV8SOHw03VbWyaQuN
VnA+InEwuZIq8mYhfcX7dKpHB2jVdBdtND/axTuocW7WsY8LIRFjw6BZRcPH0DBKd75M+AZEq8C+
wqfh62+1JA1hHBetZ0dgHdDLuQlNfVR8vWfxHocl+nLdZRYugE+IG5co4SIRwjrNuZlRyIHHsLoK
oEtfuzaVw9F6a2sIhFNyX+KB5123yXdOuHRAso5rm0+3YHeFJeuMDmqJfNEzjf1cpV7bbpw+CxAb
/5Uh/u5GFRFTAMLijDKKzIS7UKY96N0xdw51sh3atdtGXVzP32bE3N9WkzQ1HJ4AfT6BuYSlc+hC
7i/RYe2hsXQu8PV+WxO+HviNx5K2WNQUkkfs0Ua7A8O5q0I/dR25t+Sdp8b40k+qXanRMy3mMIB0
hyEKiNIaCCb1Zm1Ryx7xe03auZlBtrOk6GCGsGNHHiplb7ODBXKA6463eKpP3gNidRKkY1U2cp1z
Di7Lts2dFfABiH/BpIOQeGpICF6Gk+EVbsAlJnPyWbxFB9Sjf650L1gRYnAU8cpyi2747LD5Nk8g
BNfERgUYdQUCn9RRK2C5UnbfYz5Qc6fcnndSnSguZcUcWJG5VrJcypFPVy1kk8Ru+joz+Oc1Hgl9
GtY4QhcqP2dfVTjPTkEAIjPxVbssA7tq4ktVc0TCuRb8V+yIPTEQohAMssNO9DV+5GzpDRAOHGsD
YdJH5redW2/WkA0LacLp2sQemVXHI6DxsKnbUBMk+WYaJz82klvouoXpWIQrR2HxyJ08jYWTDXqs
riEy9qoJgGjginFpqMSufd+iQMOfxxVq2my/Kjm9GCxP7ApHvdabooAIBU9RlJBPWaOmjVrAf+aC
yPfry1y83k6scY89iV8Vy0xmyviqWd88E1BIaFkXQGx7a0zZS2022wk583WTS4cAYzVcpQqD+BcS
lD3Avw2J8FCkM9tiRH4bJ2vqOmsmhL0D6KFnioJiHi0TF5xPEIdYWcTSCThdhLBLnTHRzK7gHTSi
aD1vihnkmn/MbMfzRhnwbChBODYQDOebk6daU+cmwEtVswdhX89eZDm4vhlL6wD5IgYqwTVpouJ0
bqKzQdcU29gMvf/epfdafW+mx+smFtolfBlcgQoPTohm8t9w4mO9luggBgQMg+NowLtwUEId8ovo
KnyNYmTfTbhFEfx79PO63SUnODUrXDETy7IeUuDI3AZUl4bX2VijXF38eCrSe7TTIb4mCgmPDZsk
u4WFgmq7AVwPHggd8Z5Q22RzfS0od+MjiTmhdWKL//3kI+aRQqUc3O8e2KckV5Nm+T0hSeK2NMr2
JUgvUrerNe2OFXK9m5z2GQLsUFqJHHqMZ7S/u7geQ2lMm3AAbDEkMdP9oaT6Vu8ix50LBl6ybGQj
EOQxyrJEfcvikrj20IKCrC2nn3KeNJsagysP8RyBP7bW3xP08vemTJBc4QXqJ4Wih06VKl+LspXD
oknigyVhvKspJ5BSoJGwAe6f7Ex7kt0MbZ+gQArgdjOrfoxtpG7lyqJPjq1ZG0gDMslVMk0JiT7m
z4pcR8eetABkKyBeMjMZGIyymoGiK9RGKVwtKpxgALG4D5IPBSVXgxysmY8JDkb8rtdpuZkTpbof
1aZ6SK3mW1Vrt3kc4ddRqcPHizoGRrgCKkq+Doq4n7WU9S9yze47YJrcbGzS58JMKy/OFOLnuaGH
M5Gnezk2LTcx0+7e6fTiYYhpdltBOvvOjnRMqmBSkPlgk0MOz9LCwy7at6RNb5oa5HBh00fp5Jq0
Gl0rbW/Mtvyu9ekvkpdl5ld159xH2eS8kt6eD62pv8Zl9W4488854aqsY+nZBQrIrZRtTDW2XDmP
2hD6s2A6Qm5VUrfWKrKtegXwgCmr6Q8V04V+PqIykID9gPi1nRRQRNSOUWxOW1Mp7K3aD+w4RnbS
unHc0NE1okJXPCNpIRWZOHWIjKp6JHKihHnRgDSqxz+eG/TIEvVuSJKqDqRZamLwOkws9hO70DYT
yftND/zgQxwNUe/SUml7V0rVm9jR8LzpEy3bmp2ttkdA0aSfENrJ3iYwrmmuUsrxM5WLaT/EgOIH
9lSnvlL0jYsaIfVIS9+yMv1u1QNUsAZHB5YLTuNXeA1Sty+dJyvNZt+opB9pV3VgmxgYKf2qbOyA
mfN9YiAjzHWUrxpaYVoVPlo9mHId41gp36UyOVRUsd8cieUsTGhpu5ncNXdyNhuI+hlrw8Rm5UeV
qNTPM8jX0jiB6sgkP3eNgwIvyIwoRFDcJlZQhpXSJxRc0rCKredWThPPTLV6m0Nh3W2L+knJ8wkk
dCnUZpCjPk+ZxYBKk499VR1Lh8rEa7OuBq1qBeUPvUtRpav0UXUhXWPf90adPCfGKEmY4uQNYpTA
cxqY1LBDKL1AVookhTvEYC9jasM2qkT3hKQ2akDqoRki1HosjJ4bJH1t0Gzwacx10QkjtV/qJHFc
2ufMdJ1EHqg7jXWl/6RzZw93qGdZkl/+H2df1hw3jmb7VybqnT3cQd6Y7gduuUiZWixLtl4Qsixz
J0AAJEH++nuYVXfaSiuct/qhIqySMkmCWL7lLGFu5LHTqbm4wSx59Zt82ltiGjflNLYJ7Ms+DwbE
qdyeHMRYVYkkThPZjMATnYb3PnDNXyebqyZ1JbjfiL0DZ0omWVXuVaW6utoSPUj62nAOSUCjzhfj
sc4dBziXMnehjxjM83hlDaIlscGMpkuLwVj2fNHlJ6pqVV5Rx2mapLHyus+KpXCKY0sQdwgAIWOQ
fTewXTpW0AOPmEdZQnTzHff5eVmcz1h+x3qin7XlHbpGPve6vG1gCQ53Det5yX0vVk2+RIPn5f6G
VX0DEcUugCUGwiqdFHZllJj9lbtbmn4onvUIsBfs9dziBnKGALfkKKOkJgtE7IFymOCPwMBCYadK
mzagX5G+jI8hbfxdwGlwt4DQezMyT3wDbAQyfvXcgzbZ9d4m0H7O0pr21oOEhl3CWVullS5Q5Kqa
6VJOfw7z8ExUfdAy9QOYRXu/9Eu7qnckXyCFOpmbJbhzvCFzpuceFq7TTUUfTft2UJe0Gs/P2/Wa
0AmAy8pqu/CL9vbYWXyCDZwAInbawqgTm1G+C6pL3ebznP50GdicEpyaEOM5p4VC/7FrmVuJWCw6
wjxN58rc9YXeuot33YZ5PHt9GjbdhazqwmXPG4d9HyJsVXi6arcC1dV2hc1cbkedBxLr0wHbunpS
o9uN2fI+kJh9bePVQd/SM/JkfHb7v2tLeH6Bs0gFYUevPOVDrrthkeEfxum78M1IKPdCDP5LJ/H8
SmeBpXSmupsHv0e1wox9eFk+tPseBZ9wieDPlrTfWVZmrpVeaiaep4bn1z2LLDuDo16pgE5Z7EdW
88R20zofo0VfiPo+vA74tSh8+iAMn5fnyjLwIAiy9DED1mfDKL+hU3vXiPKrnU9/N78+PdS/L3Ze
pON+KJuhgChoxx6aDtPD3UFSHxBxHmnnElL4o5WM0vWadABpBD3S95OQEmxY7ow3FzwvmQ2YkbNd
u8DlRiZAd8AgAHDwi2oj5xWE0xP+dNGzrNDLHdUvGhe175odEAG3wya/c2+7K5lY8bDTKEcWe1w3
/X3s/tGzQozA9MGcDFz86/2zsqmc83xdD2bzYyTQP3auB8KT31/k/NmguA4o6L9TkbOlYLYImMcO
VXKNJR9PAycoUeRerRGcLtNtz7E80P+nl2Az683/kpagp2IDPgDxlPMXCQsXn3d6TbI2fBeW0Soi
6ieMgYNnJ/UNIsALa+J8NNcHBXMB/SL0LoHsOHtQtjiTPy0TNPn7hDv2vrAOubgkTPDhRVY9YDCH
UPI/b240pd0iZEPhoFJf2uDRaTaImX//wj4sU8OM3ITQDGgY4Oq/nxa1NyPz96C/u5ZajQhGU59W
ruSq917cXZqD55s+Rg3GrVD8WH1i3V92EiXZgAMB6rVM8wSieon5H+TCuAI6NAgtsKbPCwktAj4q
F2Ai3fCJ1w+Nd2X4t39/yN5d46x8yk13XMIGwDZ7Ux+dBAIV8YAuwgo+vgxNPD+O1yGD3Tn0+FCn
CqC+8f79uEtoeDVDJK2NFlqVbtRpJIjdrTWQiEDykOWwVL6kmP/BMl6HEL0fLCkQGs72ReXUY0gV
4AbKyBi55gHyoj04AXxM/4Ox/PlKZ5uhJmrg1qp+J17nWOzaFJCQr9bGzvxt8bcPzHUsPfCOAeJe
fRPPxxI7hzalBPfNnbsIxu6xWThRubwh1r0UE6z3fbYhvbvU2dmsKqMzB3se4DtLbhRsfeqNO+3h
CnN0YKRmGbsL4/jBBvjueusb/akuo80l7x1HrljgFZLSJPVb+Vmd8ESQgDej4kIL+6OV/PNQnq2B
mudF3hO4MPvGsdZXerr0QJcG8GxfqmglBIopoAoBPQS0UpV59/auT4w7yEFs/j7x7d3MOI86GMRS
LEjFYUlXdpT7VTwKZJlDMrC7Amk48Ca/f1/nIRVmIqrO2J7wnwUC1tkCm0bh9cCtorXapFoeOvsR
xnRQl7yAv/qlXLfGGiAsrIVbEOFB/ng/LbgcjGKqgj7uvujM3buxFRn3+YF8Ztdk30Bf+xLc4PzI
Or/g2Xr2qCTAUNZIWsJy2I1oGEZwEzOiUjfzhSP4FLH8vMbWa4FNY0E6CmQ+kBneP1xHfUOAUS7i
aY/oLV0h4vS6T+aM7O0r/3jpNP5wMFcdXfBKoU2E1O/99bBjWjpYPOR9+wC4qOngPFU3altej8DZ
jzqqnt3730+TX07n0yP+dMmz3V8JF3RrqEDHIdWpEYLxz7trLkmBEtIQ2a5IWpaI6sVDu6Run82i
uBQfnC/08zs4G2TmTspByAoP0Ufriwc/+SqBSNH9/FodV9Cgc3sJNn7pgmc7mSiFw+WCCzZ5CkJz
1FzkSH2YsP38Is82L0g/cxu1M4Fo0dybabvtN8GOb2U2Z2Ym0KI3bquNf+moW9faL9M1wHlKEMuB
bnm2FgdWgipFZkxX0DXKLf+kAKuz0lV/4BK49cMxREVkZSSiy3SOFpmXsJNdi9LBrFwZhVOeePUl
aZSTONuvz/O/Fzk18X86ciZzxAqcXKSFP8iNhrorKuXZ8mU10CrT8kC3Tps6e+dHl7af7P9oYfz7
CU8Iq58ujnZ549EaT5i/rIMJEYyk3NEbGq1cm/9oOCFMAUIKSky/aMmiKO4PtbWIGJYVh2D2995y
6RK/QMJO6wwEQdRCQDXDafR+c6nCEXPewzWq3UmGcW9Aa34F5rKbSyiOj+c/isigekPM/BdGecFr
PRoMqaB6nfeHIUWHYCVCg7CUQdsjtWJAHrNLeksf72U/XXWdtD+9sn6uZduaXh/PeytzEviaiXS1
J16V6i4O53k89Odw/vsRz4bT7QGWnICs/Eu0W8btYSUQ4VBf0T7tRdHu9fvOFwOKI5DttAl0Mc4j
ZrcCmHaxGyumaFkE2omg0whiU/L78+DDqwA0jqBh5Zqdiy51naY+rDmsWCoSifExd9/6S5C6j/YO
gkPOgZEJqCjnevF+hTLj7JTrZDdjom8q8fr7h/jwAuDfY5AIFtQ5ehqy2n4xzBgqX9SRLNGuueSf
/NEwEeBEbYASAXU/X0tUd46G7YUVjxwuH/QGqn3pcil1+eAiUMZB0XklNyE5O9vOsVhXbWAczZ0F
oljzRWkd58OFCtWli5yFUxU0lHS5IMSpi+AKgQCCKbg0eXb2t18JqgvgJUDQ+IOs2ZkcNMsciBgb
ABaSCdnehef44J2Dj4LiITRKgdQ8Z8gvlej8lphY+22ahz+s+cvvH+CjcQIoE8oOa60ECMn3e8tY
4n17645moZfU82xBgqfJpcT/g00FGSTgb4ingQU9n7mjP9OyWyt3a5Llxl1SZP7tiCRrdTGdrpw/
r/ffr/r/5G/s9s/tQ/7rf/DzK+OzKPNCnf34r0P5KphkP9T/rB/73z97/6F/3fC37pMSb2/q8MLP
//LdB/H9f10/eVEv735IO1Wq+W54E/P9mxwadboI7nT9y//fX/7X2+lbHmb+9s8/XtnQqfXb8pJ1
f/z1q933f/6xNhX+++ev/+t3x5cWH0ulggjwy/kH3l6k+ucfdvCPVXooQAkTVTfUMvGSprfTb6x/
AJwCzjTMFyFggubMH//VMaGKf/7hhf/Aub1S3LBvIiJazybUmk6/Iv/wsKPiA+T0bfjV/7uxd2/o
32/svwBfv2VlpyTuZl2QP50DmBbrhoPrwCUN9JBzuPVSLJVR+7mV5JZZ3WB45h18cYpkQIs5o+GX
xga3oapWOaMe/j8NqAzRAGAqBAKD+6oxh9siRxJTsjnqCnJwJcyJhrLuErd39S2oata13+bujS9N
kv40yH89y8/3fi7Xb66yTkD3ABzjrnvB6QD/6YD2O78Ml6WkiaZA+4tyUWnt1voofU/fDg6z0N9s
H+1OFdHcum06+UXauNaGBItzgGQJ3ReTkk/QCuuf/TLHIuE8f8KyJBtj6T7//m5de43S3w817hZA
bMQvXoA3eLYBT0T1kx56M3GEqY/aRMt7gSRelOulu2Wt5A+UW0NUwknuBlKPIIR6eXk9qULdgNAR
xlVeLZmhinCzyl7cWhp+V27Vg7kBLQ+ZDMSEJQsz/YQqY9/OW9NYlsTMPTcSndcmEKoAqsurmvno
mIBrjGYbwmLUobCe46A+sGlSAITMnbv3LVgbRlYlvhtuqxLu4833XCAcaQVao3WDe6bbvgr5VWAY
34W4Fu1oRYR91l5xY1l9BKYt+YQ+PnoUtoYvnDZVCsm5RAwDzyZf/0BB2ophAI6wQPdhFXX1VEam
JSNCAdZCOVPugoIPB5+HnwLOv5PGAzd8QcO4UpLuueirqGCgtsIule3CdhI7s7fo3oN1WgQ/kBWZ
4owbv5y7g1Xlaifaod/1GmLAATir2QgbazDOyxXTs7LBrZqEWyN06J55gz66zuyl+cThIMyBuoHG
6BAPLifXDRLcePT92JSwSw1aC4qjhORbCzTDRzUtN6rDuTrhoSLF2jGyfKOCBp3xyGRjbeloxw5o
KhF0PN3E6T0Q2gb5IKsljLwutLZWy5Ysd6GC0dh5uIHVx3IEq+WzsLrHXNurbLc93LKaTslSef2h
H+VVX1YQWdVtnUKeQaU9K5cMZwHJVO6VyTD5QP84hfEwwiopOr310YCVYT6xcAONA1zKwWC6BQxc
yopjDrm5fR+ABheHvHei1h3pPjca6wAmSuI0nk4ma5AJ5SbKg/YSbEJhOpHb9jIxFb6E6GqGXaT3
uSHukuY8v7LD2cFTFSKmnfPc6QFvI/8+Mg1UmwyvoCHkPIzT2G9Ur6pIDwP9yo1myax6sffzJABp
qCygWvyW7kWO27FaE0wfo7cTFkonOt2KoExGoyxvIWDd7XIfb3YuZ3Ti1u+ksybRXBrTg56KJSNF
7y1ZW1LjjhM3Qbikb5UIH7A47mRjf61HTEK92P0WE0jsIHSDwahMuD/wLgCb2ijgLwcIB/S/S+8z
7Kl0NEs9XoPiVKqoYsFnv4YzVD3IoYh00XWvIEP0T6UEfyxWXRBscteEtKMuv3NoXWAPaHr5NBaN
m0xuLfa1w2TSdgy9Ggqx47nt6L5VXD4BOyR2OVfdnPaWoHt7nS+BJa3rdvHHaMRoJAWMGK4nS4UJ
b4j+okvaiIi0WqVs7PMvC6rXj8SfdXp628KY+/swb7xv9iDtHRkW7JYlg72yLoExbIBZY1W5xKzQ
d52lJgjC0HtQFp2sK6VMun6VrAjtFzsv6/2fD7xwTA+j4D5ssBUWU8F7sXOrdmv6fIo809jn9WRn
JrS7IoCUwCPy6HSsQvTwZUWszbJgepKxdY5VycaMSTOPK8kfeZE3ESVFuSmBUYosEwJ7kDmyUi+E
tfDsDzh1zK7ZNkb9TakCG8qAP/Rj3mMp+bNjfuug3JN10IEFANAMpp1JMSrtYj4tY55Hw4xhNoMS
32Xx8YW4wMYBV8yyEKp0b94SzJAGGOS2zvsbGAOEm9rHkdPOvZkNJlBDUIcq07aY3sIi/N43wMj5
Tg0sAi9fGVN2AtPPcKs9pYH8MoOrwjKggTk0xkOt6nCj4V2ONiTqLf6c0ydsZk/w/LGuFVvl9KUH
D8geW+lpTlsezoHI7/PiOIONBkxf6UK5JgAsziz13nQ6kUlbse+5K/DugXLLWinu88bCVPDUxBPa
E5oCrYUuNQTEd3NuNjhGeJFYw0i2xjzvhU3p1aSDJ1EA09TgZN1SBzasOJPtxFdAyhsLAWi9GrtN
LaGEdNotzJJPe7RVQzRQsQnLAKttRqC7g/bpU9DbVWo1IwQrQE26y71puQPm56E1ijnJUYFN2Hrn
1WQ7+7ltusSeXXooVGcmIgc1vAzmz9bkrr5SE5hMIALFauzmG5cHQQTx+uou4OGNdNafTGzPwOjR
JHC6+btRVjdiNJx7kxVz1HCMPJ1gmd4O9hfdKmeTL9jvprDHVldaYjciXIsrbopsDooXq5+6fbM4
MnW8FkZeDrejkE1Ah/VFk4j1UKE1MDwwxsV+CSDlVmGvvZorDtNbFM5Tn47upiONE532du4HV7yU
dhK26K542Klg+Sl2ttc18WgNDYcPJ3a5rsQI/j4KWfOKn2MQRCDwyIMIC5qaIDqfe2WN/cJRZBDB
nzt11y5QMahEuBn9rgEkTuUG1FJZW++xsZnfZDHKCxWBc57/GrShHI1eJ1Ru4KLintUyJ0gnVKPX
l8DY4sAAbXN8g4EDtrfeRyxU9hpowyq8CS39VEAFCg0HA3e7bhWmD/80ivograBDUvbNNyB38ao6
nBQLE/Lp90N1zvVd7xSKJxipVc8FJEvkAD/Xf4ouBOxwsvL0dBQLhbHoOmoP0eD6uMsZnwJo0ys3
A2s+aa6CmAU56rGBtqBYMOOt5558InZD36TPRXzh9n59lVhpaHVCwmo14jovGoQVrT1RdDSRTnhY
fGD6hgYSEUuPVSGCZom8qTQP9Uz0gU9E7GSgaELAH95j1Jy4o0UVGRNkmbF6qoMxBd+G0HswdNNm
jjt6F4L1tQr+buJZeOGQ3kE2E6KScg5mn+BQ5gGi6Cd90OlIiMHbIQzcBsFCbk/7fbOebL8fIngD
fHBV8MEh2gYhC6QJa5r/U4aAASBhbtUuzMMM67pcDLy3cbLaG8tg5s7sJvg+t775zeln62iT2X/o
bb5kvZzse8DmDs0SCihn1XZ0CnmseZ72rrLDzJBhG2tdmtspnAh0OczhCl7N8hiWnpkakLyOcjLO
qLMoOHKOpgFOIo432s0PFDivRGmgmj2Nk1879Xy0G3eHCAex6SibLDAkgoTw6OiZR4z0MoIP2g3X
iMIrBPqqpG2mnBx4bpi9ndKeXiMKgmDJnLnTZH7DcQWI9RqLhRO1rueCm+jmkueAT9YGBQOcfkpP
gKBXbyoA+jNCUAQO8boWTxGyva6msUbcxHz7aPf0OGmpX3ggxS5oBwdLYJ3fYWGQtDawGXb+ACNI
Hpq7Bb6nm5bO45uoIZfF1h1GUmbfh3UTbgClAee7IeOWSanSQCAsBcoWechIHxrYiT85BkYn74zh
NnenOcE2MMXcncM0GC2y0/3QZWZb3Ruz4nc9XRD1r495WqFdB2LfHHDrql+q7wM22WggtR2f9ufe
r4YUTWBxRQPavLiqt49zPcFNAvS1gwvVB4yJAz2XssRwDwGwueMkn0zMjsSkiMdh93w92mrcddBs
va5m+PLNPGRxM81mIhE7IrMXTmQs+TMC6FtQz79ZqHomiozjXgsLOH9T7huG9SpM/0DHgqRw53sL
57BKR5zunYGw0AubTYvE4UvrkIony/pwY8nVYw5V690pDiwrGYQYYrdMaySIOiqZBzgwMu/rtpp2
lhsGmyUEGLalcHBPoFTTAv1u5BlFczfuyoJ+9akE9Qaalj4goZg58PAAVqOZ2q1bVXSPQN0BlBa/
6ENbrsel8B/KerGyymThPmwwcMChF/52KP3m0Al5x0OIF5lFA03Edb+22h4TcA2uQFJYsmkogrQW
dpWdQizaYr8PDT0nDEH/1eAd2HJ0vB4JGQDQNg52xF0MnmtMLVs0TfxrHbrsdiE1YgnpYQf+/T5x
Mp0525ywj4bYRtGhgf3iWc/Q6aD+a6N8kcygFV0vsOEBch829rnt5qnjMBUtPOigAjKBDevpPpGs
LRFnm/xRLDCFi5bCLfY9m1HsoAaGCjP6lKFSdMlT36v6neQVQrywbZOWD1skRe4Oynlepgrfy5YA
VhyOzZonEc526vEe694I6FVb1MhjQ2M3B/N1MPXqS+c0Xxa5PGkD9rqAJoE50pdXVjC1kQ5AbcD+
cTW7vcqIbbjHsfO3JJ+RkE6huMX7lxlDp/9uGBYZQ+PHi+vF2ACo7kXzGrSXOYoi5Rq4mU1QgghB
nue2HqN6zQGnWfhlhHiYP/5+/H85ySw4I6zevTDPBNrvvNhqITtsJCQ8kqbifUJnEBhAEHpoTMSY
uXavbI31R8dB3ytZXHJ2X9/t+3fvoD6KKvIqfw7Vl7OqTFcFetJk9JNTjWJc9zVW+MZWh3OR5Cav
/yySvquR/ly1OpV2zy8IxKEFhTGcg6Z5diaFRbAInCveX3m2HiFU4XZItdYwsi2oPnoTtkrEDnR/
+n9zjtkZQexCJvWMAJMSTC8UvvQx95GBnXbBnAxOl8rQLeiGmh59FNQckCIylZZOu2S69K37muOE
cdbFDYZPS6NTju9zmF7GpzS6CvttHlp+Am7v0Sy0l8GzFVvNoABnaTkQ3E0gUcwB9WlvrUcEqC+q
jG1NMO99gYIM9fXtafeoUSg8ni51OgYIQ8GJ+CguNNrBvk8mxNnrA54iZm4GO9kLmcChEJD+tYxT
EwSlw4A09BSjQrQeifxo6WPdVCpBzAZtKnfWt6dLnMoZ6xZ8+vLfz81fo0Dg/5Cco3YL7TtoUpzN
j6AI82VsGbS9SCfg9OzKIWkrrAvX2Xq5/iF8I4i0/1JUaEeckjNqa7HDrovTY0aI2y2BtQmD6lJ4
+sHEJagbr6qGlovm11l4SjtSmsY0grXDiEpPVQ5beiASAICJl2KjDibJKHYMvoCo7W7K3HjqwfDf
Obk97DpEI529QG8YhBGgVcT3C+P2a+gFjjhifDTlVqE2by08/xR6qdDoBsQ8JDkV1ZoGdSahrPlK
g1K5hcqMmZlm+TQDE544HfGu+hGV2d/fwy/FbdABgSWAZCh0/+Gscd7/IA3rxqKesLZzGqPkg7MU
5AXgXwcaWW0Hf7MSKjNmX6S8Qa+qrJsm5l14D00bfm23LbJmFyGh6sa3Aio7OzIBUFg45Af4gY+y
76+mhdBbo1KX7R9O0uXvtgnkSAiXYTK31rchM/d+/PImn4c8HEB5qRmCxdEh3aGctZtBEW5Mqn6y
biiQLhEVI3WjEIksgGC2zZ9LidHUpt3feH4VmJHKB3IszIpVEIb0C1gYCvtYQuj82USEYEV85PnX
2g3Egy5LY4lmn8CRSgzitcFJ2G1mxco9TDbFDyRo6ocWbvPmgA3UeGJrmN9UOT+DIQgVGrFRwRDV
1nTDGUnQytxQ7icOkDEKCGdhCtRlQZjuglfZzlnnzyQmpIX+ISH1bqL+PZkse+OIvj8084RWa6Pu
zKlpD6gOvDHXoZmUzXPQgxRBW3rger4uTEdF0sbOgRs3mVEllcdfLd7vx7xCvQTq2bgNBtEH1noc
+47pRf3gxUXHri0aIJ6RoIsza6WmAfhVPIEcfwB9za7DHQ29yCj8PWICO3LC4tEEdyoMt7WpXuuF
PDLMV78OvxcOKq8mICtDyR9A123i3jdUZuZUYKs2UA+oocfphrF0mwCZT84SViPJXfCPaXITD0Y9
HThH8O00rnjFroVroyAoA9zvYHsxsW6JNe64jdpMzv0UFZYOVZ7mChncxkOdIHIHoGx773H2ii+G
xB5leyoJZjvWZXeLlm8dEQQcG1rZN6URXgMTti/aKQOB2gZR1QZIe8YaLD97beAmsmE4iubULmzw
65xmq10AmqA8tx8g8t6YS+rrHC5vygbJByxoWPxsuwLknqH6jNUFvZkZuD0C0zHN74NGXfOF37QE
0coQVDvts42E0ZMxie1Q6S4ZZHDHSvO6CJybsELjuCODFZf1dzKq42zQLJy+oD+2D0YUxpjEPRUD
O6BJASV6U91zk927jkhCUn7m7oSqm5uAHHbLZgecQ4ihgkfJKIsIEGi17tYKRxQ0PGW1zIK2iUGa
jRzo26M/tm8hXc/dJzls+qVP7RBGuWN749nGrpqatCnwzeEclU7+uax2nWVngNgcWT/B9u6ThOoW
M4yHqkIMO8wPtg3aIfns1caWhlde/YiYLrFoF0lwiql+XdR9Hni32HtiA+eGEg+TuAqrEezRbHCs
O0c6e2GEWaFDlDsepPMNipjpylEGcS9j433XfkX9cAvO0t2SqweCwupgyKuaIQ7F9i8g8gPT8gNx
5aazMwHuMxLVyLLDhwHkhmEeMi9oIH8E89Tcinx7SIe+3QEHBpiGFbkjdKnLaSsaO0MdM51Ji+pC
E6OMFkMVAUpCRERTzVMvADGV5tcTRPxikIC3jg8bXM/qt2IobSh2uRsr7EJU/5DW+b4kkfKsEZVG
9cWejSnyV/qwre4tezVA7ZBIBinIXFvh+a+D40NRHcVFVaameJTltKkb6woP748ic0AOHo06zbvm
2Xb0U+few4lWRZ6HuiaTGJHyfl7EsUNNc9IeuNbU2VSF/VaJit9C208fWsCKEq37+0rLN+LO8HA7
UtLsB2v8Wi3zsnP6wdlLRb/xVkxfR0tBd2F6LELpg7rexYXV1pu8sN740u+ZvWAJB/J+tuYHXhcU
1OO2QDfP2c0hIoQ++ORaOWjRvrMRnnYTlc/PIZPIxdv8irDhZbGeXM1fmIfp6llfptky4xnSW8mC
rlvIQxoLf29XSHnpMEdVTrYEu4B0i7sFrzqa8wX8LRNFHYROhuLpMnk/mK0LVDy8b55eoC7iyOJQ
oXUGlPJMczNBHdSDGZmPqsG31pSSJs1clPNeY7BHezOCLw4ntpJaDrp93itxeZMwQgcIrmHTZaqE
Ivxix3ZY1liCq+ffWKbW1LzCDO0LoTWLLU952B/wL0rmOatcY0AHb+HJWts0B9CHPO84qHaIqCUP
SoY/BlW6z8oAhISjxj0FY1YQR21dAKyzfiruWTnZNz6xvxYyQL7K9L0IB4lu23I7V8veoDS44ZR+
bcupitBjggitxfwob2nm2bWTAlFyv4AhBn15MI+rMugqNICWF0rdOmJcOTFSRbiJjUuLOVPK684H
TL0CkiktQrbtQGeGGzAMbCIYu7z5uBnKRw87yThcg1O+RJJ2YeJIObyhFl4mLSjaMR/rIWrY/AYe
dYeUEnTs0BrX3QQFOGcCAxvtuGYfhmvhXJdHr3OCbV/YYMctxstE+vJeQ9TiizvUx6nsGDp6Uu2a
ArZnPtKjBDDmEYaETp4VToXToMrbGJJtKhpVmd9ZDb9lwuzshEAv1o/whu5Ny/pehz3PE2aOyC+k
kKjrdOhjXNECNUCmDDbvVNUgUxGGEaZ203tftN/Z7mZpwS9HvR8aBpFtCIoM1rHQ6coNKj75FE3e
WLL1S+ECsRh7rPTw66gqCto/dMe3IP+jDjeQ0nhYJQkj38wFEuF6Prhty7LZCHI4q3TOfbFA4Ner
ZvKCAm2fmL1/hKG4n54ykNzjKm2scBFQMUATHEkUfNPrcYSzLK2KVwZg687juacja61EwMwg/Hpq
mrl8cRIlxqfaLEkCDYBp72DB5SOhX9G/c5asyBEfR6f+mBQjcihjHN+0KsmrA/rHzSnZqTD1jiFt
HZQE0OQyYDmMA3usvxgE5+PQEmyEZv1JdGie8brd0cDDQXq6lVOwTsJmQYtBWIdqaTBWqOUynNag
R44DPiJz3dCoaYl1f8oq8hr7MojQ6LUEX3Guog4IWtl+CmxjY6AuvS1yy07h4fjm5hSfhNQ0Ui5U
OB8Glm/KwPoWBOK+MYDxgyLhSQJ9uJaFhOBkY6B0ww20P9Dxs/CG73N0pDMd5mhCjhIxJtAreAZG
v8rCx622OJhTe9B5piBlEXnFAsH62Qw+1+HoIsojB8JZ96yhKZGe2iluiCx3alGuy63FT4YFKqA8
VN/h6xpEVmNDQNc2xk3Xz8YVBCinCMijOvVAhESSysktEIbj3kRZJAk5vik3W5Rk3bWpbVZIccza
9zbGGNh9VHVs9mLUblGDZ1DHbIYgYBE3fXC41lokuH0oQ2oMnwNwIgKVAVOxZv5uNkiY9MOENlgP
Zjy1mvZmqRnQreUI9YCyAM4sUGlXikggXN97zlqg0vmICiIqZRJ2DF/RRFQvZHKdKnIEvVNVZYHS
P1nI413nAXoWKBehyId5JB7GPFA3aGZS+Hgg+2d0JKkoKoSeJXtxueQQ7pN70NDvwwH3ozoc0aZG
f+o0jO6wvqUVJzB0hrlpuG/HOIOnGOm8OOKuaNx5KBicusLUxpHiGzTAfMB3egWUE0hhqUMfVHk0
ks66AkYNMBC0XecS2Jmi7dpMi5BvrMI296epXXvBErcoyezMadHZSCCsYBSUZMMwfWUmr455292i
cgtVxblE4U74s52UHaqGlhBl5I8tsv9xQc5fIPHvQCM3Eub9X+a+ZMlxHNn2V+4PsI3gCG45iFRI
CsU85IaWQwTneeb+fdn7sXeo7MpQIJXEq6rNNbvWdxHd6QLocDjcj58jHtRRUrwB2rt3UarDuYRu
zFBRNrQE0g5BF6FTIT2h/4Gx9bGS7SkH+YbQg5A3mOPmAZgMeVtJCcqUSgd4ADyjeQZZCbkdS/nr
sPSGToXVWsmHY0TpeExQtcDBWprXsVwsVCQluqAz2nB2EsfUPhVaCAJt5PZA4dwNuNPMcizrLYgU
4TsFSBAsDe5hZgVqdyAmuxv1UNlC1q7c6Bky9rCmwT7K0VA8lVUQLGPN9Ieg37Qd8l6ihvrTqUl/
qn8bpV4eBTILL62G/LG7bbPZf/L97BXup98gwKA/gQHj7elEn5zl1KwMl5CYdQp44GrkA4WB8tEk
zcPe9yH/YcpNjbf/0pBMFjRMvaBCSDjhpwvos8Vy1++MJYoEw4RoEc6N/3qqJMUyGFkLNRNMoxeG
l4ng3RHi0eXkZTe4oN5I9wCJDWj+Gol7KrigqoRzAfJAyCrEkVNKxVcde4FiyFK+UdB6mpa6TiLl
1RcdIK3NfKrhkjrBscnneAPqOA+D4dIuj6XyTtBkKxXR5pOibno7uc2QoPGgNUr/s3zdQEniSq6T
8lAY/oSoWILRdvJ9PFMKehR6FGsmX/aGUI9u4fohOF9VeHwyZ7tTt4CGACED0ZPi3k82xoJjaSSf
mP1CgTOkOhYy55U7pkgIFKhXmn6oka3fonW6cOiaJxBGt8BK5JDqJmhM5F1cKy+nBZ8+kJqV43UO
OOCe9CioZ2OU7FMKmpIM1EOGCJKVYk7HLSg7QjDW4yYXapypHJm8HU7Tw6mFeKqjoSqbWPMokkMU
TqXdxC36s+WQ2cDgqWaRYOFyaxxwr7bXRYk6QYXmqaurSKnTVvRqGqeHkydKQJy+nRAbg4T62ql8
d4oQfRxetxiUt09/FDXAXaQehfZSA3ZGWZBqwWC8KkDSmGmNSqKOfAaZn4iGxVTgYIht8ChGMV6R
KQFaqpdrTwppvJGKUNzVcYSO9iRWzyRr9lBzGJ0wRHKgaQFeuLhjTvgAkAwLTiBOsUNnLdgbUobY
NuNiJV0AxFusRc60XE19jAa6sDQPTjt9gi1FgVS4AvSYcipPXhEYX8ZAkp1OhMctJcFT7AKXCjpt
0jDgP0+XKRhhUGtdwCBkxGO7lEs8j2qkhL1cgd8F0I5h7nExnJCEUzyiNd7EuCcoWlpqnVbuUEgv
eawetbDqgSLMQ7td+k3CgFaH2aJhsj0B0VCawFNeUQ5qHyl2PkqT44MDx0YDxqxJMDvpAvTxA3g2
svXeOhXw0qUarNUjyq1oLkBwanqvIT1vGgIYORs8GkftnuIp6KUARFlV1fXHGqxHVjul30YBl9oJ
eXHCRElg/Ta7rjPcFLUkUy7oDN4eDGgHeqLcoVOk7+XFBzHpAAYXI5gOPUqhoGptwFqtIjfwpzlC
WRboQ30p8M6RjBxSLCSPIGwgW8T/jA4dNQd0fUxjzhxRENQHtEPzbydwjJaiNlx0cgki8AlgqhrU
yz6uYfQ5cY0rU3eMjAKwnQCvojZTx2sogW6lekkmT6V43IoPY9jOJpm0G4lI731NZrPqW8XFF4Ye
Xt1qR2VauvGDaipEyl0pQY8znF7mYAIrAs4KAInyDfrgyibHp/iSgr/mJ2ysbprmOS8EER0ulFFa
SdzRUsrA7SMmrgDMldMINMbwbTc5UaMm2zwg6nUMRN9NJsvDztCgQT8sSQ7m2BBCtMmcxuqlRb7V
0jS0WrxL96fSd6eF+I0q6MFNDcAgN1ggWqgra7eqjEAhFooNBqkjNAQRkGvoUcfAvzlVqYOKCFm8
I4JMai/6Q2iJSb/tiqHcFIIEinBMTqWmmFT6DxBQ4bwOdfKkZ/IAVDyp8aYLUOK0AOJCElkAaKVk
2PYGHV/NNmoZgNgJHZ0gztHyzlsc8HT+1miTskE3gewFpRYeTsvLlEH08ih5baMeMKMGGgA09Ioq
n6HAUSChGYR+g6qy6k0FTQ+xps+PIka6npuwwMWsKjjGRoR/8hSKSm1Gn1fzKV72SMYaUjTPrS+h
iCNSwRF0ZTyOspZ5DXIo0TTkMkUNtKSCqQWGfoP8CE9bWeorS+618j0Mq2GXd3GHEqMx65CALvIa
xM6hODilVomvdKbzQdLr9L7Hy+IoZaK462saAcQa+t2TOI/9UzvRBqRRmV9a+In+Pei58GN7PHV0
sY2vUShTUJqTQV4VRBmmJ2ah2Wp5kjkVrgtHbP2vctrLh9o36tuOhspdM6JxG4ZD6dUBdsAQaL+j
RoqmOI6hPmWVpbVV7qBQGLnEj3QzzwFBHIRMu9KVzvACH/obyuTjHxnEYSOJqX4LeEfdgD6LQJcg
7wV6R9K4820Qp2cvcYkvY8cU4AVj0nyUA/t3bZxGl7ZDcBf7cDDUAAlSqHi0ZTWsbLy5QYAugP1K
KbpNp2r9Pu9S35Pm+gjeR98aaKzbmdJV+8iXU7RAOzJ8SSp4eggG/Jt0FFNXFZvSLIMls6GacBRA
Gfi1qioq2UCbAFEHHhPM1OEIgEC+LyXXIIDxpSBZ+6prBerZTSZvI70UnaSQDRv36rTruxBM87Tu
CwuwWe0AQNN4H5ZZBj8KwBmMcl0RBdbYJtq2NEiIbmjRgq1dGJ4NMVQeSBoCo6EqgD9rV2M+XGH+
Al16ot0BZ42QJdHBhYZMgfugzsmDEuoVOiLQ3nKAYcD4DUFfHGUbEfx4pmp04Jo/NSX+1pCE+1Ys
kwMNO/nwaWLiocjwf6v/lT8OW/xvHKGA0iR4O0BgCsASBs+Upc3755mK//t/0q/5j//ZNsv/az6N
Vlz6h/47a0H+A1yZikEmDf0LSVlmnH7OWhDjP5gdxMyQoUBbDbPlaKf8d9ZCEzFrAYZNzFsATYVO
FQY0/pq1MP4DWV40p1G9XLrTAA78nVkLtiWGcQV0EIFFgnmQlLAzoILRD4Gs5ABRm4MDxQcIn/k2
2c24Q7fo2n8H9Qx0TJW76nnayVuebhHbZWetMw05VAZkBbehbCuuf5VuWk8G5TZf4Pu3hilrB9t5
3vgDREqmA6COdtEXLsS97VTD66d9baQeo3MVou5jkCfgikYErlXM91ffQ8BtwmpCV+O/p+2P3XZ2
iBMU7TJgoGC80TBxAKFlpn2bN9KQIxNBA3u/SBk1LrWbjXYEoNQKHR5VEtuS/WkMtwEIUIBuPG3N
Wc+zm4NhzlDxtUv6LUvordZRK+mmXVNz+IN4hhgQZdQmY0a7AfocwM9MjeLSvnvXSuDx0Vk6O3Y3
PzuO53iFS26jQwf4rzUtfz9bU6QN/QRUNWDlxK6NbQ80CIoDfrlvGmK2vW5KPOLbi4sDJASEO1CA
AJ3/Z4sJUZA101q24RwJEDJqZvbAVkav6wtj6Rh+usaZHWYTa10XqgkETbbo6sfIg8jxKx7KCP7F
trAnL/nWZZy9vOyNZyaZzSwNECCGCpbWOGQDyfsNXoK6lW0XZgKIF1ceZ4nLmT5vIp8c8sOexmAE
gLkcgzDBmV9kAgVT34Gu1K7AHVzY+RuP3k1aTvaaNeasCTo6bEaJ1WkH9biMTEtWukfHZ5sfDWd2
tXs0opzuFV14aFaJnnYtvMrb9RUvG7j2E5gg1+RpLvR+CtmXJDcrNTiUFU0Az4jvKVrnkX4rjsUx
TcT3dbMXg55+ttFM0BvUWVaaMZRR1Qctlf8OPVtHsMJnIJwtDThxUC2h2sUhk2QxtezXZSACRUGA
oRNRE+uNA0rfaBdYeWMCBAgQsMVZ4KW762yBBuO5Mc3bHJVxGSU8QM7EO1Rgeswr+zeYDBQU0LgK
1yBz5hhdd1+MyH+OBNWA0UVMKGFXvc5BuwMif6qT7UWIhAq2aq9bWw87Kgv0ERpMT+QTzoqgHzNq
Z8G9otxpFSdys1IRTNRBJvR5TZ2cErkE9xGq8FD4hlYV0I3izYgik7rRqW/nPmb/NR4SZnGFP58L
8JZ/tpqGmOlEpxPXIEgyFz3NhT8B+p2WYqmeb5c75R4gcmchflRvRDt2wMBhyzfrO8wMPf+2dMZf
+67Fa1DqwUBG3tXh+5i7oIxdN/HbTOjnMwHI1ueFLpWoPMT6bflYbjXLAKWUlz+b8nXtANRpRdAN
zZ3Ebr7d8k4jz3+Wv59dlK2G+xcgPPhPWZrgYSoBNdADtCx5Mxwnrr61j8lckOKo6hHgCUtUz7eL
gG66wXwV8snQxn3Smos0E70vnd6RLdHMD8mzDlHdwJ7u1jeb51TMBToQvTeyHOmOkr2J9ABo+vq/
z3KM/OYwTNAhQIFKkQ+vbRzqalblajfZiw5pt9IFY8W/M8bSwxTRKMgaAEV29DQ5jRld5c+qOzoo
51/xAtuyMb9/QNAX4jmEV9EpMzlzFVkPxBEdRtlGZwfV3R9dtI8hAdJ9HYZNY3B28bJffhhbvuK5
sS4mQ4iupj30wz4nj8qkuiHYSeeOx2V42R8+LDFnLxOSrCQKwnVHrwV/tKa04nwkngXmjOlCnCt5
RpBgYwRY/WKUPP6xJfqufRnmaJFY70oZ7NW20u/Heqdjop2+o+ITUK+OblB+kcVdPl/1AidAXw6N
v7aOpepqaBRJAypMdlU+zckLRnYrn+MHnL2Tma9T6YU2YkwbHTTjOpheah6wmePULIieEnTTIKUm
27PxGANWJ0Z7KMEPnRsTFf1Tzmr+kEp/7BjzpbrCmNJA7ODWJ24LdM2/GVZqqlcFOHCL5/XgwPs8
TKQLVGB/86DApT1sZmUHdJRQc+Q+OCZYvCdYx4sA7VBcXPpgUbF4KFOU7tWSkzMy0QC1Ewy1YTIN
PEoKxsFZ4pEui1KDCDlmngGAKzZyceMDxdU5f2u/WCsLfcZ5zDFGKoaNjhH3CDJiHeBNne+kQfVl
3Qrj0b9ZYd8b6OpEgq9IS7xJo2NvcJJezl7pS7A4i5y9EbcAmqN0OmgS1C3IXd3GV76UY24JXcf1
tTAPl9/WwiZoODtAiqC7Il5BcPkYucBKeaXbeOtmmEP6m5llS8+WpAJcUBkoxaP8rx/b/i0O74AJ
PsYisGDGdJ9VPiewsa/s3ywyYQcSgBVaP8rPJ6+xqdw5Pfib4AbMZ2b+pcn/NqMj4+E6c0eUbdW0
Qos8TMpvxMdOwkikwklkeY7HxJ5q7vCGTxB7NAoYrgC8K6b21j8UzwQTcUo5LbMmLJEra14NTFHP
cQQm3Pz2WZjUKgkBeJ+UWbHjxqmSXU2uRuVvcigxH4IyQYAGYRoXBML2ZViakninchkKl0Nxdluz
i2AZVQIVxCRVBm9WXHkDzcddAtHCRaQc3SpXveEpo3O+CWXigaBVsY/JL1w5VbBBZ3yrNBrns3M+
C2XCQJa0vjxH8KyRPCXJThX2xsCJzadR27VdY2IAyTG1B7yMAnBQ7MZgdBD01syarxqYX9Rh3Bgp
erENYD/pjRF+xbjG3lCr2zjqdjSJ3oI5vB+qxIv72O4EzVLUr2PfbRoBxBZ98hrIk6OIFGB4ctc1
LaSAG4AdEvEGRNpm1OkOAHZOqxruXD91suCoIzR+AiMwRWQJ+hBYgZZ7gXydypqlSr4jAPthQdhn
MBOAJP2ieC46zQR2bN8p5G0UykcRo40VfvKgaA4FHENI3n2IgBQSBA0IfogALHw/W3kw/fAHIFR1
wL5rOtlgjXOgEoYxOPSPjASYtRRYDqCKIxWivpirBFTbTtrvUOC8LuubBhHa7EH+UswTsM9j4QBo
ADCGOIPfLN0DrldyroTL14+mQchg4eBkXwktQNcQ/sHrBx2qBlgx0YwlT0s4xMjsQP5/D5EuA0UP
WVqRzQtBsaYqUoi8sLQ7PLMiDxwWh6oyDQd0QNEeFBUWUPmPs2A2zxUnG2HrZr8ZZ4J1OI9hXdaC
YgteDiXQ8X42Qxsq0dPGuCqfoC/spOC++Ecb+7FiJnyXbde3Yo3Y2gd3OfoT4VFEJZYnFn75KH9Y
YSI4BWmEDyZj2U7E7WA8SfHeyL+uXxI8E0wQFyAkJtZGpto68CdVZgfTU8ItN1yOer/WoTBhHOMW
ZI5z7FZYH6rsWHWca+Kym//KSFlmgLGc9ZIQhDw/vUrUm764jgawS3NyueWbrgU9xtEoQOuir+AV
7E8HcAFtqGwlyYPiO0n/9k8+ysd6GO/Kc9INpZGrdpdejQXmd1uT6E/rNv5wbj6MMM5V9FMwtBKW
Q475NvLyewDc5OvGDq9DDzmqQ274rLK8D8V4m5gnowySfST11XzoNNGJm9QcmhQzCQ+c5XG+FiuU
OnehXM7oIdva8A0qczbGojYKhNVBJ7QJjHGblsQGO5OFIT4rkm51pADZqIDESpCupAG63Tm9bilP
V4b3q5j3RoRxC1C0ot41FcmmmZN9Gf8gkrQdys4kLU9JdfmEKx5rMNmGBHUQJRTwiav+tTTe0gm9
KehGKUEKcu3GmzNeAfNyNPnlU6wsY4QJQkFVka91Gpgl7v1ABnFcYHM+7RIu1pbFZB9gkSO+CBwy
crZ2m1z5NiQh9hoyNt7dwvtay3LPnjpp2wKTkoSqvVBbGY6hftEAgCpv5ZjzGuA83Vha9xYHYzBy
tL0UN/BkL3GHjeDWrr5d3znO8TOYuBJDPC5MGsRJQQd7BjVF+AI6IsAhr9vh7RsTWnJA89S5gZdX
kyWOUAbUPaW/TzViApPsrNtiqzhsBs+2lVQpE2Lqwxv+quKENjzianSgwenx8neONai6fHYJyPp0
hGCmy243gzPuE8ffjnepuVAsB0f1X30vwvaTGhXF32GpgZRQOFd1jOddRcEXqnFi5br3gbL285r6
XMpKiSDNaP2rWHmqQbFPIAc4YuAtRPNDxailu/7ReBaZN4pcK5jv9RUgyuLSanXJigHWpmUGECj1
RCUFodAXvfqHeepf4Qm8bp8XmlKxHMmAYxY81fvIk3dydpJNmgMTiI7vS64InXdb+GE8GN76itcj
I3QpPpsuMsGHCCHyLK38rhfRXT5Dm3LIOPu6fvCIyKQoNYhEkgI1LVvtX8JGtSGOGcm7OqgdMGb9
q3SIiMtvOQ+OEMtu5yZBrG+iTeg/1OQRbETOKO0kldPxXI9bZGG5PTdV9X0KykXEEx95akzsAYLn
IOWLRc5bgmdncduzJXWSTqJmaf336re09LT0K6p2/7Bu8pENMxs3gHwjlgVUgiuw7hXG+9jtpW6z
7m6XV/Jhg9kxv8w7cJPh5gdTw1bAi7wGnFFvMCmXxsrLuq0/xMQPY8y2tUObJV2Osj30KDeLMEFm
NRsV4lB4TthcTv3LPv7LGqtbU2XgoFU1SM3+BKT0iMOLEIpgkS9CYmJazFrELLS7kXNHc7aUhYF1
E2QiMbqGE+w7YuRlwl0RunrDKUj/odj5sTwmGHfqWIDIH94Btr8HCM16tYehWAxcWoEFGuXHWOBc
1pcj0y+DbAWsy0EhZrQ4xwbmStKHpDqMyvO6h/BMMGsqS0HqUOdU7UroQIKCGslIbMw9cBJDzhdi
K19A7LaTXCC8j9EXqcQUXWCXwyEVvv+71TC3SFKrSTIESAECcOkaQEA0X+qBE/GW8/l7ivvxUZjr
Au4N1uWxVu3QkMwqkl/BcgIu0iE+iKlxrDsoaFPCKePwtm/5+1n0i5O0pPVyO1YAOEIHVXrzgepu
OMfosoMDiAPaesx86job/vqQjG2tIduwByfxUhDrmeQOXBIWMOm30PTmQdguBowzg0wsFFtdL7uo
hhJ946WTb0JP0ZyHOwHsXCOXUHzJ/377cGfGmFhYFijvjooE9LoPxtl8U8fWLHpJtZWUZww8tfGh
/rtCAKci+YdJtkjeg7sox/wFYv18nQ3bsNnoCediXFx6ZVVsjAjCGtJxogBggyRgMAASNJhBWD9V
F73vbBVMjEhyTF8JYBm3c9lqdCtNXsLc6bqAY+byZXVmh0k9JxIEkl8Dstk4PWR7UtuIrcSCnPMm
A423yXtCEt66mGghx5S0TV8ptngLakAnt4EMsWIoKGpbxUR6VprgBnd4ejcXI+7ZKpn4QaJuJkHR
o/rRUpvOINzXw21dNs76R+McLcqEjB5DNdmkx4pN1EcNUrxG4zb6NssTt2550BDeRjJxo+21HrIC
IOJMwInRq/sW/CjzcCT53fqaFhz/qrMz8aITCTA14IW1pyvJEszyfhva37P9M0FiAfWvV4453h4y
EUMDTeOQY2Dc1sGdAAzWvCWefr34BrkTVFN2wivqpFsMlnE+HmdD2QpZjjOszj4yXE19HjEfLo27
PgK9MPfZtaxgJXoYTNHLl0kBem+QpC8Rnz5VbnJoTdT97NaSHqLDaIHC3hW20bfyO69ZzTkHbAUs
ympI7WSYJAgSaBzomqkEo+cLmr3+EXlmmKDSRiP4ksGVD8zwYxuBtT3Z+DwACS9yGUwkwXgzWLw6
BT2HjbzRrBSitcITuSILlG0weYMIXHPLms/Sgayn/mRUqArQg+9CwuYq3c0WhVJcaQF1yXlM8jaQ
CSRxG6oJaDERSAzy0oP8Qh0ycK3wNEN5Ls/EkC5pCx/tXrxUUvTdDM9QEH5VsDNz7kvecpgQEsvg
4AxARweKGmrXZDJJHm9RGXXX3Y6XS7G1LymD7EtW4+W11A3zTb9T74K9grdCt10kxkQeY/T6/oF5
8rNPjFIjz0mPRL4pE9NQDmLjCNJjH96vr2s9JFK27gUOnkxPW2TYUQHyOoj/Iq03y6RzaVJ6AorK
6+bWAz4URT6vSh6NEiPl8PTaP4hhAkkPToznbRsbHgDMEWmDsnjQvBWGbmPCNhwqqK1raCSvr2Xd
8yhb4gp1jNDPFZLdnM7gfbVDtQK5AcfvLr5OfmUXUCD6vGF1lIKjuFAhPyLtxeK+GQ4xdGF04X4c
nKjlPBh4K2JCA1RVCIC1SAwz8jArXp9CgUbl2PjTQdI1BUN1YBhnrija67pfDiK46zBVE1rdofek
7ZIUQkrdDjb6w/pX+oOD/zLHeFytoLELKl18JTyG07w06yDDILa+o8TYUK311s2dJMAv3MC/7DEO
mEqxoIU16oLkPt32D8QrNyihWXi81s7o/FwjAPsbg7POPzjKL7vMlUVpBqrrvITjI15k0IHAEsGf
tNMqehc2EOLpSo7//ynf/mWSSafkRJLmWcIYja9bP1UlQcI1PweH+UrZNHukU6jxghCNB7X4g5v+
ZZfNpiCRhrLAAr/16/AuH2OTgjokSV84X3JxxJUvyeZSOlgs1D7EjtY2RHSu5W9o25vBg/oUXs3/
LGr9WhHjpCMBpI+GWJGW76QcD9r3Sd0TwrkqOb6pnPrUZ3lGrtSAwS0jX/4XOiID1jezpzsgQQQT
vCXaxqNmQtwYbyRMt61v5rp34uR/DmPKNChGIlWqDZrUbdyE2wqxhQaJRYUZg4lh+hIQnWPzD1fB
fzcVSl6fbfYpxiQNYSkxTzcyRkjHbzO1w367vjLOKQAt9WczChGSblxuUKTc73jlbpZxndjOLABy
si0FLLQ/gKWNc/guhzVMyIIGfRmQZu4FEL9hWl7E5aNMThWkOymwK2KKYJAmxvv6Cpdj/Ps5+DDF
fLtq9gMSDShw6yAXm+OjkEI8wGyAoCoVkB/6bzJ5Xrd4GTChfphkPl1WRhpYDBC0lztiuhKtxCsO
2cH/EX41bhfAoA4+R3fd6OWo8mGT+Y5pRZKYqniLxvlRhKMaP2j4j475h4llp8/OX5QWClRMAH/Q
quQRvJsHRX4MU+LoKa9xfznP+mWJrdwPtQDyF/CuYthnl8Xf25Dj9Rz3Yyv0kmDk0higM0D7LYg/
fWljBK8QPhgG3owHbyVMaFTnHqov4ApAicB3q6vTwTKFL9T0zWUo3Le4QuyXY9XH3jE3uN8ZtZ8F
HRCXde2ilP4lyAc3kvODPnzFX0TQTWDImSSBHaFhm/ivgfQDTN07ECyqZjvG14MABhopvNIg4rHu
o38INh+/jbnlpyLQMBiCK5c+do5hItbIXgjKUVMxNVNwM0yO8StcvA1hYo1RQ1JMGNAnmcEMUlVA
j1ZWOmaAX0KuDJIanNDGDpL9hBl8nH6VCTgCKItlVUQlQbodbcUiO+MakNdtuBM93qG/fEd87CcT
aJIBkjGqgECTRSU0XbonpYPKBni6QOTpcL7d4jcrcVRlAowkJxoYbvD2gWqdU28zZ8kLx9vUHJ3/
H0Vs3tKYYCNWVROKIi57IXADiBpRN1We/cz7d6tih9YLVQJrjLQUk8eNBjxqhbnGrNgbFoTw7KYz
a5dXcOVEBFYa2QdHNmlLjAwMDbK/O3G215f0m/T8zyr/L6cAj8inMD1D2Y9AwGwBngTX9Go4gPfj
LjAVp3BpbhEXUpi78RDYoZu6KQThURJa/wWcA6cxEWiqgRNJuwItqYW/Ibhux++ZYi3SHrJwE3Kh
y5ybT2OCSjzlTTemWC+aKBkomzGxGXCabJe/mQLNJ/Dkg6WBqWZAN9lI+gzO2GvQVCnia7BebdY3
7fIqPkwwX00QQac1dUjXW8UJ+3exc0n09K9MsN+lp2WiA42P6kX4CG1QCbTdKm/U4/LNipyOSouQ
2en5fJYjUHmhCxl0Cc2ZwdIlkObfQfoTTx17qMd/5GcftpgPDybUHBxQ6A9Cgcwk8C7w2PTHYXxB
RXAa39c377ILfBhjbpEk7KLYn1rFrmLdmjWcrWrmPHAuu8CHiSUknu1d0k9jL1JkqoohWtkIAfix
eFcCYD/Wl/KHG+rDEHNtFGlSabSJVZsm95l2UyrW0KrQkfXy2lKjpwHaVxR6RAXnZuT5BnODDNVc
F8GM0m08QDrSyB+h5uGAMMce427bTzrnRLHsB6eLGKyCFC6gQlWVBZMn4jgaYYfYHs/kh1joXhhj
DhHUPyCTNo36uk7SayEH55+S8ohsLtbEz20zx3kAMWlciHgSL50MlODt6E13OlvatK76yutbX/JN
wwDp76LdQVRWeiRE06QwYsg7KChIVQo4IWeOy1xyzXMLzKerQ/B5RypaT0AeJ4MT0C0YhzheuWwJ
m2Cc22BufBLkYllWKiYsrzpnocihNljUXRngID6+/OIZOLPGOofUtWB3rlCZRKP6wU+Rp4V5alat
bvZCe1sEqYM4fzc0gQYgeL3pdF4teTnNK8tltaBKMB7Gao07ZQwg02WJIkhqytdJ4wnTXP50oIuR
ZIhPYbjnc1QRu1YSwNqHkRtE/RaSDnuR8Iqil062YXzYYNwDE1L10FBUDfPv0mQuFYTmUbAiC+SJ
lnqdg/1L2Uherpi8BPhiC/bcMuM0rRZKoVgB8BeFFnqiyHGCw8J0hqnPrbipbqBQ4a376eXv9mut
rBRSO2dd2Z+I1erBBB+qiUsbSqG4TnNOvOR8uVOid3YfiAmkDYOJAhCQRSYFF7iUiJCb4FjhrYeJ
VDMgStUIDmTIrfg3XdC6UjluRC3YVbTlHfEl8/vd5z/2bvn72Yr6LqAo6C60JV21a2W6p/09eGIP
EIB4amZIHRDw2LcNWId9O1DQrTRwPDjOyttVJmuAkI1YDg1qeeoIatrhMKkTBkbtf+cky484W6jQ
6WAObnG4q6k/gCnwPhg0p49rUwBN1Loplgnr5zX3cfik5QOf2eq0OM9LH7c5ZJS3GJyzGrSV36Sb
djd7/U6zG1sBYgUh9LE4+telG7riTrxb/xG8TWWCTCCmQBNHeBwSqIckUGm7Jrx3E++oS0yQ0SpZ
aNUGx6G18+1sN9a8q78loGHIHhbA4/AscRbFOxlMbJH7WM8igtjSRNtCUc0kxOzbVSxwAsryz6wc
CoU5gE0kjQR8PkhTQJcke603bEKP/+68nA59+InCHD6Z5rqWFCgoh9pdq7lFfjfnT2Q0Z9GBIvai
rRm05rpbXCz4nIVnlmiiF9RCg4oe6PWO5QO8w8tc8QZYet8TbhceukI0G8/Y8oYvOO7IlperVhUx
GYcjUQ13Y6ffCfODrxqcQMJxD4U5d73fFyUlCGY0fU+7Kwn57ITZrJxTQuSZYY7WlFEhFgSgbuvv
UvAeQDKzvx55ePY/pEO/IjOrlG1kASry2fKhQCnXbxu390bUQEJP4s5K8T4Oc6yyTK1BuYjyQEkh
+vOQN3sqfV33O86esfXjaBkjbTLE+Cb2hvEwQMBBAEYw+CetvDP3ZuvIoCDUoIgHF8ibq2S6iooj
Zr3Xl3I5t//1YVhpQygJV6oPxnK06T0t+DENvN4WL64ulLTn94evJfPUQAPMhg7Zwgeyyd7aXfwM
eQ5b2UseNEP+SWvrfNuYKxjAyllL0wU3JypmknrpuJd038zu17eO49RQof+8MiEw6kRbelvLwNdy
MwZX4lZ3ofrDHfdaLp/fgzim58F1A2FpFuiQYhRFH32geSEsbPtxAt1H4nblk5hD7q4dNmnDG9m8
fIw+LDLhR+8C6FFBzXbJ61uCCnO60WNOiLuc13/YYGJPL6Z13YBtEgzbz9DklsGGEBhfi/BbxeNh
5a2GudyzAWo4QoS6URwix5Xz7RDU32rd4F1IvBUxwQfKNzO6Swu5UmFC3gJaQJv6G7kmqtlA5M8k
YEUOr0DLX1ogbuCR6f3hqP3aT5b2DZgyn7QiZAMnqwdhKTGnt8SNMLPhm+M1ukHXscU5ApfDx4dF
5gg0FE1WSJ5Cm/JlmqzkWnFim0LcytbRLRdczYMEOKeMxTPJ5DM0lmvN8NHbnSnIdHEltj1vWRxv
YauMoAPpux6iPrZUbRA4EuNtkB7Xd45ngolRglgtEQptNC11IeilCGDn5yR+PBPL388S91Kl4lT4
6IYpmZuCIp48TRLHBMfdT/nZmYkEAvepr6FqSaHl2lNThwQg5LBQnEX3mxMseMthgsWcYJaxkGFr
oiUU6qjVTIXdAui9/mEup8sfHs1EiplMBcTLwAwAhTi99BSlMpviMUe1tACXhz6ZkDTiRI3L6cSH
SSZokCxSpYmAv8horRCqvahkJ5B0kXnpMmcH2dJC06nKICxAWhX0AgPI2lVIa8jP6/v3h1vx12rY
soKWR1JlZL4ERhL1qR07e4Q+jUjFG8zxPqhi67a6YE6o40BJywvzbxzzvEUy4QHBQCzEEG7S2r2d
/1ChyeYZTvkeRxYBWWp+EH4MO97MyEXYHqj4/7qfT4/os4NA1Ij49cJFNn9fYHuRA4mMvQb27dgD
bI/Llsy1x4SPQW3ENovxKeejclvvQ9DvZwcRQ5Xv/hG8a17DC4kcHz3xuJ4tMEnrgaYyit1E80bh
a9NhyOdVmd7Wvx7v4zFJh1RoJUZiUEyEDK2Yelr2iqv035lgwkggGkI/DPAPcG30Q2gScbIhBc+J
IryFMFGkADo5VCQUtOfKpuFVM75UIe91wIlUEhM2aN/rxSwLku2LD8oAuSJgG/StBpUlLUGPEqRP
4sSJVJxlsY1KTa0F9MSwrL6Crth3XL6q//Svvo/MZBQBtKIolILRbJihogtJ73LXhbwWMi9IyWyU
UKagq0UspFNfIE7diBYUgVVyE/ZvAeTAtSsNIL9okv7l/jFvIbBD5EnTYDxjrh0xdeTUmVNnff84
6RHLvgqVUlkaxwiI3upY1ndGyM0yly+w8haRFyc5CwVNMNMIJIFoiNPErmZoYX41lGMG3apFxyi0
dOU6plYONfT1lfGcjwkOtPSbRgfa2+6CjQ/T/RcDF+a6Da5jMOGhSAIIEFeYbWlttGq2syc4ram7
SHBdHqkWJ6TKTIwQU20OM2jB20Z/L3XUHRXR/H+kXcdy5Li2/CJG0IPY0laVvNRyvWG02tB7z69/
CfW9XdUQp/CuZjE9C0XoCCCQ5+CYzFqKcSruBYsSIIXGIUW4oh+NKHgQQz59OkAnmlGmP7A+TFZF
AZ/ctbyHMBeo6NE7KMDb9wLQmePCV8Kism7XMNERI+aZm9bWZYNnXqtA+TLUqsOSfZHBatfjuoVJ
cUjCFvKeqoJhSEjUkXmXWlBwjp/jIRT0XIhcKF8gqxTN7M0W9cAFZAGGj9yhU+6gXYdW39SjQkp+
wb3k07AQrjXGuu0AnXS56VD6UzVBpv4fsqF/ghA+A5u1VVN0DRow9KDdQ038XZenCupd96LeyJgg
WHbQ9Z5E91JwjvkkbFOlqTyoyFJFOMDz+pZW13kV6KKRH3Ydzp0jHnYqS4spKwJKpmrPC7mgaETr
qerMYMioO+MnBGwFT0122c+Z5BAHgtkqMueIsmpkDXL5sjZrWw91D3KOQxoLLopoGznkiWPSxuir
gybhhDQBin8QYi8xSa30rwI4kAXL4oBniip5kDJk5HRj8fOhhhbvlxgeSdfrXT+1QV0hv1SF7rTo
AtMCCNc5IJoLsAjKC6LIahzs+cGoIOotaAJlv+LMN+Nzs1XR99BCQ2lMh9K5IbmaNQZ64iuo38Y7
WtkL6n/n91OwKD5Lm85GUk2M3MzQvtfm+LMCcWczEEGeXmRFxbpPvC7YjLuhtLB1NAREtf0XfB1w
GCrfzi/m/RF4bv+4EIX0NFu7BVkD7QF6pWjrSw5ooGXZWtSNXH2v3UFxxx8u6pcOKPm5Qt8fCDMY
ip6ssrJMgnoOPBXRG2delsACjkT9z/OLFPkkg232iRktbELwHuFim7UTtrbyoriZh5LEXe+tXpbY
ihNCVqu4oe4gCDBEn5GDFEjx9abVY4GG3Np1Z94U0RuUPgWuQABcvOxUFJIcEtWsdqRmv7psX032
nJeHpMgumioTLElkjIOTNIkZOR3iMgUcsukUEMyPQ+cwa0HDLMBI0e5x+AH6DAOEbuAhAzdDXl6V
2c6SBJgvigv4lt1MLuRBj9C5U6HZwzwkna+uj30TRO1dPXpt7saVl657gsyq5Z8/l4Ll8b27eqPk
WVrjyRt1l2nj5vR2FhFoiExwMDLj7duGNc4fej/2YzN7EBN3R0hknl/JdoPaMSHCN4NWcbqW4Ev+
3aCmO3iQ9lBzwdg7egUiv3r7l+Y43ADDTownHQgSJ4c1xXeOItv9Res1+/VRconw6S0IRky2zScA
Au2fvLAWvFKLoXUbvXnQ2+ERAi9wpbmrGsYNVXsvTJ8sffneF2pA1ugynx8HabjqZA2Hp3LzJXYp
kXZyryX2ku6Gyi3e6kvMs0L7d7pPYsutB+IXKTyXpd5lcf2lqbpHc078LEQut2kvMZpsqysJ0s6u
f9aGYafVz7HI/CSbHb2vbMuADJIU2klUfpd1iFvJ+vVUZfdluK4IxetffbnuMo3aEAbfk/6bURjI
IkzwlMlFZChvrZGDoOZZCpVAGqg39ZGb97Vr0eaKRHhC9M8SCfdDv7gxmN2GNAS/JzkkZL0gCv4C
SPzGavXWRPFrPC7uOtQd6D/W77HZO7Q0XcMwHusUXOeTZS9Tso8T5aKuysHOQss3+sXWVfNFmpav
taS8Dm36E2Qirxjl9FVFRFMmiBpMDpYnIKNsNsCwZPEwDQcp17TbVfpDOz0a2SERaVix43jGyZpc
rEfrvm2bCE1RsfFWWfFDVAyCcEFkgQPllUhE6Sa0KCTR5Iy0vtWF8hsiKOHAONcmkugFyp+GttjV
EAXDQtxOkz+1EksBczchpmVwZjDKGsotUtfukB4mCdPdIo6Ebf/1xwAP+ODfLfReByRCOndnkdhT
8tVdV5CiE8uBMLX3Kaw62uMyXOEkp0PEgmAD0qmSzbLF1h7J/4DxhIqSDBtAjFqIAcVXzSAQgOVr
gmobW1arTMr7sCD14b5843rwaYCeLZDTnV/bx2v0tzFuafoEpuO1RSicgwBdQa+RESheehD1an18
Kv1thnNiemi2kmS2qOYaTORyl6bg7pccNBra59fz8Yj/bYgLhlNMCZFilDC3Krm6ddNYvirK14lM
cJ4rXZsR94h1xiSFPc9vOb2Yhl/nl7ER0/y9DvZHnLirzlybNO1qFUpy9EYG7xN6WPGUhT+mv9pg
2omqBRupiL8NcnhqqDrGYStsXO1G1yH0zroAg0+Bdi2/MPaiGrwt5ZXIqmgrOVRNkmaUWpMlxCmy
q8h1PIRCopOPb+e/F8bh6rxmYSYlWFhh2OYcmMrrbAb6+tIg90mUCe2lnt6bgmMoOu8cBLaaKUOV
HgRJYa+6LSSIwWxtT9pwi7mkveCofHQcfy2QLxIW0NZamoQqrprupNBp+90a3WfmIeovTdVv1ltz
9AblpyW7xHhRku8C8+xG/e0Z/zbPIcg8rLVpdhnyrd9Hv9zXPstRyj90TDjqfi0kot4ELBPSURCG
gKAGLyFlIaU8xx1Wm1HZTxYnVKx9pEMfzaEJhldtYxalHTcP0NEiYT8/uYoUXzKVMmAXhI4PYMrZ
QW9kD85mV1iT3LwOJ5a4rbSUURvl2FLAhro4jKipcsZnc584TFcsAR9q5ouYvEQmOWCeK31oijpS
XYXs5gG+uvNN8uUzR+RkXRwokyEewKwxYgA2AEO+V9yh9gl52tUJ7fFu2YnadDfG7XEkT+xxCL0u
pCx7Np3H3hasMTj2yX3z2KX2GkCWEqxX4+hFz4JViraS/fzknEC8Rk7TFIJgcmAF4JW9QMt6QO8T
MATGu/4qB2qrAvWK7VjhZKUcarekJlOMplMoMSTXKH5cWF/Um8llCXHr/n8nCPp7Wzm0njV1bK0e
LW0UL4zerhvQh+gCITrhiji4JiBhGbKOKLhtml+6DYZVvy8vut8G1F1vz38y0RfjUHoYEwIFnRE9
ekOL0qVhSxDdTlBO/IwZSOgYhoqqDT+NRVPo9+kFEnTTslwoXXIVlpAdqGPnvJntmAHzXv+1w23d
OMorVRVQC/Su4qvfOifcg6Ssc6Pb1oZm4GTTH+ctqgwdPmD/iUVuA9HhaC1d3qhoapBurjBlsGvu
0cFZONaPyUeV3lt2DeCrYrPuduIKR6a2ncGfFfOVqlmXSDdpEfQ3TC3QstIh0zOUsB3S4X09yU7d
RJ4hifrzN537cdV8HQpSk2YZ57gHepOBWFeHqe9LHIShKPX48Z3DLtxxeRw4t3OmLOtqKi6xgml0
m/BHux6MYVcLW34FH5IvRA1zNkemivRqvC/3mJ06ZM7gE/BwI5cr5uFmfuzMseHrT8mqWJYSJSCP
iq7U6SrS3bm8UZTcVtGt1SRuL/0w+6dyds8f141S8d/7ySH0qCxjZrDG5vDqN6kNpk73kJjCMRXN
oYnOCAfMmtYpISZ14fJGV6J+23+DnldT7AUrEp0QDpKbjFiRbEG4Mb3EpYcuAJTf85vZVvcty4t/
0ZwxaMFZZQhu/kY+/u+t5LCmT1IDI8JwPGw8oL7N/f6iC0LN1q60g+mndxQdVKlXBuPr+RWz33vu
6HCI0+cRSIsrtDIgX3KZrYmjThBmNsIAmc2dtaS+BfKu8yYFe8zXp1Jg3LT08Ehjk16tUu7XoBfW
zCZQDRKscR+cN8eLiGN866+t5atTdIzLVTXwTZ/WmwUBDCTS95Mng/+3CBj56Wt6Hdo5ml18UeV/
2x/+wRt+tKDpTGjD96zMGF7m6EWerxERnl+dALH52YKqz60ykhCaoZp5bUS3laZ8yY37ostvxmiE
ikeh7fJcyK29+Ug5IilfpZLjeqVDipwK+ikY+X/s1A8F6uwjRv18CHf4ovu/IWz391fksKbvI6sa
CVxjA8on3dF2ks3+n3iVs95DA/tiuATLtwemTRGYi74iBz3WvJSTPo6KW5Vev76VxYOWfzv/Ff8h
SjueFA53SB3FfV/hFRbvazz55l10WdpMZ4ApvYv4ZFUWr5+59DzTDK3kZDIlpAnK9wZ9N3XzN8km
AD39AC0PlyDIXkFiwt6dnbt6eA6aTuiISp3/EGARgyg6NQ2Dn+lQtV7SqmaG+tdNug8DxoQ42qGv
3vxmvPncdTya4z5kmY7VOFmIbmapdZCGD7o1sWNLlM/a3t2jGe5bhjoZ5khawDuvNy8y9NnNSMi8
sO3xjzY4d1FEYJpPeyQJ0r3qoPc1OGnS2p0/m9twfTTFeYi500siMy3jBWWbXtGDbkx3Sjjvyj5x
y1LUS7MxwsEu+h97fLqW0G4EEwhe0OpdtTPsGjPnkQd+5W+NK/s56PL+5bF4j3JO3pkVRvqVbMSr
RSt8S6f22JX2pO7P7+I/3PDjsrjYU9UjKqUmUGR8GV3WbCU5EJN6wlAWyBeExUfBR3u/eSdrKmXa
Q85WU1zpovvVAJ0RhKbu+GYij2QNNvonEjty0G3nCFn2t0Pf40LZ9TgxXRtdPWkGgHoC6Scj5qgc
a78GrGdCLOUuWifnFaKxVNSwQli4RPl1j9nNtUZWAJXpbr6x0tEXfMRtt3dcG4cgCVnMcVr/U0pg
ZYvYzZ+/D67itcGw+9xz+miNA5JFKqiJERlkAqfnKEuccnjS9NQ9v6Zt73Y0wiGJNptxmtRYUqpE
dtk+5/29XgtsiL4SByGaVczUSuBv1Iw6aeQS80uzmo5lBIku6PsQLIdP3rZpmAxGitRYuvhq/1qu
GEIT9EeITHBZxQFcOGltouoXJ/dy/xp2IPN7PP9RBBv2nic4uUMgeaqbXEJJhJIbY/1VkUt5me0m
vFNXEZGOyBQ78iemwrpFQ3E3I8u2lvbcHKS1t2mVO0n2JR07QegvcI3vgcmJsTIcF20MBwVQexOG
sS3rAmcl+jbs5ycGurmM1XbAaR7VyxIzm6rhlfTp/MfZtEGgN0h0ImsW4XZMk5UZ2oOwUaP2pkFi
QI/dVESIxpDkQ4h2YoRDUbWQV9WSgaJSs0tmcGjCJ432OI6C98N2bvfEELdjVql0vb52jD/TCrr7
zOufe/gHdc8Cvz4AOfTdp3LkJyY5FK1GpcnLFhUkk17n2Z0e3TefEZdBGHFihAPPtIfsiTVhHmlY
oruuir9X6WKbi+mFQ/gol6FdJpqjJct91I1eXxF7UYgwg7h53k/+CA5c51KzVr0qVDe/ZL6wuItd
gwkcSnCGTOUmD6K384dz8zoTXdc1/KeqfC4tDS1a9RNylrLk6fVjVn9Vuys9D/pa0GW6fUCPhrh4
BhJsmZHOODdl2t0oNT00sRYUg/wENuLX82v6hzN6tMXdOCJ37WDpCmDjYf5uHgqM2EaP02v7FvrK
Hb2zfPk5UbzzRplP+ngBjza5C0ggT6nnNSqO9Ujt1vxR08mehmConMb8YfSvqai7extWjga5iyjH
w39qt7L1EBvKPosh3y6Ss94+kEcj3NXLkbwdswnvBhmTj3StnKH/jHc8OYDcvRuXuplJhwOoFhdd
ltlW+qiIOoFFZ4+7ViW0Gkhf4exVut8nhrPQ3G4HSPQIykGiy8TFLaacEr0IAcJl8QrOaXs2B3uK
72lxmIQROzvDZ84bnxUboiHPojZUXAhEYmZ+3nWBdatdIbZEt0D7mCgCVyxYG58Vm8zVtMoVGYcq
e66qb9kAKeWgxMTZlAhczPbXIhbBzbdkk3/QyRat17kh0AolqUOtXZk3TleySZ9f56/sdhKVHC1x
kVkxEiuuCkNxW0h7JbsO9V4LTTiVY+4xhIgHz/BA9/WVqGq4vZVHsxwUZv1k5ImFelTSpHbb7NqY
2lb7rEzgXfx+fonbIHE0xSFhPhVLZYY98kSIB0OgkPK6pgLk236Bn2wjB31VlUDCjqBMUvxaffRf
3kGEENIGOgqhGlJskhsLgnbhh+Owr6ssqbdqHEY2soxGLXy4UnFyYodfQr/DFWCNYVPsa6/aj/Mb
ug3zxw3lALGe6kQBwSUA8RDtlHe57/8PN9T7zPfH6320w8Fiu1hK3dcA3snJ9xBXmKGVSnwZsmYg
RrRTMD1rXwkEGJ0WAuqyq+6Ee8xA8dxfwIGmzhohVi1h7I9MGhYNrNdoNgWZGQaifPSoIdEofWmD
8goM5qboSImuCI+kWQvS4gTljfal2o1g7JQD6UZHE9b6jNF0UAqAMzSoMJ4lUh0TgA//Hmxq1VDT
YVLdeCp2ZVZ6BO3KkTVcTkTUaLjtW/98Yn7sfyGNYvQh1qg1LwP91Yko77ZTSMd7yb8Kp3WWOk1X
kFgsqh/gEgAXXOzQsQfpXdk7pIWAoT5Sv5h/VNOsotzQHMYkETSjvo/PnjlH/KD/kI6mlKhYJgmL
5yFWnclkhDyqA5nRO9N41MPcIUvmKHpvx6EZxEv5MhjKl5rYfXpopDBQpedWNw5jnHlGbN5h2mVf
jq96OLqylV/hORAlVHdk+lKPaPIAf/cQIzFcJUGYWNeF+gQKDBFX6HZ54WRvOcxbG2nuixpOSg+f
6Jx7Gfs7tWEfNV/7cPWV9j6Rl13WW4EEQQZVl73BrL72ybDXV+jODrI9WO0urYz78/gkAHyedaCp
5VAeW9zaWPs+VYmDECHQTVFhfBMbKBLwVLWIqvNTaclKwzEtgfihOeylCA/NHrqfFaIdLbuowrc4
pP75dW3H9BT5VENFSGC9u4STl3qBeclqrDGqyUgVp3t0FdmpH7oYP13wQGr2LdTfZ1Gya7sr88Qq
D4KaLudkRETXuqvPavMzBPy0Xehq6AiOd8pBCnpk8s6vdfMbnhjlwG8po6yTDSyV0MBYrqDMJXXu
eRPbpZSjDR7nKEFpo2L5AnLDCgJdkD5Y8Nls5nX+WTqGwN7WkqisUE1RNZ0qFvv5ydebllDSwqiC
YGW6K6t92/pttBcsaQtPT21wrjmUkClCsyBe8KAr1nww5vV29jV0paffqYkSsbFotF+0Ls5NZ4OE
PuEGUXhElAvVHK6g1XXQCiEVs8gOdw4HQzKbScf+6Verzz5YcYjR5hldDm5op3Z1k7ii3uDNI3K6
n9wxjIim91E6gJbGBy3GdI2ikUNAXuDPvxhTpJw6okLjZiR5YpJyrZ4guTWkLgN66UF6i5ysTx2t
Q8kd+SWM2pcoPojyH4JDw4tyTXKmZSTG+Lw8DQ7qrbeSKQm63DbbXk5XxcX70xIPclQhHcF6NVjj
S3Sod78ZEgzRJWC/i/e2p7a4gF9uKUnxfMIt9mXLYYJchaNgMMNpoPyAfhAExYJrx37jOYtsh0+u
9to2HQYa8YgaDu3l70LVGKHRc3BNP/ONW9HraTOsAZ+fZhIVHH4G38IwYFRTi3W05utBdo2s6kN7
Qb+y2rdsp3eK4ONtX7yjMW51slz/Zw4gMV6qAmzBtZ3pgo8mssF+frKD4Hsem3pmTqZx0aaezzet
KD28fcyPy+CwsZ5nCNJkCGtbY7qQMnIV5oI4T/hZOCgEMxBGdBRAVPiI+Ae6ZVlj17sFT4XyTqw6
uxkPnJ4CDhFJoRimVecIbr0wYBXt0KVgdGKNCOzl3j9SN3sWHHXRh+IQsWxzrckplqgodvbEGi9i
f5gc6rS/lhvtwChP9GsQRgjMbt/pPx+PH7cC11lvzBZumHIzeAYcG9jUL7N9s++dZfeppxdIiVWN
Ygd11eIWGalxNssF0Gpq7RUdM6XbX7IeblZUHzDN4+TXaDDzhjdRSus95viAJEfLPPo3pd4ndZmi
hrErL+UgW5z0S7ZL/SxYbprAclnEhYbFBxIMeHiKRqQ2P+6JdS4Z1PdLRC32TpksN6GxrdYHgwi6
q9mhPLfCD56ggtZkLCugGjLsZPJ0tLLEr3J1FZKronIF54Z9qY/WDPRGKJqsmvxM+6ANdB1TvP8m
R3Z+N1yak8NK7AaxTZcJKs0BhAzZYBE4+0TfczuAwCH6r33uivatbFrqvLBW8gWSG9kdS1sYXudC
WMyPYvt/FwKw3g/tf+1xJxcXE6/3BAFLiBlh6yrFDG7pJ/I3wbZuXsfjsvjraJiLYQ0jXOxyGC9r
zKNA6AbtCqqd+ZMt2sTtE/NnD/kBd2iGd6E5YfgF1MY26e/CNKgVYlP5RtNs3RQUaTbvgKoaKFQS
QjXKRQ8tnuaJzLIfNdos02n18M6z9Vo0JLh5ME/McE51WsokVRpcg/8SrGcYVWoDUS5HtBr28xO/
2mQpZAvqFefPfBmKb12418pPRT8nS+EcKxIXWrPqwKwq72wzRBJADx0igw4mX52pRPCahS8lyrBa
ESODnfpj9twY8935MynaUM736mXXaTmyLKgbWgdlZ+61IN4V/r/dUO5C6zkWKkn4brHko6m6mQ7U
+lQYcbKh3CXONRNv7hE+dvaLa1bXSC7ZnFILQYE8EL5xNu/yH2s6r4reVZM5JhQbB48+XhboHMsc
+YEN+/YY9vpM5xg9sca5GEWWSBrlaJ7u+ntZSuys9KloHHHbi6oGtTTZUDD/zRnRWeeYkSCaHP0a
qgzqtQmBeQhOwn2DO8hL7yXHvFz8FRlc+vrJDT1a5zxctcprahUYumSShGDUOkwgUkFMZr6PIi6i
Xtv3YtAHH3eyWg6xtEJBBanAHS/7A1TmwvVmmN+a+snsb7pRO6wQVxA2M7MdPGeThy9Zr+o6xQ6z
99zidXZyUDHGwJYoes9tQ9hxOzkIw0NnNQwLtyGVvuqznTYPkyhwZwh1bjUcgq3pXNeZBC8dk31T
unUTGOWFmYiAcvumHVfCQ1QdjpOSYdPYTKCKqJIJO4Y72S+9xBdtm2hNHFAVkL8mMhPGVVJjv8io
R2HyOIvyy4qoznno3axF0ZMTyAFWbxBpCiMVXcK+4rNZAaZ6tCJQTRwN0o6RU/iA/ulZBCabkYGK
GimVVaip8WSm8aB0cV6iZZO0h3Z0IvLFMu2yv5ag1541glhy+xz+McbTmCIJDCY59GW7szE5tX4V
aT+JKdhJkQ0OuBYzUmnJOstqJbbzMnPi1VNFZEXsbn487ceFcPgEFuCuJTESdmrhGdN3tRG8EbdP
3vH3c3i06DEmxnS8IgwZBzw1PUV/QLBzUBrl8fzBE62EQyG8VaYoXJEGSaLZ02i3y8LEO29i+2xr
qmXoFFzNOuUubRzGidb2gJ+RNRm4+UMv2+Rauq4xgz250x4KaamjXqMIc3/e8mZAo5kqlSmBfZ4t
aATzTVjNCKv0gNFiZIEBwTJxhLidtDixw4GfpObprIKm2V2S5w7yAprpzfPPFdMFJAdDyyGCWuYU
RNRWQsEKN0/7iWVua8kMooyFtXrJkxsOlt1UN4aQln/7CXZihQPCWS1pNTTyb1KpEZ9wteH+3dqr
9qWX3eifaIABieSfz8ZhYdesSVNaAPmUQCANUW9nvulmZ2vhz6QT+X7BDvK8AGNarXWcowhFQW1r
dk+QU/qWNaXgyS6ywqGSqoadiTUpEOceoFP5HDdPYGM/f9pFNjhQSqdChTwwoNygB3l2lOJizgQA
LrhQfBOq0hJzkpmJdI9Gl4DxzLCuAVESZXN47uQEEA6VkL6XsjFDr+boV7k9gDo3DDT3LfHotXVZ
XGa3YFBR/fDi/zHDwHbpA7QfDx9hu3zy3BstKVRHPUaOk9r9pQEdc0x5U9ibPaaqLIoxRNhBOOyQ
m0yNZgPgqAdsoA0BNmTTXWhWTi7LtLci9cHt6sjJAjnIUMKczFGjoIj2SG+IPz1GnumSu/yCcQaB
yvynKJrfPpcUVEhUJ6jccc5MA7U4jfsFtZfWMeuv+bSnQp2rTTemHW1wB8YyQjIj+lQwpxddLx57
ghEPg5a72lN9jICktuiMbrroE4vcOal0Ms6jCZCSLBQ8kSq2NL9YL5AOFVzr7Rz1iSXuhOixkpFB
R456cgZvCX536oHDDg+w2eku2RSIqFf6H07lcT+5QxKOykBLFhaypB+rFKbgr4IECKasxc8T0VZy
7kU12zTuRhwQNduV9UFfrrXZKUSaKaIjwnmVSaNNs4LRDn0sXpSAFVHUCChYBk9j0PVWpxQDi26b
naQ9RbLkzKbdkFJ0IFj98iNE/fk4fLd1Ka1JN7Iybqb7Cn004osxv5ujYDZf1TGQuxc6ilrlRGvj
fIvZLFG5VHggF7+a3eRYAfXRN/EjfltuZlRKDKd4iNz19bxD+wc3cFwohxygso+yqkeYrSP5kHmx
PwVI/gbjwdpbezYvYPoNatbG67AbRfUSAWrx7AatQaZ8zFHSxSaH0S6WX+X6+fz6tpMsx5utcxhC
umxp5hSxB6gfIRKJF62XeMb9fGHudSRZlADjsBg9pO782l6JPI9ogRysxPmirimFo1u0g0b8cvVm
Uce0yASHInooWWmZQFakq26NxivANz8KMn2CW80LHLZNVac9q4pX5CJJb9vly/lvJFoChxqzPqVF
2qGLZuwbPyIPzagGskiEXnC7+C7sJGrj0TDZNEz91BdXTX5PNT8aBEVokRUuBi0HWVKHitU66+sq
2pvGW584iXC0S3Rref4Bre5pD3IQdCTeMJ5FVBziBxVlhofldnVmD28V8N6ZjxPYbBJXE8U3gg/G
1/W1rqvjGCM67pp2Ti/rjjFIj2oS3p0/FyIPyXMRIBSukooVODswA6x7NnA62uoDizbo67/1xzxx
9tpLjWJ1QIoFbbRMzDF0l9vqkrH6UpcK7pRoCzlksCJVrlK0s7ijYnfoxFuvCz0QbJ/Ah/FVRWzc
GGkUs4YDFIVLEvkxVAXmxfQtCy1JBeC86MGq0E2HfsruBcY3k15H3OWZCCo6W321IOBo0tmLMs0u
LPLWQf6rH7LD1OX2nFrX8aztxy65NLPCLmqwoiPAi0xiQzvYU6Icqit6a4emLHj8isI9nne1UKRG
jlkfx+j3++oJtSCPla21QN5XFbwCnsUH4a35hyf+H1fLlyPrsupKhWJL2HEOMSqBiA9NCV0OtViW
M4mXQEgot3nOfutcqzI1ZQ6Q8KWJREmCp9b3wZO/DUHhjKGjXCNJzbI0z8VzL6zPb4LgiU0ukMnX
am0HHV0QpumC0L8kX2Lq0EEQL4lWxgUuqwRaZVrhGzbWQ68nbk58Or+cP8UiG9yTZ1Liqh561jFV
BBUGd+iNkCJr07mebBb7E07ewkOozeA/Qik8UUE1TWp3MXbnF7ENoycmOKzJqzAZqwI71fvVU4JZ
CJz0r+/std4gpHPabMSlJ9a4gESq5yLqS1ijD6yXYbqSIlu7blEUxHOb0WSFEe6+TfbCW82++IeY
/cQy98ZpckMbxw6W4311wYZemWInvTdjO/uCZ/dB1MUgOh1c3GKhDyhNVny6TC+cCKMfankzikg1
BZeJn7GS6EQLNcVDpFIOoW7L8kWpgrhfMNsnOiM8VUatZBkdB+xdxYg5MPDk9TuZ0ehGt6xZSsQl
Idi69z/n5NSb+aTMc4StK+bxJa7i/RBn4HsngyAnuB3+H8/EOyafGMqqTs5IBacODfpv9d5E+xkT
j03dEKlVBTM5qzM6dY4ZldyL/FE4fSC43u+ZohP76dKaybTiUccwPwa5UTjZaNTAVWivdZZb8/53
DVn01ugm6ncWckGUp32tmyU2MIiHU2le9PO9agpYXrc/3Z/fzydzi8RSQSqL35+Gh7m/GKvrrBVE
LptsiSdrIJzXitQe8iHre8Iu2g2PICV1ZB/koL6a2pFXQ1+9uVScyp0uLKSsb0eMWwvRhOHURzQ5
rpPzYpB4SOQuY8FnC7DKoFSwZ1GCeZuBHvLRuCZXpj3sGdnmLHiTb5+Zo2XOs42qbmqEdfzX2o8l
/FpJznmHsDmydrq9nFsbiQKtvhYGGm9C8b/wQPkDp8DaFaVv0rXhka/aofSkfVi62Vt8JwmCX9EC
OZ+njtE6zA1aD1ay19WHrP6cxzvuIOfx8FhdurTFtyMPik/RWq1/MW3WbIrmlCtReVd0ITiH1xTa
f3ptwuww0ruSPlDRcOg/wPNxQZxr60q894pshnpK+YPAtRpOrD1Zkl2jMo+UZQvKbNnOtMiGlu/5
w7Ltf46WOSc3FDJBVyu2si6hqCtXjtoHGnWEBI2C62axx8wJUJZrXlWdWaIxqo4clPlk820ad2F6
b4imYAXfy+LAJayXbO0HuITIeoFKpdTcJq1g07ZD/SMIWxx4ZJgXRsEU/VctCGbb13Un37J574K9
xhGJSP75j8Q+/xmssjjEaGqJaNqKOLXGEZjAuD3dtd19WwXt5GTz/Xlj7IufM8ahR5dYIV0a5DhY
qTk7ZMHks7eEKPm/Obh3glL8JBKYctSwnbEoVIkWZ/GGoPqZHULMPg0uCbo9qPYdzQElofsvb7TF
wQeaRHqlZdAfVSzhZQ1OHn/GixqyrOmWaZkaL1tpyBpm59oQ+XhF/xHGdFcn4VU3irgAtoHjaIdP
mI91+R+S6OUQBr+BnjXppbZsl8Imvc1jeGKMu1lZspC2rdEqHbc7DX3oaPZH2xX9Mc+7VkQtvIkX
J7a4G0ahhd1VkYbRo/oKA7MgQsGLukq+JrLgbm3CxYkh7m6VxULSOUSZJkocEKraS3Qf4Vqdv1Ob
HvHECHentLGe6ECAFyP9ppp7ZfXO/37hOWCrPIHXTl27YgKFKOLQMCjd7qrfqQ9s8Ke9Cp3k+bw1
0ZZx96fuYovSGrlWKt2pGdhI7iCZdN7EdgrnZMc4r0umcCnzBAm05Jd+SC6gAPAzfSsuJ3fYx/Zj
dJP5QkASHTnOCS/63K5xhjy1SRz1ajiUe+KnNxKmShLirXesQa58jND+SvaCxW5m8k4Wyzlh1RzV
VmNp5aJQ7SnSHfSy2ZViXQxm8kTl4gZkT84CrvQpswS5MsG35PPmstVMbaqhpEfqqyLCu920FeVT
r8/j+njKEpqa9TzIAFwZerWyx/RqwXC7HljdFYRlb4LtZFf2gwc7McdhRzd1YZ9MiD8Z/bvJ+gGu
1VfisLMj7zSkRf/t+jgMGRSjVnMk51CEQuYP0hgskZ3/YtMV9FYUDIi+GIcl5timmRUhzWiiD6Yl
xEnJ9aQJjqTICPv5CZ6YEhpee4oHvNFO+2ruHE3O7uZw+Zenj0MSpU5Xq2eUkxK9GsL7BEVJEa/g
9tDnyWngkCSTjGSKU1Qh2dAWS4+BLhH9oF5+ELe+iLaNg5BQzlMSJZEKnblbc7YRfs75v4ss+Ny2
3mi6urKhl6LNHQXMKhh3GKed4AptY6GG8RNQqOBf7vsPcpfM6JlAIZ7aZe7oBzxNvNCNY2f6PoL/
FHPAfo+3cbMTab+ILHNHYmiUHqOzCN/n8KpIn2LlkEmY0trnoqaQdwaGjzBxXCN3MIyoStpKwRln
HfKQvPAHzzx0wfo8g1K8sfM3AP9+ulR30o8L9Yq6tbOy/qW9aCSfrejj32FSDGEppibzHWG4aUZr
aYxh5v9Iu67luI0l+kWoQg6viIvdZRCjqBeUInLO+Pp7hvTlwkMIY8suv6lqmz3o6e7pcE4tmYX8
qImNrYcnQRHM/a/KEkR5DlEI80mtoXBXfgqKAKSImhvk81lXs+d9Sb+5dBedKPvRYmHQEw6i+tkp
+NQ3ysIak8UJJID0lKBHNFS7juvZ4iasaQospM/teVnlIp+yomgUg1RqEVHxcnYWu3IJR65wSvCK
xsoFiTszMIqwPM9C69k234tgyqhCA3szwgL6WlWc/Aybm1WunmaQCQVLc1Cy5Gn/oLdT8os4yuE0
0iAGXI0eINd7i+FKg60KVic81OJhGFhOYTuuXoRRaUrd8dWQpsj/k7Ny0/gSpoGDwuxdkmfyhwBJ
075yv8lq3wXSRYNQAXhuDKhEALaama8ee6Bla85omAC4/AdQ9Yz7QVcOpCXIppQHHBgcottNsdkt
jRVpIGwZGJ9te1vmYp90AYEzjChuST0+zUMzEPzKeMhye0xOaZxbWXLdA8lFHBn3fzs6XY6TSlO4
UNJarsCgej7g//sk9EtmKsQwSJ3yMYWYZwnYMPDS+T65IQZcQS5wyr3FE28rR74hYAvzQXuIebN0
GNbCME+6oBDJOgGbROTgj/OTdggdsIDYJQrJkiOCc0dizIJsnqaKF76oodIj0yNkvVbMdSmS5mF6
7BdPau/0mVFIJRfqQ2RAMRjQVKpk6Dx14ZqqlyaerOoMeYSOshkmvjIEZg3Cvgi5Opc5nfZ5/xQ3
78BFJN2P0glbnz4ila1zr+7PenFuDUB8dYyrTcxgR7PX+LHKL0H+J5VLjPfqrFboC5156de+Htu+
Y6UI9QhQZaNtYzIQNACwbQFHemA3B+3qlcSZOe7BlEZdra4lrcIOXwrDFmcRW0c5thdzX7EaL3RZ
L4Dt6LrSjbpkY2R0VRPB0jtXx1B37VXP4j0Ja9GxYTmN1/WlvU9FhfJQQoh+XaSJwPSQO6WnAHdJ
fTHQWJuwcpfZ3XPynPoS1qsKqz1JPzqs4nXAfciczGNTs2wPX6+UJxa8Mp2lV+omTeHF5BR1QxWZ
KQpDFp7pXyeruJYssN8wPMv2TX+/hq/JxkqiDJqbNuZw0wXgRuejLwG7cWTIYFoQFcmrguebYUAW
SDqJEIWpedXOnrB5dQgcgfG8224RrQ6R8ix8IygGqEDJizXzw6cBi4BgOv80HGJAPARn5Pm5TxrD
6vVSIU/6M7pF4/IHvDZ2V2caCvI49hwWAzt+cRswkk5jchTzmhHytutIKzlUzdJYmrCvEmItr/Ov
03Nz0H3MhgK7QkIWGGKPzmKttm3mgCuZlOtRQvBFRDxAMQf5sUlAfw6IvfAcyYrZh6zrybBNGtQv
GrtUiBbUOppJOEuR5nXjfKpFw2O4083gutKJcjkpt2D5pgEgQetonwkgVBB7vUs4JMVDbDed/Ucr
7iuBRPGVgQjIxNJlRiBKMD+MmxCU5oSR8321tk9PQxFekzRA2VHZelRFatjOsI5J8w3A5KiJm9es
o9sOqRch1M3WJrnFcwgrdPwxPkgHwPRX34bn2EquZxtgj98E7ANIt9WfWcZFLHXFEzUwGiWCbovi
qOFjMh5CFuQUQzM6Pw+kDEXLGdNnmeGng9/K34vy3BuM8hr5Qz8GoHdF6LQ8MbIoqRtUPMLhZplv
M+UwG4XDK07TKJYUuv9ZIHV/l2DSmmHGB+u16QY9D3NJcyvBQpvBVVY7ANhWAMaQ9mnfFlmHSaUQ
eho0QZTgsTNg8WbwauFnJV1jsHJfCsPi6fy8DadGHRM4fqX12xw0GFbE3HQg57P3wairy9WSNBok
PWmAF0vm8SXNJOSv2hHouD9ZTw55291e7INKCFK1MkqZFESzjPO1LvwWphMWr0HBGY3XSjc6aHA7
vFq5xvBrFrXSBOyzzcXDtRA+8iXoOevc1AT1UIbN56ZG6mZ86pXupPfI4fL5CZvQ57GN3KaVKhNb
nKdMrs14rr/XhZRYjdzaWtEhFeE6qzEAC9X/DJLnqCudKEzBmZLddopilkFmClnrRNNkVdMAa+Iq
lD1GK+K45/0vvB3y8FhQSONRUOnR3CUqm2BueRRVk+ZY1r9aWXJakHNK6beuK06xpvil3Dlcwdtj
WTw0DVYk5OcFLCI1EzKLZW6Ug42Tkp9zAVl4CniGzGmbz13CqCFvvjgBQfeXD9cp95preViEDRIn
A83xLEkOSxXYC6BQBU7+hK75Vb3UD/tHvP16uYikXKsYSECeUBB0R0D+I+2/C6LJ3Rex/RUvatEY
XIU28KIYQi3RI4ubMRgo4ivZls1XJIOb6JFjA00yjpLGYNSxMx8YOoY05sY0slekqvZn8a1xekC/
qC81yr5AHDuqz+FNyXDyDO9nUD63ivNgNkSEEr3AzndY3pawRXWqrXBZrP2jZfiLD9hKdbZUKDMD
GQ9YG4v0GLSxKwCvYV5KO84rb1/ab94r78ZiUJnTwoVVAjint8Q+RUVkeu5OZMaNQy0kcjjFYm2L
bo+nrGyHcsD6GIb1KGAqMZ3N5JWXcDiEmIk8vI1yhPdMQL7NGK3xqsJrAlwOvYaFnT1DH0VIlL3B
zz+FX4C64ei2ht4E+m4SHhCdV3j5t/wkvZQHxglvtk81mddVlQAk0EOgCRbNIqnHxyzhXbUS0xxO
B7SR0AGVigqgBAHuOf8jUG9jJZX6rnm6DGGBJR1b65yYu4sjp+x5PJuW2uxP+uc4IDNbfNY5+9pu
elQNQ1nAkTOAyEA/aDohyxQNyUmq2WV1LnJHTBhTtdv2s5JBXcYIOyPg8sOBNnjKy06G3g+K145q
vlZP7lmv0c0LuRJHZT5ZIWbDQEZa4/znyH+eu5ew9YvM0fK7/bPbvosrSdQ3mzQZLNIJDm8O0OtB
RhAChWEUMPDZObIrHvRr7oU1Rs48Teo2Cj3olqUZz0HysscrG1PrqVWdWpu00FAdemAouX0dLhZC
5UNGERmitEDJbiistIhMKVnsEFjz7bmNr3HMUXorxwyp5OQ+5Hyrk6UCvTj0qbzoC4RqAAteGlcK
dXtfMZYIKtALMzplYYueUlA8CTUGPlNGBr5dg1kpQcV1lZ+qsSFweNwhfwLcySn2xBvV5DwF3QbW
FNq2y3z/THSAX/i2SDoS4EllovVSj0DFsYtXjFOjY3oMmmgRSMR4fbadqSTFOdQVRkuaJYJyF4ve
Sm1C5i2U4Bh1odmxiNtYV+hDyFbLsNMNmDTvgVvp6a33NN80WCGzO6vwmPjXm+WOiyXQQTsSjTkL
otd5KkL3kbnqaGbPJHyqKHckP8PnfdveXqtZCaScRJpyWtXHbwU50Ab52CU4Tc+cBSDih9nOXaJn
wiR028y6Lk8Fmj5AH5Vl4CZcqdB4TqNfAi+ZGW9h6cDcV28zaF3k0FNGdZsNMUcYNpa+eCgAxjTK
qV8sD/tStru+KzFUbIyMdtF7FWYyWqOD/A5bIN2h9KobEAnZo0smxMfCTB6Z6HebxMykQfP/Nxd1
BYxRx/pfB8lYhHxKfwWWYspHGU/f3JpvDWcxI3QfyLo9eHgAT9qC8jpnT7CxjpkKpHHD8WkoYdSF
QE5kvVU+ldeVK49mdVqQJ4DfG5Bkoc0a2WBYEb3H2xg8B741QKMuMR7XvB2mnJn2niTe73/fzTxh
dcjUHdHCnpu7BQGs5s4xStYVRlAPAEBbRn9fEOscqQiahaPcDCMEzdgTFTIz7Jw6ZiRZm+5/pQwV
MKt54gNVwbNgqvAIMPw2Kc0iPBsD8Jq0wEzFrz2TtpvSi+dVCdBwqiQaAKUUdDpLHxrATCcxaO2L
M+d2topJNQLyshxTq3FmG88fZpSjXfcHmdRZSlPHp6kAmR3ma8JD7gS+/NCC1EuyxJNhs96RVCz6
II461mGp+A6DJYTj9RH1raWw902DTiE/CKCykLEap0loQCKry59L/ga1BiM4iqmdxTcRdmqQ3em9
2bZXAZYgU/GsJIyHMvVGp+XT4Eo6D7CGGkTNtiiDXVRUfvD18wJ+nrT4lEraCzeU/853fxBIfcCG
i8t6LCEwjiyR+8lnVjO8MA6VCrdvMkRJJMQkvK7QVUkFKGWJgJlDstr5JJxroA7VtnqD1j1WeuYT
K/WiE70P8ihPogD7pZMwIfQaKGRsaod4rLYAmy3d0GU9AKib/kEYdYD9MEhypBDlghRgAD/y+Frh
v8yRW08nObUMlpuk0SM+CKTugFJ2Ws6rBHDje3EmnIRAcTrOL/lV9i0AD0B5S1AjFLvw5LuWyQJP
It3qIfAmXJIUHjCUoqTS4BFiE1RTGy3kvgdeBdjgxbAxaOJnznxQfgCCjmE6mxd+JY/8+6pP1BX6
GLRlg6GdtwbfgUT91NLvyVtVvTP8f1td+aAhZTwoH011CMgDUMCox9EDZrwdW53TngOzszibBeVH
ZzUf5FH2M2OyQB4JBAyWx5HXRBaWch5z5BbAET6mfvxAAKX43Py3nDofBFN21AscBhZVuO6sORQD
gQJ1MAW8//02Q9Ll89EwdXw4GwlgVXATAwDxyzMwIq5jVmuFzq5pTWin2VT8UNU1fBh/VNzmXn/h
f/AvrU22IFNMLXQjVkC1M9PNMGyTBqYTei1JgZkF8B4sYgLu341s7Tq2sFh6bgDdEj0arFIYsYWd
20c3NFtcv7IPcZzgNr+TIRGtF4h15YcOAb6xQO2mhqZiq4wiPD1Q8OGEqbDYtXxYFylJLbBJc8eZ
BPwitYCIh9vRAmA4t2SzjlG8xlqXp9njMwufnxjjnubEC6/8QBsFrV5M8APqGNrZck4XNysnNGzu
9flu32Z/Y07A4lN0URV5mg090MNuBl6pROqrqkeUbWsz9YqTdqcLZOX8KyFBS7yIRYO2bVAXwZTr
yasx7fqiw+fNnRa45cr8eV81lgDK1yyDIhQLEdAvjpBe8Sz+LMbvS9Tvl1OVYHgJ2RNXXk08COsT
xlQe3Tf5yxDfj0iinFabyEuVxgNGFHyClFs/Lt/C2mzeSt+fxGftRb1mXrvtoHcRSlk/TI5XFsJ4
Nn7qgLPZe5GbPQ9HIBlh2jHy9r/R9h1/F/Yhi0/rWpsS3HEh+TJnp1SZTT301FZlhNZt13yRQ30r
eakL4HxATp48h6GbDb05S1/3ddm+tRcZ1NfqgHjchxJkZGgVxPq5EWVzMs4LfxpY8xDbSZ/0Lkul
Xsd6O3QTbhDxjYGnWomr3gaYXSZ5Aogvf+wrxjB0lfz7yh3VSVnniQ4zjPRH3fgFoqf939/WRpbI
0Iom6agc/V2AkM251rS4qQQijNCLDWZ3zP0QPL+hy8x5Ng18JY2yhaDr23lJyd72sbwrQLVSOanP
uw3oIGI7f2botvkcWEmjrKKaSrmIiLTGnsDTRmKJfhuC2iU5NNZ4YE0QbBrhShx1exVOkcWBvAaK
SfjGpZ/nRryOigM3xE6SsvpGLGFUnOLUQOgwOCzZQdXYGTi760azhcxZONU0mHVMhjR6QqdvjW5B
RgDHdAyuCN5wCgwswDZhkkEDgWB+C7IcO/oJtE0WseXmq+dyqHSfShQiPZsITSihliFj4LGPhieT
JnjTSa3EEMNd3bMpjUtOD/DcUGaQTSMFjoXpIPWsabRNn7sSQ/mOIYyMph9w29Tl0HN3o3Q7V37K
MaIvMbQPOcxKCuU02lZpilaF3RfB/Cmuksdwkb80BGBNqACGei3nrFHiTTf1LlHnqZtWaFO2hBP0
4ppDiKE0Vnq/bwU6T1+toAAWgwj7e2tydH91oFmfZ9/MUVX7uxVklZzwJRGT1JEzqcdldvgKbA+5
lXP2vnNinBg9IF+UQjsJ2O+3E6O0UswFzTqr0bVvBliW+Ls2CV80eUFSmLHCJvBNAjTaNjITjM/U
V/XwY18fhjAaWjrrl1CfJxk2p/nor5t5+U1RREsXsKQ1ndLi8744xpd6Jale3dc4Floh0CCu6Qun
jn7EaeNEavq9r8ICIOHZnzwvL/YtUVFy4JsGAAngBGlAwzl7qeb3zPEDho3TOW1XjOEMmh9S8QA9
upMCYd0Ajy+AjL7htYUOlWh2Pw17uY2OzBfmfqTU6Ww3zTMwl7dE9uceWUB6BFz3QQYWDm+r/wDa
fcvb6oKoSJqogM5Hpa5zXfIYf8zw8KkXByvP5iLIZqIZjCu2ZZJrKdRtTuJh5rUFiZoMPBCjtpTk
oBtPqVJ4YmAGTcwwya3vtxJHI14p6Twm0oBX+nwkFBeq3zlYUmQCnrDEULda0cO6zXUERNFr/N7D
qP1rQGTCGGylamt1qIiY1HNtcDI5PU9ywTOBaOjGGMLprqOjgmH+xdy/0QyboNdXh3QRl4gELR37
6FrykKvf9Jzxiba8xlon4pRXXgM7eZokzPCI/BzciSN2HKUMy/1d8qyq39QxZlQzWOIoryGWURmr
DWoJenAGhb1laJ+CrjaX6GqZvf3T2+yP6IIhYx+AsFrSD4WgHflGIbnuDGyEGkRruj9Y+lnyOA/g
CCjR7svbVu0ijlJNWMJR7SbkS0Gtn+pGtoRONIspulaVzjKG1toXR6P8vD7H1+pRD4eoiZJBGnGU
hG1KOmf2cCD01frDAmRu9IAa61f0Rc5NFgAvjQxIC6Zvtcrnk1gWuAYVCONli/SdgkNSmMJd/vkN
qjJxFM5UrxPfOIQ2K/PeShhXetMQd1W0BElNHHMeP8+jL6Sf6/gxhsvcP9+tbGQthrrsYdV0i5BC
y1L53PBgyskZ70waq48+Rxp7SpMLcQRwI+yzMWcEt/JKViwMqd/rt7VNRvtKPzDJjhJZjgcx+PN4
YAHmbXuYd5ulu0MYZVrAdog/oZLvKv0LJxxHnaHmZltvdZD08qhWTHzC8QgCb5ghCa5h9EwCKfba
sAeVWAsj72IcLLjD/u7TugKxlAPSqt1bkwu4mTduVv1IiCL0yvweegl4W8Aqj3GQx+L4D9YI923U
4KlHzRiAUDRsYKOtI7kVoJLB3fyCztt37iq/xdazLY2m8sDEIt0O7///nAZPOfMqLIcGfLiEp23O
TNkC6jxgv7JTcxrdBTRtoNY7yZiyQaPR3b8tm85PFNH4FjCPi8Vx6sgXfVxE0ivSeuBRn3PZqVIv
y62OxaDGEvTh27ZS2mStYse11RECHl+dgOAT3fWq5OzrtPkRVzpRH9FAllYuIwrvYCXMwx8JRk24
u3K296Vs+pmVFOqbNXyBEbKgUGwpyCxj1jBUGHYP+zI2r/lKBhWauqVFE4HgL2kNWoapo8iVhS2f
/yaEHOcqk9D6vIqqDseVNq5oWGnPm1nJSolYp0XMYyWkmqMsyLUEtTnx5yzijcOKqtSI55tTvhwV
Xfwr44pL8xSP0OCKpKwcyFIJ4LN4YmWTm0nrShB1XBIXtw1SLZK0dj5hq/pnYICMT0+3reY47YcS
aHqE/Y1Pv3NVTNpU/+nLa8QtrT6KwOVN0vZ4u1S9OXSRqQQ/o3/JH/bhu1AvF3ls87ZY0KqtAYLd
gFPGbP4lXR0tgq7oCYoyLZFCigOqmafAjjgbrPSX3i//IIPykzHGh2YtBIjJeBQtzHIdc+87gUxi
29fmrIJ+MTAaCCNIZTFfFrjkDrti85Ena8jA6yKFSoQ/Eg5ytz+EqDIjtzjsWwTDddKpTT0thVCm
kB30YNeODAnsBbXqJXEMHpfy3w3J/nWmKgb2BVkBUj9lGnEwQhypIA7FTSF/mWbG728r8/77dF1K
UuIy1TLYRbr4eXyfJk4UfapL/0+O7CKFsoxGF7lJIrG7S90sMXW9tpUuN+MmZHybzR4r6a7+dV6v
/Y/VdZWNIMBeMx4qNXbD3dkRvwJu0uKc+Va54m+nY/yiHowXgdE+3PbcF6lUNJXrqY8MUp2vA4Cf
yqITGqy22vaTaKUZFUuHosaiYo0XX3Lmj+qV5HI3pFOv3xrW7Kbn5HoCuFbtgkfO2/942172ohwV
YMMuDENlQliS019hYk2Vl7GWD7cTn4sIKl7wXKbXGXGyaXGrpedxejDS1BKxqytLfxYE32XRtS++
AlldtpCgcQS5FPp5nCN5xjF3WfiMmwnr5YNJVOTAA2sQ6wmCGt0bWjCedGYbO1nwXPdowbOgLxkX
mYaOXYZUHdQRhj9MLieCF++HoFvycrdvC9uB/f3waODYBJtUTUdGQTnD04XSbPTZBCyQ3F2hfuQL
YC7RGN+LcbVoOvQMzMVVGRHXUbzI2ldVYGR22y9+bLwqEg/iSyDv/j3A52ITp8qEuxv5Ovq71U3o
FN/yK9X/TpgnC+cleiLUQpkH1VhELJtXayWb8u78ImvIKiFbDW6zBFyXyZdWihknSKNGvcWQixR6
jL4L1Wla5AopTAnUnATD+vVLLahm2WK/xwtnt8u8FvPK+6ayOVKhr8RSTl8WC9BUkEsto3IJ/lVs
nJkFmKHMzsl/AHLdyqw6sf7tHtMHbalHlNZnhRrFEDvhITWrpiKUVs2LppAeldQZx9nU0BljDbNv
VwJkHlzevCzAlKhPOSfqJOcScjjlRrREx/gWHlW7x7IWCDCdBBs6LBa5zVa+/i5R4Em2vwp1k1Cl
aLBDInfQga6zHBoshy0Wj3ktNkTldsFxJY36mvFUzZ1G3g5kSYLMvib3qt8Qjk87vjdQjfgT61nJ
oz5jBlbPHjSEb2MX5ZPi1l74qNrcF9XGWv6ZP5TfREb9djuBlSWAffGASZTp0JBqGM+cA2R2AwCS
RCdxFSSWIOUgxGkTiy5t02GvhFF+Z6r1rhFCuNKQl+0hWlxjnpy506+0pr9nHCY5LLpDrK9kUcaZ
D12xxPlf6TKyBpRTySqxiBmW8cDsbEn70ugg0aQqV3QdpFW26vFOYZMddM1pbTIozUa23fZvF+0+
1GekrOq5IcJrM23NcryJNUzzHVT9Z8tdLc25yo/VyBpt2fTcK5mUeTahzC/SgGysLpv7JQEUyxj6
Vfa0/+EYUugVmaSrFH2RSTaLbgJGabFz2vMsLoftzPKiC01xl6ugQKxJEXMA9B5hwcHsjLkctOsm
NPPP7blw5hMfmuLVfFgYifNmPrESTSV+YqJVQSaRpJZz+eReHJyxvNVTzYmBuVlOsylELHpRlkiq
ylIIYwlMVYgMyjsp+xkUXqZ9SvjHPP8UKbdCw5ow3UxgVip+uOdaoKoaboMaindqwtt13/n7ZsIS
QV1viSsSue8FqCQUtmGoXhyz0GZ/E23efSNNU2foUYqCPkwR+LKkETkdjLvOnKzuibe7K9Zkxrbh
qzp2BkFY9KFBnVStLjc9GhR1BiKTbD7myBymtmUgJW4f3EUM9W3aSRvVSIYPnsLKwqvATiJW/Ygl
gvo2S5RlWUHy8kl25ug7rz/sf/vfBK13HWhvm5V9Gdctjmq0Bls4FwDZir3lGB3E5/6wL4vxVWhH
uySFPCoJrg7o7ziTUwCzUeucJXGRuS9oOymXL0pR7lUc23SRopnkjsFROoRfSH0nvxrM7+pN90Sm
zwpLdQKgcRcWa45w20FcZJPwtsqr+Ap+fSJj2vxx8JMbwD8C842dv22+eVcqEsNZicF6z18LUnNz
V8hYf84+SSDiW+5HFrPTb+7uRSPyXVei6l4tE6ARklyK0I0pJ4AE+tInAiTQP7Mw4LfzmoswyqXL
SqFm4gh71ARTLmw5PhmhO/1Lup63LH91epQXn7Fvv2giqv49di1T0JXWpshCEGOeG+UeJm2pp5JQ
pWZngDldpVctOk2iCyRcbEKxxkkZjoJequaxfsV3BTQKpfaYpWA7mP9o6wlYtv93q/QsM9c3IpCs
0BJVv0w2ycziY/csecENeTSkN6P5Z2nSRSBl5HJWDaGW4/Uu1T4SpDjBVLO97ytYDlClrFstGyOQ
JNLnna419SqWnnv9LIh+hC6oaHXYXjFegoqRUjNcoUpZ+dAXPACjUJdtqqtCMpuqA3bY83/UjDLy
UYkB7wv8CrsLgTsig5BtuQYv7ASc1OTIKvMxz5Gy9qxoxTzg8a2WTLKMEYyPc2cFGpB28RlbM9UW
00ifZz0tQBd81TKH7n6Tx1+MhQqVmjR02jLhQyrm4kqAiyV9IzA6HViqMj4ePeShAQiQ5yKca9tn
6IbYTftNZZW8WTKo9zLOMaxiMmIxSrJZpp05quHBWII/qd9fbrRGBcpB40deKZBdxvynFihbxWS2
lak2jPVhliukx7XisEyw1gHjGPBlCF9m5Kq+5pACR+dprLfxdu3oXS3j9d9XESut+qZPIpgCWbow
bjS8/mds2z22bn0me4vGQ+RxPxjXbfvd+n/7M157CyuhgZzpmHxHiYOESbLpEbVAKybEWGSWIvKk
B4bAzX7sSkvqfidKILQxWWOJly8ZQAGne5n/qXDHpf86BE+lbCWTxxC5b5bG61twpSOfY15FBGME
qp0VKB5Lb5bMqDMjoLXN4OGNnJw3J8lkja38pnx0OVvqbhuhgEqujhqkfPW6z3+MbCE3g9ciBKgD
R5P17GJ4E+M1xVxpqi0cxwUF+Zqy2xmHMphMYKEn3c9gPinSdYZWCVqF+8e7n/sYr+uOK5lFr8Xd
QKJCWGC7SrEFTjEV3a5Y2Q8xjI/1nPfTfB0SWslJZSwlxREefPUk21ykOlkcWHmIGJ6X7iBn/+mZ
BBiov+eP6Cs0gkFY1Wopdfq6drVBZjgYkgjsaUT+faWRLKe8XuT4WsbiJuWxqx//25ch92L1+zOQ
RrK+we+nv7LWU3JfAFslc0aJeNs9LaisIIjaUcwj3K7R0sle+bE5ZaZGAJrIWJT/31SivEeZhUWf
E5W01A0jf5L8rLxVw4ph06yra1BKCWFUDCNZviSslRGKh6ETe6pNAK5yN7RZo6a/KUe9G7dB6SXW
fT8EJA3oMgtrDLcV9sZ4P/SKm9zTrKA3DcgF6xMgJQNn/0i328cXj2xQOdA46LKhFAhz/KcJ45+R
FR/Dxyqx5Js3lnLjJfKyM7NnwbAbunnAc4s+cDGShcGN70YPWCd27C9Wg8ADNsuXfSX3nJTB47+/
XwU4D3HBmDz6BuOpUn2Ql5idcGjqgmE4LDlUBtT3k1wHrQKvoZSnKDvXkehm2ktf/ztInLenIHYL
YDGSqoJe/e/61KkSJ62CV5oifc9Dt5iekvQQYjSQ97gmNbmIUbPcDKEreZSNgP4piOcZHws1o0h7
KYynprb3P9F2Ln6RQVdaMJynFdmMO/AG4zodArd8pTbFfri1L4uhjkwdnxwVSTP3MPkoORvAoxB/
ZCmjsbIZrlRNEUQdYC08vS6WiVpa9wTKZGlkJx++cqp+5IOjNh8T/WlfG4Yokfo4vJjFldRA1Jgd
hPFJRs0c3mM5CRFD0OaxXXSSqFsUGGkvlj1CvSE5Qeqow32usKaLN93CRQYNigLSJMDYDvDwwk1n
k3XI6ptsKt7i5EBhYS0FMRSiITUKJUZrsw/g+qrSmmd0iutPXca4O9vvCJQgDBG8pYKuUE6B46NQ
yF8Ht9zqPPjLIQUtHNBPHbIR/EcqrYSR810FfW1K1aImuzPh8Ag2SSsdrKBjFVU2z20lhEqORHCz
RaUGQxjVFjTYvMlJgxlO3/ftmnlwVIJkLJEG7FiIyQFFIj6GwI0BsCrYZ6MI0x71ceK9kLN1YBvK
Kes5tpmcXVSkZzBKPVq0uYbsskzMSvoSsCqUxMd8yJtWAqgPFQ+G1mvE3ZXKiU9vjfJ5Vhy5Z9Xi
X/PvPTn0txIEbZ5S+DqyXdxfSWfCARNb9ecIVbACG3AEJRscyD+r75gdODH/ANZBUh9xlEc+iucK
KZt8Jxt3peoxrIQ8o3YUpJ/pwyiD+ol0gmQM3s5X4ZGs9oHo/kX5AqZxZ7jCJfMbT0vM2RP+492m
PYhSV3GSyKhFtM5kky5z4CtO+1Yh8FVnX1WGydCzzEXSo9kly8guwskcRcUMSl9ZDhNzopDYxN6R
kj9k5UTA5BUrbQub6eylNDUXwJCn2X0bC0iOoc18uG56/ctlMIjDWQlcVA2cKRUEAv7nl+LGx9gD
zSke54UTu0xpmwFzJY1SrxAKZQZA91t2j4vxSnulHIbDdCT5febxqHf/A7ksLcnftdKSzyO+EQVo
SSy1w9AVAgH2ZgCnjGEL1sOMYSwf0vqyCASeg7Go2a/WaIE2VJqROFnLNDPMcv+GG69ufKXWGKfw
k4gJdrPc98XXkGMOGm3rgrVGHZkBD/6Cvx+cWAXlXFZICpTQbnw8jk5jZ/O3BBsxtErMf4YWYAU9
4cef3LeLWOp7ZbzU95qEWJo37rw8FvJVIh+58m5fyvZjU38XQ1dt0mzSx6iHD+lckMQ74ET+aTjd
cbR5u73pDzwjM90uNK7kUebfzdFfyEXg4ah8ZKgn5ZTY1TPwiOMH/TB/K29CZsrN+IQSFe4ioddn
OdIwghpeNS1y0+eAO40tSzeSS33wXKidqrIq64BHpMUEpTAFAoIBmetowdMVPMRnEgb4Q8jc2Ny8
zythVGgFakfS5kQYAX8XyTr7HebfUL4HYO0jawR/85athFF3YCg0MQ413AGe9wXxRmSNuW6C5+kr
AZQPjkM5mVswtcA7TTYggX3eImA5KYCVy9LkXVIp7Q8Ekmzf/jctYyWXMkd51spC6eAVY9COZ16u
WEbqiyynv71EuBJDXealLFHnCPFkDuvInPL0IGS12c3SqS0NT0652tLmwB3rCVQv+WddL6wFnCVY
oq+vZiU3B6Ew82w2q+y+l2NLKAHgKwT6oQnnG7FiUWGQs/69GauvLmPlUjHyzqszqZLLuTfIvrT4
E3fYP/bXG7cngzIoXg6ypI0wbRj5qqeZGIDyZKe2Alt5jUvEz0bu9++lX7qFl5oSTIAQhMauaN7/
Cu0/Sm7ev49Ktz8mcQqTkQAPaoj8k9eh3qV9m1htsH1jw8bf3yPJAqKYDEguyLoLp0BdrcfkOPeU
Jw/7h7tdzFhpQ1mbKAdAkidjI4OB0SGyo0OgfLH4e4gc1gViGQv1/sdQpaIZpIcTBTdcimWFp1Zk
hHiGiFeC8JU9JuDdNsB/jjX/5UpMr5e4s2NVtPYPjfFtROrbxNnUIJFAJTmLvs7hQQSFZImpYpah
bT8rL99GpL4NF+djG5O+Xuu0T6QfJPpkeRgDL+Y/YApiaUV9nUJVlH4gRZPJFVyCXDBiPScBjZ75
fbHiF+WoWNGRBTLJ1JHqPUWVIcyAYXpNqF9HlyPXcNIz6VyGLmv69TVD2XEldGGIHxqt7ksEQjIo
HZ0HzFm0gO0gejbP2lXyFTTiqHXwh/rExlQnfmpHOI20EhbjbMQLartG5avRSWQOi7LUU6nDbEbO
WFCtJurVT/U1ugFHAwAygT2Y/PfZJvukPLA6QTTjGnb8vH8rWJ+S7twnA1/XKTHX4iyVJtI18MsM
v3QTRJYe214Z5kqjMfB5poMmDJNgkbLYQ4DaW/AV3MCe2gT+vmLkmu18tw9t/EVssfwHSXLmDNG5
0D5xmGXuC1NDhWdfFPMMqUwtlJIqlwK8+EZLcHnnFV7WMUBxTCAAWSQ9+wap0f1mFCRyPSLPdKP2
5eCXOjCKDvufSHtdFF0543AIk2kaoIwUfp1Lr2g0awxMZWBVyRl60O+S/5F2Xc1xG832F6EKGORX
5N3lBgYlvqBEyUbOGb/+nqH8mdBwtXMtvblKLvbOoNN0nz4Nbpe1zSntgknsVXyRsj87B9s5butu
zQv6QjXyS6eVvhkfu6gNzJH39a8fREUVXsMuKNNg7Vc0xyg3X+1XtJsTnY6MHdMFb7rVYHdvduZR
qlxX7X8FmuLPWcZSD0NZr8g15/S5x45E8VDXqZVnl4K3UIb+9PdG9CaJqS3L81w1XYck7scK+cz/
MXXOwyZfH/Ux3+Qw7yo1ykLdrOFkKTgF76r9jMXWutu7odVaWGDt69we7HU1fxPJ2Gyp9eE4mQic
r4R4KFqW6ML2ujV8oYWoxlsO3WFIbd634ygLu89mqrU5FEIoS1LspyFof0/r345FU62N9Roz0ceS
frEi3euDX+t7vYithReTeYpBb3cjZqwwrqHQt2k+aW6btEGqLdbQrp9B+2vJxnTulIdK53HaX88T
3w7HpFatKndj0tFCDfmYSvKx10/pWnNeLjwhTEalG3FaSRV0kRi2NnyJEzsyv/xWwHg7COMyJjUk
JJ3xGqn+Hh3K59B+UjDaFlrjKfO4Lfib/kJ/157WOr3rtBS9gBGbAEqnfFRTjDkXdgQqUPPvwsmc
9MN6MR54SnK99PQ/s0bxgLnKdR2GOpFwTCHId8a+ANxSvIzBaFc7LcgeeWnpzS8Hccytpus8xROl
q8PqSqtWzmGcW1hebd3+eDcdhy6+mw7AQ6WKKEltGzuh8GDqdqnbZskBCPHuju1Xk3Ii8BM4DIAv
AJgDrqc/1AEGPZ9EfLDokffMYzcn/Wj6v30shfHBYYzJyBwDlxAoYuNoZxen+iJhX1Jhz/d4S1x0
W/uOAq9Ns23URB8NVztKPL/Mu13GLa9z3C8zHVNRiy9lg7Vb8ymULmbPyz54cqif3jgwo+1B3KLj
tMg8nQG9gLbZqbUntwZHXTjGx5KEmybJRv11rC1/VGs3HtxeOXfzAZt/OZKu9+I2X5Bxyn2RV2LW
oyqw7MunxW7cxcbWyFdGgwZvJaW2CqzGaK362Qjy/f9jopV3qYx/rqvpH77Ixh3c1SmdCjwRlIBT
czonfoBkG+SiPNTWL9Lvf7wpLJJxM0pR1EVIeRxUC8uoMEg7/IWNHECJkbv6yHMy3FtmvEy/kkSY
K0gTAg3EjplLV9aonwoM0+rubE93aPEcawwM05GG1P8domDj7SOzAwd4f0J4sSJ0DMlBXONzXf8W
ec5GBGMbcS+o+ZyjVJtGrrA8xIWz8EhYOFbBThgYelyvWo7kvO1cY0b9V31JJk8yPq6Zf9td384t
sRmXsQptLElYzIjnLRYCoK9jR6A5I09YA44dyph7OvM8KU8fNcYMgOs21GxGchRJfjt5WYjOR/ut
ju5GaV/UDh7AllbutGGvFtxeFvXSv8zYcVrGFnJ97cPVQLenwaYTyoGb+eHdj46xuePp4nVg4UZT
GFuQzUnPQhN3K9bo9RSu1Ft1AKYHZ96baD7OKEjSztmIqhBv9wc9yI2DsnWLKs7ECWyISKSFy5DE
GG09AYY8TjtjsKWEg6XlZBZs2UIRJrHM6UTgkHdYhu1H60VM3NuKevNloItswaKuBj0WCExiqcBc
cW/wsjGOybFAhmnWJCFWNES8+aypT4K6F/JTvp4x33D7ILzLYtzHMmtKbNKX1TifZn1fVU+5wcmO
eHdFf8Imequ1Yggh5ViidfzxU8VTLt4RGJ+xrGkL4kD8/WIijiBaelHZSre7fU+3DyGx2fFSi7GA
OgveUNFDpDlm+dftv3/7EBKbDheVsmLLG/5+lAX68jC1QcVtRHBksMlwpOWmbJYoFqW79W45pk7s
qSeKjNG81ld3iPcO5txvn+u2IktsZlx0uUjKBpW9PHkeR0w9lJaAnVVDZlj5821RtxMaic2JNSkG
yzV1MlMnu22vpc5UaJ2lgNxRaGoO6pYnjEl9TbEtkp7qQ2XYWbzrSRATP14//9mRGOtcy6kGrAhu
oNNqe8icvtGtKsS2hpfbcjhREFxrP9toIzdDvFAwPSUcNvaYosZLQj6i4efUx4bjoH/REftfDiix
mNsMG6fmhNDC8g67vfHQLINql2IrCh9O9IuC/ZssJr6T3gwnlY5St6DKQyvbI3Z7153koLLF1HrF
MVmjb3xWbTHIP/B6jDyTYyL82mhYI04pGsf4QUwvenQvTRwL42kiE9ZzUFDrgghNbNL9/D3szhqA
U4l3W0FunwMssD/rB5ANYaNVUMQZSKX1syntax50+ToW5d/8hLCN7nYalaYH1avTgpW/fqL7awrb
BEVntDMsfY8M3ePROvCOxdpXOiZD10Nkkzu6+rwQh/zhg4ewzexCEJWh1yCDUhVPfuK2n4wnHU/z
OEj3reLc/lDXRzg2t0jVZRNtk7jtSRpBnHakKES08wHcEJDfgXE6kPeUGTLi7o/l+A/yCijZSJ2a
sNTCWkcd7j70sd3RL+zQ0ywsHvh/7FPg+A/CdlW6HIQ2moozyvNh7T6t4aFURquIg7parDWyNeWZ
5I+SEXMu97apEbbbkiwhVlZHOKWhn0h8DMddbj7KPcfWOI8gwjZblgWrQGN4jldye9GtMCxoniK/
c6JL5eGZeuThiXhKw7Zf0rDqsB0XEic7OdHdp8Yu9coXxUk/rnh4KfiI8qX7s9yAsGN8Sz0D4Scj
HxHKyDaLz4OEIQI3X+/7LxyjoHb86/cHYSf4ZjzxBGnE+RR/+qjZ66Hw84NwGjzTj+w8s3Ife4dv
y7wm0hTBqmeoikJEFqArxIIqKC1iHKlOc3oWCG864poybgUwhi73U4Z9qiDPiz4WJ9PrjgTLTUNH
fmiRXjmS3VqTQbeb/g6v/FYuE1DDUcGibx0Fh6Q8dPMuCb+avPnOq+5kK4MJm9UiNJHUoWlGZ+4g
yQ2/l9jBS6F7oZtwkp9rQWArjAmgagoaQoGmqKr2oHeXFjuNeYC62yLecdUNqdx0q4mi/mTWlpx9
FpMPC+GVFK9Wod8OAhK3n12/ZGK1sEy5Ihs3vMdwySHxk9fRPYpGiBxed+zao34rjskJhiXtsozu
4JDqYwV2Tw08n+N3KQ9KrEsbF449cXRCYnn3y6ydOyWB3kmSVQOQljVWrVsdtikgpj0KTvXptgFf
BUFuz0ctfBPTkqitYrDO0uvUH6ka0gcThYhjzwCN36KDUPot3vPSY46yvEsYEl1XYtpvGolTt5ol
lYXV8nai8q6TRb+l4zwmGsjH0GeSPEpP2b/Ugep3OwrqzzgmRk2I9b+bq2TTgwhgy6GmnEIU7S4F
CVrTaEz4vNb0bZeI+aqfv5hUmNWY0kanuO6TBMtgxNoayaO08nJu3idiXAbpy8WMDaT1JvmbzEZu
lU1vpYvJG67i6eA7sJ2RhzMSHfim6GsCN69cOumSdS/N/NQsdjtYdXUCT47Wmpi3d+vxvu9f0uQS
8aIZT11YQN7YDHpHfwkyBKjLE4WlN47yGR0Ku1QsHhnQ1RRoozAsLq8Bpdcwgf0YXYLJnb5me2MH
NOOeklHEB3TUHB4VLc95spOTxIiXCjM10B1/cnukQLFTvmAKy+p2CpBqhJf8cFSIMCo0NrGg9djy
4xTKHpmrupRWCDDxbR92OwmR2Mr9Og2FkdNMMi08Qk4NL65dq+5sPhNbrhfLZRkzmjeWmZe09jCP
fpg+l4kGqgROwYXjQtg6fakA4T+paKWUhgLetcRKZOIJtR2q51AYrTGPYIQJL+hwYhxboVewN1rX
hlc9HP/dqZqe60/yacR2MEqNgjguX8SH31pgv71bRkFmGWVssYNoCrOZLzOIZ/SDBO6yQbDEXbEr
HwhgRJa5+7P4827CxsgjQ6kXA6+czNJkT6T8JLs/0ct3b+I2CpNxIHhIzfHkCGMBWs/H2xJuhwLC
hjelS4sx6ughujuSWYP+Mc8PhcrRj9v29e7ZOzczFraW9EHYelr1odc4sLjbTuLdQ9cYB9GY6Smk
NigA2F2Pc8oZk7l6BF0RiSESEQg+Bp+mdrowEQN5wIJuSR1bvTpyLum6a92IYPNSUSkxIIw2F92t
V6McoWZWp9qdM7sgxN2BWjj/rQC9EUl+zgTmgXRhNGDzjgC8IrELyWvn4LaGcY/FlIALPZP1UUbE
oJxQirsexkB3y4CW0zN4Jov3Sr+q0pszMfloF0dtWyMvdiQ9EONAT+4TjLNG3znH4omhOrlJe+N0
AvcCDga/I3tFUD+Gu+gvNAnt/isBl3dpq05+JDy0GPc26c/aiE3XcjY7SrBNcQEg2LY6v7Ix+wa6
E+LE97xUkaf2zCu2z4oaLLgIJ7rWPhka/LeWc4Lv9eRt88GYdHTV47A2W5Se6UBwcshpvwVElxbt
ZqPcbEVO7pqOipFkziek2v0u3X4TzJLValEjjW2FF8Sy/1Ff/1GLozL5KPGrPmojjLHuOVsicaWA
taSavDzvvBGbAkAR794+FOeDaYxFp/1omDV9jSnjh376npCH23//alHR3JyDMeehGrFUMoM5p7vZ
+R/PD4iS3PZocM7CuzLGkmNQhag1gWLEehCOwVAff488Y3sc+hs29hRrS1qXLX1FYpIU8B6Pbvoo
QeZautmZlzLwPg5jvEs1mYpEhSlVEhhN74Hzxrn9fThuic3/iklv24xyfimjo8t3iXwS6lPOK5/z
pDAm29frLGEWDNiB7jkTJktWI7dKs9NSYFLw9oE4SmAwHqjslRRD4Oi8C3KMzRcnQ38ZFk7rnSeD
OU5oFkmRiPDlsVx8VNbySU6wHgoLtm4f5SrMaqNsLKp+SZJ1KBWcBZsDWkzbkv3saHbigmbXrxER
wcZ8Xm3ZBikNZZgIeCgeeo4bDo8F2Zs91nskAuTnNeY4HSLeD9MX0fhaZQ9h/XL7sBwVMRl/p9ZZ
KRDaRW+wUUOwq360epAixDzo6lW8zuZSTfKzBYe9PkZrjIhIfPNueh3PrnwptaOjuMs/ZTvKyqzv
yEP8F28NK8ecTcYVgu5Eb3tKA6Z1D6F+zjOOLfP+Pv33jW9qkkHpFexOcVTgDdposmKeh+UpBOP9
2iSPiooOShWLq01IAR9FTCXI6mrVmN/XH26rBCfSqwpzYWIR5utIx3CSj4Y/nYr7cFcfyBPSFzd/
KJ8jp8GsZ2nPv/M8+Ddkoc/w8z0qy6AbK+VN69D30mY7XgV0wTjGffWNvxHCXKUmVGTJ0OhwFuNR
aNy8yuxUPNb1QxR/uX2Ntz+aysICusVUQ4EChcLsEQsnrSYJhqHxsE+sxnKlgaOEt32jqjD+l4yl
MBWxBt5k+e9csPP6I7bY3T7QbT1XWaxrIQxm1CU4kLSejOppajh//3qZbPNtmBpB0RKlaiiQgmBO
X0DKXHuUSWTyKBlGh6I4D4nNUQZ2l5KoR02uvWK5wqOJTBZjs5qtyJEVcrsZnMtjqbLCpTF0iZ6N
DkIULi26FMfE7l0FaCXjZH7hJTGc29RYZsBUVaM8GpFidO6YYLqy8cHRWtyJjwAnO0tQHYQnHjqA
fqBfBy6NbdnMorQqMZ2WpUui6Gj44IEChsv4fNuyNHZr8gr8LvZMIJRo/V2T7BAlp+GYFn+LmAfi
bUngJNIa26hRpT6G9eJMhnkhg4Ott9HqJ/WJJB/HZ42clEy1Ch4+77Y1a+x6ZHOREnEZcUKk1Hr7
iF6UPvI6rjTg3vpYjCcMO0Ws1woyouGhSv8ajM9L+TXNdqV6SbXKUvpTaB7D1JNE77Yf4WkJTUk2
8VLsVGVShtdMgFIxzEG063ZYXhDcFnP9DnXASk1T0VEP+llMM5YhyUN02Mrpk2FElqxZJa+1y8hQ
ZMkgOgKkpJq6rOA/f5ZRgNSnMbWEOFXhiouvJB/0YXf7GGw0fieDua5oLhN5DA0Jg5Dtzjgubvsl
AYZCu5sx7glKUQt8D77SWYnHy0N5p2Niyhyrah8POXHULr3k8nKWsnVf1TGH9Zxxje8OSM19ow8g
IuqMlrQEmPWnSfpeji7nBmkOu9H0dwKYuDJjlTB4okzptf1ChzTmgOxET3aXgAdLZyIKK4rdzGuE
y1ANKa6sli5qeGirS5Tbi7jH2jrOoTi3ZjCJe9SBm9qkSH+6GFWzpUOKKOnTBnJ8GI/I0T7xOuTs
nt53h2Msqg6FqIwpHx0I9w7qOQr0T8ZlOcZOZuv35t58rhGnMweI+PIvmZMcMj7/nWwmJ4WzGtai
SwngsCg45Zqr5Kjf9YCCAYNAeQSsuu9eOHfMURyDfoONZhZSlolp2hEEbRwWGEsMLgK911rVmVfl
4ikO40mA9RUzmfZHktCdSuiONbaPlfAcx49/eCjWn0xhFq9ph9flXbtTA9ATW2AlwjhK4vCY2tg+
67uvxngQvV0HTZob8lozVF8HlnRgOF65prnsBFxpjCMpsJ8kKwvkwD+2GqJI5IC8867Z5eBCEP5b
MeLd0Rin0iYKGQutJJj4xHRPNthagmlFg6P2r1iuG76LrQUsi6KPZoMbjMhTr8R+WZYPSQkmRjNy
J60nFllFK9REe257txFWd2yfBC16HgXzFOqJpSh6ZHXzCtCFPvokLYOQRE6cgD1/iULdGtehtTga
RjXo1m9mXNNaqzKAqAjwFB9hPJd3xp7yUmR2difu1r26Tw/pnlsCZ9IK9oOwBYY5VqRoXaDXRCyD
YkoCUUVdXwLf94xlrEr7PRRXT8KQotWKnzRRtYw6PUdp7cQGtqiDmWMM1WBRJdMq1/uk6D4q+eAI
hewPQg+6nqa1m3B0DbEKRGW808VnrDpzFiU65HLzFPYSZjjHw2DmtqkLjjp90DugXbRwcLLwe52r
d1M0+UYonOTEPOTh5NTqYzagIY/ZAXxka5a0HTY7dc7tj3E1hmsAj+hYYAAQFePCDAODUlokEscM
990UtPN5rb7eFsEuZ/hx8xsZjO8iorF2Uh8Rp/9WFJe+tAXsrTafMuWbUR4744vY8CI69fbvNGwj
kfFhYxMV89DIErX0xaJkyoVNLil4ABz6ngofVo4dss+Ad2dkPJkCUqhowQ5op8cuQ0X+MgMSpvRn
WXrSOj8ZnswoqOXUmnijU1dtaXNSxqc1YtFWqAcCym1Gdis4pAF6XLjU4cPtj3g1vm7kMO5MiWJh
RQdQcrL6W5gOdl8DAoQ6TA0gghJaAg9DxbtQFhZcEbNKzBwHoxAcmpRF++hO9Ggyy2s1soBg9uOx
gOBcUZHBhpqEMBT6INJ1C7sOZN1SnMWjmJ/0eQjmyeJ9O/YJ/k4ukzAlRpGl2M9CgLlb6Fy7hQ3v
TvhFOpUf1X2FR/gi8tJCjmWw2GABY12mWWWgUMK4afwF3K+H7K7YyXZrt8fI41VQOO7ldbJ/kyGh
u2CELV2yq2NBl9YUgE0WwWL8x/fwu4tkPMwsLJ1JEgTbOv4wZYdcWfGW49ZoxGte5e01xxaKQ7OJ
8qwdYOOym6W+iv8QKivpD3K2l5JTH+2yYnfb7HhBi3HPg6CDl7KlKcs+9Kt9uBu85JJz14HxxDD3
h5UAc9M1iI3q/Ng0zyXS5/DbovmL9jBLj03MQTdddSabi2TcczGOS5YTdDdrUbLH4UDC70t0ilGz
HrGh+L+us/qhHRtxjG/W0SsRxxCvcDruFYGcrTmGd6uNRH2/cDd1X3XIG2GMQ9YVSRujCDadd/sF
CUD8bcZCDJUTbzjPAXaHSKlhZUoVwjvGRtA0XzWpAajokmPzWLbwXjlXXca/J5LZQqGYiIOhGLi+
Zb+4K3wxZbfTH2S/emrOpc1zGVSl38XujTgmOxwKYWkJ/VrNmoJjQ7gg7ny/bVVXvdJGBON3jb7O
4qquiLMus6WZsj1IvWuQ0rsthu1pMYoH1lIcdeP9imTKa0VD5SLdEbuySq/wUWn1wLxoY5Hqs+hh
wOVcPNrNJ45geoBbd8i4ja4Tx1c2YIwcogvqoGEHsLNkw+uDjJDXP+PdJuM8hDQThsFA6VqOGi9X
0A4XJg/jLu4fHorxGloeT4sm4TYXv8U2CemgOQXM+HWbxO8Fro2KMD6jbyO5TEU43ln0OumuHs6F
bt0+0G1PgdEZRjvMaM6xaBkU6OWpNYJKeOiAQYzy+9ti2EnDd1rIpG6t2I6t0cO5U/eXgBs69cLv
wBfbBAvGHVofnIJi4Ok+NdMbKvj6KNjofk/kUNIwqg4m/clNDnJguhPW2kQ2CXjO8Hb0kl9TyY2o
VOj6ItLRs5s9Y0/bCslO8AkoNzkXyXGEr/WFjZwkjzuhKYjk9BjZhAIGyXG+Fy/RHd0ZXPvcxW8s
Soz9cq//vhEoCWWrLT0eysbR8Im7BqOVoN31YzsVv93FTg+/k8e4jSHUjUagGD/0kL38M60cSlbu
qEHq9cG4X0+vhJ8BoJk2vzTKcSPsIMjUdo1ZFnDKUnVGrVICQDPiwap/US7RATlCzZ9o7wb01zLr
SYxiuehDVRDHQke3UQUBCh4FL2CGhNkyzvCUFuUIADtKatfcwY1fFKLefgUTf/QSIPVFlyRHPof+
6uQOehxHOiTS/XY8fRPGBKEuHsVRzQu88Cd5X1eouVQ8RMz1T/cmgtGbsZqzJG1RfG2A0Yg/ZVVQ
9s5t47vuLN9EsEEGzP11lsOdSNpLsewn4dtI/Lr9b6QK/xjAmxQmxIhZUeZiT6usximPnH7N7b6z
KoWL/6Q38s47vj2nRcYnT2VTDsm8StjNrGDXb3ZPy18oS91NToqJD9P5rXLkm0DWHcsZyfSiE+C7
JMdMzwkKbhOnY8gSzf+4vY0MJnMTMzNtDBWpb3zXY1sFPHFjtYfKj47VB2VHScALT/DpIj9yn5zl
L3yaL861sh46Mwy9nlpUKbBaGIT1iRWv/m09ZMFf7w7JmJMuLXXdmPAgQ2wb96KN8YzTjwU4sVce
1NMMjI8r2dOuB8lu4/HRX9e9x9s1s8NJINkyG1LiF6Q78zPtj873dPZcxVwgf3vF9Rx2I41JhNJZ
I32SIR0vTYvsFVuyUqcP5Naeeyu8613ZNlBRizAWCb4qHqEE96xMjlTVerPMk4JCHnb++IMPR+mv
vn4P+iYUgngECbxKJTumJChx3YUprlbqGkvHV0yJNRuzXRJk74U1FQepvuTJx9s6dT1De7tjdiph
aocMs1jyD+j08lUOkr+i4/zwA/wxfar6/weQ+XpysRHKWKu21FNminBBrdN9JOCYxaPk1FvJXfxA
dw/p328f8mqSthHHxLweK256kRaB053q0STtB18vT2OuxomNGMY8TfA7yfUKH6REumWSwknBgtkp
tb/K3JGI67IUjciGqZiyzphGvXSdMNPuVX4X+gDQHCktMCUHVizKI1D7hlseJ94o3S8+3JtYxiaw
c3bKCjDKvLZP6Hi/5ujPo6t5S5DbQhBzPN4vbPBNHhOrQh17pAuo5yu+PgvmQAHxe4hWbm2XNm9b
CU8a2yHP5D7TpxxpIHhd0LfO3NhTdrUr+LnbvfBqDfSq3ofhf4/GNsnl1TCbuYxgeHPkzGD71qpj
IbuTaQlSgKbZ75jAmzTGBMY4JWCDQplZ3CdB42sYa6Oz6rxO1y+82JscxgbypJemdqQPS8iRDobz
bfGgjlxg/y9iw5sgGo437xNSJK0R19QAQGyHJer5OawtMF+hcL7aszt4AzY5aQHAZOiJ/LdJrn/i
8JtsJiEcqmWNhAjF2EHIAnOQzl3BA2tcTWuxT+kf+zaYbDBR1wyzHuBlqNb1FNWrVVXdy5iKu9tq
cT1peRPDuBFlaQVt1qEWY4rF86S7zE3k3BbB03PGZRgkrCdpgp4nMyabTEylFYAsRBq4sStPU176
TOB5DY5zZEHySh0PSqogYSf37W5E3aHx+wOaqK7ojKATQLaCLJfrqzh3ybbD2zgfRn3Cy4oO34HX
y5MC9Lk9gIWDGcynkTd+uX2zv4jd/349FiBfdv0QJTlNencrFix0vmCnL0iRcFbwEWNtkBjMvMfQ
9VMaomoamgF+BEb3J1npElGgdUXloUFXUeGVzK8H6zcBjOaHotzAjUKAXgnnVpOsEi4xm0M7q2ev
r75maxtgvwunIHbdcekStm4bCkEQZxyXuVZNmtR4fpm9XRVBph0UcGOFX4iWWSmA/51bCzzA91U9
1RG+JUPSFIUNAVglPaB8iaO2hWStwl3SHZP5rhE/cPSEWvG7ULORwzj/aO7mvqe+0niecqt2RodO
yUkgqxqtdHLyjyDYcMwdOfAyouvdzY1k5lYThY4ricCcKb4ZFCfNLy9SoMhWGUyf5T3thw9Bcq44
1bKrOrqRSv99Exv0pDXjJYsRx4XIiuVDnfA8DO9GGStQZq3D0wBhTjnOn6vWkr9hhSDWkKJ9mlv5
Qd2LAPGB0e+/7m37EXo2R2Oso11CQcxSYCbaLLWTNLEmWQDvavYZ+9E+/6Ha0EvYXKOW6f/ge8j9
4ue7DATBWJNoA1H3Qb7X7+kynPw+twdehYL3+ZiIIY14CM0TLrdbdDuTBdR1ag6u82p43Vwjk1dO
kSiWsgaLUJZgFew42UkLR0c4KsKGg06ap16dkLqGnQGcjWZPWmGPGMGpp8SuE15F/2qY1Q1Z03UT
I+YKc6JUXHOlzYEHFPrYydcXMgVz/lclf407Twmd26px/Qv9K4wdTpiGYWkzWkIaskcj+hBn7u2/
fx2d8HYadiRBwJzbQmS8M2bTqr/1dwoWhtUHyVdPQoaVeICcvHB9FfWC773k26EYL6nRNetAh6Gz
ntyBcE5tKyvPz2IHQAbIJNfP2fJZlfxxcMyW05O+dp0GSKMoGFzD0lbGm0TamOt5YsA/649K+UH9
i3Ob105mEGyj02WTXiqjG5JhgjqkQjLZue0uw1XOJqbMJweAlqO64zaXrhkX1tJpqkRoaGML3Uk/
6H0TdYrThNO9LK6HqpnBEsTtiajXTGwriPliBZZLrhjNUjAQnWNnTH2elNBb8uLUgJazkIxzEq/f
ilBz5Hb0WkMK1rB310qzh0izdBWLTMb1TsN+r3oR7EiPXVEGjlaNjhmpsJJA32djYotljb1x6r7W
hw9x0pynCXqhz49KFftCTO6jMgFPQOwRCfshytnp5N6XGuU8hyD1y0urJmBCLSrXwMb7psqsppT2
MxA9XV463aTbQwkDXdZTs1RWkYko/+jnhkzWMK0WwUQWBn3tBfQlVjXGQVs9zfiN6/yhXUE41zTn
tM32YPbb5VEEiiIlCCvxpcjbQ5uoFwnkhla79G4di76QlV5faKfYFHdN1Th9tuxNQ7Qz4L/LSHJW
XbESkXhD1H1GumLrU7eLJsmKhMIttK+Rsjoob4JBp7E0cfTnXM2teBCPWIpldSby6Rpgz7hILZ2g
SaRMfpNpJ7krrY78LYI5qU5b/FD86mrJvHEucLjCUi9NbJPcrUz5PBi1U/TAJxr4n0Il32MYI1BM
0RMF0wpT3Q/XNJCEv7NSLK15BnhRS4CHTM8jTkIishOG3pNX1WqLvxRNwAU2FqaaPpRxj00kepRZ
wqo4rYQngFg6Upq60wCQaRU62B1mmXN9GIXwVM+TG/bqNxPeegFbRiqk9rSGVp5MFmqvz80wz5xI
cbXuYKjAfMpEAYuhzthnO9bzvNB95rRLSncnFHB2CvgYKEM87/F61TpVGd4GhDOaySbwZo01vqgj
Y9oL2FGz3InT49xwAMhXHdpGBpOlRJmUy0MlI4Ink18O5NzFJOA4NZo6su7a2MigzmGTnYDGAuSk
i0KLNYurexS+JgKiRBexgF/Y5m0EpN/gljgmKdH6IcnVCuIweI1GL8rQPp0f474irwG9tsdidEHO
JHGs6/CfAkpgOL21eAYKelxJ1zKGjSQ2iC+VYaQgjKHc0HixWqFbueVOcSXJXmTrm+6rKKMg0Abm
hYfauFpG3Ipm6r91pmOGzCgUKLzkKRhfj9zoQ2/NtuKB6c8rXji6wjsqEyiGrO/GdRIUfLz0EqMk
ILq1J70UKHXTfXSS3T+UJ1z5YeYtDbna194elXkBqVomLP1Uw/F4ldtj1wYGLB3D0fBdBbfGE4y+
1Sm7VYYOSvKnB6eGujGSOBnyJjMRiUDvee7c6lRgh5z0ANGdk/iL16BYRvkBV16ZgONlVPrvG8H9
WnVqOeDY+eC3cqC23iBzPABPBONkZqPBesk8Uh1jepp1J6zdmVdJ4hj9awKyOUU2d2JWUYaefEdZ
PiOfzqfW6M5z9JPq3w3nojLOpdfaGGRr+Ez/lI7OKmYCfXlPXVnqjzyOwes3h2RQlbCuHaCKnz9O
hm3M/ZgjH1T6O2mILHV1+/Tj7TNdN7k3GYzmpVOGjb9DDJNTHhbVXtvjlJ2q3G6077HKqcdeLYSB
OsgA/gYVU40tpCRSvYxq9bqka8R0dmxXJ4o8G63OUxebjtMJF+Byb5/w6i1uhDJOxRzGtisMbDzL
s+e+Cgb5Yzzbt0VcTXA3IpgPJSBxT8s2hV60uWV8LcGdjFymWLxK4Ei67pI3opjv1S/DqMarhpr2
vvhKbIAdggJc5hmxRKfH2ibeAOfV0tD2mzEeoizWYimjWXGIT/1x5o4vkWs+UHDY5ACA7lQeJmN5
Yfzqy3IrlvEaVV0oap2CzFkf0NWlu/eWL+apcYqnEYt9dVDf8ybPr6d3m6tlMhUzzxt1qiCSrlmS
7kAS7ya27q8useI9r/bFlcb4EqWZ1zgSkKgYHxY7BE9Bdmyw8cElXu/nR16fgl7XO8+1ORuTroCR
qmvqGHl10g42ABiOmcVWTg5G/XjbFDjWxpZTkiiXQtCGKk5oftIUK9buh5rjhjnWxpbT5a7P65og
S5gT0crDD8XQ2XHxt2IGDW+TDs9jsRNhnTwuYCOoFGSvoU/+SgDLjR3dHQAbCVrgvvAiGf7QxNkZ
gqKX02TWXvVwdLCgA7QLBYA/mkUABp4C3kPj6iPgTTXYna54MALYr5lQxGVXxViBxQsxHN0zGQ8y
rp0hUKids2rBau5kxEnwA5kJB+/O0zzGY4RCmaRxDz9vFEkARnZL0otHrYg4RWueGMZL9GE9GuJU
gKQuelDbT2X1sZt+p+GwLZgw8cRo4qwRKwyPxIIXD0HV1XaVotQgOreN9SoxwFYQE00iqenadsKn
6T3amSqfKG5f23WfAVHq3QURpfJKG1Uo+XeC8uYpzdxiLZbDNA694siCbMVq4avq4hSFxDngVbzZ
9snOeNlBrUYFuHPAEbL/I+26luTWkeUXMQIkaF9p246VNCO9MDQy9N7z629itKvpgXgad3XeTqxi
pxogkFUokwkBjmYJYr0/z8pD1yqpDSaas6EQex0kpGqi3jYNKHVM8r6pQRqjzHZKqsq2muzGCp8b
vbBVqTxURfzRSs89FZa2RPeE+62FUuqYyEcUywgfk132wCarRweSk5h6tQLAjWN9Fr7xNmPai+vP
eQZa6mqB4RckwZC8XQPMuXatsxSZI6/+qj4ok5ePn9pMO4Tj9+un7zqOQ9n3fXiL506dRzEubNj4
VhuklNpT+TGNYicJRcRD1/fW4GllkhEtKqqF1K0cP+j5jdw+tkMC7gshp8JWT/tb3GLwlCGIp9ee
LqDhmxpwAGEWwVbDsrQTI7Rpgv+lJt+mqrbXxfJka/ak1Hq+vqv/ECGiOGrIVFewqvfbSvIBnfwR
Hu0s4QLt3eMsQzSIBiywgNM3UjQsXzfJ/uIfwQVKzBAn0QxD1ji4muS2TmWW4kmr2xFTKxhRUDJP
tyIbGsq2bD4n07frFrcXeWGSA65xKHVrUXB22CLR5ugCQW7YE50le8ABJ3i5bB7VC3OcC6vMAb0d
M45PrJ7ArV1IexIFC0Zp/y5ddmGJ82KgWlRjLYlZJ5UO1TEkomtImET24Bd31WMZrGCREIDkdih6
YZMD4zLrmn5hOTMmLgLFXdfcK3tk4L0+sNz/lcn+tTRqmjJYAwhI0sCy9P58Tosc1U2H0mh8ynLE
9jVGnpT99M1w8tcIJxJG9psu+80iH5OSsqzKPlOhUb44kuJpajDmggOy/V65sMGlyhLZWqJqwrxi
i6I9iMecMnNMV7Xrry2mgxM39KA8c/0SUHav/rh3Fza5l20u4blCOwT146J6Zh89lMsaO1QebSPq
fCkb7XiRn9Poh1bhv4sRjeM6vF6YZv46qkc5od9HVQEZVeZW4anqJD9VqkMO7oPEuE1Jgfeetniz
Vgap8qFY2p/qjBoH6A7qOTspoArWCmpHCv10fV3bUQnmBVELA+WAwqdzRjVs0WiXsDz7s3pgKj7Q
KnfDU3Jis/ks1bIEiXCci0HGn7v5ZpVzvyY1aqucMaPWrrNHUFXCC/Tl+so2YQR8CajkQQdJ58Ur
sKy8kggSOphftPPos9I+m+Wp0h7yTJSS2D7zb6Y4HFEHXcoNbUVlFupH9Ti77VwFSB6IsGMT+y0Z
DFaWopsW/1jpGysysxolBAi9B/Vkzz7rdweXznxU97OT39QeVJHc+VPu5WfycH0/Nz8ZsmMWsQiK
pjp36brVaKjJVJG6pTvIc36PYp3At23u44UJ7o4pSU/KAmMxrpT6BCO0+vydFoIyzHaUemGEc6CJ
EsloM11YjoXNCYDIAF4NIz8v7S7p3dabXA2kSJFf7Sq3DJAJbF6Efe2bZ/PiN7C9vsihkpYRaGGO
FgCW3bABXqadld9K3jd6KL3Z0wBi4sfn1vaiKIrQy4TcmcqX1HN1nop+wlXPZj1QlPYDsQankjTv
+kHZCv8uzfC3IZfj2ooZojQPjXGK65/j+KFbBJdBtBjOj9YSSYrFwnGcxpcur+xFOiqiBuFNZ325
FA6mupg2mLdAPs48T56GelrhmB+iV2RsA4TQ1zdOtCTOWadyTS2JosyVkbM57qXqrjP96yYE34aX
wi67pW6zEfFqoxmgHtJBlPOzTc9lJbhlWwf8YuP+UMEuNJAKVMh0R80dOP3tFDo2rUfiE0TpBbu2
mTa6tMWhRhvLLZlAvITknnpAHwPaCQLJWx9kzWalM9MHu02w1gKzohVyMJIXfbpKhQYYmaGDRL5G
GMShexUEJZ0g1/I6t8A7y8sFcmihNIO0Erzd0WRjPljd9AM46XRa4axD/W01vuqWDG6bwk8TfQfu
GZAMN3vJqJ2sqnZ5CB5FNex9cwSJs6Z71kKdquu8HHI1BC0YZXtqIKSXGomjd4+phsgwixyzr+y5
0IIl0vdtjUYFLfJBymKPFCPzM8T9Ckg+kR9a3qIXIvSoJNlR0ti5Zdh6UQdVCr1UZXTiLvYSYoGv
d7EXbXXKkp7aRDk3ebWfosqWKtObp/CkpxXe/4ZNFP22NzNn6IbTjPQ+WUe3q+9pVnna9DzOlS8N
mT8nqitlTyrwswjLw6Chp6FvwZqaVm4T1c6YRII5xC3He/kF2M29wOs8njUFggooC7cumezMOKbD
3Ww8yvpBMYNUlgQQuvnkslTdoEQjpoII/r3BZjXMMMlZrgjpcca2Q59YgpxVRdvDtDMFEfUmLFyY
466Q2aKBQ16wrSRO3IUSNOQMe638mSWroK1LZIm7NmGj0HIpLHg+UI0o2ugXdb6f4yogeiTaxK2I
5XITuXtjplkFrWmUb5KfOsZ6hyD5ggfzzWC9jgMR7KL2/Tq8biL4xT5y56QgXZoYw4I6W12hoSoN
qBE6STUE181s1okuV8Z2+eI8JqgiV/GE8DnEt0Jm59jU35c6f67T/MdMS7cYw53c6oijwH0IojkN
DdxK3txo6hqQnHhaPYg2mx2RP0BKI7KuqyYUmvlMCEhWKuS1I9a+kH0lXnFoiW11qLF0+zYwVFdI
1iQwyLdqDBMKtnKPMGOY0wDirSWJ3TZBbxZaSeNe+jrB7YTzU9YVrqwtx1kVMTNuHq+3FfP9mD20
uXKtQVp11HcmNO+yTHBXtj3bhQXuWo7VUhRkRdOg9qgBCcxDsWPPM+VuvQc0n3qn/Ciirt+cIYKA
83+/I59fyhMqDSMozNAbUe9jp7hvH9Gbsbc+xjfQTrBjb3rqWXLU1QUnaHs7KeihQe9l6a8P1Ysz
3ZtV1OozHthdvivq82oIQpJN5NHe/j4Xy2nVNJN8wWZ26T6WgmS817Mvpvw3s/cWGKANVSVUR5fh
+6vZKGZY9jIrwCg/o/FJib1CFuwU+6V/XLULExyuzXGtyCXoR12tRRcjLtftkH4x0rulcTLJvQ41
m57vwhaHaGlnxkOcw9bc7frinobHRXvp6E8p+WZUX5LYv26O/blrS+OAzYrUIdcbZI+KGgRoaunr
Q+1ls4i9dfMsXKyKezwMcpghpQuwqlAOzo9K92XSHuig2tdXIzLDHTmrlOZlkfCe7df40K7w5Zpi
h4saRGMoOBPbG0ctKHBhAMngKfPGzFrTokPbb5jG94smNbYWgxVELUXjrpvNWxZIuv9riQOlkhLw
akLs1z2Ovn4ID9EDUhAYNTTB3PGk3jJpwtnrnQ70xj6aVq/v6GbUfWGcu11LVEhjuaLEFI3xeTLm
vRqnQVIRPzGaGykXmRPtKnfTJLOOJZXikUmRzYRs4GGsLWceI4E/3zYDRnLghQziIe7hR9s+TrMZ
4aXV7hTrE+jpm0HwiNgkg7YQUP7HBp+XRVzSgtsII4ckUAOErYsNfYszg3Z0vH5cfBAB2ay5av5Y
Cgd0NpOMEJOBhKBigWaVz8WlWlNIiQnjbCgPOcbDeFTuDBDd+vJh2LdO5A4764N5I5o32X7AXxjm
8ISGZq8b0KWG95R91hCr3tHz6MU71g77NzRmYJpAfgzJFR2Dw++hP+pI0laNiags609GKT9KZf+J
WlT44mWn/A+UvDDEXcE8z6Z8qSTkAQ/ztxZqscW5QBrcN+5ZcxwItkUdLdv7eGGRu3dxGxURFGaY
HEa7n84JqIt3hkMPFGOj+Y862l2/5pseDhS4ugJeIIrM9PudrKUQvL09LsSA+YLpx9j6eeqX0Vnt
boZVEBdsXj5LpvhyaJLDd+NsaQSEwqGMrt7mpR2dwiqdSft6fT2bjuDCBncMF3WhXQfJAxYqhkpA
q53UfCeCTdt+NF5Y4XYtpus8jQSdcWVig6PVK75IXvoi/fjFEpV/pJpzfVmbaHxhkPNvy2opeTWw
ca5lsKOsR1emjJe56evrp2qhH69b2zwUFpSZVFlVCHmt0FwEiFKyyEv+2jvT9rbcHJoks1dQvEi2
rpzWVJSN23pkgVxRNggK9kBOfkIINTqUdkN8tMmJP4Rn6mu72CWSDW7uBqNCr5RmPVM8Ek1dbcRc
l4b5JB1NqpYUGr5jP1iuMkmeRTHeu5gedGt3Uhc+T8uPycI1v76/G4f0nVkOvhpzqrtZydDqhUI6
1EzsKHLb/mS2s8CQaH0cfKUWWi9kBe9y2lquha6uXsM43o842aXyoUeruypgQtq44u9WxqEXwtdm
JQu6rmIwgqNjDr0Ckt+1syBW3no7vbPDhQs5BfWikSKBixn7k+IxQrrxqT2mht0f0humX2p8Hj+n
5yWwPlz/dlsA/c40h2KG3utKygYXshkT2g9Tc6OOntF8S40vCmjTSrA+Dd6cfpv6n9ctszVxvuid
YQ7aTHNEsUFHm3FrSU5HotthKB6um9j+fBq79a8BEodrtDdrVVYQ2y5L8ygpxNXi/EgM0VjC9vl/
M8OhWTkSjLZZqK5F5bFIv5H+MGGWRTTIu1W8xoa9meGCvaxawo7UrAXw4+CB6B5SIKEL1vvOL/a6
Hx+0vXDigV2oP7/Rb5Mq1/wTgg/u13Pnl9ACSl7gBEkgIpF7EoRHrn+tLdaAywXyo46yMQ/lWiIf
H4UeY+mIBt/onsj4geS3SuaHMsgDRH2VW6kSFVPzSB2gD8fQ+fSTokRDOlgdtG/Qz8UqasZLxVhd
v8nx6yRJmdkMaEQPhC2fe2mXz0KBBHUlbQ0eNx0PBPDah3dTCn/k5J8gL40aXmt43f8+p/3OJIfT
YRVlRfJK32/eml+X5U405L5xEd4Z4PC5b8qJKhV4NZVl34+RrShPGhrSy8EWnJSNc/nOEIfLjBUy
rWaNyQLIvnxiM370pnNZ6235QzTbtYEi74xx4GxmpNbnEtRlZbuD4Kk+Pg7ry/UFiTaOA2GZlqQH
NRXaiKsP9eio8rHUn1VZEHVtuRmsBCRXIHnSodrG4WE7TtOszlBTWO7Ds3xrBqqX+i2GIzFX+hlm
IXvKWCS6J2Ef/UbA984yB5ENpZ2GzgTZrS273RcYUdNTDzqTR/Ok37IOVlRF7+qP6UdR8m77470t
mQPNSYsGECD0iMUkdD7ouS2laCyURN1ZG87scn2vuY+LENOIs7DVOszwq+kjmZ9XXfDpBMvgszRr
AgbLSF1klKnseF6gFnuYjM/XD+FWKPBuEdz1DeUa7WALwSk8saNRBRl8Cz0wqSexoMBGUP7OGHeF
66FWkmad4TQr86BNGPU2EcyhvJCY+jFZk6CLVE+wQNFX4m5yAsZYPQ/RbtMsDpiu2IDmujNAKySd
y9ipwdwCTuO9wChbCOdD3y2Uu9tFXaoYl8TdZj6UDQpkpmfiGZAx5jXGECqkGxYdFi6yasZpXGmB
h+mw7rLG7zGuJeKs2ApG3q2Kg5IUUhurQXGhTRLDUS71zWoN91AVDkKKYfKof1Kp9ZN2eSC1X7Mm
/6a1KfiNjH43N/G361ssWi8HLmpYzAtYeUCAaB2i5L43JdtoREHePzjs30jCU0rqqBupdRLCud0P
5qvLLs7pS4l0GCRpXLKTPxNBcVWwrj/YJOPVWmZobbqt2dko5d+PenwuzUSQYxBgM+XCAm3Aw6No
2LUHiT4kkuoehX/pvo38bPp5/Utt+7nfe0g5hNHMJKSrOuI9ZUp+FuIStDQIR92jVCgyy5D9yr3j
X/2dFHeLoiPAYppusZPdhy4iHrRL9SBLN58xLuZ1R1TE/x9Mi6Id5XBmhYAkBrJBo6wU+QOZqIdq
j60N0aGdMhtU6v6/21UOYXQwHy5ZhQ9o0cRGC3sSZk4+1+6QNv/ODVEOWWiv6XpRYE+N8SgrHrXu
FlF5VoDRlAOWwUqscWSKT7Ei3xTT8rNpG0EcLDLB4UVh5Uox5divuSfnoWtcRbMer3+S7atrUMWg
eFtQk/skS4p5gjZlkVaOz/BpnV1TVPF63Yk/D/ibDe5jrPmgrLGCIJiMCZpuUuRXkWFK9eTGzMvj
Msm3NJlumyK35z721h6yUhH4N2INNCINGp/shZh2Wg6f27W1JTXrnQw5nGxVvs2piUGTeU/0xMmb
brLJLLmo63jqBDcm9V5UrkEm3cPweYib+7CIT8OMESipCrT+S5WootBk04lSVSOGzJK7PHAYBaOc
jaALZDyawfghd5FQq0FxMLnjTepFt0IlKZFB9u8XAV2SQTF3JhOb4FUPTFM5dhlb6uxh+hMDvKLh
jG1/erFADjKWcC7XKWEBZABeAa86q/sWktiNW3+SnRwCpqWoZ3Ybi9+OD3/RwEi4dh0YFsd6cWQF
wJSGdtftIlGefBsN3wxx120ilpaXM0Bj0I8SeVml59o8ZaOjhT+uXzrRiphHuPhmZaXGbZ9HEOkN
T2G4q4YdCOxDgbf8hzjg93L4etiURFYZptg3xmsru+ireKxfGN2GdVB32ufi6fqiBEjCz9HqpZ6G
+Yq2gDj3p/hQtHs0rF43sR2Kv62I88orxJvQx8VSIHhKq/foS3TL8WFtQQzUOI2oCWH7qMtv5rir
NZsJAH5E/03nqQfDx5CpBy7w+1/Ex9q+dYUz45t7qBBGBwY+SgiIvD8YC8nBRwWaSlyu8MDa4opX
CQ45yG9ogIlGN3GJqNy96WQubHIXuqE56DYnBKWl9lDJp+RvpkJVJDZ/L4pzMWDfLJRUh4Ho0+pr
fv/IdPWkByQ7E1sLCBSCpl3/ORfXZDehUVFly1I0U5b5t2jVKKBYY75NfuyhwsVYDCXH+jg77B2f
+KLGou2P92aOP50kaRpjwdN3URZXl8IPYVM9zEMiLNuwZOYf/hQpQArqKFQP+WJ6pZG1RFMhdVcV
LSruCmmYaLTnFRTg5HsY30r6c6GJOrXYr79ilEcTSytr3ZRwNHt/9tkgOXhnQdugBfmDchR1r2wi
8dsKeSyZa0ojOgMgI+lkGsewABMy0W3JOpUyda6Dymb4fWGL+2wYcIzaKoZDY9zVyaHdsSR1LZZ8
FG0gd7dBv0LSMMHzmt7qh2zHpHVqL7wFDw/ctIjUfKuHBZfu9xnhx/BjrQrTaVhYaU+6ZSTB5R5y
q0GBwjabIyN+8Z2R/WfuBOVbXfAe3Px8iCcNWcEIJ6jN3sPYnFC5RsH5VbEiaT6maM/UBieMA3hw
9/rXE5nifHa1GuUKSXh8vWxXZZ9Y1QtlPQybG/f/zhDnszHwXcxq0+PtstyFmDRMJD+pMdTllIZ3
3dImjrztns7VMghSFiCIx4Fsm/Mgxc4KVnoqaPcWbNsfjRxpGFlFHYNGrbxRSy9tngbj45D6q/6/
9x6omNH871HQuduFwjOet82I8MN66kHVnhwlRfBKEq2Fu1h61BApk5DMj8K7UjuoyOrIP3XJWeKn
6x9mO6K6WAznKvvEikerRaytn/M9dM3AvG2eVFsHWU4BWn1RlXzTM1+Y4xxnl1O9jnM22gryACp/
VpJ/edK4hxk0gejQg7zcTVSfYiYhye1l/ibYtE3ce3sw/NEZtZSyFnVwi5MzeKyAFHnSfyTF/h/U
09uX5/f7i5eqwYsOLjPBkvJ9v88OIVJ5d/TBOquuEbAs5vBCClvIP7F9BN+ssn+/COjB7TvXeo/k
vZQWTjscK8PT1ts6vxmHv7pPb5Y4vCsRkmaZjMTUgOxwkSV+PVNfLyb7X341Du4mtGDm0OH8lQxm
M4TzMQlGxwowoLIXxr2C/fsjgThFddErQAn1fnV1zCsqkxOesj25JWjbg+rHR+3DdMC+Ci7A5kPs
7WzyGUWwK4QgJ4X3iOR7NdtbyW7pn0XF6Vcizz9Cpwsr3D0m2mRi/gTusJqqQEpAVZppH0CUZ49Z
u4tMtXdCfb1JwhBcM9IhRR5aH9pD0mSeFloHQ4KWAIVmWzPelTrUDBLTBRutVxbElVTZX5PkUy+h
nXzMdQesp/upju+HFOoYBKQiXTHGAZXMgxyD9ad+HhPTliLph2Itj2n/JTWkY5pqjxB3usvIsjNH
NhUF1WRlxEfPP1aZ7JRr/TCnYIXss8FV9E+khZxbVYwnc148LZL9kGkzkcyX4tzr+/Akox1kMPQ7
vW/tprY+6nEX0Gj1ulmFeOYcnxUZWt6lVn3s5/xB7+ihG6CEB/WTudOJXc/aEf/3Z4hGt96yDOhT
UHB9Y0MQ+Amggs8RdkoaZaYMYKplyZnVWzbtbmSCUGgzurz49hwyTCi1RQVF2KAErI1x3A1+s1cw
c/7v7ivlcEE1W9rn1Wsrl97aitcELMwDuTDYXvBqFPK8bPum3zhEOXyIuqZbFSgKou00vNf8xJMM
W+rs9cDeVvWP+Ed3FDFZCUCC7/GQYqNqMN0LQfjIN3rFruVDEvpkfRlFBJDbvRZvX41v8CjlWQ9X
Ayib7qsbkC/EtvI5CoqTfAjtwp1eQmf00Wxx/RsKzqPKhUpqhzRpykCwSQ9L5zfmj1gRJFBEJrhQ
abBCCuFSFMNyNd2N7XwiberQUFRk3q7fX+wfFyitQ1PMUY6rpQZqZ9NHlj5hypfggUrO5TGCgIFb
vk7bWPu/0UdByPn7aPJUx7PeNWWcIN8wORDkgoyauz5JTusxNpf54Zdyap661z+e6HByoZTeYCwT
yI0sinySmvtk8gbVcpfVj5dRgFsCp6VykKIuRdrrA9YH3jrbGv2R3JdKkNb+9RVt0Qi820cOUmg+
9TSWEGZ0XnGTfBo/N170gHe/A7Z0x/raHsNd+XNyZS/bQ53ehZzV5+u/YLvOf/ElOZCRx7FVCx3g
SYJfAlYhctvSmTqtE3uiQyvYVr7PqRtV8BOruH6rjC7GoQgkSXO19QsY+gUfUHAL+bG6aVK1OGLL
UtJDq0Dh5j6xBB9P4HY0DkuWrCBqy+5ALd3rau6qGICIpiCMciee59yOEFSAV1GAYOxEXAl0+PQl
5qGztopqvI+KYx29qOlNNpZOMjpUeVqSf3k6NA5kIEmnFBJkx8H8Y32LdhC2AbMyKkSylx8k4fCe
6Hiwj3oR4pMRAnjRhLVl9TdTtSuQRUKodRA18m4NklzeOo39jgs7KZ3QB1qzL5c7+kHbVY65b3cU
qKk8qrZpM91n6bu0ExWSROvjUCWzuooYGrwrq83G5n1CH6LEbdWn63daZIYDFZz8fiUWxI/qtLTb
xkumxulntwJR3HVD//BY/+0GNA48DFXCtAfLPMSn6CuLvUDC54SlXZwYdZnlChs0Baefz9vkU5jV
poQyZ6hl93T6NNbZMRoW2yjWoJf0kzV3NhnIbqqlW5AkHqzMup370tY6jJaZ4PdIV0fBg3UJRd9W
4Jz4bI+6NOMyxNiKTJ+8ZvisUwmCEuSGtsOPuKtFqWLWh3EFBvicj7nisigyzBmQNzxYR5Z2zxe8
Hc1d9ndZ9zcfoXMhTW5W45LMeML1o2wnU+ZYwy0p9oLDtP1tDYzqgI9O1XheomVI8zXuE6RiTibC
3fY2QVNgcq98BqcElHDRQ81YuQx3OYo6Eje/HXohDUtWDAVTw+/xYKkqULiVCtjU5qfaQEBjfojJ
2UpSW4YkyfVlimxxXiOnydCZOXjpQGLR1QNO5uia612Mzl+DLn/jBS8Wxn+4SKdlFuLDzctNrt9n
yKSm3vX1bDVqq+qFDc5F1LJRdSVFmnMqg+JrCZmValdYZzrudKBcbXpx+iIwuel5L0zyfkK24qZg
sNMzwbX9+mje9xCmRk9PbZctOnqgSQ3xAUZ0be0H0RtC9AU579EYPS27JkOtXP4RT75J7aTzmuZc
DoJ4dzs2u1gn+yUXfmpapcEyUgS8LNEm78LP6RNCCkSCdaAUtojmT7Quzm2QfM1mjBaji69KX3QV
+jtKYmegFi1m41gXoSA9vumlLhbH+Q6JkiTWdXxEtawwPk1c6B86TeeG8yo6optg+WaKH4WKaxpJ
BitgqCDw6OzcLRwmOEDRSSHiHxAcTZ6yqKuLKIslrIoU3+v0Yw+i4c78oZR7U4OYt+Z2kLT7d7fB
4BClKzMJKSacR3AOT4dyr6CejTzift2Ru+KZyVWy9jaLVYGDv8uJXGwthzDl1C4Ghix/acUw3r/U
zxz9wy+Ra03UprIduV2Y48AmjrUY4zX4kulp8MB+7Me39TF+xHgE7nzloizlK0fL/avmywuzHODo
ViyHTcf60KIHaflmWU/D9On6Z2R/4g+HfmGCQxV5mC1JbtHaUWWPq2nr8ZdIFwywiaD6lSLqAk/K
UC5NSbHYqx10xcd11+7YVGd66P4mB3KxGA5KmnHsyaQ1+EzKEKCF5FFKe7cnhsAM+9rX9oyDkKHG
wFrV4rNMlr7TNVTlc31//bMI7jMvXD00yzjFI0OpgNVVmDgRU3URqTsLwNDkIpCaZJNFRvQT67MX
56fauq+Ve0V+uL6YrWHUS19tclAxqGqc92C5xAEwY0f9BJ4bxFg5qmuLW3ujlz8gsYjhC4FZwXcy
OZBIrXAd0w5nWwVvkM3mTPLeJvv2GP80sJ3xIezQpyrwnqIt5aBCK4jUZIj4XGVtnrXa2DdaFwwp
sSuk0K8vULQ+Dh7KYc3DqMS7rpX8Vv1CRXMr2++st/vEa1anigqaxwKwN4L0PYPoci57I/odqafs
0H8YjML+F4HLNLnQY2lIpCsJzr0SNjapiWuW2TmOVHtKymCZE/SIhnA4yUM53071/DcVuIv1cvhB
kXRQVnbriuV2IMe1dprRv/7NBNEO3+DTJiCzVxsVjUsxsafhq0lQBGupjUjWNivRsLLIcfGtPXmu
0Ghh+8lUKYCJuAOSYzihmznLbXcK7TkgoIluRR7ztSjxJ0ZCAVmTCbSX+UmFXk+tyMpRT9fG/HOS
I++gFzut7w+tNDl5GP9Yq/aFthm0/jRHbVBVansnKow9jcmXkCxo+o3RfFo33hqXJ62QXtTYwnts
Gu1W771KnY+ylftkSh3dBGdfE2GexZidIoGWoJTHdwmJvVLOnlpD2vXV6lGjXezRQNkskXZaJRK5
3r72v9fLlzkpHWZqTOjsoPJLRY5Zh67r+3ASvb+3j8+bGQ6wDR0PcDWDmXyf35VuecsYzWOIj0kQ
fvjAiP9TjGdHvijN8A9vgjfDHITHSjzo1oq0P5t2jJ3cH5/M069wS4/ElB3bYcmbOR66AaBl0yJB
zQYnCPSEFg8yay0qX2kOGcUKmnJd4wnnpNgqrpxayoF3uC5FuSQ4tWqQ3+lOg+kz6ysNmD7tsquF
4zwicxyAt4o0yeWCp8/shxh2K2+RBN/TeynoA9WwhY1j2+D6tqnsDF/EYW1YqWot4fAwxnjWfqp+
xzF1Szf2dXfxmbp86mT24K3oeanP6sN16Nt2V2/mOWwvm1WPqgVYVOWFt0DCO9VFH/C17/PaB+QQ
XJ6idFBCE/fjBPHW14IGOce37L+iQ/7EGnpkxzzSYPRKr0bS9W9YdxHrvK2SCw5pggbgmKBaa35Z
nPFEkbru/BxsoNhT0JC61/dUdC/5yukCkdlWYT378ancv4aKR82Tvuh+6oWeiElHAHJ87bSVMZ4J
bSh8wcWpsgAkWzb6tME0Yv/LVbGLc3FSCZ6ztcVgrnfVw4oTCtkGOKxi3/jlWSQ7LMAalcOaLAsr
qoYROnyM0avXwR9kJdAGIliUaPM4bCn0SunAX40sfPk5LL4uIGXBpMtfcCRfHj++Qgpu2rxYqY6+
r/pTWd5XE6TsV6c2hDl4dpOu3DSVA5NBrvK8qHHOe3/wdBSB6ZN+lxx06E8qPlMysKA3Gh/0h78a
hX+7YHyNdF61tV1XKL2H5FxNXi8HQ727fv5En4pDkdSoobL42oWlu9p0Ag3EktxGT//OCAcU5hQV
ltTDxVWG6YA3yO6H+iEBXZtR5sF1U9tF+7c9+6MASnJlmdAIBAqz9K7361Pz81fZpK49OQCf5HP4
qAIySkcWPML+AZHBmoZGUdXSLW4vi97UykXHG8LAgL8XfzeO5p18Mx5yH8QhO5ZXxCSYj+IXJoyG
nfM3oo4Mjn/b57a5UUtNCnt0s+jhzdKDJ+ssz4Iu1X9IcPzXxh/6RGjVCvXZQNjQ9fVTZy7ukIDk
CRKmEmYuJ3PK3My4IeMcrCg+C2BlO1PwZpuLCPtZGc2Y1bbJ4Vem4DW1gq28foS2r8SbGQ6RQ4iN
z8qAnHA27/Ty45o4ffaiCoF/c/7h99cyCIfFRqosdEJU5ELjPdTctN1V2g1RTEcuj1A0RddbUf4V
r8GFTQ6Yp1Rbhobgxa7JP9flwQi9sBa46W0X87Z7XKCnyiOIxDugcqbcZ9ZPFZlR6eHffSAOj42J
JgqmBVHgWe6ULOjkx2oM9FqAJOy2/on6bwvhYrgBI8V6raGELRG3LPyaPiwVtIfGx9lyrEoYILPP
fc0cBx4xYptxQH+la2q13YzosvzQpTuiHOf8Z0p6O9d8lD9W1R+yxuk6AUKzD3/NOgcdNCqtCY13
OIzlkfTEToU8/IJb9QosF3FOqDXLMNcAjnBxlNq3plMpQfT4+/WjIW8H/r+/2uu/X5hZQjOuZVQa
3alNHDqTY1xiamTuXJAKgoEeAUKRTGgkye8yC4pcivws+AEMHa7s5GsUe/EDhqZSkrkA0UbnlSNa
GJOD5Si3KIU44NkQ6vOIdpUDkXouZ2ugeKsOK4gRHozGKRHuz/71RW1eBQ07BD040yQ89aI2qOkQ
GgDexLQ8wyhsao7odzhks69L37JF9BE39/DCHnfBZ1TkLMzts5Qwe9qUbg/RlxnBFviGzsLc6eYe
XljjLnoG4abFYKtTvli3jDdz3efo8jM8jFBBQmRyk8+ZL0pHi7aUu+66HsZ9HeHC0WYXKQGJUXnv
GrsbdHxHf0wEDbyb9/tijfz9rvVMsWqscapu6vKTHgrqBJuo//b3+fofxYjuTEiKJEYHEdAc6kro
pEZt3L5+ELdbWi/scCFAKa2trrd4wExOe2JPXUaM233MnBGaC9QZzxlCr53A6PYB0WSFElDkqTy1
BRhWltgwAc2d15+SHRJCoHdH86C3Bkkw+R06oalkW4Jb8JqB+QNJtDez7JteIEls5UnZWyj7a6jJ
7Rrd8HRS3b8K9sQzWiYX0CMioZh+G0h9IopkgxXPjgfDlS1UnNbGj8rGizXzhzlanwjNXEg0RvbS
5hD97nfyCm9iVGdZjZxSlcC5FqI/vcH+tWrzpYS7matIs6X1XE/3lohDZvv4v62NixJGeczGmb0I
5A7qLwuoQevpEHUQFi2mGz0p7ByK64LPuI0qbzY5VJEMaiRaizvQebKvorecaCBcGj0Zxf70PAg5
BjY9+sX343Cl+D/Srqu5ch5X/iJVKZLSq+IJzp6xPfOimqics379bXr3fpZp7WGt99lVxiEFgiCA
7p66ssHcLEpeL8yeAlbS/lSCbw6wXXc4i/ri+0fwbXlcRGmSbhiMBGkr7cCzZEy+TONjG2vB5W0U
meEiCQoIGKZdkELW0Y9ROw7zuW8Ep3w3z3/buA+FnnWVEskE6jM9rlfKoT9Mfnz4LMpqY4cLJtZS
hotJGcXQd8OePM1nxBNz6GAc/0VDSz9xrdQWlWD2CL510B/+fzThB+S7Wuoy2iCEkevVJ08YGEJR
Eijav5UzHqBQGIxBDi0/8gyybcHGMo+7EFH48g+olSsqhWgaW5qjT7ZW9N6k/YrH0Ok1YdVE4P46
F77mLAybkrUkpxMJGHY3PFpeeCiumBoptHl+XvbL/Q7eZl+5kNJXs54PPfBJ7FvKP1L/i3HDQPLK
dR2Iuu/71+nbN+RCST2rSqgr2Mi4ulWGv+Xy5fJiyO7jcLMYLnbIkWG20ohs2czUsxKjrJtlZ8gX
PtA2/d7NoO/r0rtV/p12/dE0l0OnFUdtUJw5SkGxTFnsDkhXQ1Eq8VtDBtlIdpNN2lUaL3dDTiFx
uZ4aPUQmTk9WWnpTCm09KwrAHT7aK8RwFEi1DdKfNk+eUGm+SokCpejCmdP+XFTtqSTxedAhu1fl
p6XsHDLfKiCwgEa7PU25K0EDMy/+KMvkTqbuTPoPZTCAIwCbixWfIJj0U67qBEJcva8arXt580Re
zgXC2lTrCfVNqDx2MUREZi8HyQCjey/UxpHqUZQeCO4yntK0SPXJqnrWOl6yW/Ce2joYTZucOmUU
navpZ5ul50VGbrdAgKF96cbO1g1QAIWAwzaHiSp3UYghu9TwL+/DfsH8zYn4Upg0oX1WJjgRrbs4
TEOxAejBuCmO0As9i2qV+y+vjTUumupLWUtSim0waBAOD11yl03fqKE6vfEoK6e6dBvMLUvD/eVV
Cnafxwgg6/w3usIiR7BGD5JHjSDrv5WQstabyblsbb/LbJiGAVlPKCjxmtkQZqxmE7TYrk6dGsya
qTuec9TsM0e3iy/qr8Vlo2C5I+x+sO37GLvfDLPsZpMNUgDqR8AIYbh22qOGZAJ97RwSHqBT8UUo
kv/wMd+sce/KPMLjhExYJmumF17sI0WTvrNOEpqDInr6/ZTizRh3U6RsKKtFPcwdlC9tfq/KfwdV
JPfzHw7DmxHuepDmAV32FnrOoz95KoRE8TiheDQwBlbzQTRGL1oSd0Gs0qIXA0V+W46Nk05/43yx
5fLlsjPuB7q3JXGXxLLSyIwLEAmN4bGWTFftoG3YXLWt7GPM4rKtfSqOjeOzc7jxvwXjFY3J+P2a
ITTsFPRmTVb/qU35mzSTW3NIjmMreyHNHKXAESDJQQuryk5UaP3F7ZfWqmJ7gpSIosQHAIkPsrze
ZEMhiP3C88mlp0tikcRccDPr1wN1VDRrklMW6HfSjXllZ1esiDDe9MLpMsH35qtb7VpHaj0w6Hw2
PSiDalu6dcAcuiCks5NwIQjw1S2zpaPZhtD0yYbSzor5pBml4JkkMsHFmX4ZK0NpUfZcQU9ZLPkV
8EnBZV/aD9n/+O1rJrd1JSIPcVLDbzFV+3MoI6hxtldlHLptRYLekoIqX0V+IQifryxZW5s06wa8
x17RHP2VdY680dZVdO7+NRV0eYHsdF/6TFyssayhx8AuGGFpPfu1mdyoegumSOUM7LjgQhJ9Li7Q
dM3QQ7gKjtd35UMSxi7wOQKP2G+pvR391zO32busr5OpLzG70aH7WXj9MTkn3njIEts8JkfFMZwU
ULX8FPmLiNZLtJNc1OnwPkOXt4M30kMcAS5pPs7zMVkygX+IXJILG0WbTj3p0VKIktCeMGE0afrt
FKvHNM3sAhzhqVI+/U9O8hpwN7taaF0ZZmziUCltkhc2hrjW+UUWkUMIIhNPH1ZUkpKZLC3Tyi+l
5uUoi0eZIAcTfKVXDO5mKUPYNlGcMEa77pDEh7b1m+a0CAsqLPRcOFYql5R0I5Ugz4MrPL9iScl8
MDBQa9qqzWC7orey4GCp7O+bNaVdaMxyj8p6BalDjebPQ7cKPED0abgwgSqAMckRkoRQxfhl9Jok
ZOm3y24mSnx4LhlQKDfFWiJCLPegKj0NmLBm7HHdEeLlvkjeTuQJXEpiQL6sl8Iao3pSf23OhQ9i
oGNhZM7cikT7XqGPl9yBiw1ta6q5xkjak9K6NbT0um5Lbyj152EpD605YByERuc2/tV3zXEYTVvv
qt8a1Ea1qvuh1FBBxsgyAL50mg5KY2S2DIXkpP1RmEgQZ/VujkwnHeMfUx7akmw5TPZtAhVIaa8R
oHMxJbZadY4eZzdW8VxEhk/jv7pRfOunzMuq3C1V+TasSt3J8AgtaeeWpemUBDnInH8zcuW+WCS3
jcnXKFd9g+adXfTt09SlN406IpOYvwxNhherebKoKMPf9T0CUkHdQutZ4ZW7LBJCgG7GmMRUnZvp
lMtOUQli6v4jYmOD+0BEl0radqhIdt7wVPux35/QsXciwN7Jw2Uv343fG1Nc/G46iEv3K94rBQR0
Wn+0fKoe6/q33AR0OF62tevj/9iCwtX7yIBGQJ1aKW73cFoOWSoFwDy6s5Q52vIZANfGEktqNjFo
lmtdTi2gJkcDYiW4XhvDWcmj3j5eXtF+7WxjiEv6Jk2uFnXE9mmPyykMaj886sdJs9nUa+Hn16Le
xj5MYmOQC+VNpPVEYf1mPYBe13kGXVLjxOBFUE5WEB3zm9ID1pHal9d52UtUmYvpVQVJ9HVAZSiN
zWuNgLrbBKNH9NBjui+isz8MiyB32r1FNuvkQrwR9SQbIZTmhlGDoff0mg65aFBatCrmrxsv6UBK
NNEB3dJyHJ+WwXjpIjunw32KNkokz3aISltBrvIqvlVHJHAtemekB+8fhjY1w5uyMXVMC+rLTSnY
751pIWgsgrsUnTPIYEMk/f1PkzXI7sRLikdj/VfHFCWm2NNgNp01uU3MB1LcKyIgx8fD+d4itxlz
mTVmZyDdGZOrCoROyg/J8ItFgJ7YIdV9b4a752YrzlAK02TMF0/ere4kXinb+XnxGXTpHmPiIp52
0bq4WArcQY7RLrRdcqu3x6i2QzAbNK6uC95mO+nC+5VxkZTM49isMZKSeiGeWg5ONoKkGhq1+VJj
Cmpm/nMGFZ4TrY+lFQPcIYqvH8/Mu1/w4S0tdwtNBzzVJuVbT+5NkVTyTrR7b4ALqyXqaLJewysZ
SE/+wfisGnc9KY50KlzJVQUx4DVVfJ+ovLfHRddlGCCZVhOgQ10Mcd41IJ7RDmSyddcKwOnTYcQA
nUgXo/fIZLvn7mTcDmfRrxB9WP7VrcZZFFcaVq0G9AWsuwfIzbjkhYmFiwnWP6YX75fMRVpdKS1T
1wfVtWTJX+nftreOTS8E5opchYsvEiVqp86oHE6ob/dfCKjjI3Tmp4EBJ0Bj0P4RwnFFJrkAI7fT
mOYkRlc3wsC2Dmml0e5SO7fzp8V9ZflzRA8fduQu+Q8XbMpWBXwCjaBXhAibsp/QJRQjjUXfjAsx
0JJvMiOBm86g16kPEehFyofLF7DIBBdc6KRr85gnSNMUtOYGry/RCxHpbgmM8A/rKpSk0RhhBOgW
CK0fUoI3YuJfXokgHvPP6s7oh6lhs6hd6yu1q6GlqXkAWV628vFqf3eM+Id1uGph1I8IhWUiHefI
cNcR+LkIbGB5ZOvJCoWfb5ctitbFJWZDW41lWMGiObduaoLveFWDJYWAk6IIFvcf4jA1DEsmpg7N
6/fZAZht1DzpDBmnlwFxSpD7S56MIenF1Q+lkLt6f2lv5riYJMnTHJsxGu8VBL3M37GCOfTl3ip+
XN5Bdho/ntY3M1xMylA16tUJc73GON61EVi4UkDmB/MmR5goJBHB2a63I72yDFlHmvUBqBJHGKVJ
MCwR5qdKOkaaN4gecrsbp70SICtE0WXu1CZ62oFhD6V/k7wYa2Sv/eAYml9LQgwnuwk/7J1GTYLh
eQuPWi7STW1mLZaGtKrDNAZxGIITZHsz2jRM8qkTvQd2PxVAsDIYaSCexSNIenBl6kpkQqi0bVwt
jf1CUZxs+rNEiwdZa+eyY+x+KUi6QY9JowTZ4Xt3L4YwleQS81z60DoyGf1uoi5N5eNlM/vHamOH
83PZyMBDBYVgl+pDYNIlKDGxGRmJ3UaRnab9gSb0tFggrxjRdp7aIAZm1CwSARxif3Pflsudg8hQ
MwVatygKFvNZAw+YNU1Q7dYd2eqdCRrzl5ct2l3mxJtX0BBDebaMcXuBbdaRUaSpzK8QRr5shG3d
B//cbC3nn5XSgt5ogcNg5GKOa3tYni4bEK2Cu4MVU0u1LgbiR61Wp5yKIO5/GeRzGfBmHdyJpgoI
vnpZZ5F3hgpr4WEyIKAewMagvolPq8AVBKvib+QV0ykpnfBt9Pm2ab6v1DWF75bdq/JtSfyFvJYN
ZpssFJvQmDcDYEQqx7ppiJM5iaOccnB2xX/GH5rTPJbCBE3g6vw1rVpanEEgFTPf5U1inqvx2KuV
TU1PF2GvRavkYkg9JnNo5EAkyEAK61ckPYSTJ1U9vP16Eb5y97+bqQDNpCiY/OYfSlPdGM1aM4zw
CKEYai9e56zPuAJ6oEtDW/6y9PZ/L0CCnAeg0v83yu6IzUE2pWaSlAVLNNNDld4lEKtRBNPK+yES
Y8SKDHSbpvIjO3WpyaGUY2E9FlXcECe5J8cGKpGKs16DskjwAtwNG2/m+EGcwYiJWsGma6FjoR77
6f4TUWPz/7nvZFoTBu0S/H9S3tXdI1W/GMJ3z24SsLHBfZbEMAorbBAylvvevTYXG/k10jXdbn71
4KJvX19c0jEU9a92Rr7hDwayG2IaFj4ZF3OHoYXSVAbDbGzXAkczfVjxBlLReowP8rl7Lq/pl8/s
55tJLgq3lp4qkYQw33X91TJgOHNNgwLa6ZfN7G/pmxkuCmdyi1nMtECsmr831Inm0ZGiv3QKLpvZ
PcWGCdiXCXIKixfHMyn44YkFOXYwjAUgUXGs2XzsJxHod7/AsLHD3cCJWoNzAsgsDLYCJHtIgXpk
2o/kBSTXTixiWtpdFYUAokplVQHg532YKGIlaepcZm7BMCK5q/V2f27cV3jlifGFl4H8cHkndz/Y
xia3QjVXp3VSYLPJY7sZqB3rtyPYTCbp62VDryPOfKKBPFHWLVMzIcHHuUYeZyWZWgWo8FFziVkG
szR6oUFRsZ2vMXjqUGtyqry+zYoanSJISreZF7aDHbXxnwU0UON601a9Q2h5gDbtTRHhDhzlF8Wc
HtsQqbystbeNGl016nJSlh9tatqWVl5LNHGGuj6DcvCAEH1IFcjP4+yp6uqtyvxbBSdu0zQQWcw+
k7ZulsxDSGjXadIoLTJiMmaxAe2IoZVde82RkY7lgagetndnaxYuGohqqUR7lXvcXDOtNQ1TTFEO
i7v2Z7kag921y7WkmHeGMgwQN6hFx3331tma5MJKFMra3NeNjLl2ZF1eDiWv+pl6syMFhd/9NAW3
zn+wZ2kGpVBJkPn3dRIacdq1E+wlNpMO66Cq+It+x3OKDQ2C5/Oy0+6dDh3UVio6itQy+WeiGSY0
bBoFt1z6VRlvRullrH8bvYh2Yt+MRYgBAXP4IHcf1BptlNFcUb0da7dIJSejxXMfKQ9muNiXV7S7
g3gfgteHGAYx+AdikeaNFCmwVZP2T6epaBZpJ1BR3epZ66h565i0DjAqaofjMynIqW/Kn9by7VO/
ghh4Naro177+yo2rauCElYslQkXBHt3+CEoat/hKPeWkodmQ3IrwTjujfgg82FuVsRlpFt+1Mcw+
Jyl75bzWx4P6iPzoRM/agXEP5+fpl3ECEC8wvpVe4goDO0sk+NC3tc4F2TpZyWpkr9aR2tqaqxzI
MbcVh/jFrTCtYanRJWucNykYllTjhL3oNBC1WbmtTjKosJ6KdURMVb9HjXJtSJgbbzpv6ajgQtnt
I+kWRsGwy9hp/swAZmu0mb6i5voSf0Np9wbFax+PMKBPSmcMIqGk2l4qujHIN1do1cpFOrBnsnFF
5cCQXwTOuhdXdYudFlmlgFTxG5rVvdViKhts9wroMhgbaOOY3yqwE55eVQuuQ2d9XA7092XDe/mA
bmELcf8qBuWP6hqyIjkoujANgnF3qPDWeeaYRDRHvGcGK9M1YlFDxwF5n3YoGmmKxMSNaIS9HZUn
jXaORQTv5Z32OPxhY4V9xc2JT+JYllbwt7pJ3h3HwvBTCZTaWUaeikW9M5b8WBo1QBfQ8QBpc9bT
Q9XNfqfPNhiBXWVa7TkbBdQPex/WUEDdjFotuKMNLuFSyyqprQjhfbIyqERDzHClOC8TtR5LUriq
lD//91/UAN7SRAIE3CXPH9elet2GkOR0I2BSovpxTK1vzZIIHHb3g75Z4WnjFjXDtbz2MqA8ttW0
dgbtImEjfO/UbZbCK0H2cjH0y4JKdy/fGeZzm37KYTarYEF14zBkbmisSVgFSDQ7ewqqoJls1o2e
7hgNVAOW5uo834povXdz/u3CuOMAARatihcch96FhhOycABJcUfgMQiMUFAJPIIlSHyw3lrjjkUj
gy8x0bDKpgTHCuQRoYmGCf4CAUb7HvfuZf/bSzS21jiHB4k40RvWnkja3gaesip+JNrTUPyPDsjd
d/KszrHaIWBi7GzEOEzvm8nh8kp2j+7GO9jfN94BBdkprpGJYUgYXefpkA5/J3pMRqh0/f2MJUjV
6pSgusJrZkaqtIR1jzOrhce0cgew2VkPYFAxk1jwddgL6IMvaJpGkNdiio1//3VSqIIGmgDclPyY
dWSz+kMW/5GN33F5Zy6hrYKm4/Ladv0BgZ+gPYFeAc/zWCRVW+cYlXJNHLEC0Os+kX9N+l+VDJkg
8RSY4ikW89YqYA6Zu4ZpD+lnpqpe9gu0J4IV7ca+txVpXN2oiaqm00M0lvP4qzXa6Mza5n/P0oWr
bGODi0w6xn+S1MK9rNUHVfOm3oGucCQqPog2jItDapmOWa7CG8b4QTKuY4qKlBOvwWUP2E3XDJ0q
KEZBttjkpyYjJZLTOoaAgnyaVZvFu9RVItu4L77IbvWYuLmjCN7F+9/ozSSLiZuzK62hMkFNG3U3
Jj16tGQnM0RT9rsTKtt1scO2MbLk+holKe720V+89Wj4kKGxkwdW4ht/Rtc1xJEUBwmIH3+N7fKp
uauDWBeyNu6GqX92F6nc+19RDYZVyhEqALNlL5jXrQm0G+4Agh3AZnX5S+76iwHHlAnojlSe0WSK
J0hkSMi7ldZLS0cb/uTjD0kRIdn3HWZjh/2OzcYqUobsrSjY6IbsRAf2kEr+SMAKAk5rd7fy8+du
5I1FLtarvRHNVYe2mx4MTyz7TrzYjX9qeCwWAOiKTgQ7vh/C8MYc555VuuqlSdHUZAlAZ1cnzBUF
aEccly/LQVSzYff7R2Oahe6pyVq23CmvqjQqDQadN5SnBFiJzwx1AKD7z/9n9jdfa64wSlm3FDP/
yAPbOyP5kmKsKP5z2fd2qwpbM1xiAcWCOLdy+HkLrmnNB8W+2x7KA+glfSbp80mXeFsW54RpDYxx
XmHbNMXu/tbH2p8PK0qC6PcRoB9HEZeV6DNxLijJMpRedATjOQHtqDnb6iLaQuZWlzyBc7txmvWC
xhhfbyz1CbrS46p5Uq4dSk2/LvMJeHd0CKbIWYx7JZN8q6v9CXPUiomCxWQdlwqan2Pop62oFbMD
lsJ9h/engp4FMfEWfe9DcVjOqVJg8f9CzjLYdXZfBMYDiVEMjw/kAFoJV/u9nEWMsLudkq1p7qpt
wcxRyDJM60F6x9RugYcmd7UHQJ2f3eaNrZ4jsYbmfih9WzB3KHsl7xO09wF1vVKdGDMbmNtws4Cx
Y4LI7A5KUGDdFpGd7LvYm1HupI4NMUY6IzfXJH8xnxKRkMPurbv5ivwRNSQ5ywu8a6Q4PBdKYYeS
/jSYIpCRaO+4k2k02UyGBNfDkMzugsFsCgedh8TXeyECcj9Sv20ZdyobXe/iiWLLWBVxdRU7+z6i
j/tak/kqvBdEK+MOKB3KJk1bpJYxcJd2aqIKVJKbUq09PQYZiFb8GsOvM7gikbm5bTiczBxDPjS5
n63GniLdb6bp8XLc3X0xbL4pl+RAFyqtzAzRnQlNlH4WDKCVEY9R7r+J3+x8KLGlcbmGKQ7EwMaL
HdDFHswjo2Ou7sTA4/9wmfzzWXlIMO7EQS6qf7dNQsAzQ1f9NmKYubXL+/BGdJkIDt7r4jdXJOmm
iZAV5ibWoVcIxJ1LUU7BIsbH4P62JC6ihEq3VvOKDZx9xU+o3QVZkB3DX0wxU4cAzSewfu9i9msW
t1lUNTQJpqORDZKxBSArC2SrFowcsNN1aU1cQFHjIqIDsJhubLZeI4GYBOiWOBseUvU5rwbvsquL
vhIXV6K4M9NKxukb5GNdXDemoPsqOEp8Tz7EjC0gkcgomKBpcoqCxSc+dLcFy2Cb8mHToINlQv+Q
jfZwIWvN4l6hId6OxVScFnDKhFn+q7emh8u7tZtMbMxwsUq3pCWTm0HGO8PLta9aetCVc98+5MWp
NoVEHrvfZmONC0OjpNNowHvPJWBNZ0we6Ds4WrAGrC+Xe5EvZGbZ9T1CKQBP1EQzi/M9a4rNshqB
HUFTrbWjXK5txdDtVU3cSpLOoFq07KEIoUNhza7UJDeGNpzHmjotgM96CV6feEoLR7f0m6GyPnMw
Nj+Oc1VajWhfq7iWIHyokIOa/yLAmCzPWvbr8lfeId7CKaeKYhAUbxS40/vMbAEqSAeRJWqkgHT/
LY/UX8/9oboOXflIHqsXCNSDZSxy4yC//swI/9Y2l68A5k17EH/JgC6zT55cZyDh+ZSA+vs1cp86
Sk1VrinsMNXo1UU65lZOeZB9DXg6kWPtevJmQ7lPl0omTTJWIFW02kP15RD3uqDpsJtGbExwEWCZ
1E6bWcWXViEmc6HbhLCJEWWnVcMvl/1DZIqLAi1m0dsGU8KupEH4w8hOkCO71ZXO7qT08bKp3YCz
WRUXAhJrMGjNquZmIEV3eXUEuYBBcB3gShBJer/G4g9B9M0Yr6/V9zoJywXxJj12NxJUVDKv/6mi
DmyDLQlAksKfzu1XjH4I9nP/ObIxzL2EKmItswlSBRjuj8OfCES4630WqEfQsIBICIAGDCX8vLyz
+8nXxij3BiraqiTRzLpUq3lHdGAJiAVaspsh0zyLSF/aNFTtIRwA/cxsWlXnZdGEVZ/dVHvzI7hI
o2TGCMIfHAw2yqJiZpJpxyZXzZGFdyGh4G5431jjYksbdeWU6i2WfGKDr8oh/4lRKDsJdHsGueVy
AL0fGKJEjfrdMQGkuQaK/aoBOBf3fRvoZWlUHVmskSGLyNiwqmvgAj3jJvS17+WBNe0jp/CT2J5L
R6TQsZscbMxzX7qvuwTPGcBee1IeVzB9DUPsYzjEvexRu6nOxgz3LadK7wFfgRcvp/Y4BOOZiQjo
ZxHp/P5HfNtM7iPWqqqO64I6mtVpbho1wdpXB7VsAimtb9Kl/cxs0PbjcRdFbdWgnyBs9yDwWjww
IjOoSj0wvaH2ejh/6qG72UXuqlimJTKHDr2TvvPa+jBIKCNHvoyaxOWvJdpG7r4YYg1vyQx2SmO2
jag8mCnkv7P4mCSj39NYgL3evzPevhp3Z8yT2YCeAeaW9G9rPsbaiUyJXVkCHxSZ4e4LHYwDa6Eh
gRvpsR9PVPs+xWciHKHfD1v/rIYfU5bLFrr3M0uQAMov3fVcOPmzFjCGNPAPiBDNovhhcPEj6YtM
7zOYK1+Ul9es6Kvu6rcSIkiBsX02Flf57LlHodD0qbbKm0PytIFgi2itRWWNyuYFyPRM/aMLKy4C
ZzS40CHRLs2GGNcA288hQPHfkxzL6Z+NG8Y73B2hctnbVm2LHun7odGEWARao8j4OH/BILEGqjX0
AEBA1hk3qXw9yT8vH7RXTMPHtOIfG3yVo9GXRM/wjoHo/epYcvUS1auLSaYjIG4I96NHK/JsyRgz
ThXzpjHbk5q2d2ttnUtJy1ERim9CC43UbhkOhj656ij9iuvU1af8yaxl0SifYEv4MknTV3oBwhg4
G4hNlVL3oxWSy8ki2Jb9cgx92xZ2xjalBHNc8JBlb8nw6+KEAWr7sZ0FhvcvqbP8j0itbnddgK6B
lpxqBJOe7+2pKLETNca9wZrSZv8l7O5Xq3Euf+z9eaSNFS7OWRFmgE0dl6AckJPywl5OUoeKlmkr
tZPfVO500G/6F2EKuRuRTB2tQE0HHoQf6tL7oarwNvx3ROrBENKe9cHW/fxUXoN7R3RN7e/mmz3u
miIDWNTMqQTLQiV7Mfhx24naupwL9lNkhvtonbZIWa+zPlZX28AVBOpAnLoRMiTtlU82u8d9NWnM
e31hieGYO1UB2iEom8aTfdk3Xlm3PgSCjRUu2KSQ+io7NFqRflZA0syHAhrVreLU5x76bIMb2q1d
PeIXnPH9vOZsPtSBaPT4tRJ04UfwV5eKa9jQWaVIiY2vawh06pDFoEGpSO5M5c8WKqBjepj10pNj
zIqYYDFOQOtFEkAurB9lox+rOv9VWeYfrQc9YBdObp3WQdQ0dqkufjpep6uBhqAF5PCAmicKuhqy
2lX2yGRh2E71Qsw0jEP8ay3T71baeL2u3Cb5JDqKu3fK227zl2Y/aNYsm3jgJ1loWwakOOT7tP4x
EncSsbfsZh0bU1wo09VwymfMA7p5ckWNP4Dt20p+sOoflx1o/4G6scNdkyRqk3BW8GTrPPWUHRQ0
kLSfsTvay22T4Anx6jYyhg9E5cXXO+qS13BJd6FldWuGCGs5BvI7ez0n/y5kCtsh7D9dssQiwuZa
GKe6XHoDnw3Yc/W7fkIL9pxcL9/0RzPHYHMdhE7yfHlfBUHG4GLZTMa+q3pkH1X5BCyDHv3qNO+y
id0NJLIq475TCKE8tKhJlG5ZWP6bqk81+Z2H91P9PVQBM668LP8CRsBpeRDY3FsXQYsVUDDUuhQ+
q4ozOSbZwqKar54WjyBdDN0ROIoxtzVIORBPXL4T2eQcpQWCvFh6rLOqvK6+bqpDL7p6dtPh7brY
b9i4SJiG+ZDOWBfJ3eopOSjQjrf8Khjt6W48I230Vk+5br++sowEotf87grB0wSQJ2pcJj9sGw9J
HSbgu3azKrFRnjpXDUSMw/X+8tcTmOGnbbUVIlBazabD28k3ZzPIDekMIVPRPOzeecN8CPIGC/Ae
mR/Uqkm3ZJWE5y29bYAPM3zWQ1q+5baB50zqLWcRxHM38dta5C5b0kWRJNGCRTHFr33Dz4COXB/U
WymAPMxkiyQI9i6CrT3u2k1mGQnEAga1eJUAg+meyAja58Z0SQKQMzJzwT2/dxsQ7CZFvcc0TX72
Jh9nMkUZeG8ScjYrgBWDKbzNx+Mn/GNjhTtoaYbSaIMRfzfvr/vquZhju/jMa3q7Eu6glbSibR6z
K1T25OiQZFcLOQnFGNn+8xF/a4ULv6a0xLPGdF1T62u41HZnjHgWGa7WqjaVgDEeHjA2KUgsd+fN
tla5zNIYCJFJimQMkC8Ul23Frr7qx+SKpeqQsj+LZXl3T/Tmi3F+vy54gso0xEOa3CbJTdl/n6h/
2Sl2nx/bVXG+XiEsFpaWv40uNLMtQYrbMVa7YyqsLjjcAUqvfFFUFqyOl6IxtKVS5BGry8NrSb+N
1htjFPRSRSa4Mki9qhWdQhVS1Utpj+E5S7+TJhDsIMvVLngjLzozTcmwWDJ8PpsHm6h+3NlzcR2W
X4jyresgpW65MtQZFCkwRNTKr8wLl2xz+V1SJ/VgTngSA052pQeLFzvDnyKgh8YJ79i9poEU1dae
MFMaxF74IJoaFEQunYspSofx6RQwPjf8MzRXWh30potk/n/cYT6q1E0oLWyilMV/CoJs05UfjQAQ
dYw/JT8/Yw2USWjoYhjS4PHBwPrPi8JimHE7o8unYOgycdYTyyTzQHQI9qOKIYN9xDRwo/J9+FwD
Bn7psTb6OP2FYrqXo0o3+OEj3v9efhC/51jQ+OAyG4NcULHGTE97ijMhx5kr66fYul9A0LuSm0X/
HYqu0l0HMaAUjVoZ41DiPt2CS0eiZYNPVyb2AsLvIXJr6bEzPnPSN3a4K2G1oryJIR3kNpFP4hsw
Iyfy18uOIVoKF/+hPNNZTY2soFLAgWd+y5ZnQKbsUfTq3w/Jm7VwX2iMaaYuOVxiclafaVilPhhO
cZpP6Gy/VD5AJo7yqP3+zPIoG7AEwPgDY9i8YDaoIkgfUza7eczAtTI9zpnAyn4uRwC+B7oYjwy+
s9XGSzlkrIvAzrKa2cmpPyQOReqo2gSwP6GM5+4dsDHIwvcm919rNUapArl/XNIgkydATxN8vkpA
W7rrHRszXCTGAJwV5yEr1VDwuf1um8SRzLMqxJXsPumRafyzgVzITXSlIimjR41p9Gfozfuw739Y
shYMZWbPc3YbAWJvajPSlEdKqz+rPn+x9F8SVZ/1dr6SyrtEOGu5mzAjiwAqVUfn60NRnI4kVHIc
jW76upYvEyj3M+3nUByrVnDb7j/l4J1Eg/ugJsudwj4ieqpKqI2zzmj/MgEFSyEb2Z/byG6uTVeB
5qGfntBUgeqnq3wTzRjths+Nfe5whnGR90aLY9KY1lVEIdCnkPSkZY1nSeW5nTV3bBKBb+278Nua
uRwtryVLjyxsb645VngvJ19nEbZYYIKfZAgzXUrorKKGbwWacatKvjZ9uxxgmGN+uHjedo5nPKpp
QwF9R4hO53OaXc/T4fL/362WEsaPAE4P8D7zFW1DXtMmGvEwnQAfA58SqLd+sAnR+NHwyqf8PLiL
m3sx5OmHq8qXXOMoJmfdnVHf/gjuIsoNCJatZYbrlWo3cQxBKVCzVlX4W6tMe64lN8tLX6Wtncbk
vJZq6871Vb3qv9M8+qLMM9pl1B7S3l/6RSTyvjs2gsRG1cDtQqFlzwWpBQMbkAfFQ1o+VehLr4f6
J82AZQWkz8YU+zXxQq8QDKHtHpiNTT5eZXoZDhidc9tOAU33VWNFdgvGE9AcANkcCl5pu5FoY435
+Sbag/KvW1WW8a/t9doGeXKcuqPcBrOISXl3Gma7l9yH7suptrq+YszDQGJiEAVd/jvdTW/yw3Sw
BBFg93bZLIuLellctr25YllKjzsTyqcu5AyuEBS8OAndy+do95yC1oQqRGckXtyjqTVoW0vF/5F2
HctxI8v2ixABU3Bb2G6ym00jkqI2CImS4L3H179T1LtDsIiLujOz0EoRncxCZlZWmnPwwTTlLiqv
WvK4//vburz/PnMhtyKQr40R+Dta91q1z0nuT8M9hiWtfTGbEW2lBmPrja6HQSDD1vXOn2RbjS5h
97AvYjt5X8lgbFvIgpEYJQoRnbN4YOU6oKR4vdxNYD7r/PBB8P7JKAugWSRRx5oshoOYm0A1lBhl
dVTVo/lhEJ8F7SrpUY2ITqHWcDxp8zO9i2LbPl04RZraY08WpHilbgvl1agfRpljDJtfaSWFMbYu
ionehzNQYAh6SFLkCzXY3PLK5XwpalSfLp+VHMbo+lYbjK6HA02e8FqAg2G5W7AmqLig0nZ441Ob
IW8ljDG9aFJHJaAdCdG8lbCjVGdYPrlrlZs0+K7F3Cck3d38rBtBSUsFnoP2ljGuYp669GKqjzCK
ehgewG3qz0bm5rVoxVUEOgBAhIGFpTICO8p5gKjbdy5myP8jm0mHBHXEWlSCnQV05G7k7ymyeQpM
1p+oF6Ru/ktz6PWSY8xEvZX9xDWPAyev2O6UmBKRsPiHXj3bteglECqmJKMkDcZhQP2qUX8XMRJ9
vbamGEtTRmTrieEVc/LMMStqnp+OfiWaCQBBlMX9EOJLT6F5I5npj1APbSRT12IJXisVxKQY7tY6
zSomBfycMkf+po+uxFPvWn35Vlb7KDURqltyNyoPTVzY3YSxHvRSOYrSwMIqiikBA4hwAArEYu9H
SbqcRQRQJJi9OAPXubfK78QGIyI2fQAq/RtNTF/4BpizK5kupHFixJaWK9nsOIyqx3Uky8riYATb
i8LKr4zv4dK5wMfw9tXcikZrSUw0UjojyBVarTB7vCVk4JYN3Tc54UYjnkZsNALBhabKJVCfH3uX
bvaBoOUyAJFNQZN0drBe72ZcjO7NjGWtHROWlijD4hd2V/D0HlEoTF1JtwAfgfcSEiWfBxq0lYmt
pTGu0U8UBpSCxgIw2ZqFI8aXkvmoY1GbYx6bJYW1JMYLtLAUxKpD/BuDwa477IJWXrE89LrfFpY+
XRZgmRWXKARn7ddu4GRmXOn0W698METgUZIOIeAPExPWf/0G3GmBRanoTe7dsmmieGCImqlhLojN
ABqlSMQmhomGkk/0J2z0LcU/8YJ3EezNrzRpP4NxEwOl4zMmZaf4mHO721v3MVLA/6jBzlrEkdYp
eYgB59adHFTt7PRRA0YsHZnHqX3Zd+tNU1wJY9xNXbRs7LE67aRB79QwlBBsZGr0UwbnWDWY7r40
zhdiryNR6/MoLCvst8qxNabWkALWnVeG2Ew91wfIuJfRRXWdo2HvmA+0Sp26yeVPIY2CTOceH4iZ
K5FxM1lH020yErpzEB4yDMlYxs/sOj0NroJB+BTTlqe/T/WL/hZA3XXAdRqqxM5AVEAEJdUI36pa
tyVXZX2nlcf9r7UdFVcyGP8FMkas1CMcKvgGqjs0s7tn49S501NnV4+8sZjNwL8SRi11FSxKcyBG
bQzoLJuPhYwM4SpoMD7Fm0DfNPiVGCYrM1VtkRUNTT3QUDmKR1ENA6e/QT6GccnJzr8kBwBWZI+8
WTGeXCZLmKXOSIgE9fT4tIw3o+RJ7X0xH2UeVjdHEDvrABghPVcUGEaWeqJxHU0/B/lLo4ACixM6
NvOe95Nk0cUKKZvKsUGcMmMwefU/QkW16uVmUB1tupnCOz1+4tgjvYU/ZVoriUywyoI4bHUT0Zf4
5LcJOAmKBz466e0fAhxewWTTIk3cI0SnAz8mkxRgvCMKAgPmLxZPSWpYw/AqFLOVcv1s65UCKGEC
L5YALMV2gqQ5BtdOJi+Oca6w7CHc6Of6+L/AF2+9vtaCGIfWyIyW5NsMQvlUy9eD9lpGTyOxa/l5
/EfEE2thjEPDCmN9GWlOtZTnslqsosJSxMSryWyZ4VoM49BSltYd4AkxBY79eoSoA8ge8XTlzdJt
Tp6v5TAOPJVlqUw55OS/4xlYBrMrn4sjcUu/ObSg1Cqus+fxtnV0sDvPp87Gohmn2btlj6u/gE32
5aqYasmksz7ZeDOIxQWDtg7R6uMAiFiOq20lIWtZTLpfa7ilhwkPiwrlG8pbn6Ka73cA9WgAD5r/
2BfH04xx7L4QCqQ8MJUpuOTZdTM7InYuU065dfOaXivFOPQw6mMiqviE0bE5Ng/g7MTqx3wBXIkn
Xgc3jcfTazMDXktkUpHWCMsw6As0zDs/PojnzBNu5luCurKGXfxLzAVa3eyBrSUyqYhCxjlAbR2D
MRlapMNRQQIZHJvr6X66Gly6FxcdujPeNJxkn2rCxua1XCa0ELOSmk5HsOxbw8syDRjgEscot7JH
YMkDtBY4aDph+6ODPoc5ofbfTSBMII9qn/vaODj7trjZpliLYYyxDJYQmLk4wcbBtrbVHIULcZMH
VGswhp3h7ZJ6gf2kWDG3H7vpBisFGfukfKgLnVN0ej2w9T4/q4FyRPfeivLnfSW3koS1joxd5iAb
7tAqBR4LOJWKw1g4YZRawuLOGW90nPfVGIMcBy3SMhlzMKr0u5A7q8Wqs/R1Xx3ewTHGF2ZTXQOJ
F8mwqNkktIXlUcdAKflH1CTrc2PuNFEHG3ifI1ANXuBLJ/DXYLMqPipAvgWJB+X+IzfaP6FjWwtl
bjixT5JySGH3UR+5qtZbiS7YikHuEl21lipxyfR7/zy349bKEpnLTlPGrsho3MK6smoZgOEW3OpA
Lqo/O3i8Y693XyDHSNh3dZzEs9EGyMpT+YVU38XgMnBHZTevtHed2Hd1lQ9L2rWweTo7ItvEVsGC
qdsUQ2R41I/7Cm1Oqqw+GrvpB3CqqTPpOwMA3q6GTbwWzSlsF/SecZkQh/GEsoVbLhjXZja0UpIJ
IVEnBiVGAIARCVzhVx3z/nQvBpNnd8HFOFWZRWe1dLCpBC6dEOMoTX/90yWwks6EFanTUx2UMxhY
/x3fYAzUSa+aQ+Pmg6XYFPvfsPcF8syGiS16hvF4o0RE6ZdzUzl9/lLzprTon7ynEhNa2gjY5WqK
8JUQ4Syq4TXX2TaT8tWhMTFlasA1ozeIKZV26GKXFLkVYVyyj91cPkjdy/6RcSK/ygST3NRJBha2
BUWK45i8mt3jrH+Lk2MhHPYFbXbU1x7AxBBjiIsh6lHlfJs5EN3CGRD9E0RKwaepTwJcJcyQc5I8
zlWg0bfWqowAfvmxIySmwK93JqZ5gEhkTdptw+Nb5NiFxiTIYjVMvdLjro7q4jrIdEtQIk6tgqcK
k4jEoVHGoymg/DIfhO5gIPfGXITGeVVs9ohW30ljQsYcarjTElwvAjZlG/FLWLZWYc6uABpO3aj9
ZJrPYx56UjS4+ybCuC8qnIoKukVkc4BSxvYqI1kLIzlLVUyna/PFkD0pawE2f7cvg036PwlhHFit
OqEYhR58Nnd0JyPEhktuV4fKXez5JFuRyytksQf6SSLj0EpWVYUMbZ1lAd4q9q/HKw3Hp30JtB8h
uAkAWsH9iMzlxspk34YFKpCFNjUKnG22cbm50oEcNWCtSK7IhXxkDJMVJjNHCjzUwMSsl4IZWU8M
v1Qq0IFlWxde9z8d42KfxDDnKBmZNhkqvlwZR74cGwe1LJx9ERwLVJhoGGJlsyfToiDjBsHAUxXb
IuGANfDMQWHiYJuO1QhoFvppwMN9pB+GDmgD3eC4rwybc7AHprHaSKgVx6IMFqPZotN/FCatoEhM
z+inFU+TS+lMc9ES/16g+iSX0TCch34GJoriBGppqTKGItT7UQidzOcouPm5TLp1biBmaCzbYp+L
aVFVMwzPL1Bplw7hOboknnEMDsEDBZWVkNu9cITSKLTKAP5o9y5UoWa6ulHaOTcHo8WpUh51DBo6
kRM+AurGpc1BcOze78vj6KgwzjXOY4KZtxLmUtwmfWSphl0NnLuZfpAdldhUOK0iCgYMk/x7mJSf
4wQBvwwm6lRsKio6C8ufCXow6vTkMPgrAfUXRZbI1Xg8wRsPdmwX6eBLAqENUSR2T2BW44CApYNi
T6P7AjhYwaLlfGr5hhP6wQNgHizlV3DPjfSfk6mPkhmH680katu4JUjymyNAFzxqHt1hwoAHRcLM
LxT4tn/mwbptpFZULhYmiYhRX4PFlJvmTMj6EMyA4p0cAc0vv4o8zNd9H9wYACbAc/4fnmgb3aCP
Qhk/KDGNFDeJTjG3qR9QgG/lpnnDE8l8XhrHeAE+40dh9P9XTkdGKZBSU5CdpHgxg68LNsl4U1zb
H+/9EBlHC4amz8cQO8pGe2oKfC/1mgRWKT+mvPUINgf5pA1zk4V1NHZl99ftHAGPXXA7KwftrXjg
YXNsIA5+PDvGKoGKElWhBECn1h0Qj70MARKN6jN2CewO8FgaHoHlpf3RHu54412blolQr4OlCEjp
nxgEm2jsA62BZRpnw1ec7KLf52dsFqQ2RaGezqmT/Op5/kAVWoWzt+NdCWU5/IxYXUoQoCuOrj2C
DrcxPQHo+onqGcvJnL7ux+e3zuqeNCbzT0LTAMF0RpxMm60IgE9pON51gNKIxOqA6WILaO6nYgYN
jtlc1ZirU4LwHII9ITFTWzLm36hsWnFY3ZJ0cIwmRKU2qCzAaD8nOrAj4uV+iFW/m7EQlAj3pCoc
QSX3kTQftSiwMoJ986Z1sgFckHpp1W3pj3XghdL3Mhy+aXpkdWlxUgyAR4+xW4UAoVp+pb3qNGFm
d8kz0AYPZJHdpRvBzz1/r5tQscSm+5WNqhsvgVtPoQ02OZ3EF1UbL51Y4V6v7pY4OOstOEcWedax
KRKOlhrVF5mA56dPbwoJgafQ7Dz7Fs3mKdAeZ6pzOqaJpUSz17fNLX1JFGnhBFps5To5iGgKxW16
lQnDuS+nb/sfajNgrc2CeT9JglaLdSKQ/4eebikQkqs5f+jAeKiUWwFrLYx5y7RpJEZNXanA0baS
8VcseIvCgxlj7tNPds5E4CHV9UlLwWHehcJRHmM7neQDkO6dOOIkPfSXGBuXNeyQgKcYYPJ4oH0M
v6HSJmOsIsNvxStB/xKnqsX5OBvR94MEJsAnSzYtQokURPYDv3eFA6WKpJwEuS08ki+TXX/JsDDP
G5vYCBVrsWyoaEk7kaDFZzIla4gSV8vvB/06nH4uwGgxeIPWG3VUDeJA9gz6HqBVsBlQH4mKVJgq
2nR+eZO706G6DrzYXwCUTUEjcl7Leiv+fhDIxP64TyQ1EkTipGHxYApoXChIUtPgFLXkSRbU1q5H
wxZQl+z0/qhoIajUZsE2kvycqoufSVnucL40jYefben9DJjXgSxOQxkBNwBblSXqMC9L/jUrW0ed
28wpEs2RU5QHRdEWoudyXGKXI55J36nTrE+ELQjNajiA8w7XfO1SnMraN++VG+JQEorKVxKLB/H2
hum1oy9bGcKyF2DE9Ux9e+8JFiVfoUjVktuceU1p9m35/8qZ4LXAgK9hEMZPc62XjCiHF+m9CrKA
xGq772k6e4rwVCav4/QrxzrNoAQcfNyNYIczfRfLBCKhB0VZBtxn7HUfsuqhqE5ly3lT8kQwKVNp
RiGgKWMVS0GUa61yRGNylzTw9s1jO9C9a8L4S6rgzh0ilKCmsHdiM3soh5pzWP/FJ/+SoTIO0C6J
GA4Fsr8JPE14IhS4ojurutbt4omuF8WX6XG85nFVcA6QNUNSYCxCCFPFmUUfk2n6fI5mjmYb99Ha
DDT2gq3jpGsKFGi6+HGc7F6KLANMoipHzNZFjuFqydRlUKAhuWJsAYiN0dIoA8zNkH7rCBeVGFki
moqWFAl+mkvPyI4uRGscLcLMbiGciNz83jcU5sn85mnrv4ExFClRWjIrMVBSUXhIr1J/9P4XKO2t
I12JYbnRIiFYmgiogTB7kBl2gj2Yma8osl1iHW5fI54o5uuFsRYXy2BiAiK/NtuHDrUGQfUIaub7
crZu+rVKTIyqAHI/pEJAnFrKwJ5MznmXWqXYOnVSO6VePe6L2wB+oOTsf1kLW69JR7GZs6IhTm7N
tuJND9UluNWOiYftOtNtQXcUf+3OyZ15lO+TR95bZKsa8UE89cvVy1VJVCHvCVIn4o9PqF36g+Hp
5+xa98WTaAmOeYrO46F7+R8AE3hflP7/SnQ2ZeCRCuGPqiXaMYah8l/zbQ+IKnt0wBvoz4f6Wfmi
zRxD2oo06wNn3NPIdKWXC7hGTbwyO+jVZBnY/t//rDwhjP+ZHSD7KxprsOg7yN8BkE7Kfxln2Ert
0hutlnTI1gK8vd4qOtO1elP9lr3cSa54l/fW1aNTIjhwFoMdgO0QZy0YElS5BtP0ctsrt6Pq75/Y
tjW8/z7jd1iY1Tuk2KqToBeMpZvDHGAqrU49uejsfVGbV9xaF6rryvIqvRHytgv/5DyUA0oVLf1m
sHF1e9WV4LSHwucRhm9bxLt+jKNNFEZhmnF+pe4gx7RniNMnjtnxPhLjUkvQkEiLUEvR5sMifR8F
TruSpwTjO31d97kx4COJyZUUnTTpVz097X+c7fj7fk6M58hLWpvYmlaQrNUHZQZLXhS4c6F9yUjn
K/3ydV8c78SYbEfWAkxJpqhfF7ng4tV/CrLO3RfxXxKCv1Ric3qA3gRJX+NlT5EyNJsWuAKvdxYX
q6WOxGmQ0vNh8/mVbbNPxqoMZkmXIAzrpfbcz0CS6K5jJbuEWnlKgelZTcaPfQU5rqszJSZRM5D5
CrC6flgsLaXcXCi7vFQjpznKMQ1d/ui25STXxqzhNax8bQvXHGcLFZmlf2m571IabPYOkQlGTaTn
4B58exRJQKkrnAkTRQRrLbKHbfezdv/vDpCJR0YnlXM651CsdrrGFwH2rFkz78LgmLrORKBZB7dZ
tcCzyvI2ii9EcPa12HxKrk2PiT6aAETYoEiQw1/F94oTXqX2+Cp6KkYQ//5EIM2a/nIpFjxkSHSA
zyS16vQ90M3i/EqfUB4MYl9qnoRM4nwfTtjTmZikp3XZtzke5TkmhMQfsnmRw5f9w9t3W/0tT1td
SSg4KGqY4dUVmO6QnpLqKgnhuifQ6E7kYV/Wvr+iJfPRj/plnLNIgLnphQVY9zn2x84Vue+gfScC
sdJHMZkUjemiIrQOr7VmETf+Fp6V85zZwUWxRat6HHiEtfvfCdBXHyUKigk+rxh3bKLet8V90Z9M
nRPMOWf3Nne/+k5mkWtRr6GE0amKVQA0Bojpx3yWrEITjvufaWOGf23k+tvK9kpWqhTdpMZIIvsr
TbX03kpvRp8SYUn+Au5VAH13h/kWJTFHsVOnsAc/9hTOdcLTlwlNbZvnABqBTw/hfJNUiqtXpT2i
acljY+MJYqKTIOSy2cc4WMTABDDGybWcnqqRgy7GuYvxRP9oImoD4JrKhO13zgSCR7THvdzWzzSu
80llt+0RhS6CSEVxwD4Kwxedg7xAucaov7cF5syPBM/WfSvZLKrpQPf4jxDmVlQAJAJAEbxnKGXl
cIwxw0jLd+I17wXA04a5FI1hiJesxnsjMXwD3YJFcJPkaV+bbSt4V4Yxt14NKvBloWcQB+6oOgL2
3yvzAYHe3pfD04WxtmCqzHrMFNkJMXidRaqVLBcBOu1L4X4bxtq6CcMRebHgiSYPGCZ8KjCjRs4V
du3Tya7KG713SJZydPsv9/D7ITJZujC3g6k0aH3/oSgpASgG2MPJReriz7y+NO8kmbtxkBQhJyXM
L5fvpPamKvws+Uevjnd9mPtKz3OsZQ8QERjPiWTp+Q0K8pwvRV3xc8b3lww2bRYb2dCbfCTOmP9W
f4XJUTf9rsAU4fUgYXrGvMmxT5HVf3sNhUb4d6lMgBgSKZOlRUOtVbgKjaexeeaoRZ1/Ty0mOBCw
iARGjLLq5E0O5VYxb5rrFo8PzcNeCM8W6IfYk8ZECCWZx6jJCUKRkVkLOUw51k/C3zW57QqXqJe0
/pszmf9f53w/QCZeyFU+x0kuoJizHFTZlaOblPcgpT+xpxQTKkjRSUE/GMRphG9D9SAGnCCxgbzy
0QiYIDHOclwJTfBnUkWwCsCVRrfzlYRtX9phNO3SNzGPIOTO/FWyVUBKhHz6c579MzGjElu9Hamh
0HGZN1rsW/Hy9trxeRBYPCthIkYf6TPRCVytICBEvK3HlyT/KaTXaOaLhiUqPFBunjwmfJh5nMpa
DSaLTnwtspMi6HZpHNPhNtIqezEx+FQJnBDMCYosCF8aR6LatTjNYTCtZfBU7aUOv+379vaL4S/T
Z9G9SDRNlVqgFgOE7jR9whh0SG4XjKuLFSby/X1h/yVvepfGBBJwphea3sO1x6vRxXS8NxyWe2Lp
VwRw2bymJMflDCaOdK0izxJIe5wh+LHksTUR3s3M+0BM3Oh1YSjETpXprIjV4P7PG+DuHP7loTGh
IxrCsZWHEJbnSF72ohwCJ7axd47C88W4+fsQzh/iiMHEEaCkjZWRofIjg9AKUIQY7QCOERdonPdx
mEjRFE1fkBLd1EwDTGlYPwphyemm8vImgwkRIBvuDUKf95gb8gCgexHUzhEE6VCBadeOVAzrgg1d
VQSMTYWcJwLPr5hwUZKir8UWs3xFozqyZvcK+jIYTNNepuyWO9bHS9Y+ASB0WLFvEzzyBi+57f3c
Dzz1qnRo74W3f8Q7VhYDQYq1aSRA3HSIYl7mQroW5totpWdsHYDBB+khiJzoZv2E4jTHFTgOZzLx
IxnkuFsmnGo523QPncKak5/IEoDdRtf00Fd2eA8WzmOCRUQgsVkms4RJ2x7fL5xecvIcpcSO28nZ
146nHBNNgBwQYWIexZshul/IpR6vk+nLvgieLkwoGQ1SSmmKp2S7HKTAycP7erBDHhoHO5PP5lMm
E0MmoQxrsXwbxpS85KX1AyAE5GfwWj9olumHdvFNeVF/7uvGu1xYIpKlFsZZiQrahFS8+i50u4N2
yr7TR2xgLxUn4eIqyUQXEQWcoKpwc9Jch4I9Ro58SweEO6txZ6d0SiBPHVJeLk6tYCeRNJnAAhgt
UxUUuAAQrRqrhu07lAhWsMtXTUIRp7lJ3H/nAkRkanC6FpOaYOLUGbTHAZ4WX7r5YvYO5wPuZ49E
ZN4xnakXMfDIcWEr4YM+DvbUaV68iF6bKT9nPbHydnT7Pn5Oc+X3nPNmJ/f9j4hMcDGkZdH7WoJ4
fXDl9Nc8JZ5Y8ODceVKYrEQW5iZvdbhg2ituLQ5epffuTAxv/zDp/fnfzYSI1IxWVb84GsdgMVBs
LrTXoOi8PnKq6KC3gB8UOVGZJ4oJKkFm9FHbK5hqLNxSq608+NVQ4G3FjgteLkQt7ZNamP4n4EbQ
AALFnF5AAHWe0261ARQtrXlNgi9detaEb4t0jEo7UOyeu/++qd9KJnOURADUv9Cgpih0dgf4pNxF
L+cN6bDSLUq7t7iDX53NxOL53eYoJV12+I+6zNGGGWba4xHNFtRusedBuSeIg7qtrdiZazq8ed7N
62EljonbkqI1SoaJH3B2/MTDO+4wWBTe4kPwYuemE6wE0SNfWWdjkrlX+xRLkHVqZUODT6lg2eF7
MQauUf8MdNkrSOsS6UcZA/nI6P1yvCrE1q6iiJfEbw+vvP8x7AXfm7oYVQ3adOZDdxQfI69/LH2U
c7ElD8SsF/kVCwvXcuTN/N3xzYi3Es2YVhsjPY3oAPVoT45y+rO/qGNRLroi9/sBYWsfQ17ZksnY
kt4UbU8S1OAbx1Ct6AXz+O4A8nI8ZHsHKG6u8MKzp+1UcaUfY1CxmIWlYiItrcBKjnK5YDyQ3mmS
0yx7ADgHq+KXeeJUwzi2xaYB0tR1YZPDtgTAz/SDpVbezBvU3CwG/KUXdrA+2m+CXVcxThLYbym5
WpceZNU4ZpP6dRAxdyR9a4fIjuL6gfMJ6Q3036OfxLaNyBJX1ZLhE2KoEgPk/nBovea69wR/8vnM
MPsHCcK6j0rmo6hWqom4lxqlN5T5fZJihWGsfu5rRW18TynGBwI9B09MDPfryxuh7F/CIHvel8AJ
o5LMmn41dJNQwCRw2x7nc+Lp9+JRPdNF4QjvPy4pNE8gywElFnIUEgVxuzh1R/3HdN2jUWSHt2/y
XnSFO4DN+VbsTHRfjVk9IYg6uWhn42ms3ULwOae4fztILLnTQBpJLyp8KDrXj97KlaG78lHyQXdm
y1b4IFvwccnmFSR4qjEfLy5SrKwVGaaRQHZT2XF+n0f/pDXw7s6ECVOVLAQaSs7osA3KMR/aQ6r3
vlp+3z/AzZKAjEgAZifymdbPKJpSkWsYhQp0EPVGIU9Z/rVGE0IvBKvmNc7VzXNbiWP8KgqIEY3S
iBWEGu/y0PQME+xYcfojihTQ58a+VgDsSS29eohdVSrtOZV8JSfeQozEIlJ7XqrOy0h9NNLoHHa5
1wb6HWhBrGQq8A+7bfViG01lK3F3VajzFaZA3bbtPDMQvUmYrFnVfXl+XfBuNtNXI2/Ourl4TaNZ
Ym1UVjw0NhomiTVno0UoQfkghsd2Ug9xYD4Y01ds1VldLCZWVQw3ijFYJomPQRnN2K2VLE3hRSLe
iTGWpsRRG3UjTmwJ3XLC3Sj5WG/j5D6bXrT6LIytqbFRYFKMYAJZxsqZbkfAeO5vScKpP/F0YTOs
CjSj4FxG8J5t+E4oneaKMzrK04R5AAfSDAIv2tSPpWML2sWyOavFd11x9t1m+12/OjHmxTsngjjM
Mt71gCCsjrkbedV18zxciV7mJt94+82cg2NpCDulk5teS4kjYP0veCHkdQp5c72ckyNM+tCBb80c
kfU7ZWbF0wvp4CCjU+Io94+OJ4fmE6s0O5SIEiQgnkHX55LXpyz+UkiHMeOYGu8DsZdPqgCRSO1R
y9XOvUtfKcbtJNqETpQACbjjzefwtGICW5cUU54MmK3X8luCuk4o/xRyN5AUjqdu7RTL+rvhsQRC
AqmjslVheMJBu4rsxAP4mZ8Tx7xvgAmp+3SZyrjJziVwFOX7/U+3nTqvhNNTWH27QiUxEFrR/AHW
J7ZnKr9uwaRABjSTMyzBAsJFrG9Mw7DDfiGcFz3PB5jgIerhhH4vtiQE7RU0UIcKa5eVGXASCt53
ZOKHavZFlc5oBg0xJqx0sCG5S3bUO06Hi6cMEz6MeMyruEVUj5XOF8TsOq5rW8XaGOeD0UP5lMe+
fzCVKZKpZpkHIYB/kB51R/WQn83eG66i58yi7dbUU2/bH/WzdNuHHMmbj5GVYCaaZMUo9nWJiiDx
m2OLR4EC9rzc46G7cdIXdnQflTBRmBrUOyfBA6N0WoDdtPmWGTc9Mmjd4M2fUC/eO07m9RH0S1wP
LTLaLH3MsWQ1jz/3Pxjv2JgwMod6PQQLitR0uYlyVv+BdeDVcHjHRs1z5cdBkfddgP1zTKQd5uTJ
VJASuVqLfS4FaPMy74lIP/besTFho8uleZH7t8m0waEd+PBKPpbH0sEuAidr3q4orAyPCRMBUYMu
Ed4eBN0x89RD6KY28B1sEWAcoB3hTqXzPhkTMdCZjIZUhAkmR7rp07zBHouHf5kCsLuLTTYIfdVR
S8fuQHgKmotQP/4r42OH+RMt0hNzQAEhOhpX0qG7/hebde9fiB0d1NJCwPI8jG/orgbVn5LWAvK1
DBiDfXV4txW7FdlGmRTMGpzJlNCD06y4toCa0LvAKKzJs9T1djZz0o7tnbeVckyECPNilKMaMmV/
cgTsvZWHxKfsawBw9hZ0Ya5rBwQSJ8k3/eEGcHKcQhPHGjUmgJAixc75gm8oCAqIhazhuQaeLAZb
jfaijc/9kvJOmWq049waE0uEuh1UOUP1W70AiRVjpwD8udas9oQ9azvElt3+V928OdE6UDUZYHUK
K04KW6EeJCRaXYNtpjAAQxvAEcqKkwdscHhi5GAlh4lZUdAEwURnTyk9ATppVn3IjiooG8+hW12b
Z/UcPKQnyj1eepU9JM6+mpt5yEo8E8babNBbNYcdBXFstdgRqufWirJfSd3++HeSmPjVA3ktFDXU
10fpnEdXSfkqym7Vlzw72eySrDSilru6c6JBSVWFbu8kSmQloqelV2pqD82pEc+zcSVW54U3XfmG
s/bJNt9lsqOPjRTXCTFRY1vm1A/z8aYoakvNwRNvTNdiNY2WbBS30/JkduGNkRtP2QIgX9ByKVhp
jvF8JHHxUI2/db3zJhNdljGzciH9musgCVOr06JUXrAUhy7N3LhUr/JKd8Mm8hLzh1iXx6UGpkwc
eqCB+D4EwmANcXrXBsKz3Cag+i2+KvPXoCytKI6exyV7FcjoGiQ3LUEKz6jaWkQzvKAobXEyrVIB
Okz0vTS7S9OljyQjL5H4uykKW0iUh8xoXSEArkyDx+54kRO0fCcF79IivI3C9ouWB5ewDTiQehxn
ZNejiiwIg7RDNTYEIV7h6Om5z+/2zXO7bLn6hvJHu0GWoo+lCvvsHNEWAYC/HISb2B8AXpq52S/1
liOP/t6ezTARvNGKFFuiKpU3IIK/cWYe8b7yCzf0Is59QcPxnjAmXOeSKpttgITSHJ81wVczTjlk
M/9fHR4TnOteH4ME5DFO3ty3Fah+0Hvo+pO0wNl4B8fThYmYcjYboDCELOIntxTfI0D1wFLwIpWv
wTF14NNmc7QzmJAy6FJGRhU5UVDc6olXayetOc6Cg6HZfaPYvFXfj5GdZOqbeRLe2jd/qC3+YA40
Pi8t3x7fWMlhXk2NpmjoZSA1Iv50Sr6koDAKnOCUNFbrjCf5gAkEZz7woHg4x8gOMIlSo4rGgJGw
LHpUxRPGmayYgkNVnTtKj/snub35s1KRca9ON9BZoZ0wbKOCWSJylQqwSap4LIt08cMYSNlG5RhL
bYeFdlP2ozWGwCJalGvSfRky8aUxH0IUD8ugv19U08HMlzfGupPNU8e5snjnwjrnoBTVTPfCR4xW
CS3GPsrEKdXRCvNv/VxxQgEnlrKtUK0qhTmhcAXA65zjVxNQ4Tw+YJ5CjIdK4NxIEzod1BZ+pDxW
mDWcT7GIonjJW0TnaUP/lNVtj2s3kGTaQBMzR0kuk3gARcq+KXG9hclc2nk2u5RiY8k+NllTN/wm
qrZ0kx/jFzpjGNjYCPnJS7A3n84r+2ViTlcNYq/VUEzGdMAgnkrhp6j5Ax4x8nLqlOd9HfeP8dOQ
UxKFyTJW2KJIQd3Z2k1wizGgfRH7RkHYEkqkV1qV/h9p37XcOBIs+0WIgDevcAQpURLlZjQviLHw
3uPrb7b2nCHVw0Gdu/uwsQ+MmFI3qrOry2Sy0x+Vid2AkFAPQtRmtJusdLYtXc/J/t47lVedaxux
N0E29U93GjRnPT1Fr8rsxEGKuxUhF2GP2D2NO8BDpIuJZCGDLe/a2/W2g0gE9FdaZwQpKJpgQYeQ
OylFNbbtICrP6z7WmVIXoKp3lal9VJTa05b6LpJVX51HyIkr9pJRY/jbjwWVzw2satzmJuOcHs2d
BvBU7qpwN0dELLF9CWLu7+ORNttJMBURVprqQRjuQsGzlMGJoMc+3C3FzqRyYYRj8nkCMymsWrCQ
bM7SpyGFvpiACFC0y3UvFI/bnkI4yh+ZArGR2eQwavHWvh39RXzVUFL8bza4i29Q4nFcDTjjuvZO
iolX/E8h2xXlzYASBM0fP5Iaq4JVoPENOZxwh56MYETjJ+turfEWpwiFCL/j3+JzrNVrwzg54uRW
Ba8luD6r1JeNt+2dI97iqs7dW3W75i0ILBjbtH4o3exkuhrmNAQPLy8oOHX7FOzxuQNhbj+6b4iM
IuUb3E2WZIbeKOxwVTNIEiJHW0q3+1fsI2dk5AnDdaUqrVmCAxZNfmzn1B4n/ZiaLeGD7Ov//bmh
6tzlNYuYRVYlRDR6d5sv36aBeANchwgFhHOKakAdiotf10xKl6pGbQ80lar1VOuGLYGEqGtdKfEb
4dBIFD3xX+6Us0l2IC4CDU1Su2aQENOIh3eRYtwmLuavTAdDoYiVyWFuaoncMe5WIQ1jBOruoBue
mr0KjelM7fzcayezKQ+T1vlLLhHf7YqYGMtGnVfJHeshKU1Bb1dW9Vv9/Mf7o9RNKntNcZmxQYPW
UUU7d9BGtxK2r/v/2TT7/WKD47wvLEvHgtfiDdoG9+ukYKwsCrbPOGWFO+JWK+YQBQJXWIOhKBmO
v673kLzYNnK9OHCxjdxZlq0QJGiMJnxEPiiM5MPYTw7YepFADO9UqCJa6+zNqX7qp/hzXq+3NWZw
2iZFe0rtEn8Lc8w/z+J5X7noNWnqOhVXXQZBMxtuz/3QFR/EPcamUSebqajk+sk/W+NOfmkIZYVM
sAp9hZsw3I/Dv8oE/f73+UKjaUbt1DK60xpSFE3f7nOzCUaNSlZejwnOZjiAmZOsmsoBbpLEzmI5
9ZLcVfB5BVTMnUl5C/GF+Mi4V6oEHcFIaOS30SPYu6E3oP9gdKXdkwDRnG1/oFbG4UqVhugGTFDX
N1XEqdWPrnXCSfRMRMXW8LZt6/q9fd5FDk1wAUyQ+Sqxi63dJq4hVHY4OBL0jrbtEE733g12AR3F
EDexpauyK6OtVm7RUDITMSkBGxoHG3onzdrYgwJc7m6n/FuD+RpKOpLaLA4zpmFdc5EV3nJzF87Q
MKp3k/gg9SqxWZQdDg+mYlb1fgSnDIjIrS4YKr+an0YKZ/+STj1/ew4IGhlTctaCNh9W11CdGHoQ
tumO0EoF7/I3yCR4/8kH+FfDUg8phLRkvBpCjPAuYDQinJk4OPwzQTQNHNQSzlznxqlTh5tiKPdl
m/mtWTuWKBLruf68+71//FOhFk20CHYNrhAokGlOKj0087MS9Y6pBILob2/e9XLi+cLi6b81Ka4x
MhOjKSvu9nEeVvbQJW6vQMGtKHbS2rsJgKICR72j6NWdishxFQa3TCBRVRW3elH8yhYQ7BTW5ywa
nRBVlqKtbSGd99t/KeG9/LsjXvshFxERurm1H6zG1UDAVPWrq6Poum3pegfUxZ4wTLhAFUMLs3AY
0DujH1efDZrNruyh0uH2n2TQtTq5jcrLsY2cFMXegBR1YEC8cW/zjxFxirIiXPAsHQ5s9rl0k5P4
1r9Pe5oBiD2J58f1KvbFcjn8CeNBiTQpwsq0ERMZg3Afd5G9TmtQrdahyATTNsAqpJvJqQFv3PZm
ywwOtlbLoZKiSGNZrUio92sRVHNoQ1noqNfhaqedBa0E41brDFeR6rs5bXcLRv96afxcrKhXJae+
ngIrRptM1B10IXegZGw34HaXMGxhrtXJQBOuIHa+Gn1VjPIYImnSoFe8stRgexnbF5H0vscXLlNX
jTk0IIRFhtvToNewxj+3DVzn3fz9laT3WegLC5o6dEY1oQrOGq06B8zSmG0LBGfwmf6MHBgP+U9K
5ZFalfzxIMRKgYQuq/Wjd1uScnuenrdX9ZePb4IxW1IM/f3tdbEo2cA4aWMiwapiinoeD3Pm5403
ljulvREitNbHVBPqX576ym+TbM0XJrPe1NalRpaESWbJv0b0jpmumbjVkUmEDm7xXLi1E6Khv/uU
fyFThn+Bsd/m2Y5cmJeXQsk1uAqG8Hs7Lh1jxVhEdpCynDhYf3m36jqm6GQJjQacpbqXzDYyEO8x
MTLVkexmF7va0UJRU3ApqjPKGn8AhGhMZR2T1q7yNELeodsJ3no3+YtbuMKe5Ji87pi/18YfBlNE
VqhOkAZgJVSWma+c+tsIvcnk4T0R5S9Uqvf6rXy2yB2FVM1zAaqJyESpqtPU1d7oFKcPo8+TWe/L
6SsGNsh7iP2bH6HRlBArWZaI7yeJfNZV1erFTFVQeazfFVwDcWnXnxjBs+LUXwS3+bR9Fq+8XT+Y
4wMprZdrUx/wDkcyxc9T27ipHJBEvFbPkdPuErfd6Y+EyT+vuo8mudeW2iXiUvYRyvuvM2LF7FB/
+67bt3FQ3D+Rtc8/P+FHY9wnHBP4aI/xMreQ0MU5VYVbQCvH7J/SEDpFqQLFyLh8k6XoXi5AnasP
u3quHTTJIIsKTqtIRo7JeB3DwWvqjHhmvHvsxrfm4zB9AKOamOGP67x3DqHdHLCzyloCqALTlavk
40ZwENi3hmpqNUIZ80U+QHLcWT8lLwVTFGtuWXd38S2BGN2P7W/9J9R/NMoFValurXhZIzOygpNm
ep1jqN59k+ZbQ5+gW/BolRlxJZNbyqD4AmqRSpKzFc8R9pRXD9BHgRwLWl8w5e6CI5GI2v9EpI/L
44KofAS939ji+6XKD7HyV/3zf9s+5twXi6mrLp+TdpXdWkV0oTld+akzfykQpDUDI/k+JO62PWo9
3O2htUpZCjquSTx0nGGsg25pqNPP6jkbPs83T5nSVEX6wjT1oGXX7ObF14Zfc+vrY2AVyLm0Tkq+
ThmibNnkEAfDBTWoTrGuo4w4iqk7/I+8A9U4fuVG/OARPONyD2xD7ziK0hPewQJOWYrGRfVdkwqp
aiqIJ5CU1wlMtUXVF2lA+u2wolbd7fob8zm5nVzJQxP+m/UfD5fB/OfCHy2rE2togDPlOcmPbrKD
5clP2Z4JZaKNbNsXrzzIsJXI+Mu6hKy/KnPYUeppOusJaB3S/Qh1h+wFk/FOsesjNP+IiDCsfXVT
Q3a8dHJH+UEYv7qzF8Y5GFESS6oUDSvVnso9a9eK74c3NK5AZyH2JvL592eA+HGtHJCYoRIbBmRA
3AgqhascnbLsKOm9X+hUJzvbtT+OwsXCOEgJhcEKrRy7Cm4yb6j6+xLiu3XZE4nb69fNhR0OSqpO
jSbVRN4pa+30FqOQe9UpXXOyTWjnecqBXTlgLKUiNrZRG8tTuGqyXKRKrxb4bkt7m8m7Zj7JOp7w
1q0AgodtHyF2kpdy6SJVUhMdQDYke8nyFamy64W4ACgbXPQC2UpDmTvkipPFK+WXqnAyarSRMsFO
wuWZzpZVagW4XoM58cVNkfKQKZy6GgacnYGXbJmg7lMvJSK+0VdA0ijdJIWtfNIfMsfYLbe9U+4K
v/0qu4kbuStxlCmPYOu/WF9nFUbcQQPP1Wd7jmtUgI7CFAzjj4zKtVOr5DDDhHygFUuS7C4gbEnD
r7WOEWER7UJHef2WJ/sqJ5rW/3LIdEgmgZfBMHg6D6mJIklAZ4hboFLBckaH5Fh/a9BVWvmJD9pL
/EfFPFdSvQyrzka5S6CpLVANTki/dxiA7JzsxBg309dm36IbAFNf++1jdn1Xz+a47xe1xpqrHXa1
rU+q5YF01i7FtzE/DplvTafGjLxtg9dDyIsFct+xbowuVPBmeOeHNvwGdKK6W+wRhR2pzWR79Sdc
nRfH4X6aplLbMxlcqUN33qspUnMU10/32cAfcC8M0ItDhBp2t6P4siaOMO2I/bp6V0JjzzLB2a1L
fKpcU0alGAc4ROsOHnvRdS/REbSaJ2C8k7iUGvnVA31hjsPEdaqgm2qNGPaH4Hm2H+uDNZX20jsD
/RinlsaBoyoYaq12WJoVDNB2Ry7egbggsrKi2zrCnkq9UUvjjtZSluG8zBC6XcNDDE038dBCLTZ/
UuvY2f5oV0/VxSZyp6pfFEVpFPiFjN6Xf9hVmr0aUPHwVfe7MMMfJWGIFTVBXy3yrwpmXGTPoIoZ
zIP/OEIXJrgjlEQlWBojRNzQpbG7+CAOlp1UX/PWlzPHaicKHZh7bdnjTlRqDmo5ju8x8OTFjhbM
N9HuO8YO/eyJDPCpxbHPeHF5Fb0pJJVoYt71tN7ru9WFbML9emOCY1D8zqixCre1RTvxqbwJ8eH4
V1qiFkad5UgLyUVsTzV2VvVK5fO2ExLuzs95LLkV5g3iUNf8Mvc3gwjlONEeeq+RK8Ldr2M6dKsV
VdQtdKNyG6lBo1UURbykJ2f1EzTAx257A9XivXhD6VZdxfSzKT4EreWwEkCqgOui20nSiwZ2kO1t
u/5tfq+FDzyjsMhKI2QTEdKhTO8160EQfmybuNIZhEv+YhEcyKI3Rw7nPFXR8Jc9tuBCesxdvL6c
vrB1u7QlUMGF9niCujkVK159q19Y5iBXKy2QE8qADCEwd5CxDsxbbac5gFuyOYLaSA5uwVMfTVED
uDU7kJOEJ/aS7ike0uvx0sWC2F9xcYblcY7XKUYlmaXkJRQWUxeaUp4OKiEVsmnKfvvTUYviILdq
mylZV8TzFmrVWlDKzxX1ZLhSTvnoHRzmZqKVLdWKjctvZUd14BrH2o995Ix87STdoaSD3rHSK3ch
eNhvtH+1QkMyELUrMqh8Pm4o7n8dzzyoNSigkZOeE9OuqK7av3y0sw0O5RMoCtdjDbrr0Y8far+C
TJKDCH5fguVjeRxIscC/HLizQQ6gMM83RWKDvi391KKJonwo3dQ1HjHqNLjNHrl4+L9wix2lkJGd
pz/vs/81jM6Fj7upKepQhahcIcSRvkcBCJUdfDTkOha3d4p7KuJl7rdljkvFSSHUT1MF5tRlLwgH
YbrVtUcr9bYPAbGdFk9wWtbKkNd1xYjEQc/idHa106BW73QuhntUW/RZxWj6tEBD9P9fLpMdjvOG
cgAmWla/iiMenDPeC409i4c0J5bHnGFrEzngqnRDCbsB+cwc5AAYqQc5gO6LAXWTXb+fzyvhkKu3
ohr/icicy4s7rt87YfnRqHXQz9Z+SVaiy5eyxgFXKaLDtxNUkH7qUDnIbavwquIUC8h0u9vecR0i
z+viAKSRoP8ztShbQqLJkzRp19TzoRxbipT9evR2tsOBSFaJmI3qWla9H752zhqUfuqiS9Jm9bz0
2+RPt+lBecihDERRtFCmOTiZhnIZtapA+i07LJEPJUMIUzlj5pnQpzab/7ahfB0YUoYdivaoOhdo
lVuKClWKEeEPdZUyt95w+/cg7+ImLaZQnUEWhG4gzauVe4WcNSVc8D27f2FA7VOxbJkeH6swN4/9
vXSj7teD7s4Hw1t83U+9GIzTqkXs318u1N+e8n4dXRg2V1219BmGB+efhnPG7JDdyR6YB91ysRMQ
tKLzyFNwD4g3GnHyiNvOei8SX5hvVEWJOwM3avgFkxB+h9HwhzDI77Rds2/8JUgqYsHELfCe2Low
WI6VKgkGstB1/GJVb1Z9mNXQqTEHsX3Sr9djzmD8Pux3YShJwI/a9UhDp3vFZ/0QK9BydirULNjR
27ZG4Mr7pXRhbJjLqLHYI2Ne7mpoSQxfZSowoUxwkFKkWT2gNxF0B90BNGCOkIMxkGqwfac73Tpo
HHrM0xBrFqsVjyARlY/lXhnBoGv41dHEUQDJgs9CkiXw6sDAEFCKSI+UXiDikvcjc7GZaoFuMBkq
j0gztnvLXwNDudc8A0+BzB16W1V3xvP256OOAU91K89CF8chnMU8MpYVsAYfil3maDvJa+5Lh8oX
E2jDU9yiuX1KigZU86rgZaCsa2JHN1/0rHKFIdheGnEd8Py2aiarQ67FYKxogrk/QUMdfBWJHU2y
rRfB9K9KI+dTJzMgv/h24Msq1ChipbsuWMEjJxx6Ul+HWhIXnExr0YdNjpoC652QnrtjuK8/lYFw
jF9XJ3tg0m3zvfQwP0j/7ZTzgoj6II5QuUeDjlRor5WROWqVHxr16/YXIw66zMUoQmQVAohCcaVa
oqPPw94UpG9jQ82uEEAsc3jSa5W11jroU8A3Yo+oxcgaOH2emvTzf1sOhyjhpEm5MSNLl7f70HwV
Fmem+Aao48snXixVHdUSgyJALVYMkYLohSVrSzsOxCD0EpHIwxBROJ+HiS3Z0uXkXTUQzZlgVfu/
EVuxw7IBxgqXiumyqVRUcIu7fRzdVYp0l8n9f7uOFe7J0mhT0icd5N0b8SQtP9L855jtFzKdTvg0
XwaEUEOTriVIlsTpWe8OS3+XZ/62n13vZztDj8LDglWX7Wwg/dF54U7+CqmSzhkje/IVp3KTJ/VT
euyo+5I4RAr7/QLupBR8y2aF9s7aCO3U2ovKpyLJkUrabS+OssNhQtjoc6ivGBKI0kMBGTapQJ0R
LOyLShiiPhSHCnGWK5qS4GYSi5toCpbpRpqoyOzq/a5DkVpHo6Mk/zHlKwmjscbIsPTu8kv2osNo
53a2Z0PFjOCLynNcXdKFOe4bgdRlSBMVeYep+jGW+64+qj2Rurz6eS5McJ+nm8PECGck6ztIpAqh
Owi63Qw3UvZt2w2opXBfpzd6vYtbJJjX4h7d8aV0iKjJUMoEB9dr0UlhWCBeGMwSxSiwOA6m0yQU
w8D1tPx5y/gygykUQpeleIkzYSGm5BgdQt/YVW5NUjgSX4cvNlgg2o5nhtZ9dxAtRwyDoT1GHeXW
V9PXFyvi0BrJ3ixXe2hTMk6f4mDuMcBrs2QTpkCp8v/Vm+HCFgfbfWXKQ1vDEZikBpsPSE7CHei9
0O2YBnoQIfzZ9jzye3GB3RTJcx22mPecOiGDDGAJLrMJGtp9fIh1rbP1Or0r29AGIYej57JnriNx
VRGeabDfL7BW0QTIlTOG7Ly8H8rVHte9gomc7XVSvsKBRbmaoIAyMP+XSadeze1ume0sLDEERQAt
ZYiDDCjZLhj5AyqJVWanyaOAduu8A23XfntBV4RfkJS8cBUOM2RjVCEt/56KioIMvOLaTeoK0DRQ
H9DAhH5BOdAfl5v0RXrbtkytkEOSsbVWA137GNQTGtvIT2M522P8pFE7SbmmKX50DHNsKghhY4Xy
LtzVPmQBAwgSvxNUkK2JxKJ4JVF9WscklN/7mSQf0nw77THc736uB+XABHSsZ3cmTh7h9iYHK1nc
oFo640U+oW6EeCZt/dwgtYqIO5mXnNLWOW4VHcHT7Eu+DhZw5MzFh8VPEUCDqHL3/6938cErTQ5O
jGhtWgNCFOgKT+zWNJy19UFSSGEy+/R/RNBn5zc5zJiktdCaELdZHN2isVJfHTUBy5IJskW/V79I
WmNLVC6IwGZeW1Q1prmSlRGxbrlbx1e9IB5UpL9z0DHGpmBFI6BDuX/vuUFZUX5gLxD1hurioNyd
Aw9rFFEMrhHYDMWuqL42KbglVw9Ma9SHun55grBEwviLpfPvkLqrp1IwUbVZUKXv7rJDe6Pthn31
f0i+XM8MYk7qf21xvpeOoBVIIqRcQc3pyw56fHcGEp6QULQzl9rB68f3bIzzQMjTgU48xoUipNFd
LSz3S17d9nlCpf2vf6mzHfb7xe1Y6bWqaXiYusvkZnNgGW9J7ghCTNyP7IP/eaDOZjjfS80cjdtQ
9nCbNFDzQ9hAI3p2si6Qpwf03/5Ha5z7oTKaS4WJRtvWulfrb91QOOFyJwsgWs78QiACDGoLuQsL
MrrhlMjo75FqUJt+MYzPabTXSn/7WvzLhfx7C3ntDYiflrGALgvwGzOCmRLsq3ZzgjC1Nwa1p9wx
ItJ+V8YH4aEKCNvXselsm6vBzuFgxGaD5i+W50SdwVtvBCfayfeSI3n9znjoqEEndj1tOAwvEqWE
ahuVBhyme28QlOwwtVFVAT1AvzMjm3rssW+0ZY4LjKvKzNvMRCI+tuxidrp5tWfkT8ocOuZBUT+N
FEE3taMcmFSxIeSY3gVChg+69WhQVXN2oLYWxOHHlJRNXRgz2Aj0b7UenmopfNSMGMKkX5X0X9UY
zsjIS0Q1RjZNJZPjyDTj0IVfIgMd2nhlEl5IYKLKgUgsDIucaTjWrC9GsKddWdoYIFXttxWpGvA7
5Q61jdRn4pCk6vqiE1M8Hsq+CDS1umt1qhRKwIfKwUc0dr3eQGkFYHUoppcRyiLT9CTIVH2E2D2e
GWcyRSWVYjxnDVH5IhSdL1XZa7OEBPZeT6qenUHjsCKsS0GYTDhDelvvtdsGPFjrTv4sOT170dKK
2wRS8Ow4bTfFs1AgBNWeJm/cr0HhzI/Fnok2hncU0xxxrHjmSEWf5F5EB4wLsS2pOizKzhQ1u21f
ZJFifSWuTJ40cswKYRoymFL0wCy9fvg5hXYd3iiNY4A9eftsEfjHM+RMydBO64xNzFA7bgxfHJ+l
tvCW+SkxBlsYP/0LpjkWyf++UnjGHOiXRLHW4DrT0wOYQEZ1p4677UX9JeI92+AAIxONtWjR6uNG
d2zWnClwKNAPlQOBpCCkvhYHFLHVzH3TowlxSHq3VZ1BlUDa/kVNvCZ1ZIVK5Fx/d51XxoHGGANp
ZQ3dGqi7PvSFca9YgpMYYHqQw85W5ccoy4JunEEuNtroJXyKi8RP8ozYYQIe+VnwcsjjzCzwrE2b
Y5N9W0biEUscN35QYKjSapZTPPcg55Sbz3JyqMLHFWmqqnS3fYVAR55OpzBbSzNDPJeLSrZbTf+Z
rcNLKkiEGcJN+PntHoMHyigj2VeLqP5094v2KY3eFqWzZylIxMftRVFPFp4NJ5XGeSgWqHb3mR/+
1HdJEB3EN1H0F399hWZhsG2PWh0XdDSCjsZvY0WhMxFv2hhsXlp4E7apHerDYlfNsNNlamCcum94
Hpy5bqpsSuGDrbv6EmLTdIXKPCPzrVzGxtlTFHakRQ5W1KWpQjZA47bVCIq017Fv3CpyMMlrZ+Bt
ndADmnma+NqJvaOXUJT4j07EYY2eSEq0MPlyWXruhWcNBMmq4jTpfSnuwRBBXA3XZ8bOSM2TdXaR
Nbd6gnLicpB80I/uJsEeUlvasZ5I0Z6+FeiID79uuxJx8vk8v9Y0bT2YGCeI9NqWhBdkAV09tCWQ
rIsrlUUgDj+f6Vc01ZDVBpUl/Sjfzb55GB9yvw+qW+NFwrSEixfOniIMJaCTn/seoqRMxAg2Y+vY
64fOIqCZCCv5Se8B3Lt5FrJ/v/DF+RRGoFeLbkJo0G5/KOqS5Ue818bQ2hkUvK4mO/1tc0CW2FFl
PNTygJZdpnaNQxht7QuweeGwx+lLLWFS8rS9GmrX2O8X6RALZDG9WeNozVPjiOJ+wfDg3Bt2SU24
Uv7NYYgyz+paFIjGhbJzo8pLxrdG+S7HEFpYKP+mFsXhRd0uRqlJyMaN5n7p/cH6ZRqPMtUMRR0i
LiTJNOghaYuOxhBTeBWK8JRn1i7NqbCYMMNn7Q3M2LdqwSbeusbG3q36mzIQ4dX17soz5PHp+jVa
JwGigfg6GClhw/yaXxzGm+ooPywP6v3qFZg8Nvbyp/wl3VXetg8qhG/wqftFNNukTtH1EIaajyEk
0F6hs0JczVM9lLdGPbz06eMadgj29PvUko5ok/CXTHcwGAq648lmclR5nDphEnmT3PlpEbuVDs1R
TbLrbP2eReKpzr6L/eLEEVOAn5y4048Z1INKAEQUfqvi4WRY7ZsMKWJheVn7jAhN/rLFhoohZF01
RZF7Jo7ThD6iGpcoxL/Bmyd672MuQXM092wcWQ0mt/VWZ/UydwomkUCt65HK2br88ZyrgiaoyL9A
NGsJYrB6Lbs83kGZ2tYaR6qoVyNljUXzF6jS57qqyj0yx1M42f20E+I3Uf5ZZiApdBPhbdt9/hL0
ndfGMPTCWgpr4TTg4SieRGd1S79yopecjaDe0lIx17HlbIwDZAU01Oow4iGiybfz/DPuZLuWjlpM
HYrrbTr62RCHzKHYKULJ5pKtAPIFe5b3rHbCo763jsNzeYpcjYiy3nvQ/0yhnS1yEC2O9YDcOJY2
OaLDEgt1UEArst7FO+KLXT/wZ0scQGNe3Zjk9L0ys7zW/1D37RjPXO+JbhgYJwY4pUMxe1BmOcSG
/ljWxQUeI4IIct9+n8QDdND8LHpQB4pmg9pNvuO/LPp2REUcvXbScDtpGp4DatBZJXTeX81ae2Y1
ShNCbHWUEXc6scz3AObiPOR625qlBjiVWwzv5CK6YEbbmC2nmDR03YyEOer8vf9+Ya9cgHjdiNJN
eJw8y5+DMtBtlv7K8A2pxPX16/C367y/VS6MaVnT5nOJvINSHYf4Z4JCTke4J3HE+V5/Mc5iKexw
DsZoJyA4kTEQkt2NdUk8NKilcFAiTLEo5FGNlHVd2/kkONoqeV2vEpf79UmvM5LwHf6TPLXi1MHt
WcNf6UeehXM2BxI6Pye38YW9trdArE3lXyk3ZL9ffCm109uwGABgXVStoEpVaruxZjcyCy/tBieb
fm2jCvXZOFDpNbmSjQifLS8iR42PXf1UQtHK6nLiLr0ek59dkIORDG0vhtAhJu+kk1neThQ8Erfn
eyRxsXFCDY7wMMP7M1mDJEJXv6eHj03mVIvfUtoyf3ns/l4M39FfjV0yZ6zpqzv8oxgd1vbyUKCt
v/XM72i7CTLJoapd1Aq5aKRvskirYuxgkh165cW0HvupACfBvsg6O6Me9MQ5+6O1vxTlVVRRWpNH
RAVjFcQyOikLkcJBFtVs3J98T/+qKdkaFixvcGL1cvgH7jT1efIlj40xU0hInC+e/StcZCXWVSAh
pHocSV59XVg9QU8csBh+ijIQSW2fLwrn+bb+zJC60OhgcIIunozxnT4ND1MsnIZWsHtD/NrmnaeP
ElivBbvKV1uooGa3/UdQi+ZARYASfaZNKBlpk6/ln7PxONUnMCQ4Q/O0bYm6wPnGfyFPtKxbYtYs
X90pQbaTdqbd2ipJh0CdBg5PSqXIhiZEc7SAipEBkbsd2B2M5qbrJVvrKD1YAib5GQBQPOg6UBnC
mu1hiH6ZyTechqyXKW8hTh3f+6/PlthbJSqJA5jwmgPj+lOC0C1vOlCZgsnUj55WKlNJ2eRwRQJd
sJXPIAtq5V9hCELN3hf+1WisIVqSYinIx/HZwagVIkESkPNtoxtLuY+l/WRQSHL1G51t8MnAREOr
vLHg/aTuFjCo1PfGXYROnx6T7oxJMG5sprNH8SJcvdcurEofL+y2bDKEyIgTouGlsV6LiOj+vp45
uzDAfZ6hE6YpbWAg3bOODgnuwCTiTRDdUZn56/fahS3uCaoIEKGToZf0XjvXf6neamc/zWfGFy/7
87F+sd4oQL6eJ7+wyTb44uKG6obYDAPWJyOrtT63c+gt60M13MTKU5j5nX5IFkgJBmnv99EPAq6o
r8dFk2q1LOCRxe0TflEPEE0BHWR4m+3zuwhxeHwabCq+u6IoiormxXKZF18sN1wspelq5BTy/eqi
QWcPEXLWD8m+6/Ij24c23sZgrht3mRvdD4F6pNigGDL+ceNe/AXcbWC0a2YuJlpnC7ziYszjfJsj
086W3STpdi06cUNlNq5fghcmuShT6ox2alqUWHWwI7zGTuMIXjHZxe3qDU8gMA22P+tVRLswx90N
fZmAaE7CSznVvqvoUluUXwt10xFow2cYs7RVVUsFUk/yzsqPU3go51NBnQ7CP/kUY9n8Rhdxb9UQ
FqT4NK+GX+et4rOIimYOCZT+AP5uuNOdiNXFRjDX635+QCPGD5nQjSWcj28FXqahkooQ743wmATJ
Qd0vCPTSA9WRQ3gA3wEcNqYkRCbugpoxdE+2Fh3jhmogvE4le7F5PHos0BvIDbh1izETVlTUPXOH
cWZEsOCpAze+AaD+h2OFGvKl3I+DEaHRumkaoOCQKKJtmk48pXahPerU4AnlgBxY5EVhYoG4ERL5
lKC7OZdqIuahPhWHDa0ydtXImLXb1pWX3TD7ZIWbMsHhQRFhsr1A9xToED8bq2vWJy3ab0MO8T0s
bkxg0KMOryUQW43ZS4zxdT3x9OZgVIO3bed6hvPscxYXb4SiNIZ6CNyBKMmufIDwtAeZEnc9SIy2
DfSclKdRQYHFByBy2DYZ47yJbyEdvM/vy08LaBxGL7RROz+EznSiAhHig/EEpOnUSWOVFuC6GcAC
WiGizxM0WA677c2kPhpz/ou7eOgkKwF/P0iLQ7+pb5AwiDU/zon2FGox7PcLK9qYlF0pQPhEar2+
9bTc61rCK6iFcGiwCMZYjinKXbWqGBgnymy1x9hWVGBulJJZoQI2niernVdJq3rUZNb7/v3SWAPl
cbwZQbrLRLkoykDS/ziAKAfQ6KxszEI9tfvYUW7CfQLSLNNmodISsHwp5fMM1TZCJIsDDBARyaIW
w6RZvfYY9jcMZ5y+aLqdRwXx6YjlgS7wo3vMw9Q38oJishX0ruIXXjTbUYMjXX9NgxaR4PJY7qgF
bvukytfVpDRN+hkcpK4k/9RM2+zfxoJwe+LhovJcWXq9zErN5FsH8BZ3y87IHXl6i5KHucM+JvaS
3pbJfUZ1g1FL494w5WAWWoTCnbuMX+XsQapiu2oJ4KBscMBh9ckCqXMMtocYlS7N52X+1AzE/lE2
2O8XsCGHozbpLQp04AHva/A1HJvR38Y/Ii4Hh+VHG9KMYkfbAWeXE/oR9yXG28SHwWditNm/4/78
fXOpIhdKoFNUmcWOMZyan0N9n7Z31eISC6I2jcMKTauNwhiQZ4he6z0s/SyO/Y380NvhE0TUbZCO
Wg8J1WxAbiMHF6UkFWUk4AjH+3q/7lkzc2/rT9pBhtJz9Wl7jWwJf8cmSPl8/GadqUiYZmox85Du
pf5O1Z8n9HIixm1Qn2tJfCJ2lK+LmUX7P5F005s34ItAQj27T1PZ2V4VhRbve3zh7nFahLFsYFmW
GNsqFIOyyXB0QfA6CR8NT9IBVLFDqAaQrLdli+JauJ64PHsnXyIL5aIAgRt6m/8fad+1JDfONPtE
jCAJ2lv67h7vpNENY2WG3ns+/UmM/lW3sBzifJJuFTHVAAuJQpnM/Gq86nzzpnVn8GLJXPY7zv0J
Nv/fP2DVNFIxi6g0YuytPtRedF+fiObkL9kV1dMqIZvA21z6J/d8hsESkHBJ0AFEhyedk5Gc1FvV
a+Wg+gSdefoRl4ytEh5LHQ1E92wy2NK02lLkJtIMkz249F77KUJER2djzqPyvd6yZ4uBll6q49xY
cF9TtanYHnwZKcDmSMl7NAfEvwflSX1v6dYeKOElDsu+9/IOCQM75gBRCl3BfSAvdpV9W7SgVXgK
XnQNe2tkQAbS4e2izmCpW7PREsg/cvwN9S503VeWJPKSjvtpAYWtpk3GrCuLjMEg7RrxpDP4xqtC
rP7YXIlO5pivI89Ft3cQWg6mKcmK/t7tdHH8Uz2VCVkpS+PY2GEdOaOWOygO8U7Ctlee7TBfCsIJ
2MWFvmeL9JBND/JKbHAOBLpZO1MmHwQNsUqVOqscB4n2tu8m25/wbJz5hEopld1iwE01vUbM5dXd
aVFHhyz3ciVwVvrBmfhljJ0EHMZ4pAI4GOSFiN7q1EhuRqcOz0XjoGPAAY1T7+GzaC2HlDJ9c+xz
PqjCvFOHOpuneEUGZuwOrXpclP8P/SX68vzvkTgvkXmZGqMaGylVtx+9KJi+NMi79DUUVQ2LysCM
Ei9c2j4VZ3v0/y+cVGxCVDYy5G5HD7VKF9R1Dwtmo8FLAU270CVP++6yfdOfzTEXxdITrZd6IKio
QO4j/jEPL+J6l4QHskAt8OHvjDFXRCdVoTLS7iJp9FXpqxKLloSXQYkxx1hyhJWDMDz3YG6HTKvL
SKLtIjFoS8mzNH81Co3jgvRv7LkHcyso8lIVISV01uT6qTATn8xLUPaVVU682cYPLvXzt2JwJSV5
Ia8diL4nW/IySoXhqA+09CSgSTHy/neZb1pFOJtjkCStFFKmMVwjq17kDgwi05cJ7K8Qi933Cs4W
suOApGkrQ4pBzKIbtxAYVcfvcX7IeTQiHGdghwELkELOUYuMQiXfj8NbX7px87y/EN4HYgcAzVJK
k6nFU0fx07vCLa4JSF7AOVk5S6AjLop4NG6c08sOAWrFmk5ltqDBq7qJy2sq5KvIVkoORuEpJc/X
eVvIYIW+dFVrrHj4lI0TJVfjeI2Jsv0tJBz4Y8f/MijLh2Sln0npvwqkv8amXi9pbqslCYx+cRJR
sJLBsOb0Wz+mxyS/BRP+TZKBW0QPf3RafTXJVWebUnJrZp29GOMtCacbfJofqVBeT3FhN+tiyeRH
WKKsb1TtIVvQfpdqrxnoXqzJKDtLHXkL+yD2/3Wa2ClDKdPDME+QDUnD+pBI6KaMO3RSizhXPcGI
t+wZK6LGuXuRuL0ZHzx8zsYZlIpkwOAiQzF7ssEa7eRO8iPye1fxCm/mlfq5xhiYWtY4zaoJL9Xp
SNk9aNHRcFRfQbWHl8PlnjgGo8hqog4qo9V/OUYBOY1Beyo+/7ycF7ACSd/33ZMDVeyUYaIVUaQv
aLTpkBNsX8b6MRXuBJ4AHSeEY2cNzTxspVQBV56wrq9qtbZ2jHa5VsidSCdWFJHS31/WB8mFX/7B
zhxWotDWFVWaTQ/tU+2NATpBou+0SIxBds4R/6C6cDZGIeAywpGUrl5ovz3KzrfxXWchl+ERvJlu
Gkd9U4LhK08SkQLTziXNDh/mulBVUoSnqUpcIn7NG04jJ+/vU+C8WNGoEMwdUUIM+mySpsEqOTcL
B+fZycKiz/JMjDqURxTXmJ1u9tvxZjH8KryXec0m3O/DgIUyDbWCrCrNNM2OCOrk7jnxjVvtigJG
egRgDByX4B0rBjG0ohhqQp/WWveQ1XabJxbGj7KZ85m4bs6gxVIX4mJkGD+a7ORmRmdEAsYS42rx
iNtifGb/UHEWxbYKxTVGkKIeNcdGmBxz1oNBkgNRLPy15VXwORczOzWoxXrT11SAYxr/acE33T2Y
Eyf9wUN1dkqQtJ0CrUVM8QlzaTdjaWXZbKvCXTP8mCOvL215uWv0L3LL8Q2eO7Ljg3KkZXWSI8Xf
ufVBs3MPY5h6YWEizmstpJWepdRSeQXjDyomv0CKnSU09XHMYxrraIjnw1Lzih6C4kJj96VqqWV3
G639j2KMflDUXKLGQ4XFqqsIMqFDUIwrx5m4u8BATDiNojHQZMlPxhEU3lzhQcA7VLino6/mK0+7
kAM5OnXvC0ybSCLF8wTMDFFL7L2WvKkSsQb5RyvcyK3GeQPQk7eD0DqDOZnS1una4hmlQOS485N3
PmIx4J1JHgLoDNJkSinOBWXao5M0st2hSyh0KDU7VfzhtYvzEICBm1jDgD10GTA5XFZ2iuFKRJVS
+RbzuA84x59tE5KMKSNZAcCGQUvNkidDfctKbpMg55Zj+4R6vVlDYcU3En0TLcag1Q9yL3bKT8bs
aZZ57K/JZPHSrry1MekXFaPXphTiHNZD4xBB8sGVaA86b0aZtzYmJimbNZ9XKqvSjIYztkaKiQj5
bf9C4C2F/oaLExWBHi6XV3ymUXrJWnuMNZeQzvk7IwxOlEKkhSa9dQrVMlVfb69SnuQGBxlYesBC
zaq5igBFKKZYUtWtQZgMjp4arTVF4D9W8oBUNY+Xf3tM85yOMBiIQO47lhQZ20cFvEHw6Khegid2
6oV4UgEIV+h2yRYoxyAci4FYns7J9rDOhX0GOswyBv9H+n4PKcc5tVqnPOhe/ijfmdeYaDwk4H/O
IVsrcKIWDooYDIoQjEi0IRU4KdugyCGcBy7S5LuychCYtz62u4jogtkKOn3buOa3mmp4eZkPzTwq
+EN1MtA8eyr95sSbbtw+FrpuqAa6tiWR8Vi1rpam62gbnWmV/aGcH+T20/6h+OA2P9tgLjNzFLq+
lxE/a/eSl5ySY3nqP+WnGR6LFDUNIlDX7HiThttf7myV8djOjCqwuSOVazZOl7ut/ophVKXmLG4b
us5WGL9cFT1TIrp/Qn/sVFC43e9vHu/vM/4nlmoy1iZeo4YgBJ0xnfSu+7pv4oNn/K81sPVmY6xm
JGqQOOvcxYUonydEVnQ9eZRHUD3o3IZwzpreg91LKG7nvlsyZIYxkZCjfV942F/QNkSe18PcWi1m
bJa2RV5uNJ6R6pGHwl6blzi5E4CNM4eNbsPNZNFQiCiJuiqr7x2kF4uR0L+WzsqEKSrjRkwyzNUH
QmVnvHchxwxbrtOgKAj5O0S7uvF1Ca868UUcWgs38/7WbTW8Xi7nveZ0sRwBih5toyPt3EJFav02
A+fpQL52ANOjS3zJbq34JnmlHG48wuetR85vtpnvhkb9Nk8rFOhpGFocaYsF8RcKf0fedm644G+m
mIhjSqR0rcaFqpyNmPiRDg3hEbtseOFvJuhPuNjJqBuLudGwk5N200XgRNEsDN0k040QBq30uP/d
NmD8N2MMjJNQS+ccxSunrtpjV4IETy0eoTXMgwraesK8FH6zw0A5GZNOn2cs6ueoSv6ou9JRg9DX
H0Sevxli0LsWzcRU5w6G4tIZSpqwjYNp6Dk9DLx9Y+A7LOY6Lkt6etuHcOjAVunK0j9/920YCF+X
EO3PGfasKPxovha6fzKTNzO9FT9c7hc7vgZWcSGWKSnxhIGT8Nj4xl13LdgN0kVecaBfaDjJDyHm
+5/2V8c5Sew8myTOU7ZouGabOn7oSv22JuMfJCF+WxwDDIOAzut5MOniJoipy9CNvRUeYhTf3u+o
vLJ5kkDUvXb8/L1QcnF49UhTy7kF3BI5jSytxZz7EHpVZwSVSK6FkNeEv1Wg+G2JDFosVZk30juz
riZiGPdtLTHdbDeZFyWOMvuGeQj11/0vt5XV+M0mAxpF3hZSN6EuoaSf5tSNyFMMqYIpP8T9SWo9
w/hilqlVTd6CMbH0Jh/d/R/A22QGTOJSNoi4LniSjY+E5MGYfTGS+ippIAqn9Lx4kHPU2f6TRFOm
UsQ0vNMvd3K1WGt3I+e8QtO7StCe4zCAoq9EUbIcz7O8Gm6q+HGgylUjVBhz9XM6Tk9jYh6rokeR
GgTKK3xrTmInl1orb6HLkxfQxpCe8unVUGJX7MXrJh/BO9QuVk/mu7GO3CqbrXmZkOlukx8J+W40
n/r8LV7DIyZzrTXPrWX8ZAovYR3zkoG8HWSAbE61ZW4WBG3h7CYZymaim/Qx57DTP7KzgWxTS6k1
raKXOHmj1x7oeDGNQ/l8NRzfY5tXZnVqxEwEDUkTqrGV9tdCXtxJpL4ZhvQOoVaw7+pbrN2XZ43l
sdaHepVNSo0sBMLt+FR6GkaWbpTvg7c4tIc0BL/R6ra+iQlJa98257MpTKyTlOqsNREaF8Z+shQx
OQhmbcVoltg38wGc6OjsEhVTNNgMlRiVmShNGFH4SdWNKrAO3WQNjzzN6336NOcVs7Z95WyRuRei
Vez1kSDdkh56TK0kPhRXoWbMVZanO/RfnzzbYXYwbTAeFdHhixYcVXQKDN37eJ0j6UFruOkPidMY
vtXZBW85G2Rug7oW+lgPV9DPed3L4s/e6iSn7Aj6ek+/EW/TGw1pFtOJoQ+E7q6AV9H44DY626cu
dXH9NUkatkUNIoowkU9Z82VORmtp0KUrqXdgj/aaeXYbMbb1gkvuvX0wz6aZS8HoBwgLDkiEoJ3A
lT6Dt8qp7AIk8zMEbedg9U1/vgH3EqfCsv2+OpulP+tixXKuEEkSgG3lfDPl0XEYFC/R36aSSzuz
HUKfLTE3RKXXdQYZSBBogoGluFZ0f/UfFgF9ijeNGig6J4HwTmOz57wMamtVMc9SiFvWuDZ8Bd3B
lLcfM1c2uTduJ4BP5iwn3nbSRewYZdNZg0LUJatlnBhQ0mGa7Vk3QsfUp/t1Gg9CW9mhrkUuB4A4
35AdnBPQ97BO6NN1QNvj5Qfxvfc6RiuOHcaW7FWA2h7as9X/3uh2eVjZ6Tk9bOs5AWecEw/ulBdW
LH4uZM79wVsai0CrEUlJjue+Xtg6KkEEKpXJTaZykhkfXFO/nNNkgGdMqwQEAbDTO6Ld3Qzg45Of
wYzk1q5mid5wKLz4hCyzpx44H492i+55DAM5WZsPsW7gAJqjpkKcCyJMVRgU60vVKm60xNbc5lZa
fstEDXLPAs936FWxZ56BnXCJ+07Q8d6c5M96j4RkgGJbX1pz803KYBvj87KPRgBL5jHabT6gTEnS
iSjLpszy/ktSGeayiexo31xLyimtvf2d5fx9tsEvTIp6ng0V9ak+t8L4ZjI5vrntNOcVsM19VV+K
ZiHj06F/5Sr+rqCsV9kgPEDBLTpI9voCjLmdwA8Dt3n6u8UxEYARktHUYmzeMP6jGblV8h6CWzVL
Gawm/34etsmvTeakSxosrnOHF9q8NQby9w5NnzgJ98Wn/eVsg/WFNeb8CWOapWuR0FRs95J/y3H3
tSfMOj3rmDen801dbBl4F3I+4WYgdWGWOXxiVS3zOtNjL4Ego8arYsQoDrIUOlhEMwNEb3r3aei5
WjY832ROHYkrKU8pmSPlJohOUgDlofeF9qfsMBzkoOaqh25evxdLZS76ojerRShamksYEVQlR6pE
jh9w/QcEBb85Dr0iLyKKfAmrMdcQyGhQxJ0/a4LNZajgOidztzcrydNcRCzxfwV1NHPhagWrO3Fr
X+Ng5GZkdt45tv0uruOk7+YJGihq0EE5UdHVQ1hZVZxdCRUvoUV35z94fGGMXhcXu6en6aJWLd7R
hXqfa8c1f5wld8puM1Bk6xyE5Hg/23+HRzdUSzU0JqWHJOiuE5+2S4oBj2aTHqL/LknRRMM0NV17
T+FdLCkzWjVbhQFB/djbU2742gjxzaXirGZ7585mGL9btXxZjBIVS7lOrcG0deU2k6400mPE3o14
ole8RTEeSI2ZKjEwwQBi/+ggN0HfftkHxe3XEPhc/m/j2NqHokVZY8aUP8hfwSQTXteYY0UvUJCA
sHFJQZaUW7NLJzTiY+FEHu85RlFo58OxNRElFLVU0ETkogk5xtLQg37evKKswc1g/kkwebFW5kLD
H23lhD41c2L383dV8ZrxbX8/t0H3vJ1MLFkQU+qHCMBEsvqRVPpTySMQ4DgFy/inGWCAMWghR8vd
pLXb5Kkp/uS9drFP9CdcHCZFI0qoVNinJEbqRMydATXeta9sDYpG+/u1Vb8Gkp83jPrHha0wUdHd
pyE2NJ6FgMp2zr1Fm7/U1lqclHI5cekJeDvI3FJj3gkNpKbwSAxJUBvzfRYN1oLxw/2l8TybwYrZ
lIRKSgkq881qdUJnDeGtCRk+MvJa+jioJDM4ISVh0nYpwiiNHKPoMavs2vyEqX3MAhpFZu8vi7N7
bDEkzORZjEU4R1fbWfWAVt2YFxfyTDD3U6wZU7kUqDHr0lU7X/XrQeRpqfP8jjBYELaKmhKkClAP
Tei80WOXoi4PkThb9Fpr9JdAWRxetzZvYQw6DPG8gPtgRP+x5MSTlTaPysApunG8jjBBbri0HYaB
kBzoNNXWEvGLPOpeSJRDUpCHfU/gYN17uv7i6DZDuZQQ9EM2OYQWk5Qcu1bjwMN29PALHQiDDsmi
S5JSIqCslORWi2JLbKDIrCCibb61kXA1Sqk/Yexpf2Hbn8kQQUGmi6rJKtOG2WwIGY1ZyqS0DE16
atsYnBvr/97+BOg7m2EWV+QJBK1U9NangqdCQUq/6uKHNP0jhzhbYdDOMJuK1AsueNU8msqzlH1e
5Cul45UWtgPYsxkW7TLMJxWhhummNADjYD8Xfia/dP1JT3R3//N8EJmfbTF4NyIRHpUGIGg4isfw
SAIVTdOv0r34GUosR35/3Da+/rLHJtwUqBQrWYQ+ocVebPla86WrNUAXmYPnI1Td44DOAxM789TX
/ZVyHJFNuslxXQhFiW/XfibVwRhB/vnp7ywwMIi299Doc5oZykcrWsyHJnrGw5GT+uI4B0tIJXVD
npUiDlQiXGWiK9Wzo2dOlTyZGSfE2+q3ujxUbJJNM2tVVRIQw4v+4IZHxBOn/FNv0Tbo9CgceG3X
23B7dg36BS8wMG2LaRxbPBLX8VHDe0DMrWK014xziHkbyEBFhqR2nae0UxIdmWZQTE8ieVBNN63+
2feHD+7F84LoL7lYkCTmmREbEgil8YTP7zqLEkZlducsjgpST9XG2y3Yt7kN8meTDHTos1wbogST
0/TaQNw3jUPbqPtbRU4SS40RBoyF25CeY3b7+jqbZVBkmsAGHqnwlL511OEHyb/uL2v372uQkPl9
J00ItgpqgvyLmdM5g/6gaLyUMs8EEyhJqT78JL+KlNcOc8x6yZvM3oU+LILBh1oqs6YRgUCKYa/z
m6mXVpk+rqMCirSbfP68v2W7bg5rTHy0NKNWGh3io3B0asHOxCAMD1V36HjpAp4hurEXXm4miTKA
oYwSKrtNqDuF6KXJS5e5icjxgl0Ix5IYgFiXWVYnqv+RdFeDcUWW66R73N+1XQyCCQYc4rgYtUXC
dbhOHvo70O1gV/FrwguZeWYYZBgqtZLUBA/PRbeF5jB3j2X2WIwcpONZYcBALZZQrVcERULj9PEC
+oTeyr4NMm+ChfddmNM/lEoZ9sWMhJtY2lUNdNNUD83A3v/+bSRRgviSqSgozDEe3U1lms46CGLB
o6s2biZBTsGrBo6VLXe+tMK485SQaUIHLQSCFu3RXH7krfFEctOW0iUQwpljbfOOvTTH+nRlVE28
Yl4gnK2Qlj1/e7JTRkFi7W/j1te6tEi95uK8irURmyvNu9WGT0jQLTd6yYnGN6PKSxusf4fGGqL/
ghKgR2iXsjHZjXRldpDQOaJUjsDZxS3svjTHOPoS5mEZgYjCabqvafKpa9z9LeN+JcbDQSSfpDod
a5T9yaXcNeGhDcaj6RunyNMPvE+0dVNcrIfNYBe5pNWyiiacqLzL5oOcgvy8+zIIX2rjatRj3uq2
Sg2X5pirz+yLvFQi+KCx3rbdSVCQi9WtPAsSTNhNkVUVIAfy97eU44VsLjtc53RKMZHmmPJVkt61
zUuv/aUXsuK1w5JiEKiBW8i+aGMeGvW+6EsbyJ/TYAnM73+yIMWUNBPShDqbfB0SIw5zOvdGxBeS
qEE4NNdrWHHWtL1tZytMDNFMS4F+MOTbkhBQYWfNYeIxSr4Lj7BpZAmtUf+uhMHZuF4MrZ7wwlh8
8xGjNrc/E9imnUKuNncKVPqMp/kY3oaYiUluQ7tH86UHVgpeLo4i0d4PYaCY9H1q1AV+yCxHVpH5
lRp7PbSItJ5HLrPZE3a5ZrrvF6CYSUZc5RoB6lvCYNHmXTq02FtFheapxZn9xOOR33NtMkAsDwtI
KUY0L8n3hv1Oevm+u5mtDOgCweQC1+Q2Tp6/LAPLZaL3qqYgsRC1ia3O7dtkRs/7x+AD6D/bYLC4
WNVQLELUHGgPtGKrKJXqLlVIzN38B6+NlechDC53I9rqNAXd5L18VS3HQk4sJbaIkHDuTI4dNlEb
1WlkEPyDMIlNdGS45atYeJPIHWfz6NHa8Xi2SX3pV3GRezzfuqL6tiTmIVFLv5C/zBOYCChNW3Gl
JvpNSpKDqK3OrEM5SOSOWW9fP78+IZvPbbSsRd4OiYwpDYzxyai/lcb9OP4TN54kcZIMHJdkG9hH
BUNJSoO7R1i/V3pqyQP3bHMwk03jRnKoN3OHa8D4or2V0LcrghCanZOz3muVRZtaBWLxPHPz8X+B
KGxGFyMgxdhCwwQdEtkNVdaAqMad/vBttZNXsNw58XX5jeM9vIUygCI1XRwNFfrk3+fjnqvr8VQ+
as7gTc5wqLz6R1hYvAGlzRbMy3UymGL07SJPlNqMtrFVR0qt2RwoJwyvVW9z7OrSEoMsSt5nfSaA
Yy9H+ZucZjTtqhi7ki0x4HV58c47gys6SRa0UtFzWNtdc6UKEBzLThO313/b+w2iyoYpS6gb/37t
mK2ZhWKEfpZBAM+2+LbOfwRcvwyw6dbCyOshmhFmzWF8XKvPUrY6q7T4KTrEON5HQ4//YtfZFBNF
ZtM81YmO0IROxSXu+nWNrLqwlFvTr7zcJ8Nh3+B7OX3PIP1BF3f2EBpGrnSAKcVX3hARuZnfBhgJ
VXC8MI1cQheA2Llb2+ah+ko1l3hMvdtecl4xEyiNa9ouEeW1DI/g2ehPefG2Qn97f5nbh/pshAmC
ZFJpal0gSsjB1pLMaVCh8T6v1Id9M9TT9jaT/oyLzSQIKoWGYC10nGHwCz85yKDi4uV4P4CL83IY
jKr0phEqGTkcLf6UoTtcP5rdaa4f59LtdVdZHlReBWpz5Axn699DxqoEJEnZyGlpUMcEq70OUjjJ
RhbWMyzRQeT6uDgQyW1wA/Bm8in07e0pA1gLmcS6pnpZa30fZqdsvEdwUhjPOcbb9r8eB0dYlQBD
z+aurjFgoJihHUvZfSNLf/Rg+3cXJTYFG+WxkPUivc+EK3EOZukoRd7+KjaHes9fCk/S351wTCCy
TbtP8aUWt72j+ov1qbnWJhv6GwjDe1t4HZ8jpzqJX/+kO/rSNoMmpZKKRCIo9pr5cDTl+npazSNJ
5hfOGvc/lcTmZeNu1YcowT7KvnHM3PVTHQyDRZsmqdBX+LA8JJ84Jvf9EFfo79sq5GY153Qmu87t
8ZXyURRfKlvCTNepDMz74XNzKMClPJ14HCD72PUf0gZNVsuoKGhFTAGLIXgUS+HGTL9ylsfbUQZS
TLDFRgMtlyq+/pm+UOPb9vRzQ1MUFPlzNrxl0f2+wMq1mlptXhGIaIudxAdJPRkD7yWwHYOfjxuD
HXKHluEBJH54Rs3OfCgb9yDc1J9o4EqOi4P2sdvyS/cVd5rwtL+fPG9hYhJBSAuQ6mN10vioTrKl
9ze9dByjW1nmxgz003yMkNL7bXGxk1XVhzXIROize/WKG8Giug/JUX+ACk5i4fYOwGb8MPMSC/uX
nfQeaV6YTeS5Ac0OLjsDnYZlaOnRTSieyualluy0kK2el7bhGWTAZS0I2Ot6DAbTAbDG7wPVp6nQ
P2nlvcCw9zTmxbpKqjfSSjgJ+vQ4RcIJ7XMuWUdODor30Rg4ycqmWCZpRLZV9aL4x9g9rIZr8KbR
OW74/r66WAtErKCiqeExk5e3UZV5pDPsZsKDTYsHS9JKHiEp7xMxKNIIqNi3PUqYTRe5xZI9LTE6
55XloPSpk4cyEm1PYSnZ+4eNt5cMlIhTEk6LjC+24q29DPHnJDSdKsqvUoOnd/fBi/QXpLyPR1zs
aB9PeV3PKNRhqLh8Et3+kXZhD6klPioWdXwrdQX8EE5s8kHy/GyXARR5MjWCyU68QW5plmvww4Pp
Nt+oFmrhhfafdMFeHIL3Z8PFMvO2FrK5wlkLs5s0a+whBnluWDkyT/6E46FsxlcTpEILR6BIb8aH
tEm+rBNq63V4n09XEY++YDtbiPEOA/xHqqmojKdUYB0mcgJrZrB6oguF7+fsusQ9hzDdHb7yJVg3
b6ALg8wNBHHqRcip/ntRZI4hytdyITrFUro4mnYLZFEIr+6xeRouTLKegu6ZlMhI+PZ4US2+sdqQ
NbQQiHFO3eYFfrbD1le0XBjnCkty0I+7mLZsPrTK4/7B3s6DXthgYtlcyzpjobSPPYRAKFlR6BAo
udAZ8ciTH/7ImgrdZ4OYusG2rcqzNERpjl5pIX8dlMaai1foadokCj15xUxOrjxFxQLWNYwMpKU1
jOVnzi+g6/nPVS79+gVsijTMSKSVBfY0PdQgBy5801as8Fvh1LbGqWtvI9mFLWZvw8GIR2VCJVi5
r6HD1oCjMQb5T4hUF0Q87eqVnzrfds3z8pgbXMxbPexrXA+V7KfqYUl8IT3o4FHa30aeGSalMDWZ
oKsQvHfS1hlLZHjToKztJqmcv7PD3OE6WoGkSUFeKO0Os/KFVHdobq71l30rH4DWedeYrII+iYKQ
UKcIrzF3kR+ioPP1m9BTHssX/Vh5SPhyZ8K3cetsk27xBf6jvJ1USYrwBPoHn8NrwbT6gxQIdhn0
wXRHRV6hyR4H8klNLV4nxGYQceGYDEiDMCxbI4Nu60H1SCC4ySFGCMvr8uJ5CQPNudLURMNwLNpH
oLp6igtX7t1K5YwubKPkeSMZNB6SUi/kARtZSPdJ86wUr3n0g+Mgm6Xn84axLBpkiAUJ4wO00n2q
pFt9uBFSjA+GR0Pzl+W6zRxZqP7ujCkMegyVmHTDAvQIkaQGb5xpJ6GniZw7ZjvsuVgagxhJM4jC
2CaUIDu+o1K8phsG0tGwZCjahTaXuYPzuVj6jC4T51pt8WI0NFCiTf54yj3T7RzpbX6gUULlDSdu
9p/i0Q7qKwyOzIOKGKHCrNgyCM9IoFjL1B2lJra74es8SD80IbquNOV67r/IZW2FJgLOpXngeBHn
7lEYmCnrZm6kGUun7SYD5sCRqE9fqHbgEiQ8gOHtM4Mval5VZkFw1Q4RZJPeWuFhKA77C+LAiMLA
iK5G2TzSdpOoujOam7y+V7TPNcrvDWRGJ9MyoFi+b3Ezlr1wVgZRMCY518OKgseY1Ha0RraRXg2N
HxeByFNG5C2OgRWoH5PKBP+QUwqOKFlFfpOl36DAWUG0oMrsktcGwvle7Fz5GM/QjX7vd+rTa4VM
ltRVYNmMeOedZ4eBFX2KxzZr0DqIR85V9kK8wQchwYN2gMAoZZ2VnvNnjeP5nIuAlZLJSszghS0C
5qm2SXOMw5MW+bn5su8c21YMDYONEoFaPROULOHaqyGU0ujDcZhfu8yrYt8s/9m3sjlTLklnMwyW
mCIp0XuCF07l9o7wSLsHJCv5YjgT5H7cprLIsfGEQ84T0+Itj0GPtAn7PNdxBxWLlQ6It47L9CkW
eKW4bb8/L4/+jIu4JNOLSUnRK+nMTedLZn3dt28RUluRqLg5eYSytUWaLOBs6rZXnq2yUDIpOTEW
eAgVJgNv4ON4qk8/GYHqI0pj2GxeFwPPJIMlZTnH8aJV4HhMFCjYEatJtaAi5S1nadt3z3lpDJBU
dVFKCejTUe5WjqKLvK9juqDrfSc7Kn1eXuGDC/1fezJbAYlFNarFCuUcM9B81ZOCd7YfEEdB7dyJ
XV4HwTYkn80xeJKBsXdQ6aDHbOZWrrklaA7m7oYshZVhSGd/M/fPgMz2ppddTIQugrGmtoXopM6m
LZLncOAVqj54Fp9XxWAJ+sQrWV0RfPUOPeC5g2QQNABpeALZusP+qrifjIGUBgoUeR+DDXw5hj74
6vBEHG2wDuCDzW5+1Hn25M1w6Lw6BkriIU3rkT7fysqaHaockDp1j+rO5KgvfHI47m4ymNL1aVNL
P99XEyRY5iC8Wu3ZpZWkiKuj+J7Q+k+wJ2MkSNMNXVHZfso0bERzpKSqq2SR3K4Pilv5ER5030ZX
sTQn/D7a4a3hlXaErgyA9uv+59wElgv7zNcsxXgFoSBSwqNhuLoW35fdasvF4O+b2faaCzvMV6zX
IhWaGl+R9tFoNiR4Ia7Yu5TWJHvM7eTrvr3Ng35hjvmIUxuHazgg2gvjFvTii230MqaOMei8aN/m
quOk7yn87n1F5kboxGhpCdVyTIrjaHpVq1piaAmgNl9GG3oA+4vjfTPmMhB1ec4nhX4z8c0IW0sf
8aJ73rfB/WDMTdCvqVEoCnqQ0qvV070VyAwudYeWVKmiMO8FQP1sZwdZzR6oM5MsSRWcciLfFXpx
o9W8a3sTSM4+wWr1KFmvrwXNUP7soizBKJf4itUcKmfidjtxvhEr2qNCcG5a6hLBfys4RjYedR31
lpVHj8vbNgb6NSgUjPA+cBiPV3JxKyEu3vcD3joYfFhWM06iDBFWlil2Rwi4nfogi3QOPvDM0P+/
COTWTm1iDTpoeJ3FljTexdWbxBNS4hxSVlenQ7nQzHvUhar1WlCDSZS9mtzraW4p4V0ef/+7jWMg
Ie/yToGuAw6pYrizWJzSzLSnhjemwQE6VlZHljANW5UgoCvV0G36ELOd5aEpwjut+dykf9R9c3GE
GFAYSdaVcwbKLSLbqXEtDbKF1JxFEpATcOMajm+z4jqRKCRRLkCaIJHum/61Xzg+R3/sDuSwnKWd
jprgjGlcJBbHQwfF9OJgeDVUD/YdYTuzft40g+LShW8PmDrphxlQ0LmVu3rKCwmU1zronOYKo7g2
LVpLqs0xygE74/+Rdl1LcvO88olUpSzxVnlmNgfvrm9Ujso56+lPc30+j0zLw7/sK1+4arCkQBAA
G91MYGj1TBYWDF45jWv6sgt1aBBlPy1eHNQ+BL55vY59DNpmkUycCKU+ViYZHZw0uRpAeqBBSAJC
9NL9Kp/qEuhusPXwiBF5H5AJGkkiySBGBA9Hiia4ckJcOlCZPF5neL/jvlkbk0yIRIwEDHaAosAa
3zUR5hfa/FYxtY0ZjUP/zGt571YOG4NM7CjbYVBWimcyl+tBeYN0clmABFHhHADuR2MSiaGf40Yo
4CR0A3MQBlAQhe7Jwb8uiIkbpDG6sKRTJ0uh95YqxJ4o6JmjhuQ+lB7+zfVZfO5gan0hUK3rH3JF
jS08lMEAhmUQETs81r53io8LUYTlQEhwv8dqhChFKtPO1i6QYjSlB+IKCfHTeTzoxssUjVBKUrw6
7W7zanXySTxFK3AXeTmeDPFLLMf39QxeYR14DDXxW1H0wXGEAeMPerNcN6Pxrc8f+1a8V83Ja5bO
NZrILlfjKICkXY/AtBRNdqYNmZOMocvZT443shynQMCAh5zyqMze4kLjMMgNK/xKyXhLMM0RZ7CU
R/LV4KTUPKtMAAOZgBhlGb6iMOm2Ool+Jn2Ym6/xqvBCJf2lS1+QCV0paDnDCJzmzvjaHiDB+iKX
9uCt/uJRQumlcsS/ems9n2/CBK6xL1fM42PEZvQUgG9s7UVwy5P6tj4UV6LT2ng3jL8t3D4Bb6FM
HCOhHEc6pS4TwaWG5g4elJWb6FBaqocHdEf814PIhjHdxDT48H7xTaj5cgdA8vJl8qi5/0GNgv7c
pe/IRDNillIc19B5LlRP7r20lS29fo7UyDK7mXcoOMkJiw5OIZ5V5SOYf/LX3pGPGGECSFIXrNpd
vnSH+p4Oo1w+h5dvO+zcr2kEoJ6jbBRoAS7rdVQ/Z+RKzyInI7HV1BADAv+BoDiXTe73Qn46qs6C
hyfdUMMVGHY4Koi/oSxS2LrTvI6u5IrBYFiXzVG3//MH1NmG2VoOGNaaMO2gtEEoe4J5k8uc0ajL
NQB4+5hNrGZiRJQqZw17S8zctn6JoXybeDPQuvLz5fVcDmE6ixHuukRTmwIOmcc+xGFhSBMeqprj
ijwrdFc36aU+KVNaRJDwXUJXmm4ADbZQ40IlkBcnL6eUOsvjEOVLGQ8atAQ6l7YZO7saHJoF0VmU
GDBrzrr2Zww2zseED3y8tTJMiVLl0BQ2e+eAb4MGPWnMoqDhmFr5fdRxh/n3h6I2hplAUkyZWRQN
AfXu4va1NU5+EnnZZFf0VbuxU8jgyqJTtTxNlMsxRReZLCmb8q4QKlx5GMGxpP4uUT9cdkjqChcO
GAsNhpghGTQDAVmtbyLhq5AFMrdq45wwFgecd5Vg9CBzc5TeHqJbdRathHwMxW8RED7cYS/eiqjP
bpxf6IdErjJ8Kgljqsk8Wp2xWDK3lc+p4fT3btnGTi6GRj0NIBfBje1NtKByCl9+yq7ioPBEvFTk
Pnf0kHPe3suSjc21WHMtE95BN5MrWBSNNQYovY+Kyyey54X69x3YWGv1tV1yHf0KWuTQLntyFOze
WjzTS7y/4bcBTu//u976+7PlxlgjyoupJSlkx8W3tMX1tWZ4jgF5E461wKlyeA7JhBGyLkmlz/h0
ffVUTG64BpN6UxI7EsDlqvBSu8s5ls4CgiO1S6aZIBrTG1O3pVPs1C+Srx0jG69ATiJy7kze6piY
0fVrtsY0OW/m3m8iS5mILUj3vXllgmSgevinAMLigJscA9MhwdtPvZ7i/hM0jVLeNBsnzWERwOai
/L/YLMWddD7VAKL5Is8MJ3DITOAYkhhiHH1IWc97vIMb7jCBjbQveBnULozm7Okym3CUqSGFKshb
hcD0aRu9PBUHmuMLDu9xk7cker1sDhUGyYQiLBALZQM67ZI9AYwn8mhb3j/xhTvkneliY6WUZrEe
DLhA74wOzQIaP3xTOnuELrxu1VZyRbNDkFg4BqafxDK47IGcO1JmapiujIRkpK+PWusM82ukcQin
eZe/zIQLU2mTNW8x9te5oa8FsdeV9ohJMlrrttw2Hc896PHe7iYxTTnS4R6UkX51YhuSzleUwj12
TU5o4uSJv8GZ16ZMxwKXv1gmVri6XYdpfUiKLErLc3qOKRa3jBmrWi7lkZLXVnjXT9+658Jf7pJv
6eceaO3Gy5xM83n+vx85TKKbhqJJMjuTmpKyasUJCyRZZdXLa04+5/q1lHWWntlh+FHkEaTuH7iz
QebjyX0TpqKJK3PtHmXDTzFLzHtt39/JswkmvKNa75UYfDuOpj6omSNIirXWDyVvluqyGYWtLXtp
ElU9BhIbbxRh+5Fkx3bxs57jgX/IMf5bDWRzf/V2dHGWadCQ0QNGjDdFqqdBsSVUTyO/lg6XI8Vl
d8CI66/GuhZq7OaMYYFYujLRBDQGe+mPoLkJyW1UBzV0gS4b/EM79bw8JtaTcdEa06hoP3pxY1sK
WnSkda++5tHc7AfBsyEm0pMSJAcDRZa0aAfEgPWOrfR8eTGXfVtheQFrTZDMTsJaotYTK8FS1GPC
ywJ5NqhXboJfn6hGlP3g0juQzs7V18G4v7wM7jdhwjkUupXGCLGO/3SFv5BrOr/KnZ+g7vT7vXj+
JkwwACimAYcVmmtUJ47KbIG1AwgOytFT+v8WFhS2UoQsEgKDjCJLr76g3tdnaMHhn+bl8u6907hc
WBRbMNZtEU1jBRiFIEk2EVe7WIWj2uW3Yy0Ffbeewlh4yufqei4kq0I9icb7S22Idop5gD4pH02S
WoB4HYYMcLXYxHSH4g5mFBR5cW1EhSeQylGS3Ja7sbTS2IToHPAMcW1JYnKU69VR8t7JxtWpaknn
NDQ47sdWqiEx1Xymk/F19bQa92V2jHjZEvWuS/vHxKB47UxpSPGdhvZzlxwxiWIl+sOgHqLs9fKn
ou51yRITe0wJoydNjd6BWZHPxSha9ZR6UPI5taAUEArgAuSZ16HhbSAThuZ+0c1OQxjKkHCCoPlJ
g7ibQUre3DbnaLGlqawsWt5RZk+acr4PozvJde1iwt4rfZVzSXGuQrY0Vbo1w/NLhixa9JfstMoH
iFCnPCu8q/C9+bWJfVEytGNOMXu4lTCNLjnv6j1XEx5o+dQ7+zBg8OH8SI0UtiqVSWHGGlUTaMGb
PCNtRxfL6z9Pb+rtaqcPlTcF5Su3FcTbSjZ5qQagLSaQRI2y3ehXJLG70BZ5Gmq8rWSL0qXsSRLS
eV9IkB0Kt/DLwLRCKwWTHh+wt4eLAimZCUlITdZ0k2W+Socxl4u6odYUjNM7DYbypgZUGqJXgd19
MayZA8rdSWR+sUiP4cZVyrLC3EJYUIv9ofP7k+b/5QDUL2aY2zgd1TUeyhwsMiEl7PuuJIWtJYI3
jNyieOdA/2KKuZRLDR3rNkoROD7Itg5nnE/6obeqA9b4kVfp73jhL8aYizkyFr3Pxgo/3fsGyawo
8+emshfesNBOUvaLHcbbp76S1KkJJacGWXP7OQ+/XY7wO9F2+/vsWJdWjYoq0nW0ii0PzkSOHY8h
g2eCyc+7Zg4NrYALCOkVnRImmTuNX/5tGcyVmOsF+LIGIMz75pBUbhrfCnHwbyaYuxBcPV0XVjgw
S++N/U0ITHn29G8mmKuvEs3OMBVEgRF41tnuxfu2fLhsguO37ADWKKt1Ooc9VjG7SnfdTfeN9N3E
NM9lM7yApjLnfiCk7/oIyMv5C3QxDhnavqOt3FRXq5u6+TOvSt8L17/4MXP4JaMsl9jE16EtD9pA
mlEn5UiUS3cKePC43UOpYgDGUAnRZLbiFAUijfqABEwy5PuEGPfy8vVv9m9jgnHoVYybMazwncbc
fmdiAJuT1Vv6uyzZEsgBL6Dt4ZEUZWOR8e+06ts4Ud53MLmh7/j95zCgbVLkQ5CHjIDIuLzG9y4l
k13+YpFxd6GQxkKk7g6HtAohQ/NXsUehvS2y1tWU+MMSK2imz4+dYB5C9JeERb3qinWwCKltIySa
lc3pzSCYzmJCPkuIT11yvUjRB3XJ7EJMOVfmvpNttoi5M4mwtIUU4g+W/dERXcwMQDybQlbq4xTw
qrG916Fftoc5QnqtmIYUIW7mwqkzH0fTjSGvPLmKAAB6cdtDl2LEsFp5lw63YYFqZ/ie81qJu7F7
s2LmWIW1psp5X4MrWXloVj8hn8zVuewGO9XML8tkblKxqNRcmloAaKU6sqU1vRWV1urH1G8T8SrM
e/eyvd3EZ7Mk5kY1+66tFsy2OO3wquRPRLtPRVtZPoaSnQP2ME8ce5wtZKtdvHiHhlDHcJrlKHfH
qjstLSfa7pvQFFHBbJ+i6cyShskoZtLhfb4dBKdPyLEeEnsZS46gjbxTDuJT/bTDwunrZkFjhepi
dG5a2LK7xhZOgDva1ZUBRfXSiVxwIr8/3Sd4iABh65HqOkPA6n96mvjDeTz/PUxmkU2qkZfAa2Jw
O/QxmX7U3ygmj4Ys442HUuZsMou9V0NTbue4wzRGutoD5ObA/IssY+Rs8r4ZNJshnWBggpM5ceAe
jVSx7bDHBnTsrtL6KuUd6t0cQD2bYE5cpUhGCy4jxcliu1reMiGQpTuNJ7L5h/h1NsN4payWDely
QUKBLdrFQ+FWNuV2SA7NofdLW3jiwYU562JzWVJqygwOIdmRVCAsnFy/V/F+xOth/uGi/LkulpWg
qkwprwu0r+h0oeSVnp76id+BphiOGORgZgIP1eWYRW/C325KTZYMhFsQEbJ9UwlI10ZeEYahnYCi
NzrlEc/v3p/YLtlgrhtT0ZdWXnDddG7yIKLTnMYW5XVM7OiYQUJZ8OMbEbM6i4O2oAWk3XSfH1Jw
n3NzOXpsf/9LNDxD4BAgyWIykQ4aqGNFR9xp7pgEUlB+Nj4ODoKIj5bQ5Z3djyHa2RiThMhNrsbJ
CC/tjoMbwVjomGiYLA79kDzaN641evo3VffYdNUQtfRMfBlBcVp6sac+ta7sjX7s8hr6eyyduA7O
a2M+qd5XbVtWuOpGr3yi6JIxMJ6xUt88tC7Vt6VcVABuBoLDZcHavSs2tpk4ptfGUtQybKu+8AU0
tdeLW3oQU71Lv89u2lnUiaZgVqz/wYF2A4FGRNyG6E2J7Aldzbma6goOpDxmNzqkLrUg9UZLdeKb
5MoAFr24xb3EOaO7gXtjlMnY40kiWglOQqiVBWPsAVe/8JhK9vf0vC7mYDQqEbRsxroS5VjNB2G6
ilMrNe4NwDSjzOWcDPprvx/DszXmZFRZZzShBn2dziVf9NypDxPYhsfCWgt3cZanmvsAsV81bvaQ
OR5qkZlCmRGJPvHeoEHqoVmUWZ0DejFvgXx2//aPa2ROSBKrPYqshHpp/YSJBa9Pbf3R8Kl3lt9C
u+PCpfeD23lXmXMhxHo2rBCNeb8VaZ8qOsoHKtTHx0Pt31Q6ZRpTVFlT2QeduAK9kj7jNU/ULMkD
yB7YpJsZY8eVox01G/gyFHaXd3T36J1Nstluk43CWKW4RaSuPBHNdAiY/OUMczsLx9LuedtYYpK/
YYnCOjRgieiBAaWHFGRtzePl1ezhNhRlY4Q51P1E8FplouKTilsyP0qLY863JHZD80NbABvYBIr4
huY+71ba9ZKNXeakF62ch1mEZJPiRapj5GotEuvJobMDOS+72L+VNtaYk64smQrJdQm3khc/aV7j
CyBAKg6Ukx2IEZuzp3TPfosrG2vMISdyNE5Slv03MdvZqBrw8ELfNIU73owQz0uYAy5Va0eGHFFZ
RNMkz60mvF3Dh8sr4tlgjvSgZEqYKDQ7m3rfTMsAwj9XxmRy2g+8o0Vvh03ukMjqMM90+BcsnR+z
qHCFKcWMX+ojH+X4H/2LL30iJnXviSwORoF2aoFB9zaNXakd7AITYwLRn3OD9xZHf+6COfatpR/C
DDOtuNfEY3tQwP6m4C3ib1tcZ89jUYB9q0Z9DPEgR7+uD9IrsCKPCFCZVVxVB81O3fQbz/0434wF
BEqdCoLQEW282PQTxdOKQ6LaPW/+YN8BNYJyUdIVw2AcUI4ruLgQoVPU21F5pcx2RzgjDn+IEWcb
jPdBXSxq5RCvK9rt5KL0x6ii5FcHOrfPBx3u+9/ZGON/cpJXLahT0NCYHvXINprHvv80fG0iXvpP
I9vvnvfTkMmMvwxrIplNLuJMiZPdSvP9OgjfL0eHfRMEebhMRFliO+492nhZTSOQPn9UZkhqN91f
ndazBSbGpWIiT6OGqaGwexCb5wJycPLXTHtWiXN5KXu4F1yHZ0uMoy1NIiZiC3eeNNEiBdouBbDV
BjQ1tAhsXaZptaH8uRxqR5VTibPMfS8/G2c8sJWSIu4EGCeis+THIvxaFPecBcq7/nC2wTgeiFMk
M6Et6clGU9ADXt01D5pbHcr/4W7ieAbLdwa30NWxRDhqG83vBtUt5Iz3xTgL0pgsSZIiZLgCFmRm
oSWWTmj4tZrYZLANyV3qJ0l4mCLHmG2wGHG+137s+7mXLOWZYqhKSkR057TmdVgx8aI/Kbqnc6c1
eHaYXEkbZgzJ4gw4SfmdiMCKpHeF5poVpzG3X5ycnV+jn3Nz/2p9ncRFCDv6dfIy2d0H8To8aKs1
vNJH+uKW9yLDcw96Hjb2JkOR2maZ4B5DfFRb6PilycNlf981YcgGkWRdFbX3JW9MNHNtNkOLi2Oa
PwoQDVgnjoE9jIgCTamfFphNi8H/3YwzLHTuCFTK4Gpeh3m/0cJNCFGo0Cocium+vKzdSLExyuyc
NrYT2ErRcjcoXehrrp3I+HbZBA02v10cGxNMzNXDORHSCtdhl6yOGI2o9wElm4zRasYeCHmlQ7el
mztO8rzr6xuzTACuMEWmRYohOWsTqHEQax8F89TE3uXFvSN3Lq2OCbVVsySYS8KDQn4Q3QXq7jfv
vM20HK8cqsizeLib/RiC1b7GA2bR83rJOBODo7DrqzRGOk2fctsDJgIhIJaCUye+aS3olYGji7tg
zr6yGahUysSMdFyh0pDZkjJZajG7Wd8YlhRLfiKU1/WYXI8lOcXLp7DtXUUVToI5SFbTNqmlRJE7
atX3y59h/3TqMjRKFcomz8RuZYwmJa6B/VDLG2MILXPgGNhNs4yzAXp5bI7/vIZl1elomKeQ7SzR
JEsaS5rcWDwQ+eXyWuhH+/2jnk0xQbqPizgsdbzyiccoyI50AOd/SfH3T/7ZDBNujBmYvrZGbRmm
jw35sObfZJXHwLf/br3ZNia8YH5OVsoETzTyRzrUhhltzLwDcOTHjvIAiaABfFY9iORoE2k54R3z
y3TihTieb1CH3ny6rloL+CtaO9r0RapszfibYnOzRibQRAqptHDFG1FiTI6SZbY4J+6iCV6Ylu5l
19jPKje2mGgD2lc97nu44VJ9MEdXbK3BdIfqDSN8PTL+Su2thDfx8155XXJIJsqAMVsVFvCDwSGT
gCrSRUdKcgjKffmtdU1LcukjohyE71NHwlVp89459n2V6LoiQ30AfBC/fsI0FeMZD/zIjyL9ZZEx
86mAiDbpOJfhvqf8NMNmmcpalmkf4UiY1c3Y3UU9pzLkLOO3DBPKv+XQD4Ddge9K880OUG7Orbff
hjPOa2ACFSlLw8xXUwLSlEo0dNDDEtE0rZzE4xEi7Be6G1tMpJIEUy0Tc6U9aMXL3OioRFZ/hEIh
RrWk1Co427d/85yXxkQsXcr7IcsEXKdmeRXV4NAtWktZTa/pUk4yxjPFxC2trouKRDhn01xaWWtP
6V0NBqBQDS4faJ4dJjZlSjmvY4VEeVFPIgz0ptXpqZtBWOCyob1hfmSX581jolQn93VbSbqEVIE+
3mG+PSBoX+rOqlkDcLQYaRau8qvhxG1i8k4VE7OqLK4rQcca6y94OgDBS+yYmg2Gxh96UcoduePp
3u3f1ufFMvGiWbVeGwxktV0FQQsICpir4Aqh8CHHnZPWhBeW9/Own/ZY7ZUy6SV9jLHEd4SwncNn
7OhK/0LFxKeXwYo4KcJ+gXX+mjqT74xyWOVDp1LAADTgH1AnXNdBhEoVzzGZY7xlPHpI3llnte0B
wCjMNgNevpIEKzeQ7Y2lrcaVHWf9lVzlVox2XRenQTg2FkkHu8l4ulL7idF5l5lwY5hq0swjdvmH
5gaULwC5kwMu3RgNkb/fd2c7TJwZlCU3NQMZbtNa5rH0ItdwhefWXV360M17BvpDBXE2x8SaTG3r
pBURa5IPP2q+7Fvixs7wRtx3aR08PhFHDshB47X0eBvKRJ9RnKNOLWlS+y5ikvmK/5ej3gDsY0iK
SCZ95mZCT0SGNRRnXElpHRg47GDtbjlXw26M2ZhgYkzRi5MuY9LbEWdAHqnaBvehaTdUQ6YKo60a
UYjJfKZVl/osJgrUiGLLAMEzWMbnU9f+1cnemGG+iSi0dQsiIcr4gyktdz4JtngYvMGhl2p6PfHa
ePs7d14W83HUsUuquUX9Sok1xsfUy66ja0wrjS59R1Zvosf57fJVtG+REAOgFWiPaswx7hWhVIoE
Y19tcqUtD3VtX/79/eBIAMY3JNEAGS8THGu9H+e+w3Nngv1D1TFdx15mp9/Btj9BFhes5v5li7sr
2hhkci5QS6paSiuMbokOg7EGI/g4L5ug3vVbTNqYYDatKdFCnmPaGv+oTF/N6kB4XFO8RdD/35RJ
/dBVeTlhsJ8I4nVXZF4bTZy+4G682SyCOUIQeV7MMEEAn8zoKZXB2B+P3pSgqQrO5klp7+aqvltr
nZNk8cwyR0rr9XSUjAYrq8FbHpqapbf6TS9CxL7KnVIWrbYI3Vo2OEFpN2Jg5EtVRBMclSwzYaR3
8VBMCK9adR1qN6n4nM5uHXE2lWeFdT6MAIYAW6ODB5xp9pnMzoQWKxdivXspbhbDOGAYtUlUClhM
rIAkXQtQwfQWxq4AkCju+PQgvFUx3thJJEwbGXdwri9WgxwHmbFZjhDa+Xz5YEm74EtVRCdQE2UT
05KMVyqDJI/6BKiu2mJIs5uu0uxTtI7HVdCPidkH86R+r+InKE1eofz0x9IM8ny2OuAmyYg8J1+9
uRuO71l8trpyPr5MLeDYwJqX6WKv6ujWRLDIihos1Q9iVh2U2LyS1jFYluqhVoHLr15AIgZNCXB9
S+IHbexuugmATKGw6/y7SSA5QTK8RGiWXBTHFdqBkTr4jR5/jSvosfTla1TqT8sKBpWw9qoGXj2X
nytptjBM+SnS0JMAwmrtJ7ypqfVBUb+qoITNS9EjWueJw5tcVnbaFNAlnf1IAY1N2rZ2u+pP6EO9
VH3s1kt9Cwmy5y6W7SIc7KxNniMNZAhjcdWT0SpV0Uf/yCknEfQ3rVtVr6Dns1OlsZJx9mVR94Rh
sM1pPPS6amnqfBfX+V3UvoiaHIxgsQGjehCP9Ss46A7QbPcSbX2RhOIaUE97aAa7NkHHP2Dkj+jJ
rbDWHtqQT71gWuVgPI5j6BXLzJM32c16VVnEDpvEMHSdvR27bIonjLCDPWb1qDxGZq83mi9C7Yo4
unvZFfci8NYYk8QITa/lM/ocDiluFaWw4CSXDeyinLYWaKTcxHghG0UznoCVGcEkCukb3/wqPFCE
Y3rzXgDWYGr8i4trY5IFwlcNkcOICq5FpDoMXRcklWKDwoZjZo8WB8itn1+KJZfvNYNgNktEknmg
DXjpBBpRl/Il1kHzBU1oQOzNV/qCQpx0svVnzs7SIMHez1vzNHxudtYE90SjjHg8NB7FBzrim52q
6/52DlCWjVa92pq9BFHPWTXvg7L430odwmaheJr1VnuVqbTQvelA5UfoLNUSPcqZEzWcbGfvOt0u
lQnNOJNkSRr0pymjA7oI7g+CKG4ZRtO0S1vKxOWpLepVHZBVQZaDCg+OyqF70/zqDoR2js6rIHYb
Z9tlMVnClANODpDjj2YWJLzu56A/VofRB4MCryX9h7iiKsgMDAlEisxtOmHiKgbDIQDGUOOgB1E9
iIcfuPja13lnkGuO+WTzHOpSNNHEC2/1SZA/xg4VcAmt2edjKfeublU+r435bhkefpWpRJezSANV
t8pRtVvx0EYJJ8/f98OzHeaDKYPeRm0KO9QP6TsJrV7RDuBkcfsn+2yGuQLiqEgEdURTuIOUlj7l
flsQu4p4LrEb/BUJKkWmRGSDHUwK07BWdQ2fiMwvS/Ma5hz22t3nZQzN/2eADcTaKoy10MHl+leJ
WPrH6EGwOhvD+qfiVQb5MB7m9c/80cVdb9iYZYoxpazKDroPkmNAKhEJHKQSrCi0dJUTlXY/k6Lq
mPQDtEtih4FGc4AwUggIxaCKlikE8fDJFJy/ifIbI8wNvTQjwUsgOhnC9CIWDx1N8dTuBQUA8GRh
EMnyt7QA9Uf0lukf+rV+GsPSlbOPjbS6nD9lNzpuslbG+0ehFtKsxHonXDaGl4B2QXUMn17jDecE
7BbU2wyZOQJiEVZS14y0RyB53QPl3jdjCxTd0E4QA/OB1yHYncbYGmT2ec0q8NsUeHFK0YjAjDIm
bAAwgtz0XWKPGJLGXASlc8RkDaZqvvOohOiv/3bxbLaWyZIAETOySMLkCahNraFKLDPsbXVtrQTv
HBgr5g2Z7QYySQXTDdFEkbDEcOBHmEu1RYRJD8k74yIV2E2PPIDl7gk5m2FJ4dbVAHhZxjBWN+lO
GRfXvVDbqTB7lz1z981X3dhhT7yZJOgqKcjEgPrGeFRuD1b9+qP1j1bqA1AD/monb9AOfyi/QyTN
EV94mh+7UWfzNzDpmF5qcqJPOKiyeSOhC18dVflDzCu9OR+OvcXbWIsMXUQmNPSo1hrUImmVvRXi
VS8gte50FG+RFYYCL+uj5+03B92sjrnOlzQWxgUcue+DEfPTOx006K5A64aHdFUCj0fuiif1hvcA
t59HSJBJM4mMGoxl+Bs1HdUrZt/gqe0VFUrLbO26OvR4c8htnr/uHsNzRq9Tf96k1NVg1tlAR3Xx
FmeV3fWwvJaz7kjpcVgdVeXN2O8ej405JqBGaxX2UYI3o7bJv2SF8N2MV6vhtRt2XWZzgzCxRTbN
YR4jCMVmOWZ9hSAFO35YeaT7Nkcz3u+fNZnDp8SxyI56loOpL7OMyiTMrAF8ItWNCCX75M5UA7k9
hNn95eO/7yPnFbITZZOypGlH0LnRbotPdEqQuPIj2td2euIr2O9n7RtrzEGP4kqG7BtiZ34V+rUX
HqID8WXKPMQnYaAI59+O3cYWk7TrwrCKRvFuS6fPQvchiJMflJvwMNr00Tt1I/QECBrMTTAF3Ep6
99RvzDOnXpU7PWwqYGkiDJYRrQWK4LqUDmgnRQoH0rJfV25sMWdvMpZJUFq0Ilqn+BDeo2TwBLeC
1MmtiQl1FRQX1ctlv9nPf3/mbywLitihbU8o9qIqOpSvzUOmLLxV8XaQ/v8mohgZuIZnDbDo0cse
dACWy5fkGohsW4WD5g+UMze0pcPKu+B3b6PNbjLpTJ5ocquPgM5L4XUifB+HZ717zGLO8nYD2MYK
E1qqRsiKYUFzZ9JOWkasObGF6tPlr8RZCYuQAR2VNk4NdrAsb+MWtGnpozbbzcQFY+8G//NiWKhM
ozZii4EDClegFav2CrzPve5Mr2Fp9cAcCdD5TSAMEz+vj5eXuL+Npmio6PchIWNcHwDGUIT4OhJr
4UWurinMRHIvm9jPb5WzDeauyZUGw6I1munTkZLBDd9Ft7qPHRE0n/fNa/FEk9vImyKrvo+4NNW7
F4KGvYOkK1JOdgQGkke6kQjwk3p+ycO3anzC64uEoRHJ6sPMzpRnzmp3d3RjkHF/VW30TMmhtkMT
lfEpxsHT33RHtyS78mSPzlaTrxybu+XRxiZzGOR+KROBks53rvaqIjkCFPeVZioY0Hrj2NpfH9jo
EL2QdbFjK0LYG2VB1cKEQF3sEgts7NgZrX4BbTVGcnzcfUfufPxuwMSkzH9WGR8a6zldJyrYWWVQ
WK2eYyhStUtzHFU5WGRIjWcPpU4coReOGcGruxIDyCTb5ihz0tH399Tf7sXNX8KEVTxsyGZSQkp9
9EKAOxO3uumsFCoha2G1QIS5lC3vfUDYcOjoYuLxKtTdaLH5CxgPWxo1wsMDAmxT30XhQ56A7/O1
zwNiuHnJcWeeLcazNClL5jxHGSWKJShXbZncdcJNRr7rSWgPo/dvzsVGXCnLe0WN8ZlzkA+uslvY
6NyBptwF3tIuThF4NOJjxrmM97vp5w1lwy+eLvESUcGl0yvhC7k1HpOb4oGOG+bfa9DGVE+j/8m8
XRzKTsIDe+7Hp5+OzQ7DhFMzNdJM61RyU0S3uXotpx/E0YczR/0h7T5e3uHd06uDGFjXTIRkFjpO
mkzM8doCTZZJsAwFbFgA4Mlt5Vw2s99E0U0C5IgiqSaLgqmAtNEnI4YdgOCgpuOGjuGKB8oW0vpQ
dudFpd34sLHHnAlDL+p67SEcS+eiaa1mHhDcrxNf+IR5ZbSJIiW4vMTd5GBjkTkZk5SSVAYew5l1
wZvX1U/N4cFQi2NLuFzfu6cQSGBEWxH7yaJxUq3oY3A8oflbRFas+0MYaHEwyocstcaZ88S+f19v
rDGxth7GIRozlKJUm2W67wArEV0t0FI7Sp0WItqthQh/owZIILmC77vbujHOhFdTbupEW6Ds2ZVu
NKFoC6YMKoX+5Y+3Cy2HnPTPHWX8ZYDwkdKnOPKJKpVWjqNWiqdKNDxDGACOSK9iMT+FQm6lS8oJ
N7uuujHNOE6TjFOs5riso+xxGq+nltP73j3i599nBSkLTNYtRYSIspp+aZSWCW7shhNG9ivRjRGm
7ZUNJEwKCTPnib4cVSF3w+pD0+INLg8qyS7i0u2SFN3LwuqFw+Vvx9k/ViAy7JJZakqElpbIVlIL
TtXxyFX3y3pDoxwxmFBDevpr7ZSqjVbP9BtNtorRcypW2p4Uv6FjzT6vA7vv8mdjdMGbQs1sumkQ
Mixomj5C+RI9tCBuFA8KGpzc5Q9fjSiirmLomLBYMVMXwk4RJ+Cq4vkuWlKH5M9NDEo4UbIEs3JW
6HqG8W3XmLb6NxymqikbeCyTdRPs0L+ucmwrI1EH6F6G6WFVgnDwq8S77Bm7nm8CcmmqoqjrGhM7
2qQz0zWDwKyeHsvi2gw/FuO3fzPBxI1YHKCmSR0jC12iHhIJsykc/95vR2yWwewUksvGaEWACCgB
OZ01zgEib0+qteINUz+VPne0Ybd+OFtkEd0klCazDdGOoBYFSIRGx/JUQam+9HkPjLsAYOBLdEnF
oO//kfZdO3Ij2bZfRIA2SL7SpavMynJSSy+ELL33/Pq7oua0ihUVk3GPTmO6gYEA7Yzgju33WhhC
oh9xo+3o+snRmqOVQ3n2KKB1CFStyK8/0/NZQfwAXNNgDsQYW3zteBPMuDU5HUBxto44ZHjOuxMo
GDvV/xvteBPBKCB6muD+BFmMp2BXiYDDsvxShc+3ZfBtE96wAY8PAB+bsU0Rcl1QZaAsTUExhh1I
2pwMZUBaz4m82rstjR8bb6QxxklejYwYNY5E+84zpi4wDx+Ek2M/UrY2xbfdHhGB6mSefchKR2Qb
+YHkRj6jLkrXxlq/IBgxn0Bm7isnkOsENJlG7R8BiCgcF97uBy1BL2wsMfmv7mjYkwd25MhY/JJ2
GEr/Yv68fb3/5XgEaHaaitmuD6sNCgBU8gbOGovC/yz+KxaiX5yNr8Zx3EWYvRZ8T/78n/0mkCkh
j3UcS6SNdW95oJsxxinyw+duR6f+jTPKE7us9kT9KW74upHJamxpmNFgYrZFT5Udhm2R0mm/BgRW
2ZoGpB4f9OIvaEo1fSOSUVt9WpW1pmPXuvpQRL8TAJM2l2pKBB71vzyPt+tk1DNJp8YGAA9i5Swg
L5RzLQ1sP0LiOgTVASatcNDEBUWZjV0VdS9cp6Cf60M1woYrR20LhLlsN3XVsKlbyPichjP57QHQ
aF7hamc6DJUEog1srgV9E8b2VJeGjCA/gGOyJ8OR5TFY5dzDiJ3gUl+TQ/ZQhkxMmw7WgLaZvdR2
NOQsjqCjLRYw21/2ogZ2uPxepeU+tfNLomHFr832EWqGJQZT1yh1ErXB4JnpLPF3NQIDihz+RcF5
+6MYw6D3879h9eiS4TCg5RMK4hfqHm6dm3EfZqlOeUVLa+McqNY/UQQQxAKTny3oTkR3TB/AB1mK
rGJZH+ihKtvNleUmWzMAo76WsUqvOUtu51mla/hLkO/rnWw649+M9RsbmcyjVIqkSEoJ5xsyDO2t
SrDE+VFP5M9/YVS3chj9McNW7jH7A7Kqw+iVPxFsXiU3Up3X8N0tXZxNIJHXLNtKZJRjUCS9lFJI
pMmycbeeyn11WA7iUI3Gfrc+G6MiSkPURccQJLa1WpASfh4SYNnnDkoBXXfIsvt8HAVnEykKE/F2
JXCqpAZxu9H5UvZP2rzcvjueUdleHRPt1u2QVJOMTYzCGvwhVH1jTPZR3bu3xXA9LYBMCCEKPj1s
JW52E3eGyzyAagTDzfpu8QG3hOTnAi49t75QU0kKR9Ri57rarUT1vUStAnxZEuOJLbv8oAQ4IVju
gNbXf0ovdFdSOgCCQIivSp3pRw15OyfjbLulXFKpJvRhJxfVV4BwGj6DFNzB7EmQftUfb98r1eyP
4rB7pCrEUGx2ks+KJiwgrbPmqfHq29naAjBICuT5t2TKheAbcmWpqIBZAADGGCmj/BWpG8OaoPxS
eJSWH4vqY7/BiWRRP04kh1H5cO1nvesbDdhI+ybpnbj62RveIOl/87Q252FUX9IlcJOkluaZ2s91
+NQm+9vfhjucBBqKfy+MnYYgbR83aY/gufXUo7pLXwznjZApPMIwAtO48+yH+NPqxvv+BWvzu9u/
gfu8Nz+BeXZ4AGVrA5zeK6TRVc3uMSxTN8/mw20x3LRye1TmsUnYZOzmRkIRBS3U9a6/K/z1pNZO
fhqP5Ifml+cOS6XEH46mQDRfWzTbBAueiooR423WPs9kuYO25P0uj77K1ktv+73uCQ7Iv8g3MfRn
bOwXsAdKJVoRaaojWLLL6jRF9iUhxi+rJHvVyJ9MfXEAj+clyRcsg59GgHhhVoQ+D+zWZKVoGp9/
bBxalgHFLbPD+KrezLFS9ajnKMe6OS756oS9X82h4JHwDTdGx3UwIsiGzo7Y2NayGFaNg4fn5hu2
HNBt1GuHOJazAC9+2Yu+J99ubwQyqpShyKNHBFWy+cfwibJ5oFcN4B+nuUv3va+DThbM2oKYhT71
D2YUFXxLRVaPxgxjCopBXbowRL6igfJE7RxgVztGmWD/7FRph4WcTUUgkfv93iS+Vsg3+qQamtmh
XY4S55zuyla6W0dzbw32pU21J4Hu8upLBp6HgU1i2AK2Z9xKhiGnZKFFBMqy7Uh+79+Btnkn7BNz
A7GNJOaVDFJaVPWAeaz0QJfZx72Coq2KCZ5c4Iuor/nwwTaC6J9vrs8mIyojNMHs5snTlcRZq0vf
lk4c1Z4YHJovjU4i2gb+8/pGNtISDCXrU4qyY5GjcGvKuymdD5mEGQbJ9uvyUV4BTTPDU6moG9Sr
M9rKSW9BmBkmbrGszwAHc4xOF4xKc0ND3UINj05HYpT//R1ItqRnlYzR4Qasx2X2uxSCYtOn9uGW
QdGLmE0GfwkLhdMUVWbkDdY9x4AcV49CAoc/u6DByOfyXdRX5zaFjDdpbPd5VEYllnKVMnn8tHCk
KW/dkuS7VU7PIZ4Lkk31row/p8YsuElehWQrmbnJIRqWoTFQIZkjQGVmk0Oqs4L5c+1skouB9Fbw
IGkQeONe2a7zoifWuGQYUhmD+hC75VPqYdsxmFGoGHfSQRV9SK7+bm6W/p6N/upDnMWJ3GGfFpNU
nRcPVymLHHP0pfHh9tG4bnIjickx43LujVlH/W4JfTOpHWPZr9Uquj+uud5IYXy+qqW5vKA4+9oi
7S55YF0xAe6132u/uls89KWCAQQKwLI4iAAGuXZ7I5qxcEqYp3GrIdXMyb419mv/YoWOkCyZL4Xu
gVqmqcts/37W4qWrU5i3LD80ienUelD1+0FPRGENXxPfBDGxttTLs6k30Iz0jmKmTef5NGLZwjiG
Tg6SIFF9l6+Ib+IYP1uHZRSNBH3LJX0aJAB07BrlFFqHahC8aO4GkmH8kfRaOdyofNgnCI4o3Aid
SChyh5JpApbnU/gzwp6FFzq9C0yAeXI6Qf+e/wLeBDO2BDyBNXw70AEzE/j+V8AUhs3T3zwy6Ldm
oZuB/7x/zmEpS4OaAeRSz3cD4r7wR50K0B75CvgmglHzCFtU6GL3mIfvTa/tJrcPW0+3RjDdFH/R
MIdX/XMaxpXnEeJ3rNOiMUT24ep3y7VIg9sXxle7NxGMlseNWfTVin23qsvBTfcPpkqdCXQBahv7
7SzvbksT3R2r5KnaTKoKr1nmxsEccHdddFSi+777i14lwMVN25YNE8s0Gtty7YgJnI5WWzGRrv+u
g3WPFWRQJf8Pi4ybn0UPmNMdhURbQyxAEEoiwX+ve6Qy1lErMtkDPkB5V1zqYN6Tg3HW75XjgsF7
WbgTyYkLgGsPQFr1dTEejeX3IqfU6CPJyjGee5Rd4D7tsjMFou93ImgVDvjge0mM1g/2VCkFSYBj
DYjT/tDfzXftUwzkMgsrrMbO8GcMWUrH1E+eEBdQ8KvDbdVRP2rq+1/APIbItKNYT7HiJ3XlZ2MA
PXpjDI7RFEG8ooIa5qc5fV4a4wi28U8hsfeRpN2RqHWk3HCScPIKVFdlu/tdZuZdnGFqOS/2Sp7+
HPpon+uYUUytxgmz4hwmFOLAnNzbJ/ho/nAANNLQC7HVj0MAymAmXWTSK8TSjGIqe8sAbFdoC170
xzdGxdjUwEPIhza2YaZaZUUQM5P1vm+XfZl9b4fIr6Ivt8/zMTSEIItgWdtW9I8dwkTF98jqVPZq
IwUgxjElRxUtmATOo4JpF6X13O+/Ecckv8XQDgAxnWTEwMVJm+3ekeLvgxo1brYUl6gWlX85fvL9
+ZjQkMhYRFpbG+8Z8IaaC76+fewtX/q94dtna8DIA20u5zvR2iVXTzYHZQLFFWyJQ47CtLdKwZKc
O2BtRJ3AT35MkOjZMANJgNL7sTs3ptPc2BO+XY+IOiHfm1gQiHK10NZUW8X0hoXX894yhU1GTFMz
Zc+UP/XyHclLL1mB65IIml98E7gRxDiwpCkA7qMNsheW16R8NFPZV7pPcZnifX9PRmwgTdJ1mHQB
hgf3I23EMp7MJPmqGJOKj9RjpzGw+l3XCMKl21eIldT3VzibkxFmGhS+Rdklx8Qf0LScxVoczB3e
fsmc2QKow5/TGGwLQqora1AB7+rJD2swYou//qx9bbHeS7mIM1FT6jU5fp/kvRfHPGU5kbAYgBEc
DySqpWN30l5p5gsFdRtH5Ycmrc4KDJlCG8Enae/6Wc4cYitOu2ZBhoIGIdVRXiZ/iBAWadqulga3
7e3nMHlSy+mydubVliSnke3nIQXLg4QFZQPEaz6KkQ/E/BWNmjPX3fdlqv1BmdzCTEFkgD+e5z0a
f18sxfCMudmlGBLU0+qzucSz05iAzGkyE5SruuVUuflpUIC82DW/bn8LrpmzCYoWFuoKH1rMmRTa
oVHGGN+yn5bm9zR4S/ZVxoaNaIBFJIiq3yYNqEfglQARXvZs5S4FrV/kw1eW8nNnPd4+EadOSj/3
25EYW6CA9zjRIxhSZXAwCQAGwW5yeqQaFjj11JPk/QVK1nuJjFEYulkDDBFCMUrkSVFWE6DiRrsl
0Pz+RRSZ8AI/gJLICoYtZJBrsx1rsNFnatLFVNroUdrQyNcPcRDu7V0V1C/RvSjUpMaFfT9bgYyH
GFuiWjOJZNQSoz0QWfYZNtXF4F88DQF3J5FlcLh/bEw2KUohS0tgw9t5F+qXrjGctEPpbnGkTNT3
51k74EXYQGKRwfQqM+qYYrpa1yRYO4vg2RvKc4VuXd+U3ijrIufE/2IbYYxGalORDeDGoF9s8mUg
v2infv9jRWofudVTvhMNN3E/2EYeo49NKDdIVWgoUYM33DpVma9GvkaOdbpfYWUiIvAd3De3vU7G
P5WrZung0cMJAaXTmcopjZrzsoD3ddH3ipnMzphg30EydmMiX9TZBoDs7DUg6PqLQGDzQ9hqfpRK
qWZKIcL2GESFQ4YGwlVpWnckgpCGq62Kqek6QWnoQ9snT1YMx1WR4o0lUKYA9RQbu5gEGXCu1kY0
XsVz/4BA/yOMeYF23bUl/kHhN/QjLZA1X1oEn1Akgv75xj6DIEnVJx1zvErcYFzedFdrORWqFQis
M/fekDFYMqHLPh+6WDHBUmyHSG06rgGlWo29FJCCYMdOXMoLoKLcBb7VZxGKAfd8G7lMEGD0Vj6Z
aL941q9BuwDRT67820cTSWAC+Fkbp3XUqeo1npm/6NNeRlXrtgxu6AQ0nz/Xx2gCWbJuqEYdURpc
jUoZxY/E+/EfekzRuCLXRqK4gMoWSlsAP36vEuE6tpiTR2YwDS9jvOvT51F7lkUJJDfXx8yEjiFe
BROCbCEjb+1e1u0FYtz4WQlidwxGzwjyIFcwJCJ9BXOIk9zN7nLX71ody2fi5Vi+/dr8BsYdYEiq
ymfwqHvW14Y4OiDVpEfbnY8tyJ2xlftX87VYOzAN0yC4XcSaTHWySYYlbFUkEi28eH8g7rrXr7oT
3gPx9ywaTuE6hI0wRvmLZZFUFY4XSdEhbf0G62FA8KkDwL86tnK0elH/kfvKNwKZtwCywkYhPVQn
XoIk3ivp2da9BNP7iQDngtOkfn+PzIMwa7VN7QaSKBsBnd8jP5OXMOhPo6uBwhWIjYYri3iGufqC
QR8bsFMowpksboEhrYs2jbhQ414J1tDJfBSnvOi5Gp0FYMPlrvh+++HzjIuq6QrSWLQ98Rjfv8WB
5GqfFVBQub1LcrLrNBjKhOxuS+EsxmCCVgN8Df5F3Yjd91mw40qmHl6ALm33VxSMvOUecaUXP4is
C/dEmJrAJAdmW0Hx8f5EEiqp49pa+HCFP2r+hGEpUUrLF6HrUEQFezDsBpjRESvPRuQciCSn5CGR
T3Mics38K6PbUQowf7GWyFjJYtDLakUdAFemBQX0YNEc9ck4Vh7QQErv9gfiPWR1I4yJ7EBiCTZ2
AJJgbRVrN19LxYlAADU/mM3vLi1dqRPIo38fG/pv5TFx3ZjWREkIDjeo5M5qwOVWmx52oR1j0neF
2rtNmh1uH5HndTYiCVOHWKUqLEuwKHqShc2UKtuTOnb0pUOBZfp2WxRfP/58OnbpANh4xWwsEJWt
+6F+AcCtJO3/byIYy9tO0RjLFT6YaoxHHReH1O65TkQT03yDhC4AJg8xHQRGD+Y15ZNdyAOOMoW+
fKRANXGgPabFK8Zr7eYvohyDM/EPU4GK7+taIPZ/Gb0P5zkBFru0esPizFiWyr1sn/n993bfLzCC
rUspYykij+Wqu0XI78T9dsQyVAxt439sL6IpW3WyDUQNUi478uABEyggSy/Qf+5720hh4oJpkiqU
fnDI/wzsULRJOq4j6ndwwzpsA/45DXOZQzksWkuQIbZZ5y723dj9lq1DjIqPdukApWDfzcVjE54t
/ett/eSMRtLP+CaZsSjthFmlpoBk7V6znXCHRapTvZ/ddm/srh3+T+9QDozela7go3CAUOKJlta5
L37zExgjo0ZqOi60U0FBtqfcuia1jJFFuFJhosq1Z6CK0xBuYpKGndJNu3GtsxDlLmm+6v3dVD/G
2kFV77L11IpiIK6Gvsn6AL1pRvZcLcgQKcB3OAAAU5HcahSRk9MA54OJ3ohhXv4aTmuet/iA+li5
o2x/HmoMOd3WEtFRGCsmK3YdNiN89VL80sYEuGyYkvtyW8arw/9wEAtkfgqSAAvV+vcmDICIJtEx
HQMWTDBhfmsa10TDL5WdCNSGow+ebUTiwHF26NbbcM0C0QfjFvcxefjnFzBvYSUSxQ/EVapr4aP8
60iTHSQo58KyuokZ7pb4dz6pL2qciUaguW8AkR0QZzE5q7NTpB2mVOcVGESepjimerXLSzYHo2h4
ll7hxyt+k0J1aZPkF1lVDcZIU9S59guMVo6Y7hqWp6j2ovT59vfkycJSjWWZFGMDLN7vZaWk7iVN
hfqHADiyh1Ni/4oSP53OuvLj/yaJMdLAOLYnZUJsPPX5w4pN/2lIdkV/7QxMI87/e1gBoCBuzsWo
aRMWcj11dOF5BjHrOPuq3bsJ0KpvH4obV27lMMqoWlIzDgkih/IORAiokCB7gk2m2Kt/Abr9/kyM
BbaTOl5Rz0JX60xh1Bu3AoC6scPUUyAqX/NMCfbuQQEDLEkw9DKZYbbK65hNqJWrMYjeW/R/Omx3
pqIVeG47lfLMyBoGFhCjMHJi0xrlMIf6kYfZ65/Le5St3Tl1sepyjPfdfQyEUuW6ClE6qblln5im
ggUZpWUamDBy5yZS1DTDE1N3rzMSyOttPzmQQD2JPhvPZgBLXDORdeCJsUgCejkRbJGhlBYhhe+C
woocFLSJGdzWRO4XexPDZlF9PQJAukblLCwu5Fc7Pw6SQNe5pgI1JgXZoAwwWuZJzS3R6yHGQUiZ
Ol1+1Bq/HX5XqeVoYyVwZbyIDiRBQF7ASB/IqZjv03cSrhN7lZ6MAfbsV2Y0Dro3jmRgAM0KwAFu
TLJA5GtH5oNObGQyZndUAPO9WKhRhOWp6ZPvM8kOarY6JFRRnBib+1lSzoBDcaSlA0FHM95pFUbe
28GL5272ZfJUtCiTKvKxMGeAQAKXYFQuRNXPmJe/YN55l+akPZLQxj66hQa+LpVfW0u7YhkkKKXk
GDUafNni5jX59BfKsTkaY+Urva7lYkBkIMHYaqHbqscs+xsFRKKBF2UjvWEzjbiIEqUYbdh34I+k
X7ru3IgINLkaaJgWOllAw0H76b2zApRhuFajtSJNc5QVoKl7a9mNbZBW32/fF1f9NoIYVZjstDKa
COpn1M9RZDtj7VbJcdSDFHhuBQCT18fbArnNJwDUgZ8Z2SFKx0x8CMribizo86UE48u3EovZkoue
1z0QqDAkhr0R77ZErr0gCGFQp9ChjIwzIdjm0lXgGHsd4PlbILNhLTN6ui2Dm7Zg9u1fIWxwndpD
UdH1aCRmPWBpYoChYyj+q+TXYKpFqfGXDgJ1ErTorXWKa1wHt3wRxosqz9ZvfgRztXXRYqmswUnp
0rn6yfic7WQb+zgAx0GaJNyu5SUvKJUp6DYRinfPmMl0MSYpnZHypvVDLt2vxiEyP1ntQTX2phD8
imr8B5tFWSoIkGoIUDbevwglVwstxkQ0Bhqj/fBQ7WwU42dE4QVmC8UZMNeXbcTRP99EprOaxUCh
grgl2ycmODFUABYfrMT4G+XcyGHucBxUNRkk3OFS5+clDrGy0R5LzRR007ipBMil/lwfE71FfZov
eQmbtRxVjEpmx+j8ioh4FpYOuFqxkcQ8t7hLMB0com1OSUFp5yJ/gjS/3zfopi3euKt35kHe26jD
3H6D/Aj1TTLbay2KMlzBi7BiZJ1KzkFo0p5ohKqehv1tWVz7vBHFvLQxXJtolvDcK+DJlGiCmpcl
8iR7wdoREbhrbi1t8+1eizUbXVyX2eqXELpIxznU0qfYMhXw7DGrbu1hMxVX9BFFx2PczwJAqnHE
jImH1vEO9Omu0c53c6Y6ao4VO/RNbt8mt9ykAR0KDg9VEOzQvX9tnRW1QDpCxqQ/lAczwH4UsIcs
ZzgAPCcQPTl+KL6RRs3o5j51CbguCMmoB1rAi+Esv2Ivc8krLWMHJLFxlx7Nq2hq5b88wbdDMpda
FuAW68weUWWkYiDrdzJMx86CjtbEL2EBzMQ6LcoakFYU8HGQA5FPbU7MeHmlCEO9DzvZK7rkvp9s
pzJ1FJmX3aoVe0lS9okUv5Rd5WVytqviyFtBIZd2uodWLEp+v8LGil0QTO5nqXO1znq4/f25Hnrz
8xjb3kR9l6y02zmA59oC3ZzVl36rRwIDQU/50YW8fQDGpudDn0vpOiPstQdfAjidFfWH2yfh2yBw
52A1jlD6Ccb69Yk89go2B1C+pMTnCuAMwufsoAf5MRWsR3Bd1Jso1tytxhRVaBnApOeeAWQLzNaQ
4RKZgo/Df5wbOczjlBeADaPIAM9bAXeSrsv0e/Pr6qLSADp3UbT22l7/8JU24pjXGVmzlTdhuHqE
pN9N9We+Tk7eGrW7EMWZU+kzUZpdRMLnKB+9XMeqjtkHRDJ6r1wHv8BqopPp/VFWysM0666pg7Yw
7PfVsBzyHnwf0uzqTeWWiSz49lwtBqwqwGhAcW6yiNadDvxl3cKnz+ZkP1SA/BksL5xTwQIT1aCP
9/MmhvHkYdUVTVXic0jzpbR+GPqhLHt3MvfDdB3KvRL9Fqg0tUu3BDIqbeeZNAM0EvOLP0ZvvYNb
dSlahrYgrsw8MfIuXwPQBcDoBSa0gdTx3j7nldYr62TCjwNsOA/GU+5JT1pA3CFyQ6/eE8c4dt7q
U+dQBdqLQScigvgsBYKTc1/Y5ocwZnNFRcOsM4QyhrMG4ZHuwWEuAqMYPeq/VjCBDblHMCOQyjVT
G6mMNaSs36TF/CNt4P6j3FET0p7WR/mHvSMBgqfasQXRDN81bUTSi9h4xDweIlvp4O+XGC2dU0c9
/Xhq0/u+umiTbzX/rJlooYHbsAN9y5/PzIS+69pgw6CF0BIbhnRuFCXFQP1Cq1QauJ1Mt8HG5vyV
bm0ue6MUOANuiLORzjyjoh2luEphZuR4OvcNCbRI+jXq+cHoMLvaiTYO+EHHRh7zikwlJgWmmuB8
Mkc/yn5zbHY0742e1UBHjoYsygfKk3dbmbjG4k0qu+y4Zk0Fii6CU35V20s7+aa1s6Nral9J+xzO
v25L498prf0ZBsbA2b1zFDjldNUR4dTR4KzSd804avEh7R/7RNQB4j/NN1GMl7B6iKjo4AFAN5b8
ajUHc/XX9H+97Ii4CSWDfw/EWKJIldpolWPEZutVSTwjvp+W01ALkjPRWRgz01p5hIUsGhgWT43x
ZOfe0j8Xf4Hh/v4wjF3BrleYAmEQQ1cogMCUaa+mHCVoMHUOXvsNWCw746q3gofGnYjaXiJjXIy4
ycKshP8ouvw5WaOgbGYnX9TYUab0WulmME2pN6fy2SjG0wQaiNWwH4cOi3xh+qDbohUDboyGyAxU
ZzrWxDSDeYrNMsSdHaK8m4Pp7Dk5ojlzaOHM6p0QuYAXE2xEscMjmbWqKXYr4Kz3HSat7SC9zwP4
T/AdVocmiL/+XWq6FcmEa7lit6Fpwn1gs19BhdV2lErfjVP+GC3zfjKSf24/epWvvmAW1w2s6qos
FoQ0dbFkLagmR039SQeTm9wgKFP7vRrXp0ZPnTk33G4Mkag6XeqP6T6JlsMQWq6M4Z220d15lgOl
+16Wl3oIetk+KFPuggP724opWWdBJRe5iCCr5lvGP7+axZTQW2lGWw3FAqv8WVSdQ8Y7PU2ddVJd
k1z7FCo6+bdvih9Jo2z8PzfF8hkU2qpFcgOP12LuHpVwbz5F59GlqBnlL1E5hG+M34QxFnLVlmiJ
6YRebH/L5l0NIgzt29j8jivBA+fpuLY5FWMk0SKIQktDcjn2DzXdP30oTdHN0b/jQwy6kcGYSKJU
qj2bA+1i0bSqBqWxjOlUuqFVvwwnIUQcfSS35NEzbwKiSa0l1c4RHXSt5ixVfWnaLFjM2HLGId0B
de8UdY0z9oDZBG2i08QiFm7BozIYoymZIG1PZlwqBqGdoVt2UbF4K9ppdSVqZ9BIhz0rbCHya0NG
SYuFlMDzNfNGhTmszeZn3TSOYg87Lf0HLHvnspB+TQYRpJS8w21MFNsLzXQlXxcdmZLZHNb1bkou
Y+I2QsYfquEfD/Zm5xmliRM9HCuURL1hyK913zrVuuyVQj7GNTkXqeFFUxPYa+dWJjmSCv23aRFY
GW4usz0qo0iFVdUKWnx4hQf5qB/LK5CEdxpY4gjqk6EXIvZLH/NvNMiN/fgcXSO3CBJPiO7Ne6Tb
38HoE4gw2xLrlLT+K7uKR4nU2kMN/HLJxTiVOzyT3hFlMq829NYHYCJ8JSn7hNDCpWwXrtmm+6pe
MsdcJ8AkYV3eHF66EvjpaX0hWrdfsjpIR+NglOQz9N+pYJUxKQbK9nJfk7xyZbXbr4BgBWJdUMvf
NDMLmhnUrOHcOW2eOaPU/8wT05X60FkkchzX5FT0xJ8xTj7P5b5UU2fqY09dJifKU1fVV8Q+kQu0
1YtRNl9XRfbnEMsyWY+NyzH05yF7SLPouUcXVA0VQdYlegVMBmIBD8eQIwtFzxwD29ODOq4/ZUya
FVku2Nbl9tw2X58wvkCRqikaYtQYJ9e+j7+AHeloXQF4cdBtp0ORNQpa0eAB93TA3cOiFXagTXac
Wo7qqI8IHl/bz0clN4+tYvpYs32qzF5wkVwDthHFnG5Omykd6EVahaZ7drr4qWF9ahQwGciAeCmx
QZE3ovNxnbm+kcq4PXMeiRzJyEBsq3d64EQ5pFuddq7P6VqXTgn+vllegjl6ypTlXhpfgBMmyO64
nYHtb2AsnLkuYwXKQtoUC4Haj8o5hkqMM+X6ms+SEISd/nUf3vPmyIwxI0g0yxig715RK1fgeB/l
SBcUNTkY07a6PRJjqLQobtTktVvrW0f1qAXZHi3i+/Jz5y1eE0yH+dz+f2zccO2jQkCDQV0hGvvv
HX7YKoUxgYMDEIZuTr5WnV/I3wXhHy/kxMbEvzLYwRWA85QSQgjax+nvYP+DyYclRjlNvfa+iqNl
XhT8hzVU1Hzgv8Y30UxSMDT1mKXw/17UYpl++a4vpw4chuno3z4j9xpVMEsRlEGVDyAwZpWltVbB
4tcoFs9gnNGwahnNoq1K7ovfiGGUJG7Bjpsm0Hv4E5fM+kMtL4fKWgMjXQLKMQdwh5fbJ+Pe4EYk
48umRiumtUfs3q3nFiu5oMudq8rV9KfbckQ3yHgFvSm7qKHtIKt/NKOrap2zvBZEJaKzMMreysWo
tR20oTQeDfWHbp1N/TmSf9w+icbLQPS3K/sASx92qRkCv8fTOn3wc7sonDqsD6Y+7EoNEya67Edq
4ZhV7NYo7XZDfGem0X05zb8mEj8C6+BQZ8pdPI1Y8VhPmBU1/TbMf9tTcZy06XMK/DMkuk5nDJ/m
OLkOeXlVV+VzHGFVTlWDSNXvDEzJylr0EKWlk5US2Czn47DkAuUQnZR5XjEp1a6Q8LLt7CsK8lE6
OmN1KrFxOYpUn1tI3N4q4+0se5yMboQiknN5l1yAzqIfaaMpPMDHJXdZ5eQX/S6JHdGCFLdKvJXM
eLy4msYio4Vpswcsd5N3fp9fi0nytX70w85ytcW6z9s2MAdLoLGCV6Exjq4nc1h21CuQxbw0pYUY
D6hjuYidQmBXNPozNmlf32s5OtywK7EO9pQKqw+VHKj682jMh0RqgdslWqDiHwwFRsyfAs6PHf+b
SslSdOrBixmtDfmxHEzHJqI1Xa4UDRgNr1OGBruNo41Lvsg5dCav7hXrgUQ7Kd7ffu0iEYxaKpZd
LCYFMGjDLujHwls6yWvnRBTKcj/R5iiMEpJssMpBhhJSPOkQe0XrHjGeD3YPJDI0kRquQHAHMbSI
cYeDZI3IZCOZ0UHsCDTDTAtrdGygORrg89hnu/5I2Z8UP79g7X5vPYJH1hVmb3TH7EPgtRHN6OWU
h8NULxAtH8dDcQSsGqZadNBuCgsf9Po+SgKfoY6tAwR0jGvQTHNK6+S195a+5qrZa36IszmpPzmh
e1truCGR9kcc6yJmFc0+NZ7hicYYQ6+gF1TNwW2szu9K0wE58dGc8mdobyMwKHxjtpHMmGwJY67T
1FAfmAdR+7tqXiJgDK3aZ3N6WYqT3B5G0VQNP7bdyGTeCGCd8zCrMQOuP6RXcFK8mKaDbbHojlI1
YWgfzXSMYHiYJjV+3r5nvtfYiGaezZDKkxkSGNDOV/7B9ghK8FnmYEzxFbkOJN3Q3WB8sa+iL8wt
/2OL5F+NYk13OkxmCoAANL7OdDISyM+fjUuB6WavOZS+dBgwJX4CCIjgwFyXvBHLPBnM+JCkr6DI
xr21o7hFnnVtdqZfHIDUDrbnDOuwq+6IN+lFKs3EprY2SCEQQRDAxeqj0chOkWZBtNa+qfVP8hS6
Ult9kSdZlDgJXu5rNLbxXVHYARpkhtz4YA9OfzfsQkw1Yb9YOi8eWuR/g+lNDeLbl2VC1a4FkywY
yNBQWko6Jh+tuzaq/bh4kvV9YXwFMKgkxKWlb+SGgdIYA2UrNPinDnNyaSW42yX+7JR7OaA4BSIC
Pr5TwzIpbRWBmZEJ+iVQrBQg48UAAKyTlfh546bdy21Nfa12fjzRmxDmGqWJ2H1Ja9tG2X4ytNYZ
y9Y3iy9GbbwYQ/cJKeXOzBqv0KpgAYDyulgXtZiAVjMHlp4/Smb7c9KrQJ+S39ayur1cHKsV4BUA
gZHTFN21yVm60ekk1V/IP1UCqKtuuhBUypYCPJoRaAvU/ixH+S6s1Qd5mJy67wO11b714+D3DVZ8
CgOIPfF+KZrL/yPtu3orx5Vuf5EAUVmvijs5tzvMi9DuoJyzfv1d9JwZyzTP5nf7PDTQgAHVJlms
KlZYyyDSI6mqoFJAZFIn9/OGAk6HlCVJb9u0cpZ29I2VBNd3iZ/CQrfxP0fBnPtg1n2OCX1qwBY0
V+dg8iIANwtpCzDGQMPIFw0A8i/yPxLhfd8Hg1I6KhFSc3TWljY95eEcaIFyEHoFfkTzJofxROay
lks248XXnygv0nSh1PTJnXWc72loQcniqftNgz+pEFEer7+3FLNd7xc4xM06pyneZxV6ppTkmKpP
OqmdrkKGVBM4+us3CdM772WpfTYZeQ1HbyWJG2W+OX6vy0/XdYRv8t/WwwRoa4aGPKPCetYW3bGt
fGxRbmxJAA4Hp8+zw3VpIvVgHIy56o2dy1DIcV5cdftsTA+ZBID4wW8Bq4WOrPnzdYGi5TGORSLZ
ZtfrgOVZ7pqdN+vZmCzM7KxOXbWC46Lf+u82SZUZwzcXcddQrmlQcT4MrU+Wl8TwpPXr9RWJNJ/+
feeywKhWaUOJ7pQoQf09OSoaRd6QunO3PZeawM5yl6TJmIUDKAFomJjzUoa4SCXUX71ywPBRBK7D
YGlQEIgFLxSupu/kMMekWmtmWW3xmlyxAPCHTHQsGJLnx1Q7GczxkDFbC41Gc59XVw1MyylGJwkM
zwBVq+p3KipIhSvoO+Qnm3dCmdOKlLyz1RIJb+p500OPsUzJXR6yWzpeglTH43XlEC6SsfidXK1r
rnS0CT0/p1b+pUYz8jZLnk6aM8h+z5ad35kz+aUsoD4nAJ+q5QZQx7IzWmAqkxrBBggUiB3xUfLU
0KoWgeymdI8T2vytiDxtq+7C7oiiV5Esxie01lgWq2HTFsj00QCVHKaJIi8ZEDWjWHdMziA9PaJR
7yDYc+5D8+2MTcYlLP02qlaPNWohZZQlFMEbXYd5IEomcY0ZmIZfLyO4dRh/UIJHUrE7Wo803Sx7
7BEXK/ZNoZ3n6M8qNTtZjF9oUrWBMuEpoD1YYXlYQFWrhv0lc8qgcoXvHfq1D6ZzJ42xM3k/RhtR
9M0ziWOFQPsHeSzFCV9cCyDowCGRPJFMrh3diWRMjhUlU2IU6GWp7fiTpX+K1NUdzPsqSsDlEU1O
YtsimCuqCNdWyVigWl1baVWgKDPAEVb/b37T4vw3v6mojYpvUt+UhbE8TdIbulHAsZuArLVzJbS0
LVx0XfCE4l+6NzGMwYmNGnxIq4Qs7hqYE3guMAOR3+umALNZIIYlfwNulmrZwDv29PZQqzd19KgU
Qaq8CK6yYNPYmRozKbq0y6AUenOTauci99vFM7Qw6jJHAwjlVCC/4lcV1gg0yq81EFVakZ+iZuqD
ltB+eDoKYZns6GUCAJwYw4ObFzepM/SN34OUKAdHirTJ4USCbgJUj3GbFYK+TW5sBiw7QA9Z6EVl
hwWNvEXBqwdchdF8ruDx09xpzIOtmE6kXVRzdecxuL7d3EPdSaR/34UyW1Mj6T+AKGjrjsN0r2cP
sxxEf4I5r+2kMLduy9XNJpWCInd6lwKNtlscLbltoltNTkJd9NbmatBOGnPt2saSqn4eQdqLMfhx
vilXEN6KAKn4dfSdFObW1bXabSQCz2j7m8IsksOaOS28HGbrgvUsfG1xDdebOHZqRos1tckX0KaS
JyNMD+oX2oQ91g7tv6bYUP+TWry2ou7UIq1apZAB/+zVxjkCyrxcN84C6oPu6bocfn5vtyzGcRe2
ZXS9BDjKFegmk5F4hax7Rk58FRYgLRc3MyR3lqdLZs/+RDCHvKDxSVUzd+2mL3P5Vx6ngtvPdfG7
n8S4eHPeEmOzcbCLAiABRE3eAKbOcvlsDb+ur57rcjGIDy4GoFcCquf95YvyCYB3KsiDqoTSBhmi
5n3uRdh9nwkg5H4DYOZQqt7wQylfbCPYJlHgRX/iB0u5E0F/wk5RrLVoE7tOKSftCNw+tDxI7vbY
e+lPDHiebS8WjV9w750ObCH4GkyrfbCRdbJYRg90adQRk3t67/Ib+X4LlR90yKT7E/aPvTTGPpr9
NvdbDFbDobqTpacNVHxT/vO6GgiXxJhHbS4wQa1SPntgb5Z+GZoAv/xaH+ugCjFFpgjpxnjh8n5V
jIXsqrzb4hpVizz9UuY/FcvtUwvvgl+W4mj2twIQOdHn64vk6fpeJGMuAfxsdFMEXd/qu9TMnb77
g2cOMNbAGEyJPT+Q+TaL0tiAsgPL5tSEYMR8SjXlnDUvmmKH15fC85l7SczulUsXkUKCBtrtwZCA
/2Q7Wu6S8dt1MTw7BP5oDTBWAKwGmtX7q5VIVVNprQaq5QRsC5HXYRhzQW9WqIgoUXl2Yi+JUfJC
lrZUHTE2u81folj3C+WrRb7/b6thdHxpmqkklaUBGWQ89u2jKpX+aMcHqe08ktYCZeBfqd3mMWck
Z92YxDXBvcXsOdik0LJu+5MrY/BO8ozH62vjjoTtN5BRbg2EskA3RNymhRvKNvOhPFfH/ABySW8L
zZAihVSH9LgGIxAERIzIorWyoUHfpQCXlMHKjBpZoGEoXHKVJ7QwudNzdCscLuTFxroGjFYaGiPD
xjitJra0ym7A5JcRL5nDdTpkaCRM+qfC8mTrt1SfY+2uEyIFcy/dTizjy7pslfOsGjVPBUaI8RfN
N4/gv0PmxDhOIAoJ0ZhzaokresNx7dZOLnMLbZlMta7OYGYE/kqf3lap4PXGzRftN5S5faNVxloJ
qBfM2gwedaGxX6DBOfmCl7ejgtggRlfAdYX9LyrzdojMbdymbYrmDm67A9hFCrzRyFPux4BSus8H
EYU815CB0grMQYDO+QBVTwap68A9jMIxANjW0IqCbghA4NKLELb4WwlSZ0wzA5TyAy8wnqig0ayw
lcmFNhetz1mgHc0HoENpQEmgkG+oL4GAXbCbvCBI34llTlBFs3waTaDongKwlrgtyF2d1F2D5FC/
ZjSJKpJIzRcbdoG+VlYIdlX7wN9L7EwGCiac3fqAlMkFbOiLK932boa7b1ww4Ou2TwUwNqpfusAr
cdOpe9HMRWyAzA8gqYiqK/oWaUFLc8ZvKaACyoBIjrh7l6+sgM+hlIBE/UALTMjQL0OL7bUrR62+
1v0lUm7yQXaX+KHP76bqkndHOz9LvSDjwfWLO8HM48SyjHmsO+xyLflJYaMJ318zUY8T17DthDD2
tI2NVI23GLzngHmqgcmvhXn/UNabd11LRYthzi3JSFd2A3q5a9rQnpPHZTYxTiAaAOJr5tthMfZS
7q1CqS1ELUa/OltZ3hu4ckMG5JCtORQ5oBBQYri+MvrLP1wGE73PKibvQefDeN98zIuWtPBIpvlM
mif9T4aR9bfvsyN36rSUGxolNXQxUbbx6aCCrLEUIjryb5apgX0NWPhoemOMshyXGJaK8BbW+tRr
kfvJlfE4jp3bS9ZBlyMMkUw3dgFSq4SczOpJmtSfjTkLlJ6/m2+/gomc8iSe4nTF/Y6z9TC2RThg
xPH6gXFf/fpupcyJTc1czFJZY0fxauw+5YfS375Mh95bfIoOpHigIZSETWJcsLOdWHaqvDeVPo3A
8ohAafXNgBK6G5ljXTDo4Xa3lAqTUmBG/ujCqB7PEmDPRABM3H6A/W9gKiRTpJNIUhvwb3gWahUG
THbtasfBST/FbubET+R4fbO5996igHUU28Vkh9aaNmoLCWaVwk6u1qVevkzCSgU3JtzJYGxLh+d6
JucrvSF/454mQXfANIef3olwVrjmcieKsS+YicKwPhoAvdF06/YnendImWDeSnAL+E5nJ4fx6ZlU
VBI4HJE78baguc9PJdCT10AKjbMYPEa0KObmF/pq5THeYB66onsDSDEeaqRyJdAEvoHZrYm52qgx
V8PcIplB+zUUdzsSB0N9UPz6qFzksyYotnAtyU4cc8tbK0WvgZrgyW/f5NMTaiDXNZs7EK+/CWCn
1Id+WroWzFheheaa+Fu0HZpoc6zkuTRv9MhP0JgyX0bzm0Cs4EaxXcl9NWxrOsJjZ0eQRrjkSwlg
GfUEqie8uUAuGkSuqKdHJJKJRIpxsTYNMKfoI3drNZC6iyZKxXJHPve7yQQipdInfR/N4LSBdSwP
eoA5tJA8Nvcgx/AlNwrai+oWfhzUKAb2R8rLUR8inwhqIPwgfneqjDEBY3Gm2hq2dwmisHfH5+he
kZwKiHioa/no1Mp+qd9EYYtAVz90WRhmMsj0BvaRgjxz72vZLMhJiEQwFgVzjnZjjDFeCetvJFn6
RcSPxxeAESYT1h486oxrKVM7VpMeEV5rnq3pXImozeh9/RBnWW/fZ5RwMCNlVkCYA72PMdyGjtiw
PSpCemzRMhg9NDAlMhgRXtzRanggiwHsWRxcv8L86/S2EvoTdlnrdes3iWiS4smNq5Zf1TIk29fr
IkSbRX/CTgTISiJZTXEYSlc4bY5B3RJzEq6U3HWVn+phn4l6n7jPbCB0yzZQmckHmjEQ3C9TnhSa
l0QOmKmk+bbsjirqlJNI0USSGD8y1C0qUTIMewfYwekmV1wyeSlADgr/+ibyvTDQb5HnR5EE4T2z
iyCfmGeE/V5SO6vbHXWwZnaZO8IP93eSJ+L34nvInTzmjs6Lnec2dNzbaBOEhhFsR3IxcDw5lFGP
knYIJxe4urgTyfh+y06iJEO/CegaRpq/c+krPgb9vOV06BCt0KIkqu7xz+9tV5nz69YxzpEh1Tw9
fe60S2vDfa2nCKCcohCAH+7uVsfEANlsjGo3IlzTgd0DWApQug7nLEjD5YHiCienYfAEOsPNxryJ
ZGczzImsbVl1r2fYHPGyAOqZM7kzNAhoBf+XMxQcocoYXtBQWJgVxc2LVCNsiwgUxP1FHT8JFsaN
sncLY+wvah4aUDRgtaKb1U8AiD9gajr+RHdR+ZPQDRDnAFOnJGnseJc1Sl0/pvDBTXkXW5dtEDQb
8jXw7fuMATZqGQAHFZS+Sp+l+MVWMM+w/mUXt9sogiSnyvzBa+2WwpiQ2ZjWeokUhBPmMZ0Bk+ap
xuaQ4nOm3xtCSm6e8oE3yqKcdihFsbFhnC26RAZLQSUgPaDqcNAPmZeG7Y/Bzw7lk2ELtJ23kXt5
jE4kY2WoRYxKnolBhlWPwMwGnci/FtqnIu/96xrI28q9MMYzm1FmWhg4RxtMfWcjIiwvhnpetLtR
jZ3ImgVOmuoAe3B7aYyObJnS1gMw0L0I/RUruLBmkR/j4svuRTC6MVVlA4AePIiWu96nnE3Jk3Hf
S07y2/hEs++0Q1TybC/qnUh2RUSnXOO4F894G3mpin4ccQvq36tPgVWGF4Imvx8L2ueX2+GXcB6P
Z0H2Ahlf02x9lG40bayEs7956sE6aq/49asjGkHhutK9LNbJKEZn2gBjRqfdf/ACQvvWQDshypi+
hbEU97py8gIu5OAVjLtgiB9JtPehQtmukjYSgxbRaZZuOMwBxa0XgdXzbD26swzQhKioWbOjNZhm
1CWzxktsIJ+lBuQSYEQnf3TP3mQwW2d3U1fXxoSa03qbb88kb91R+YxJm0kKlUVU/eXfszdpzMat
7ZQNG42x7Pi7nT7Y8fH6wVzfMQyavj+YyCDWglkkPJcVDPWYSpAVA/gnRGiE/NuEVw+Q3Cg/A/uE
M+yibkEUhjLBwXgAjIMVNkEdFi/F7x50gUGGmTmhkvMaKcAJ8a9M5gYnYJvIympR/5P46m8otZDq
A4dbsInC1TFXN6qbrp5HmgG4oYAp1R2ohb7I94ajfKWNL+N5EBUm+Dd4tzhGDYFTUS96h7BmdpXT
hobgGo3zHQhh03vwjB42wcOfqyc7cYwezhqxuqRAeCOtgEl6iaYwmQS1VnocH1zKmwi2Fb7KZU1u
ahV5ttW1LWAkPYyJp0aLc13jRTtnMgGhZNt9mneIAqZg9ecQOMC+6RcgJaakhwAUFERrgp1ju9+T
xIyqGIkLMAPPmBltnTSVH6dcmOYVyWH8v4xHAx6faDRILtURM+xPAEmkkQ1FCbc9HY5SPOwlkslE
AbO9pvUWw42o+iXuDlN7mVdPcFw0SLqmFvQ37N7q2pSra91LNNdLm0XoA2w4w46EmPMVNotwI7ad
DjImY9RA9WOizol3ee3bEYZfoqe21e4IEk9ruYXX18bfPh3VaTQUy5h6fb80KQLClTXDKy6a4ix6
+yi1Py27+SMFfJPCHJKktujvBSmVp64o8df2ZSwvEbG//G9rYY7J0lBlN6dW9dKhOydKHszN4qmD
qIuAbyTeFsMc0BrJG0qjiMqm9cm0v23zXxSnLRIBOXMn+eH70LEGLETLYgmFAECSSn22Kl47YQZo
vsliP1sjp08wGKf/yAxwQEmOkT9c38T/YpvexLIvBiK1K8BW6Ytc/xEfKEtd/GB5tDdK/V6c/mg0
Z79MRgOHKpvxWkKMPVdY2AYsne6LlJ0ICBOXYEJ9GAyA2kGwSL5fflsko5BrsymSEaF1t5S/pXVg
o5gY/doU8F/OvhzfrKlfJZ8FMvl68yaTUU94LwUMbJBpPWdHGl4nbvmwHbqz9JxfJpAOTL/iQBXF
BXxz8iaV0VbbktPZWrC90mHEE6YJovvmLvYr2YkOaOfxcpQVGzdrAWErCLi55Zf9ydKftjObFpnl
NbdxUWhuJz2A7TC0gVOg+vJZFHVT3//BQiuY2gcw3yvAx3tRk0kWC4iXtMFuOKLlFzPNyUEWzjTT
iOaKGDY+WOSqVLQGaY+2/qHoQaE+pwgOjPLbVBybWbSB3KN7WxQbJTT9UgJPAU32xvB9VM/S+FuV
vxOgIRWx6D5wPZxig6IGZH2gVGR0UwFgiArmHxqnGqfEJUij5m55BKP7U+GKKDf5h/UmjFHJNsqk
KV60f15i/wygi3SCmxw2doti9G/Q84V2nCHhfdwCM4hPuRsdahDhZL7tCWF0+Kf1tiomGlYKbY5G
wHNhCzE3Fuh3eGWC4sBEQ7g7e5Wf36koUP0feBW4ZwetBws40G0UtuES06ODNBdY5pz3N2q6Ah80
AblN92BVyejoNbAdch1sQDNx2jly0hJRmV31z9fNG7WYH67G7lcwFlXWR6MF2I3qxcWTkt4S27/+
fe727r7PaKjcjLI1t/g+0CF6ZF1q+9wNj0azhZn047oorqHeiWL0M5l60mQZXgFkJt7SN44cS2fg
+HhKP4hspEgWq6NV31dtjWGS+G/weupuLcDJADQL0Etz8Iqf47Vfrq+Qv5nIPgL+mCAiZ55SLWki
osV4EFQSwj5Z08N0qv8qgZyoj2lQyoVzXR49nI/K8a88tgN53Yq8MSYdfIE9Rm9Vxd+2LujzPrgu
hq+Db2KYZ9WopUuOwWkEgA0gdsv6nBWK4IXI3TmMoKPMCc5FtLG9dzRDRcfTO3QmjfrZTvwUYEOZ
dF+ngH//fH0xXM3Q0G1EZ380IOu8l5R2sxzXJUpNVXbZxlO+fEKnsW+hq/q6HL6Z3Alibm4bNTao
iaAMdLoEA693yjf9ZvRo1qB+UR6vS+NqAvD0wT2BvKnGUmnYU1ZZG+btvWG9nUHjCHZOxb8ugntE
umHaILgFJzHb7lcPtj6rPZ4BvRb0q1fW/joCFFkB9cvv65K4R/QmiW38k/sFnYwtjsjOA6W9rexP
q/qYLI3ASPD37N8FsfD66YQ+7VGlIRwAAQrjZoxs4DsLyDpEQqiX2QVrU6UneTVaWEvnZ0m4Rj9V
XWB1+Dmq3X4xKj1YU2zVGDlD50Z5C6oY8OJUiDQaoIR1TvUgeaVAouiAGNW2txkjgxtUOwMSjFTM
zkCa40Du0GUnKFiJto/+fbd9mRJ1Y1OhzpIQVL1Dpb0B08J1beMGn7vdo4vdiUg20HzZGLL2yml0
M/lRX+4a25dkAJkEiiJ4NwguEUsVnTdoBo4yrGca9IMsj67Zt84IWKVhyQNJTb5eXxv/rbBbHBM9
ZTnZsqVE6Sj9DSbmITrH62EwHwCXusQBGR+0+k5Gofa6VNGhMW4QnJp6nYFe3Kvr1Cm00lmm5wkz
s9el8F/Ub2tj29AAya6MeYq9JE+rS59gRuapf2mvYId0AEBY9BOoPVtklKt6RZ+njtftqDrd0Adk
+1aUGN/QRKPUIkmM1WhAiGpuI3bQKHxF/yRbsaMiTsL89vU95J6UgQYPS9c0W2Fbn0vgV5qQheZ0
7ZR0Z6ATlyJl4OJgArj9XxmMCjZyDDD5CM9VWupLv6vBdCf7vbu9SH7rrT+MGrgaxM+9DCD6f5If
MwDeo+nEMlFQf3+182iEFykR3CrkBqwAdeKPuqBh9bW760MMtpPBmI8yKcphk2A+gOLkgwR78KQf
eEp6sS9/Q13xFnXvE1qrnfZC52AAhCt6znKffQZcsowT1G220biaY20bmgUmBU3VgDGeBpRdEqdp
j9J2E7W+OofXlYarnDuBjPW3rKG2Vp0m6sqgzT7HyXOtfa+q5z+QgulLsGTj/NTXfd+Z5agHPzbA
0VG+Sv1NvTFT13qOq8N1IXwbspPCXLR0LDAInyMG6P0tIF6FAbDuoKFaKoVDWNzUInncC7eTx7hq
fVOttifQluhmQaKqDYfzcogu44/Jf4VFOgP7fBEUeLidncZOKHNgIKBf4rlG/WB+wHiW398kgfoI
hsC75Fb114N0Gc+xIELg+rmdSObm9cQCezR4uT11Drr+PJpHlFFnFUxNAmUUbShz/aJqiGywzmBt
pddtPxblThqFQ5C8tKYJnADcLlCXW2w2Hy0RUV+A0Rw5iOEIHj5/wuAjAvmbP+my3wtiTsquEjO1
aTtshQ7n9NQhzLYORSMIqrgKsRfDnM7USHK20Nmn6tJ+J974rNeecUFJXcU4p3auDFfJQJIuyhxR
S8+ayr1Y5qw2fd2sqYPyJ8UlLSAtBbNIcilI65TkZRCxQNHN+iAOIA8q0SkcJ4smU5Cln+piw5uy
ut3k77IVXDcevO9jsNIEPBwkoHT03rvIERjEbVpRyqxjadyvneDpwG2T2QtgtGFNQBgCEnuqdo1n
+RihfERp/Sa/MZ/TZzW0wzqI8ZqMcIdFToU7KrSXzajIoKZzNMWQTds69DtAigLyAcNryF8ubvG9
/kQHuhdh7ZvnWyzbVAkGnG1EDUzoWKRZl9oZQizavSL7zZEO6pRufBMF22+g4znzoT0I2wm4J/km
lc2jjNWIodxOp4uNwgpAy6qJ7GJ2S8vGwFj25xfRRRdJZFIqa6vOOpEBPSGvd7p5m7b+dd3ksuzZ
YEa3QHlkUtDd98pZ2L1OJBMJsJRCvXZAgRsnf1QrwGjEdxaZOidNyFmr7RAQBOfaGDHEnX2NO/nc
GPGxXsrz1nTuiP5fSZbcDG8hc0oLILciEWvobgwIf61W/Gqz7iiY0PVfz3XL+1/PWApNKeZmS5AB
GF7npAsvA4PGZXptDaNMNcIolWea9gKpP9tFG1tK1rWMkNxo58FZk9GN+p+RlrgGaQ5RK11SRdRs
JFwj/Uk7kSh9qyReAZXQ+rOPxn4vCbRvwCsLdXS/xU/CihUNZVhzuF8ic7WiZurAkoxEOm0rIUED
omRkCE5/N+eKrhR/P02UqQyDwEQyttFQNCmPaUO30gZT8j3PVGcq/dy8aXVfE43YcnEgbACD/SON
MZRJ28SKXWFpvZ+5s7u9MqnHaO0DHZBf3sTP5LR8noFqjSEybxNRbPBiHVpmB5gAWGzkD7k3VY8z
W0O/ThbdFfWDlr90hJJrrIaIG5VnHfeSmGh1sfSp0AeUOtP02E2uEv9C9nxKnv7k9u0WxBxemZfE
SNoEVb+bEZpJDqjFeX0wglGp9MRwhNxM6X5ZzPGlcj+0iwmjn5V3xlQFjbR4mVq4OgxMQr50sX5e
7S1Q58lZrV/aZAgcOX9bkdikvBqY4WAuv25t8jiC48YbRiRjsuI8bugHwP9VsLJf31vuLKxN3mQx
t35cUnXpVwzzrABClH3N7y560Ibpc0/h9cGe8JuSVKZP2SG7VQDuH3vxi+hyUtv/wRIoRDUUREV4
GTO+oa76gejpgFd/dlqW8yodi/Hx+jp5/g35hH9FMAbcXuJs7jBhD/iOv7Iyd7NF0E8hWgNzZrm8
kg3jgCjw9I+dfpTJUz4I7gFXLXZrYI5KV7W+KCcY6AJki8OXqTyr5G4jAincfpT9VjF2Oe1UvdMV
hAL2UxSqB/tWcwxnvYiRwwXrYfnEZG3dxpECnvTDd1VHJUdWAjnxLSGCquDwbSa4UZuhaNoccT5y
EHXyRLrPf6Jcmmm/4o3obMajN/sRxAhYSIW3+vSg2MH17/N16+37jD2ysy3XMxPfn+ZzBRgT4PtM
x+si+DZPeZPB3MFoTjMr3RCfLcHiEbSEg+XZNZ6ksAyKUBI9+KjF/njj36RR1djFGpk6dlY3YzaH
5uC0ytsOaokId/TqT6q/gNlUWCLgZp5tBTxFdIYMfU2MEvTT1PZNhjdmcQFOF4gXloPtovDqTzei
XieuA96JYtziOBMAnNm4qLV1rtov0XrRbQ/jfo0IGowb1ewEMY4xarrJzAo66SlZ4dTLN5kVeRSQ
PB5/b9WvIZUEs6v07n84NxVtWq8NJApLM2iNC5nMFJ5ppdDjsl/UJ6Rx5PEQk9thO5Di+3W15JqI
N3msiTCSOjUXGeWCug+SWndI9AWgCUDxDK/L4VqInRxGOcZxkaq6xA1rpO8kT5wlTp3rErgPWFvF
I+o1+WuwlZYsgWI2FECKjlW3p9SXZ9fpDhQdaHjuD7nTAbhKlOHgluJsFdl0RUOZFNSQ7y8aqbSk
UiLUJHrfCtXJQZR9QDwRRHerl4Gyt9Ic0VOSLxNXzLQAwweAPEYrly03lhlcZBT8G7NP0TflJzoY
6fs1OYMtyBsyT+v/aHt3QhkbqTdrP5Q5KhSdN3nLRX6OTw3eE052u36lbTnzgfwUdarzz3QnlNnd
Is+ydKBq0+PJ9DcjMkYMzybQSzTMnMSehKSECC2bq6s7oYztTJY8H7pBJ15jHYboy1IJvA3Xeu2+
z0Qyk1Iuq7Hijs8klOag7Bu3i26H3EssYe8rvVcf7AngIC00gxDUCxhZgDxbUl1DrJGuoPwBn3Ng
HPsf+gn4K4EIOpfrRXeymPBpUosIGNyIAiTrZBUveXxuNSEgF/dwdkKY4CnXymFOJrjRKVCDqHWy
oHSrc+fLgXSib5UEIFkC1eee178i8eB7f8XbrklRMUDJQNVeDPuXbJauNliO1szHOtc+CcwY1wPs
pDGWEqRQYElsofLWTYMw9H6+nZ8TkNdpd9pPA+BqsVucmjA7D8iKiKzZ9RMEktz7lXaFsWC8ATnA
OB08IAe5MTH8UhdVCLlOZ7dExn7JU4mG1hRKaVS3eVc5o/QjVcEqL9R+bhS0E8TYLDIpDTEkFCV6
6cuCEZH8uKgBwNtn/UuCF2fxkIyFs6Jbq7FC4VglN3bYCWdsl6IvzWSAwgRcL+pt1AP2O5MBpL48
5Cqg1CX9mE2Le115ROfHWC6AZwF1n+bby80v87ACvIio/MnlqLN3y2IsyrCqdmbU0E/VkV3Z178q
r+wF05cYvcKzl8UgIsrC5NQerq9NdC8Y65In4zB2Ay4+Grf62JVA257/JTXHFApUN5/kLBZsJjcb
v18pY2q6yOojrcVtGE8SKti0G1r71LxMpqMc66N0yr3KzV9aNNoDrkDIbkLv2n+33Ahr3t9Fc10y
qynhb/8Z6yxDw4uPChim0MhxvL65162q/hrb754L6rx2srEhAaQaP2KwiLTR/2hEX59HOwlKW+rS
OuE2GJN9lPqbymzu16xxNOvzKqX+9eUIrh6bjJTM0iBl2aPRqztZeqAD27kfLjpc7AhEZJ0Ignbu
7iG3gtITgkDM4r4/qnEym1aSaEkS9Orpj2QR+ASuvURtBAxcmKvFtPv775tmUseWjXwj2RaH4L1T
JI7VqIdKFY3k8HPUb6LYxvy0VUix6jDNSqid4nPlleGcOT3g9mN3e54PIvwD/tKAJG2gfVb5ACY9
9LVEYqoWlumVmu7M0kk2T9r4+bpC8B+nFLH6P3IY6wFgjFW1SiRSKSsspoAAUxwFoO71pKOolsE1
VDtRzGnpeb2OhCYrzN58AWmgSxI7LHstTECGl8e101ffJEOUwuCv0FSwi0BmlFGJf68kgDRs55IO
iYD52JnzB/RqLBr4r9vztp7m6FRWN4PdOYsQaI8bHu0EM04n2hI1U5rX0s3kaQDaq8PukN0lL8OZ
hEBI9ZWDhKqXcCaYn1ndCWY80ZxJpppMoJ+ofe2kB8ZpO6Z+97KcKZvOj1IBpi9AwjwQhvsUKqz2
MTQpMDT8tduAhiUoenxA3I2zJLYmC0+FDFyD43ICQ6xpVI4FbH7hPnOvivkmiwnOTLtflNHG1Vyi
ye8S88lKer9R0fCZTIeSpG5iD5c1Mi4o07lV1HjzOq2OteYeUtDfSGkCdx5/uX6xuBHH7kfRCGxn
1qtq20y5RSY/rs6jlDgAG69HQTuLaOFMFJcBAKlfRjx3jcYtkSvrzv2A8EZgZPmmb7cU5gLJSoV1
FDhLmj9I3PGm/tUcNEdFFbpzixC829e3juukdvKYe2OoaTcqPZ6BdDKikjdQsXrz8rMcXXX5lMsC
afxoZieOuS1g+J6byCjR6hRk96tLMTE3zEfE/lI6BlDMY5cipuf3tMVAhO3NPUEMlKFlDWw7Flvk
X4C6nWZg4ADY6naO49K3pRUt/22Yz41groBfGkQREuQEcMjEZNbZksUszRxx4vaDBPk5f1gOzTm/
rIH+N+Sp09xkNzRiA0miK0zNcN/bO+mMn1G0YS3GFLOmlU5uZVV3cjl35V47kAXj6fHqELNx8giw
s0rsLPMUXtcpfpZ5J59xPqAyiyw7q3EfV6c5IlgGTvUQo75ghiguCe0ft7EI1DH/7LbFRKlxM8n6
JiHpSyuHC8w/caJvcdgHA+ralJnU9kS5ba7NxayNRVnhlA/Y48U2do0dI9oCzuo2oaqWPcmKj2lb
h4gAiblXlOYULRke9QP692w169jTusBY3zY2GG8tx569SXuqqm9IBF8/O64p3QljzFzXgYM7RxbT
y6bKJSr+GcZF0QSkOzw7AKpaGRRiNvCyPoA4r0bdTpVEsYUK5RjNjZt3nTdndQgq29sxSR8jkBd2
+dFqp0vcq3dKTI5NOfmDWZwTq/Vr5deopCHJoMipjgm5/+9dwM/DNKGOWgJCaeb6msAmz5RNhkJF
wK5fNz8lNXoKpP9RDHNPN3OIcitfgC7TPKyT7JDNrUQVS04g+G4pzF2UJKtOqw5ViqhMnXroULM0
79vKdshSHfSiPgPhwcWE3PP1HaR6wjwc92JfDeTOJWezrkUzQW+E0kvOsPZ+W4kQNnm+8p0M5sVj
kGKzjBhLGzwSqBdMtvtpCMBNVz9ph/FF5D84VwPiTOU1eNeQbX8fZbSKEWP8BErR1ucelYO8P9iJ
qKuD46RUmWhExfeB4czWr7ZlTea4RU9YEd8WZajqblEcehHvPF+KieZEVMpsjS3wrFVuj3EPA92v
d4vk5aPspNbBGBSBv+duGflXDlvYARl3jwIZ2PSSbjyNcvlg67VjJqKWS66OA73O0g0DKGxsfnka
16jE+13xCLnM6lNLwia7zyInQiyI2VinVw/XtZv3zgG6hkqx/mTQ9bCtudn/I+3LmtzGkW5/ESO4
gcsrF5GSanfZrvILw3bZ3MB956//DmrmWiqIFu50T8dER0d3OJVE4iCRyDyHmulaNAmm7G5Zb3P1
Wd6X39/zfBCjXLe1sVYfTHGIXJhgdjN0iu6b8iiNjmS+lsUBF7l/YgXxoJkoIl/QU/SZoUYJ0gVP
N93YeEisu75z+uL7dSsbqKDjo6F+gLMaf3E7lpRx2vQS4sGWi8+tlv6UhASAm5/rzAR3QZmgLjSO
Fg7moYQYfNhZ92kVdrPoaZulFBy+ffCEu3IMU9YimYIZku/G+M6QX4a5haRdQPQXSd0ZPToHhR0O
G9sJRk0CEhGkHReDvlqJiJsm5Dk1Zi7s7LHJb3rRZXJ7if7Y4Ct+SmbIcjTYimcp9GhO9BjLiwAV
tvJDHVqo4G7D3lEunisjzWr1okVfwLxjz0FFgDZbkOAxMu3JET2kbR0TsIZvRjR0QF08VFbZUo80
B/EIq2ECvUGlyQSa2LCFGlpPQskkeesTGlATlRVoO5joD/x4UECeWFqmBp9Q0aavRjodiYTJfb19
GGXKasbyU6tWrqaokEUrvVE1HPzAAExVLjLJPfRz+p3V5mGGZhm66MEiK/fTRG7X+CUuTGQI0tNg
jzdaY9ROTb9rZuSV+WC4eoU2i1g95GS4nTV6MI02XOXxMGqVK5MbU2p3o2Q84OHWodUIHdXYdiha
c5U4PUzjt1ZtbrpU/9WW8a5EGy8024dgtPrG1Vrd6dfXSq2D1FD8yfyxDk2gJuNBq0ufpHhQwI2b
GJCvIOZxWesgXiEMY8g3WVT+TFpM+hGrfK0a6z7uvoMe7sFudTeP1JckbdASYr2udhGqBFNMNSpH
Zrsvpx9xo/yKpmyXz2+pYR/WBNd6XfpKbdYXgE87/rLG1bWX/LYrMq+jrQ8+uF2LP2BclPs+hhqX
tThFJe1WrT9iWuMTRhwO4C7yVtnORRF9sTNVcNowySMVZE7KRW+QbCVyNE0zlOhx/+h8xiuFjxdO
0NEEXUTvFve2kL74Isw4m+zfn6VYmPTW09VsINbc12E7/6hXRTQKwCL1A8pxJriUBx2RWjyBisVj
wlHN6uQH/YExZZarkx2k5+uHw8UpzhljyH7mz6LUmj5TSFIn+35f7qw95K/3bfA/PxAzM5oCKnFM
rGMgn9udclrNPZQKZC/pymDodWfVpGAeqXfdm4sLImeGO4fGEehXdoXsldaPovy6EsxuroPTgHQC
Xe3XbV0CKmeMO40Se677ooCGavyl9xgfZuJZz1qweHMglq+4bB3krHGBV9iTMq2atnqT/qLqIFpO
Y8eWfRlaI6Bcsj6lybElgplK0efkIlGJKisZ5xGq112w2vscyd5iB3LjN7PoeBKZ4uIwa1JSThUL
ECNyClw2gfB+2Y+flvizXcm/r6+dyBr792dRL2HQRitJizG16TtuFZ623FL6NshPWSqoYLJludjM
Z4HP3TZL6Bf3ZAZe1EnkapYelnEtCMRtZ1D00pFJWheNY4VRrp00QPKpIY6ZfwcnoVr6fbGHUtv/
enV+j8E/lvibRV5ZoznM6OlX58ptR/T4VQre1DrBLt7Ede1khgMLouZNpKfYxUN8n85BLx/GObge
ACITHFBIaZ/lRYcAUBm5bGW6udHtMmsRfLBNdIUQqi4D/oyLxrROSiN96qHn3tifyvjBmjo3asNI
cWdMyw9okdFEIht/wYmTSS7gKr3v9cXocCjO3wzDLYYf2fwWpW40P4xpiKfXEuR31z/mdrJ3lnvx
X3MiUTFhKMNbxv5zXg1uYpGjog+erMS/0qJ3h6ny9LENDOmLIfdhrTwWSS34FRc7TWFvfKcEkINj
0hjrmKjo1Snb2xiTSrpg+vsS798NGLisYXgAvD9cUcfA5ugsff5PSss0BNDGG7wzwKETTaSuehGg
0CfDjtbQOGnYkK/moLfSkjRJ7BgNoOpjSQpnSPxcOM2yVcMF1Q+YfDUDjacYh/iIg0CO1JYphJAY
vRx9YDXcOWTKmD91R3HX7/1n0Zg+C78PeAi/UJuXGa8MOhv494AM1FlDXjJCwvFH2su70fypZdKN
HtdOZy/O0BQCqGcHxxWD/NWqWVbous+LDOYXbO+SqolrpYnskFYCdtUi4WKBf+81jLOTxVJjiv+b
CBJDdrLhbihxuHizdkibW2sWdb5eOAfJMQ2TSEz5U8P4PLd+Ul6rpGmRFFREdmjXOtXwImVeUgva
HC53ONAL9QOQNWH4FRoh3IE5IbOKzbiX0cPh1X1Y4XZRGJ62hln6Sm13wcwX5meofmtVk5MXL9cB
5nIzgIPOthS02uJmZxkcviS4nOlkrYinG1403GcV2gv3101cosdHExx6qEOESekJb0cm+aFHP3VF
cBJsbLWPBtgPOAsMWVLllFYZwUVF22Eoz+uCpnFAbRc9t/7kgTn21wJB4dfrbm3U/A3ULEAZrKK2
iccaLkIUXBb1ekb1gkTJvjOzn5FShl1L3CrCs9+auUkeJXfjkPtWaQZND2LjNg77sXAoMgrSzIEx
jftE/qGm+edypv/7Z//w87iVXfEsTalkoyghRU7ZtCiKi9qP3rfcRwT4+Am4pW0M06Q2431otRsU
5sMkQkN4GdKl3Q227UZgb1ueuv7QpoIkYyOmPjjHLbk9y1FDdMRUpB9HUONUheDFc6NJ+qNr3Ckx
rRh0XlaQwkmhGtR7yWG8yiP6W0afNWD0kFqMPVFJXuQWA6WzSEYJu5mqBmNtkr032kM0fbkesxf5
LCqV5yHLYY0s2evSNJjl10AdWGBKL3UJKkfD0/xPCII/2uKyJTrnBYkMyPSMVe1IyeLOquFabfbZ
xGG01kpoKUUgqaWnZsnn625eYirnJ5dP9G1kytOIp/HeK/cK9NOLgL2ksBJZsRuOosdT0T7gqdZo
27foC8F3JWjfZBqSaxgHCxQcFqFe+uUp+OGz8nRrc7ZmRouT14uycFJ32ohb6+RodRTOPXFXiGZd
/5YbB8R5yBAORtJpzZYGxIJeJj+Uy43VvUilqPjMkPIKjBAORqzBINTs4RNjSSj8ZDdMDvlmgsB8
OkoiUii29teMcdCBxiq9q1lLV1H8npIUs7Bfyvg2WQO8QUAEXo9EB7xgUxMOSSq0jxAVKuled4AA
+0Pup77tW685Unl39K3ddDSEnPCCjU44ILHndW7qGt09/5k91sIC5ANOeoCjv8GU7eefKpAxQGpC
UNYQRQsHMF2CB0fC1A/7eUfpc1u9RebzvwtIDlfKrCGdzh4NSv1NNh7WaXXaVvCeL/p8HH6ANEk1
Izah1uW/y2KXlQ9D+y1rHlQhnYAgGnn2NciLNEPN+hNaj+7VYHHzp/YmcXNf8lFt0G6jT/ou8+vP
ppccRD2VgsDkU9xK6lV7YI3tnSkdMYARmshCry/WRRb9EYj59DJSUSdsGYFBpINRC60Odx19IYJT
TQS/Bocfibwq9rqi+0K7Z90y1IMsxh0Jhr0MmpPrDgkC3GDf9OyENtYh6eOIEs9sD4a205NjLDKx
jfAKQWJJGOcO502/JDmJGYlGGj9K2medviro6tbd+N6QdMHNfnt9TrY4dwhk0jp5SYg31G6vfy/k
Y7PeJCIdve3tdLLCIWBZ98ow2QZUo1PWxln6cvK5pIHZfKvQB319gf6SuJ2McdA3aiM61QyFSVSz
6TbF2We7aF8fO/AuEFc9WneigsL2PvpjkT+S5XScB9tkLB3LfRUfll4Qc9sYcfrzuSOYZJU2Yxac
TSbGoYaBCcYvJR5sF6wSfwrjuUnpbFoQL53QkCTFzoJ3KTM7pvFxlPbXV0n0ybi4S5Synk0DO7ZY
72NlJ4tmFbbjGjUei7GNXdRC8E47QwQe2Tsx94TaTpl+HVo/SVL3uh/bS/PHDl8CybpeXioKP/Rg
BLO/6ZOA8ROKkFrgzjsAnqGO2Y6aNDKuQKnZF3MIjsm19ONBcHiLrHBxVtVZrbRTibOotx0jDbuG
+mn72Gj/9qtxCEcKSMCu1qBDpzR22iVxdGI7Tb9PjOOa3tWW19If19fpL6hwWigu4Po1maXGgm6I
cWvfa5pr7sAV0ICQpfwS41WEqdf7ETraRbpuom/KQV8TL8g2WxMH4Ky6rdljvGR0zBa1CSKSDdne
UycX2U85CxJ17edBq2LiyeZ8b1uLb5a6INz/crE62eDyu8nsG4taOJvGHVrUvCqwDPBJMdWC1jUf
stHX3q4v3PZ5ezLIZXv9ApH0rkaO0rR3hZQ6Kbo3YpHIpmiR2C4//3KN0dSqpeteHH2KbMXRo8Og
lu44Pl93RrBCfBOhXkdpLw2W7uXQhtbsAW0QkaCULjLBFaW6do4SitYLb06Wl3XIv5Jc1GIvWBKV
g4nUquuoNYF56ZAd+gk6xj3EwK1RdJKLXOFQIstVSdctHHvyGHlkqA9VmQiOIZEr7CecLXxJ9bXF
RCngG0AwPuTl56ERkQNv9M6zG/ufEL4gM5DjdljIe3mScZRQL22c+LH9uh73kqs/646FvzRsoPLX
pPiKaF73vQHg8sJ7ss/hwlpEmJft36fPogBUkf+dQIsD8gTxFmgL9hj5159+v/Mk3Yua9wV7S+UQ
I0sxidYpJfH6xDPiX0X0RDA0GJsCZBKZ4XECcg1kZP3r8tju1KRxdLN1EmKHi/GP7oZ4FjBQrNfA
yPwxZsx1kU3FYrWeQsZ00t7s7izlS7H8komgBrm9AU6WuA0wFUOiNCky2Vbx5OznVDxeh6Pti8bp
z+eiPzN6CYpBKe4yAzRn5vRhrBW0PGX+rKBuZa/fFENERC9yiVsmCblsM9k58ar+qZW/66Kppo2X
RLbZTj5xUA4P5Bw0HhoG/Y2DuZtR+Gj+qyIleaJHe8EH5LO/EsRgKi3weILt7Tar4SXL+oy/HzLp
dSlxREby/97p/ME/lVuzusqaitZArE5BeaCrHGUkDk2sw0qX4J+EB9pnAR34Hz/zo9NB0Qs2IaY0
XjH7anuPdt1o8FXwr6C5/7qxvyRoJ2tcZMQgVh+VdIJOUOu0mLEpLaf/anj6PSNn6IP+Dlbddicq
FW8n8CezXLxMKcHEmI5LzzDcqLXpzM3tlBxWs9iR5qeZH7Px03VHt29Zfwzysz0GTSC2TuBnU2vg
Q5sdeXiVYsPJpztLerlu67Jj4b38cjLGZQOxNCR2IiPrfaefPfYhiBl2KCgdRA8X2wfpyRAHikmv
t3U+Is2FwMRqP2egGSeCcNyGjpMJDg1HU8/NtUSTbZl9o33zlEFe+PrnEjnB7S3LJnQCjTkoZDBa
kpVub0OSo3q6buQvxaqTH+xXnOUcGOzq7LHAcOe4Iy8gBTmsT9qBqdzJR1Fr4AanEUOLky3u6Ecj
VlRUOdJ1ul++JG79qXIjL/ud4roDctT7JTTfrnsn2E4Wd9qv1TwtHchxEHBM6c72/6mM9Ue/OLBQ
NFMH0SSqcJH+khjfZu2bKYnyNlE0cMjQprVaKT0SlyjdSz02564QiT5vJy1/lodv+kqMeJlUGZrP
eXdj6tTNIWBiu9A5FYGrYFl4KkEMOWfNnMMX9j5V3OE2FaS/lBu0o+xGF0OcILmSvWqP0cLDmPnX
Q2KD24QtFiSpVDSoKCjzfQz4rqYmVXNsXPWW3vQ3jNmk/Fp9pkfDmX3Nr90pbBH+Ijq7bbw4meX2
WQn2jTTpMQls2Z/W9KveCPDoL3n9yQC3ueQKp76l1gQbOQ4HDKHuIE0IHq0cD1gRaF711Gm8OBg8
xbXwENiKBI23T5KTfW6v1cnaT3rCZMuUwyi9Kph2qpp914RGW3iCNRR9TG7DkXbQbFPCHWJVnOWg
uro7/bL25ufBsw+49LviauRfSg0n97j9N9pK19U9wmbCWDWuLX4RLJmD9maX8YkP4RILdsnmJmEj
ahhFMcE7wAVMYfZGr9RoZmDY1QX/UekU92tvZzpndri4iedEVfo5w4sqyrnUU75a4Ky2wVq5usaO
cSo0mOIQVRA30ezMKBcsekVqohfoLJitcNHvyurNLkXtIJtBcmaDCxIt0stJ6qP/dJxQdJz0oBq+
Hojbm+7MBhcVSJxiaAXJaCb6xPiphwAqvO+X6v6r6Vpv+vPosql75Vf3tb3VRSGyCdgn6/w7f9+2
Sp434CVUrTrUNPoyZeN9Y/a7shDNAAoWjH9UUKSpGW0VqRv6v+zkuax35SQah7gc+gIyn7mjfkRm
MEKnKcSYMHCqJ+iXOsx0F9OgiW6jiLpTFwzVl1xEqb99QzszyuVxaiHX5Ww3eA5/H22nO0tzfs4u
Yx6cjuvr9XhhIXdR+zgzxkL2LNmqpMKsSCPrnoU+of7YjY9U8tQhbKJgTEWFsW3IOrPGIUgKThqN
abpi4gPM8A8K5rJAE5DfrG5yzKBNHX2/7p0oHDkk6TupjJUISFISP0MNrlMVRyKYKRLVkISLxsFH
AQ3sFP3xaByKQb1ZLa6u0P1crcc1yl2zq4LV+qbhH8epPaoKcaVRF/HbCdCFcOiy4jZaSZqEdjvy
ZbK+y/+gy/njbuCgRWklvahA9+jZy0NUDE4sJEMR7Df+sV+bsyXG4Adrv5LcoTTArlsHsqbcdqbm
9Olz1qU3FsgX+kbUDChaQP6tvx76KAN9DeMRXl/Ijh1v+rN0q7mFlzyK7h0C7OJf/WvJqA1NwR13
UR4pDu2l9Qr6fD32Rcco/+gfQdB3TRP0aLS79WVB50T3ncnTRp76FndgJenv1LAL1zeBWUGWwGez
TY7mk67CJRH8DnnIEoXEQ2fN4ILI4cvgsalPKcjAXhf5XeyIvqzIOocwkR43VOpgXQ8gbRRgoD5g
LW3m/rqXogXkgGXUilIfWI/NQH8Pyh4SDM5sCAohIrQ0OEwZNXSLTmaK6d8X2cWUIdMWRoKHkrT1
Ao5OX9SbtH3zPsGzwSGIWbVoSozxcDGOaqAWD7UaY7BUcQedOH2y3BhV5NQ66UHprv+m4+v1byrA
L55vbqJVXeYdNkWntLuW4l1d7/7dsvE8c2ovk7EmC7L06rlM/Ux6SYVqSiwnuHKi8rLvTZVRMqzg
B+t8RkxW+PHBhgJhta929LNw1pkVqC6tWaClwWO9dSHIa7VqBMIVNJGSfgjV1vys1pjBaianoUDP
aGi9bFJeukbdrxY6piI1FuVI28t2+gVcjmRVCfruC5T7pdAKdH8N58gdUa1zqIOecmhGgUGQCEBG
ZJNLkepZpwkdcBJl1XNkx04jeddj8S977+QV+wVnedE0Y5RJW/HUzyigVXQkUtkxQWSfhIWXeuZ+
eRIYFC0kB1yz1iyy+s7mCKrA7i49oB/XkcEiDk5TUcPldoienOPQyx6mKFsyLNkEWGG0hDGsUQch
6qU7IaowmLoWohyMVVmMN9eZ0eH66VOOEZ88DjHic4hfQULi2Z56N30dXMjCh9c/6Xbyd/KSQzOt
lWozGdAToiTZQwwFGy0mjoTZOye3alG8iJaPnUtn8VIl41isI94CVJw7jOFgPDR7xsQ+CYU4t8+e
P37xRTGpijOS1lg9ZdnFZrLrl2CKE5FD26nYyQpz+Myhbm4aDa2jmpej4Kb4hnroqifLfuvru275
laSgGRO85on84oDEsJW+SSucPqbxmUSeMhQOyBCux4QgFnkO+7aQTL2tUJIidedRiRwja3Jka3mg
qeZnhv1PCuag8fovOtsciqRVn4KNh6UJseUTuwmqxXCkSMReJfKKw446Ua2xyFC9XGPPQEtn/XnM
D7G8a7V/6Q8HHJhXqCkd0JeUl3fR4Gnys5zurq+QKAo4tEikOMoGUMp42eBTbT+CRTN/vG5C9Lk4
YCBVEuOKjVVpO9tL+ud2SJ2oynCE7mqRAAvb9xfghwsdBPJALHahZp+lHY1aC62P7IGpg6Qna00s
hFi36dLJDF93WbrCLMGJxOTfvWE5aDIFW5W3WrfW8vMffLwzSxwupDQi2sA6QhTouuWutnwdZNVZ
28+6LYIgdopf+Xb8ZEU7lDXJG1R4pKPBKo63M45gJTAD1gsCum/3umds2a+Z45IKo9Zjey1R7LGL
+1Hbd2ghLTE8HTOWtkH5cd3Y9svj2XfkoIFENjWNDBeVepmdGYU6DaQmwz62Qnu6nfqHugjKWJD+
bhcHz4xyQKGkeluUM4x270qAKEeENbTB4gO504IkbAPqSjcNJIITX3oQEQ1tKHSjfnBmnUOPnJhT
Y7DQkcHyXPgZhJA7ULhJfhkOOztAawpI3AkYQESZAPuW11aWwxSQLEJRYILbeQtpyW74YnWmIH/b
hK0z3zhMydRMV9eZ1UYUB9Q0efIlg9D49ZgRBSiXY9C+H5usjVA9YyyeK2hNbycJxVzlU1p/pf+7
COCH1eJrMXLdGbkawaOp3w24vpfDU13geTx5vu6V4MvxhRdTiqtVtlAynuTnON+vcwkOCcGX20wF
T6vD11vsfOpGDJujD6WLnqAk4Cg0PzR5dCz7QoAiW8O251HOl13mtKjNrGjQz/Vz8Pu9dkx2Kfiu
1IfO0196vOPFu1jUHLLtn46bHsTUCLSCsQHOkjXDKvK5r3vUOUGiA2GJqcXD/OSv4HG6vljb58zJ
EBfmVqlDBKhFx5VaZs5agEuK3DQQuBitxJ8lW2BN5BYX8Hmdx6kqITTSIgFX8a6WNWcYg0xUedgO
wT9evcPm2eeT9CRXSQU7irGf32zjORfxpAs84TmIaBSPcmaii2ZMv9X2YwTquDp2LF2QQguW56Lz
tNXKaFHwJFinfor5nhUtzvsk/5RNr9fjQPTFuLNyhXyXmkJcwVM18L2nbjq6jfBRVWSEOyLRmVFn
hobcaVhc0KXY5UMmql68t4NdHg1QtAILKsgMeI7PTk2gyUmADGRo7mg+OJIK8qvpVyG3nwxMaOvL
4JR26eT5FMTF6gxy7dWZftNXr9mEvvwc5OdNfmdlcuvI9bizqzGUZuqm0XCj2yB9yxdRwWVzkTWm
uKyAMRR7/uNmj8s4zsCiy/pj8Kz+uIYLlHxjpEa9r7iVt2BmsQvpixU7ojdSkWW2YGf7ZIlqTO6/
iwk2eK13aeKD4M5Ro8AcBJnK5tKf+cj205mlJEsJaMPh41L6bWY7FQO12b8exNtFnjMrzN8zKxbE
q3UyoTKR7bUKGmrRAwh5vGa/3GRg8Keu6P13u9PjzCAHn1OhSdKqgsBWRotA4laPGCKaUQSnTncD
MrxA2ht+ts8wKSA/CXxV4ctFoJ+Z5rB0yMD0XOWoGrTgzk0wAqhlLvN2hVBCdqsI8GG7sepkjs8e
ktKwlwgEbzA3e/GRenNYHnUH7Rf38e6t3Qm8E0Qmn0RUICqpVlzB8GFXD8q+N4xLv3GheL5Hm6RL
HqFMhLod8iaBYQZ0F59VPeEHF6iLWpQmKXF0MPr+epft7Dv5bQQFIKt8kodW1PO/XaM/M8jFbFRO
sVV2SMuW8kEnXg0BwPZOxezyEIVgx3bTqXYyY1cPoqMf4CLwlYtezaZDNkEWAUp/jerokCzXzSak
ytdSyV+SwdyXEKKAHMRj3YxOJ5t+jSpwU3bH2m7dphvAAAlWymh+VazINyG6LDff5vqx7QyfjNNB
ajRXotJuku1DtLZ3YzNTpLmzk2WvSg71IUP+1A+aH6/40n0C+WbpLkqgXzd3tqP2ILYkjelrK6iK
oFKYO4NVOUROwROx6GDRhXpN1iu+1GVfwegC+STTdJdqebLkxa+oehxl7TOJf9GsDwv1J55ewopG
vjahhJ+2gdUpB01aXuVIDZMyDYvp97qOv/ueuvaIB5m8tpy8HRyaVw6VDNSwvkvrFKQNyIjTxl9r
+oxXsedGrn2Dzq691g5yUReUWU47ma4hl7eElO68/GAfbE4TT+pMPHkON3SVvTzun0szc1RlDq3l
rajk2enLT7TMD+mApjQdaBLNTgcdzXGsd5CA+YqXI3y5DmHYSa2jkiewjvVOlc7f+rlMnCEfnaxq
s8OQmY9VZzxaM4W43JjeG+X4oxt7N8tAMpDbUeqY9Vtaqo9t06QORAQJSEdRpGvue3l8kGVjcQmt
74vuWdbUg6HSb5ol7VWCnyL9ksuucapcDZvZ2A8yDlL0jAbKNH5Bg8iusPWbQW52sR2jylPdYzjn
97/cnxzsQYp+GsYCmXHvyW4cJm46Ozi5HIwhusptGdhvAoObSHTan3x1Fv03pMohtOz1/S2GL19s
2n6R6x8qGcGB3PhR9tyuq5/PuTNWAx5nynCacdbE1c+EpK6qGTsaiUZMmJNXQIrvbiyYWgyIX3El
mUvfxIx0XqcOtCY/5fYPjEyDro04miwJjlcGfdesshPp7HTVCFUyBQpEHij9h/pmzGOnoPetsKtq
m2fo7JNzyajZa2NPclQlNfs2ViafzveRVoaRWkPdr39YMBCqSqCKjVdnsdPDTPLHrs2DRAefbqMv
Xgo5TEuOcSIWnhKL+nk2U5mzX8ela2af6Tkd0RkIIryukJys/j4WgtNd9KnZbzj71HqmLxFJsSun
CGt6o4x4AyShiW6X69Et8oU77QpoDoGOC7sJFDWPxDZdedCO5iKiUt1055Q8EG5Bp3JZ4mrCoVrV
gPHSz8zYV+3vqTG41/3Z3BgnQ3xdQO0NZLSMK8aaVwftT+3QOdidYxxK2T5ZD6ZIkHgTHc4Mcp6t
KZHHskBJM5Yfe+UhHUP0k7XxBLQVVYsEH5HvwxhnReuNGClR2j/R4S5rj1S9XRLBOOV2Ue/MIy70
oOTcaJQxJrU/0ZdzoyPrSjzzDtSWMrLpdJ8/qOj1sEzHy39cXzy2cS7w5cwyF4xxMeKmy9pEZcPR
lxdF+nX9z98st539+VymNRTyrJkxPANDvkkrzL4mjpo4zYCLe+PTRLRg26ndmUEuvyKL1c519C5v
IaOBGHydD1HY7Kkf74SETAx8r3087lzMMvAkyRUCcb0ffrf7AS8TWeSm++aZDTsuoqmsTeA4uXbR
eNHZkbZUOIGa7Os8PCjWJ7sUYKDoysE3XhQR1YmWYZYDhGQHKFTvoufkh+muLhNkawP9aX24HiAi
p9g3PkPdXskoSEdRVlarLyYq18gw+0pE/SRADJNDDDCmNnKZoxuUvdUXT+8pDErmTVAf+98YD/gC
nrXSHUSPISLfuFNLb7J0QkpGMCaNwZsk3U1U3eVFHVz/hNvV0rPAYL/j7BvWqzQnTYOTaxwc63ZM
nXceuV0pYzRAwyO6vDNSRw7J/rpdATiaHHYs8mRYQ4Iiba38MptbHefylKGamYlaLTbvTGf+cSAy
ZpKWtCm6gRIpkJoEIgC60427ujyaUJHW7pbCw7yn4FgTLR4HJK2lrrmJYoPXRA9WZzm14YE24voX
FNngAATsn63Uy0ge42xvL08E1PzCwRgW21dA6mIUsB+jkbRoquhfcLL46QG3Irf2Z3fxxsfEF6XJ
24Pgp8XiKWlpR0plTfHd5EP0uU8deluDHk/3M0aPh/KadCfvu5soZGwYGA/DJML1byrY6xYHKLFl
QkMtRVUVw79G8aMfvlB6sM0HSfl63ZBg8SwOVEij2k0fIzW36i8rTbyIolUyNgTBL7LCYUjfGJI0
QmMGlHF3+rg3m7tUREwhwg++fpt0VdFXBO0Cy2HwZb9z52PKyPA9xhqguXoYgUlEsEwivzjwMPGi
L1eQ5fTadj5oUPAAu6Fr1YbAjCgaOOgopwJCFzkbL24xwazDBO7icbe382COmn9pjIOMppuaiGpI
uY1ycSqK9oHWxGBY6RhrWMWv18NPkLnxalRRF0lLxbRbZ1t97FtTchSp+HndxvYiWaCll20TnRcc
PtEG4qk9iuhgIcAEX/JmFKNTCdsEtz35Y4W/7fe2DO6GATlihoEGdJZNQeMWLu6VvcOmvrQZfQrS
27/yjL/Ng1DEWDsDTxZ5NEHtCnTWSezlfRxeN7PdEa+dfOPQaAar5UzMCPk1itWdY+Kl2WcvjO7s
l34ZxIp/3eB2vJ/saR9TAdKNeME18C1p5xV57enD3qZhKudemuyum/pLIf5ki4OmZWpTdUxQMsh0
kEZLc3UfEylzxhSoXymlMy8/5RL1iiz3oRr4puC/d6Bj85RWKSr29S+lnG/imOTeSlNBxredmpx+
Ggvss4xIU9YuUhPMvBoUYprRT6VQXFpDLqkQDa0ItojN4dhoE5tOkYrUkmhBpY5uUk53xSjiRBLt
EQ7HrI5IZRL/d+rt/49nWeQJh15labQRhdq2p4Mb0vB163uVCwByu2HnbDtwgGLEoI8vdCAkG7dM
QwX6rr2fhNlBNFvAfuxl1vP/AsCUWUp5FgDVOMhK0ow40uTQXL0c1F8Wxs0kOczNwclL4ewq28jX
DHItXXGlmhQEarjoysUhIbODDr9DGY/BVM6epbV3vdUEEgQQO8V8a5bf1jgLKGP+cvU9+cxhDc2q
hJozPi602P2VtQUdeuT+DGdE7JHXYcaUOZhJE+hg2gqSrJb4SxKOKUaSLdcwbqVeNIz5lwfGk1sc
zECBF6NfMbL/DPQCUA2E8rCTVpCIwkPtrgzM515zriPbdfS40GMnalUVtYEeoaj5oXc7mRaOZH/q
ekH2L/SMww4bvKiREsFO/WJ+qvfQ38a5h6dMJaj2it8Hok0hQGxT5lBE6ysrbhcTp0OqvVQNuZfX
5hOtkn1qGOCyJ6az4p3DLoydDWkHS82DtsjDVTUdNFsElRL5BSVuNzSC5/jr0GPKHPTQ1hpmwmjQ
Y9yyCqMOE8NeHav8JyJ6aMj6A0AQBv6ICzEp01pi7V9M/VTHvLf+qnuYosdcqO2JSIRFC/wOh2co
ZCgVIyxBK0nn02cVYx3x7Qixeej24XEx0DKHPF+P3M0PqauKprPhcoh0fHRvTmyFVD3a9RtdOWoL
KPmt7EuSKYJLySa6npnh1stc41SiNpBGpZFjoXOFPGjrfp32Ol7uokzQavwXpywwO2hQRTU5XDM6
PUn0BWBDtCdzfEiVm3oRmNjEM139Y4LHMxLlrdRgpqkq3mJ6mOI3VQU55TEW9WSw+Lo4Js4McWBG
KGpRWo/hzGXZj2rrmNYuG5EiHXUFOmStbwsvJf9H2ncsya0zzT4RI+hJbOnaT4832jA0MvTe8+n/
xJxz1D0QRdyrb6PNRKgaRCFRKJO5nFy+Mkk/75UTGonfC1KFh0LtCOd0h4k+Knzzw3ToKI5it6Dm
gBqeHTnZ+7ozci0z+BaGadXPObgiG7feZXsDPASCK+5oTpvyK4ynyPFdcgyfeD0iHI9hcwBjoAUQ
iKKtiiO67CrMRAeZFYaFu75AzmayGYAkF0qxk0D+0UxWPj63oRuZtRUIJzV+14Ld7I/eukHeuljv
8dVYzGmHuqS4CsZ+pMeElwzgmaB/v/IWWVbyEQVHWpt2Wj2CzMgpFLhx4B8A5L/zZjKeMSTgRIwl
ZEZpx4dM200c9Hg+yPAMSshfblpI8GVe4PA8g/7Hfz5/xkcMdbW8WBshMGgiHwAF2lxMrGx4mDs8
oX+sbxTdiN/NaBoCTxWJE5aNUR18X8kqATELee/j/Vhx3jfLu3T5/5nvZ04lWnxF1KWypEHvWGCp
w0PI63Rffrzi9/+3CuY2meuchEOF3JN+mmx/kzv+bsbLzSabAopZ+v36N1vemos15lJpfcQbXYRB
R7SqldW+bG78HgLbf3VDXqwwAYBcJ9FgQswHcmbVttFk14jCjSjzhmR5305hHiBz06sovKo4qufZ
MzzpgDGPk7RHG4ojOLxwnOMOCvv4mBslTXVMqYfRvW+OllzuUt7Y0vKR/fXhFOYWrqdGTSIJNjrz
pkK7SXEvo+XOpJLH7/7MuTp4xpj7OEiKCh2hAO++ejX9mwztTnFl5dmDmp5LbtGL9/kYWC1EMYjy
jI6RvGqgBcy9/sV46g8xrZ/EN7QJDaGaKnIewxx/V+ivuoKiusxEE+ljJOYDJyzucggMdc1O5z66
eXYYrCBj3ORhhCncIStsY3qZ05M85LsanBrrB5jr8wxexGMxdVD6oq97qIw9Av0cvGfuMWvklj98
d93acsh28UcGLhq0dTUN0tZOOGDIB4HTW5v9mPLHpHxYN8TzDgYxCEh1BSiAosNHgaDyuUxvWt6t
tPx0vyCtyqBFUISC0ootfbr3DrR88XT3Pfrd8g2v/5izHFZQLEuCPlGpjHjWTQdS5GgmzNAuxcuL
/SH4+7U/KoMXeIZFE/JwtOYKYedjch/axgEtajYZMdWeZeBPQtB5Tm3jyJts56AHq23RgEKmyzSE
SWp+o5V7VXErwZ2771PsVX1orbvHcufU1d4x6AHhokGJRHTpKmfaMDv9UG/RwWqjRg91dv1I8xSS
i5ZyzGn3/pZjnALhSqDB0omhN9EY9QSl3yK0692wUdG09KZ9odU9BU3Jxlvysm6R5z4Mmoy5WdaJ
gGugje6zcDvnh9C4XTehLMfVF9dhcCQZYpJnLQZkkipwtRoad22zmdDxKaHbjyqdT/F4G/rGMa/G
YzyAVrgeb+Ig/lmN8c+2lyxjCjcgVbR8oj4bgrSdk/A1HP0nI/mpKOIGrI770I+PBiGnOtHcfDSs
qgx3fjmfxGHagbnNjoTkPZ7QfxqCZqWlWW2MH0Wd1UE4fn251D/WtpABssKQm1DTcSBJ7m+0Ij8r
Aq8oy9s0BsK0WOzKnlAKYb20wyDetnixKBpPLfcPF4AOeUkiSar40V1ydaUJ7dwHpoC+6o+wHsOJ
oUNc7U6GjkjgGZwYePleuxiji74yloiR4Bt0HKhLmxMxIjs2M0+XEjvmktEv3zUXU4zTJ8H4r/aK
qXp6KFtJsCuEL3F5m/CkjJbL52Cx/PcTsmNUyRSMdZOgqULcBz/FnzSNS29RyvIFuttv6aHY9WjH
oeyEAUiJeNQ/y55yMc9EkloVK7NcwlMyw2mCH4rpmDypMs6+sfNVeSOUfSqCPqDDjUBKJ0OqpX1q
otlbP1fLSyFonsaAj2KwNAWVKgqp2SLZGWAIGZSj88nMd/+bCQb6jTbq1SBDmalvUPhpiq3hN/ZU
86Trlr/YZSWMpxdNUxGtw4hNG+RWEViCmNqpdNYzznL+EIZcDDF+LslhWhc+DBnGrsi2qZJZQbRX
zEcfVF7GuYakSdJ6IW8Qjrc+Bu9LTcrnUciQiJUKq9AdoicukTAdxZPb5bkEA7UVRGLzUYTMYC3/
EKd9I/6s5m//m0swUKvqfT+IVDM0MUEB+AZuyrT4um5i/XOZbG1rbPMmzXV4Xdrse/1Lrd8V0r0x
bNatLBcL1P+cwRQZKOgq5d9xIEzH7HMMA8XfKluw/W35TJ4ozQ3Cx8fpwLur/nCJXOwygWOs6mOc
BWB3Hr1itkU39ZA0xJsCND6JZ0BAh/dsWY6hLgbp368ukpFgAFxBFwVmAekkHq4t4nae/Dbu4xvT
Sx5yHqfu8o1/McjARtuEZtUqqGiZ8r6tZGtSuCSRdHN+DyouJhjIqGcxBwc4wjR5Q+U45q1kWOWW
ioWK2zZ21l1l/ViZIgMbY1x3VUzLHHLvhPlJjp6SlDOU+4co+7IgBiPCBLRbLcReP54Txb1K+Z2d
CgLuqpXt6kN441uxlZ21W/++4VQ7FpenKRCMNyGXZ6jMkS5q1dATQk1nhyjbI7VszR2neLv4ZLnY
YLlHsk4iETGRKp8Mu9KdqhztQnoeoHrUy5YcPa5v2PLZvjLHnG2h72KkD+GB47l/bZGbD9zIFp4I
rQzY7b51KUewHlgyp+TJ+ZQsG0kmqpg/GBFeJO3XSfPiCjIM9XfO4ujx+c33rxbHnOcQjalBokD+
Y9pnX6sbZVu+Qw673Uv7cFucIX0TeDyNjsUA8cok/UlXEBKrc97PGdR36vw1NN+G9IQhIVXeigrn
iuZ9QPr3K0NjHteKIWlg9MeSpKj+aiaxnRH9lfMNF/HjakHMka7yWjJGqjZIX+/oA3+INvQ5m275
WsPLS9JMwyA6SpYyc7xUySR6ISLvi5GtDHEaiE1ETjpxue9E+2WDzcaKVTWIgoKBMspo2YHRUtqY
lo9h4ZiDU78vxpQxAE80BbIsyPszjtBPhS7E7Sxj6sY/dtNdGnfn6C94bz5bYbyApPAA9GzSloji
poT+zLypdvVecHgd7PLvscZnS4wfGIVIpiIEnw9VvW8dCCfvyU2B9J64oYzY0taPLRN3c7dLHgtH
PIzgvQGb+Wk6cK/p3yHy809hboAqJpPpm0SCSw5u9CJu2iPw6yB/p1T4Ae6BYpe9lXZ+4nHu/H64
PxtmokZdJFUY4dw56XjbN7LVB6dZ94oUtw+vp47nPsxZCOteNwd67JCB0NpDKz4qAi9hxdnS36bK
W82IS0Kz3WXldXHgimNzH0m11QS8svoCV9KnT8eOlJuhUvl6hDpV8KwmVnz072SoF9Dppult3sQO
sdufAqY4XQk1v8CJXtZhjOMy7Gja3IilOMcIxiVyFsKNlKOGMKEJDB2lw89Ufli3ttDu8Xm1zMUj
ZE2LJydu1SS01f2wKRAuV5veAv1FtSv35eYvYuXPFhm4iYIhmQMd0+QFSjGb0iuelBOdym3t9sRH
A57nMLCTYGly6A8y1JM8QT91oORp+QKhy2eAKNDJBPM8TtfnKy5V46RJMQaNpuPC04jvEHncye3I
SR9xzLC9OUmdpHpRiWjyKr6bkLgKRTfjaavxbDBhViJEulANuA0gSHbSOuNYDA9S/pXjdjwrzIOp
MiHH2Tf4YI1bfJVt4JQTuNJ9ag1Uihi6K+JWvV+3Sffgc4gFvyPol9Fk6FgQg8HiIOhrv1DBqpzV
z5L03hf7dETXe2lBTc6atLPccnLCi653ZZDB4DztIYJmqLhX08gilfx9CkdMLJqhlbXceXf6wdZW
x3jgqIdF4Ut0EhjBT7KVLChnuNkOPVu24PBul8Xdu6yMnc9p86HsJBPFCtTorFIDx/1D1HFeMIs4
eGWD8cOxGJK2qvCI1s2HaijtWC03Ui2+Dxqxe0hoGL7Aw8Lfg/BPHsK24Kh5lyZKiw2rCUqqGXRV
zEd1sORd53SgaYEej2jxdBg+UocrG8c25Gh4yQcQmcOZlqCQXULmRG3vx1SyZuVeq+bUUqQfvjLe
QKjkPk7KCq6qW6UkYz4O9D/D5JWVdkrJZEcK/FjI61OqKqDjmBU31YLSXj9EvE/EgLc/6wG6o2hF
PRzsjsCVQ86pWYh7P+8Cdb6r50KqiH5gNkh4QTn6WHr9ljLqqkjG8wJF3lqYODHB/N2AaRFcDcWt
3p1E3V3/VjwPZgBnKKJe0DsELab4NsbnmGwz1BEN6TENXiYMnK9bW0iEfv5uDNyIBvELqfr4bpIH
SN22h9TSLfHIV+rhIBs7YxNJ0aRlyIE7wRQ4sVDbgmS4jRnaMdp61pe1bEoH5xV4uqBOzniDHpRl
KpUjEl2CF7f2WL7owSaIH9etLIbL5GKFcYXQNzsxSLBVY72twH+fvxLQcKbfZXW3bmj5EroYYnwi
kbTYl0zIx/8jpdRuhw/VQV5JhPfVGF/Iuzr32wpRndp8NaL7KX7P2v3ceuuLWSj8UJe7rIa5dLQg
0bqE0s5RxRrs/o7K+EpbSnGVOv22QXbrmCLLVSEj2WFi4u+u9F/22QxU7PtJAQpeGSp+wRaUOBua
cK03vKHhhWHDT+tkJYcSxSzltFQQJP/UN5LTn6M9mPbTj47Q5OGDldbhxcnLnkJ0gtQIhAo/Avcr
GARhhDyZM+IwSiDcbXp4SgOK1G67vod/gNuLHQbRxZkMZtcB0alH5mcQISJnYiLlymviWH5qkIsl
5ijnRgeypnRAiIKbtHDj4C3JnFZ4m8uHNMC8OaQttBtzvE8bqxJnDhgvnQgdijEKcqKqLrIjvrVp
BCFILOm8+SZLv9XqGZVXQ+cRpSy0kICf78oOjdOuto2oU2tUMbrZaT8R5XLQ3s3b8Cwd8pd2b2yo
Cop6yM6N6RW8naTfj40krk0zTzk5Rp8MqBbow7U95mhkAsmcdi/eVq/GhjaupD/MG5N37fCMMu5T
KIk6yXSOX5hau0fg1ObGDYiQONvHM0P/fvVZW7XOQyHE9oVZYc3hZkIKceYxLC7dAtcfkLkF9E6o
02JCTU8cnFnbReQ0SXbZeInCIU/hrYa5BSo9zhT0iqAVtvimh3s//CJwG2F/z4Z+dkTmCoAUjjaO
xse5Fl4z199F9mhT/ZjI0Xgh21Ikdf3hmHtAKQpZy0oaw57K3jK8eSu+0accMuW2spdcSFlwnJ3z
Bdn5WxUd5UGSwx+Uxq2Cn3F16HkM7hzEYMdt09n3Bz+QUVhuiQU6t1Sq7YZsyuppHYEXE05XX48w
kAFGhSCVEpxb3KXuON6ambSJpGkX96VbDZMjBtoeWnTH0mgNS507b8jPhBROJcWWLwq2GMR3ZvNc
JKKF0XEvrL+t/0Det2ZxJYz9Pp3x+8Ix9kpw/yZifVcKOScNvXg/XH8HBkqqQmvLQMVtjs7FA/EP
XYEGHKUFZ7NogePlFmoiXhgmdgo+HkMdjrpJObBnzgtn8UK8/hn0c1xBTZ5Lo1qgkkzJIPboq91G
u4GqVx14NbrF8OnaEoM3UasguKLaIUhS3+vPsHWgicbMRiL1rj30lnl+0THldWheStWK3te3leff
DAhFRTiYc5zgcwcbqfetAdVIATSI7roZDqgSBoeELKr8KgYOoXxsRZPdFZ2FPiw7gy+1g7NujLcm
BoiGSBwqaYSr1kqN7Fjn6eOAiqSxU7Xyed3UQs3/GmAltqVBjsyowuro7g2uYCXubGX2DJWC/5fh
1fUzKLGNDYSQHiSWeHGZ1dMob2VM7vAoyngmGBhSxKyZZJFulOqR5kVVngteiEL3+s8RCuRkPx+t
vml0cPJjBi+AZG14V1TPvg8BtelslD+1kPd05Flj8ESIskIodFznofkkJ5PnG6DbLb8rte5F4+hp
2vj9f3QJBjrGUk+jnuBImfl3DCAZwmuLIFfY97JLUpeoyNtsJu3LEPLCzg9mvLUvy0AJZhgDpclR
hDFBTxIhtPWDEiOBJLPmad6BsNvtBGIbZgRSEdGdUAeSBd9WDeQI9eC5194EMh3nMPPEApyIXXDU
Q/RRaWjiM0KwW5XGbdYMbmL2nh/NtprJ+1xRwX2inZrCfO/NOrKVWfTGTntQ9eKoVq09S4old5Kt
qYaVzNKxyItHnWQ7s6utNEISb9QOs5ZbYZU4jQ+S2Lbaq2Z116ugLS82lThuh4nXgKksw5Gu6UQk
+Bas1F1FIkzsQOLI6UPtuRprb4gxzCgLBOS2MqrTX8MaVVY/8YhU2OEourn4YMStOyUI3PPcGaTZ
EjXJilRjM8mzVRe1LfvzFsnDDSlNj8Tmfg7eA1nbNCV4aZppl7XhsQRPPtQoHLnE86NsnH6YXEWZ
9kVR2tHEG7Winr3mDQy0m+IMRhfkwR1pvvXll2Lm1CE4V7XEDj93oVaDEIPmS86j1+4SF11Wbgsa
FG92Y3c6/IWWGAXbX9vG9rOIulTHQYhnhngXdzY505cVnTyfbsOf8QsCgh7tH9N2FCzB4xzq5UD6
l2k2yYCQapgT1H1QuA5v6Sy/7oTPxqZwQjd7WbfFcU42z9DEc1sNOq6UXk9wfd2qwg7TG7H/IHSc
i3IZGy+LYsBejpK80QsM2GhjbfmJ4zdnzbTG/LYvn5Tufn1ZyzfLxRgD+zr0btDUinJB3+AUtD2G
okUcOa4WG/1/fnf7ix0G8EchLEUSw0lUP0Bk2ED9N7YadFb74nQY42QXBVpsQx/O8g3/ZOj589jN
Vup3HGoA3sdlroHO7Pq06WggW57iAQn81oqlrzOaEYLQSkVOoWQ55rmsmoH+LkGlf+hm8MzW0zYm
8l4Km1NbvAuEN8rLWxcDKyOiEE2v8MxLumM3ZHYmeRO4ortmY0Q3Y/q27jVLCbCrI8/KGvtCJQZN
iUL4f6lSDQpa4paXKl3oK/sELRoTM2qkLk0i4tDVZva1KFA5A4F2OGFdALSqL+yJdF+MzrTl8LmR
fkgozbQgDwZH3WusiptpBuuYnG7XF8/ZVLbhIZi6yI9NuLJe3xuqjQSuhn7IlpOH4OAN2+qQiuFY
Czod4QpuNfQwRc++4AmYq4o13quKAsrK2WTbGipBrvtugu9oDzmStc2mRA3Eok178T61FV4kxnEe
VownTSVf0GVkWDSl8ar6S4xquTLmIHjqP0ZvrER6E6TyEAv5tyBobmX8qSP1XdoGOyX/Spr7YfTd
MkC6RItma31zOXjIMvS2KQGhkAaPK7IJc6+plUIhEAM1HIxfrAhdnSCdwaE56+ohQZ+wU2WDZ4Rv
cgs1HeU9D5NvfTlZo//Dj75UUu7N5eCuL5H3/RlQkrU0+kd5q5m/lI/aS9eO9+Wk3hIM8QShvGkG
83ndIs+XGXBqoqxPkh6XTCyoz/KkY8SmtUwMU8VSvBkN7twQ57JhVYu7VCV+S3Vb9ZO+0TxIPNr6
4zdKOgvh8D0XpejdtXJ+WCJdCMIUMjhuaV45+4redg/m3vTH2qUW8z2GLP7/Z9s/4SJLq6uCvLTG
gAOYfqB6q94axh5cOiL4B9b3jeMpLFNKUGKyva9xGKb0pzidibmdYSOXId8R3Akkt5tgs26Rc/xY
Zl3oIgey1ANbSbUbinso71U82ac/lAF+XcoGE4p0Mkqk7YQmp95TPJAkbRRI7LrJyfd6l+w/+jjB
XmLsUvSTPa4vj3MQDObUj6qSTRHmOyl9dTQqrkQeK4STfm5aMpSL1o0t3lPIfYioUUHo8uNyvUqW
QdemTIt8kh3QERYYoE7uMrJLeffUAsUzfPHKDI1MrsxAbSjWahERVfazPSIV6+jQ+rDIKQfVJ5WU
R+smB8AWz9uVRSYqyGexFiCnLTuK0R1HoXwSiM8JE+XFnbrYYOfmlNmQhFCCDaqVQ3ON84HcE2TP
cyf0qGaoiguSVowQ9VjxDYSmrOg8v0G74/1veiGuPvBHqvLqAxtoHJgUEYc9xTwi+d7NvGPOcRR2
gs7vo7pGyzmaoYJ+R7TxttNad5h+jobGeZwuAsrVV2VeG+lcjJiiQwVOa/az7o6mp1V3WSdaqbyv
6yez5+WZliPIK4vMYY9Gs9OnAG15012+k1EKT7Yf+pYN2i8GBwCKpCD9l9dYvxiPX9llTrpfGkkY
GbArTycMYNpaIOGI6ziLhjVhWn3CdN/6ced9W+ZaT5Ix03q5+6fgjlfGVtpTVjBeZpx3MOjfr7wx
aSchDXx0SbR65iT9WxyC4a3fheFp+KsW7WvPZ6AF6pADRHQnRNpaY+tmeKMOvav5fWIpeAME8nhI
Tc1q1Pk2Gc1DNWceYD3EI6HfkjY7C2btTJChnzowpUkRjwuYh3y/TRqAorPGT4Q3g2Whh8xC6uDm
3yVgwNK9/onPNrRc/7h4FTt3EBCSoeMGkG4Go6UL3zPFG9qT0XoxOSnFBIq7XatzzuwfjCqqKokq
Wn1YOudpqnSQK39UK8cjLbqkkChTvb/iE6RXycUS48J9UNV5UuCDtqD4Dg4YyNrotyUkymawOyD/
6cSQXag9Ho/hsktfzDIuDaO50I8GSqT6aKvmS+JD2FAunye98bp54jJQ8uwxbp3HqZEJOo6QsE3w
wHikHTn+bWJTeuzqVd1ROWrKtcATmFjGpMs6mXszLTqzTETY7WQwIUmHLnUHzUbqW9bfpZ5zSS9f
Kr+MsVXgvFenIkoBgLH6TWtlL67D/TjOp9g3OcDH+ZxsMbiAHm4z0oyqIgWWmDyHVbNplXJHKqhu
KdFuHWb/cOovC6Ov6SsAJN1MwJKBEJU2NomVFbj9wTzmh95F4cfO7QqNqDwGUd4SmXtzGOYuHzMc
DCgyxM2dqm+1epMVZ5WnJM5xEcJcl3iSEtkw8S37/M2AhmRzowynkryMqlVL3vqXXC6uX447Ye5I
oUhSX4d+rBMfu2fpoYP+NW02Dx0QdnrfVEt8nRzZGvf0NIRP68a528hgjeqrGWmpFI+6UbzcmbeJ
G/3QoGMgbOp97Or3PKaT5fv54jcMyuDFIY1gNEJEGXwlIGeUNvP4XKoiOqucsEJOlBfWcZfI4Mw8
Fgo62BCZJ8YIWjewYmeZf4T627M2qy95D+pV39gJfo8C0tsco41N7e+lut+OSe6sf266lb89ka+2
moEepRKESVXgwHm7T4ZT0LyaEmdH1wFHZmu+aqkV6P1CATOs41MlQsevn1ydtAeMtnMyZuvHUWYr
vr2a1PGQYSvbBB0XQ2xH8ZMUPmTxo8BrVOatikGbPB6GqO8Rm3f5d9M4TtF7Prtc8v/17cEMxmdM
C3251n2C7dEHt4gO6egaIScVvtxR8csFZJGBlhoThl0QwRsbdwCvUWNLuN6LveymTuzpjvwtudWg
mzMc0JEKndfiZd0Dl3sCruzTb3CF20qVh2OgU3ZNcEQCczy0iap4A1A+NsNp39bN8faNgRc5n4wW
wo447dNNAsGj6V5Ifk4yb1B4udp3tSoGVQTJz3uwhtDck2jT5t4ytHxQscZfP1pfvXn4q6zCfzAm
s+XFSA/DSFOQW4sb8TnRky9mXT4M/Qj5OYUDGtQj/gwaMju5JURxKrRqD99X9V3TdV8ElaeJy3H8
j9j3yinUKepHmU5UYarQGsGmKEPOY35e9wWeEWZcppmnYvR9fLJ6ljckn51IHi3JUDioxHG5jwNw
tZYp9KVcbnGIC3ECG5vx3EKmodeqL6kpbtZXxDPF4kUkKZlKS75RFlhJupOT0ZbVZ6gZc7ztD/6t
Y5obrDtEY2UH26QXMfb2bxu7ag+n0FOh/NOg4Vo9dC+8EHnZ5S7mGJDqhTqXSIWMZ18Mj6qf743e
4C1pORC42GCAKOyQC69Ug5LzmRvSWf4drZgHX0yn3f+jkIOY4EZy+1Nu857UyzfXxTYDS0ne131O
11eF5ZMRD4dSmxyzHd1aNS1t4HFS8swx6CT6ZjVmHdDJnARLVCurSiDJGzjitEVz5LpP/gHgL2tj
wp0gEhHPhWAbolA4QXZo3tbbb5RZJvJCTkPk8pG+2GLimXiOfBE65YhnMv/Q62iGxHeM6oKDgNLy
Qftlh601Kng1pcKEZo4abYiUvCsDXe5Ncpzt8TmwkXMEbW5w5nXw8j4lW3zE2TYVWQEtBBUm1+3U
axtbdfA4BolyqNu8DOcCGwt9+F+WyUQ5iggShHzAS6BxEx1yc9oWhJVbSiIy2t1xKq1g94/wBHSk
46PCe15xdpOtSI59QEpQbeFOK8eN7guOLwsnMeIJ6/E2kwGXAgG5mtKhs7B14/ahkR6a7E7vn9fP
Ac8KAy8oESd6odCHDdhz+kPY2IlwShNOOPeHx8Vly+jPuLpthFkmQqPCRdDzo7zKNPf1g9zP9xih
Fb3qVj2kP7j6B7x9YuCkgOZJnRVYGiWAN7zmlJ0iEDXM+/kZCpnIDPkuL/7mmWRAxZT9tE1MAGYh
7zUJPd7TkdScUv9yRerK/Rk0GUjfZCVNUgvbcic5DV6kpZc8yY/mrnE+Biwd9b7wyhN3wohe1L+H
WL92kS1dpkoYCZBDpBk3eQ8tSxcaLxCILXYgJQSxtMnBaM7XZOuWUlybY0FHVAX9vdMSC4REerZd
93+eDQZLpqCuDAWDcU4cfglHaJl7WsGTTuWcMbZMibR0Q2Kkfx0Irctg9MREABS8VYEX/vDWwiCG
rNUaKUM4BngcHaN7bmRwKHF5lnmrob/i6ijHRlhkvgw17MaVUBAdHXRM79tt7aYHcoLIlZU5wm3D
BX26EWu+xyBI3MVV1aFx2in9sxZ5qrw3QNoRntJqW6MJtmv3Wa+DrOprHvEAn363NdMMkMSkaqIW
1VjHqF9V5dbntrtRWFgzwMDGLJl9VmdwQhVEsxYNRmJPjq16S3PZs0tP1+i2KDPzSUp4l7fBoEmT
ytpEKFV87002lUKIHXPnbwma3wNuIMTxHZZuIGlCJU5LnGgxi6yE2JIyW2FtjzyJmOWGmQtGskOC
cylOZpUgvUNbzpRDsjniEsVAqW9/X8ePxa1DCgT8bJTmky23VrU/ZZNvQIVZja0w+hqgdA6WnoRM
lj94Zfy8bm55YVf2GLySS3nOtBlRQYx8cnGX2T3SEgZKAPGe26q7+PS4ssW82/oCMzkDHW5rPSpX
NJz0ffeTTkg0dngmKECMbvrcPjellZx5xBQ82yyWBcaYtCXEH+MdNnDbbruPodm/YczSr5bIgFni
K4rax2ismuR9kNyqKcTnOLfYos9fmWCAS9FHVG/oSB2ogGyQOBnZrs0SBwWOdddY/mKKoYKxzNBl
dpQ/NKWgU6l2ijjdNcmur1Hzk59j9dFPHv3uuedRdC6+1uRf9tiSjWEmE9jGIGaVSJ1V+45QRV6Z
3pbk+99xG+lXtpicCJYrS4GIJpyRWLTl0Hd0Rz3n238qi9DO4lQxFxH/yh5zylIDvqcnONVq6hjD
t6h+WN+r5RjuygBztKQiHyvoNGISL0D5AkRGgj+6zRTvMPF81BrjPIfRl1DFyBxyg3ZWG+/aoLg9
3jaN/q4ZoMsqRqcU38TWfFz/acuAdtlW5uDNMbSuC4PmNOptPGyE+Ey5LnTzqRifNYhsr1tbPhwX
a8z5AyduCnJhAcFEcApjL0XMPCeHmfA6O3gbyhxCgaRmHQ5oQZ7G1hrm9NjHAefDLd+kV3vKhAm6
mqZREiNCaRX5VpLxKo0xYON3u3SedmoZu4OOICkIv8xlbjVa46UibxiAgwHsiB7RhKkBmwy6q3CX
z45avBT5RkwOtfIlbbyWe0NQN/0tcLlaMv09V7FgMwVZYBRYsnTuXPIaQtKut5Sb8We4zZzor9iK
LjCgsEWbpCr7oVM+IA6Cw0Z5aJrAjqBitu6U68imsAWbCBIVpkg5REqMqMfFqS8w72AZY2cVfs45
ADxbDNJoFXrHJso3FoW2lnlVZ5uBPYr22HOejYuPg19bBRnCz1tVKBgrExWE7XNmWqkh3pht4xVj
4qx/uz8EKP+daHSafbZDqkro0wl7lCtQbeo2oSfiLrImsIHxKejW4UMRGfhI5liMkx7xZJiprhlU
btmLtjRnFkSlXM7CeB+QgRAz6tI8oURntQMCymftkD1NsUUacLtiIhGvnvRJkryZN5FPHeDPRwzi
D5+/pxH3ukSSALOPkUXJlGOv3abvquWfKy/yyPf1VfIWybxEBFRQgmbAIrMBOYWhtCRRtgPzLyRn
kMK78kYGOLI2N5WmQ2tr7fibj67azkPC8DV3h62Wc84zZ1Fs2Qb9n6M+ZkApVTuglq6O3sBTTuCZ
YAIUKUgqXa7h9VLsFf2DCtrfjpNEXs7uXr7Zx/3zCWwlAmE35LOi1BLOtBm52WR2C0+o3em2fJZc
cVsdeKHQct/FlVkGOJQwHkAQB7OQKNmEYKOKPfM2P9A5wdLVzyYad0U8AKpDfCxPvBZozqWqfCQW
rxed5IqJyJaKetRHJLvscZu/9LboQQQutnhUPbxtpH+/standd52lMABmk5Z7pj6sdK26yeMA/gf
u3xlovMrHQPSgKxWOQoitMEPVX0K1K8lr2GGtxYGONoxSSGQCq8vSGyP5qPUgWRbeVlfDc8IgxfF
KJu6NmDuqPFv1eRGzs8I39ZN8G6Uj3LA1Reb0Fw3dQI2ZbAlD0VENxTx5qUqJOJW+qtcz8Xb2U5u
E8kQQhoEimnk+sqLOfJUIOj9t4LnbMKApHhcgP4GIVNjOIMY7ZOu593BPBtMUBFCB81HKRfRbhPe
SnrpBCFKaLpyJza9m4aYbwYXbSyCfn3OMb6JhgMxzgErKeT1eFDP8XeZgY+emFmg0UnYDj/Bz+xS
PYfl9zk6VeSO4yicq1Kmn+XKUfo+IgYJgBUYgAPTNqXKgZ61CvpbtC6+8DIU6w8lDGF/tpYjv9/1
Oer0JnRDGrQrNj81fSP4aPXHoH2FnOT68pZbYq5ckwlAslAjGalxoImESADJd9fUQDBCW+BoMkYG
JA7b0qEzFDLoegLnr8rBVz+ARRQU1ysTx9GpVVdvHagvS6XbtNtC4ix1uQ//yhIDK6YYBrOp4pAM
KM0K1rCJPe0m2BtQxugc/RXqH1vjsfeS9/VPzEEztkUbTXcISeoJ3Av5Q4D6cxYdjXly143wrjS2
LRtnHs0wGp4XFM8k4BlYcVrgGZUBF77zSlLLbmpIpkpUSdVZUW5Qd0B2hg69ZwF4PkEkNivxtm/j
gzh1W9EcvFR/+6sFXkwyu5eYYaeVAxwVxT6Iim1DB/KjUIWrdmjZQtWNY44iyG+IigcHKGZ1mYDp
7fNBHBvIc7QtvVERmH/QCaAYBb0qWgPWRSs4887Bco+7qiq6akqirhLmIPi4Wk2xQvZGSt8qSEqH
MGb+ENB/Dk7/OLFS00Gfn7W+zkXn/D/SrmNJbhzbfhEj6EFuadOWNyptGJJKTe89v/4dVPcoWRA7
MU+z6E1XhG4CvA7XnLMSytyqDihzc0zh1GVBAtpEZ+VdAODWmhNuN/VlJYbJzMWqao1Jw23OY+2a
40toJHaZgz1QrjzDaHaCTDjp+bZB/BKpsc/6IQiXtu4R4P9esYu8UkMnH5BQgLobdwWXHHJTYVby
GIUpyn6IGpQUP0Y/plNr1zYmrMAUOvmVn/m81hW9sd/0cyWOicZG0cwpSMeAcAaMZaPprSX7gj7V
YrjL8Aza+rHjVbuuq4rGvvVTGHwyzPTBI92LQeYOhRNWHcdJ84Qw0bZRtMoIFtwiSb6mZLlTaqyw
pAsnl+FdHv0Vq5iulY1YiHSnP9nHO2UnuPGegmfy9pR4h2FjKxFGMsvoA4BSfaekZD+ob2aV7q6b
8GYutNIExm8ooyAqc4NsOZQEy+zfo3ynDft08TReXZVrU4y3SNUhNRMBAEbRXj+QHeXOqtxyH1jq
7g/nxFbnYnxGYOZqBnAgqAL4HNIbUoAZ/C7Sv+h1zlGH7Qm/iyj2LZ9PCqrFFe1JOSB2dSSr9UG/
i9GfD06wV96yD0cvPt4mK/VbClNvpAm2C55ML1PTN0mpTkGT/3VdMbjHYn3ENM5jTGNYjXFnsI45
4SF81jFDJXudr40WzydtNyBW90h95OpgSVG3Y9LjYGmVGLahPIatedvO5XMYExvMpd96obov88lq
QNcLpHJ5tPA2srUoCp1ZfFKL1o5jYT+Y2V4MZY6d8G6dcS0C2E1GYiIgKPW5IvdpC8XidMuuhznt
Ayh4dX5lrsVCp6Ca0vyqBJ42xpa+3LXGD5J+H/v/McKxj/4lloqyCmGNdJpdQcRJkBLJj/V+8AVH
ebuuTLyjMV5GCLsowH+UdyQ/K1ptmwIwlWf9zsAoXAJQrjk1ObkJx7F9aNvqNjNiduOU0A/W+0v1
ZdYaixR/VeVDGv+vohhfE44mFnRpPrvMgGDPCj+ZhqdBDX4EybdhiXjrd1TVrgRvth4wThoYKUeI
G5QXRRNvTLn5f7OSoRSqEjApEsCYoVzy2RIFVRF1vQ5Q2GhPBdYW+8FKtW/XVWI7il5kMOFtIKjJ
qzK0fUzAVycvb1GrA08pc5P0sRGo/U87DT77utRtrbhIZRRxVNtKVEPEblF30saOqkNT3ADAJC85
xsw7HhPs0KqN8W3gzMTcXepbNY6saXxPhLu6BXloY3W8hyK9r9+14nIyRgkB31EAGRr3maMTW3sS
PDa2pweOG/yXqPBLDDtvV8t6HyYTgp14Lzw2AGfD0lVhNy5NjctHweHNs2/Co690kZ246xJSVDIN
5N2P3i2e8O52yENeoLowe4qN19uj/sCd09w2scspmdhXSJoMcBJaEXsMb4a9tkuAOE8Wa7qn7f3G
J6OVf7+umZzvx07khZGI6W8JA1dC7wNWzwTmYeKCBO66lM0wBtB6RScanYBmYmw2T2IuxvAdWGPT
g4citk1eGNs8yEoEEykB+1TNudHD8SpuCe7w5LE2njrNu36QTftaSWFcVBCDzWQOURQtYpSSy9uw
8szmVOp3pQzekMUreRxzvJujx17Fk2Y2jEKhRHZRCNVLjlExW1rJOdWme1qdinFPUj7mY4HJZNCd
VVYS77XunrStVRqJ1Y+8JcBtW15JY3xUUZM8bTsFTeUvxT67oylA4NBZ9cGi1LLBjciJK7zjMT7K
BLGxHpnYuolCN9SfDOOvQXrTm9dU/XpdO7bLIZejqeLnr9U2yAzDAhfZ5n4dH3KCvZTY1/LHznCN
+CtYbpQs42Qc2yXClVDmER8ZWl6nH51KNT+R3NiFfW6rw2IterdLlMnpgIBWJNG+z16jcbIHKTyJ
Y3KnAf9BlYUeQBAAAzcGmfPDNlQXw4CGASJMWdLBI/b5MqJ8IX2jIDTImaM1j0KOlqB//cI3vizo
D2SZgPwKzyp2y0mWxSGV4gUrQZrbtkBCm1wNmAftZHFrJRv+5ZMoxr/EvaFIjYGiU9E+tTI5zllp
xQAjMRv1T+5tdSjGx+hlhm3cDLXXJPem7qZV7YXXytyyQZxGI6IpgoEG3+fztzHm+J+dH1oplD6W
x8mNCmyXxQWor8MjNdkIbJ/EyZ/FhZHZg/apQ+s+T74GnfKtGL9f14QtK/gkggkxbRYHZUtAFaTc
EmQJ6Yt+KA+J0x2FZ+w6gHoKmGKlM37nUoDQq2IyIAg2JVUTVXRlWTXPmrnPch06GM7Kaw5c5kJH
7UxYHDMEkarYuPIIjsy5e8kK8iKZLccE/uVT/pLPTh92ZV1REELg15z0A8VyTW1ghKMX3ViJG3Op
SDc/JRhVUe+VdDAxU5NcBaQ5DkOtHYCyKgN3VE3bF23k0fXxRDABolXjcQJ7DEJ51vr1OPhYyHSv
q8umNa9OwfimqeoCsxSwHglGBEtLVIRwXFmkWE3Wc0RtusGLKHYVrdTA/SX0yCQV05I7QDbWWEX4
8j8dhy38L1UwZ1OHGeHZuFnEB639FsW7bri/LoV3EsaKzUAQqqIBe0Qv+o3y3JP9mD79iQgTG4Cm
jhaNyVixQLBOMcgYpa0rOx8cQ7kjyuN1EdueQkNgMkBuqZrsZfXdOE4ilTF44W48l2fBbXbmTXUE
Y6fb+NJbfKtj+IY3UbGpciuxzO2pQy1p5ZzAByanwvyuYVEVI/IT70HGPR5zhZGgKAIpoAuUnzf4
S6WTiCI2KHoQPrS3E3Yo6PRZ5fO6wJvaoemKrJpI9BW2ZThNyagjC8GWcf5TAeIaeHMCHoH0Zry/
yGAbhnGspQGGOdCW7DD5I30TVTA7VRjEad87PeSkjVuVQUVaSWOCZJfXORpACPl0MTZ6awGqJLs1
Jo0CDzO6L70juaUXuVrikvfrOrrpAVeSGV3pIykRgS8P99QYNtisbqZJ5gx2b71wP52O0ZMhT4wo
ErFOTbeXVJwr9jHocUce5McZZKWNbSZWXXGcIXXdvwXL1cHowVfRYwg1aWzBaAqwkS+Jtut64NOb
dzUmv9ODgB3d69fIUUmF/n0lrUrEQYxysCWAnUuodiCXrA1OwWXbqn9pvUL/vhJhCkHdYwUR5epE
AS1Cc18Umd0andsnC2dudWt1FF8MfV3RMLD1yzZbVcAESFIIy5ZuB1CAK7v8rL6rlulniPPEabgm
vdU7UZC6S6Zu6ADEZCtyUZdNozIYsIAD1ZHSN046wLZC4I2g3PgnX2sljL3KXDWjBp7Z6cuXrnmd
1R96/foHCrESwSQvfRYEAOCGCEkA7U4EeHFnGXjn4N4ak7+oFakWLYUU42zcUxI/wwlPwhnQbzY2
6v3rR9pUwNWRmEzGDCZ1SgK8surp1qhuZuUxEDpL4FbgNm1J16HpKI5j4oRxF2JRlB0eYOhsPeru
bJMfOprFwVvyWsaW4idYsx13w9v1s/3LTV6EMu4i7Tuz1ymRH/XAdI0flPdH1Sn3+m7c/QkrArT9
Io1xF9MErly9wCuFUj9SVMJg34GnNcP63x/AXH4Sxej60mt9NgVw8In6VzU1tzHeBQpaoTitLarv
Wqg/c66S6sFvnnd1OEb1QYg+ZVjyUoHtrB6mfXvu/fQ5+y4CNc88UOggcy+c6OZy7PEyn03VwZy5
bhgi0Q2RiWbLKOqhIVRww8kraRtX6Ibj0io7zgmpBv52wpUYRkPrSKzTRpmwGoUlPZS/jw1GXs6x
TeeJQP1Y2jwQnM1gthLIaGcAbEdViFsV3uRrU4A8Qz+E9bnR7lRjV8qddf1827eI6j06JCAAZcG5
dX1sEqHCLSbkOZ7fukTwlr7lXCJHCFtnF/Je0jMBjQoB86v6PZLkqXOun2M7jJFfB2FL64LahYmp
osacvmRPitf74SFyYl/xy71iD/fzkad/my4STLuqSACEoymM6iuYF6xSoPU7cvlSq69ReWdg8YPH
rbd9dRcpjNcHLDtR0SDDzKWe22aDndRJs/qcN/y47RMNUSE6kU3JZDc94nJohDpCnj1XdrWHth9n
5DVYi8ZayVdQF3Oi8tawpSKt5DGuKsKukRpW0HJ0bF8wG3vf7aadgum5mxGdELqL3e46O3Ijf/hS
2EAc/JMAt5LPfL1yMrsqVaCSQ7fHrJLdhV4caZbJGw/c/H4rOcz3W/JwiEKq+sF8HrTb1jzIA6cN
uF2rWclggrWgF2C0DhFhFGu2yxu6QZCiiwUwNVs9/he4t/RufnOJF3m/zYgES6lGE76d7I+ubPe+
sR+sxtUeiI0RaDome2xDq/N4b8HNYLOSy7ycZMDdR8EMV2yOj0nb3GrkR40Vv7ESbSU0HCkA0/Bi
cCvhmxFgJZYJNEVSFZpAkCC3LhauvtZ25GCc1BfO5ND5IOV9vO7JNv3KShwTcLJRNPQywSKZJhzS
EPy/T0Jpjyln22UzyqyksFEm0caxVGvVMchjXKCC/1MuAKcyWUG7T7gID7wzUStZvWfkZcyHxQBC
R5u7eb4D/l5g7tWMcyaeE2PHQMzJyKKZrjF3Xg9YQcB4HbQboN/76EEdebBMHMv+qJiszqRocr1g
q1h1GsWe9K+qbHU9721GVeuapTHeQ8rktFIXWHYnyLY4YAx2qqxMbSykzTdygByhrLyxl8DXlNvx
KFthkXDmVbe6T/DUiiHJRAT0E9vLlYu+D5BXISQsAGYXwscZvQl9+ktqYidLiJ9TjKGmsts25fjo
7Zi+Es0oKT7m8neDV7O+qIcYU3alndqxn++xdXMbOlyM1m0PQ2SMiSCl1FXGwyxVO6VDRRXon1Hn
0CWhZdylfmwblmR3GA2gw/Eghyb7knPT20ZyEc74GVWoR5ALQHgP1hfhveiw6eZFE+9St/X2Iobx
L9MgCnrdq9BbnFHzMGd2yP0A24EUWwbTi75h8/K/rdU66NBFJvMhpyTPBI1Ge2E3OPJfLRAuhIfY
z47aPQCVEKPao8DNMbZwzD5JZbxOk1fj2AjwOvRrAhHejV3hprVil2710cIlBX7BACDGLhROTOZ9
S/r3lXMQzJIsRF+A0kb8DP3ubrCAKDzJnFjxLx7vcrFMGjN2XaNOEToOlFpVOtHHZXYcMNVYeuSP
1vc+XSjjjoapFQHPPqggeu53mCGwVVE6xXXnXo+APA1l8hmskoagEQRkjhlZY5VbcgPeGd5i+L9k
Tb+ujmUrnOVSL4Klpx02i2a8wPCnWC/pYAUoRVXY7+ElvRyl0BjvAhyUrup0lClntbJH4wQMAzut
HYXHc8e5P41xJDXWmZNSRMJSim4iP6Mamuo8zK3tHPBye4wXqVVRm4F1i+kH9YewBLdTC8OudFvq
wagRd7zITh3E74HwIo5xIGYRmXlfGZhAM4HKHwB3q4wsaRH9GMAy6ozUN89fJZLdV/N4igUJSCk/
gzxzy6T1/ifl1BinAtVMFdTRMZq27DLid80PhTtczvuAjPcI2piQoID3aN38RgI4cn423oPT7NGS
Q+hpgNAE9Nj1c20nhJcbZjyJlhe62LWIPiT0+8SNCq/D+v2UvWrho5R/uy5su01wCQgsZeEMyiAD
AAkoO2DtABunXv+c++Kd4tPRO/UYHbLzyDshT2UZt9IOfa7HMZIpkTymE3DA+qc56GDw/hT+wTLR
2lOy7Vm6SJ6SdMY0UoK8ITiKZJ/y6Hs47oTtOAYxGFmkmrqT6mhEd43i56JFYpfzqagl/2Z6GOgw
0DkF5zSL+6xMRpljBQyVgYPhLwAlzDz9jmYL1UPzwcx1Xd6m7l/EsY/LSE97YtQoRAihvC+6FMxE
/R5kxLxj8eQwzrhK86XtRjyA6Ktu2C87Y6+/187sSW5yEJ4MO/R4eIvbadDqbIxjzrpGCpsRNpbs
hS8AsQTbnlUcw9PghiDnKs7kLj+ae97G2XYGvxLL+GqxrSbNpJNqnYIpfCC6jE8jaB16YDKO1qje
mrlbxZwEaDOTXslkHPbcyYA9NTG/QjeFWx+DtZ7gy1xOUt5XpH9f5VmgpR4FFNiBcxEcAD0x5m8V
j1Jt08xWJ2GccVqZbSAn1DFKL0IfWlmoWVrzrCq8kLr93FlJYlxwlapt2c0A7VCF9Jy1sjuP0708
944MIvtgkvDMSs9zP9uJPLoxGUDcqNudBP4/AC5dt8Lt7Gj1W5hUL+vzOUoNZEeLhOwIMJTo/tgZ
Dg6kmQRpM39lhvcpGfecoA0vFBVS2aaZvHYAMTtWgkY+1+dmKnE5Gbtx0Ce5iKFv1G3nxpqchU6p
gUWpAhZkuUd8taJ7Hq7rZuBZSWRcTQCe97YxUcPNjFs53VdV7pDyJhecTK45UZz33Vj2uLIZgTkU
Xr7b0iGrje2P74YZDWS1PACC7Vi+Oh7jXuSoVsS6RbYSnCcnAoAOual9wTafW+dvPgflTXq/rp68
G2W8S7dgslgkSB/04iaIGzBfKlbe7wog3kvj23VZHPtncQgUpdHifo7wlDMtDcwtAB6Qw1PHmzT/
AGq4Emdlxs/EpjyZeoZrFI7qwdzpfg9SZRdlj2N9lvKPDXYdkUJyJ3e50XywIwASmPdE2X5Qrj4m
44P6wDRCnb6Zl+CsgmYosiU5tWTpUcWUeLLTwnvAQcENGJbKY8jkymZ8jjlESmOANtsJu++NUnhj
AbynvjpLE4jkZ8AyRdM+N3+Ig/CQ5Y+CwovPvC/NeKCeAEnSDGCnE7DOMURVv4bSjRbzBoA4ysuO
G9UZqbReRsyib3bjRftePut3JmpLoqOdKc9zd44dZbRbXoDheFiF8UOSDoi+TsLzPax/1Kk1iy+C
zKlhcZyrwmQ4gxFhjivB0x0jfTvT7J1BT+6v2yMvi2JnBsKx0mtCgcLo/cW75UgnjadjbOuo0Ok7
ynPaPPNa67y7YzyOIhZmI0549gVKYouBaS3EsOaJRxvJ89/scJEZT7Mhf/bfKapV/w//zcnUfps1
qjMd2Q3ymwpsK6J5Y4AAnKA2FrxP5ussPTQRr8y6bWeqJIu6DEx6wvgYPDNKPZygh/LgxJKvR+iJ
vWq84jlPCuNNZMy6/700neaGF1SCVcbNGfuSThzy5s+2LRptYMyWYjFBZbJQ8DNMipEgpcgErxQP
3XzSjFcBy8XYsuIo//Zr7CKKiRKDgCF73YAozBgBMzh1l+/DTr3D+IM/+Kkz87A4tm/xIo/5VvWC
1caeovAU2WAtspsoqIQ393HdcE7GE8R8LjB2ZGqQYqquD7sddjaB5JkCEPxbno5/IAmEZKYpa2Bi
lj5McPVmUMdm6ccMo9Nh8TMDEHj4Qyv9hQeRveUJ11IYh2EOxTIKA1bgJNRKzUBzBWxNXleGrStb
i2DUTtF7M6qGHnklUGCGlwV8C8a92e+vS9nyfGspjMaF0UJKHU8gRwY4XX9XNo6Rclz69kFUVTY0
4O8C9OXzKw6sKoGEkUcUEyNfibAsVj9mLTbleV9++ygXOfJnObKsSK1ZYc8uw5rNMP/Iq8qqwp/X
74sqKpvHyeJFCJMOq4uZRXWDQRQDtGrdKdRvivRL2NxH0WPacV7Zm7n3WhijZYkZjnMdogZEcdi1
XXA3PyeOegdE4XS/uLnTlDZRACPF0bzNksJaLqN6WaQNIpnA7pPsl5NyjBwsVe/Fk3jk7WJtm9Hl
Nhnti7XeyBQ0JbHj45Hloclern+tzYC7Pgnj4NSqIYJuxLQO1L/A63ip34TWZJdP9Jnb74JvHIE8
JWQcndnVaj2YEDh42ZPk5AcDYwvfW0/Hy7qzmxpYj6En8wroW3FDxga8rmqSaWBB4bPqS41cpFkK
aJR/3vNljfe8SvMKyf7v3oVbwJbKSiTbYJn6SulSQPpjzBJxfjeccje5RbDC5c5vkl/tKDHzvNM6
R73JbO6zlHNittsSa6QMJw1VLyyEnuIHPNywEDqiF+fNjvLyX+BkUe/xu+H/umK27TKIWRSVg0kx
RgAfCg7Twaqd+kTHmvkLU1uojZ9ul3EzSbY0qmKi81Gcmj22rJ3cTk+C3/m0gXtdZbc19nIwxsmY
Y1ekTYqbNCrsZgGP7yeJeGZIXfy1y2McyqJGixgMeDjAoaCIkKdQz9gmfu2pr9yCKO9LMU5lwTzK
VH0URPGCoCO5odscexQosaW4/5OXw9oMGAcTzaqW5yKitFY7cmsF05c6/3L9A21WDmkmI4oqWDJk
Fh+kKApMqQKT2tHyCQsJsd3EnTfI4yHRHsxpia1CLaxZ0q0qMo7iggKmQI6i3tl6zOuPbTvU1W9h
PU1XgpBngNlTZs8R6EFSYE/3FN+gsbOfmV8TTjDaVM+LQLag15WSQvDkpJmjF6i1k6IykaiRd/2O
eVKYHEWQlEkvMLQIoLZTJbzFzQiEqZxjabzLY8t35mKaakFnQFQfo55fw4PudG77pXcMr6A7ZK/X
D7WZq6yujnEiTYP9MbQakQp3va0qXliecgH0P7dJ9zC0nD12alW/mfhKGONGUklLetIk6NXWkqUn
oLILQLRclgdd4cTYzaRhJYlxJqSIe6UBqYUzRb4m783x6fq1bW7DyRJYIbFOiLeRwQjQydiraYms
hOq4Cjip4L0+YwLLToEABod/G9woVuHz8EOoq/j9Bi9iGb9VFGZn6AJSh2W+U/SfOvrgSQW66NeY
Rz6y/a0ukhinlQLOph0IAIcq9TQot4v8VFReEHLm23hSmFRIEVKlqyS4ilh3DOA66s2+NO/z+vH6
59rW8sthGI+UymMXa1jQgOm+dEAm6IDUNj0Wy0ErfFJztPxfTPiXNHZzuupz8GtTOMLOofseBeBj
w9JOvutWdoMNtQMXiHpb2y8CGc+U9H2WLBQ9JFhuTfG+rjjLaNue7/Lv02i6ei/3QaInWY1/X9eO
QDmMh53BA+3erOkhbEmYP1Cx9s5CLoD2Lm3CHrkTAYmP2IZ3oAl/FrSfcpcBZDm0yvktqZGnhj/j
vH0pBAH0B1+lMfeK4NHEeq9zXWM2FRPwEqKhAh1HYYEMptRQgkYa8eoQR7uLiGXOBMWI/lvcFBx9
2bzdlSjmdrOyl+VRwuZ70zhqPQN82MernnOeTRVZCWH8vBwTpQ01mHPZn5TiEKccQ95+D8rYIlGB
yIFZAcbE8OqYh0EeoPSC7g164dXGspeqCiwpPSiw28VHxeVJ6joryXTO4baVRzZAGqIAoFZkwQNC
XZdyMcVmP91glGFxWmsb6BhYAGX3Rye00W8bLYDQoHt7XU82WxaoGphYZwQKEfbxP9uG0Y6hCAQu
+v6e3fo+A3S/eAe2IbS6gevKnaOkyvBbAFiJYwJAZQjxlNegQRAkS/MKL3Cy1+let8YTGDediTfF
In00na4JZOLAR7VRbGAIbdDawFuyRK08dk1rY5ozsUq5BzbAZOekPKfD4MxZalWqsK8S4YxFNTsU
lqc2S+1ChcdVMOOQloBD74+FKGHqTvVraXbEQLYDaU5skmYHVQYmY9QdO0mzJaVxgzx3JlE8yIH5
bVK63WyCpPW2m2uU3nU7lXvLaCtHbkB2pxbnpC/uujy39NF0q1A7YUHH6oX5e4/u4BTldpsFX2W1
eiFG+7jEkWobAQZmqvo50ar3MIxOpYCFNSM4F6JqgUbvZCiRP8sCNkMWCwZ0NM3ga6VL75PWuKDq
dCbDPOfRmzLkFgaKnLJ6lRayD2XZyklumcmTPgtYzJeseMbis159l7V3Mgw3XTu7EfZ5erCq4Ieg
O9ucCxP3h75blxY2KcLY0vq3XjEPfSFhDTfCcz2UbK3X/RIZRmTFGETu7aV8zQ2MaY1lB0ab4ZBp
M5pzfWMXzfC1nlNUbGtXLhMvHMi+mYajKYhW2//Uw/YhDzB4grheLhZi1nOzEE8FC2JRcMxzM2nR
NCz7SpqCfV/GwalxCGwEivhvGiCfUo91i3kGAMgVp/CVY42bj0gNG1noLRDARzNeKNYWUS8kQfoA
KaChNzzIoCqm0//a/rqsTbd9EUXEz4Y/NaWq5wMMo8yaxwkQnqZYPkdJzHkQ8MQwsT1XY6VJ6MOu
FEtfQqJuzr2NaZ4/82NYY4MzgwNlETJMuQxDsYT6UXgHwYqwOUHLQwSbE/ORt8ezeShszP1HGI1W
q4QiGVG0NjIAtGtKsSfGcgjb4pglIqc4uilGlWWZwqTIwP74LKZNJpkMIpxl9wMNbbDbHoci5Cj3
dgC4CGGbuUModloIsh28BCg3Ny2FGqDOw1S53x//gOccUBdIVUXkJKLBruoLRJiHtMDiclTYU3Qb
yG6ac/R6M/NZiWBTcpCnDOC5RSsrOGjVgajHFDxj2p+klCspzKcpGw0dXJzS6eSf3RBZheQHvLW4
7c9viiAXFoH9wKIMFDKQrXWKQNsImTXFbj+aVvcnqFpQLWyoSwQQCmwvepqIPrc07ykkZxrsfrqJ
Rs4X2fafFxGMtbQdSGBQgkP6nT0K4kMqa5YgglZk+BlwR9A272zlqxl3owczarZNCKzUSX6R0JAB
tOqPMpDc/815MiEhG6JoWJD3Oq2G6Su0ZPE/9oPCHWKjV/Nb9qLrMrAtiCbBsX32AHqCOS+zAXpX
f0hvTK/2I4fY4i2obbBhmnqZz1v2p3p7TSCTn+ldjcEyFeqgVbJHgmMjnFLhFtizpngO4jeRB8y6
XQVenZDJz6KQIOguMFfxMLqY1QGRa4qqKRCHzrzkc9MzrEQxnmEoY20SW3jtJbNJN1kTGFKMczPw
OhWbOriSw/iGuW+0pRqgHHjKzhaNRkD5AxVWtaudJcLWPRpBd7xlPs6HY6eOkTaowkDBwWjdLT2Y
7vgxa8/rZm0Xai+H+/ieq9AXLFFiCHQdWPUDn3JB0/+6Y2obj+a94lZ+zWvgc67zI4CtJKYkk5sJ
5ISOtpgHc46tqjKOavB23aI3nRSwYzDTAaw61Ao+W1pvzvnY0ieYPN2O4k7HuMVogNI4eAJLHS9Z
2T7SRRjjEUUz7geZRg8ac4en1CWJrZz/ZrRA/+NZv+GjTWxr/0Um40oacHiXojZCQc568Z0Ud1P8
3oucbG+7nbu6RsZ/CFIiD81MkT5dhZ7skNrRKzlTgwb6n629/xHpkCKvRDIeJMbeJ5an4UGS8okM
NyWmfbLgTlw8MZZ4H45qwe/u8XKJjAsh+dyBRH6GlvgUH7Jwpt1kZUcdG7qdb97xdu+3rY1Q+EQR
aJ6o5XzWyrAAtnid4aMNXrNXviz78FDtJD+8Q4nWqz0B8EZ/YAYrgUxgk/VsTBWQdjikdVPDq4SD
ALhg6anlcXFtmsBKEGNvmtBFkkFh04lkDeQQY09VeLh+ls2qqYFSDqobhgQwys+XN/VaNwcR8qcQ
e/Va5ChLasVvoRDZZNxr4ft1aZsHMkHESqhAvBU/S+tyIwSVEl6J83S7JJMnNhqomHP/T6QA5EIB
DryBZtlnKVIjxWpPaet1xZuD3WCeSMxRAep8ftNxNOH+EcF2vYHKqOoBQUWoFcEUJnRgCfijt+dK
BHNXKKDO0yzhyxDJkSqn0Q4qDzFx812DdqKuAJJTATYM4++kyGjMcsIxBsDeEK/1zYfiY4cDc/kP
vG3ZTb+3lsb4PUMpmkgJET6w8Wk+VvvKS5z4jEU0BwiKGHiWT80zNxZveSNFBHyLRAyYEltzNpUF
Y00Sem3NFxr1Cy+uLeWhhJv1FVAfCu8TL3JtRcm1RKo7q1gs6yEqH5hydioNjSJAhNWKdCtm0w/N
1Cx1KjivLJ445hvWUpHMcwB4eyM4lcQz4s4Cy5WFGfZy4rGEbY6vr8/GfMKkK9Ow1qGUqOvsArvC
yvXi9PZsT6feF1xwIGIrOcaGhb43z3Q0SXB4drFZCF7/BiaWVblc6MGEWjqdONE88oWyv+V28Spg
hHb2DGu4jw0uqelWarCWykQ1JZ8iU6aMGWFZ9GgKG7auNz/UtHrstdC77sA2E/61MMaDxSNKpWYD
P1mcsOTq5X5ntU69R9pj83YBtlzyShS7wyhl5tBhwxCljaxzgkn0QyJbkT7b14+0FWfWYhhvpqFZ
VhgFEpA5fS2xi40Hr2UWPjDv09YhwLu4Lu5fPBvBLiOo7NDdYeQNlToOkY5Smvp18eJddlu9FsAc
/ofwNDA58WD7Fi/imJRgNoB1X1RwpFpnB8phrp5y2b1+JHnb0C8ymFAtam2OIgUATLsFKHo1EFnV
YScBLCpsUfmOI4yetI7Y6/s4aSwDlfPcKD1tTg6UU6xJrA6edx5/SnlrTegpd4HhEyHfJ3Nsz0WH
8v5PaQBiQwoQdIHXvdmKl6g5mqpCFBWTaYxCh8DhGFBjRyZTPWkzJt2F9+u3s2meFwFsP3aYA6ld
KNdBMN+Pwz2IWHOUa8f761I2P/NKCqNVU9RLbTUjtU0DLD0AnKgAPArItDj7FZvosavrMhl1Gkew
Jcbd9PdQXX+TupiUChy8sXSnd4QZNOkgiXamu8rO7PD79TNuh+nVIRk9E4BGU+nIChxjvo3r9tDJ
WL2o9KOOaZukB0BeL7pNmPpESQ5BW++F1PwWGL3fjcoZoKmEo/fc38PE024MFlGmxOO1Sxt/kV0D
1WO/ALElooQq7rwbRksNbN4cxrYPkaCyJgFqKubIPwfyLqtCQVpokof5jxRc3aH7g3xF1+9Y2Pnr
9Vvf1qyLLCa8aG25gJmWPmLAECM9k9EtuOB5VGvYpBXPpF/nYYwwXqpGnwQYoQ4mBxkUfaFBvGrq
vSKV3LlT7FHI7GiOHTGLLWEScdE8Dq+P7aPffwNFIdRRVdTZVmoDOLgRXKMoVNRd5JTwVGHwGCaJ
FVWlbc6ao8kNft9znJQFmmEL6muGW2jdrheab404WKXU7cZksIUYaDYkxGUBqEeXbxY9sQQ925Ex
tcYwdDpJvBmn7B3dSHeoU1RUU3sWU5WnnduO53Ig+vdVtjfNjWw0dM+LZiOYasf4/NHYV+5ig5zZ
AQABZWvFnhePmGRbYS5yGeUshLBHFRJkaKrqKcJxHo6z+fYnOnkRwejknGV4XVECzKjBppenoier
Pl4XsZ3pIDX/jz4wOlmHSaaA80xyygYbyACZe4Nhh3sKbYP+J+/lvh2Gfklj+ziNGYCxj3Kkys33
MV0s/swYjQBX9JvdvlMXRRlrEP19VK1Q9vPUCqB5i6170cFoLc7tcZSPXcTrx9CQsFIKryFnoItZ
fvSz7Bd9+0DywSPtjSjPx+SpAzveIjxgSPuMrWg/HYPYjg3BbrqKMyGy+XtkINpIugZGX7bBONSl
tIwS3iIaiJQyV5zvpsWKeI5sU/VXUpiAQEZtiIDmDipY6Sas70vtlhfnN8e70O35dRD6E1ZWvWAA
o9Ok/O/RvxzYJYDldItd544nzHxwWYZUGlN/U5uVPMaLpL02xIkJL5LJEeAH48AdhsLNMgzS5vFT
tzRgsyMHJTDhw4R9Wv4UQ4DlBzOmER7V/yPtu3Ys15Vkv0iAvHmVX6a866oXoa289/r6G6y+00vF
0hZnuoHzsHEaqFykksFkmoi+uU6X1lVCkE8tpGek7QSzngZTVSsr0QJrniXc2qWDhJKTj+VBy1u7
DMFtW4nHWeJcNFlez2J85OE9Rp/edbzi8OggaprOLJLSwccG+7nhBBMGSsVuiZwgTVlcBJvh7WoL
KEATwq7JNYxyIW1IuCRAOXUnvmaaqXgQhfMMcKzYv0cYWIOK2/f8yjKFc3KhibHe4Z6XTMwDoy99
Oekgf8wPhRO7rALL9jJlVUfuiEc7ERVC5mo6RqLYIYRUvkT9aRqeq+Cc5PbMKr9ttq+ikPzHEhVE
tlCZz5Mcx4SkmVVM7OuHzowgAU906PoDD5WK+S67YmHs5ktvZZYKH+Uhwuz4RGJkzS6D5xCjmPHZ
iB7axK9Y3IHbSHBZIoUE2SD3cavBll7eClNsJsvbEP1ggOxm2LRaEIUFrZK3fUyekkR2lDBJpFeV
34I0t/NGn0UPuElnt/5qFBK0RSDUKd5KdvM9O2hubaFM63CQjQge8y9dDu6y0SYNptngjCfWYPLm
NM/aOnUIEzkRsmSUfnemE8r0EmS9vnogVntQmzsFwm3jnJxVJ7AKT7EZe719Okg1AhOC6BOlwoEq
1Xm9yVD0aWzBfc/rID/IYQ9KLzhLHiHza0LLsNW/GrkFP/3/WKZDA74Qgw78l2hWcAOvewDiX8m3
803nRH75oIamwnCrbde92KNwAFycrZqMaC2C2MmNXqSuHtQ/GuNv6KPWy6JAADkX9MGJPQo/XACC
QnA7dTpkmHtbSmfWxyPdUJ8vscuSqJM/JVLaVhDntuceozYJZ+dxe7NUxUEOpgd+CkDtkNzqaWUN
Eiu9tFkEWq9T/nhhd1koYxIGkUdwJRxaRz+S5PJwEq7lm8URrtilwm2YuyyWQoVFR6stxy2YA1N6
iEZWZl1nVtpXDhrv2gkPxJiV02JZpJCh4TtQh87Ac7D2mKE6XEtCfFV1ghcJ2SHNcyuKZpdxHsnf
/PRJkTVHappIi9K9SEkLZcdYxLN0PspHpAFcuQP8EV5NpHhPlYU45ZVcJPtmySnfs0pdyM0kLlI2
hWhkbtT7NHhO45cO/CTqINhL2h7y7lcTTaxYehPmV0uloEcXo17OKgBvXKDFIuLNVCweukh+bJFI
avrYnuvBSfv6FJEYer7G2CHjMbS/2QJPdRt2XCnOcYTzow/fyibxwC13UgT0N2aNs7/Bm+DzZ61Q
Y/t4WsQqUzDmhFir0b9KotOolSkXh30b22HVyggFPVqUo0KmoQsCD3AbrbDWAgqDzuRd1F1OLKb3
7RVBWwS5XqQW6BattpU6nsszJIlE3VQEq+Jnu2FOfXz2EQRtmATSNEPVeIV+3aErHpwuMUoPpCcB
Hb0nwlTMPZHMfOiyUkIbG/jRGrWBwTTFxlTiK73PH1mSjxmTKzL+KfrjSWQQ1hCA/HjmPhqjwLtQ
xmROc9x/QoqW9kq56seRUan6/I0+mqAwOlkUYUhU5H5k8XWZrxLMEAgMwPocP3w0QX7C6t3GD221
yBNoj7kYip4QcMQo8CI8Bvy9LLBENT6j1Edb5DivbGlxGwWDiJHPJIlOSTU9lEp/F4+/wKlmV7lw
0oXnWPm/j2x9NEoFaK0mBFqnIUAbuLdgSqy0eI00K0R3+P7p/YxFH+1QEDzjfhuLiMw3hWBdvSrr
Q4ocncxwOpZHUJjbok0qGnI8ZbsmuRpq3en48krtB8Z9shEdfFjNZ23dsq4HsKvbXGTWmakeySg1
msa/S1eyWR+Qa3L/Inv80SaFsdFccnzVgOmOUE+STJDRoP5EuNIqj89NVujO+GAyBRZIIEh6rIBu
RxB+ZmFzgKaYWc/8IxcyqVUYX+09mbFy/IEflGpJwYlfCZHZFXet8i2bWQ2CDKiVKbAIeEHgSkLc
nB2MLyqmtznkX4pfpDFw9BeWu7/XA3fgjyb34apw4LIqVuyozH280C1NwBzRpCGJjDmjIoUCclGb
eqZ/E5FtrcvZbQPupRsfW9TQTGmWHEWbI2RcIM0oI3O+ILsi/1D1idHuvlEN+ehWFOqEYSDyxpgr
7wnT2Jyd7hbyT+H7uzB4F2rs2neVxn08YFwPMoU7kACQG2ECHiTi8yJdKaG1//eZ66IAJ9e4MRqg
+YzvjS6Nh+lkXPcJVoVn7qHyuB/jiWOOKLBuWLpTKOojHjKCcDLSOgaWpVNzClwS26L/5XphfDrG
CaV7hiSE0eFUAYSMDm6mOoXe2+lwzBWPsZUEWXZ8mebECCBX1BY6tlIJXBlVKwxLjdX3evCTweN7
JNiRam/OMWq+DMMkRtgzTGFQE8tNMAaZ8v8DFkhCHuCZ5LVAxFGjn6zrQ2R4Jd3cEzdxwvci4jH1
7V3j7S5A5jB0DGuyUJ+0JI//Mh3f1Y0szFbplnKj2KPPYs7Y/rBIgio6pEsFmltNjcZwjssZiZrM
rirEuZoVd6cY/8XY388PbHL2L4aoQzgLC0bnyIc1hp8arwKjMiuYb/XMjTtLCa8kA+/O+X7f6vYe
X4xSB1OpS73KVaTCo/KmMW4j0d3/+6zdo2KAMRCKKOkAaMO5uImT5yw3W/1x38Z2qPZnDfT9Xxex
DBnxEqCplEiPP8jh9yxzotIVymfVeAwiRh2EfIjPB+Fij6x5dUP2SjanLQ91n3YJbb5z5+h7Jr5W
xpemYPjE9l18sUS5RBKo+dRmaMgSWidTvXa57kJ/f/MYDiBTDoCC8oAxSZzqRsAkz9csZeAi6+NQ
DjALjZrFyBnbVWgLU2QZmRflV1V5XYVuOv1iB+6MPaOBWO87oWlaGCxap8R0eaIjK8Uattt2AYPI
u8voHqAzJ1U5lJVY4vUbcIopPIbVY4dJUQPaOub+53lnC/nsbBdL1PeZgkaXK4k4m9OD56a1qvNi
D4fImk5ZZ5JU9eAggePXvupraHosPJkBEdsbevkF1BfMwryZcwUs6/PkxLFmCZmTsBp8tr3wf2wY
dHKkzbNclSoMSInBbZzfL6xSwv73MuiUSBJoZYFOaFwlfe1o7YhJXqi49bw/pvFxMhJn/6v9R+hx
WQ91V/KxInEzxqJBIAF2IpCLcI5wL3my23jZFatZYPuIXYyRi3uFR/GcZKm+LIR3SXEl33AaR3bZ
PO3MRZGPuLIji4bcJGUJFiRU0ninNfM7zlKhuaq7+Q2rEZT1xYhXrowFKpcO6IBAOqF8VlBo187N
kpkV8mVlykDZjYYscvNeNpAC9Dyd9YwP8eQZ3NmZDoT5un9NMLGE/8chnEfzKcDBUl75fzpaBk/h
u6KXIZ8Y0GXou7duPJco8UZ/lzS5LI4CEFlLm74i3PdREULaJXPDTDTLQrf4ejx0wci4HLcv/Is5
Ci3wvFeVDDLBttRblYh5WsnioggpVp2BjP/xpvhjiZ73moamE4sSHkL0RwRTeEH39xvhgEeLoxV+
QVX5tvy2f67JXv03GBv06NcSadrQLejcjbq7pFy8mmstdeQfQy45CPxTpy0MZpGNDpoPrvl+JlfH
QIonDNugewvDZt2hukEXFSiSoRZwXXn/eOLoYZFFiw2l0hAJZIixwbQgg2+jycyAs6ZlYB05AoB7
O0lhSSpXWjL3JFt41f5qDgW6oKMX5Q2dQfb4wqo47N9gxrsnrTYR103GgROdjMT25jK4rfhzYZYY
GVfYe2P72og2aFxZI8cge5JbHsM7w0J/A5loI02M+bfZMx73vZF5Aij4qHtBH4QAwbVwQzjwJB+S
E2DR5izNkg0TNXp3Gi3WRBbjgH/mqRtacRzx0E0Lp6kTRzG8WB3sWv3BWB25tvZchEKSadbksS95
pA9xh5Jq8XQKnzrs6PsDHnxCjL5cxo1Dc9DlotFIuQyXXEAhMiucqab6jdFAUE+X/Jw5L8M4AXQP
exX1UgwOVnLphL5yjt8GX3xsbc5rPDRLaixf2VydKqE/FKU+BaNTH+/TqavmuM5aqG8daxN8iVC5
N7X76qSe8wMqYBYCEy9/kQ4sKezNs7eyS92tS1nJuqZXil1g8GAMzYE798xwfPsGX1mhTkLTQTi2
ETHsPs4WGt/d2NFvMZZuF37wCJUoNMTkB3IMocB9v++mrPVR1+sS5DI0RMlLQHytu5smOczT876J
7QT3anXUSeDTdE4iGXvYoNImOoW9nAIw2yLhrOHToV88dHvWzDHLKM2OgvGmCTzLSEckh+6AthjC
5pmdgnOG+1Wy0P7nlywOdsZealRSve8LHQyZgNABFbgBJ9zwI5YWKssGOZYrmC4AKVMILVQiO9Km
g4/KutZ07l99MVXQFV3XlU+cEkPWJVoyaCT+F1wiWjlhql+4I4KVYF97QNMeww23g3MkoP/HIrme
VutK8d6oxVr9zf5C1BSgcOwPR87LwZHAgsrNF8fKGNnklbEhjkdpipE1mpBZbT30bGPUvvFY3XTb
3+qyJgo7grEX+WQku9jYpfySjy95K5r7n4plg0KOaJbKICbyvCrPmUWhP0Enxgb3N+sME7/6dJut
tozCCSPn83AREDqSXgvCLFydMhNaF24DhfS/ylmujFGAUVRGGVQlipd4sg+1zSPQF/2+d/a3juEF
dN4tMwJdamTjN+FC66Xeby9gDXkyvhA9Aa5BfL3LRnDDtprFadfdZDcZ4/SQw7HzcejyWpktpdQQ
/Qy5ue+nL2Bc398p1hJIqLM6L3Nal/3UwcnS/klFl1R0zxTkYJmgzn+jK2UV92gvaWW3ksHRJxwN
0ILtr2OjcxrPkYtj0YW0qJkDMJXAi0mLRHgqXM5BHadx2oPqp3bgsMaVWB+GQgCoWfK80oN8ZUKD
W1E3llCxSMZZG0cBQNkVSz/VwLLGOAayiTkImWdsG/mVe+5FnX0517puFMGaqz5F/Pdcn0yoIPVi
849eRp36VIqTqEIIa/PC4zzc6cGRmS3ejiL/IDKdXG24rs6LHAkL2TinrWLFmA5eTrGOrCCr3sT4
LnSdS8ZsVjRzOJMAsKS/rsa3kisZH4ZlQ/x4LutKiaq6RthYokfK6OYDXvhXoKJmcUyy7FDnny/Q
ra0oBURfk8IdmvG4TKUZxIK9fzxZZigMEOqy7UEGjQGN2ufTay4/cUxqn80q1QUBaO1cqWjHUnqX
3jsGHs6lv3jKkbTusxT3NrqVP2CNQp99LVWrJkLq471BykncCqrYgpnY2WJXJyK1lTnZ0xhYKO9C
xJQV2DMOLT0fWFcBbwjQP7Dr5aoQTITfuH3sYWHVxllHigKHOQYp5gLOLpvHhBn3WMvXnHGrqGYN
Cvh992BZovABJFPCUpI6mYYy+PIYtm91eK81143EkjBkWKLHzhfeWOQ0R+V9Mo78YnVB6oSKk8pf
YxYvNOtGoicuFojNFYKM1gVCcoHHigudvfAMxXaf96Hy5bHq/ORz7GC5SkFGo/YKXxTEKzO7nV6r
QbY6iEE2uV1rvaXVtbf/0RhnWqWgAxm5PulSvFfkFGykblD7ecdIfLBMULCRNfUk8iOKFWn+s6lf
kB2TJUZW+P1i2Ns28htWERAPybpO1DnZHnUyry4W13NuWI2SDZhTSge3rItnQY9ii1cGK43C+yoH
y0OXNZbUYqQd4R96uxbNM8Tu2EvjbAbgO+0T3itD7W5Rc6dMudgMl9LW0m+ZIJuC8TwPpG4gHkWF
exxbFZys9Ve9Sh1h5EwweJhjMVtDEHhj3voN12BIvkbLTaJ+FcXndOmfppz7Lhuh1SqRL+rBNzS4
H9tKdVvpuRxHf/87M+BGpdAOcyGzkpBmlTLm70qMKICZqlYxINUrrOYrlguT07v+FlLRDwa5jZp3
dvPWCm6Dx9IbbzuSrxyhYBM5eWtBHUE5GIxlMt4MKvlta9sGmim4AOmSZUx8HemLdI6upkp3JvlO
A1REc37Ti1/395YJEhTyDWklGxHp1hut33KxoQOGT1s1RZeQLhuMaTfGt6RTJ5CXL36L4wVyYoUF
MibDs5It1hKwGgRYK6NTJhpfhaESIHqdjw0od6Ac4gV4WjbOb9lWNKsxtvI/InKw7WgKeN4NaivF
dqnEXEY7TPqLyEIXbgTVmugXKTr+3sz6Zd/itkEwgAoY9JZ5unQrKykvdCIAsAsdSS+QRHzdN7Ax
SkcCjYsFCtIjLsE0nYR3bGfzFimxg5b1HB6/g4FgsXRoQfBm8aQ9Ziwpsw3G9Y+GKWyfOTVYAhLh
SKEXpM+ozal4RMVOkTpF4YjGK5PJZINe56NJCuvFXFOiQsEbITrUz/N1fiw9dBdHzxPkyyuvh/Jm
A9V07pGxxdtR42WLKfiPqyltZRAhY4AHLG5+dwoPSHQDZ7QDwxL5WJ8vmoslCkcVYD+vVgC3DFVB
iHqAGcUPz6TrD3RQksk66tsbqmEcWtIx04FT8RHQpmIc2oy08Yve7/gjay35R3TzPfQUD/RxT8oB
g7wp41BsXtkrqxSMBnWzgGATLivpT8KIjrjF7EEgsr+XmzC2MkIddSPWpnlUkLVAHqFcvvApZ4KG
tywyd98OYzF0HomvtUiF4hn6t6drEAlDsjQVGLDFMkFllmMNDcByi/Ajz9XIlLoHeYlFhAusIQjG
ln1OJOlFJHeDbBuyI6hvS3KUK1uKv+9v2Hbh7/Jl6B5t6KLOYlZDz1pTg1uZj50MhGDiUpjoYUQx
SSrsmJ8PRo7mjFh0DRR1TaVsvTHuPUkqr7KU8xi/aPPYrX4RhStatWTzUuCAvze8WBCPsEDa5ZNx
IGCnzbBG/tqnQ76yRsFJqIOpNI+wzWT4GbGfJ3f2dzCAuGSYPLlKrkCTtm+S9WHJv6/ilkwaxilN
cAtlmYXiuGS8GvMNaDoYZlh+SqHJMKtdphhoec2CKz6+TUJXYYYMrE9FYUdcjwvoDRHuN+/8bq01
+Q26Jni3QI8Li5R3+45bfSoKRGZxyY1IwqNz1CQvR8ooCR/SBi1R2vMCIpiiOfA12NYkmYGQDBeh
M1WjNqtopofWl6DOJqe99vH9vkdsF8guK6MTVIJQB1DRgIA96F8s/ZeKCbjmBQrWhilZxbGy3mm5
9m0yvPCTPKEAiRS+JNGeXJogSlKxtqGwS+Fp3w5xs53zRXdet1WuNKUhIpMIYspaGUGAKZ56Hi1z
SXGn16ziCMPrFQo8CtDUqnGGOzuQXLzkG/UYL4w37n/4IQSDDQ2x3Cce8aHTppYrcMnMRyLpFB/F
Ww3cEzwaJ/f3btvxLoYopKjQIw55FxiqxaM23Y8J4ylNjufnb3P5+xRETFKqgaZRRoNVhqdp/6YK
D4r4xDdfgvRVZpUVWYuhsCIv+mYqDTR75PyNFB9y1fu3zaLQAf25qsKRun0a3DZI76YDo/2Y9d3f
/30F3AJGJfRZQFdTCXYTVbou26eomsxGOGZzbmZ65qihV/5Vxh9zqqqiKZr2iUu7MZYZjBXo2g2G
rxBf9g1hMtVaROtpw3DszbOzskSdnTxdFH4m8n8zGisgcTMVpi4zMgabXgAaYV4gHKufOJjBWsHV
qYbLT+DuQJBnNtJfLeJigFxZq4+kN3VJmqfg0+LgLDp/7kPOUVSOcTQ34XO1Duq91XBVxWGWGLCW
KMcyUm2pK50FXIsLRiv2HZs47qdTujJFfRY5TkJt0REPyR6ZR+Sc1q0P2ZGVJJdYn4a4x2rnxkEZ
Mr7HJVRo00OmQTVI41wO8TP6+q047g+1DHqhWLnj5vE41eqXGS3xwzif41J9VvRZtfRZtrhWvu7i
3Aqy8jQJ/KEdZasWVby1g8GNEWfVfeq38ejOWoe6ReuKEN+Oi+KLZHAnzUgOUG/BsLTUivb+Nm4f
39U+UmiaNVIa6jVpcesM06jsBYQz9dcYU3nhiD6pczJBp4Fx+203Xa6MUhArq1G2JHwAUXbo8tZ3
g9+7mhdaoomUMgMAN9HcgBaMholzGcN9H79fkvNanhLKXUPsvWXsjlz+mom9wwkPDYY+YqE97O8o
+e2fHPNikMbDsMGUmtHj+sjn9qjo6CjSdScsZ7voifDXXw1KrMxRDy9VnTSkzFH6VERTEzo4kp+M
pOmmwutlf2WbSLgyRYGIAP5D8PgqqAG0TggK1GhAPPFvn+s9Hbc6bqAmFsYIyWi7KqNz0w12gUGt
aAgcaX41MPE3K5r5b6uigCRQA0nkFuD7kif2LLqTXFlFxHCKTbRabR2FIkufgWmW9PMEU4i5Qiiu
hSYfSFCK+55nV3JgRvOX/WVtV/dWJqmDDWrRuYgmrEt9m70OPNOiw6MnHa1SUPi+XX5FmGyRrjqn
fCwx3SIwFrw9EWxA7w//M0D+SR1xsYAefRWhJZi8IGOwf5aW+EN85d50JDmsyhnAhVS8cbbu5KfW
MeyQSeBF3PHzQbz8Aiq0CuS8ro1lwcl4MG5Cv/Vyi8P97dWH3I7Z5IjbLZKrFRMfWLluEpdj0YAM
DS90zYwO1UH/WluRC0mW83Dsv9RnwjtVv4hMyjDWXuskObiyXHUtr9YVLIve6CDZeeqx5/1VfNX4
wpF7Cm8XJ4bE2wDCLckEDReLumgbY//stE5hkFLI/Dh0kFmPJAtTMkX/U+7tMr+vGihwsVBoOzdz
2WedgiExNIyhL5E1I6POEBT0Crf0Gn86kk5bKOKAYJApELMZ2KxsUoEN+hlVpULm0+6TwxgeEKn3
UOgr/P0zu311XPaRgiJFHjilnuCxXXO1DD+j3GnHWygzdQkDyckf2jkatHCBJHRDLPN4QvXDU1o+
omS3v5DtC361XxT4aGMSilmDpO1g5LetXnixjJIix2FKMXioAsxqTWAxH4weoosjIzLczhivjFPQ
U87dWNc53gYkVaZa6A09F27qDVZ5gLwmGMl4M7ZZr1KmW1JwIwximsM1MZ/uh5oNmowF2i3hMXtR
rtLG7l0ekxexq97v7/T2nXxxGQp02qgTxaTE+1HWwX38NixfZmZFimGDJgcP8rQTKxEhFOeH10Jv
Bp7skPqeZljLXfoooFM5sNB5/k8rMyhQEYxhQE4Z91eR8fdj+IOfu4fWYI1/sj4bzRWeaFXLxaQ7
bXD1o+IDTU7dab7poRdA0nX5y3z3f5d2RIno4p80zasBddMsxswpoVNpZDSpykdmVwMDsAwKSjBS
2/JFMiGO4lx1ssIM7N8RpjITxd3/TNuRzR8HNKjIJgnxdBYUJBiIPMj/vkd1uw672jQKUaDPmgt5
hScycAQKKNfZQf41hch6tocejQkxOE0wSVJP35l4wrjdPo0i5/3QV2ojYzDyuhIgr233i1NCmEQT
PBGsJvv7ybgDDApGupGrlHDBe0wVr6L8LYF8YdTf8/NZ+rvGzNWWUtjBTwOI8he8wvrakrPM5Msb
TWStZ3/3IG1LxSagFYSSBBLuFep1fWsGxS3ewgl3rpOn3mBdPPtQpdK1bLEoOEmYkQw3pttGddri
SZAYDr+dlv6zbZBQ+7iiJTF6rTQQf+TPgpv7CRkEQFuHcuRtdFvYbI0Rxm2q8lT00Q/lkMkS8X0k
wsMTxmed1KrPhBS7ZiSK9iMDsIh+XFyeJdxc9ajjzeEdZLnk5ce+e7M+EA0Xcc4JioCZszI7Gg14
1z2RFY2yTFBIIUADOuoI4WwUnyvZwvSBOZR/04ACjTYIpyrAcrpNW0G3UiHr75cTqVapQm0mpcd3
P/d3a4POllwVFzvUWrRsERsugS5HcdYtMupC5CvTn+FdbsWWdCycyGlPoNIlIw4Owzbx489B4sU2
FUZxfBPE6N5CMu/4LhsxWYGNNJhuTQ55MTIfbNs3ycUehXzgiJyMukGDFrSp9cEpBR8DFmhM+zXK
Nxo8vmZxVm47ysUghX9j0BViMuFYBU9tmYP92AkGhrtvo98fE3SRbIoWSe+JvPIcPMRlD4k4pPsS
6UE3AptfUqtqysP+Z9vaRfRJKBAOhmLhJ0U6I+6SYuCAt/yRVG6Dg4AHb3ZktYFsLWxthsaJIhjB
+Uzii/Gk8jdFd23MTt7fcLwfVTnjTiR/jPbEtTHyIVfvW2UuDU3CBIndDaceXLFhyDjOm5i+tkCd
s6wfulRpodUwfK/ORNq7fmpKO/oV3Kju7HPnsmM3tpAAdm9V1Pnqi24Op1SHinRoXKOWYetZfqiG
n8p8awx4PJTtVVEXdhEvV+3A4rvbjKfWK6ZOWyGF4pyR+XCjBwtaYUe6Kb0p8BXSoDT6qsNsUSK3
1N56qePWxKLUhoX6e2RPczM3sIuT5CEJjk7izJpe9w8Cw2noaePR0JalIyStichdFZNyG8kS66W5
BZGrTaRHjPuUy1S9JGNN3nAmE9Scg9TaMfJTN7TTb/sL2oKrtTHyY1anoJaDPuV11HAi0rumR26u
fS2U4R+PwruG3coMhuhkOZzhlvyRiLWnxxqcCI7g8W53jSnmqxBsWYzzzVoZBSZi3OYCWEDhi5rH
BWB9ukUie3/zWN5AQcho1EOYG4CQRPPH4Me43O//fdYSKACJsriNNRF5a2N6GUbxRooeBpFjYDvr
0IoUZGhchGY4DqsQ38JnogAJPYJ74bpzwlsEnx6rdkJ+9M6JFSmM4GUM7+gJmdCorBjDIbFhhqDT
lVh9cMx1UdDQlloVRhrSa+HEPXWZ7OREHlxeHF0dQQsHZYI4+IHWDBBEZq5eLv7Ex5ah1/94nmkW
+1aX00SJEG4RrQL0MDjlk3Td2u2hg9szGQPIgd3ZXpoOOeBmMDIJ4FfJDpKbOtEDZ8n2dAS5PDhO
G1amY+thuYIPWuxGTOUAFNxIEsfLoV28MYG4jK8IB01lIAjjKNBc0kYe6IUUwEmV+bpMPb56LP/1
9nqv2q5AqhF5PZ8a1E1Hi4hKCGYRmTEyfIZXuuMpdVkngbUmCj4SeTLSYUJTNtJfcZ6ZoniWZVaY
wzJCYYiiG8PvyS9NBBVq/jBgHncKf+0DFTlKe05HQYiYclIXDujUJ3w36VE9CMf/TZMO60hLFHZk
i6rroHsn9Z/Ayx3BD+zYIwP6sHbK2OnCzUL22r8pDBkhuzfVektcYrLb6+VU+dKRSILrf8G6vDJE
d9POCj+2i0BWFh/08U5tDhHr7cXwBHoiu9DlqE1DfKRFO4TcfbdYGYs3cvNpuV4GFU4E/CjkhoY0
BuQePMIQ3J1aSPR1J8WRPOg0IUce2txjYmUeSzR1M6Gxtk0lNJRE4YYYZUMUrPRj60V2avVueyB5
eRbFwWZxbG2LCi4GzLmWfIR1dhg+eGsOkPKxA0gxvMMtmJ4Cs3Qjnww4hjb0ohj5lM388to8hRxS
lAn5JCN7mMTmBP1F4QtJk4LXtX/lDVN2Q6v52Z9Y/BGbIxdrsxSWIIari6x8P+ahnzrZDblbjGsM
r7izy9udlzihK9xWrJELBrzQRMedkUdV36HHcAq9djho2Vsi+hh/rMvHMTxH6BrYhzPGrUazay5F
kWR6hecux/+E2E7OPw65pXcYuQpZ8MwIIWm242rmQRaWY0sz8Twkj1Xs7y+FEW3RuYIsqwVQuyF3
GZa3Te+KjVlK1+nAQC8WMNNdtXndG+hpewdmpC9RyBETUzwgy+NK0Ouqv3Wv/7YsCmcgPjp3KrSB
7DCFarhYHSKwdokQgW45VjMlAzbprloDiu9V1cP5RP1BLc8VFPyYVEEsGxSc8HnG82WNrNhsaeZw
4CeU+ImsrOzOB6KvVHnaK7Mdn+Hl9Ex4r8yLyo3YQ0IMWd2mDndtWB1a3ghbkGARhiLebzVz9va/
3WZPwwpG6BHxJRWSYg7xrFEeiHis5GPcJ3sx7qFP/oR+9nsCm7Vm6k5wnTOQc3ujJUMXUDSAwDFV
/9PyJal0UgyPQmfkGrMF4drECIY2SX0E/mKEcs6pH/tITqE3KXskCZK4KLdkJ9JGEB35v2NAW5uj
7r1ZiZW5VZBm6vmbtvwWza2ZTLzdYk62nvK/+3iXxVGu2o/o+E5qtGVAdNjl3OwwnRFRvAwn/TE8
xh4hh+ftXDChFBo97TsO6+ORf1/F58FYdQsvwLTEHfU8tPVuMouJIYiyfSou66PuuJrrW8MIUEvQ
w5s0+5b2fsT7fPhaKKx34TY0XyyRX7JaThuWY5oRlVrRG9BJhbo+4qTgkFqZaXgDBlwDxJmsU88y
SkXQ2lguVa8gckiTY6Kc2+IejAVmmD7ufyryZz4/CC5ro+JmuYuzPhARi0n1bKGndRhPc2LnPQjf
hQdDY5xqxqLoXgJVRXyg8hkaXouTGFqq9lwG5sASIGVZobCjLYUoLjvQM6WQ3ZJvxPI1S27Tv2EO
WJ1munWgbhQ1qkmMNSe5V+S1mZaFl0Kxcf8DMc4S3S6QDHMsxAP8gJfBiCAGljAVfhn/FaXyejkU
XHCLIIVhitJfh7ElMqVbPhkOWgduaxCciff7i/oP5NWgUqhoMuqMlNvxeQpQH5HzUwNkexxJ/R7P
96r4yC2lNXXfIuFJFp5H/p7TmWzE297xxzQdaBn1LEW9AXAaoFUY4TkwgJGYDNO1gtsRiRk0CYWi
07FykKw106FXV1QRNxJee5K1AEUkEsa5FZ7RkOhyNlNBh3yvzwf7skzqbisxNdskDdJLRAwSuto+
NIzvVbsDd/XkRQ6mp1jB/388di4mqftNVto2L6FCa1dfosHkvkP31jPuUyt87I6KJ/wixRQW/yVz
Vym/1adOilsRRn/ngjBd7hoIjUgqKHSlA8NvWc5D3WyxiPg5mPANSV5jeqi92IOYjZ19I0GD7Mcu
zueDwBqyYVkl/766gNIAylwy//6IJZ7TQo42sMH5AmnT3h1t7kjWujC/J3GRPRei7r0lCfnJGEmG
EjV0O/bjY3PiD4r3/l6+YV1420B38R7qwisMdcp1GXjagetKqtIjBPDMEXo8+59wO2y4mKGQp6h7
OeKJNpde3PbBs5rZempr+Y9SZeW1GV+NZukRRWVqhQjNeV2LjjntFI5OpjeHLmG4B2PjaIqeUI4X
VYxB62mkbpsvZlChRsQAbAaa0LQ8ZSMExTyT9Fp1nUZPDevK3s5YCLyuSIqsg/iC8rVRhoR31MHX
BlcCz1BxWwOZ0SFyM4RmAOUFJEqsnjeF14DlENuwtTJNOV7HBRzf1ggkIdFrv5fx2pN626PSYCY+
eHstDLLVvLm87jvidhpsZZfyxLJHeC6VqIhiSAS0s6kjJ6aCK5dQFGusgalNZ7wYo+uhhVFAmqHB
B5wxoCfndscL7hwqbjO0z4x1bcLGyhQVfmkhn5WDhoOsmKMjWnhXoUdKcTQPxQeXlY7dTmisrJFf
s8LGJuhrdeKRAiLtvpyJcesO1L0ZLnIDDTKjrzzuL28zYF7Zoy45tVaqWWrQ+6NBASfh0nMwZtAF
5vGKIoIhimJlU8aoqbxXXT8h8coofcmVYtRwGU7HaA225nZnZBGflzPJ2OpQH8VTbrKW68Wa7eWp
vEl+Yk4N6rL7C9++aVc/grr7ujbIqwg1ivdz8s7j4janyuFw02ZXnLtvjeWv5N9Xn7WqhEBXeBQf
0WhiDhLKj0lsJfP/I+1Le+PGmW5/kQDtpL5q6827HTvOF8FxMtr3Xb/+Hnpwp2Va03zeDBAkCBro
apJVxWIt5zxIiWgGbvNCWC2L8zxGTSfFkj6Gvr/LYH/pYxt1q8x46sJfl9ck8jR8RXWoW2UZWJM4
Q4Yq7hi4z2Bb35jJq+iBoCAFF11CQpmcl6FtlZltANVBx311YGAO2oP6iieeoz6ycoz5QnAlCS5Z
9qUX9JWvpNJYx1gQG5vsles8qT2zPaQqovx7DINWuWQnojSjSDn5amqVWzltCbB+wBfk68AxDL10
Fx5UP4MPEIWBm7fhWWX4YmoYaVUYWxA2sF6F1l4aES+FSALnZcpwABv2B4OoTzKHgUCjt+S1BV/K
cly83LfuROGXSCL7fGVwaRJo3TSouhuH153yra4F6Zptv6mrYPlVVZXwQydDQiuqRUjoSeHsZrLu
zIls07pwhvpnnUau2v4WWNtmh5Vylsi5kEKJprljc0mqIdtD7hv9XRNe6/Q+qR8xK77IHsHQqb4T
iGVH81X3z2I5fzKp8xTFGQJM+Wigri/ddKfspNuFzQqtxp3x67K8bUd5FsdFLxQ9TouFiVM3K2+V
4rowdll110R//TcpnBeZ074DKQXDtsRY23RvRolj/R4x6H9ZzHYn3vnM+ARRMkxd3BXof2+9JbYt
v7yuXcbx0QE3T/3f2qu3FR/PUkO3TEXhywYBBUIocizIgD0a7wZqIuxZjmAQw2yO4rFWLhFb9GbA
rpwlcqa2NBlV+xF8AyhZv+Z6cTPGATLAkWAzNy82APqbim5asDouDhuGQSs0CdnttLyT553SXFlI
lpK9WbiXT23T268EcSGYUsapSgIMeyYYyUuP3T49KF5yFJXFt0O9lRzOKdIlMvOaJVCK77NTHRgN
MaKf1ges4b4DvJowhyLaQe6gNAMD26UMD5Joqk3D5AgMSU8L0sleluBA1dIn1exXlpnaQ5vYuIBu
k0rGUEpp07G/QonbC/oKLMKNf3nHN3V2tRNcKEbkdJGJhKRHqw+4fU6K9HJZwPZ7bCWBc55BImuZ
yvop9GtW+qn80pFwqyauhEBTvR081luhjEKWGNHKOO9ZD6CcUrsZ/Yf6SQJDZ6m9XV6ZSADnLwlR
VFIViN+b9nsa/wD3zOXv3zTu1cZxnjKbChpEZWS4tVKhNCHfdSHQ29v012Uxm2OOylkOH2KBzLQm
gYVC7t/ZRDwF7ouXyAeC4/w6oUm/c7pr47WLd5flCpbHx1kJbRs91NGfB5SKurqqgrt0fv9vIjh3
0lumniU1LlAJlavKnYK7norsh33Hl0t6tXucKyFocW1bC2/+qG13JB0Pk4bJ6aX39d6EU0HfWqlg
YMk6BXHjpZ3iVGV36KQR/zZeUJMj8Jd3gZoVzpj1DsCVTvNi+aGxHK2B2FkeAB1Otq2meq+qkThJ
hQ5yKrtyap7KZH6eLDj/5ndo9s+DomCUMk7tejQxxqnvk7By2lpx1aG7IXnl139WKF8tnpnIKtQj
3VzWU4gN1shOT0/pDNhj7/IZCqxM4xxUt1BrniXWLaHUTqd1d51R3F8WsR0rrJbBuSjDIEPVN6iM
MFrBAUTeklNKNgjqARA2HpJj5piiYdht7dcNi+hgegIx6eeda0ZZAwAhHlNZZ+xNEu/UKnF7QxT9
b2vnP2L4KChMu4rEMsQYt2zadtoPNrkuDywAQjFVcFRsm76aApU1DVk3E1gNn9cUY15K7RaEBo2i
4hpT76ck85e2PY40FpjddqBwFsX5XjOmbZIHiEhUTIsae3oYfesoblzePqWzGO6UsjlgAx2YTtF/
9OProuzK8Vmge2xu8cKm8bnd0ujqSKngffXJjckVnW093Dcpcl315AKGz9bV0jFkwf5tR0Aai+eA
sabjsD6fFbJAtA9VmBVqs7cMHThA9dEu9pOjAt+huo4EyFTb2YOVQKY8K1ehmlHRTTHGAaxH1iGx
7OXX6SSjvwvx+HItHdAlQb8J28g2D3AllVPJqC+KKi0R3sTp0ZivquoOcdflE2Rf8eUAVyI4VZwQ
rpaNPmISsTwNKL/pP5Yuty3pLz36szrKShanj2mfBlWiIG79GxAc0zboxVt20q44Jtci/sDtTMhZ
Gh8YNEHU0o4N2qi77gpx226+NdHmGDopGhxFTEjbYchKGvfIiLUQrPWsf6BHR9STvDN38R7kSy/z
r3601SdGXYMnVGGrD5fPjynehfPjUzDLYNCuoTJAbRc/Vf0xejDT+6myL0vZMDhqqMwpmpSAgPfj
Dlrpf4ysa5kO0H9EWX/NHttO8FhBa1DuA+EeACUE8dXG8X2WyJk4MudTRqMUJCOouS1u6ywviAvQ
aFJ44WP0X6Vx9m1planRxlI+pHUfDkVy8isA8qMZV/Se+hoUsKVhLFulOsVfnK6glkgroMQrbi4l
jpSQm75IBVmm7e0D46ipmwCNpvxtZjakiELMGAOAe/Ri9L5iavWXAmZo8LR9E/XZfvVTWNBKGOdE
aJlWua71iisB+qByJrSfhv91QbzzAOxWSkxsmvGoI6GkAIE+eWYUgYAx8oWt2V9v6E8r4u+1uY4X
DH994OrhPrud9pj+cfJd8hPbCJ5HcgwdkF8FXuIEN6KRva8uGdU/RQZMoSFTnCCn+VY0x53VEsXt
phsavqRghOm0p24+SrUusuuv9/dnWZzeD3qUURRyFKQsmkN+HPbviwP4VSH+3EYLJROkIwsDlac6
Pw5jRIk69tP4N/h9uF8ODJxp3AWH2IkPi9c4wXvnyHvrICSYZMr32UMyycQwVN0wGPbj56sbP0Wq
FitQ4LrADco0R/LiK6u1q5cBsPvoO7ytdtohSO3U/7/HlJ9lswB35TbNMqilOIzwyJZcK3lKqhsl
uUkNkW2wJXxZIkD9KIVvNhSTs40+BpalBRohgM6G+8of9sGeWQZrS20FnWtbpq6puo4/iJQNHoc+
tupc6cDwgz7mx8a4NYHtP/qXL5uvVxo2bSWC8yZEjvNiSCZUoC3gqOegcvXS8VcjesFvusi1HG7X
pGiI5TYdmWL83ekVHy0PXKe72kcHuGDfthdFKGArkFqxZM6o5wlxXBvAqDWpv6pU6itoMszm0G1z
UYl7I2fFNvAsizPqUJvrcewwv4dhC7pTMBcWIV2FlWHaOLxu3QWsHcm+q22RcmxdbGvBzLOt1L1o
TUmTplJ1lVb1VEX1ZaUXKMdmJLKWwWmHUbeaSvtO+XjtYorFD54ML8MEi+mzgbf/ezP9573klGRI
Z3nQU+i7DDYfmqd2H41PUdF+u6zz/6KM/5wZj5cZ9WYZVxKUkc1Qm065C66iZ0auArYMW3u6LE2g
jB8dGatzqjI1HnUZCpJ3b6Oy17LruKFOYAl0fvMiO+vhx5pXYlAazGddhyE3ZLpZKtmOuv4160Fw
FpjfjElEOLTtms5byOWy+lpZpkargYgNGuHJ06yXMRCsSHhMzAJWS2qyJq+LnCru8j64ht/uwuvw
sDjkmLvVznAvH5NoQZzPSJZ5MuYal3NVXYNfgcj3Tbi/LGIjefRJvz/eNasF0YosU9Y0CDbQHsnM
CSj9J2TxfDbFET/mL6J32abuaYpqmRoQbgB/+XkHidZ1KmaIQB2Mhalp5BT96BCt/DYWmuBttKl/
4EsxqWpRIvOgt2YaRpRKLWJg82cy2nrx1lb34+Jr8fPlXRQI4o0XlOdLl4ZAJWYk9RjS0LTvWf2O
VhgjqEX+j4UMX+56HdMgOpo5cf9yPrZLzbxX+5K9VFhXEd5Fe3SzglYBDBg74/AHC1sJ45xtkgEG
vo1gwXL5nkaxXbe+IaExGIXcRAThu21bK2GcqzUna6oWdlzJVe8RxGkAXkL7kuHkqD2Kyvybaqgb
si4DoEUjPHRR1auSGbL0srTcpZZXSr+Q0bSjmAgibJEc9vnKvvoiyZMkz9EUC8zMtBp2UfALOTEQ
b4QCSdumvFoSpxl5bMS6QiHKsCc/+aW46Dr2rB/KTe/2h4axlbxc1o6N4Vk4D+TikS5VZWSgOVte
CivOdQvOYz5iTg/T+0fG3U7d2o0Pkjfk9nQM70D45AQPy+soSkJvJOU+i+ec8SQpGoqS3d84BcDs
9os7Vpmj7nKvvrP29VjYnMsU/qv1nVfMuWRgrXeSJFWwvno/jl7Z+OBZHuuDHNzOVHBL/4tBnIVx
upPHWlIVA3RUPsb76jZ3Use6nhm8GtqcRQHqxoQwdhMuRUXCmOD1yZlfHMzDNE44TMCsO4yjHD2E
8Q/MkDb7ELC5+UH6SFFbhwizfcpdfCvKoW3u7fkH8Nn+tkoGWuOd6Mb9A2rzkhGivPxutW80eesm
KjCXzct1JY17Fg7BMkVGguWW1vPYHuvYnyPBATL9+6IsBClqy8Ih6nyWWkvyql8CeE+wTizyWyvC
f9hewvn7Of3QW1oDjRdvikF/yOPnIAJamCMwcWbCX9YARjy8WfBWQg/FZ/8194C2npeJ2djsTYfM
z53spfJ6t31S94EX/BbI27pKwb4ng/9BJcjncC4lVGpTQ1kO2Gc/ol12MHxQVKK93/BMW3EAIO2S
Y8YGdAWBHVNufpk6GJdR0VI15QttSxkHoQ5YfOT36VsIQHeg5WWdl2KgVb3KxsFuRRnVDWByaqDQ
pFgGKAGtL9QdY6k3pWTAW7Nua/o8oYkV6Z0lQMtNfSj9wqE3FOwDcJ74r1vsTMEE9MbFZGomEELQ
PqrKOMXPB1uFBTG7qELieBxtpXlQJaeJro3i7fKBisRwPjpcjNbQph5Z4hzzzmr63TTe9Di/I4Ep
MOiNI6SWpcu6rps4QF5Ts4YocVAUuIzmN1JGzhTvuxkIG06kHpcW1Enq4fLSNszvk0D18w7qw1Ca
ywgPUo2PZTe6ZXCca0lkgCIp3DkVgd4WJkVU1HpsUL3ckYfshf4a0NowH+Y9psUetF+XF7ZxZkjm
EtR1NcNkaZ7PC5PrNCE5mOTdhP6U48rVk8QBS2QytKLFsS3izO6TJE470n6etUGFh2w96XZxI2c5
za/g/jvUH4yGl5e14Vo+CWM7vQrFqskiYRDhfZglP8LS04lnKaVtIh9SCPrURRvIPl9Jok1OprhA
lNCha2/8XWiyM1p+EZiC/du4MT+tiIv4ZuB5aYC8R3BZ+512NdDrEeQNGBuaokMSC1zkhiJ+Esa9
BWYJbC2ZnsMzRy8Vxjwr+SmRRW5xK6b7JIWLQoxKKXpjxPOGDYPoIPiTvMyN/OzEmsNz3wztQgjE
IlCML1A2U9tJgwGZOu38RQo9g15XVXOb1sZTnabvl9VwK4O1XqLOXalquDSBFGAjWccS8WPPCm0w
6pB7xQG90t6o7EnU/b6pkIqiqsh248HzJQfeqJlaJAO6ySynn0PHsG6CJbMnXTCCtZXmt+SVIM4n
NuDb6CX0DH2MLxknYBa80jsK4HnwLKWAB1YcgLUe0Uqa24qQHFK0Ss5vgeUbAKbBh+50VzIGiWrn
YL4agIUDpoeL3OBJ9Irc1JzVcjn/lVVZktYsWrEAHEkn0HbfVyHov9xJBFS0aX0rSZzzKg2QUaYU
a5Nl9CrdlPTQCWEuNopBODwUDGUN72LClxGiBTC3lgQZDCOI+Msp3JEdSyuI0Ig2quV0LYmwX7Jy
kEEVF11swHGR29KbYntRbTYe1ezT0o5uKru80jzzRRK++rd3EcUQBLTEQrz3Wa6ZzHXSGqiKEjRU
Wx7BHUr3l817WwnPIjg3SdtCU0GTqgLEjziL/LNNrkbynmrfLothmvXl5lTOYjg/qSrJaEQdnEiO
UXiqjY4RizjUN1eiohEcE5qon/Eli4jmySJreI+Zoxy6xUgeImt+DlSQjNSyIJbaqlmApecsjP2Y
lUbMcpcEVY0rUwHEyoRIQNtraBy86dDTszj67Qy6+GxyLHcRuKxNldAo2l0VVNA0PhEUj2lgRG2B
7vAgvs2q3DUl6um16Kre3MyVGG59Fghzl6xHuB9kntGdpvKYdvtsEPQpbWkFGgpkvDZBPw0F/7yL
S99FRV1GeMMPxUMlSbYcL/eXFW8r6WOtZXA+Ly4lBWnbEDIaZFsw4D4RC6yA3/TQeItN8kRIfIME
r9O35J7qkj+CZkzPwLiURF7C7BsEYHNg3URF+iwry9Pln7d1nIqmW3iuInxF68PnHUD7f9lJmQ5s
r9TPQjcGb7UQwIBd0LztrWTwyAllRqW5lOG9PgqHz8rPbo9pkwfG21b/vLycrRwQum0U5qw0+GV+
XGgKgtSaguzvsf7hgGfNST9kKFLiHv0hKldvXWdrYZyStkqaS6jhwQiltzZ5b6XO0Zt90E5oPv51
eWGb57RaF+eJ82BcUnkKYQ9G6xCIDEbleSh7QYS8lRT9tH+cO7YCvR5DEKfjTtPxvHDzvbLHWIs9
NfbiyOjdi31RUCCUyekgqcORDgRtzsbj4o/PaBe0JW+6J9c9yq6AfdyJzk0kkU+dVVHSyFGEVTJq
hDJG+g7YCC4yzcif94Hd7Kw7UYsMW8QXIzgfIE9Ms8i6ZvW5JiPSC/f9Lt01mIDtxKECO6CvcjAr
R0ABQAk/ljTGQBqzgGD98f5lqIXTzwapEhCpmcgyR3vlG0A8Crsmdm9fVtF/sb2zaM7TRWFvjUAt
lEE70Byqx8jv9snPvsSeZvvoSEXjQ9smcRbHPl9dgUOpgvQkJbJbGqUtZ9NBsXQboNCuYFnsZ1/a
Uc7K567RUMSB+xoiTImH5V/TYJ0mszxZSC20wa0avIeDacvo5Eq10B/qxRmXZR8luugq2Qo4FZ2a
Jkr2GruBP6+4BNzx1BeS7EbznQ4ot2JvIM2onrLmlKiH0biuB5E/YDfg18WfRXIPlGDSS3kEEo+r
3DIIEVYvaF6yZ4YeJ9ti+Jmta18xEFgw8j8gOnCuIFeiyDBSZpjtlV7/SukVOMccsxJ0AG2qzlkM
b//d3MfmlOJIFaDZUPUUoPNalUX2sHlcKynccUVdoMULHpgf7wPlKj5WAKTAaOCtqPlz8x5aCeIO
KRrR3J3BH7gStXXUG8eod4q2d1L5Qc0Pl81BJIsLmdAn2RhxjxPC/Eq7BG5TP2ZAvJjkg1IJ0kKi
U+L8CVXHGpivWJYaZddY0wE0HwC7EMSAmw7TMAAggkw2AgbuZg0nDYUBqsKotCs9imxEFnZR2STf
W8YNGSzvT/bvLI67YPN4DoeuwqJ0Anj0EW19xuh3xiNmykylfbwsbCtrbimrxXH2VBqWOsYlK6fu
gt3iW7Gd/2hO4dFyyA6pDRf3gWM4qW+8pv58Eunl5p13ls53hY6Jgr40HWbGBjwZy5eGhlrx3MZm
hmi1Sj6VrcW9rLSwj4/aAEPIYqhqu9ZVnMDO7seT9gdvoLU8zt4muUOrSY83UF6etO5m7I+6sG+L
fccXx7vaO87OhrkAspAFPRnvZyfYAbTfJQ+NV1/9L5D9m1fcShhnaQkBwks8KBA2pl48k1PWKgKX
KzAzvktXy9I6akMEsGqnIZeVWvYURg/ZADzLMV/cWJkOdRC7l/V/WwEpqJBUmcEHcCHCotd1Txrk
L9jbq4ipvVT7MtlN+V9G1+20HKN7wqmN7b08y+TCBcvq0jZnLxBGYWudmDqGHrBe31W/2wHoC5Mv
Apey7SfPEjkPVsuJWlcL2tPk4jGNQBdd3cyYMLy8lf9iZGcpnOOaCnhKTIYrbt/4H2hirHUg3FO3
dSdPjr0/tuuzSN57WQvJ5AgJNlZMJWiXCA7qoXUpynzlbeiWL4IlCo6OH4GRh5wA6BhJlQSF1BTz
c+ztk71oOzwJ7KlG/7oIf2T7Nv1nhfxYrG5EWdQOGFumOhD1l8UeuvwpWWInjJP/gYtbJI5zXHUh
6Ym5YEPBVl2nd23hG+W+j119EKFjCSyPr4kVllxLddMgTDhkd/01PaSH8k7dizpoN1XfRIae4Mkv
GzzK5TK3VCG5hv2bDxWgXA1rtI1SxE2x6btWUjj3WBVxG5hsuDyeK7fsqV0s2ikxMjsLC9+K+l0l
kz/SxZVMznVldMqthOm+AcjFg7Gf0CfE+koIIJvgSRz1JMoyi/aSc1wU1akkGaD95WIbeeqk1QEw
6fZlGxMJYRq6erSFoUxS0sOL5FW9x6X9COLFUyJZgmq9SAznrKiZ50ZWI+5JEPYMv5PqlI6xYCmb
xrQ6Ic47BcVodWB1ROa6G/0BKeV+tlK7NSKQ+qUPzR/g0lBL+UfeF05MkqeGATQV9KvFHdyRYdjI
6T0EdbZrE0C8puldLgN4zjA8XZGcMEz8y0e3adIr+dxzJuk1qYgzaGSGizMCpDfqZs9VMHtIEtuh
1dnL0DtWlIka9S7v8xfmTCtTlEANUTRqx8AxJM8C/hXB5J7fkd3lFW7fcaslckHXGMgqBSEzu7v1
EYBpGepw73HjIqPus/Y40SCYaEs5xyIlA57AA7J5ek4cNW2+k6JGdaK+W0CclCzkMY5+qCT0Li/z
snGYfKFiUutWlxLW+ZG5i/YtWrwiFRS/N9/xq43kfEnXxl2q6tCVRbHn7EC0fSfdUfXb5YVs1sXW
JsF5k2Uqm6FSUdXBwPvRPMKrHOmhfmfsS4oTOsFLdARr+C+BVKYFX0Lz1eI459JZfVWRIEOYENud
y142gTtqgNOLn0y/AvDj8HpZ4vb9Y2AMDLkRCrShz07TnEB8UKmwfDJHwNj+Xc+PSicf0xI9Llb4
Q4sCgalvm9xZIBcn0KZIIxCBoLKpoMm3uQYvCBwbhjnkl0V7uby4rUZK+LWzMM7odCupw5SpY3II
juPv3EtcHX07gBOzW7x2lN3kGU57G7som+z6UyqQL9pczgazjsyDBv5fN2sOSvwmo+AUqs99eWjh
SPvBvbzabds7L5Z9vrr/xthosiLC60Adjdt6Bhgvjf7Kavk/iuHsb4g1gAqo7P5Lg5OZ/wTdybHL
VMGbQKQm7PPVYoBSm5fgEoSVh6M71P3OiEdfCpN9kQW2maaB4MZlR/HV8M6bxxmeVURRBzXEeKC1
U6fvtSWws+3DsVRUj1R0+KnMXa/WkwF/Z5giREApkFut35l6IpHAMW4v4R8R/BNDwzgHIRM8VkJv
8y74lpuGIDmxfShnCZyzKLuuncF9ijAufmmj66mNnLh7bfDqlqj0R2p2lsX5CSMqZClS4QnNRnVK
MvhmVO0lVciYue1xz3I4F2HmpCckRN8bA2tFUQoQ1uk1ccqD6av2uNf/KHo8i2OHuNIDSQskUoFd
0u10h0Z3emFXvSDruF0sMc8yOEewTEMWUsoU4ao4EL++tjzpd+cxVtP2JEKO2y54raRx/oAUePeZ
A5SiP5LbeJ/5wynp7Mif7+b3j6m560wR3CHCFXLeISZSgZARI3rs9Q7cV+DsKDejzzKA/V7E+yKy
K841SJ0uhya7RBZg8PekvdW1UYROyjbpq/s5HxnnHmIlrUkToVVlYETTsmNKhylevEj+/id3xD9y
+P46grnvaGZNYXP/LbWQZR/tQX/5bzI4L4H2kTQfcuyXlXzTp6M0H6bq7bKI7Yv1vAzOOTRLW6UW
SxhVykOU3MumPea3gWrnlDitiL5d4PV0zkO0NGij0FSxnqx57huyl+UeAOpS7pASfYNjKFicSLt1
zkeo8qAWWoNuH9aVyIjwzNKnYHRiKNyj4pQ/L2/mZqMnJtX//93E993MmIwyMwmulsnT39RvDFhv
cGYfVeTr9sBQHf6gyR+B2Vkk5zTkXm8CGX0GKB4wJNlu/7fxiqoE/xLFn+VwjoKo0zLLIRSlAD51
5FiyDXiiO5MBVAOa+qq8rRwoaW6LILkF9syzwI1A0wyGGS54hiwZOABp7RRJYGtJKvKFAvfEt9kM
aStrPXMd6o5dYAMAdpAUPky53WJ8IfcLU4i7LQhm+K4bhTRy3pboYZ0rYge6dIXpHdtUuvvLiilY
Gc9OgnpWlhVgtnTN6YeWOkkt8roi9TA4PxJOBvrp2DFV74ZtHgs/ue1fh1OMZwJaC0JnuY6OSmXX
IuY+gXrwnRQz8LJUTQMYhdSbjZ0lRWyrefXY9eqVFsWCUFp0Wpw7Cag0hhLrVx2i2UGTZQ1AxtZ0
L5/VBnUAUkjEBI6N/NHxxgUdclImQ8Tq3ioyNp0BysOfi36bSN+H9C5EdV/6LQNYvBPNjrGL8cvF
uRLLOZJ6yOZkNvHoiSq6t4rRBjOWT7PAswbU3jVQFg7lLU1SQf14O52zkss5lrLsyskIEc93aJFk
hRhMg9x0tmmrgPUJHkT+UiiPC0IGK7DKJsUhao9IDXwU7XztQbsev5cH8H35ovTR9iW0WiAXkZTZ
KFclG5z4u/s/cxvgRXqMqyf3x5+iGGu7mkwsA8PhOkVvPKc+TWI2YWQgD1Fo6SFSDLfUe3ecrHsC
RLu6Kk9GE76RuNkZtYS0gew0auhO/ezNpvleTr+VGFuvSui0BGcrADFDk4o0nDmDr6p2/omcqnWa
2eq9giPARBNF1TT05M4l4KZVfXA8Azncu2xSm3a72hJOxWLN7GJSYxBODbu7oDH2UfezJj8uC/ko
lF9aFadYbYJ3lZyhqSvQqqOKtF1v9rmj5G/BFD00pu7VY+tkmbzLw+pgTcVO79InbZD2Tc/o7aZd
l+tXFPgS9lx3b/BeIFqd7Cqe76p+PHZFG9opjjXtTT+QhtvQes+k4a84oo5lYBJsfsZAszdl5WTH
aehIOmtBjB0lmF+KOXFyab6baOwN6fh9WVCXm/VXCRmAImyctHxCcXLXVJ3bj2rq0Fo5lPN9vsz+
MshOhGgtD/6KavS/lsZ7QAGlNGUgG6kE761NZ04tagGs20JXHL+DJJaUYUFCZBwMb0yuxzk+ZBXx
ei0SePJtJ0sxN4I/mBfkh0cGVV6CJUe1SN8lvxiXVTjAJPMnNqwiR/5l1dgMslfCuMtRLromHmQW
ZFu3RZb4uuaYw6PcOWVypWb97rK0bQ+3EseF2XKZBqPWKH9HoTJGjRJAErY+BXQqhi6vRQ5O3TTn
lTzuWpTnCBUPlpEB3fRx/Jb41Sko7BzYPDeM3adD6wp9MNwZxbAK0w+pGzitKA7YDkBWP4Jze0M9
KZNBsMdJInmKkdsRfcualzxN3XJCc2OdeEknv+eqcdCW7BDm3e9AM36mheYE03jCoLAgP7HBWo57
fPWLOC8np9GiLTN+kWrdzAmGpU/m4gwmyEcfLM2m3XGOXi+f/OYVvpLI+TlQtFVV3SADI3eYcMnD
XZVFOVoq8psqCJwO7e3KhItcI5XI92059JVgznCDKAbr1oAoLKwqNE+U993QAHDTlPdmFdT25VWq
H6n0L552JY67URtT7ayOzUSNxmsSzsdCSWxJlg5LRXaAkd+Ho/GgaWFta/rigpnimaTU7lh7CXgJ
rxs1dUFR/qLMlh0pMeaR4QZVMKj0qXXM9eHNtMqjWaNFQwUDb05OcWy9RiR3hqI5yPrvJoEWW7k3
zYajyT2w99FmWcdO3sW21uT+otQ3kv5W9oCK6CI7k2tHnnpXYwOn1eIpivVUEGIDccErqvJRCcAw
mkI1ZCPdSQ05gtzvGObEK+mMhH4f2ujQegx0xVuK1paK8Q5DHX7S3BU6xZxCHRV2jB48R6bmnamX
gVMgzg6beD8bijcM34wMpHlS6UnWfBUp90kHQpjEzG1psOxqiOxU651RelCC0kmM+q2tM6fCz46i
N8wz+W0U7XIF/TBShuEDKzOf06W3u9J0wDe5K8r+qFagfBn061oPd9M0OGVYuXVA7ViKj1PXoeMV
TeNtsXyvtQUcWHiERBMml/UcCyswHruEACZOdT+VCzcuMcDXduGJNKzhG5OYykBdJWw7p8UjKaiI
06k5eA4Su5P76xFveGJmht3RB8n6Jdc48VwN7XoqvQTDRDjeCdj+Krq5rb8M+oy3nb1Ikg8COsfM
zN4uzBhvcqt7WHIg+mdPemB5+dJexYHs04YCnDZ6UWS8qYvY6aV5cBYaVI4VDuAAABx4QKpdPUxP
A6zMwrt0DFMXlgYu9Nw2pfQ6LIvSzqrgJhvyDAAzxj2mq2/z6HvTp68SsLf0wtXLX6X0O6i7xzIa
34iRuYZePjBCWh2Ip2mYEKzO+DUa02PaLD5VM5+M8l9oBZvtQronqVbaXTC5Q1I+qlJ9rENwsUvB
zyTpezsni2vN8Mw0iga/rJdvaRyAQEu3noha98Ayj3ZSmH+f9O5KSX8pfYZmZeOhqsI3K0ucWh3u
O0P2oh5T2WlzlEL9PrXemkg+APLWjklkz+qhGhDDGVZhT339W06Ja0badxV+L2urFzKxRgV1eWwX
6VaJa6/uiDsSaU8l/TBkkTPHJbon0LtT69+n+D6IFt8EW0bTIP9UT14RWddyUN9Wo4lDjL1WoacJ
1CRVWV51S3FdTSCcIelpKWNbBj9rPTUvTQ6gDVS442LZX3Y9m4EkNXUDM/IGS7vAD65yzoMZLUXY
ykiCRG4QxvbIAjnB9S2QwY8R4h4z8lxPkdBpfqigo49PU/DflkG4vGIVSNIMQEIEP3r8OBahq1nq
0ziKymjsuvnqpv/ZLcKFPUsuBQT8e0j3KbFt5m9E/SZpu1Z7pohR/9PB8MAP0kTVVotY4g0Dds2U
oBaw2KCMF4jZvmDPK+Iinbzo0pQo6CnVdyAy3Ke7/y3Zth0vnsVwsUyhLGG9KIj1yxHMtUAILndp
eSVNaH/Gi6ARQbJtpy3Pak24SKXItCroF8QN+u7jCY6GisRHZj6+mn00HruIxE/iiI0d/yX14KIV
mlYJGHMZYNqOcZctp6QE9DhGjv3oHukH4QSTaFfZ5yvjbUu1HU2CFFXrybPdgGKm/B0AZSx6s35Q
gGg3TnK0DpipdkRv8u13zfk8ObdhtJhgXzRop2T+rJXvk2qAiht3t3S4bAXbY4zng6Rs2GG1RFMK
osSYoZ/jMT/RaxPHqSL+Dz3LM391e6Rqj9Wz5sh2emv9uixbsEYe/7md9f9H2nUtx61ryy9iFXN4
ZZysUbb8wrIsmzlnfv1tyPd4RhBNnGM/7NoPrtIaEAsNrNRtRFwIaJQTM+3ANuBGSMHNX9atkAO2
4jM6BSkDRJZFRMhI3hg7dfLGklGXZYCvToVO3NwOUuXH8JGmOYlChAdX1toQYH1YX8dyP8XVTlFI
giYx0YgnvGmyutpk8VsIHpJaqh25NBSTV7uj4DcWVOLsrtRsoYds1fimt9VxCjBC1bUm5xtuG46m
iHZsg9f2TQQuq0BgFMJZm0oBUa/ydZuU5KFtjDeGODt6VdxgnNKEBCArImdtLQVCA6jmgxnUT7aC
cBFJIaJGBN2l6gtousBZntiRzd+t78Jyau5qFygI4vLAl5UMKZsuHyCLgXd8W9tx4XttjfCs1N0k
fvMh/NS34p1RG2YnTawjS+7aNY+mUCmKx1nwZTQohluixZRs5n3+qnmq2z+y+nAZtxc9t6WURdRV
PFZLqNcaqFtDt/u/6AhnnCF6bktW6kwpZpjJIIqnPgYY0xHu1zfuPRP0+atdMkXUxkkDL6RFiX6g
oDZu5jk0uwp0kSPIoRvJrfTE0eYnzWggmoeQoM42Pjgr5Tj9WcbzE9J0OxVyvPL4AyRnt/yMNnw5
4rfdyJ1D7RzWwU/QQ6pmn0+vfViBIFLrQrOSBA+sGI8pB05eFEeHMf+Zyd9m0Xf1Hm9qP+wfpyg3
5Wx21xf7h+v5sljq+kgrTMHGNUp8Q4g2kcF3uFKyDK60U9WH0mLiiPNojuNz7GdONb/lU3hMJtE0
oEzmo8i6/muWH3W/fwxd9+7DUB31Hj9GRRobc44mmkssIT0nSEWyeIqXHfZii36nxkOBbC3QWERt
E92JG6I4kbmsnmrWB5apWyUwgqAyfESmvTuiVTC3Sdm2eqxxYRpeuK8tI2ZqoS13e1ySnXQxXE4N
tI/XCJNa+xdTd/VD3YI++9R7udVtApulB8H6mtSVExtaknPkFSJDoCfH3O9/93hdvjMum0bdGUWT
DUJJ6g8YmrDI1G8V7ORJdTLuZd0TCTKuYIBMXRgtJ4MUokOgFM/gk+7s3N9VyrkUJE+YnbFgncJl
oL6si4KcJuQjTpfh+HhX7TAbfsQN4UoWhEIcVmsT6xNSd0KjGjPmmbGyiPd8FbJv33I+N/2W1bT9
hyz4ZU0UsmS9WiYK6W/qXd/T0HFUPs+3RDg4cfuBccGLyxf8b2N0rRvfDhMaIaowEuffdw2e3IOw
q7MfYZEdS4j1TKX6FGm9kzduBNmyNC63ol6boVyd+Dq5m3NOMFOjtLrK2E8jkWUMRnTWG99Bn3cS
mtoW1ZHxHGRsBF03b3pDSLscvZO6WMGlIAinD/s8i02IIDBwlWWKwqBSKdU254B1cXlUeDtoSiTy
tnpRm+un5n1aaeXY0BVzI1IaPUlJkhicJQ1fPObG7FYzyBy4b2id2tbC6zzXh46XnCLWrLBEn28N
vmIxuJ+Uwh0r+SSrNTI/rWpy6vSsVOOGC77qfu7klfw6J7I9Ci8ZgtUend8mkiguFI/vJmQ1o5F7
W1/NH2odF6eiQA1zuj3OBo6KejRuwF1+TDxEdE/SjrchpGwL23V7y2+bizkK3GLNr4o2iPBg7L4N
3A+J34kD61QycFohnnIVxGn5qMUphyVB4wmiPQSnRfe/UC8hHrXmCBSgCa0vt6qOuctuN7uiI2z4
Mxnb41Gg4WwWDy5rURSk9ZlgdFWFmlQ0qMd6EDdShPb/Cun5vHcmXy5MGaw7vM5qtGXd7QoFcRzP
y6XW42uiwmzOkI2ovPpVR47ynbiNCGehhsDCOgbU0TPV1VCKUiIiDm/6BBqPoKEfypt1T2TgBT1u
oBec4WMyHbs3KvshmMD061tJiLasgaXuvchjJVyeKiqFTWPec5gsxcshPeiedECLhpUcxQeS/mrc
3oHQthnuIt5kyV+z7ieVCsdnteDqsMP9VNu+BzI1V4CWsh2eBPDt5bK9/kVZrqJSWJKImZ/IPJAR
Mw6wJr1yvNXYKCltSi88ks4QNnkbaxspQGniroJoEzzF1+/7AGG8N4oQmvo32FIpSFF6SKB1Ct6a
ZbUNtWOp3/sd46r8/BqDTtWVVhy1VUWhp5U+QQJ+1m+C7HvNp2YX7CXxOdK3c8yorX4+Xx+NUTtV
oEegLWIRqhjNYTDuYlbDyEIi7aMBalswf5toYdRCZRKSd6nrv6AuhICZ8LD75zEwFY+3Y8c48/sE
baRMeafP0PzRPLVfnDgpgVHhY5LYAMfONjQzsd5nSr3wVnhZd/zP2PzRGnUR+CqXK7UmQWsVqizy
oSlyO69eq2lfZPsM6joxSy5jIe/y0SJ1G0xx2QtgKJGQih2xvsrqXxF/26TrHKoIb+vLW0CRj9ao
K6A1+HCU5haaw82uS/YC+PAwQISqqRtJN4a24TgvKs2ufF63yzgRdKSs1oMKBopYsfOCs8NuJylH
LkbhUZ1QGTez/mndHOuj0hSsFbJnnBihySvcCi4RluW3uUkm7MAlhaT2urXPD6EP35QOmTmJ58dx
gOxlJ+wGQbJIhVZgzSEzHJMOkesmSROxT5X3iPUXNYkKF2GedoJNH19CHxdDwYk88pWizNC4F299
r9jp5/RVOhlfebdAN9D8os+MNzhzqyh44YQum4MRHjm6yQlTFxa0+O56kKKrm8ANH9e3ihzftdVR
YJJJGQ5bAL8wpDsxf52n17j6rqNeW7LYlBdyGh8/JIUkLaTyIl6CqcZJHyR0cvaQO8ArgZBBtNa0
iS0MXq+vjuWIFJRkc4RPKUJOWRCfRvWWK06Zz8iCs0xQ+KFpfW9kYibZWiOYzaSZ4TC5NVfZ6yth
fT06QG7EKep1Liaq771dnpGGOs6ZObi+O7nxJv6K9onxf35FftgwOsDVs7Hw4wpLE2YQNRcWD2p5
oT0YrPlRhg/S7eFTp0HOaBRk2xdfhlgy+6izDTShNEW9k4bAY3zJ5ftTh+i1BC1liX4cV1xfGY0O
dApL5H7F/gfXFvf6WBgmmn62eoK0TdkipIVCgCo6vNqg34D/y1N++RXkV14FcjFaW4QM8y524ZTg
ZEfSSN++xx2cJ29AMsOA5D/ccxd71BOsyVtwqHI58R/IEljIFd9GIDtOyfOV8YWXj8TFFIWYgRBX
ahBBhZtLGosTEXJX1aaQdXd9I1lmyL9ffcFQQWWaI+LKkvy9khQzEX7yLStYYxmh8NEvmi6qpk6y
df0cR9tE2fQx43FM/sRnCL58LhoXIUxRFQKeAh30g2L5UdBfVCM1Z3AlrH+wP9wsF0sUHKbSqDSZ
gqusB/8Pej/d6MiDjYf0mhu2eMew9jknCvgAX6amEfEzjZ7F7We+SRUOmu8yUhXKPrR79O1PmB6M
dyGjN3hxly6m6JlcuWzlQErhCtD2NgO5seuJ87p5ZjBgLe7UlRmq5JCrCcSJZAAiuqwH5Hk0dF8k
tTOymJpYdihsSEOOaxuCDVK/lyqng9p6vR1HxmpYH41ChBzSqmGFri3kViPUg9Q9j06cuWzddT9Y
RPerj0ahQRiNc6ZNMdCgBqWm9Bxk+UuUaM7QQBMMJUdz3RxrVeTfr1AhC4d8jGRVtqXWKvmDmN3U
DaOhdaF594NnS2T/rmyA5Qk99qNPAsB2K8GzW5NMbMj7/12N7qMhChr0QEtLqcNitACURdVDJO9k
f8N3io2i2vp3W0iWfrRFgQMPEqYErT4krERjiEXY6UP7P0J73FZnROmsfaLeTUHCqWUdN5KtBJD5
ijMnyX1PjgyGkzOOEh1nwcPRwqoB8ib08QZ6ZSlotp2cgRVgMZZDx1cRSiUaCP+wHDBIG6gZh9At
aBm+vZx5uJylT4FV8Z8rjzgeMg9bGb1YBv6vQoEO8zG2tCvc5L7a5EdW2Wl5gYoogLkWmtIG5YpR
Xgh1Ax52u0wSpDhydLl2eE2o2f/eRkn88GKI8sNCmAZ/lAIFPZSJk8SNF9byXuJZjeLLjoH2DkNU
iWY8hRNtr1WqGBeoR4SYq6zMrN0UtTchM7V+rlh2KKww5E4PMx7Zmr7FcVKfSwMjTTPemjNLW4h8
mE/vCHAL/2dF1A4NfTAYoQCgTeq3XN0WXO6U000RTJauvqKz11lf2LJDXMxR+zRzQ6hzlSbb+ryJ
i62k7rV+s26C9e0ojOAxhgPKCFT/BBFRx6PAF2aeJJh7/Css+r0Uuqs2zGK/UsZJRuaHN9O8sCEV
5clT5q0vh/HF6M7apKknoWjxIMrDu0Q5GeX3XrpfN8H4YnRXbQtdjKisEUrViRuliVl3bkf64dEt
vm6ItRbq8SDjphCDErufpodCvC9HO68Z1yxrLdTDoUxiOR/lCg5WHaL4+wAm8rZ3KhbvwIKCDwGc
y+6TpV7d5oIQdjPkIX/xrbfn3B3RLTSYEfSJSM7Rh/heiDmlyOXeWImyP1y6F9sUOsRwOz4v4XlE
25YUoKbOTrzIGuzh0NxwsclK5/7h7XKxSKFEE/r1GBjAI5TI7XYrbNTt4IYbTHxu/81DKHwIw07Q
RQ5RoCgHOx1pY0GM9l39d/m5q+2jQKJpjYgXu0621dLKEESJXgdiPVk6D/mXAO8Wf5/OllTl5pTs
UpYiK8NH6Z7aIFQxJ5hi/2poxEAKVrrJeqtJGeENywoVd/RcGfOhNiAR0++b7lA3J6nYg99xfcPI
h1q5P+j22cgv4jSWkXefdr8aqjq32bJLy6zFUMiRIs3NqTxyciVpAUodOfreTLUppw/ry1mOdi+O
oVP4wQlc6aeJgXOtmOWW9IyCEVOxfvU1+pbGsMdARFq3ZOqFRCwSko5odjGGw7jgKLOqBqxvR/79
Cqo0AVpx3UgC0MzRAwtU7uZQO7X+9I+fjgKJVkXGo82QqkW7sTUfSHZdvydMDSA8t5mzkCLD8Sik
iHHJz/nsEwAmzW4hJC8yKzgQge9pw5KQXU6kXrkFhRfFUEtqVGBto6L2ZjqHN3r9pPOY+hKK7AZp
wBfZz91AArdBWjbgUgCRHYoXmDlzorxmpFgXysofLh+6H3aac5HHQwr9sJM5eZNVb6vbwsLvmizx
PjzFSM9xD6zWZoar0komkZHrTdFFij3WdhJKZps7Rtv/2wvBILt+7aug20i4rMTVlt9IyteG241/
F5P8vsto7uCy4oMKU4UIWef8bpKi1MrU0uP7TmOsRSSgtIKNBo0lOaf00KYm2dPgpB3Qs+ESQIm8
lscEJtoOQGdngxIBmnu1lVsx3guc7Tvrx5K1beTfr75oPqPbwWhwo2YJFNx/aj2PnXPXbbBQ06Ag
JpObLvPL+ledgVSfgtt201uGV7jBDeuNwLRGAQ0n8hk66mGNEAdBvvCHchJvZgvvkaN2Hl8YayO/
fW0XKaBR2sxooypXbA6vAVDyN+ZXUzD9s3wmlCKDPX77LyjQF9OgkC5Ap4Yky7pE3Xe1BNXhVEWa
rSXDp2jYlE/15GAGdkSVYc7sYTpExrZHM+P6ahcXe2WXctkURb2irXH9gRWzKTAbuR+NU+o/rVsh
f+XTJ72yQvlkihkQg9dxMCT9uwrStsbn79ctsNZB/v3K65NECCsIBcn2UDi+sJ84zI+DvkRgfK7F
wwUBBRFCA7ok0pwPQazrQjNistbPz0Owm/PYnGRGRMOyQUGiII5poxZkS5KDP+zE+VxUjK+1+Ii7
WgblbXymT41QIU3TcAd1vG31h3KK0Ge5T5Wzn1qDXFjr27McUFxZpPxMEQe8sTIsSvJ3GJcwufhr
MzzIZejUMzi073rDCtvUZlglwPDZ7y7bRfldqWld12VYZ/IEMjXMB/LcprLTEyEcE5xqi2EPTCYW
scUMoMgXXLNM+WNcqmHIc+950sEJSZ40N/t325DDMzWOPZvI2lMKJINALocASqV2iA478ZsMndfA
yazaCZ+htuyE+8QOXLwGrcBlEawtMGfgfXK1uxRkjlWEZ2CK9p/0oHpQSN20eySgQWdo1ZtsC2IB
E3QDj0nB2F/yZz9/ZN1QNASJAgTjPx76tCxnLargVKBeuFO5t6ASTT/RLKFCM44AIckgExmHc7lC
iuHt/7f5KQuUZCNyJUAAo0TNMgcNx4TIMYoisxnzh9YvbdXPTrr+ICeN3WqsCv8ykl7MU0FeLoS5
z08TZr1kZyo6U+df188M45vSuaG51oJoBo8oJq5BPIH3r3ysoR/kQ2N0fBgjRk5t+Z199TkpJOpH
3oi1kSM6hPED/4TGSdQTIk/F2LDktOAhYrYR/wGKLp+QgqIWIbKeRgbqm5ViVhy47AztRkwC2yiU
vQAdu0RSMQCegFqyZsDg8i11MU3hUaznvBKCucrOfAdRAonMpvZWY0ZmrE2k0UcsNPTraOSrEsVi
wSVMuiFmo3fFtsaUMtqzz7o1uuId5667z3KocrWhFAwhlC7UTsCGgiBnE8GsZM/7djPfqmbyxpul
Fx9nVppxGeYvn5WCHwjoyeCIwGfFGN1d5NfnUs8sHcQkI/hU/EhhPAKW36NXa6RwB6FDqeaNTCp7
k1O6hMM83wte7xDqJ/UfnYbOHhl6C0KaDtkjtBXX6nFSD9zgGBGrssfwGXr6Oqz8PBp4nPj5Jt+C
yBfU7ERWUt1m0FEyS0e7rbat1VamfqezVGQY54JOKkm5waURqb/N0bzVwx/or4TIcVS7kjYxyAIZ
AEqPZweSUiWZgPAIGihWF4+bSS7/ptnr4h50Smmo1DnKNWQqAgmMP/Jo9mK/GyMWlSTLDelcUir2
YdxAyZWkrpITRijN4of6gA6ldz3VjcRqOGAapGClybNeqTHzgelf0ULSQ7BCW3FyIImTO8OG65x1
MGHtFYUloPIZa2Rh0FSp38faA18x/j7L7SjcQPzqN0mD90NcoJ/2mOr30P3Js7v1VRBQX3ml0DPT
k+in49BOkh2Drg36MV6oPSQyq2zE2hw6R6REUdipCdK/ClL2zSl3+42A1i10TXrG9u9KEhcfp5ND
c6Akc5YiJCft17KVQMxBhy/86i83ttJ2/RsyEJ5OEw1qOiqtCs+rK4TE9fxUqY0Lgi0vk0FeELAc
g4GFdMqoyzChLA0hmv+EHwP3zDU/DMlCGdPEJPrIsfpPF/g2yfP59/1F541An1MnQoDns37UvoiO
tNe3EaoQoPjMMbk12WRAtNtgqsodnptnjYGIrCvboF4lWtZOPqcj11m7sie4Ifi3rOiYWAp43rzJ
LmzS/a2yehuX45XLoikwUfXGLycfl/Z7e8zGcKItKaSxGAuWi2dXH5cCkbBMU6ko0ELSOETOLnF8
W3z5jsFDEHj7J47xMRmH3aAgRRKFUkalWLJT+a4J7pPpGVxm62eBgVoG9frQoHMvGQU6v9PW65H+
7k7TdBrGH+tW1hfySYVKxWyMNvPAXlU7ldKjqn0Th7d1E8uNKr+3RqWzKVWcGWNWJco7iODp72Y/
UMXf1M9EslSyYjO8VU+SGd92exZhEePMfVabSny16Yn7KaLVuvlWdEBsuikeM6/elw5StiZ3FJzR
iU3QhtyzZgrX8QwC9h8jV60WUeFSUN7Kxpum8BSkP7TIaobvKiOcY20juWKv8mICik1yG6M5Ypi7
L13eYLZKOUgZ66ZeLo+rIpRKkQcwDIk6ZX7ciuE8AsLSg3BPChTDEYxTXr5HFqB0ZgtCZkfOrjb9
Ufubq+HKMnXiuDLioDVXoLI7OonkzVVtGvG93nuSYjAe/stOc2WLOnqVJCZK5COuAu1z9DM+p9vZ
zhGwKmS2qkGWRbvtDsEWaXAEAiDI3awfmMXNvJin29T0aIq1FL259lDXIA/X9lqhu/LIGtZcfHZd
maFyDEMUdfKsYZV+V9rdXN2GBYsvg7US8aNbDjq64GQJ6FIbx2zyDAU2GM+u5QfR1TKoM9YbYV8r
Kjqm0WyXoweu8PiXdK98rbZQfnJZVaZFVL6yRh00wwjDevaBZbL4MCpeowdmG+3U7mndBVhmyIe9
Os+g6uwDUcO7SzCOI4jOmpcRo2gs1pTlS/NqNeRnXJkppWLqYoL+4u2MQTCSSpTt7stgExHpwGZm
DRbLH1f2aPiI+KEeSLlf4DCu4tfm0IMVwOKLY4kcF/e9T/dDgvHFmBGqsT4nBR4DlBWzMi4VFFat
VjsK81Ev7URw1jftD59TwYAKetzBOkvtmj9xuqKGiK3RwlAfqlOyy6zW9Ds0uoPjwGPPBP/B+S8W
6Q3MQ57nB2S+QVy6aUULVcDEkrzB5u0psdAnzOTGI0f2U5gDebf/rJHawjYI83kiwWG8JYMj1XgJ
Dgub2wYl46OSb7Zmj9q6YG4rOSVdDnJqa/VzEHhV8rC+bywTFNxruhSISoVAvipOeXsKG3dkiaKQ
P7Gyivdk5dVBm7m0jhUJq1CNc5ndlqnu9CqyupgtTTax9CywaC5ZnvGe4L6y2MTgBfE1NOWS3KCE
w036KNI96aPIH1nFaJbnv/+aK2uqofdJKuEuAUn6GWPIrv9W2f492JLN+gi2gef1HVs+z7+d8P3n
XJkb5WnMwYwM6absZhCPSdybeuZmfxWOXnz9Pat9ZSbsp2gKycTg3Iw/8t53VE78IvYohNdfRFFi
PDuYW0bBRyKGRpurWFV4GF3Cu+bbPPrxZoeoAbHmf1ifkEaOLFJ0PQBWiflklrGrNOdJ+z6zRqaY
nkHhRZ3gpZaQUUWi9aa5jeWfwUyaQOtI2fXe4Nt/1wN4tWsUYiQNhGsrdKQi3BBc4otxAxQeofla
e6k3bVjOyNw3Cj/CpInFlkw4/wo9U9t/8V0SeWZuemSpkjCQ5P3teuWT/DjNQ83BWCycolo3ucjU
WsQu/QmKK1YhPo4hI2XMgMd3gsoriyDjVtMgQVU/bx0MWVs553AQm1k/0axlUS9FsesHUjyWkHME
Nw8IFAb37xgHkYK5+MZ7a8/VWgK/4zVVQ5zUY/6sewEhuNwyPtdyrevKBvVEDGqlk7IEbzf/MY3M
7AT2WEt+Mb7p96KbOsP+vxhLX37K/8ZDkUKO1lf13ogw/m74D8Xw1E3f1EBxqhCCArdN4KTp7Zjt
pGS0en0v+Rv/x79tHoUlkTjEQhPjrkm30QaB/UbxEDvtWKOkf4g+L8uksKQLBgxxT8jx9G69JSQv
nMWf21d167uah3vtKJxJPNbsWOkeFoqJFKaoQ5TniYrcWXqYb9Rd5oRu5NWB2bn5Sd4YNotOjPy9
lfcCPS5Z5mjXSciwA7QStpjhHMxRKG77gPM0H2T8RtqZNSfY69vIuBLowcl8bvRc8gEtU7afZicY
b0W9hVIWq4GOdULeiceuTmFapbUCpkzl/U54F9tDAcomU3O5E9nTM6Tkt+tLY2G0ROFLW2SjMRg4
lOShjN6yYwTB0exAxDJB3MC6yhnbR7d5xeko+pIPdwkazazlLXgHTL5PMbnw0KG4phSMwTYGREsU
5BizkabcJCI50tsZVIGip3m8Xf+C5GyteCQtFlUFfqjFBSKNuA4dqX1ox5mDRMJzHSa3Qp4wmtxZ
C6IQpY9jqYAODlIgAoDaMPZZBC2JKWR03C57PIa+oKAmqdAIxqKvHLExptyvSCcniAbEdIaW5SYq
7TFizX0t324XO9T+oMbQ+DNGbKGqpbtSjEjbzw+h8dSDn7kbwBur4+pOivv1LfuD01/MUteCxjWV
z4PzEOdM+Y6+qI10GhDcozl141usI7a8ZRdj1JaN0HWQSvwHXQuIoeCpFYqmPDytL4llhLoBInD5
GoNCcHgqQHgd3IEL2qnVmXWHsxyDwnu506JgFDH+gAwgkkqWckhBdc+/pa+zN1oYHrWa0CTF64f1
9S13rWiixkPST1N4enQ0SSZf8Fs8y5X6tk9BFsydIxBYzvG+S120XJhQdml7xtle4BjHs+jKKoWO
EZdrfKcirTtYoz0fCMW+eNZiy7BUO9iW+2wrOfEOrTO2dpBP3bPCAszlfqurX0CdRHlohgQHFDVn
Ba2pnMkluaPIu6LeJNWm9c/lvJP72UyYnA6LO31lmDqaWcMlddDiTRFlhZVLh7F/CrjCCqW/SUFB
20/SeEWQZJ5AxBXUjFMkFuMooFtAhfzJT60w0YE7MaeCF2H6YoZONPTaOIUprnFbUV4l8M1yGBDP
LTW0Ne2veoqvTFH545nr+HnqkdMADbuRf0nkO041A5ZS1XL16MoM5ZtBMLWSlGCDZK/5JjogZdzr
B+1OfegxGAeRO7e+jaATVmwgQ/dve0anGTppjDO+73Eshs6KNN3ixXrDRW9twtvr534R164WSXlh
2Aft2EgYO4yz3pzhiX5klsHbupHlV+yVFeo+aOq+5zoDM6fCTXmQLXCAe/6DbApWdhbRssXKFbJ8
kboR5Kbhk0SGy8vqlzBUzEkIwAFuhR1GFVjxI+sDUheDXigQj8KQqD1xzy3/qMQ3qRQwYtTFV93V
56MuhaLjkPrUkZ/xFd/Caw4TQnKGrv1tqn6JuH/0CAovwKRicFyF5jM9tYfR4uZHcX5d94flOtdl
QXQuIVfirm0JJuVftHv9J3Ildr+pFVM8F5aUmTq6MwXgvvISPHPn1mNVhxjfk04stMOU6jwoGWyc
bpCNSDPG/6DtqSvWnH8T8tpueab4H0GLT8/YqyVTaKIbsSBVA0BrsJTvEToXQ3uSTLgNxl5xwwkM
l1kOda7sUfdaWQ4tpHsRyMVb3rlJHND5tDYmaG4JMWnzik/L2NTlJu0rixSUDOnsG6RtEXiJYNxM
vuov0XHcaI+tw9sdxLeNc2pNxr+5K52BmKaC67Qe8ZUKBWf1QZq+QIR03V0ZR1yk4KRvmhbxKEwE
9Ss01EyhOWiskfkFAlvyEvp9TYsUjkhRDr2yCPU97b63k03hTSOSUQIPSk1CkFhb2nnokIyFzh2r
2Yq1PgpeBnHk/YIMW+nQxY5PDRKXLSPeWYxDrlZHgYoSQu8uICZE/mvsP0CqtWmdQnvM+5suq6CQ
5/zTltEZhVlqMZDt4zXr1+ldKCc/9BrKsPxfUTFdlkXnE2RuBOFKQDKUkM4NQlOR90ZnK3+V5roy
Q2GHmM+8HPTAq2mn75CjPCZbzot3LFhk+MGn5EExTLOQEhdEw6cv5cegeqn4ZvtvW0PBRMrletFJ
eHAPymmqjiDxl7rNv5kgC7168rZdH/vigA4m+WsYC2b35kMtct0E+ZUrcE6TLwldL3CaCBMVV0ES
U70JOMFbN7G8HRgEgf6vQgjMPq4CQpxCImToyxYS/ZjIcmjyqW/xfMBoKfvDVXExRJ3/qYHOx1jC
vYZb/9hiRr2yMk9/INOIk608sd9nf7gqLhYpOJhAxTXzEuBAPnY/45cU9LqcpR+gUvq9s5uD6pZe
8cya8GZ8T7rP3RcrsRwl3E955wzTF6U8+DXj3b78sPi9LrrHXRxS1JwasAaBiDwaN2V6GMEgyevH
qMvQWur+k4PQXe1NUAvNLKHeNAffoCHcjKckZ6TDljM50CX/fyek29nLqMCIdoCdmrzZVVxhI5fm
dJYxpio5pdczW8CXz9XFHoUOU1vWSpuCR2MA479sQfCDzLXNnnQbf1PdaWOUTAp3co4+H+WLSQot
0qDpxzhA1xNUY2tlO3DbrLc1/5A0mb2+Ycsh/8US9ZDg+3aMoxCzK5l0y/VvQfsACQ1MB65bYa2H
wo1Z7TMFpKkYrZIas8o20/TFx7fEjPhQVP9oi4IOreTBq0IInZWp3vTza+Nnrp7mGCVJ3NRgDfMv
D8Cjv4WHuKnBg5/rIySmWpaBJQu0McUcWZhzQt50sAtVOGYCtF3rDBrapZn72rnyy02WQXaWbCsS
HxmvONKYel2hn/uh3NVpuhkT3YmM4Z7LX/r5mxHJjOTWIt5c/Vhqt9tI5ZVKI6262W2u7qVg0zPn
5BcBB9QDsgxqSwhhUK98fsjDtk4RvuNtjzb5/FcezW6s2FXP+iHaSj8rN7e0wWS1KCyv7mKZOqgY
txZ6pcJBDZG0ErjEkabcFNGouO7Mi3hwtUBqx4vYh+oDD9AWxwC15uROijJGDWO5undlg9qogudi
rYrD98DlpLiVp76kZrJNdkR6M9l2W2iEn3q3fGQ157C+IXVSO6Gu+lCHO7epFU5vOaSWWeNILAeh
Dug0ZCM4ynFHFOV3o9qh9UzpdhxCXCPcxiwuz0V8u/qQ1LXO9arKD36G4iGk3SBrlwo7tbd8gcVA
yPhudPogiVWoLk1IkkugtwhPAaqwIeMmX774LmuhcwRlinbBJkW72ah5iuj40VYfebMLE2jT2/m0
46BeKt8UmStPCcPnGZ9RpJ77AyEo71qIFGVNa8caRlTxG7JJ2/ay6Kwfr+XM3NUyKQARssov/BD+
Id42EwigczcEQZHxqN8rO8UqwTvGMEh+/Kfb9soghRt5nw3inGL0hcxvpvb82tfvIS6kmbziFTTX
6/YY/k+nBxRBmPgKBG520UFffp7MKBUsnavP88g9qt3kic3IuOWXSwpXS6TwBJqpWVkVKhpaQzTA
dR7nTGcfPRiEvY3VdLScSrsyRmEI6EvrrpmQWk0PA2Zhde+dLcXhX9pdv2lNkmQd7341KbSCy+oY
X3xrXFmn4CUeey5rfLxoKrTSzkluoR0oCYvziPfoBDLf9c0k+LHmOxS+YGxq9GcfN6rs+fDUd3Gf
LTs9yDh/dPIgrkIxFRVwffBZZBbRk6J8y8TQwiAf4/W0HHldPh+dP8gGI0KBNkCSDpwK4za/CW7V
bfIjspTbDHnPLGIKSTKgk25HkKBXUcsZjl8xbzvu51Bv2/5lfZcYPkGnEbhO1nttwMCEIb8VfG/F
442o3E0yZhhYTGSM0023H8hhUEhtjbleHeK4QzFCjvjHNIX7MRKtMo5fEIv9XF/cclXoasvIB77K
LUhC33VaCXCOt2BdtoMdZ0WWbjceopS76iAhUze9auibVE8sGgzWailcmeumTBsZR13EU6uJHV7a
oa5ixgjbp1MjMVJ2LE+hgCWv+zQqQX0CQaYvkmxNCCbCH+sfk2WCQo/a0JO5mFDmqjj+Rp5yR0QG
IOPi7b+ZoWBj5iL4RIuAKCwf9P5oYJaeNe7FOsn06ExjVFrQz2QKcNc52QmFbHPcqG/QmkLRfjyW
zHZMxrej6/UZL4aTwqOeMMVbgSvMiLvRVcZJZj2CaKbnsSkzoxqQRlWPnRNtKg+NfdtkK1mFi5cX
Cw0ZTwOZeovwIlI0fogS8gipz8EDP8BZOE030k5yuG0ZO//kFTL1EEGMHGhJ14LVvLMm+d43jg34
EtdtMD8g2cUrtAAbR4VgFm5RSmBDNizoWlpcq5tGE2y5pkCTev+tkg1PLueXIniu8uiO8QsYaCxT
oJEJvp8nNRKVwn3nEMUF6YbQUAaOdlJvlCNuOMNLndD5O1K1C1DKFH5kU1I3cY3UgH78P9Kuqzly
m9n+IlaBmXxlnhlplNO+sDZ4mXPmr78H8v0sCqIHZdvl8LAutQA2Ovc5CxCKVit1+gCeDfOS2Q0v
DKJP+EJkoDCWBNteptBQBDdKHCwGGXjDFY8EPDG8R8dYkkmZwzZVTCRsRQeY1dVeE2z8Zmlw+aNx
kl6WZUcJk0qNTcQ5dfZNE4K4eLn88znHYCl1lFyZ5qaETqQJdSRg+ehzq8d//5sY+t43yq8qPSDn
aOyt59isUq2ycJeSVzHkBGssV2wy5pFcJiheC5GvNdh4Kt7yGAg0sXf5MLxMSWXsRVKXaRuCnACD
nKND1zIxJCW4iQ1YXzt6XV54BZb9IvnHA1IZ25EaVSfWA77SZNMFhuS+fs/N1Aw0D9EvSgua++KN
xjEYPN1g7UVZIs+dkbzEEsr/2gMZUk/KechaHKukMsahMlpgXdPNJ6WTbANQC11oK2AwWQ1Xr3mQ
WrwjMcZB7/QykiY6FNuor41+buveatPvC5bbR1G1RXWySCkHNaZEmmL+WUT9iW4y5yZ2tgeBc7+8
7JBley111LTS7v/32GBFHDrRrWNuXTo1HDvCOTjL8SpJ6TCqMtqTsf5EokBW70qJk5LRu7tgeFka
q0JLVAL+O0QIc2kRVEiwFWh1mHI27mYMkKe8fgTHNLI8r42mt9WqY4J7ws4teaYIQoW93I423S9L
HjKPV6Pj2BeW31UWalkb6JieQFoMmcmuKAB3zmwsU5I5ARAvl2fZXacprhO4F7rMtrjjzewIVofq
gfBcvA6OCHo6YJE4yqm2MXV24sJ0UHN86VMy9qbupIhoMnVuwJXFxXram3ourkaXTqorPMxynnlj
CV8Xsvw/FyTxB3dxMWBnh4AlEd5XpuTfaC8Bwjb78a+suGmAO0TRNKBpfvZJKfgVMgq+8j6OD5VN
XNON0Cdw6dKP+ct847FK77/BD4H01jdOcMGASi4aqNCr3ZEgWyzPPffL0cD465f7kMEEznMYrUvb
olNslLdZfV/lgZGeEZ3EoSNnVtF8K2VfwrARuR9jXi12H90FzMv/u1HGL6ZSqszpgJ5nnduhCv5q
dH+C+lQG4nF11zvi0TLiv3uVH0IZXZXCZjGJrKLSnNtZa4vzlYL+Ew9F429s9YcYxhlOjdHNvYQc
uEV7ZXViOzr+uckKGDb3smbuG9IPUYxHXFR1yaoWk/pSr9tkdpoQPXEMHk+ND4LAgbe48TeZyYc8
xilqYigCSxq2hgDve3E1ez3J972l+9iEeeDFzfvTTRslYQLnECQtc55BQ2VMN63OeBPHlnJQLKod
dAzOEhFFoUH5IsjO5Xv9m8z8r4OyuFVFI2l1gj6lM4r4fllur/lDlv8q1+xHVgqpHSu3SWNXbRik
KyaRMg8Umk81XtJ//D0YywMWkXwSsav8Hs7BsMPAZr5uuzowrQXnjpd/cfSJRbSqU02TZ7qG3RT+
KLlrcl/Wgi0qD53SIUjmzRvuu8mPW2ZM0NoaYhELNAErVW+KH6NoqpAdyYeiUnjITrxn+QXPqs4X
UzPByTJ6MjxVclwmS/TDGwqPWHIXiemHuWBdWfiqudISE/jg1GWEvn5K3JpY8/3kaUgwQ16awXEX
LPD5LAsdEAFgTZOoPoRzZQE+wlUqxeJoI8dlsERa8pQ1tbAgN5N8AHPb2bdI8tKXycswkJ04iuhG
PGIo3skYg9MXYlc0I4JRuX0txusodox/Ncz+YWVY5KomRGYrzaDJDJNAJhkAp72YRzj1N3ng/zTd
JOSzQw+HuSZFRZu22CvHmI9bXEdPPQCfKeAXpn24y6f7Ie+HQMZwhHGuNqsJX6dX7a+x0P+YcuMw
a7PVlbktaMZj3uuWjKHzIelmaybtuRXHp2IVbua5fL6sN5etikmYaGbuNbUzCTgbUvlXnLhN+Kws
rqheG5ngRlPI09Ldp2fK2Jw2JaJKCuM21joPq3lB91+cblXFl9a7VrkuyTUIotX8TBLRUnDjw8Sb
iOPIZQswZZxmQCqF36eESICihHOUgLqEUQouTe3u1/04IluLmcK+rkcd+wNjHdn6Cn6xSry//NF2
X95GBPPR8iZqki5HyyLrrySAyktHg4dAs1t/24hgzL9USw1paqA6x2XrVqXhEGV4GI30ChjStCFo
5UqcOk3G6z/ybo/++Sa6NpaqLYqGEpcA8iZ9nnkDvrxz0avd/HxJF8wxpKxc8QJSw7Wwy1k+pOlz
0jRO0RvuEl4ZOQ8GbD8229wmE3bqZt8t04B9j/Z1dKp7MTCc8Si9yjbwOLh41TztYALPshViOc+o
Jwifm7ywijm0iHS4rILyruHYHImx/qQ0tSmv0Orp6wlEcKMtdaFVreMx1/Lv2RzZMwa0Mdhx39fa
dxKlj0ZVvQ1r5BtdcsZ43k1V3sVEUa0Ik15NRbyywxRnjnmgJrIKzfRrJXPXQgJDcqtZtSA4iUlO
8tr7ujjgU5mWTozcAu6UZQ7ZuRait7GOrwYNYW+hLDzD9VUvDRmLP7KMpRERqHWMk9Dade37sqdQ
IPHj7CQ6qt8VEKAQX4OaC5ywPtg5B47UXaEalghMQ1KJzpZC9agDDU1bonygn4U+shbetMjXqh1O
tRHAvjY51IZI6xBK6/6oBc10jaVFUC6WKge2/atOfhbEPDuFTJ3Yo3TlpIAVVwM5OXRKcFkjvyrk
ZxHMGxtrELCHZiXR+Z4Qu63V/DorBxEfKXtRzLfLwnhfhnljWZvFXRFl6KXGP+Y+Pc56yKnD7ZRT
Pp+HeWBKRVTwK+LbSIBYnegGTmCepdvyOQxQoXYLTAEmnd3xZueoIn8Ojj+LpQZ0YyCnAXsCJIHY
8orS+MVeb1EAFeXEW07YKY5RSSB5UXXTAM4ZEwZ1wjCMRIyhfD+LM9Ka6wKIe+HjcqsheRw8yYsO
77UGO33CBhDhLQF9TXA+i2ecqGnOaSuucKKNcCWXd4l8r3ZeTl4vK8r+C0PRH/P+kq6wWM6Vok+T
JuE6zepuIcGCNHlNrzVMsrYAqrssayeSpUf6SxhrpCZ0dv+k2ksPstferIHxqGErk1KXpMcMtHgc
Hd1/BR/ymC+oJEopC42MWvHY+02ZncU68y6fad9wfIhgvhKRwz4ZMRTiFKY9iaexOkna3WUR+4rw
IYIJdfRpltplgZU119twcFr9QZHQPHv+b1IYUwtyhVJQ6Ibk1Pwcyqc00z1d7u/TTOPYwd0b0yUs
/eugHzbYTowoVkKmVw2WCBbJqtT0Lo2ExzDl6PXupW2kMNapS/I47MoQGLyYdB0O63otip7wz6fR
odAbKYwx0vO4KaocNh3ABWIITqtgMp/T+pZfGNw1ex+S2M6KomZpiOELykIRHhs7AqCv6hte5v0L
eOlPZ2IbLJqyrMVqwHU0oCX8s9oRO6bbedUBDMEvvLLRvh/ZnIx5QcXQjHnf5Cil3JWH+TA6okN7
AaBoEO/SM11EFN74/GT0+39xIxupzKMqkkkdWyFBxAvoSKF5S+rrSnND9U/4gEaxL7+uXTO7Ece+
rlKXy7ZCeDZVz1N8bNfMGoq3NYqscL6/LGqn/vj5AzKxjF7rg5kRmPTJJnZxRrnKLXyKbBHZ78jr
R5OXvdLLunSZ9DFufHKty1Gn1HgGCD7fMRHlEHAaHTpI9f3op09tyvMkVCkuSWTiG62e9E4woaTx
1Z9bQtF1dFht4kBb+Dh7HGOiMcZEEnNxToaa3ujkLs+K3djpTXhF4wBKPjO7wDwK5FvOd/xaE/j8
HRnjkk8raEQqYF+F16uDxRob4GoH1UeJ6cjrbnBsMssBReIpw1ISVEaUfkXqOQlNO+ok3kfjHIgl
Ai/HuJVjAddIKRaGu+hYIlLEtPB14vGwA/dDjY8Hx7I+tYQ00jyvmPpOrRKFHAnEYaGVa0clfcFu
5tjVTh9fI7yzxr6wh5ITpvIulDEvRtOrwhilcAzlOZ0w03sONf+yfuyLULGCg2MqEjtorq1lWGc0
N+rKU1HkFp5f3D5dlrEzfEp18EMI87Kbpm5Xs8Y5Old+pdt4sVO+xAAIUt3OUTwpULzCC93BVg+8
4O1vPuGHbOaNV3Kc5Ev7ntJik+lmuIYbwqIAhbccr+XJ5jVO91/5hzzmlVd1OKny3CKzKCtLUx2x
au2wVy255rWieZ+OedkFThaqNNYaZB8qWUqHeAwufzmOCHak3MyWtgALB/a0lMmOy97OybUmcdSD
J4SJr8MojwVNoFZ4ue000RJkYskhj6B7p5f3SQnZEfK5TuRYXxEx0imF6ghillvyAEAXh8J2pEHi
FF4CWmObcIoC+077L4Vg58rlqeqEvECJpwErptH8LKbAxPhOKx7ilGPsdzOVj3fGzpVHCpjThgxP
WJ5PefIC1srL6rDTNP98h/RTblz0nFStWuboVLw3lq+yU+UL9s/V7g7FYXWp11w5InnKwZgOZQCf
jlxBOYrfpPZqcheK3//joRgLIYztnBc1LEQK2gLKn93/wMiapzhCjfEcOrAW3ue9w5G678Y+1IKx
EyROEkmoFQAygZcIM8oIxnuQQsouCbitGGoJvsY5H7IYS9G1umwkLbqc+qy4hTRZNC9LJuBbp+uV
YaJPUIB7NFR7VzU6XxZGv86fq7Lx9Y7YBlECMpqOAQ+k509LqHOiWo7FZGfQq9UMVVJBayVsQ7TY
vyMY6VTy1FawiMS5dZ4s1tYIU7hiwhcVLTW11Aq703442brhm9UxJg/l4KnjUz4eRFJaafMymD4B
ffkUvnF+D3L5i7AT6uXcdYOWwyh0I6D58B1u5jGQFy9TDTuJEd+37ixwXP1Off7T62UH1XOwkejN
gLc01PboUIq+yG1PIEZDWdrFAAFPxffD67/Ujh1Vb+WsFDPAdMHiikBdDsLDT+3B9Ge/tqcTTxp9
Lxd0nN2xHtNZXkJq+0Q90JrC0nGrg0MiRzWchNxzvt++pTVMBQ17RVJZJqwlj5M6VEQKYQ0mbFsO
QjBAYCEwv69uIqQO5oGXHu0bwg+J9DfamF6x6lo1HCUR7M2/1u40LjcFD0Jr93EYEmr/GDEjJpuz
GxFRDCnF90rmm0a/1bA0OimJ1XJ9MU8QVZzNWcawhk03UBPVlNfQcJXhjvRHseIklDwpTPRMiqyM
134AgmDrrdO51Y4LZiFL4RdHF3Y1b3NtzJeJtSTDdh9KD/lgU2Z7um6iPCR3hR1dD15zQO76B2VU
xho/LxfafWEb0Yw/LojQycAFpijgn8klMJeE5RMu8+C+CdkIpHe++XJyOiWADoDeS3czfCWySV8/
V1eKh71J7trC30gDfrWIyrIps6jOQCRRujpFciL5WFoLZsCP9cFyA97dgARj6lz+kPKumzT+EsdG
u2E1DpJME/S6zEULhL+PnYDRMvlHYgwHY11u1AqJnjFbzRCf42L2CnW8r2FMi6h7HlXAtzZDYsVG
FJBI9kFo60WV4cvJ4FThbJl1fiiXnyUYXKrsbahnLxPiH7FBLEUs7poVvRxFm+ysnP0e/EXAsH6a
yTcxFF7kIrKkIvcuH3c/K9scl/GF4MjsK6HRMAuC7bXn6vf73O63ORCe29+0JCH64lG0setjRw4P
7GPXmhkmgBU0Ef+wczzYlgJnkwJXVNaPc3nI6jvxnzMPwdttRDABltaWfd+vCHpgZ8LSzSXdKmUP
UBycR7hvZj6OwgRXaaEag7IYohPDkcYBgD4subxNzJqjnvuZLKyyZKqAllXYRGLQpBDQq3gNxhMA
z47Ue49W9TqjHtfbsctzqNRsfXGoG3GMWUvnts+WDj2JofwlJo99HlzWv928aPPzGds19nmWYRQI
x4kyJx1eGxPouQamGQ9jxVH13U+0EUX/fGO1SJoY+ajgYWff885fY68aTgsP8oN3HiaNKCLR7CTa
6IvFq0r3SHjUwWffx0cz/XH55vbt4uY8jGqLJNObdsZ55lc68p64M1bmJ694pENw3N2FXSezkcYo
uL6ipJdL6ByN3uLqQeqEToyRuzjIPPXtn6Ni49V+CGOTgbRPVFEVERgvi61EdjMcTF5csGt7NiIY
u6cRJdOHHj5smm5IbsvySZw4NoEngl7pRuEGow1rpDWik2Vos70IKDjwRpd2pkkNGQyJhOA+8JfG
fBaxkpU+M1DPmBDMK6CWio7SQT5SQIp/vpDzSdSXwq66Yj4KBgm8PkdN+ENYDrrAa1TvmRuNmIYu
K6qhmywXWBaXdQGCaArJ1GDaZvX1sv4XASGQKmXsUMiSJrHo9YrULYaEwWpnFS1U5crlHk5X4440
7J5kI4YxnHMfj8P8Z5HkvY/hhJOlnltX/E196RSIb7wi5566bQ/GmNK8WjMNjFm0/X5owcaLmJ2H
jrBrc7YyGBuKDeBRq1fYnBb8WOgk2PFDZtNJ+NJFr4RTM9vBNoLGbe6QMaaJQaLRTHGiBVsFtmSj
XueV4NY4qVh2Q08ISNZW8UBJSE2Ht2yzZ8i3shnr2oaSUrQSgmoBDQyttAkW7+XeKifJxkAXx5TT
JIT1slthzCvWq0VvEFC/l8ZBMVzejD/C4M+WUI/yNBc0dTeKAKMgxqGwZ4KqP3OzfYu/ulJCGTT/
Axs43jiAyBjYQJFY/Kzi7jsC7pOAXbGpFG0lAcFtdTIxD3/52DuIaPi+m9+CuWPACuuNmkmwwa1F
16yxTnizWv0jEum3zK9degPV7QgEXuTVTv6k3UvBP4fb/Pw7MFffxEpRhy2mZRtxtaJF98ThB5E7
zlHpT/nygT9OysI3ptKyLotEaNm5P+ReD+bqf0fUhMPIMsJQSVc1hV0QazNwes4lOtHiut4MpXic
td5rAcF++cPtWpqNGMaxkaJNsiFF3C59W8YKyZCjiU+XReyaz40IJm3X9TLulg5Wuip8XXhdNE5T
jarWlw+y+fmMeZbVUhvaGjelCbdTHEjxbVunVpdfF5018mzJXuS5/SyMZRbWpKkHhPROHN1H+quI
HuLc2DN3lW5XyzaHYqxz0uthJohIQiigHkYfjnT4QQeDie5STHLw/wLPg0aH2CPiclHs2rCNcMak
rI3eYJAamQK22mhTNrZJY1EQOkULTGwIL0EucAKsfTO2kckYkGyuR5IOyp8cclmQezWqcOfeXRzw
voJD9Mxr4+y7pI1ExlwUc0YURUX6pVrJWfBAVVYfCrd4ak/ZdeS3LiWBFe3lUN3wqJz3Q70P0ezE
Wy4McV2KeBIZqAcPKFkfxPvOSc9wxj5v543zwk0mOhZkedbSXBadRfTb5aqcnDL7Fz2dzaNgd7wE
zCPkUYk6oxrdo+4u9UdUGi8bEc4jZ+uzpqwsdTOhWiqtbm3cJHHQ6U+otY/Vr1kROcL2Y6PN92FM
imAUU5xHqDSKr8toWAPxMRGgzGd1UuxoegE3uKVOB0V1sRbiXD4ox1p+2fLq0ZldRwRKqvycFG9c
rte/0T0dAQP2WBSD3WVpWllbxQqPOzJAX156Y0AeyM/FqZySS4DxNxf5lzB2gUU1iqGuByhfejX8
lsFriErqQb6LbtEv5dIp7M6MAQlUwqKOqYsYIvycpbWhrgqzRo2mZz5EQen1p9QLHfHOeMzQzoxs
8hLaBncNkPrILw4IORt4bRTFkNmJ4FmQhwrmGmnIzehI9uCPPyjd5juniP1vZnI0jB7rOkFsgCHk
z2fshaqZ0gKqGeZYNjmJxE1kjsPe7axruqGakontAZCDfZaR9UPTFgB/fB9s6g/GNZaPXDHIXxTL
sIiTOXSlWgp4o9U73E8G2IE0YhAd6ZzEUgTpSYnt8ZLgkWMZcPCNAzXCrSUFvEvce2QbQSxJUN/G
pJwldIh70rpJq9wMSs0JE/cM1lYEY3b7XInmAuC0TlWep9Ua5Oh6qY9djibo77jNOVZjdyp9K47q
6KZA0UoDKVCEFfHJMNBqiVYSVHc0YmhP0ZXqp4Hsz24Fz9162v1acwzmXrSylc6EeEU+ZJEx4bAA
1bcxjGzU34bvDQxl5raDp2e8bHIvQNnKo993c9qUrGabDfCf888R4BS0xx/9MR8BL0lXk7yYh/ax
50O38pgHoZUCxsEUKCY2yKKX0dN83RuuMz+brOY19IwbzWt9mXere7HmVioTA0qduMYSQYbejw8l
8arFFzFxEpWvlz3OrhhRkw3Mkuu6/B6ZbS4zVudKzyhHBTB+rhIMxglLfUKyfkSXlKOm76s/rKnU
N7KYD5fPStmbMR5eWcUYCgIbJDGDJSpc7LnLZvuqEf1YGOFiTXFs9/L3Sso8EFAdTLFyVASdS9Il
1ly9qE2N/2U9AFvjKjVyN0zDc1mKblcYToaifSWlQaFNNzUaMEpYPcTd0FiriHk4OfupZbpbYbus
HvOgTxo3NHrB0tPlOAitI9WlP8rkqpExdgxSozXPz1n3skiZTzDKICfaaks5MJeMsbsa8WukOmCl
KgJA+MufZa9qsb0qRuekMpNaTQ9RSKhaBxbECGPLSGa7Nm1MctiXhe06ah1MiPhbQ72OXfiQ63wc
ADYqOsMxPVDj+16XGRzJU4J/w70NQ6/Ihq7hX2i3M06sSeICy4ywVmtyFZNzMwZhfZcmAedQuzZ4
I4b++Uazo2EVSklA0NiaIDFMAiS4qyNaRWaZbna1uv19VVkVhRF0BG5HbNcmboQz6cUayvmkaA12
xyC589ugd+OAj0CymzjpCt6tBCYxuE1GT1QhM7spxywmygTARswBzqW7IvJDmjklHq/Rt6uWG3GM
URKaNcXO0IjQeLDlJAUhtmihNZLlNxgv4PhQag2+WIuNLEZNzLhJzFmFmhQLANWW2VJ5gcDuVPz2
9hgVqYRekMoZUyadS4Ph8qF+Cb3sILr5MbfNq/KaV3Dh3R+jFkWliuBemFDlL/3SvIvm2tLVk94r
Vl8+cfR/101+3B/b/zYakqTpgvvT7ihEgIpoWHPWO3Bm2PPTEiw+R97ue8PGJ4JgA6V/NknrczMW
1vb9MkN/+YYRuCNQrmksPD63tLT7pj72KP9FDm8ijir5F01B+dNQ0Gwykdt8funoMpEQPIkoy/RH
olmjmtqjyeto7OYXui7KGuaqsflHGCm6EcVTIy0igEEXF1M1x/GUI79Yz51Tvbfq9EN003O3GnY/
oymaBkFcLH5hzox7bUXTHejCii97423jq62t3JbB4vXn6kZw5ITzIXcjgg+BbHgctcuwVjkahFEK
jBaUlueqCqKauErBm+LdD1w3spg7RQu8HxKNujk3f0yCb7pFcQ4aG6CrvVUczNYKLQo4ZrhTwLNl
+15vI5yJms1SQwww4aB0g+MdC8fpTwCMfofC0XhR6+7T30ij33njjlpwLLQmjVoRhtBEEbx/YN/T
KJFNB0fb+0BzOtPBIl7nfzeh0zeSmbBrnAq8ygWXTLFC+tfk/I4l8SJgbl57nG0MA5xbXz9MvFGK
/RPjXaIHqyJlpX++OXG+dp06agAQHava6ofzkj5X2tUcPhgKr1u/O8oMgqC/ZDGWnBh4nYqCM9Ku
tnwlBqOlusot+BR9wxIxhbu+FTzQMd75GGMuAoxanhu6Tgj+RmU6iobVJpotApC15hF87hZuDBGz
iSrGyUX0ez5f5lJpghSumK/o0bADur41/1BAUgWcLE+5v2zJ30sWrD3dymIvU6jbAftN9DJlusXt
CvbqY0TAzr056LzV1jzpVJ0wMeWkx9Buvcvy98z5Vjxzr0KFHfIhx72WS2s15lUlJVZSvV4WsmvO
N1LeTdNGO3sZux0RqixO37wuSuFNYDVtkeGB5Cbo5eaqJFKg1abbC4CM7/WTVnVAc1/8oel8AONe
DWP26/KvtBfwbH8jxhi2ad+TtBwxwRVd19JT0XJaJXuGffvzGXtX1YlSxTKifKRMRXRYVrto7vSI
I4Xz9d57hZt7lctY60MDeWuNz6blP+b5WzsFl2+KasAFBZVYi5ZglnAiCG0Uf74a/MwX/ebQX3Mr
9bwbo2fdnIUoYzZLCh6CalXPdBg0vjEe17tOtjDQ7QJAw9YiS3gsVE72x7tD+ntt5GqZUoRtgrEZ
I8+cIZOteMm8UOPBpu4ZsK1CMDalGyI8NQoGJyO61o1f2dBd5WZqZ7LijyaPrJBaja8fDTMuooEM
02Trs6MyTWI+m3jWeeIDLwUmxhJVT+1/j9JdPB0uq8iuRzDgev4njrlDc+mmQqQT1ircrVlZSMU8
wW7d9d78RsEFSCD8mrnRGn2jlw7JXGlmpGulQmkQU2Cu4moFCDiFM0Roesfz6/vK+XFAxkpLgjGN
Od2Rnla3HJ5NdKxUW4g5cctuiLa9R8YaF2mUi4sxAi/hTr/S/NBHl8wXz8YBFWjbxJA8vJ5FcL+A
bw/tf0F7i3Ti4zOyzbLZNFYtlCHemN1aOK2qx50U5igm2yMbwyFJVg2KqZtw3cMJ0Cg5sQcQx0ep
VxU8xaRm9oKKsP2yIgWJUhGiX5ZfCTd0fTKza7d+pkvtlMn98jPYf+J/KQmblMUEldkpxdhsX82B
mRieko9grNeAfCS51dhztGW3HrH9XIxlzuSiWiZger7H1O1jiUfXB+3pz8kiiVi8FH7fUn6cj7HQ
+QhuiAysp07SXaXSkyYcC94V7jYmtmdiLElMtFBY0ROHt6GU0mCEQAuE4i7+cxyxz7rOGI8i7I0s
EnGYWrkf5Rt06S4rw9/EPB+3xZgMVR4mcy0RkbfYF1rOUWZR6Oo/8eNDqzwqSLo8LLxwlHDfUgHq
WAfEMAZCmdRniloiGKsOgvXyZslup8kPw5tq5swD7uY5hvghhtG9AaCLegnQHuzG94fOz67XyIoQ
u8q+dlUB6AAliNsoxPg7T0N452OUsA0LQGMYOJ8eetLs9OHJVE9LzutD7PuWj/MxetiNGKQ16EJP
FPVXvX6Xkv6UhFoD5LHRkieC8sdTJSJerw1bxFogR3noV/pqtz7EM9q5rlVdJDOgMzPDjlDTHF9M
l06rg7yDLnxHDi8Pod/rkkBGW5e4EipC9xxDpHT62ch4F7pviT9OxLg2MJ+EtU56BMTXq6d7ayDe
a+hxynaKqVuekuwWGzfqyaK1CFMlq5lu0FpHOVoiyJoMgGm6ilVaIUY8342/Of63p8eWxgaAb6pF
hiMm87e1tIriuxT5Cc9w7ZZSDJTFiIy5NU1ny9BDZ6R9G6LcLaIMHZ1QpDoPHvb16BY2twi9+9w2
wph3YKhDZBgK3kEVtZa83C+qO5K7mLsezZPDKLwWLtGaAaGaLliiC44tVtSmKnsM5ghFTeJJN+nZ
PPL70/tOdHNARvHbiCRlOaKhOtm0WAMn6gh2eKVYdPsM8+AcRKzd1aHt12PegU5ys5k1vOx33hqv
O2duBET6NehPGthbDSuyxevmYQrGNy7Sz97q7EY2W6Uukn7s9IYmvatrhnYcHdvYTYTfSnsEs6W5
AnaPM6+0a1Y+bpelu4ulOjPyCItSZusqwr1SBxxDuRuTbARQs7PJ3qI2VLOFJjqjZ/hYGkCZD8Cq
wXzSES0Lfn9tvq1vl2VyVJVdJqrFMW5kBWnHbNykslUMb3l1SgZedLfrgTYnYzxsm2Wj3GaomZgx
WI8x/Z7Odpb7KZaqG9MPTW+SZMvUblXi/bfzMR42UpSc9DSMrYifFVaq3Q0hiPzcy1J4ZkxmLEuU
dRWm4vHllGtabR/8PpBQIZXg3gRu14L3zRjzIk1oh0cVZr206G4K70XtdR0cbClyzrTrtjffjDEm
igH6o7qFuhO/PKCt/kC5SlT0CFHndrLY4s3x0F/7i9feyGOMiUnMbqk1bH6Uyq+1fJWg8O1tO7qr
4XBOtuu+PySxy0XiBAzV1sToL83wDToji5ORW+GudOtr3sI251gKU5xbUNcagZyPJCBJr9RWsDtM
Y4zl6mMl+SlU4rvLh+MoB4sokLXa3E4SHGqpSFacvHXKz1S6kSSOreKYKhZDoOvqRhZMNJfM6D7W
DmWVWkX3cPkoHHvL4gZIqbCqQoLoWBgfYuMxGjivlvfzGdvQgWMgaTPUQZJusAezckxeJMD79qxZ
aCWxGWo8oaWJ3Dxpg0n9nibK42TWh1zj7e3z3DHLWaeEaSzHKS6sRb9mcUunsY2D/lL54FBA2EGu
JKu2KcZY/sTzIzx9YIxFXKmmkFCYuI4cNGB9Vn1gCn9c1gf6My4YCHYEtcrzfujQY8X3Smxt/r4q
vTckTgwaFdVqDI7945yInUEVgBrQJQusbJYd1cwuekeu/MsH4sVrKmMbeq1bmljEK4olC7C39xSV
baWpBCCw7MzDgBAnYuMdiokwpCyp83KCQipDYaly7BdD7mKYincwjoVlE3d9UAWSE/hDIVi98dBg
jmXwRheoShafeZNj8lhqOxAxoT8hIeodUSWYrjXjd9g+Dj1H+zjWguWzGzVB00hNv1W5HvI5uooL
zbmsDzsw46jjfDgmlbEXWouKhxRiKKcqCjeOitjSpba21KEAOkz2LUbLOemmQGsHS+u+Z7RREmfp
E8mmcxdiB4KsFlHwYSXFbTXZbdPRiabcSfr0OuwE6LBx0w4DseUmCYz1Wyxhp19Jg1gxvNYYrkUd
3FwYHZfHObeSWLpVQeqpxyuxxWa1xJzHsMi7Umo+N/GutBTSGkeotJvaQRefdC6tLSeEURmrpGl1
Wkvm9OdksOSCsuZaPJPDCLosEmD0jre1zNNEJoTRay3tjHLBWlThJ/kpEn+rGWYWny6rCecRs/WA
PhSbwsS6oDNIuhsSbBOJpwGc2Jel7JcdPpSRrQCYZoJl0gbPKvpenOg+j0r7WJ587kxL8Ofr2OXt
nLxvp12w8Cw9nt43QtHL8Mi1It+UkordLDA8GU/zWLQW+glYBG8UT6mbo9r3hZXrBubJQvDRCnNm
i+ATGbvFSaXCGWfBEXvikFIV7Hn8vc6maptN6Mux9n0Ge223YNRnfmkL0+pl1dPE73kbucb8VC6r
S2bdHvPSrrL80SSplQttf9D13xMZrkwsY+ZtEgAL2iJLDpihqbYMQOM3hfygxvmLMc0vXTYbdj1I
iS12mU300AcZtT1kui1L7eQ08o+eIKxtFul5qpWTNqiOnmSWPiS2DnZFO0nRRFNmbbGnKvoNzuyj
OQPYRZp/mL32JteKPc/1cWyeqnF8Tsz+qpX/j7TrWpIbR7ZfxAga0L3SVlVXtTdSvzB6WiN67/n1
96C1O0WhOIVY3Yid1UZotrNBJDITiZPngD9jGN1Mwst62tvd9K4G4yPHIzajOto0FO8LGJPJHKem
rJIiTyd0oMB2VADIBLW7Q76nUrUBly9vMzisjDFnKVJbMSIZjNXBfVc95bXLWc1mcPjHgMwq4YTa
KKFnTtA0//YLxUdZsHQwQk5u5sZ3PKzZZi24MsfkeiLWTdkb6NEbw0vTHELD7QCcGbKbaNhfX9n1
L4eZ0t/DqlRXxtga+HKdvpPRt2s4dfk2pGS1FPplV3FbgLRMrff0uSH1jKgBEvHQL3Y2RZZiPJkg
xxkhmtUge42EMye9GfoINKcx8IFBHTYmSXNpJAKwdk401LaWqa5upruu0Dm+wTPDfEE0fsWoC5Bt
g/ITyIrdUBCwUES8CLvpEoAeSqamg0CM5TWKxiye9HhGenqQ9r+4XBBfHzMHHIAWOFj30yHaJQdk
9OsOst2uOBtme2dSOYmySi8K2TG8pS+JAkRIVV90sgMfRkYP6kVQXxljHF/rpjnocnqvj17a7Cle
HiJQYxk3BMNjimYhqF9f3fbmaaYKuQV4IssptNRKkJAK3jm3YFt9M5pdDIH56za2d+5sg4mEZdUN
kdBB3FiIXmQDd+27WnoF7qYsdtcNbX68VRJmjloeJUY0JAD/tV24H7COygTRgoaBg6B4C9FFwFAo
SAx5UimbIWRllv796oQnBPkxSNHYHclwGnXxpCc8HiOeCbqNKxNpEMe6pqCK0TBCaxArJC1nk7bf
9VarYMrpYmyUPsGrMsTjp29CYZl3xJYgZZPbtWL1n8Jr5dZHWgpWvLnkTf9YWaZ/v1rc1DVTkpUo
ZAheDjW8uyWWVlhN8xhBS+e6h2zjVVa2GF8cwMch5ApeakhlKyjRjPvJ0hxifT8qD7KXgZaDJ7LN
2zomNccx0Itmg7f6oLhJy+Oy+NeXxHF6lmcmn4sMQghAMVGuhPgQ+3R2veFql/Gu3yyFuKoUfUFG
hMHWxRUH/XYD9N43nRtYqi3vMnvmBV6OW7A84sZgliQPsbDSvG+IHYwPytS6cypZofJ+/RvyTDGB
YyGjEiuZgh4n6g11kOwiB8VcOBJvSQvP7KvUuW6Qt2lMyNB6eR4yFSh+qjPZo+Uk+ejgcqd1N6P7
2dt1JmzUEPxKJQF7Zqg3Ffloo0dR+bi+Ep4JJmxUmL4pCxO38DH3jegQVfdt7P3/TDDxQezGKY3p
e0EwQni4BrPsoTZ5QYhzG9WZwIDbRCCoNR5dEgnKEKEty09keot5uWK7mvinHARB4+/BTsaggQ5E
GX0FpHD48qEEB6qC3a/v+Hpvm369Msa4WRwEed1IKG7L+V1r79IOk7HPaedqwrfrW7R9/11ZYj3N
DAPoGSHKTV79UT62YGaWRyhR9F7xEX4vveLvkjdZsOl5K5OM56VSEQwqTVhh+lqCG1d5U2POMaWb
flGNrUwwnhcYwEbMIkJQWOL6sfSjPUV4LU7Be74o74nxTZt5JAybqyLnYolJF2mq5XJXhwjn2k0z
eKV4r/HKpE1X/8cEyNB+d0GjCkcQhwGf1DXlIa3bXYGmVR6pflqmHJjydtZY2WLqWUI0RataoKHN
J9nGgDsKiuYGWBYKZ6RgDF5rfbuMWRmUmcUpkYhRUxgs3dmeHNlND0hUTWJXOaSnQcyBCqawh9Ga
7lXeOOn1vVNE5mxnmI8yG8wROainRTpKKltz9Xb9pG1mjtX6mCNtCuqSqRLY5ImvesrOdEePYDCa
975If8yF56/MMOc5lkNggkJkDrW4C4PHnPd8z/NB5vBqw5L3kDzHkHJjekH3ObSjndT5Pgh5m8Kz
dHGGI1ITE5ZK3RHah3k8FPmTUr1c3xaeFTZ9xAmJ1BRul0+7RTkaypOWyF6//NljwWpjmPigx31Y
NSPtV3jNUffCw2D1Xr6njF+FzQuxHC9gh9RiUEhA7RttxTacQ+Td4bPLSvf6l9vMUecFffVPVtX/
OBpyFrTIHKH8nCaOiTbZdBQbZ6k4lcp26lVFxZQoj6HGUm4MoRHnZQL4Ruv+UnMuawtNx4Pg515U
c1njNk/qyhzj4mE3p2U84yqfk4Os2lrjVZUTKz+y/LB0d9XIC7WbH3Jlj3F0NSRjkkDbBMwew5GM
oLdEpfyu7Ss3PEn+6GDOELKrXoS+8O76Fm46/8oy4/wBuO6kTJOApBJqK8zeFsBGBuhsFuPzdUPb
S8Srj66B3k9kAThao8/qogOTVmOAvtgZ853UQ/+xhN6Vzh3X5xljIq2+tGIb1/Ti9iLcpa90dDn3
yXO3E/fZz+BpchV33iGHTBzk1PbXPC+SCb3lCKo6EcTeTk88JQCaMPyQJivuf17/ltvueTbDuCfJ
M3mIErTtKByNJpIeiYRPOMMzw3hloMxmYdZoHINH9GaetP0Sl/ug+96FCsZ9msnKwFYZKW/XF8fb
O9Yj577StQwMPrNuuqYhWI2GiWW5tA299cjA09fimWOCMhh+hrGgr0oiKa2uBYvFRx+iptLfK5Oz
bdsFjvrPvrF4nEoBomlRUPYme+CDwVjXnkp7BGmypVmQk7Gal+iFPhzrnLP3L+HzbJgp5QTMpM9V
CyDQ8K13aR80MbwYEhV+aKNvsq8j7/oebt8pVitlSrmmjMXR1HAA6QtKDnqk1u9u1NSavyoe6Xv/
xoPQb5erK5NMBScPahgpOZAZkydhEpMKX6W2fLdA+KrxtUfeMwc9YxdV1socE2JmPHKRucNemvnd
Mt5/SRx1iNC8thfnELI6H33Q6k0dYHR/7rtPoQpvivglaSLkJNMDLNWR8JZWjyGn2UYD1bXVMRFm
lhS5a8mAUqU+JdpBkXy59q/7CD3HlyZQhlCpNBHsQPj7VfEA+kZdjBfgDFRZ8JIBLINqe9/HOBDg
1TGVuLbqZLav29x+0YH26H+NMn4p63VZhVQShk6fUSLW5aba1UeaDniZdXsubGWLcUi9rQuSU+4M
6U56koAOSQ8NNB1AjOAaz3Si3XyRbAw1+QTS6E+8W8D2Dp5XyvhnmuV4Na5x/03z+2HeF9K3mAfY
3z4CZxNMtksaTS0z0OI4bdTZwgA8uwJCzFayFFHnBJTtKH02xfhjknYmQB4AHOSzHffHWT/qRWyp
5J6nTPwvofJsif4mK7ec+2LM9QbnunMw0YoZBPNWeRT3lJ0GQs//30/IJLtFmpuxp8TpeRfbpRY5
dYrHfczIk0x64vg+78CxmS7LxzQwEZPVp0K2ih/tIzgA8QSn0QEVDOs+AvcyOuaBQnnLN45xerB+
O+0yhh4UaGeJ+BP1O2M8UNRp0YGcw5Ck4ae7+GAc6YQAzT/zjjf4SX37ijEWOFKnY79A5Ex0Fvk1
MB9LdcdZDc8AE7vqNMaIItqBCCOTs0AJ86PC4D/mWN+LGEe6j6zw7n9PcL9/QhY0MkcSOmbtl1Gq
32VRkIrwOn0R3Up/xx7XIF3Ftc/IBLAo6nGHNMmCcmXYF3cRGG5nCLgDXOlzKeToz7pmiwlXqpp2
c7JUIo7d4jV7+jmV02KjRPfRzfd4iKmL0MV8SyZ0NdqAQX89FZ1yfDGXY6vtiHTbD5yotWmFSEQH
lERT8dSMRa9iST8ERRUkk0gHKRbRmfK9qOwQxK5740VspGtZWWFi41QXMoBsIognAzcFSKhqYjsb
8WdsV/51U5fR8csWAbuPRu9wLP0q9MaSJcpxsihrFx4zSz+1Ozd/1rzp79D5n1GcjDVmZcZsVIOh
5CBF1x47sgPWSCweOCu6iIqMDSbeD0TJYrWmK4qt0cVbleGWfnckGPCJT+URuAS3vxH8OXYqn6ca
fpGjGdtM9CdSGbcp0Rcn0EZHqqqdZJinRORVWjwzTOwlSSA1xogl5nLgiZNhkbT0urDh+OGmGVXS
DaJCTg2yPb97u1jPsSiIOMK5ft8V94PiBcvL9d265NGnX+xsgwV0mKOeZBBTo4E3vsXbNi4zrR/7
Adjj0CvZaajnDEd9qKHPqbiVr2LYxuExY2+vUwUB6xejFou7yBu9LhTg2pxoeRK7U6mfOt4oKc8E
4xhRqwo9RHVFZyZeUR8U4agPvNnOzeiuGhrQIxI2jG2pZZIkQw+hREZuXrMcd4lbUT4W0UGN7sLo
I4pfdcNuU85x24xVK6PMic6LQZcEAfvXBR9ptJ/z772xy0dv4Yk/bn/B8+qYY222SYDqF8lSKE+A
NwK1aAc8VQeeDWaXdBHk4VJdiE4gRvdjKR4SOXMybu27mUVW34w5V8DNC1HSIQ0r5UkLXtvME3Oo
lHJufPSnXCRgBHVTJoapygpd7CpXxQYZw3iuRadtKjCp3PV9/TMKFKueigdtISdICABIOvASymbe
X5llHKKt5mTuGuyT+LB4/QeaIpjk/NRV9EOoyBcPebtZuK3MMW4RL61hJDPOrgxesW781HkqX5co
FRqhVhYYp4hUQwj1ERayffer7Yhe7nCjnnSfKhJ0p8JfeKQqm46IGkAUCWi2FYVdlZYYsVJh7ygy
JjoKg6NrnMnGTSdcmWCW1ahCk8rURBGkzqQVX8DisVAepp4D6OAthnF3PdfrcTJwqmbzTQsVS+7t
iNeMvuR5oLt0Xg7biQtnozdqotI8EvhRZSmQaBe/Rz8nSBrI1vQ3eNDt+I4nW8H5iOyIXCjrYTJI
cPYyPJn5SYEEYrgzC964Ad2Li6Osq1QgxSAGAKS/H+VMqPVhIb3oSBhfs7qpQFMT+r76iBFA6SkI
MEQhZpwnjO2lnW0y51hJJzDPL6gx1LS1STo5EpQItDpyzWp6vV4EXDYXvzbPxP5B8FAXWWgM4pQy
muosUlEWW/1cAGhKT6Vqt87kjnsIXZ1kjvdv++TZIrO6Qq+UoukFRKn0iYLdRcDXOdfz7U07m2DO
8CSjFYDbAjxS8gk5VcZO1R+KIXVkFXMwGifab8ZB/WyNOc4liSJJnPEJ0/ZVAzlflf11fZO2/eFs
gDnFQtdDfX40sBztZl4esvguMPft9PO6lc2kdV4GKzakKlDajEUcY7SFgmWxQAAmKKdSfp0MqFn9
zKbddXubq0J6NEQZ/wGR7+8nS9XyOBNypOI82RvSThP8pboP1f8V/E39e2WF2ZygBx3kWOFaYKiK
L5adtRDjfq469w8WA5oxw8CMAwzSAnGV8QNozWKcFT4gqG4veW3kyrHX8NRyNo/OygptDK2sTCCO
ysAKKDqDnlpBdTSCH+LCY07b3JeVEaZToc5tpGLsFNFH35uar7Q33XLXqG/XP9j27Xdlhp6q1Vpm
tS0lJcd9FFNCYFzcBbMfebqt+prXLT7ebTg3qs00BSyKguu9Dpg3Owna1k1WtYFE09QI0k6qDJe7
A0YMZW/2KC93ZQt7HnLgskkO/1tZZSdCxTwsBlVCc0SZn4zkTlaedekzH06p8JJM950E9okX2Yxt
zte9ILpgzLL+WIhaM7RIIUQFl1+ZgVs30Y7gAbuLiuJYyFDlndJ7AkouMjbFHwTE9ZoZN9WMpsmX
uRUdJJx9tkz7OWs4wUOmP4PNy2sbjJcOWZYYQwn3iXIFMyNKZZU12gqN7pdV+oxBIEsJlMMCWs22
6pAEsidjBiZv0W4Dc/JwHz0EZDmMAiBDhbQXtXRvmpE3BtMTWvGcyHr5nMbsBuProWCOQd9itKx1
qz0GKJzIGazu0Ln0pRnPTvvru78VyRVZMVHDStBoZinvl2TQUqFB2ZyK7hJ/yqWbD3+1ylucJnZT
H/Hf1+3RGHqxF4quGYCUKJdS21MuAboSxpgEWTpbHY+x1j9H+l8pNM1RTe/DIP28bnD7g54tXrQu
Mtkc4ALi11muHykp52AntxQDloNff368bm8r7kI1WVVxcwQ7IHu9D6Mh0+cmEZ04Wg5CXPkQjwFC
h5cRaca7+I5EN00JtGWXIs15GBr9IIe4F4S+YDwu6fO4QOKQfAj99+sL2g6G0BCSdQO3VHSYfo++
S4yOZBigYdG6kmcOVnCgkETlcbIVjA8ZHUh4Gps/db3pKbosEkXDtVhkVXcAgyQYVjbRstD3wvJj
jP2y3WvGc9VYkclJyZubBrl5dGR0kDp++dAqwfRxAwklHReEsNGOSAuOWqneyCNY3MqWwAL8Y4U5
2klSx/EsTwskQ0SrADdrE+8B5bJGHrHFJTEgDSIrS3S9q/UYQz2M0LNfAFTRDhB+2lGsPAGIk3ec
6a984YYrQ3TJK0N1XKV48x0Wp+4lX1UB1jJ4N3ve3jC1XyQuYh0Z2BttcoGFmXpPyjnXDO73Yio/
DFppaIZgGRLZg+VJR1aYC+zLLhn2LTROgKCfZU7k3bxOrTeJhubVt4vp2Qb5ORwcbBrZ9/iAwAT6
LsMaPmSoEkAQlrPMy5fx393i6+9XFudOgTDNNC5fUA3iorwBhTb4n8C4Tqzgzjx0dnin7KFseMN3
Fd5HZvXIjEKWUpBVwrr8N9E8ffKryA3nw9g4YXc3Cu+mWnOqC943/ioNVisGjnWRxmqB8zxQvUhp
17wld6atn8yHeR8dILr2J28Lq11lWabrsajrnOCQV9NNXR0r6dDw6uHtQ6fqhq4iKF1osAZ9iPdr
A946FjE8tDrJce1cD/rboepsginL9Dxu25F6SiV6yng0hEMwHnNe9Ng+2mcrTGGmV/08tAqsqNLP
pnWycleJPccFtmzg8ZvQVzNR01gFoQT0k4oJukZnQCqpzRqQ6d6uCad5trUlKyssGXBrBlWhg0/I
KYw7BVpRM+8KRD8FG2ghowzRXQVMhtAm+j1Y9GqSB2WNsqJzJM/QLCqQSCw81Mbom803wv6P7kBr
i0xoD2cIjIsxvY08yQfZbSJLsCPJ/aTALij4QOE1sQWwMv113fM2jyzUEnRkYQlXfZN+6tWRhQxk
E0y0WTeC3NAnbgLti0G0BowiLPbwkWBgmcczuOXta5PMxx2CQE+kOUKJGJ5iKNSpdmjul5nTqrtU
dkX4JbjzE1z6AcbVmJWJKabi0DpZnAbycLNrgtezGmz9bdrFgGTomtV8SK+UQokvx73pn7IOTgWo
UOIQMLlG783e6JUZrY3gSSU35cBJLfT/f+Ge//x8k52PmQl0ypIZsX2sfsjIXfNjv2BKNHDK3tdj
4O2NPznWK4NMUdrJgi4mOgym9WzJxsmAnf+Zhf5rv/770UyW5wA8Z9A8jfDRirG+yebMU8feCsbJ
yavaWRJeM4X3DdloqGHzBhNLKo7dHpnqZvYo9olHTL1ZBaCY/48vmCLjhnOvl5Oiw9s1DbToCzJ/
aFogatwbTYwKy3gUGigpS++4NKIeNvYRtOg6jJGK5Xww5eRYmpUvTkiiWeUJ5bBTSFjZnCBAt++a
PzEnMkI9psgR3ivng+LlLsX4dK7sJaiLeIC9zcO/+hxMnNPCJGs1Bb3FsPwEiYoovxHDn1L3+op4
m8tUsUadBklRo7coaPO7NMFhpfIjL7IDNFoBFQSrr0Buhajzr5ul3+nad2QKWzntBwN8jihsBa8d
91qzC3goh82XN6JASUeV8SZwIcvaVCAfjPDsAI2+/IO8Zg4dzySdne+FQ+OHjnSPDhLHQbYuh2ub
zKZFWfuft9kuv8NkelMfELQhslN2vvhH5xJZ15QgbI63HfZcJorYmjXCtrLo/pK9D6lkx8GDFLg4
Q5UQ2rHAWd0lYJ1GnpVJ5oi2pAnrcIFPgjhGxvXDau3IMfHQMh575834FlIiaJv3SEt98MJZVlaZ
QzcXZqtjwAFpUDrJ07OR30GJcol2Yf103Ss3rwLr9THbV2mVmuIZDffTyPRzWdpJcgVk8Dzez234
zVCmAwrczFaM6mMIW94jzL+YB8cQ1JjhtGxHoxO1aehE1J0YFr1Vd7SSUnFBlnc8eN3m8VPOhpgy
GsDSrkog3uDU8oNiPAuC20WcqmJ7084mGO+UShlqaBXWIoNFewqhXlqnLgRU0AtqLXSLOXHskgPy
yzXP9hjXVBZIli4lIjMESn3ABW/iW92jTE2hDz09oHVTL3yS3BQVIu/Q874m459hKeW5MtGrlblP
m5cgeal5o/mbyYCIIAYBjkrEMxaOyKr4nFI8FccdTMjzHalu1PitNX3CuyNyrLD8ExVJumho8Hy2
hIUVt8utYrY7BFFvqhoOIeO2r59XxHJQmNFizkBJojI7UHmu9BCeRrBd8MnBeYtifJ0MQhHoJRzR
aB8XdIHy2vSi6C1QZI7Hb7vgakmMy5OOxBroJ2h0pKRxvS/tJ29wUlD/R0Cx1N+iWxkI5+Fd5CKc
N11wZZrxfrUKWpOEKAnH8FtpTruo+zSUkZO0N1vWhBAJHSA8eOosrgRYu7KSCd6khZ30afykOtLx
ab6Xayffg0nxJUmc6wF5e1lng0yZYBqlQpR2QkkI1D2eOZJjoPN2bbOkQ79CgRInbncsOiKPNLEj
Da7ImWm1ED4y7qrwneRumjoRrNY/88xr8z9B29HW7X+tMplGBt9B0s5YGfHbD1At7JbH0ZtcOv6h
8OBAm0XJyhYN1avgYRpRWg41bAXlbSQ+zapkzcYpUP7uZEwPcQ72ZtxXJZF+SQAideYQgEKkGcoQ
MSQz3wtMP5Gi2htC9VTojWdKwu66g2yWrytrjN93pIiMgj6iBOJdAHr1Gt2A2k+gTGt4s/IqlTz2
ps03X6ISOIsoUzVm5oJXKYkg1nSWAPw17vgYuvojcRabSsQKTv12fXmb/r8yxsQuYYAoV1Si3mr6
0BY6ydPkT41U3nUr2zevlRlmz8S8qYciRUtFfwoesvvep7oNdGXdgewHUJqoh9ITvptO9wLuevu6
9e01op8i4yUdj5ZMaksFIxZMDYCAsrzptfuUHAue0u5mClD/MfGVi1YHIBJAnTKkMBEWsSMLiS03
6S4X+93Eg7lwFsNOwAMMPyxthwip6bdl8aSqhdXOr3/wwTRJ0Q0Tz1AqCzoJAQUR5xzFW6a5+viJ
R6ch5pjYzs4rG0zg1dW8kOcMMwp586oEtt44Qfo6J8cxPwEiKQdu3nNO8vbBWplk/EDDZEQdjfh0
8evgdKBOTqgScgltaXpZ42F1t3PZ2RwLFWqDJsjMDHFKf/olDwqg6e2vZt4vddfrm8ZbHouuUQo5
iwcRu9Y58W2D2b/4RYGigIKAL+x5Y2TbzUragicm5Onxz+8hP5v6vDEmgCbpa/2YWpETvkCR1KHc
EoKTQa2Hpz206fkri/QMrs5YKpWKEkmIi5O+S8fd3B7knjNNzzPB5LF2VLJq6gBBEARviu/U2hYN
7/o28Uwwfp9WZalkQEc6cfVzHvZhd4jiv6+b+BdPMGQVPOAmhOiZaGtWXVovCmxEMjkturzP4yWx
Je3n3JDR6krzMFSpteTSvaTPhxRPUho4ea//Epvr1CXA/A1MtGusNyZgyFIKHYlFkDW3nsp9nmDu
dQw4h5pu+sXNfWWGyV+KhBEuSFbDKYbUb+octIoRUnXhmCLX5TfrOF2VZDSxdSKy2CizrYa5CFB9
dy0mP6gSyXI7IXKBKaODWPP177cdPnQDaAqUABSO9bu7S/mgL1mN4ZYocpq9sjMqK4FWCNAwwylw
G6d9yzhbtvktIYdl4lSj+mDVQI1ZNZc5Boq37z404WkOQosor2bG6Zhv1m+GiiaWDtFRiWWwN5Kk
NPoCCxObx6Z/K8TMEuVXKXpaihfON6TF2YV3AG4I/SuwuKjswyswerE2arTbAukY9Sbxsr8kbBnV
EwNw4ztmh3k8hF8/8ppJxiEj1MF5jK37UkCRb5sjOUX3BBNexjFyMKoJ8bvW0T7l+/Qr70y8C83m
wBJZrZk5/EVSNdWMMUq0KSRPdutTcAhvabbrKAEElAXB5+3TcjLbQVsw2Q0n/jgsDWIXHwEPLiKl
zoEDM5m2R3JINMBjnTxw5eqmryG+UB8CjV5+bsCcZ3H2eTPYnO2xj5BRONZTZyLVjnb+msc2eQHn
t2BL7+1Rsg1vvNOA1fmzrszKKlOoi+ky1aJKT6hiV8NNlLzFXOQ53a0rX5JVJh0ryewqHTFHfDDv
Jgf0Fn5uk333c3YMr/J5b5+bIcCkUCDcrvDWygSdZAriKKF3jwwXYRCeS50FOuiZy/awCa0iK0NM
GhzHBug0Fesa7eo4gX4oRnuGuLUPRidLmOGeeNz9a+JlpW3HPK+PccyhxotNqiLBV6MWY0Sr8PoO
0hlFr9lVMDtq0+zNUuVcxTcDHjoaOtEMgkkd6r2rwmVQSTWpdKp5FA/i/L50OyUcrTH0o/z1+kHg
WaLbu7JUTHoZChQ5NoO3rrXn6latn4xmr4Yz58htn7jzmlhH6dqwxRM2LDW6nccxcGMx/uRNhG8G
8NWnY9wkNes6WCh+oZGPdfBIyO76B6P7fXm8zstg/KEbsilTA4AL9KLajVX7l6QlJ8nMRStSl9tx
yRLIF0kPSahxdmrbEf8xzGIzNaxL02Ncf5SktLKh9cKi2deaftAC+P8SO7OS8sIkzyYTr0BXG0tx
+TVw96PO8a6Y30TKSVM6SJvwMyHHQxQmETZZkKahZtBqaSdovggE5Z8MbpGzd7DvU9KQL2FboO0k
9o8S0NvFC8k5DrIJTV/bYPo/ujpFIPfC4Z0Pv3BUKQbQpQMNvjzhxe3ge/YJJk4I0tQkEJrBFJVp
uICE/V0Yhj9IyQtukrxl8XaHiRSSMaRiO+HTzUr8qUeTB/o+N1EyrzSVvW5Ij21zJyztPtJTT8VM
XA8SSaCzHbNXbUMVeTrBnHPO9n1J22VDGAPUC8bmd2VpvkuV9qakGPfvCqccDEtUc7c1sieIMRNr
SvHooui7JevfxpnHz8X7NPQYrYJoO6gtxEzxaaK+/FamswUZqWeiRZxqm2eGCT2LpGtCpwH/P8W5
Lc2qhQdVP5AL73qE2zIDIghNAiAbKGaWQtjshnxMaBciA1qutTRtDyH1PzGhiYBQKuAoZqUjOjUn
TRZhFiYMn/tgp5puNu6vm9g8hqp4tsFEE7Fv+kgLYKN1Fa8OrcwL/y4aq3eKR3lX8172tz/a2RpT
Q1ei2ku6gnZemlZ7UYp2pTxZyTI6nFXR35pNP+tVMcGlEIQ2HcyvVc0/qdpxaofH+khh5dWJV9tt
FQdrY3TRK78eZlDxhCLwgKPxFMR21/8sg5OZ7lXz8fqyeIaY2DIrQ6q3MeridNlP4mNQ2WqxN0BZ
sIQ/rlva3ifcV2WNtilZAog+a/u8FDFTYWZepb0H2uNEOC2hrciEKz8QyWjvaiLLvVDpUQJ9ElQI
QQflLrAr8jicN8FxKoX5GwSzsyYb+0SlCwXoIoH05kjx0KaXPAk2aA4Be5B84y7aVX7g6kf+nMHm
eNDaMhPp0mKKxJw2NBJRcQwhtopQGiwhiPaDGdlRZh4q4PasqWifAKC2DfyboFa/KXPpJGnpe2bM
zhxojhJ1ICKKurdUSb16AIoPaDFdK3l363/5UpiwBHAVL7fsy48+dXIDxDreqP3BGZ7rXbZXPfQ5
fcBD8LXku/SZvu+GHo8WZqtMVEEaZ2h0YMhgm1lBVkhZ8IuEhtJ/dLvxC6DGg6Fs+trKDBPkioHk
AuYwURSm6U0vJF7U/n39wPAsMIGtbsTSaGe0y4a69NK8dWtt5JQW1GkuYtpqEfRXWIWZFuyuUZ7S
RWidCxyLIw6xNwnRg9YnrtIo+74j/vVVbQYcZDhZliU6usikUiXJm7ZUEAYMcpOb31Lltp/fgsQb
JOu6oc3uDrSR/muJHVTMlHiu5gWWFggELk1n94vmmFXvJkbnonVmT1Llo8Q+CnWwB976piqChyaW
D0qru6BDs4mZuWCm9bMmAMFF9KOTpxdp0t+u/56bcXH1azKVvmRWQjoRBC0xv1EDK+vuJ4VTV2w+
4Kw/BeOsWYum5ajAhn7X7PNDfMqAUu732YEH2/xS/77wKAzzq4aEtoTGdkJbsMiFE308DIT5zWhR
FKJQsKYlxP8w7CbJnFyqH5T8LxSQdgiIQLUUXtt8SuA1LgegtsvntO+tql+sue/daYRYXPteLeNx
moLbUhUfNExaLV3nV5gY1owIMFfJKkvRUxfh+/Wd2Ywkq7UwITeYCjNqc3oAPe0AKPuN5Nd7jF9y
3sj/xVHP34w5ElI0E7UZsDvp6+Lh9d9BAeiUfuBkN/K9eCf5AxrJxSF5aG8Cu/rGi2TbJ/If8+y8
TUpyo+h79JHkFphI4TFUb8b+riluU+ilXP+i26Xh+ZN+fYpVwMHgfzYKWQQIB/mWBp0vR8PBkHt3
bj6iMT909XwYilvBhF8EpnPd+PZBO6+TOQRd1UoR4NhomU8v6CFl3XHkAcx5JpiQDdHDXDZCurza
m7N7qOUmOqcjTwuyKwdMZkL2aJZaLReIasJ0ryXonM4g13RJ5F7/WP+yU3hVxsgBriLsA0Nupt1Y
aPCKZE85eqdd69FGdOf/4cyVqp1tMUVom4ZmYSRodjTVM/opGH5+Gsg3YXg21MRqhe+19DDxsCKb
W6UjBYmSQjCdymyVNualZIhoe8fyc6jdhs03M/5x/Rtuxo+VCWar9K4IQxA1AJJLHlvdgJ6xIywv
Wgupvh+k9QeBY28zm6/s0SWvDldqLKmgNmiYasW9VidWJykWNHFD4qSDjxnB66vbdMSVNWbTutHI
RqlGG0CeGk9rpn2mvJO6PJCIeNctfUkXX/j8yhSNYKuFhYUozCaBLw750FqYYXLMCBzjERROoefb
p7Fkd0OKdJAP+wGqknESQtp5rN0wGHS7K0XXiMk+CVOv01JQMveRm9biYM0afl0I78rQbFzS0MuE
xykSbkNzkSypGxJLEnOrbmonjYkzJ4ldZGDnlTS7FCQ/67LbTAztuW5u8YbjYRoAvdvYlbvIbYrQ
wW3HAiHncy4OH0hyoBp9X7TeDeDfURAlQL3m4H6vrTxP7aUsOWFi811ZRVceb4SqpGGG/fdvBmrO
coozxAkZF7sYahxWAlFD9RAvvtp4omilOMyDkxBe55JrmTlZeJjHGAEd61XvRpcKWQSe6lMu49Th
v+tsJq/VMpkzVmVtM0Y9ms56hiElEci5LPOEvLHT8jUGQ/V1T/wqXy48cWWOOWJmOgS5XMIcHXCL
bJiyA68+5XaH9sZ4/MV9MO4EzgnYnF5Y7yZ72FRAitUOu0kfR8tD6ZMfTWgtgIxAAsfW76XKmh94
TYjN+AUGGLwNyECgs9fpPk5LoY+wWJoCeh+cq6h/CHfUh24R+001VOnwVbS8LtQ7oGPaVwHFwozQ
5xY8s3y8vmlbkX7985lv93+kXddy3EgS/CJEwDTcKzzG0AxJUeQLQpSB9x5ffwlu3BJqYqdvdaGX
jVWEahrdXVVdlZVJQJWYqjMgvyD7K9SDNh4nYlw3sf4Tn5YgiEixwZajqTQge5RyGZrX6MY3o2is
VEMBKEi6vj022cw6guvFvWKLhmVLPTDZ8ppCJb7gQBfYDe6qIzFEp3T4Z45R7N27XsrHwmhcdpKW
SRylCCkC9yoLF5ELjb586aByojFqN7tdxq0pymHlKCPwXAgnL92u6yoSI7RBy1hg5Luwochulk7s
jEcW4HA/0dkEFyrLH8uA9G2Eq5Uung7q/Cw9SYpqaq2l1Q9ZcTcuqZHLNoSYGYdm93qpQOLi8QeQ
Cp0La1EFCnth9dBNYGmFcKdPvN2JuplK4p1UvdakuSBH9q4f1b3bJm+sUp85ymWhGJb1uQlYkSDd
ShxrI1f/Th/QrQXK/xecHuX8BAucstymOhgK4uhxKJLFLMLcCnLOIIlilEn1EGWLLfAtInh3mgPS
MD7wvtfcrHX9Fpu8oW5TQUYZDxD82IzlyhBbp1ZPdXNf9HeY5B+y+2k49EjO8hOYjLTye5GwwjDr
Y1ABQ2iqtCsUvCFFN3DHmxhHuncGqHkAyPg/0JGwzhTl68aMTFmTo5EX1+AplolNUu4ocYM7jrIx
q4U5CngvaDNrmeupubbnVIamV0XfjiL2vLHWoWEFEIHuGIN6BSL2T6wiw5633R4w6sZ2TRUm4YLi
eCV8mYeT1EMg4lveM57lrE+5/v3m8FRq3aPBhSWt8qspaC9SX4FWCGuwcxecuVkN3V2eQy7JNQ0n
RH7IvqY3xJ6O+o1iBV5ZwqmvwrXc43UXwFjZew1nszIl4NJ5XOsNfwkExe7/ViHd9ejblVGuhm9R
IooIVhZmRuFzxuiWP1W7tYDdAK5KMFf4aWixyNt3wXhbs5T/UeOulImO5QVPnSWa4NMwhrdVirM9
TecCgeT619xLL7bmKCcTF0NckBWWEGoPkWQIqGwr9p+YQGqB5AJAURqiFU2JvMQ5hlI0vTLDaTkp
EOtR0+lf67pgag6FOxCD8jKGiWlEkZILUklUeA9ebe1lgl60Nh9V7U8SMpB4QVaIx+sbK/r9ZqFB
n1QkWskuFjAK3qaLM4gP17/YXt4CLBtmQcB6ixly6gzIuSLPy4CcL9XMITomgisERjA57fzjuqHd
aYmtJWr7Wy6uOX2dhx/NYY0zol2dBn8CaU15Ru3y0B0Gm3Pbu+Ye5KNnVu1u9ypv1kl9yr4QomIB
7xv637WhEIPnQyMEA0Z5p8aPMqbOFhbwlPW8o/t4XNEJaoUnMhTLLf1rZNam5ouPWmiBk9nlKoNF
jbJb1dg8ufjfT0szRWEYKuvTpwATeBy6etMYE/TeF76CztFslv2ftPu3ry2qJA+6OSmLBvTho6K3
0ohzZTW0pkhkeA5J3QubIEzAkDG45mRMSP2+NgkqSt08zjimbfpFzyc/mgagMDsFci9AfwfTcm7q
4hIv8RmEf3bciIYErFg3IztWu9Yaxuptgd5rHtZm3o9W0qQPqR48Knoagi5wPEBm7pJP81HU+2/c
NJ5FPrWjMX7lu9ReCuFpUoJnIY+/kViAKh1vD3xi452moVo/GFpI7rF6I54qD+XY53CUjzLu0RiM
T3wo3w+tchQwu1txgsMnw68SD24jC4gJ3gYzFTEqlAHfWXb9TQR615qL3LyJMCjelcAE5KpogNPS
GMbwrk90MwwnpwHZsVihQRgHD6I4ggFxwbuWQBJwgOjqIshe1QEpx4UvUpkfKkVypD62uBTNgGqx
I3Xwon650eTgTZVeRhI+gTLNGyXen4bmJgi+SWP3qKKpE0WtEaqpyy06ssHYy/PRa/XuLULBQCzQ
0U8SJ8yawyhWnowmkZ6NRqQFd7MAbolpfg3kyWzG+qZciMuT8TkVsodQ6o6z0By0bEZbdn7SwhrS
JKAqj6UfuS4ek1GzwqG5VZPkqVnm13Z8zDN09UESKslumWklyLswndwqkyH0wX3ctxDTVcv7VI6P
esV7oVaeg0T15bh1omI6V/JyTLU6NEn1vdLvAo3rDKkcL203uEUEjbqwNerolYN4HQfdrJqosSFp
5RNpCr8Xf/KhdNsWmT9r7Y9oid2mDY8ARLvSEJ30KLaIIrmj3rxgNNHQSXkHjIChVAMGZnsz6Wd/
4FSj4xMMsNaawcm9C5lKKyV4iM61i6FlZKDNMUY3rQgjS+pRs0AzKBWDH6KQPQ2FYuitdlvH9aWL
w6M2yvdCRXLQUdcGNF3vqwACTlFZe1P3MEVoIJOHrkbjOl0OwdxNoMYcnWQs7tSg8jEn4aRJjHdG
PvtgBryVYu5HmPYo/A2mVkx2y+V42fVuxkGIquwPXdx78QS0txwBNS8PTthXDlrYD1WH+pEGNIdQ
3Q9cYAppeSZtbQSy4Kt9ZerK8gMv+18ZCUEDIFsp+lcFV4H5MsLUX5a7+jxa0dC/TUvqaGqIsiOw
sVDWaurqEMT8kyJXbwH6VbJUPvWl7KhyD+oCjAYP04WbpJtOl+whDFzS3yeEWKB8boyATDdR2v/K
RWy1jsE4sJkYqfAraGVX474HKg7MpDXHlMtRWKzMrOKOSxEa06Day5yHhpABnZjPuTGA6UZL4Tki
9WfYx27cQBsyk75Ok2yC3NBXc61xCK95Yu/XRWm12IyqVSG1pkAhc1FCg0tVa4KgbzziooPZWBNT
t6r1cwg8wlQ2Tia1Rs/F5iq/pUQqAGvV0xxkb5KSwLL6RZY5u0lR+KxbSNGgTe/jOjlVeDfmkRMp
mtmpdWJ2SXyTZoD8DoM9C4VRJBL6t3iGC+OPqSSWGnJfKr6+7bvGhizcYtbqpZHqb6KeeULTnmet
vsSTbMnL926Z3TxI/Uw+aY1scHH4KveFzalwoIo22FPLXRYdBFEjhmvauQB7mHIMev0ZO3HidDEz
1HKl7plvq7r3BwhuILWwUllzCPDIQyHfyJnmA9ryANQTCKZ7NND41AhBJjTyjwsSEEkPviA/dK6n
HbtVCyhsY2RNkVQVudrvkYOHzM4wg90aVaA1xQUBqwOlrndZE9YLZS8Ab01Rb0qNm9tMWycMhxkX
TwOMJDMFoAvlw5AdlpFVkFkTJvopqairTgwYX1WVRqgJgRhM2TKABr9NDV1OTiiHMJ5268e5ZoJ6
mLRlGJcFxDatJhsMCFH6STaa2jBZ1zdp7526XQmVhAbpknGDAjNt7Nf1MYCC2qyfl+mPeIgwtQWS
bhRpUUOjnqpqI3dNISJfWTRXGw1RvAeMoyxsJEw85wT5vVwfRVbmu5diq+/FTl7TMB9ErY6LtGkO
FsyuQPH7G2agz1OFMasKGEyplwyuzB+uf829c7G1RyXaWaSV8lKB7boQVStHUqbMMat0tXfUwbai
EOhkyDogmL/fqkle9BqEUbABp03UyYO6psFh0GCMxEscgKI8XOy5+K4n5DQoSEny0ImjDIEBHpO/
SG1lcc3ojORfSwfjZYaJZTADEtDqYVLn9x8mZXqecEO9or8uQuUXxVEPGgNO8w++8cYM9Y0Vvo8I
j6qcpYzA5YzJPfBlDBOf3w94X+JBJqEphXllkdb6U9JQi8YK0uOljb6/XVg14HPLBYzlNlTqGIWp
T4fmd2O01l80iI3eh5qI6PNLjgRDLL3rX4y1nE/uqkH1dkYUBdj1XVgW5B4oFZ10F48hZuWGaY3y
XLyYBmM8CeTd2vBQm9ORWIohmMExAjzk/1wbderGeiECxHql924XdIlBY2cETmtFHnnWLfnxurlP
l4/aK+rwSXnSlHJbEStSb3PZqSC8kmhWgBs4DKHLopllfkoqgio9Lq8qQWG2ey9ZtubkKT6B6jHI
DSzWOfzkLKm1UTEUMiWoVUiRbIX5L5mcwrw3Mv5WFh35X0tbUZboSmypR1qV48SrnY8SOydj4u35
+kaJnwIbZWPdyW0Bscn7WCs7gprHaNcXJB+3ksfdzOhFgv4OMvSRgWqLv9I5d65uVfjEs525kc8x
L/jnah/1WyiXrfcLiJ+HSnr/Lby98roNnmoTg3P/l9opY+mfum+B0oWZiid3pV7SXnyK4/4wj6oV
CqypLZYlqgjR6nkcyVyJx335ppaNsWQuKVK8TY3ru8m4du81is1mtklZgCC7kC1OPw9gqBNwx0NX
1DIbJzRfKpZTYbhkOpSJwJvX+jQRS5sM0dVc1VkHXRURtFw3ofkAXmvr+gJZH5LyK4OWy/yCUTuo
56I4lh1EPTJ68dRM5nU7nyv5vx9FWnlIHPhoqIZYfnfOlZM4zXHyamIVHu9gdORp9tKCFX5WF/xb
KkvZXBe/2T1ubiCdGzeSNbv1r/fR85fGW/DScRs3dgL7D3SrfwvfNN9I2xVZsCS1BFDkgOq6ZC2e
6C/eKpEVnEo/dNdAvg676i8plOttxjf+lLpT66Vcj9SVgU56cCi2dvtFdmK7NHUzAQwDtc/voPx1
govwwrDJ+saUi+niSkDBHUNVnOqqsivrvhBwRsp7y/IycpdeAJhnuk1QgZp8MZYZ9/PzU+/3JdPc
JKTQq4bk+OJru6Y1259gAnzg3NxRR4P11tu/K+gCQGGIYDqIih6KEHdtlSzEEoObRRudULyRh9Ig
8eP1b7q/jR92qG2ciqFLtV6F+jkgz3WxGLn+bUwZSkmfKdjev9yHFWrjFrlLuAkTce+xQTiNh97m
7dSGaE2FllDyC7LWa6xS/ekcOunb9SV+xgr9bp3G1RYKoJpCkhLsW3pJj7Hd8QafQBS3OjYA9E5u
bIEZ5RllLUi8M2wz9pHGFgxTKzb91P6VJ+q3ULEDVkkxa3fJDT60F7O54b0hsVTGvu7nOX9/cZrJ
fgnQ3ufntSJNnDb149HPo6cAdAI8yxHsh60PS1Ru2kRxrI0C8m4Jo/YienyCh3qbpZ0EBQnxbE3u
eCxt7Vwlxr+e/aQ2lgoo/BQBcVekshWA67f/KfEeT1xRYXzKf7j3Hytc79DWtddFCwWfVrIEwVhJ
LHNXuuGeJhstdZfVR2Lcx/eMb2MLzHRRPysDsRKuNOUFjYMhW4FMrBC5dy5XKtOV8wLIRBpV3OVZ
nxYRwtVogr7MjIHDXO+EbqKdYyteg7jBHUdPZ8CYdrPErV0qTE7qBDqdFFXadWpr8CEN4yh+ZZd+
ZlfnzGX1rD4jT3BEtvYoP8rFQp426bvnmazVa8c26sn8Hekhki5B1D6HkuS5ZCTme7u4tUp51TyU
szbKUPCvICVa+hBuIfLrdc+yd8G3JiiXmnap3nG5Ilq99lDP91WbGXlnDqjGDCwfJu6kNhtTNFEI
NJjQDauRAGcocXIG4ELOygEGMo0jxLa96+ta7yydR22NUdk2L4yYsNIR+GTpR1PVT42cXq5bYGyO
vi53c8X0pVC0mcdyeBQ9GlePPSn5ct0E69jRbW+pF8dkEMf1YcabqDuaC28EL1XtDmaP7o/N+T3K
/OgAWNcNi4xjQcshlKO+1D06PJY6R6cxvomDGJ0J9aDyrZ/NzS36jY+imj10s34UhsQlceN0iXgU
gKzLytjIeRTZuyJC60syJU694ZMcYVH31CE6N2Jr5mWLsf4yQ+G/QF9QwPTi9SXs1gO2J4Byt5Om
1/kopNJfZECoqYcHDs/I9bpGB1YazToMlD/KlD7X1KRBntWe8slo+drIapZqHXNJlBdqhACtc/J3
bUr2Eis3+VseUNHoniVPwTwDlPdppo5E4Vq/SRcOHRDEEa3xJjX08iR5KLT0p6p863gICKWSE+VA
cha5J2YEEmTCAY2qWw36OuCzMSpe7w2xyjF/1Ht9Fn3puuR5KB6IAloHon2LR7RvgflmxQiWv6Fc
W4luexYThPWVyxPzQehgGsXzX9RPwWViqbjv5od/Hzj8BwVs0DlCoGaMh/Bqb/GBo0iMAkJ62o/G
nmzZBJh8NJQLiqL2Hx11SYGYN5Q+JJk66mIxVGoLyDTQer1NTGKHB/1mgLqHaInPrGzp8yTweyz8
sEadda6a0rmPEAtru/8lO2BHsxY3PJdn3Y594ab7sk4GaLkhPWLigrHS9d/+7NY/bFM3QFZjbc6y
GW7dGKziLgNJgDG9Vc/aXYqUo0DBIexM/QXtn//TMHUZ+EHkB4mH4bVExmFf69qIbjkTHel3CrrI
A/2dBwJ0ht31kF5bMHWIZ64VZyg4wBGDyFI0WzfwVXCpcWZ8QldGuYV1vM5RRJrfeo+/XLe+79X+
/tp0tb3A5DA6K8iySn52gEtC27l5DBuZtcr9aPNhhwrWZFLSAMNHeD3WtYinY3xoYvlYrdM/3NeC
Y87C7ScHH/ZWz7EJ3aLSpV2jo5LDH2IPE6xnweNM6VJbvQVI6BkvuPz5+pdkWaReN4WUYWIpLZDJ
ZU4zYHz5X1PT/n4plfUHbJY0dlEFLSrkO2UpH8VUtuOxuOB/Mpwqa6coTzOOg9RMMYKqpLlSeJes
aq0/hxiTVSzGWMZNVygvI81RC+ZwYFAE8ReoEY111AqglImVlrLOOO1RRG5oiwQvpZz7JWAATT3l
rEFV1lIo35GHyjzKa9Nq5E7ZHAHs8SUULxKLV4i1EspViJ0Moo4xR7xGsY6AUPqHDia+6+d4tyaK
EPPfUEPXy+egG+tw6P8b5AQMdTSebE+m6HRu/BDYTEpuxpGjR1Z4nGtxWeAcRLf+tpZ74lf9Jj6p
sMmjN4Gy9n3o5EdWh4fxNekyOua3Cf6gMAkAmMFx5zH71gDndv1zMtwCXTufCoEoTRQQq0+8TFmM
cf5+3QDj6KmUWxiyoh+nVBcxu+Hp3bErvGrqDYw1suLj6qKvxCm6Vk5auSNLheuq1wKIjlqQ/EEx
Ffgz9IZ7I+qkUzt+BVzQahYIgdUhU12F9Skpf5GRXliahqyVCO2+8fmn5CGwUsEZzMVcMJsRgXq0
d65/XVYqRBfPIR9TxjkYZFES1A7dj/bb6Ia2bieqsbI/g+XjVr8bXADNXlgo9X94C3xcRMqpRGEA
bkoR5zPxB2u9FoO33GfoE+RO6LD0mpnWKN8SzHGcogK0lun/ojMYjqGrGPKhczOX2YNn7CVdIW/n
Lp9JjQJ9ohsEfLjqXTadJOBfxKdaNxXtSw7wX3lqA4Ok9yGLgZ21WJpxBmCQJYYGMoEQxopoUNBJ
zt7AfOEroLdhPbP+oZT190ZqVDISgvVQxzw0sbKT4Kw8VEKCFshgKt/XzC5xK47hdBgOVaNyEUmZ
kyCFWqA1lY9xYali6MjVd2CEJYWZaa3/1hW3oFH+J9LmaOYEbk2bFXctYCTW4BXeYgaG4o0es53E
SJfpemQe51KXdMizOus9XUYrqXqr3dTLnOFZ9GfoSPJWfRtHRvIzY9H/fqZl+T0J0ygfROSlAL4a
t0R0K38t8HYHEIwYMVM9jrVMKmnpelEjQQr4gVabPfkqqLlRTK+J6ijh01Ta6lAxzgwjjmiUt5mm
XGkjHXkfr1p8esw50SDLJQTC97pHZURdejKmyQjAieBrtXKptfXxl7a0Ti+wePkY/uVTJTKthVBX
UdnI1coUpPmSRzkDesZYiE49aaao7qogAIwBDOJJfi8V7lixtG1Wz3DlctEVSBD/NXUXo5HYQhRr
HdHjzAa0Hr1FHN6LWeOtrBVRbqMgaabwGvxU35649OuAXDlkrIhxyuiq4wylHimtYKIW/Dh5i/iz
AFz1yHjDsKK2vq5081Zai41tBEUDK+xLlPHBTi4AVa0/1iXkehQdfRLVrtP5uSNJZaQh5jREgKc1
4mkDSAFyiGdVHeYFVLOOG0aLk/WRKQ8iYDobUByk1x0aYCCSKNGYJg0rWWNZodyHmndRLGgoK6sP
A7oZeJKCcMMY7AXc5IIJIe433Yqfr99sRtTRKQ8SCXIq8zwiQThox7B74mT5x9yUt30betXy74eW
f3fFtPRsFROIPRRIfPuDdDucejdyKi/0ZXeySyt2WAXz66sjdO0vmbSkLBd80UE8TYotg4ljmaw4
eKmXt+vf8freYRbu98M7x+0IpOu6d9x9oFptmBjLwLgh1/0j4VfHs7kgeTwHidwht5R71LGFx5Gl
53f9omNs8HcDapmWfdHDO6r9YeFLsBv+ULnS0gfGSWdtC5V+8HzUtx30zK1cx4QHfxupmpWR0hiJ
3wpP1zfm8+Tg+5FTwX8GCQdNpTXYAy7juGHCYy7xOYAQvpO154D5cNQK3RVGg7TgWH6dHZSYMCnO
OoH75+LDOrVUjqu0oA7WIsPihVCuLoSXXu4Z33O9pJ8jzoeR9UdsDoY4D50CSgdAVHnQ1CPyjBNo
+ICXSUE4OfWp0Vedff2z7m/hh0nKI47xXOCFBdRFgYZROmLqpQv8ue5slNFMdVGd6+b+IR3/sLf+
ns0SebVQhjLA/fpr8r0108kAS8aUG/3XwUbv6L7618xL1MGhXCPwc3GrdDg4TX7LaUYV9+5M8F7u
LMba9tPGj7XRr7i21bUgQP+IPww+pNUjZx2jLp55X/ND/12fzuzfojMkB7SbnAEU3L/zfxun5+L7
pORIubaTOj21xg6NX1E2FjK7icC69rtQC8gC//cq0hPxahPNuZxhobLR26iamyuo7S8gG6vzx/im
EuUr5anUm7oGpjrxOz8GHyq4kd7fbdf3jnG9abr1JuzFHp1SvBKDxxIDWso56hlSCbvwqu1Xo1xI
ppTZBJ1uYk0OWto/1scaSv16ia7p+mxKnf64vJTvyhf9gVVv+4dX98eeUb5FHjq5g4CcCLL33l5O
mRM5Ay6dsyrkoiL/hwWUD3uUYwn4peBQfkPt5jw5gHS4nCne9c5ir7w0LGusU0J5lRnT81UxIR0J
VNCjjL5OEnPkz01yW5R34fIskph12RknhlDtSFkog0Zfs9z1dVBYiSPfhIeMNyp7gBAlWpNnvN5G
1fi/ziktoMjn8ShiBBWE9YrVaUYI+k/1/roJ1kkh1JXLwqobCaS84KKhmW61xlqFDk4zBGa7M4uc
hGmNylVEIRrTOMKtaPIMQ6+YuQ5DT1HCG656zTnhzGPEup9KI87nr1Izujyvfbm+YIbnJNS9FEG1
IyzpiGyptgTFxa3gI4yiOtetMAItPYHYjIVezFKCMUvljZcPAXcZ9LsMqEKWKD1rOevfbyNsFqmc
jlEUq5jvcgEDx+ojUQ/BxGwWr+fgSrZCqEtXyhh0V1RkKQ3I3RYfauaYqZTu11Ge4MKKA6zrRgXx
IYmmfhFReRoHzgh4zLfPBW9kqvB4fZvWzb62KCqGL03d9CTt8Hgtj+nw2Mh/MGG1CQI0y3ILXZS2
zIHok5oWLINAt0YswU7GEmTqCVOUhYweL0ws8bc8uYmrr9c/EeOAyZR/qKAgkSoh9n2WeNAq9I6o
pZhytYaed69bYtwZmnRU1kH4KIEtxBLmu2kwW8gihl4cXbr+5bohxul6Z9Tc3BmV0wJFq4EvqtrD
oN2XqSMof1CxAsYRssW6DCCJQsVfEhWR3g7oZSigDa654lgvv+pCYXiZvYVsrVCXv61Buleu10So
/XTykvYtYzHB7qLmtjaoe59xRS3iIbY2KwSH2CtaInCUu8YerTU1U25Gk0XBtAv+2dqkrn9N5JpP
asS90QzOnTObnV/eA9jvJ79CdwXDdm70NB8jxgFkfU7KG0y8pPV5ju71oN3qpdc3X9WJYWLvtm5W
Rnd8ay1P4yIqZateIHdbPI3Mov2en95aoPyBlEStFquIsH+hHFfhcXw5S3XROnNZfno3nm+tUd5h
FEPo0I54ba1IHgJY2PSsWIPJudUhdESGN2XsD93gLUD/oesqcJS14giip0E/jjUyxDKx7t/GNcRQ
tyBxXsmW2IlmoH0V5cxJmqfr/mc9vnTUkTCmDIFKoL0Vuuokp8Es8hPq/+kMXJ85l4WhV1+C8YSW
uMoc295f0oc1aov0IIOLIMA9NwCPOr2buvICkdvUjGODdyQ7OYRW+jb9Qe11u0Yq0RP4ZVI5gkpD
X4C3Ple8DoTEtdRY1z8la3HUfglgxteUBd4JY+hK/xhKRsAqYuyFpe1K1p+wORJl2UUQEcmB0Gsv
Y/MlxRt7vh3z15rF/75b89paotz5MguiULWYHB2cxo+Aiu9dBaMAXnC34jNav3bA9HkTHUQDyiQe
G3O5PmKunUvK1ZdlrkppCPu9fpO1k5FCQECdvUF32uhJqycjnAAdmgijDraXYWyXTXn7nM8lGRT7
eBOofjnhRVe9zrrba6F9/azsPRu3dij3LmQVPy8SIKyD6urCZBSlV1b3QWCkGLNC5bcEgdR1i/ve
/u+r997i3BydrK2Dqa9xdAShWYxEV9xUyf4gmdms6r16s7HRd2mvlSGaHCIYngCvOSyEc0sx864v
hbFJ74FgY4Ysedy2YIO1JkLcIk/dQfwll8pt1EZMxo7VN1w5h+9VxY0taGFwEVjA5fegsmIKQ1vB
vHR2UwKNASF3hg9hLY3yITLPiWGg4xHAK0aAMlqfOUR/jKuH619wP5MCFwiEkFXksTQPMrTeMjAz
we2Ph8oHTfprehZfWkcx8LI3q9fwtjyyBjc+CyOhGgoW///apPONoVoCRU7g/EdTPPD35EDutQM0
Tp4SwG0bO/JmpzusE2EiYoFoFS6Ldp+1ahpxFg9j3fMj6gvLbWtD9QECwiJ4Jh3RAdOQlbhrR59Z
ZliTnE8naLNsKubxYtxHmoYCn8Qp92H1MMXaTZO3JlfFr2D4NJomBUADiJRGfpwIq/a3GzE21qnY
F9ZlUekSHjLzgquovFRKcpIlcDYNXW80SvTz+sHajYEbc9T5rbKBz/gBaRHpn8bo0AmHsWG4TpaJ
9e83N7KrYj2vVDgZUE+AZs0Ydb+AvMb1dewiPraHlYp/YLRKBy5Gobku7Uz0UvGQR74EGHifDuDl
Co2IzGbBUtLdbVJszVJhj4SlBKQJXtAdxt9U5y9t6fDUAHrfIM5Kj9eXyfqWVLgbSZZzpYDHjbTw
L6ROb8pOdMs0YLxA112/dgWoaDeFpRhXM94B8xg8aZnmQZWRpWaw6zk/Th4NLas5qGP1DTpYVWjz
GGhPg19gfAjHwbr+yT6T5f7uxmgQ2TBU4cRXiAiJP7vpjY5yNprQlvK4TryVoFwRUYFlxQXGRtFY
MhnnUeDkEXkJ0DP9z3QwhYFVfd11FYD9g6dMB8Ul/aSZpLCblTW5BE3niukCggysoTFgwNO8zmBc
RCOyBxeCGX902TaWKa/BJ0k3qOATg+oVKJOc6BZE0Rfi/Q+WWGuknIeiZ91EAoAV1tr56v9VjNPE
bngQLoGlAncMqmMHI585q0+w/zrdrJFyKECKQ0U6wc1ea5aKKXlojlvyeSWOrs6sEandVx3qPRL4
jiWo41AXjvCxDjJzIAETNTCm+YS5/VD7pU5GLRlt/Xz9RuwH9g9rdGoZjFoUo0Ky9sdjtFsCP7VD
m7NjM7C+h4fiOJjNl3WUdnrJHd1SLuj1Xv8F+9568wuoQoMQCYWOasOaWoy2cBK8lQScP2FK2WdY
2nVlG0tUNG9rPpvTFaVBXOVAzMqJD5q/TrsK5uBqgGexYKS7fm1jkArgAYQ4g6jC8FkVHFTuDJU2
oJR8pWXUM9YT8clFb8xQVzCRVK4DHSMSTwCee3c4Sq56EJkSIqzVUPev4ishLGJUCbNKvlGKwqhA
9lrqt+kYs87Ebua+WRF14eQl1dVmjW0gXsyM3gV5jSm9rgDVzE4jY2TyH7PWRsXuDJqz09ytb7p+
Ai4Fyn26yS1Ip/WfjEPIWhoVtqO5LmYNmprIEgYLKuNmfS5N0c+MGmPyAQo3rJi3axC8V6qAP7xA
w+E5VagTRUQFZZ2AjMz8ENwFzjoaojiQafJZ42m7DWtpY49e4Kq40aGkbSmvnRW4iy88c5fWLE3+
JYaTLkBAh2XquHDsAfP9ii/kJnjIw/CaTPfLuEHNkmC9ceS8EueAIfkQvs4v0mLIF2KMVmgWh9kL
GnNgpX+70WljmTqymaoLxSijGaCLIgiQfmRTP5hzCx177decAhXPOEe7zmxjjzqxRZZBNjRCKh21
XkK8hoPG1R2ZAVPnIImlm9Lw2IsXtS9BHWClUNSKGZW53Suz+QHUPsttJC0xAQtJWH9XK0tfnqTy
pha/Mda5mz1tzFDhMIrUHI9q5BeQC6v83A7Af/Y2hcZg1j5EoTFGktijF74xzK6x4JNP/TBLd9yQ
TuUjXyGhikpj1aWcjv1ocF9if7Q0h/M72bxukPE16fZb32i60MgA36XCuZ4ro2lPo+6JmI6+bmf/
Hb1Z2LrwzRMsaYcRRRE0J0azOQH8b9Szq4ZGZ6xiEdJhthoTLM/av1akXTPvjdnVS23MknjOUokH
IgfE5C+YCTIqCZtYxqJXLN8kQHgZy2RcD7o3t5RaOhUdkHfNV80VbQm8NYPROpCLG611hKM+Ns51
k4yDSs97RzlBzXXG/GoqFgZf660hJpUpzcjcrhtieBqZ8jRRlSudvsgooZW32fRj4b4202LU/S+g
dhmm/uG0aCJoqqAvrdMltHyJSD1DORfRCmgK3s5t6BDcpj91c82aZLMADfMtqz+z/5KWP6yum7s5
LPNYqM3UYvOSE1BHFsRFwPEWrzNjXxLUrFlTrfsp6MYeldmkGPapkxrkdQmJzJaHLmoGdGgdZ+ZI
9IMiQ+dcbc9qkL5GKYuBaP/YfKyV2s1Ay6KaGxV0q5MnQb2PIUzzR4wl0mZ9VKwICeKx2KBi2EJq
2VisHOxcwWN4QIfAblA3BLZKemFyf+4nHh8rowIEXymR3K3T+csDBn9ASpDagTWB0B4sJCDH0NkM
KbuJ8GadVKzQFGWItQkkCBEonPrcErLQQMFcLr/F0EEYcjNjuW3W0aH5x4QiVwK4rxW9GXsCWBc6
kJngIB1YTeX9R+jH4mi2MSg79KkC5ha8XmKve1g7b8qtAMwYec5Mpr7Pbg9nY40KE3NYBVoQ4woW
J0A1jfZMfBUYSv7IrLGu/9LnSPv3MaER2qXaCZESw8X8h7Qr65Hb5pa/SIA2UtKr1u6effN4/CJ4
7Fj7vuvX3+IYN93NUZpfHCAPCQLMaVKHxcOzVLWrDy45prSQ5g9GDp5tL7W6q1w9ZOZB7m+77Otl
IN2+I46WOZgBM7qJXnTW8C4dxuq1FY3/b0ajOnIymNuzTPwLhytSOhXaEsWsEMe6/fC0xdRifzVe
zQ8FdK6WXfLevJeBiNx9K5Y4NctDSkGVjLR4zCB2kfIHTb+pR5dGb5d3bwu4dEVTFUvV0V3PV5/L
ri0wsYU8hdr8qMY9yX81Ih6szaGgUxucF5IKzAaLyYB53/rKz+iWhfSMyhpyZA3GBuMd5oBcsp+g
2X15dZt7eLI6Ll6Js6bXiYJcgRo/5UpuU+mAYpg9d4IoWrSLnA/mlRKmC+OCjKHI3H0LI7fSBCG0
yATnhSqUbnI1A/dsUl512mvTunUqaCMXmeA8TpdnkhqsuasxfCWjzmheJ7nohbWF7qfOwN1ipUXx
RGcAmDVX8uiV+vUy3lDyroASfLozlV4Q/GzBw6k97v5qF1rKhAn/dCrdd21zJQ2yf9nLNkI5HfoL
JnRfKaIrHtMLMi1SmyK5rmYIFyUSWBoI7Hrq01G7ksJ+f9ncxmc6M8cdp6qIy3AJTTzN53KXT6q9
TM1VBEbpy2Y2zo6OZjV0pICBEET6nMNhTqmfuhohTa/9QPvLQBtXl+7i8NdlM1th4pkdzusy2dRb
GmH3mCpY8fgbGcxrFpmmYK+LBa34m7t3sizO/yCjMyrFgGWN1l4PdyakJkVDgKKd41xOQtvGPCno
nKjSnQ4CFyv/a7Ag3fJTsHMbrn22c1ygRGXad+mC8zodRre6hfDMX+Qq8vrd8KO7RoNX5mmCMtLG
4T21yA+a6L1hqIUFi+FyY+hf0i5A5lA1DjT8ufSePn25vMLNg3X8VvysySSPpCgWYMVSHFT9dm1/
WIa3YC47FziF4Ivxkyamim5Myoo7dX5drz9iqOtEr5D5ubwckavzkyZL2uUNZIJZ8MeSeOQVPWv7
/KpH5T09QA+uEgD6VrR59r24e6mNNbwmdURlTJhzuplfB8kmD6vDePpIag+iEYWt6SAdfMgoZ6Pu
oUMc5PzNZxTTpGuDgudz97gkN+nqzlGLgsc1pdeSbivlDvJm4ZS5l3d281CfmOUgkZg16VcNbQVZ
+95MN1Z6KLXgsgl2aLkA92xlXChhVAtJGjUCL4DyBgUXjQZKelOQv9ZpF5KHy7Y2j9nJcrjPVgxp
o1ITn02dv+mQeqrX99h8Umsk6YKi/BqOnQDrtx3lxCIH9pCGIosUo0kh3Uc7RvssOemrFsS7Gv38
IrrnTdw6McYh/tys8J0JWSSM6fTttUwEn2rzNFuqqSJ1DLkdvvYWSn2lFCHr0Utf69CPCsw6tS6a
yQS7tul1Rzsfr8qTBEdszZOWyCzbp6VBNIx2PWkefpYgiN38OJqsQb8KyRtT4dM3eAcgubCgZCpd
dV60K33zTbd7zwhUDI6JGA+3MPfUGOd7WiPX1coecslip7jywXNVF+Byfy1FQfPWZzq1xPncglJU
ShfUY40c4xD9FWkSDzMreiYA9y1iLV3Du81QdWTAcJ+cg5IiGxibWuDc8iE8dEFxY7rNV4Ldk3eD
Pd//gc6tQs8McnAkj1klWwWDo8nNle/Srz4RFAs3MhYGknlUoUQxiPwppbdY9ShNy4JMbHmv0McC
LUx1+AARTISbq/wgqQ+NKaCQ2AD3c5uca6hSncaGhdaiBUKB6FJBTXtZ/LaLQcdZOw1QSZuu6vob
lUQn4DP4nlvmXEWFQG1q9kh95dfLY/Nr8lQkFGs/u9HR81He5l+0A2PGRO+YwPLn03BumIMqdSos
KDfiEZ5bd83wPGhXBn1Wive6EZBFf8YSGIK0vamA8Vv59IaYyghieAP21rKeF0N2pCz/UtL6P1rh
HNPoIqobEZJ5UmlnyU9SePn4dvnu+nyqzxfC3ZOVUqqJNiOBrqK5o7jPM8tWQXWgzqF32dDGsT63
xLljvJhqP+Q41uzhsHxh8hqFo9yqTywrkx4wgvnv56zPLXJuWEJbMuwxIOlW+WuhSp7V+1ryV7eI
wplNdz9xBs7rwMLa0YxRQS61ZmfaWxj9QL+bDJXXNdv1osTy5+v4fFXsDJxcY8q4DqnWAq2KQXpR
CxMK5JElCH03V2TJKpTMLIj48uRDXZbPKmmwIl2HBCjWYTwnmpdpT0rp1SLR7G3POFrjSYgsPU/k
XkJ1HumY+od+QAcCWg86zY6/zx4YFSClLuqg2jy/Jya5Owbq35PUMFIitV7scBpjdy5e5SoStccL
18YdYehjlhKNcD/3XyEG/szmc5XH2hvcZs9E4pM7UUAgtMid6FZaSSdhsNBtLbv94N5S9+Ur8ShG
11tbvxreTQHqbm+mRllChSCvwnnkqEpGn0GsCjHIN5p6Y3W7ZAITG0EVvN462mAee+L10aStI1lQ
f4M6DqRLfeWqgFYruH/ZJJu8q0cBXG3i4ok9FvOf2Bu1YoTMCHBReaqWhyJ1h8Lv1sfLmCjYOJ5V
OE3RGWVYACiqLL45LF5a9W5Ri+5jkRnO2cNmlcu5xGWl9Iclu9ca6M1muX15LdshznHHKOfpK4Ke
esiRVLXW+2E9SDOISa/V8i3K3pHDc/4giXvmEZTzc9S9YzpUrFHbiL7FYBOem/6lhSXButjvPn9J
ntvh7q0ZY++SEeME/7+qY3QIn0cHpJZgT6ICjxD5OV+9WOYc5Tuo8bqGYn+QNbnhs/IoPw3ok83u
RiGbt8g3uLsrtkwTXS2U0Yivvu7gLfkk3VoO3v4oNLP58JJRal/eUsHZohxe4OnV5V1XIKwhma3m
ERLY+zbypfjHZTvCzeRAo5n6YTRHXWUXC/lhHrQdKezuzXrIH3PvfxiX+JwIOHcVDjQWsFHRtENu
9Kbz+j08coc5LGc86PvogTyOzgzWHMiduxbI1ES1E8GH5IdF0mEq1TEFlnT1j0pXkOxDEliTf/63
LeUnQjI5y/JYRl5l/jG6xM/90MUD46vmQIDcFa1J4Cg883BXj5BQx1w56B7KoNPMfdO+Ip/uz0kv
qAht9FycfTq+l5tUqdxWJl63g7P6rJW7QjNu6s52EnQuq5xLbyL5gM3HyhEweUbitZxao41QOCcD
dPvWPDuQKUfSHkM1UXw3aqJpcJGHsP9/cqUVWiyHRYS5mr475NLVbLhmJwJLBroXwNLg4CQsKz0a
mDpQOjjxvf5RNiwcAwM7weLGqA+IOi0/KtWXLHJgUs6zatAEZB1laP1qDeqs2lLa0oh8rTk7dRT+
MovqYc3SlyyXgqWzvnRZ6pfWeg3BP2cYc0/rJ6+Iui906D2qNW5Hx0dj/arm0n61MkGOV+TSHCSV
aQRikQw/Nx2f+t7R28LRMtA/CDL/It/ikChLwyFtKYLAuP26qjs9fx+nb4N0Q9dc8MkFXsWPkUhG
YyhyA9wpdbTSGE6dwsESwa4JlsOnhNK+lRPJQEk6bmgEQrcBsveQ1qHJgWjlbk509zLMiRbFxTI6
TcJeNQA82YL3aqG8ZE3pmFTzLpsR3Bc8/3A3FupCWqTfw6a47rMJ88+1nSDSTNrRifPaV+InA/fj
ZavbiaEj8PBUxImkdPrS4pONvuYX3od0XoKBFfQm+5qogLxRRTlDVp6ImJST+rtllY0aVI+lGx3o
s465Sc3pniJfVPMSHDCeeXjsJI3KERrm9Ui1wdOQRoobYnoPNDSXt1FkiAMeQ89HSDgxQ8uuVJ2i
MYNmuoqUbv/f7HCIMVNF1cEShAitd2i0r4rvHdKgouqkaDUcYIxjOekkYtPO5l42fBIFiqTYpfz1
8mIEHs8/9Y0s6+qC4GDpAdPL+c0RJ+9Ej+BtvDBQCkdti34qhteZOWZKinb4RHlr5r2e7RLjPiVQ
qQxXgRv8g38fbbGdPblWtSpO5WHEu2cJZn+9Br/YXX9VvjK96MovK0d04219KUPGsrA6tDjxsuyh
GtYSRdkCvDHkdrWee231IXkS260i4rreGCswtFNbHA5SE4OInYHqO3mqQWpQPFSBBoWq79VN+t75
VtAiORM+QtxociwX1+llZ9l8Up6aZ9HGydYuxqBY3YB2e0aHku3Wq3pX7dmzSxSKbeH9qSHujdfX
y2h0LLsw0vdJK370uWEnsyEgk90MMk/NsJ9xsh5o7RqmTgG8N8SeMYfCZmzwQrhJ79JXo7VxvaHr
zr+8iaKlce4pkQoEzjkeW8QIQvUql74auejtzyCIj8FO18VBIVRJSIFgFuOInekY2jPEGoO2RwTW
L1eNrjihPglWtTFUeu6ZHCoachZnoM5ldxg9xJgOXHfj1XoFagOHDZzML/J7HojcZAtWTtfJgWQW
m3qX5AaO+vC9NW+gZYRWv4AaqZ0ki8j5BZvKP+i0tM+RVgazgR5oPt4jAfoYHfONyE7tMeoXaR+D
SGmt7c4TDe1tofTJOvlHXtyWdFVkyH1/lJfB5IlmEQhQCwkOPtth9V6iQKqNYnqJpy+kHeSnUb3U
3HLNf+hh7SOn80vK6ZeoU4J+Lu1RSV6pMruzmkESJkairFSf0qL1Mnn5piC0X6hXYca8HxLLjtrw
2lh6u0nemhIsx1lTexktfFl/IPoakLp1lLBxlkIVOePnvt3zdXA41Y1tVYcJCMOgQLJvghD9yL9b
TUX9yJ8d8NwQh1NzH0PXBSPvbidd16BfJ9puMl6iabLbf8+zdm6Kw6pqzPN1ZNdak4a20g1BhXsG
Apz7fwtP52Y4eKq1KKbGXIBTCzM+2lMp3wzjl/9mgkMn0xrLCMCkgifwdloCRQ4mERyJHJlDo7RT
8jlj0dOS7OUBY4VEsbXQm0EUEt71ypW1ev9tTewHndwkI5VLOjCO65p4C+hvsvW2qkUzLx+hxDmu
n30cfh4LfS1WY8oqmCOq2sUm2n34I0pze1xG6DeWr1IZvvUrRT6L3g4J9K8U9J8sqjO140ufGe+Z
OuyLlXwNad3ZshJ7lgaVTv2uw+hRlyHPQWM36p7aui7twZIgyF689AVItFutupo7yc/r7qaQjAiA
q/yoClz96no31SqGmEJMFipf6kj2VtpPEFi6SUfikbl7TJBbk6rx1hrkDJy961dlfmnG+EDl+afV
1ncpaCnj2rouMkyZFZg8jSIUxhXFyevl2qq6m7HWKsGbix3MSzvJpeC7ydATlbUxEulbmz1kuSC0
+HzLsy+F0ospa4ZGZO60NuYqZZNR4mYqflodRcaFOpD2Cy573Uase26GO62y3mcSnVFJUAPFT3Df
FpMzvHVudA9RrfvmKv2DUY9zi9zhRaI4pisTS+h03Q5TzZ5AE9YlL0vX2hBq7iFDpLzUwhEs9j0+
f6/jfnIHOiujcm168rtYjYFhm9FmG0j5o8NVsKkfijGXbHFnuZjiJmpYBkWSVyiFZfGbMoL1gCBp
3aqKsyTxjWElX8YJHGxd9jZM5AD5W6+yGrvCAKxN8nTfJLrf9IbfdE9xiuux+RlPYAOOk70xy56i
TYc11N6NQnfmXMVxRt+OHj6H5avZdbemkQTNYt7Xq3q7Jo0PMk9PyZ4V3bL7dL5TMfyttd/XOLxN
+2FXrGMAroTvFUFhOCaNI0uQlF2VZzJFu3bOQI0YYUSuuY4L8qAbpa+p876qQf80/8q6YWe27c81
odd9n1/rWfGtkOXb1kz33Vx6llX5Da2+ycriUFW5HQzoYwN7mlh/rhTZNczWyaLoFZJ06GIxtG/y
2h8iabFNVG4TPJBTaclsWXtehskjq3EbYwQ7VzFqefkgfI7Nzrzy4+FyAr9JRCKLtEivafOrOtSO
Gd+2ubdWLzO1c+3psjHB2f5I55wYy2tjnMtGgy/mh1rbQ01jrAQRDDu3F1zwo5ByYqIiNO+GDkDf
IBGlLg9RVL6vIYjqqkzQlbR9U/59sPjmOEgzSOj1Q62fDVSxBMDkxzt5JwotNz+QosoKZEEUBZ5w
fj9qHULntWAsseG3OX4rM9OW63BPVXKDoaHDlCgCAN54KsMlTixyoRlaGMZ1nYAYeYVKGvGNV2gK
BPOBRe3Gbe9JqKVFaHiSr8rgDzqVz41z8J+bam5OJXJR8mH6PtwUkE3TAt03AsaCJLmiWVHR7nLX
QJlNhAwlReUC2YCo/blUg510h3VIHEq/ZaEg+7vpnSdby90BkqHpUymh0jvIzxnyK9KVWj8koeAM
bB6zEysc5Ff6tMylhZyRPBXeDBok1LrA/itqDxWZ4dB+hpg8ApQKFxoFnNl6cls0gjO20QJy5g58
Tr7S0lQiORBj/MEa15sgeYEYo1Psi/se0/tinULBovj8fJjIS6c02LtYSf3coi6oGv1lVgSfSOB3
PKmTTtSiVFijVVu2SOeFN8VYu1VjXltNHiRLEtTKHyHj0Sv4FH2bFE1cd0hYqqS21ehXV3xPugdN
hPECF+dT8tUE/k6igyBgkQ9d64TJF129zRtR25PIDIcToVqolRVhA+dmX6L5ubuLq5/UKAXXIzuQ
n66Tk01jP+PkOgn1ZqxNFexCCkH3bhq5tGYhymJXGn1XJX13+YL8B+wlum5ZkI9Q+TEGucwsUk9o
YmA0hdl3li7JHqzb7MA4lZoElQbQRwQo+d/kgaj5aTOyV462uRRpkkSl0heoeIL4XB+ekz/Di+Pf
526yGRw5ySQht9YrX/rR1xU8UZzL+7d9eo8m+KuryhYitayZtbQnabZD67GSROrF2653NMK5XqHH
cZ2ugAip2Rtmcw2GO7vLIYgLeuHLyxFZ4rxvjCLoD+QIMQZM6RQ3S/yijnZERG3q205+XBB3K5lo
Y0nDEkkyPcjvEQH7+ohR++VucBmdRxvUL9a+2Q3voilx0dfi7il5HtR8qRDadB2u27F1G2l9LPvC
v7yLG8lqdokc18ddVESTwjDLa3ww/UXFJBAEfh/DJnps8sQbZfVK1usgkb+kczLYhpr5NF2cQu1s
c5ZaG1U/UcwtWDefjIjWvG+huYXe7qRzuvY7MrEHsa7X9nHGCCWxiGlSfhiF6C1BogKRlJkdYnqQ
aXB5W7ed8++/z78c8hhlNjPEcR6k68S6TuKXonHDVhAxbUbZqsrmxDWVWgb37dIqyvRhRD4KI9z7
4tDvJr/bi8nJNj/J0QwfZ9TZAEJppoVa5k7e7PTIyxuBGwpWwkcW/UDlTKUwwUbiOvCfawGTQfr3
mX04+8lKOBQv0BCsN6zQFaG7FC3cCbnFWJdnZK4wpbGJGyemOECnEnCjisGt1MzfpPFWqlC9GFc7
G1TbSt4ve9umN5/Y4pB9iJp4kgiqJGnrSsp3ZXq+/Pe3E0InBjhUT6IUU3Yr06RLbNWhEBmm98rt
Cg0BzCx6oScakRR5HIftdY5COEgh8Xxcrcc2R4Vf+itse0EAvUHmfu4OHLZXelmpc4l9y6/DACoM
z4o7gPOyRlVXCtrXjwKM0zzlf9HbSKiQtdG2eG6dQ3iK+TESskWWZlBq9kA6dxocI9oNhVNUOynb
oafcpWBz60WMUduof/JBOeSozM6cjDBCJL8PA92TbAzxuOjxezIejEPBRnZuJNHTWXAi+KaAsWwL
krBBpewXxjTd9EfixegittHDRRG7pcgPROhVs8ViZBtlxLOt5sWJOwUaiisFa/FySO9rX7rVboub
OMSbPb0twcBpOhq4Xh6FKtIbPTjnhjnAWVqSKMmEbzwae2V5mvt7pUcmf9cnrxCULAaQEQRV/iA4
ruyvfgrMj1/X4rFHgcT6xCbdeh/FHC93JS+FT+u+ussD0fiN4KzyGsZDZSQR8AG3Q/0wzDcFeKAH
602wInYWLq2IA6CunIw6T0y0CBzCh9434bNVUB1if4GCXTXa1bWJunodSM+iar5oeRwUlSRVkeXE
I7su7/r4TR0OsSgwFx0MDobUqSEJZDjA9pL1bg55jORLpPaeCs1UZbIFOynyDQ51olWSR5riKPxW
g1Hs1DX3eBP87nP/9wOR5/7P4QyM6YP5kbEi0/1ULy5Uz4IM2Z2uWuwxKu4zS7WHVTuExBL0Rm5f
isQghiVTovF0lSHtTHm2WAbGfFLSh1Q0MSD6+5xjQM4LXK01QjwJYtqr+QpG08ufiv2Bzz5/XADn
FsrUG2VjIibKtAeQLjgGrW0LpRG5+3XZ0D+g1NES5xNhnJlIvSEsmj86BdHPDj53yKozcuJaEnjg
Risv84mjNc4nOkrjCedZxaRF75YjAooObNpZwEQ3CdgE2VQY+3do7bjLrtmVB8nVBD/iHyKav38E
/8wga1XTlnFQ9iCU11/Ae+S3O8bCxWQWll31enmLBd+ScIVBCxhpFaDYds0QUpQZZKxry89n3U4q
0RjQBjPW2f4ShgAnaRmrNXqCPCo4DCFR00GRGTT2VxZoYW8hAu12e3OX+eXL8Aoy+MuL3Max455y
185qKBAeAVa6owQKF6L6Sy/ndlvlfl5BV2KNRRMm29h8NMjFvTQbUPBvQDmfQMRBgdhOVVkvaiea
nhGZ4S6fJKOdMiAIczPoKZDZTeeDcP5ItHccmhiVZCZpyXqElQfLGB7HiUJNfbbbzHCIlAqwUbQi
DlqwnGiMEsxF5hbIQr022auS4G0qMsFhimb1a9OWSHVWTeKvDaizCaizhdyuAhQmHJj0VG7UJsW+
yUjclmljj9Z/g2F+em+Vkn5tSzSlG8ad1XhT+Uiy10jEjrGdzFcxhquZrLjPV8zCaUWSp9JZxUxD
fDM+Q6dtF78y8YTygHmiVxE54AdV1Of75WiROz1JU0H2e0ZB2uis3lbqxi4nC/MVOEblYltaByqa
6S0Mqy9Gozj6FD6p47esRDW4xtzzqDRMAdZLxyZoy5+hUh7mtdzpyotudL6uozPGIn7f6QKQ2far
46/mDqOi1Hqjakg6y6s3LV/LzpcHUc83c5pLO8Mdxrrq+yoFgSO+RbRjeZXimnEBCet524f+uBbu
GBZqCQG2EMnSCdNI0J1hYS27/Xq73dUe+vEOyT0GH6/+PXc+uyGOdrmzaZhLEw2ge3GVDJVKgwQ5
aveN8XNWI1H6lP2pT1uJ5BRIGgn6//jETjcNU9iO0KRa0NvLBsnGnfIaa7veRhrVLtw4ckJnvZML
u74RKh9u+sqJce4mLKtq6sqUlVvwatDAkcp0LXQQQHuKQ30Uap8IZBcuX4KbN/2JTe4SDC24/iSz
27dBGj9GqmlF+qJHQNVXuz8xBUIxuKIJHVMO+6y4MvR1ZAyOkVcqNk1up8QTt2ezXfr8Cf82w4dK
Q9ObvTElLJ5QUHJJfavcGS+LD4F013oLVcGqtj/a0RwXKhlNUlamjrAXt182e2R4obrIKzf7foA/
YPXAP+ZHCHUSImVhOY0VmCo+HkEs/owOMvp+WLet5F/+SJsX1Ikp7qxJuVIlyYz3Vp1Xd7MGwtVk
8S6b2HQ5XbU0w8BrR+FHb8IKw5oWK8ua5lOW3Seh4sThl7yvBNArssP+/8muNXoTGRp6QyGYm4M6
ZFeXex1N0ZWozXI7OD9ZEIeLJZgAF8lASmE5jNeKm/uxa/5MrpOfjCUi9Po/iiNP7HHfaBw6CURE
qPEMxU/TcK3mNSaizdtO950Y4U8r9NVitUcqKDOdWMnsFjqN1WPfPTbtbKeKC2kDzfA0gAUVRDAi
03zmDbLg7SStiC0QheO95TEuZe2GoG1kvRFn2zYP8HGhfLItl4g0Vbj4cUN/nVq3N64zUde8yAQH
7FYuSYmqYVhKpdCilMkjGsCcaWpF48KbHd8nS+HBPIIYMAZxUBzbFZY3tQvyk7ITjU4m9247+z2E
MExR9X4z+jgxysVlWW2Nhh5Ba5PVQtBU7E0+hYCOKP7bBKYTM2yPT04zCWXLymWYSfPBlZcsmMpV
gH3baeYTGxxiKGM4S2WF6HyavlnUsAuIjxHb0O6KwU5jx/qVPZFh14ZekbyVLYj1RGRw24/hk1/A
Q4leF3Kq4tTNfnFrHjpnvaJ4EmeButcOzXPvJL75GB9ENEgiB+UQJVPrUMmR/HKjxSPJ24rUzRqL
khgCPLY4RGl7GfzRNeYRyDzb1fwyYupXNd/rSFAnubwYVWan5MRTEsVs6MwIMuky2H3X2TT103F/
+RK77PVo6Ts3Eo2zkScjM5LhcTF4pvXFACkmJG3ot1YJFkNwmW3wXyMI/tszQNLPGaR1VctMf3L0
ox38Ysc4/Pr35CbcIUWPLFD8UB8g5utFojyJ4H5TZQ5W1CWRxrFCGzdEpSCg0QSWh0sVs7IIqXzU
QET4L/qAHKIY2iiVy4iYlE0CyzeJF2o2EwtADE59tDA46MUPC3sVZBm2/ROyeZqhQzmPcMusVGMu
dYJITpG+GaAHKPam8a6Keu63F3e0wi0OHIwqVUqkE7vFM6y3qHCq7umyb25D5dEE+wknB2DM4m4q
dYCIkcy+3lvoyYgFZ+wf7uijDQ4q11gi9crUQJiwNJuejgIZ6TrMT0NRBeNfl1ck+jQcLFpFU0dm
iKhUam/qAfTo6CUF7ZeIg/sfLoDjqjgcnMB7pJczUmedN7uKO16XfuSRR5Clu8O1Anmh6A55m8tr
ExrlcNHMtbEbGkQHjbc4i0chA4Zni2s8Jo4RNH4JkWxfREn4DxfN3yvl00RGP3VqY8iqi1b95Dvj
9CkC9TmW7WhPbSYlIduSm3vLq7CuyoDq0/tMP1rmkHPO48SIUnhO5zEFxeww7torVsEumBiYaOZ6
G6eP1jjYLCGoMpmK+js38rtTQ/8fopN/wMijHQ48Rrx4cbX9Dc/auxTZksPGPis4DjhCFe+/uQ3l
gEQmXTIVKVYW7+evA2aebxmxSeWAdPdX033sZ+T/UfX05ONx0JKmUbJAaRZp0hKvj0c5f0AF/PLC
ts+6BbVLQ9XAAc35R06WyCCgF3BnxW7kb02IcdbZGZX/aIZzjMZoczmMkGwZ8i/h4NHGUxc/lL5e
XgwDps/OflwM5xZlNCbZvEyo2xgvQ+k12X2EMTEL75lxd9nS9r1ytMS5g97VcQIRdQxhEp/WL3L+
Jq2jc9nG5qchmqoTdG+poOg+v1impZXMpUVqxSpwlFI0opuNQ/XWMwfRlN/muT2a4t+AhUZxiYWY
M06gEdQaBR6bz0YRmG3sRPpjv3pNV7j/aXX8QxAVe6IM84ym6uxJag5rr9pGdWuGot5ZwS5anOct
3dK3eQ47TXedRL7V/1VbTjwJkkbbG0gptBdAdQMGxPNvpSctVKsqNFXkIOPuAkYYFe/aQPQs217M
0Qx3Y/ahvGiDjtM69a2TDz+XMUgUN8EM+uWPs3mQyNEO53phEikx8op4PKSVDeo7p24Kv2geI1V6
iololGTzMB2t8bejimyzOSWI7qvFy5dHSDZmop4mwcbxhBlQi9IytPGD2it3u+Faow8kPxgiVBBZ
4XwtSta8Slp8npzkPkr0Tl/ToDAwM2hkoguJYdknrDvZNA7rKp223TqhSXWuNWfF8ezXcQdNYa+I
W7tfMQ6XmnbVdbuRELsLB18Z2ysolYqQXfTxOCRsF22JM8YolkK6rcdMIuaSQWAmEjUTbS37GSdR
diRFJZ1AeusS0OzUgRL7ervPM0FLisDvKfsVJ1Yq05Ky2MKUkdmk9qpqdjOXDlGv9Dmz+9K/fMg2
JKDxyDz5hBxoWA2Rx4r1+LE2g26xJzBkl/7a2+pkzwcSrAEkE530QB8XBImhzZSZqciPmE9e8iMO
UlgzhipFSEY0yL380B3Fnnfh9ZJDMRa67J4IwUTuwiFLpvSgh5vgLi0mNVtjfR6rxDY149vlvRWY
4Ykz5nBYV/DnIBBt34vZmdPdKgtCgO2XxPHz8QwZJqQ1y5WRgrJCYObNu1a2y95eIzuH1iVj9jUh
qobajug5IVocBzN1QkxFCtk80roHz/k0XqVU8DoXmeDQJTEHiTQD1iYl17XsVsPDLKJ8Zo51wfF4
6sMmGpW5a8G22KGoXCbBQjEsqb6H2mOaBaWIRv2jqf6SObbik6OtyCGUuGrmEZpsz+HPstup057g
P5Q2sPRDgi/VivJWH+HzJascoEx6bCr1jLiA2K0LOVtIWth+20MUOXpI0GG6et0dozKqHd1PPctd
hfxJoi/JgcyaDUpHZbTB/E7vNDfWIwU3iXTDGj5BaOdYb6IK8na7wsnJ4DClMiN1WXR0kOigCMB8
T7jX34jX7OnuYxZ1H//1RwMxJxY5WDFWy5iKBu8LzdzF9aEyHoVwvZ2EOdrgJx1MWsRKNA2/myMl
G73ImPUh0PRgytqiYQTBZ+NL4+2YzSNR0aBoRd5QXZdlUM+CrJLIBAcjEAsjWiQhgoj73VJ/Q6cx
9u8yDG/3VlPMXxsUJWjcJeenzmp1WddyFOvYFTcj71EF9S56GG2mCQ5paQ+kqugIswVmN4OjE7Pc
sSszQysHQtDBfs342D4Y1yPYXB3ZHW/QOita52Yt6MQgd8rGHrwN+YqUWdk9m8mPzvRMKXdo7i9j
ZMfW97GCtIEoS735AU+McsesreWhrRntqakNe2ltrgcjcZJCFuwmi+A+YdiJGe5sZWoTmaghYxBi
fsraRrZDDJoLbGyPbx6N8DJlsao3U92D44NdpmB9Sh5qxTGc+xljJNUdakSu7KZefhPfXFX/nmIY
cdiJbS4H0qoYV9N0tHta0kMdBhYq1+qvTDT1tZ20AscV0ShjI+Ab72Nj1smsIWegG04JUv4Z6T+Q
A5h3Kyih2Yi+KE7YrmKcWORi867DCLZCMZnDuPOSHYY47pPD/IqWZANUn7rfOwtkZeUd8Pin4AQy
8PjsNMfFcge/kLpBAvkCA8vZXd3MK26IN0M6Ho01wjzZ9oVzslDuvE+pOfVdjSb5zguDYgfJLYde
K8HgpkwNy9Fs6/ny+jaDlxOD3Hm3qrrNC7Kwrs/plg3Z0brYVTWGMbXpsc91RzM6Uel306aBqhTB
JYRHPncOZVpVabmglmHKy3Opo9e77F1SFne1vHiFAUoQJCIvL3MTYY4m+VO5pEVCwhovlFCGim4+
XNMO9Y2+FEz/sN365CwnZrgDmA2F3CUz0uNF/SOqdmS+zaLBMbtDXDuXFySyxNz2JArUpiXRIJhK
XIVOThePGO6c3QpJpzKRQd8qkqxgfndpYVwYHat1ntfQ13OLxakMJxlvusUfRRN4oq/EHXO9auho
yHBCo92h9iStuW1hTOzyzm0bAdmoAZI+2eRFCRKwICD2QYSQD7qny5GjWOjttGKBx/0fad/VIzmu
NPuLBMibV9ny3dV+5kUYK+8p++u/YC/OtpqjU7x3ztMusIvOIpXMTCYjI7arLGhS/scOc5Sbsuty
0Oj98yhExQiKQN3TwFH54Kzg4JC3v8+HMeYYJ+OYWG2j4H0VykfRLwKauyW9H0Eg+L9tHpOpiZa1
s9YAlzpr3XWx6nsLelEWWJhum6ER4E93+1gOEyEyRRurUcfb1qyKeIt3tPqujw7mdAQLWCFe6v9/
InMkzo9vxd6yG8W06lTC7aYXVXuASnOohrbeBnHxcHthnO/EXrVDIGEnpUIJMotPWhcoxuNSHaPB
/wsrpmgoioqnRzyHfA4OoxgVRKeTLlryVY8BwirvZ8GZ0+ttM5snaWWGOa5o4RqtnmCwVOp1B1h7
30rBbiX9FQBkZYb+jFWoC+Mwk82QtieWfTM9dep9JZ4ag7MY+mP/cLmVFea4moB8jxUtfGNJOE9V
/myUIsert0PCygZzSiPZaKeCsh0QV3TAZAb9pOxM528rKLnrnBbgdqNgZY05q3G6xEbRwKnHunUT
oTqI5gUPm3gXazHPjBGr1hxym0SjE1oFL/pRF7u1ncwJLiaxMgwB27ncaXfxF4wdY/AWc0+abYG7
ZD7yHmw5vqgy6J1YTNGezrHYJn9ZDCeX3oA0v+3u2wNkHxuqMtk9GuVpGlOwYs2Hdo8Rag8zoH55
kTHQy7VF8/eN/WPZZEu1EydxeSfkAJhlsSmYsSt9kObaVHmz5mmGbPdwTRUiaaqOSy6LTFLNXF7M
DEV9vm8u5KQ6xaEJTDf0i7PlzG+TJwWD1wLLHsV2/IwJkd1fzaCufgHdktU5N6x4jGfKOzoBJK9Z
drqcBZPXRnovLv/cWCxQU1HUWzrjmE1udJJKNdnB2fYge3Qkr7Dsd8zcTvPCg7QrgnbXohuiAjTU
v1q7yqdwXHAOHNog9JafHK/avHGb//4gNve0qShiJAqcO5T8GQqhQe1RbTOCHvltS9tH5MMQ4771
2Md9RK9tSg6pELQLdV9Iv9+2sVmWrhbDfMO6EGa9wJiqay67BY+981svvagZeB3D3W1LvNUwOa6o
I+ANchzGtkm9JHlU2uIuFniwq+3e+GpBTI6LBsvq0OVHPw4xM+rtYnAhQRKrPzXQgGvTXjYc3Tzk
mhO2O314AVuYwRuc3qwZVj+B7sTqXJgzsh8RMADRVz+J+qw0sl1X3wXz5faGbl+yMbhhGIqpyAZL
u6r2VZoYM2o7FXjAoPQBRVkeikB3qzc8ujkK2PeixzioPOOeRxu6HVpXtpnsO1eRoA4ETe10b7xl
u+hQHimeSHziA7e3s/DKFpOFszjtBb3HOegPehAdpR0F3MxvGtZXcgUOaDj5I9ysjDFJeJyyRkko
GSVl004O9W72KdSNt4H0z9wyw0S13FKmua7RnpyioBJi27JeieGJs5+nXlVyPGXz6H2s6b3wWDmk
IOSxDuwZGMqap342/OT96smV/N2syFZmmHjVgsEV5MDglhGD3tMw15T1rnbpQX5GEJebIwl4RJu8
hTHRS0CXaa4qegKyx9I458AzTwN3RGLbCshsFQVzLKjSP5/nbEhjpdJwAYWwmvWGHp3T3gFFt7+P
cd1FcRSDpye4fbY3wzKYk/5jkolinapnzSKgraQTw5Ha1wTXHAGaBr0135dx4ty2tu2MH9aYgFUI
mVKSHOgBc+ptaT6KAOIK0pPe7NrxWlu/b1vb2k4IFyuqpSiYOGOrMrErWxlFLK5UhtMtQTUdpvrh
tomtQ7w2wfgFgAlyGlGIL+3pKjvK20RBMX/jfmszjGMYzSyBPAIoOSLKO9Fs0AaJPDLz2uA0lrKx
QhJVaJsCGQ6ObSZWYCIihNw55WwyXW2Y7b7xEnJvcW879OfesMOGiSSNROgXIfSNjgQO2dy3LiAf
cCifkryzXDGyb3+lzVy9Wth7klnFJXMQIZdEsXnjYXDBm4iBKgOTpgUmTauT7JNgtAEBv210y9fX
NhnXECfJgLKfgDm+zEZP3M46QA93U31JQSjXTu5ta9u+/u+ne+/Mr1YYkbKXtQS4QFpeTSeQTA+8
ULGZHtcrYmJF2mVK3xPECvrZYkwNmvemK4GoTD1aXPLdzeeStTUmVsSJJZmjhFyiATUSnimOOYUU
xDF18bisu9rB9KMvVCWn2YnfLU67dpMaa22dKTsw6gemphkHm1pXbOLG97hBBjrI2SoHpwM6wxLo
NiUIQoIUIf4LrN3aOlOITIlpLHUG2DgNKxRkPPr0zsH9ojyvYWqQBmo2lgoK3fcnDEjNdYFQ2O2x
BCPV4+BR8frwIXvVZ46z/hdPArpOkg0Tl0pmfX01NnU9YncxInyQ8HQCCumHyYl3BaRmeeMf2wfx
wxizyCWf27im1yhlCOLUqUxXrcDeniCIflV4QL/NEAp+Kc0AqEjVVMZYU9SNUrR4NVEhtzBi5KnK
vk4hSNP73e0Dv1kYg/T7X0tMsFbmqBx75B9oUKbnVLwiqAPe0ZNLFD0LkvAkZ6qdt2hHYLwt07h6
YPSw/xHDP8yzU9FDgg8o0QMyHyY//N0BKB49AxqEwfLsngQ53qRuL3irUlmtl6WQAU2AYrVUC0S3
7tGNsGeUf4Ut5YeYJ3TD+YZ/EMgU9ZCjKKLDIVA6qZwZEYbsu4Wnms7bQiarY6BZjOICENSqFw5W
SV7EIvdvb9p25lt9JiZmm1acjPisNNUaYBqKwTSEeRCIvgIhfAFZpi3upC8cm7T8vuUaTORuu3Hq
+05D3XVIHmq/Cua7ah85+YESw9+2tXm2V8tjwnSe9kPVJaBoJ4PTpz9GCUBQcAjHuyqFsDTvcG++
b699kIlbxdyWpaDCM/QcnVq6ncVV8PDS3DvaIXLEHRd1QauEW3vJxJN8jEbdTPH9iDtASo3SGZlu
tJf9d2VnjrdsVrOr3WRCSlYqCpErGlL2yXva0d5bXby0wznJLBhaVQBeyWaYidWXSa593fK1dtcr
hh3xQNHbmQaUALKFuU1JZkFGUqd1cigAH6DZ6M+4tNs87XR39nU/vfLu2puP9NBh+NcaU/MNmZaV
7RRTWkn9oO3o96JVpmoXJyHoYkxA8drByvY3+zDJBBGts9ReyUWkUhPwWgHDnBI8MlftKCZBBt02
XB4OKZm9qSJHOapcZMJj3xXOMiLL58WblEZfQqM8F8Vw1vN2L/WA5pLxW56HtioZ+8ooXFMmdhIa
wZCXO82SjqZY+movx96SgNChTY9mDjFirc7ceNYPMjSinDJTd+K8BK3ccuLLdm0ma1Tzgt5SWPYK
CSQMA660tA41g25yISB7TB/1PQVc9e5woJruABLfV/e5J3zhEVpseu/KOnMiB6J0Jd4E8RSdoDJb
7ggw1NPQ+lHnzrV3O7xtftyVLeZAJgtJYksFHmJuLkL4pnWPOdQ9Gwg+ddarZHoWDyu9mfo+DL5v
/eoaoeJelppUqm6c9213FfrQHtRjPHDq2826c2WGaeB0hSVrQomSrOy8tj6Uy67pOO/em8l1ZYI5
impH6qyKkFyN5lqVvd3phX3742xng5UJ5uhV+pwktYXN0u6ozKX2OuwSJ7eVQ78HJOfCK4C2K76V
PSaXgxamBQUK7Bl3tNnQHm0tSNFtCD2Xs7LNDL6yxGTwfp5I3yRQ0wSSBApljVugm12LxjnU6rdB
jPbm0Bw0ol3N2rILc3n6K/smQPGSLOkKy+jSGtE8FUBWugI01fuo96N22JFCP5eWshdKcyeGz0ul
OZ0ORXnh4bb1bef8MM7UFKPZJmFowjkNddeHh7Hcxzz0Js8EU0eMY9q1ZkebsvGDZIZnRYicpg45
9B3bh/ljIUykWhbsHKGtX22SXAQRedQ9+vQ/XG9v2FbasxQJw706cqyBD4YiZhU1RH3MZnFGn2h0
kkv5pJ2qM1LsW4g+VQBxYAgBtbyn/61XyU82mcOQdbmgAoAqgX7Uph0dpXOsy/J9OEYBtJ384ZJ6
pZM6ma0H1S4+LF8F9y9elj/9BOaU6FU51HGnim6z3FXqq649QL/s9tZuJIBPJhhfRLU51kVagmRV
ABjOcprmuV124HIFASMgqzbh0ctt+Mwng6xnRn3bwE+gQTZCgkD6kWtQM9djJzMT7/bS6AdiKttP
lhjvbKAspuhNjdxWHbXleyT+uP33t4DZnwwwyVNoR2gQazAglPZS2WSvgVo13BOApEEQNdvEay+5
Z33h0dqB1u320tiHWxHCsqmVGKKrlMI1H5IQ08bRndha13aqiTOo2UEXpH2TFo+YS9oNcmhb7fIG
xZ0q6k9W9xrP8VFTjDvdiHexgsG3QvQxSup2kx7EleQq4otQ4mVRm48yZCgG69ucg8JwipyqAQtE
LB0wImxn4HKqtNjJ1WavLYsj1QnGMjRiEz0+ZoYZhHnviJngK0t7aAh42qAn6UhD/SMJ+3urCndN
3rTuVOZeqhqnLv8pCBC50evXDlIO2VjtwwzPE0pymol+htbkoTesvVJKF6Llu0KorrmYon0Mqboh
8fVkckcxP4ZCBz6H9lCELyUlE5UXTxfnFNhL4onKWybPAUZxbXkeHkVRDLIqnF3JAkWDJf9MtM4N
o+5MujJIBvlkSb9alexMUB7YcgyNSys/DEPjdIXmR2Hh6dXs6u3sx0qY2JYI+VUz2YdW+wO8P5h2
Aw+s1jujiFd+vA8Ts7INszosSwYydBLtZ4UEYab5SVo5VmH5SrtAjTx+gGQhePtqu+kxGp8sO1GW
HGkcUJeBbqDsg0SddgnkQhRd2Ili8YLIeVUi+Vp3LZQ7h31ekmPbpY6ZfFfGzB4Nw21zYyd30XEu
9chGhf1mdtphgczepMo7wwx/dOjO9RF5StvWBaGao0mDpwjkTolDOyJiYgthDS3WeXGUeIKoA2am
Gn0HsBdixtLhwj/nmM/Rh1+ZfKESt4RM1p405SMKzF3TyJ5lTHiRUfyUmPac4X5pCW5U3o2ifjXF
/K4Y1a+xkeyg32SreJVq9e/WHF0h2vckNSoGAsCL2ctGIC8ADUmNBeKf8Tyl08McicES5qdJLO1U
tx4t5UHp0PJT432mSL46L9AFUfZTZZy1XDskEdamhj4puy9RNF9DvCDGg95D/vFFVVMbOhnusmBm
W8H8y5hDIUV+LZL8WKXZoR7UAqqINR6wBtcIkzOadL3dJoaPvOVF3eCIkFOD6KXTyf1zmNV3kb44
M/gAumh4IWNzKoTGk4AoHPcLkfZlozmkeG4wD9Mu+l0Wim6USke9nINc6M5LjeIEE1cPivZjWsT7
aRL9rpu/ycJ0IUl3mcfGn3XLzbplguZFc6e0audO01fwFtqCLOJfDS8zhtxRl2zfJ9KDNuijrWbf
5Gz8NhU6aATejMK8liE5t2nV2biiHaUlfFb6cHbyIfbTOLpXYjAcEwhLVjmEGksZ0qHqSw89jzYS
nqIwtVEHN7apQ7FyjCpbBH+cATqOwzS42u/yeZnFO6MAhQB+m9zPNoiIvqpIpkYp7xds8jDJQWcI
l1kyXCUGtr5sfR1UNqGVuJrY+eZs/lYlqBgMw3e1MY+AjGN6P3wILWmHCWvceokzztodycXfUxwW
Tl+nx9YMM3AXlLZOwtxv9MwR5+G1i8WDlkmeqlWO3MeuCnlMQYJ6rbEcwqRdAksInVbHzs2p9iJ2
HWi0Kjc3Q5CQLU9GI3gCyY+RGDZ2NM6uMlqnXipddQJCJ5O/jWlMPfur2lSOAsRooSZ2rpZ2g/2S
8xA/DAi4OTWPTZE8jO01MrtdlsOL5/RprhpvadKvo9I6Ojq7ixHDbYddNimnIpKgtlwMICcvAy16
A1llamvNr2myTm0+u2qa3QFXdYqV7kQazS/QmNWlVsL/3yU2GJzdUkfDtNZ2XZrawpyOdq/O+2qJ
vicIWWHb7Qh45JZZvRPTZN8rpreMnZ/E3VWHRpCSWPt6an0DjBP6MnlGX3spWMtlK/fNtnBHkGOJ
+KcEkesizfa3s+xGJbtOsixstZKVCnMzKFDwoCsqgVZeYo0HV9y4cUPfRwT6DIhpTWMJPMQpN6Ji
aADoQQ/MPNAeZuhmB/p6N/voAtORuwCSHc7tpW3d7z7ZZa6QIcJOUkdYm37Ge9cX2nvLIDmMCx5g
/I+Wy+Vr3bh2fTLI1NG9NYLyGspM7iwfoniXVUFE7gp8Y8CaO+lbOr7mZdB3nHVufkIZQGa89VD2
ZaZOqoSsm5UWTK3L9FqhlbNcooZT621/QaCOMY+syOC+/3xBkLRFw7EHGDxXvcQ8LgsoNFECnXGC
bn8zWjT+UVTKH4aYojKX+tAaqwKSkIjqRb7PmmeIcxvzXW0eRcyp3bb2Xzzkwxy7dSCslkneSu9D
OTrIt1/FL41LmYcwdXQmZ+3+tsHtT/WvPbZz2iW1pMo1qvOo81vzi47Kq+fR5Wy1TOGFH0bY5oxV
lO1YahJuc6MnuY1jGXaGHiam1PxOtHnPc3SPbnwynTlllVJAZk1uQHO6V/wuGCDiRed2/6Lp/GlV
zNkau6mVxwG3AQMDVOG9KSKPfynxiityGk/bt+HV/jE307IyiNUrGVWTsH4sLg0b+r75QQE8iRs6
NRe+uTWC/Wlt1G1W9+/BmmZxmLGFg39WfHIaL9BzcMX7Atf+i3maHMkpvTIoUZo9W6MNuZ/bbsl1
GeaaWsta30dzTzuyIobhSneB5LFqU0bhMvib2etPy2WiiQER1lRvCDoZdg75Jrrawpke6Is83n6e
I2wyZ32bFzrMgegWoqQI+eTPG0xMYxSlVAZJbVBdSr8IgECwxxPhv8hTN/zjNKwsMTtpVE1MLAkp
QAz0gDzRK6vgyD9/1N/Idd4pP28vTN687iu4wWqmIZoWO7CpW6FcgmwYgfk0uaL39W060fQ62XYC
vLG8Tzw8Jpyt6+KByuKcPOZOsxP2PLTFZnpY/QrmxEyYDgnxfIGIszyV+Vmc74veUyCXAQ3r2wve
bDqsLDEfslxkFToDCKBFbL1BPwN3rHrmZAWFRqw/v+HHpjLfUJO1PLHyDii3TM7cvCi/JkP9qlXT
mxWr1ybTjiiq7aUsT1qjXZJovFqYYREr4Xc/axcZjDo2WL6uSq29WZq0n7T+m9Z3P/uR2Hk50Vu/
K1d9MM2TraSFnYzqJVTyn/WERxorvpZSH4DTllPobeFxgKP7WBVz6iAcOLWikSKAPg7uFNq5nzW2
rb2CpRwsD6M74bAnPzU8goLolleLbSa+lXEmr1uEGCQqYXzucFeZF92Ni2608TU5R32zgFgZYjK6
JiiKEc8L4ohlj+boJfNTjqu+FL7Gxasxcd5Bblqz0M74HFd6IxcFKY9QTjYvTXkCMFKU/Ll5UiJ/
sh7+B9eHLSatx00dm4Q2aSWUsJKy2C1vSPNmMIEFNpOXujTNMur0VAeZq3kSMimImwc8iXI+0naD
7T9fCZZoFF0lvEmXCwHjGqjMr2Gg7eVAzW0VT62CFwWDU0HiB3SrTnVavMLl9323093KPBOvljaq
DIlIEoI0OVUHcJWedDu0AQU7YICCE054u8qErJiAC3tp0Uzs4sSe4rvBehzjLzUE+277x2YdtloU
E7WMBQQCSQOuNRKCrwgjMnajV9DrFJyuLoJkii6LAhUls1t2tw1vjaN9RBZ8TSayLFIW16aCw12e
KKRi2al7+j5fc2G0vK1kokiuitUyajjcVf47LZ16eZBCL28599Wb2QzLYUJI341KEcaoxmpDdcIB
/Pamras/EiPQeErxN9OZJbJA2ikrFKVKYErrDiOkZvqF5xW8j8NCZ0H+NC/NmEm44B/E9M2afYid
a+mbHh1DOYbohl/yUg3nM70fv9XplsKMjFOFJN2Ngm0298YQudEQZMXbbcfj2WGiCHy9VqcIHj+U
d3hb0cpdXV+i1L9tZbs6/zhY7/eF1XLKWcxrSURJp9miQx0cVQdUKXvQFM335Cg+5t8ov/3yRbtv
ndrhlcs8H2HjR50YNTGwm6r5OKTXKHJvr+9maoYP0l1eLa+AIIdURhWeF61+r4XCxZIxvRBPnMfM
bTPg2JFMDCKBX+SzGXVZhFrJ0Dkecr9ILyN6cxWnOOSZYPJXlKZpv0jo9xTiXdfvLDmIeICObZf7
WAXjctCc0pdER6/F6CA3paHzLHU+afC0wKOB2H7+Uj5MMUmKTLHS9hNyZIEep05GJ2qrn8NiuQQ9
LbSCLburpZcEKrBJKtiJYblD+oJBl0tkQZZVF48xHlNuu8p2ZPz4SYwrNjGS2WIh0E8lWN9DPAzE
3Rm4yn0yv4aEp2K1fRFf7QDrmbGWdNIMz5e/yoF5QCf3CGXFx+oHFZRIgUYceZCQ7bP2sUAmk81j
VEyV0OLzloWTJVCLh7j67T38L8XHhw0miUV1ZuGE4K6d7mkwaQCb9kHSErv09jvvIh4vNM9lmXQ2
plKkNxWqukH9GWf+FIONNf+qksm7vTCOHfbRNKw62axCOEc7gLU8rq6jle4m4Vf0N7MSqDf+3UG2
Z02aaMnaGl07EzpvY+bOEJ0ZeLOZnGBiMMEE0IRYwm0MRY0hXw2pvmrL5Kg6F4e9WbapGBYzTAAP
QYzxOS5Gcls0ZoUSQBd7DxQm9ohxLlvF6JYi/9KXUrALIl8VEp3SPHKsuQgihJ2sVd9a03Ty7reh
PuZWC/kzwC/jmXciNrfh4+ex9DrdEoMutkczEdxQrqoIu8qQEY0GThLawjlbysoOkx4E0BVpxojt
pk1LMMJC7aRGn0Z9ym08hoOqEm03js3Nw74yyXxhqTFCU1wQXnrpOujXhlc4bHeXVwaYZCGXLdB4
4JnFFAjZ527zi+zUxwUsqfSS3e2432rzBK7s0QWvMrkyiuag9DgXgnln5ecaxy9xlohT7m8mgZUV
NgnMs5Gq+QIrFp7b2gKvtc91AkZR0yn+Rgv2k1swKaCJ4qYQwFeMm1pN+cgAmqPw39EPIXbb2phb
vjOd8AxizNvBbDv3rFbJZIKMaHqR1+hRqkG7VzVbQ2sbKcGZxICq7MaH5vvw5bZNTiRQmMTQNgRt
9BGR4J+hIfLeSOfrJvFONBNwTJWIoSQINAt0+360HlIy7RFbOKeL5/0sb4egdNHS1VgOlXVQf+ER
glIqNqfQlm1yLgODBynjLIwdFx1UCYKtGo7bnINEEUiTKh52cbZwroc8M2zYyOdQmfRacufZMYRj
HHraXyAY116vMoEjs1otrEw4XzG61vjSQUudV4Zsr0LVJAVAaxXSCp9jhRFJeiEXgN+lUXyHXHfo
qs4dLGF/26e3MK9YyocdxqljeSiMheDy1HkANvm5O+zEOxm0OMY9L55vV1YrW4xnG0krL3MvAZzy
0u7n52G3BMuheZ+R6Y+8N5PtMPifhUls609J63KE8L3otgl0j+agny+jaUvyvuPlke2w/mGJSY21
kRdFYtInBfOVKIDsN3bRoQvIGZn8LyHvww7j2HNSjyTuoeRHtW6WE4iAAyq5PYDYrPFrMETwRMU5
ziGxbUB9GiQCYS5E90Nz6TEm2fnNHiQKIJrkfa7b/o7ZzM/+LselmRS1iZdX+Wz0v7TwkpZ/Vyt9
bCD9Dav8GxpxHBUzPlSs73MpyAfQZ3m3zxPPF5h8WKVhB34PVXJLgJq0uADuUL5GFaB/8mTUnBDO
c3EmRpS6SHKSYj2aqNttGHRz5MTAiVi60w0/by9s+7r77+GVRCZQGElCOj1/9wU6uzTsujN9pht+
zy6lzIGgM0QMuaNuPLdgQoYSdmJRxAA2zESBMta5x4vyMD00yeRlc/QoLMAoGbkHbqNL22AkQEl3
kK09ihVGNVOL85rA+TFsN7A3YnNOUmRMbHkPyawZoMcK1N+cnabn+I/nrY+dZjuCkdQAFqNhp/MT
2cc/KCiG0g5bh/aa+LygzHFYthcIYh2JGBQdAHuV9ophJ6fRz0XOY3/a3juKgDF0XVZZ7sclLpaZ
SIOEuLgvNNcyL0vl39647ePwYYI5e70liVmEIs0dkF0wk1s+D4OfjK8Cbi23LW0uBrPHMsD4QNyw
Tz1zJ6ZtTR+RLVCAqiGwsmp/mkXumAatI/7whJUdJuJPTVSXyXujFskZ4/l+cjafep/SXtdB8foX
enqWsjLHlDVoC9eFTjsRarLX8que+cRyWh5QZDuSrMwwob6ppXQ0BMD60z3xBxekwncamLVrW36i
os+UxjjEBaziMkrxtpN+1nX8l4fMiHoUoOBQA/CGSsUZD51vQacWPMqPPOE0npf84Y+tqJcFXt0H
Idw3omF3U/n0/zAmReuLW17CpIGpWaRJj4CHEZrKHnPcvfJ4j1cLpzTEi1WDQ3wcgKdevEwGKWDM
eyzcbg2svieTGfDmUyzQyEVd78gHCQpxzZmgiDSu8Ttzcgt6dt5z9fblZWWTyQt1qJJhXoA2omzN
BtiaBUfzqBIehTblEOuwb5/4zTD5YY8N/XEeq7NRLAj95dOcg3mg+xo3oduCm+K2oe0ieWWJqSbT
SB7CecDpAK2J5Bt+bNrta7ijbYnhAdOWvKpy+1CYwAzqJuS9WVY+cyb9ktewNzqL/86MeWiPA8gO
Q7s+RD5PU377tUYH2aGi65IGTfHPhzDqaxkgb3grHRhuIIEHsOl99zzc527sJ450mDw6NK99q52Z
2CgDndsbvHkqdQ3c1+DeViGe89k+GbIQID8afXIMijhi83Wanm6b2PbOlQ3m5CdVZEIwesQVvjxg
VMWTF7RGGhODPpiAqItzL3ZuUg+Onupe0ZunsBnsqJt4vctNp139DGar04UMgjbh5UhLcndsZAfS
TcGcFDa0RjmXbnre/ohBK1NMDGhmwYQCHHY135M9pXHR0IRpAR3g7OwmUGxlhzn3UQYFulhDrIm7
JzGWHWVxTIjjqMhZ7RHo+ZjgIqRxngQ4+8ge/tBsZEOirWa9dkoMYqvd3QiNBoNjhrOHbN1XzlYH
RjCsbZKWOxMTFVWvHJW6v+DtyJ6LrzNmnPLcvN7e0s3zYNDhfc1UcO9ikv4kq1baY+oZApEemJ6z
xc+F3W0TNKH/4RwrE0zCl7p+JkaGIr7vaTfyJ65Ftw3w1sCc6cU0qhrybKK7dF49XCrVQ9P9tont
uLxaBHOmpSKMdD3BbETnLT5qc0Qr5eEfSjyLC9ijx+XWjjEn1+rlISroW01JgiVxl/ZxsO6lzJ7J
L64IFf1bt2wxR9fCXUPRM0SJqfoS1g/K9MOIJ3vWv8blw+093I79qz1kTq8pQihUpSOJ8Z6c4hMG
Xu6kN/DdepFn/SOE2trGmWroUtUycubxsHKWynLqZI1QiVkK+5LiQaIjbE8GkW3IRc0K73lqu8r9
WCtLp4M36HYIW8DBBr87yAfNX2LIoon34s9kbwHAbnzJ7jKfV1xzHIel1hGJlpSNCXx+1LykwpfR
aG3ILobxqYsal4yciLWd6FaLZIJHBBaANhGRzOmrkGADl/y9OIP/yU4fygM0cngtZN7ymEiyQCGn
LmgkWToFUw4WCFOV3TDXwGtibCTqwM/E49PeisqqYsho4JkYY2MZ3WsxUsewwbkvw8UhxBswL0gk
u8VK869RK0COi1dsbmKC1jaZZWZhGo8ASuJ+WaROJ5365nlAF1i3+xnmjlr1LPFqlq2dBe4DBRnw
YbTrjCixuhstnRWGqYqIowL/KRJfM3H5e0xq16qO1sipwTb9Zm2NiTlKLApqD+DOu9+QJ92ZjuI9
ZmcP7QF6gc9/U/OtzTFxB+M34WwucFPReOwWWyHPgGzcjm2b3dmVDfY5xRDLuq5FuKYcUCIcw8ct
6DVxiCc51ZfayR3ebX0r6aGXKULV15RAx8okPTE3E4kAsoah36smVo4K7WrCmYfZ7ACvjTBZT+iJ
Oap01kKPz4rkQWOvRt2uO6AFC4WfavOE+4rT/kVJsjbK+KIYdXOXvcNYVNNrYgxXxuER6CfeJ5M3
Mt/aDuOFUjwV8hDD5xvNzl70g3EM9ykoDTDKjFGc/jtvzGEr/aztsW6YtnMchonshvE5plPbdepN
0jkBQq7quC+km4Hrwz/YqrWRw8IsMTfrvhA/3tc/ANEJDD91K+gaxY/KRXW9wRMHmz8KtAllXy2U
rWSLXBknNRQxn3+nHqrfmgLJhcyLflmQjMI49VN2Mg4qNKv0XRn8BX0QKBX/PRZsQzPVzaEkaoiu
S3oSOqeRvEX2TPFXnfy8feI55+89xq0iZrk0SabM+Jqa+qBAW7X8sggcD+WZYPJAaQ15ZCQGmrNz
a1eRtR9y0Mo17f5/WwkTSYxl6Ya600F7kAHWrQ+xXYjNKYnr4LadrXvU+tMwwaTLknLB9wFwFzdj
JaiWtwJTvuPv21boprD17NoKEz36SuzTKELC7pPuHA7jF8VMOAvZLGTXNpjIARRaAjVhYMbJm+Ym
L9B/egB7KWbCMDfhZk7nLg+DlzgWFDL1I2b6eGXe5m1k/QOYUEKsOKwkEBS/J1AqcWQV/zzf70vg
7qrvt7eUZ46lrRINNVQnGbGEsuQJNugBDpaXY/6sAiKOR8bM+YDvm786WCZ4daYwxuaKmubFIdDk
QDByFkQL0xtO8s5+s7LRqrle9B0W1FWprdSPVX7ol9LVIz9dKifTfpIMXfCvprprQk/kPdxxzrXM
ls0LwawktHUgVvbThJBY/rsKnzgr5NlgYoeC0dmqbBGDqxYUPZSZL/kaE7vc9a4VaOcKYlhlMIuc
yo6TdNhBPkNaxqKU8IxLMTIZnIQOm6YHHjPQdgH5EeXf5+5W30+0MjPSI7RkWrikAf6B18pJIOij
UJlrA7O03BlF3n4yYWWGgIcp1DhxavUjlZ9H9cdIOE00ngkmquRtpTXFgHDfZg/q8BjVe7Bh3HaL
7RBs0KkJGVqqLAZH6eXGWGi3J7MGJ5U1l+iJU2XisdVyXmd5u7z6sEX/++obhaUCPHKB4StlSoKx
tK66BaiR1jzJel7ZWlHtswQEgukjRo3sBXToqlJzXmz/S+D6+A3MSRu6IW3jBH3Jd4ifP71G5/n/
SLuu5biRIPlFiIA3r/AzQ29EUS8IarVqeO+//rK5F0uwiUPHafdVsawpdFV1dZnM75InhtadGHCt
kqcx43NmkS360kFjCmpd3pX+CDob5Uz5O9C55cWwfXP50I3+++b7SmNk9UAWwVv/Gw3KIMZ1srPp
LrcTkqzClV8oPtex+VAj/xo2P0QyN3hVp3KWzciYV4xep7MdTSdS/0it70rCfQTz1GMcjmQl7lgs
TaHglt2QS+d0s5M9kwBzY6flqXWq2DaB5cP5qjwHYXwQKCxrHOfwQQDU2HPmJLi9W8vTeI5I/87R
l6SBdHN4kZXHFigVULJMr5rsW/6z+styZPGmMTkXAUchtualztlsJVinc1VavU5q25Q6ex4exjF3
j42D52xsyWsV8qHD1BVt7FJUdeEmc8pQCejcfB2YvO4GdaaDL8iWuvSGlGYMogW3VuqgHIwwx6j+
sUa7t5kOWh4ZJEC6ZTAmOA9EyKIZKb5YTYEw/QZH9a1atRcZwCXoAoxOn2V3JTH+RKyBepNoWKYs
spi6WB3R1L5HBqtYQUp+9enbOgOdCjgb0r1qPqQDZ/Vn10Q28phAbbQSkaYOlYS+HcIRYFZp3ZzB
Ve4WErdiuNfAQZnpX92YgJxHYlevOq1aAMmA8vKop4KOr3F5eXbb0ltJTDBGrx+oU0ghUIAlYXNO
7tuXRbFHsGDQeAxuRmx4tr7CqZjsmgwIPiQdViMiRf/s1wLgsoXMtPDGwXzQYNpd7hqZYxYAzjLD
xCjsqtXtYyvdP74PkczxySNgYbIaz7dhaJ05L+6MKrfFIgE+HReAmf78L063UY85PrRyotZYx3+O
b/GwTHqJ/H+WSXmReDf+b0Sx52eWCpjlsdkQFUFGXtTppcx43fbd+2wjg71CexJH+gJ1jCrs+iuh
ALBUDajLW3PmHBJPG3qIm3gvFk2s5hhTc+sWdyZev+mQeUqXB8e2wFOIiViiVsxxAepWlLSsUzcb
L6MlP6Qmhghq+cnqeSGfZ+3MbankcllH1Mfyq/ZUeOOl9vIbNfyzVGdzTsxtWQjG/05u0inl9jV3
ydkAFThwGuwMnSLQsgU8KKDdBg7le/lfT2axgKJhwht7HDBdeVvdZF6S2TWgLU/W890CIqx3NsYQ
eHjt9N8shV3ExLD2JKVItNyuMMIiz3zgc3m5mv9R0P9Qj4kacSaupKZBP1/Fiwh0zJZYwWxpgQZg
vGOj5AQoFr42LdCg1SOIasfHOp0DccS2yFi7oO/5eSyJ42U6EzMUS8E4S00bJ0ZQRk+rdE14Ky88
ZZiQkc61PJh0em0chXvwDDlTO1wiMnhdJfJeL7tJ4sYEmaARKXIugC0QlZCzDKj76Zl4xXVb2qYr
/K3f4ui8+Dnyqkc9dXhUDDw1mUCCBpGhxgtyEKm41frhXgDrdNwQO12Wt+Mz283jNkoyMaQozcmM
BSRZUkacsohsReMNl/OUYcKHIAiVRAjMosk7exkxWQQwTkrVPhic1sV+YeJDG3bLsshGMEUNiBoU
O193MCbgkmfD69wWbLX6DW8pgKMZu2qpT3o/zBqOSRN+JOm1mdxI2W+J8LrZu35lSpYmG6pmml8Y
AWIR+JC0mCRWd0P9bFq3PW84YFeTjQjGDMp1TBtjQhYzlZ1din5CFDtpn3SVO69II9uXHGYjibEG
JQfZQ09hpSdAaVG/osVM1Rb90gPZFafgsm8QH9LY0ukU50WfJ8AU7t3Jq1+7v5MAOLy4uPqAQivy
5HE+I1s8BWpo2TQGDU/gbFFPaeeL/QUkqcc+uxuYQHhkmhh8AgABEwS1YVnUWaR3Y9mejaYKRR1T
bWZh12oS6HICQEyZcy3uZjYbkVTxTQI1iy3RMNlAoTgsPyqQvg/qjSk+tjKgOfL45b8pyIS/uhy1
uRRbPM/bk0lOqg4ORWAFr3Y8P5fxr2Nh+2f28TUZ0ydNHJXguhJdPTmjoUR3GCP1eZX/KAxuPiFj
+MuKIWFV6FD8A9GydlLjOzm5XUaObez3jD/EWPQJuDkpraqrcdQgZjmPVwpStdrLngiQN0qH11Hd
77pvZDHPLfCfxlGdwRBVAMdZfur3lwZcg0F3JZxFVIG1U/snmwxYqBHxuNOBQvgF0m0q5jGKaaBq
+zBLiJtErddaGecz0sNgo5QG6hEF2xLmV65I2bIirObBkYHZi91WSlFHmS95naS9yK5pGLtSgZIt
g6b082HJ/ZgA9gvaiNHi9ZV61SaZq5lz+P838a0YJjETzRzLzxXuqbg9YZU1jm+z0SELp+S8+802
yjBhCdAXukRo33n0+1Pp/7Ohy/9mexnLVhkmFC1ROqktljbdov2ZTN5icLLYXQ/aCmCiT9ah5oSh
FWACFclLlC3fBrn4ZZhAtwQETDmb3+I6v5YABK0rfwtVyQlHe5F2K50JRyhgFKKC+VN3iftwFi2f
FIMtmJO9ZmuQpol/bBp77NfWVh4TlrIs1dUMCD6oYxu3EZKm1NcMO3lOMC1gIXhg9Ql9RijvAWDz
WPau9euiBZIjOMAX9qqhaoVVI+hIi1Xt6zXeDSM5FdLqHYvZ/aI6JOioEFq6ymiolasVZQOczADC
gPXbAKSIdMlwuXBObt9wPgSxxV5A0vdVE6F1mgninWJgO6GPU1fr1SCflktN1oc6Xq9TQ75eI+DU
8+Eo9hIDbfMDmHjczHO7yHMDPx8nO0mmO2Mo/XosfEm8H+PObmLuAsNeOrcVSf99e90keiWp9Ax7
V/q+eCXlH6uxyY4XoCf2/Nb7vs38e5gaEzHjCLtfwoTWcXqFtpU7BILdAVNNAKUnpkDsdxYyXt9l
L0PY6siETyW1iswqET5nyRYKXx69LLpeJ87jhacZ/ffNl+z7RY4ww4b97OilTdRzRsQTKfS/jp1h
NyPeKsOEzxV8akIxYw2cfPunMQ1K7Bgsbsa1EGizDd5Q91giTy8mnEb5Wv4zCdVZxqWW5UtRND9z
UeNkqLtjm1vFmMC5Yj9Ww14gxnVSW2q+l9lVrN5Oc9B3V0t3nsHliyLSsWrcj8mElmY2ZgMMHnQy
I75bXS2kUyjTK10XmgMUuf8oX/hwcLYqBl9bozbG1USEq6Txk/oa7CXHOlFj/pL5bEQwMUTtSBGT
CsG4rMER8E3kTV/s9qk258QiYscRWaKVwM6buLXNPrUNBVQdN7H0LGiBKPqxHEj1VU1cq+Z1lHar
ilvZTPToxZU2GBE9xAAQvDSxexsBCdwFemqDlcNT0Rkn6BbzetO7qdHmozIRRB7bDE0uVNMHsfCM
XvDHsXcror4VwuBLLfHbKsYG5iB8Pz5MTuRi937l2TSJ0ADHYjEHtyBPVu0Jphloac/xBJ7VMFFl
BkuCugqYPGnq3xpobUbeQ54ngIkiQ0KwXRzBu+nKofhNfU79ZbIBgeTSfVxrABAqF+aG9/WYiKLK
cz0OCazFtFInqbC5lb007W33J5Mnmo6ylSyC9fsL4yOJCInXBNahNW6r/YgypzD9Y0PYHQrdymB0
WSo1LwSCNK/yFtTGNB+FzOGmw+h3Hc4Otv5c9UUJsDPqiBfh6Vj4/nf80I+Jkl1jmYJBACVlkbek
9gGvaYBkYnn4AynYE1Aki+aUGmMhijRkkRQDv4102N1szlMURmvpmMvPYzm78LzaRhDzKS38B7jo
HumAHwVDgMHNCyZ7b2O/vBhYZpZ9zUlcUMbb4qW85nGnv68CfInPG+nMx9QtgurIMmPAspFCNWo8
U7AubXldAs22iH9ojXjuzcSOwGo56cW9ZLZuujagNCztHmDgpFncvKscsYqBE0ucVIrPSZq+lTL6
iCD01pfIHubmYmbksTDrezNqLkNuXAM1HtNDORrTCkDlfvaYd2+mh2b+hVlB9/gD75rLh4bsJRej
gZY1WoWCTB504gnFcDvTHqK65cQsnhzmpiuQuBrjjK3ienqs5lM7/pL1H0rH8bzd0L/RRv6c1o1W
085ChfOaikCrTtrwvTTv0VuK0UDTvskZx9d24+RGHHPDLeB86vMYGUktUhIxzZX545t7UwQbB2D7
PLOWVf2QwQFS8S4arrThxlTO1RysqYwFW2I3aWMnEue09iPYRjMmPy6aJe2LCN1i6a/6lIXWpQKC
P/GEm8inQwXm4z+dSONuepF54/y7OaxpqroBuCYTFC+fD1EyRiWfNBxiN1R3kqafylx2iJ5xcq9d
2kfwn1miYmHfCetAn+WMdS7lcQkd1UD9jTVHH8xwNSKL6RrXom954K+Dqj3ogMagfgYH5DOvSrmf
0m5+AjWwzTNEWmKBKDV+Qoa5tiSUQkxhOUog+kiaUNLjOfvul92IY77s0pdzOhgoIQrTo2p5g57Z
qv7jOKDwZNBAsFGJqAXSB4mWKVt/BKFsg3cVp1m463YbNZjLJ5UXZVTNHFHZvCnkxzlzj1XgWgZz
6WAFSZJGFTpYj8MbFivACYKtdTt7ABCVkwXSPUUNM+3pla5+Y4G/d62n45/AU5G5eNZS1fJlwHxZ
VSVeq1ihuhrhsYjdiPzvV0SR9/NBjXpaNlY/4Qk8XHXDrazcEbW3J14Pas8edLDugMtcAaIzi+5m
tVGF6IVlMTELAdgBhtqoCY412XWjrQzmvLAykk2kRO44+5JPwcIAI3ElBTRZBbjKS/JyLG/vcHQR
TxvUqlVRZBP9binzPgbegttOv+LpGsSQx39/9+W0FcD4UCKUGJ0pIYA20qQrElr+OwvPqwqWMsnD
DMiMDgOv8rJ/Uh9qMW4VyUMkNCvWiRSrs41ICnNRtGP5T7CLtsoxh6Vn8qoJtAUkVaM9TGGBYb8K
FKqY2FcWjmXQv8Xmb1tZjBsJwiCqo4GJUPBVXKZsdZtSulvUaXLRFw3MtLZjceStMr03Hg+kso3x
Cr2MjCQwefW6PKUnEJNeRUHtkzMgo23dBl9sFmjv1wuAR34YrzwOHM5Bsp3yeCHAVVnpOJkCjqgs
9asI/Ktydzo2U54YJtkqrLkgRg30zqkG1yDmyVA7n3m0BLttLzwxRBB4A5cYXBGfw9Q8r+OIybV/
oACxTOVVgZI6dL1ufJPt2Iscbtt832o+RDLul2lRowkVLDQixpUxCVij7VR3mVMvi9swU/7OpI5L
lfY1zzMUA6mILqLTLFssyHOpFZmoCgKIFc2bXnDl7o2WhcbERgfar1QHY0tWz3P5nTreZ6lMDmTk
WmHhra+8DwjMJzxyTlhe8OPz/98mPwuiMXWTFpRz1CblAgLxsmvcyPRavI5n3uzGTlPgsxTGWJaI
yOpkdgr6saKj4uJOzn0oXMchLum7Y+v/+tT4LIoxknhSpVxqK0AfUujaM9Evudxjc7FwotVXQUAM
4tpjiV/97bNEJj4XQ4HxisHEtFz3kNeoaD2Io38sgv6Jz5HrswgmNgOtqJ2aplHdPnbH6mSVuU/U
B6Fyqjr6f0ePz6KY0DxgP19VZA1w89jKwSRAmp6mcuV8MnoIX/VB51o30Y9SWETzWhR6s68z1Y2H
x3h4zdL8x4y39ywMnKz3a8ig2vwriMUmT6oGvcQ6VV0LBGd1WIJ4dYofOuPHqr6sxdvxKe1UdT9L
Yx7TuUWyNcW2Oupzkyd7qa+CZdouTqrfBsadFR6L4+nGxHnDInJfrbB07I6XWqgBcyx61YvXtnmr
eENlnANjISiULsIed1LTKOggyQ/W8pesKODUJhzL2MmxPn9DJiClE8gvszxVUKNrFntNsOlJEYGF
vyk63+P78raT3YqVy9vF56nIxqhuijWhwIUi6G0g190vKwO7uC7d4TnMU5IawoH9K/S3bKLuHI39
MijYKx310UvXNugXQCur7YORR6XfiolfgMvP1nQSkhb7MsO3Y9PZD1kfbsGELDU2xcTo4ORmWwUd
3APDESdJFr1jMbxPyoQtDHuTqqkRGRPte5p4VnTpu58TD7SK5wdMxCIWyYG5OajukJ3IeLsmL8Zw
p4uxXaaKrXXcgR969x4cHguzMY+zmpOEyjuDjgHFgQLFgcEf3H+AI/+gGPHJI1QmqkQCmP7yGNTO
vYvLE5y34ft0guHR9nKCogEX25D62JGGTGTJy7SJxhzhWamf6k62Z/5qHf0TRyKYBGey1q4QKgsk
fFAK00VgdsNT/soKxqAMeIh/PH2YmGLIuomWIYRpGOmYzlPvHNv5/vX8rzupTOjIs6VUzQp2bk0g
HEjcbv5OIe66B33kZDccx1WZwNH0RB9N2VJduW7CVMSAUV/9lPT1/lghnhgmPuh4QrQogmmuMaTX
Sj+7w6Sca2nhxAeO56pMfDBIBbZCQrACXNtV9FCsTq2jQp84S2rZWsxpn3GiETsCUyZTlyodkijZ
cAh5BGO13cuj3dYVJ4Xi5QHsDIwwD1KjRqNKV8NB/+6v4KPIKoz3oqDoW27BUYwrj4kQBEgnU4Ro
h6Ez7bsBCgzqSsa95FBOlPn12DZ4NzS79VgXgAFZkh4ZNlhCNV8KjQfhpr10vnRWbaCmefXzQGzp
v1k+O/NSDrI2q1amuEZy1YoPRfwgpRwRHDfWmDChZGtSTA1eKavxJtXXynAzJYbXazcinnucj8i5
RDQmZPR1sugRfaaMfo1VVcnGGuJd/06nPILemHeJcGxfY+KG0auKohet4uql4q8k9qWs82MRd1g7
BMeqcWIH24JsBXMuI4KDStaTgliIkjbvOcQTwcSNVW9l2cpyzV1H1Zur3mvbxBNVi6MJ76MxicUU
D9gsa+HGa/xQyk4iYZ6sfzHl8PiDccSwrb62Vky9T2v4U3vql6s8PaeNL6qc4jwvSLBLXZpedqZO
4Lajr/hIr4NKsGnbe3JLTzglXKhr+nW+3PCKqciUTFsHqR/+fZPjNlLe63mJS1F6HDCu0AUxuFtT
0Z4fkmvtx4rNOVowdYaXMbUzg+Nfu990I5zJYMRoqruawL77CuNwKNbkbo5ULeFEjJ0NX+RmGzlM
GlMLHSbD80h1R3G2UzW5XlXLNiPZs1IpEJYSQ4eirQhpIHZPzSzkdqkAB0WT7lS9CRRj5Ewf716o
2Pi1gKWMlVt2Wzwjedy1In5Oa5JQ1i9q/Gs1XkniNWrv1QsHe3E3Xm6ksW7YRGqVijhhkUT2qnS2
KrQ2MYSrSZdtMhQPx37CE8e4Y5RmGrwej6ZId9PZtxTkCcW1nmNQhAelt5swfmhmip9ttxQ1ECuO
SBWa8sZMFFtqn4912S/wbSQw3iHXaVRbSOXe89/kIoUkoDvMctjxkoPdYLmRxLpCN9VEXTQgnhKP
PCR4PGBO9Cq6isLp+zvQNRqavPrlrvttZDJugdGFZtXpAwK754VyjvXrfHwTlMf/+BGZC9ucmqgY
LB2Ahy32YjG1bdkxueoVE3EaC3a+Zj2WM8fo911+oxv93pu4lnbSuMjyor4jrKxu5wyYu7ox3Tp2
ihNmSTzTsM3F5e29846RfvKNWMvIqq4ApLdbZSeAituK9WhMncP5oryDoz64kVKoJJm1GndRetJ8
MbcxeX+OfOzy+4qHPS4fT3l/uvDeZzuNQoTRzTdlIonUNTn8YaaFM8kvUDrrAtNFQFEC3e+fc6f7
o/thI5CJJd04g0SlKVD2lsYHq5hA1/J9yLNQBskm55PSWPHlHvwQxe4i6ZmiqJZa4pOKfiWknrAG
0/gSJ7/qCXDhji5870ufI5MTvywmupTTMGnpAP4fOigYO+Vt7IqvOXpcAEKx5RfMZXFiM8duLCbI
rLNcjEWKGkWcvGXVVSP/rgS35N0AHB9gJ0PUSi9NE6BO7lrcjlU4z7cmb0aQ9+WYkDLHUqqkQHtz
87y/LKh2gsjy5fh0OPeYxQSQOepWQSqQVoKDMU4WxypnICSXjgL84pKTEBg8fZiwseLdVPSzhIyg
LjHaXp4HDBvLyQrXFvAKGMbXMTMdYf1dpd0d8jgXg9ynNc1dqe/8ZVn82Pol5aKnKeVZQTNF0Yfc
kSXdW6fkIR4w9RRll3QuncwcrpPiezsY9lwmdzlynTHV3Emqv1kmko9+DfpkVQD8P9iaJdizgk18
5WXQk3uS17bRTI5UPy9NZNnJ2sz2Ki+A1sd0flE5cZScNVME3lN1MbL5AZSEdjYPfl62doZZvKgB
CnppXWsqMkqwWaqtFM7pq5AXPzsLC0QC2AtL8l2t81PV116bAhZr6ZxIJEBg0bxyjd90beGgG3zN
f7Fyi2kEBYD2yMZYCB0hViagCK5IV5rBMWQ3nwGcqcqONjiz+j2TwMs1BseWtdeU/SSTcUPRWko5
M0WKSTd4q1u6KXJuLPzYFW4m2S4DlYMXt/Oq+Kwlc9OvkQkjMJDHtO4/mPSRG10NvuwXPvF5zcqd
PuJnaYx3DmI192MPqgVds/FoxsbL8Cr/JXmZr91pLudjfg3cn4UxfloryiJgngkPmDr2lsp4zufG
M9Zfs7qg1KyHskpbErJ+25j572PZvEDHXMNlBeR9rUD9jYj3a3wZzLeh49kKtYWje4m5cxuzRfd8
xlVP71w0WXxxQrOK0te0QfeTh4m7XzXaXIPMjTsIeq+j56fAUPKT6OUwTfPUPAMAwdfOpp96KBWE
Kuda4iRrGAr6nM/g/TnWI330znj0Urbg9qIBHV480XFvIP+dpDuZhwrGyWZUlpurKiNzUHO0ATW7
BihNF9DVLPWxuVIciHR5BbkdY7E0FH0lWZLx2BaZLyuUY9c29K0rqmCRkpfHQcocjDvz5j/3PuZW
0PubZpMcLokulPMC75sir/hWA21npqvOluGsgW7Lfh9ED2XQhMe+sPc5P4llkplMH7tC1+GHJLdp
w6X2E8901/sV7UEQvFgubzppZ87Q+CSRCaMzBgjMbO2xVrG8YV39mxj9XfUG5mj00DKtb6NVu6Qf
bDnu7sYOXANL/Rqp8c/GsuxpWW/b9Js2FOdxGpxB64nbosk2xOuDGGne8bfZSSU+/VAm+o542kWa
1mIIJg/H8nuqD7Za3oNRXeeBOuwEeqyNGrKsGtg7BPwGE5KsoSrrBVBO77N8lC5jlcCaJLw1V5Tq
uEs4t+fOAxlLIIqlKZZpYgGdnTbGOEonxguKsWgxW6afYQZ3PWXVG9Eju1XvE/EeeKj28ef8msV+
lskkS1ImTrMJ2gwwgD515BT3d8YaKjyshb1tY0mR0E7VLZ1iVzCnZs3KLEwKxKSnJNQuxbUCLpey
R81+8Ys7OjyVBnJIfOVOezpWcOcUAdQvqboqg2bP/ILrN8SWMJnjSt93SQiqNMxt0Qu7qmwhkC8G
jyxjx3chT5Y0ScUpql9QWxKt0ZWxAt3JdN+7UVB4xTM6Bd/pekjrTCHPc3cO8JM45k5T86pTBgqn
jzmxUOnwIi+jYK5/g/2Hkx18DbqmpIMjDckdQBjAVvH5YpHBRW/qM7BAusiLex0bc7KtRSXHv/ek
ACNXwuIYLAWIuZ+l6MZap5VIGzuzryZnjGR2092xSext8uBP/yuDjeqqqUyLaKCs1vtmMF+VvuqB
PQucaMJDGxr3pi3bRQyomN7J/CX8g9H3T9KZ4J5PGDmtU1SnEs1vpqehrO2eDM6xju/gQJ9zHZrK
fejIBPQyaqMmBrEVkCxQBX6Jb83X+qfxvPiUaVx8Ue7igK5a2ry7i3N+rJUAmqaUSQUcnLoLY/MJ
jedB4VyP+8+MD9WYlLjRiDKm5L2RREIK9zsApKPweYjovNSbjf+xXpkliPPoFALl2QGXwlk80bKQ
cOLdNXtevHk5GawXGyUGuTNc+IkYaKOdJhOohW8W4/XYKnhiGOdao75d61rFO7x3pJIyZp/J8i35
Axp12N7HO5BJQYF2g8FqtN3cFpF97GzsmvUJ7xnG0cWk/75JzTQigqI4RWoGXgNjsKNA9QC6AEpT
V8hskHMnqPwQJ3MJt9S7b+If6jF5QSKXyVCqCFGG9nPFrEgBxOJWVDgeTK34qwN/SGFMIp4SU+hi
WHknlXaVJldYBOGUSnifkDEHjCGUQlVhrGdBIJiSMhSL6dTEpiOOK6+GTG+HA3XYmmBMtDHvcsRc
Wp/rUJ9L3RbAlUtip7ZoTyFqNMe2vptzbKyQrQiOZFCxtYhjmm+12/5U+yuuLJuATIGi0XqU8XYA
Fm0d5A5vJ3U36djKZqIvwHaFpItk2uugpLeZV2Fxh876AP//mvvQpDfG0bdlbmZVFXS5SzDRPDnj
O7baGtKd1HdkNU7s3dso2Pq2xQRfQYu7TlnxTm/AyJe+5k8oTV601CH35ilxRF84Z/4QxqF8gXjX
wpo/Jw35+gD4VKNga4lWCwhoS0QnvEsfB7xELACizzcCcUbh17EFyTxRTIhpiFTlU4kHPAggwwb8
zFIzuwZBYE4SykmJDPYxbrOw6RtblZHdaao910awSLItDNmvYRD8HJvJafxWRw1WZfBy1IgvFvdd
PIBvAPDSSedY3RTUEcLk8a/nODe77SSkcitHAronaYuNqpt5epaWQBqejqXwLkmLCVNyD2QuoGGg
PnUvO6C7QA5leAsuSfmFdyHzjoMJV5LR4k4B+rirNrmNQUc5+WvQfqbA5ZQfOVpRK/6/PepLEWWs
GxT5aCGsrsAHTF/90kN8i563N5zm6zKIrytO3ku/05FEJitsrdwU+o7Wv3S/0G+y9scav4j1K3i7
XaXlRePjiKGKTHzSGqLNpoaa/4jxBEUFVHZ0Mqa/S2Dtia0rzqMzkIemD5OaEz84UVkVmViV1knW
mQp8qvk9eSiyX2LXeOh/GlhCWjG8JQKJRvLma1wI/yn3UUV65Jt8wUrVbOhy9L8y83FRz716m8Yo
wqXjf9WQpg8bQaWUNOagIG2ksMkgbcMmreEYgRRSisYVsPxiGAflSQx5oEw8E2LCVSrmRidZmC0s
8U0jx9TsfPp7zs5ZfBMb3zgecuyMqkj/faNlKkRGJeXvtdT0jr6djIfEK4JGQEXVtFOA5il3GHNJ
73lRYPeB/XG3qiL9DBvJQr02rWHihUE0zelr2vOWHD3JHWxRO4pU2Jmg3AlFg6Xi5zYBX4W6uvpg
cYYMjsOryr5Tywb88vlEVxEUDMxJqiNpKBB1f01YcuN8ao4o9rk6G9hbFRNUO6NnYHicu6ACXLS9
FugVk9cUA0XEjUTHPZa6f76WiDEm0dLQqf78lUk9G2aFzqBLqpsq8+jF1z7osUcEzofkCaLab47T
Usx6BXqq6s7lD8OKXcWIgzX7Feuo04i8Hb791P1DK8Zql8RMV32FVpXpVtbfJL2N/oBvDQnShwjG
PGPSpEmswTEkyS5MtPY6Eexxg52VknN8RLvKSLImyhjHUrFU9PnLKUmj5R3o1rHpc6bXIeCVNSHm
pBE8IUzYRO07zsUGOyJA1D2lQooER70Bzj1Hlz2YBwn1/H+VYexNtxZL7nvksDLwve30JGFgT8HN
i8Q5KC+DW7/Jp+q7EJjhFPKGMXg6MiZo9IkaC7KOoZrhjcSnQcjcMf7rvx0WY3lANMUSd4s8SY4e
mwprlFc5b+dwN2nZfELG8sY+TjrdqjCR0IVGd5NnHE/d6YYg9d4IYBKwehXLdcprBKLr0aXkktEJ
YMcAIujt5CQEfVBe4yF5/N32C1kfQlkoZxNvVFkuUYWn8zlTML8oxB5eVbSz6FL9Eiqv5DeWRE+8
ga79N9xGMJORLW2ZqnmGKoZ+3X0TPSyk3jXfBzcNc28I/6hsthHGJGRmP+p52yogp5sKL64kp1il
G3TyOS9+3hGyJHi9UZrNQtegNGAaPrZ4FY+hZTnCMxITH8Zpl47lNjyqeO4hMlGETJUR9RXibgf4
NQUs7oIzO+braK/3RqB4S2h29oR7jPdY5LgE21LpmtnSiw4WOy1OEf+quQT1u4n05tyY0EEyLNhL
C8E1+TZ5M5h1ystME9lvoB5zjz2BeteXF8JGFBtB9GEkaYT0bkwE0KuGXR5246sxVYGJfC+1l4lX
Qtm9mjcSmYBiDYtuaT16bSv5FgMFBiNV5XNS3gs1bxORF/7Z9VhDSShfAHKc4SyeZ1dFc14KYx/s
XI/A+sHA4fuewBJaim09iQ/HX5ZjJezKrCWtWSWAtw+xGfx8ovrSJSanXMm5YhQmmLRFu5JOxYNr
wboKqe2suzeV07Eau3nix3EpTAwpLUEUO9rDbeRAjc9L9Lc+32Xrz2MpPE2YrMPEa78mU664IgAU
m6u++rUQzlNtP8XfaMKEC7nChGu8vIdeujyvhNGpcLIr0yZOi2U53n7jvp0DdsnE2BKAv5nD0VdF
LSeVlsXHC+7/BiCl1mQrayiBDuH46/0fkfBDFnNI0iz0/ZxjRopydXZYp+wxLWG+wr3kAa9DNDJu
h8t6F5954YOnJHNuydCNIojV8Pzs3qQ5xpRf6XXTtxSAJ6Bb46RzNDJ8jVUfWjIHmEdaMcqtRPsZ
96JyTsh5+jVm32viCxIvK6Ff7EgWkzkWkbbWyoAJsPcv6jR/R1f57xHIhiImy+uJc4D75v+hGRPw
TblAub/Au2/o34TxrhiequLp2EZMehRHGjGRvlZBLmKViYpR3dQHKvjkxpVoi30eJF3tannrWRM4
/tYhrBsghmnVZVXQzpvqcJlrkG8rAUhTfwCi+SSZ6feIrG5iFqExAKZwTQNiGgk2RHDh9rk9F5mj
KclTPY9PGWYbrVwDQVZvi5V5n2OvuCDLxZwB8RAPpzwW3FXM7ztpsQ38f8UE+JNWmAEcaDqFLPuR
YlyVeuQOq3KxlMXDtqOX4Mmgqr2vr6s9rpG3WIBJTIlTTeTNXF5WYb0XZ3SKVPGqqOYz2B88o26C
iExuv472WGuOoZk2Gi7PctS8DfJfVjvhd5uql1t0hgDQ0z2wDtvFsIW2/i4bAmhVkWCI0cMQV6ek
z2ovTsz74zPimQFzNSqtMI2xTMue/VXZX2QjTDLePAhPBpNu94uUYywHFSsAiT8BFQ6JtvyqX82O
EKgXy1VOic+LhPvjlNK/5s22aYBbkQIkGnlo8m3wKJlw9CTfmr8swNCV3hS2Ka7f//Ql2TZNHhlD
QSaUWuVCflDy8pwaSjCnmv/fxDBxV+yAs52oeONZiXGfRAUe50YL0+ES8O6naR9fkImzrWhhsFbC
/Qg8Y5+uestecb/+pMW/yR/PKz29EGQM13z2NJ5oJuqWiiIrwv+Qdh1Lcisx8osYQW+uNM020+NH
o5kLQ5bee379Zs3bfd0qUcSG3kmHjhCmWCgUCkhkygWSe0Vwsgw1B9XwxlFu7cBYXKFST1Ov2KKl
EN+WiPZ8S6ZpFlUXQ1zXSfRSKDcRFEitg2KdsqFCskqxbxPHwuIicGmonRKIKLCMlZPmnS3JuV3j
kG/7yx9ykMs+ckG4M61RNxjGkJVxmdh7eBz2TFNK3mH/7iiy3D9kwBd7XEQRQr1MhAjngA0rMuY4
3e2AOau+Wk7tTh5rZSPJl8+qXzhUbsA+2caFY3GRRisNEIGwCmMzF06lZTnaWfGxjr4WgxoTqcG2
LY3Hp6plNnSagUGNJcA1kqFZ1OR2Ls33eb4QfkmZ4vK6JbdkucoQpOc0snvxkIexvei5Yxb7/+Qs
KGLhA18VMbUmUPOqQXRRJOi+q2iEZYWdvOI+wwB8+0TzZ7Kj/OcdA/vxrwbbpmz7TkAaoouHojyW
w1+9V/7PGzW+W9INg6UtFu6BFI9ZEUC92E3/ZiScFZQuVthRv/5sizhJeQ6QElOLLdz6ZQAUCuxB
DKM0vwo3MjURvJ0EQ1DoV4OpbORjaiJ2aBB8yneLclsXbjYkTgfZmvkQiPt0tGfjtOjHAc1cefJH
bfAMUB6Oh22XWQehXa2diy+BYSpBx/Ado8PQRUhjdh04I/tH4C9vVVs7SkcA0VxW8RQOFJHSdgyF
MPCv32EWw3ZBrgiUVvAlHKzHMlhsyTSpY0F5KRdXsikP6kIGk5xQBKd2ela682CKN3iFeY1eeUC0
7PtW8KwC/cbiOeiknaxMbtapxBuBLWfjtPAdlFSNDahwIZPqLACqgxsgJu1w8NsKnZu3Qvy8vbXr
H9fCeJ+iSKLJs27kEKo2KlbKjpM9/GoWT5FMeM96G1X618ZvfBsNpJ2Mgb3moGiwuOmpdsJ3qHl4
vWschTM7QAz6ZO3Je2r9uXWxzAXVKh2NdoaqFcCTaI5DgBa8dtZL77Y36N7uKQWFP1RhL+a4yDrK
cypH9Qe2ZdmZx2KXPFmefJd9YXS35JDkusNerHFhFdQyiWhksKaPL3r0IiR/5YiX/5/L0MpFEixo
WGF2SHKt5Zs+nDC5y0Dz4Y1Sv2+74R8ymIsxLrrK4zQmVoIIo9nx7Ue53jU8ycfsLkr1gUfFlPXb
9mKOi61yoOmzFqOKVmPezWrz57LVd2GMJ+JkPRJLY072+4G+2OKCZz9IHXD7zJZm+pUSgC4b1cku
be2+0T1RxIR8jkE+0IACzOxABZeoo1Nr5eKnlc7qLPTA8BqSbluRJ8R3eF9AnZZ4ZrIAubVOLoCK
JW7PpgeIp8dU+XCjF/fpcA7SwZ7KXVI7Y0UAQ4jQxRNzdPXcJWKFdc3lvdLH9owgRiZL69H4383j
aTnkKgcpLThAWGb9UwIGD2M1EGw9o70X7lQbA7tu5Utvxo1wT7VZiH3jRWjyVEgZEaPsLtKnTLqv
409y+ZZMRHT+aCtsbBuvvQwKvblpdRTOx2PwkJ/YCwJaLMcR74hip79Z6BCYdo0h82qv+O0hPbBJ
IhqoSngPT9ifWvk0zgyjoPodCFVj/x+ScCpGU07DxZnYEpYcahRwUulZa08CFkYprK/DzC73nc4F
l7FJlULTMdSb2gziCKDZsdlrmJXHK5rYPWo5XGzRR6VWSwajqZGASmegE0CgaRMBjF0kWx7CBZC6
TeWpk9CYivXZTazYWeIBAgqYKxN/JLHhVup4n1XgdwjNXdXPZ2XO7Sk0qfEf6o7QuQCjFw3uV0bK
1LjSjsF4GskR70e8WhqnUu1+PxIRjTj8PCP1IqhTqoXYyDAY7RCUB03nLOp7kT9JxqseEPfter9T
hsagiKFkS/4ox1+9MKRIms0WtX0cgdmrIFUKRZH77LXdDR5Yu/zyq3AIKOTl6hKvbHJ7m+tdVbM+
uluLhS1IX6v8h2w+1yp6ui4QNNueRBnjNjCulUpKFURsCwq9ffkSjrUzpQcrf9RVT6EkiFffT5el
8c341lRroWKfE5IfVv45lzS7NheQf5zzvxEMA6vPv1v3gUS+2jqxGocuM8GqlR26Q7ZLfYzPusU+
utUxlNNT7f7VU39ljcsz01ma5FFBrSBr0bT4KdV2K37Z3qr1w3Zlg8su80wTx1RHmcV4am4w/OML
TrFH/uArTs6kNh3CHrUmLtvssjQaA3DIfZSU1C+ZG3rp/w6uxjeGz9ATA+UhlE32+9WuqUpTASzI
yp/SUSy+tFJoC6FBhE/KCHcbyKNmdjMyO9dUP1fjTrFKsOD83P56lKtz18AUS4I2NpgvGXB1Zwfw
0mpoP+u3KK/+N0NcuJj6QoEWMHK8SqqdoQd9YqsMdy04dRLD/K5nFNppZS4dVZcrN+RChtpUhjLF
oMxKcLBmyLF/yEWDMsG0FQdSRag0Zj7FLbCaeV2M8j12KIHNeRrhZSUm4S7OjtLi5lOyD0MiM19/
MF4ZYk+HKwfs4j6NFQZYa73oHlx5eyiJ7Cz/n/cwhVsgHJFvufe6pvQWwNQuXh1t8TLqXlo9bbsH
243fMoWr9XBBw5pBUZKo0T/zq///JI78blywsNowkhoLRXzGcRnvax9IWuWdiQGDnc/pKUjQ+peD
zDbkvCGByIvZh01rVuOES3Ie3DT+3o4nI/62/eUoE1yUSLTMKJUEK4rzfSigpm0+GBMxS7reMAM2
8P/WwYUJMxnMNo9RKG29yS3uGWAx9RcU8Jgsrfk18ynqU7YPv/vDxSAXLsoy0QO1w9uiaNv3tMRY
SZYSi1o/qxcTXIAAS7FshqzxWGu7dNoHwrck35uomf2n/eF7jVZgWmmZ4BGvJC/x8LAUJ6sgrlzi
Y/HNRWtS26ZlHbGghNJnfKqb5+01/OFO//db8TRQghihyiwjS4FoAB55MV6y8j0rw6ngg9HedG/b
HrUgLhq0+qR1YIYAWnq5DZNbkwqf1P/Pfr+OnqkVCYMOnFIO3Dd4PpylI4s3hHvx7UIz7YIJWrNA
SH+DFitUnItTsWOpyQeXrqO/zvvglorU69f5ZZ/4YFDGsQBhBuCYh+SxFT8brWHYklG7sjnbIG1/
3d6n9QerDLUH8DjIGkgdfv2Q2pIaSxYiL08O5W0OpGyA56oIgGXsKsRxXd+ziyluz0w4hYjCIjgc
cog4JsutYFFd7fVL6GKChdort7BSbRpHAV7OMDbKPvVZ2QL11/32V1uN2CiaS/hqOjQ3uLs7aNK2
MXo8LzScoui+C50xP2ybWL/nrmxwiX7WgXivN+Hh0WFwkYSgrxueaze8Z3PdErE16+HhyhrnBjoY
KbJswoqsfXT/D3+TeaPeLY7o5rvMoexRH5BzhVEy5EUP2XNXPZnJvQptWQrateoKVyviXCGf5kAq
QuCxU/CF9Kr8LZ3Ae7YovlWhXog5sizqHKX8G2U11H8uvsEd4NIsw1KAXC5ckBH8jSkYcSoPM5SD
96F899ZTfL6rcerKIne110uWSlMLp2+X4NGcgMCKtEdR/z4JIdGXXKHfQUp+ZYq71JW8TyqpwMtQ
BbJ+cQGdcFlFNL9lykGBa35fNLBUdR+SKpDGY5xK1AN4PWJd/Q3crZ+VuiE1rIw3GrlT9AHoG2Y7
WDCgqix2Zdxqhf5lySJw3GGKGhwdzvbBJFyXfyCkSh2n5Yg8V5QOeLaiqu4oeehuGyGcl4fhtl1d
RuhqA7ZlPBnmQTZu+vnWUu4SY6cixRmIDIdt22+52uWT8s+DXFeXKa7hQc34ZAqHXt8p8l5M3qf5
uOjUw4eFki1jfKhBSVEIzQ+MPRtZzVzzXr5HYdFRdyKodVJK+3v9HXm1Oi7Y1G3ZZmaDYnr5kyG2
JTv0kC96w0k91G7vKhnguskxF4mPunqTX5nlApBuavU41Tgrgtnvxk79nFjfC1k+arFynlSFghsR
UYAXrunDdixm9lDBILfVPNTDWctPqkokqpSncLEG/QJDzbsOjGbttyk/L5XgKNJZVw9p57SmTJw1
6hNy4SaSxTBZNKTFaXSeptCelq+i6unGe9xQasvUseaiigrQtRyZqG7k3WMT3+XNvv4rLObFIVTx
1+RkbrIosmqsBiRt4fRQxycjobxgjZzrOkKrXGoCmMLQTgKjGxHOTXUOZ3fSH4r602xm9pg7i/XT
onTJiGClcplKmg+x0sqYLRGPkIvx9cM/7ZvE346J61iCq+/HBQ4gPk1oByFpKEHpoEDNBfod2gk8
mk44AnvWu/l9vite2n3mU1k5tUQuhMzWVOjzhKpQvuzj5NgZD6Lpm/WTlO8j9EUMIkYSZ5kfagX/
cZdkKibkEi0B98L3qY5Bw+AKGXGaqSRT5ZKVpi+KtGX8AaNe2ZngRtNNC77A7KslDXYcniLDcFXx
0wRBzv7tP24nF0qKamkDU0UFtrgRHUBDACI0MXDyo0ElbHEWr2ek1uBcMe61mHAltl2/X0G6BtZZ
UYTEEHfYrSYzZVHAS2QeHqPs3M8/iLWxo7xhgC8ZtFVtdCULXEoDLg3hnAN9Phpf5eqoh65SOqbk
isp+2yixKL6GIKc6CKeSXHXRSnqZte+qlr1sW1iPkf9+Nr6G0OtD0wQKLAiNNyw7I7jJdWJn/hC/
Lja4Q16VkDcqZ3hFdgBVEtqn2m1+GPGGo6isqMVwR9qo5FJdFh3Fo+El1550/evyVwAr5bIW9idc
vUZTqau7SUHzNOqdNArt2fJb8XF7T/6Qkl+McEdYNKIlLNmc0z9ksbE37Bv071kTpTsV+85jUp6Z
s7wlIBrO/x+SZH94O17+Au4gd0E3gkod8b9DbxYvnnPpxGCPZbyj5impSWYd0iCXFqh1s4gV4xpm
tcyPWtYu9AcYFPzGpyuZ655iWZYoGaokatz6RDPOo2JGdlw0Z9XEwgSn66kUnDLCrQma9nEmgn/S
Fa2naQHu420QiACxaoJJAmsmCKV+m8NPtBLM4QUjU9FrB1TqyAxEVwxiwszq5XVlhjtYOuwoioiy
WV5lTqIdMOLdVbMtU3zw1HLY71enK4iaIZFCYJnDuUCMddISUmWUftx6PLpaDXe88HDoQ61lvALD
U6A8a/oh1Z5m4QCF12D0zVJxioWaJV+N5Fc2OYcD540BSBxujzbdJ8OnnkpEqR3ifA3yrk1QWIjj
WV45TQqi7klq7FmGDBCDWGwHqPX3+tVquMs2VfJ2zkt8wViwvFT0LOOhnm6Nxg3HZ0nwCv1Wlxvb
pKoihHvwEABFXuQ2hWCuu4BnbyrrfRvZ4IvztlfHPtVvF/1lcXwlsAKZDZhy8chL+5t4ThwZ0yzL
PNhKfViEx97YbZtjO79ljku1QzTZxF6AQEE/vpv5Tzl/lBrdDc19Wk7E83U15b1aGXcRK1Ibizpr
GIWzlxfumD228kMK7fIeOvS5X1kTsTbKIBc3Wk0Sl7EAVJjVbiGfuB93jPCcekZQn5ALG00gL8Io
Y8f65IjcT2jceNjL3VEYnrf3ijhlMvv9Kj5BxCET5AxtPct8keT6VS7zvag0GEmcvm1bWh/Wvdor
LmAMZmzKqYA1GZ1THVQvEGztcdiLld3v5p11lPfJOb6TDuOeqsZRp4wLJRn2LJNbnDLzPYz3gXVc
SCkh9mLd8nkufkSBlRZmDhCFdKcBg1m4Jmae3y0/g5IXmVsQ6+Gre2i/Nt1SozhVhZ5q3JvFXakR
85KUCe6FbsyxLExMEjKeertNFzuIPIUiECKcj6/oNWLaF0PG+m+9homYaqd1t6k4v1tp6207H3Fs
ef1p0ejMZgwQ3sfJOk8VWA67aFeE5ksAcXcdutBj/LnRRiLtJeKuwgWLRIxzY2E8JNNwkjF5BuAq
mAkry5mrszkT54vaMfb71UmG1knd9xpaCUV7nLPjKD3NARH8qP3igkU5lIueprh81cmzTFswnkPd
y6gMkLLCxYly7JdoClFXqDRwOoYYNOud0sQ/GeEU6yn6JSIpXFzQhUBapBERibHh4BD51WutOS0G
BAuv8IEK6CmIKLU2Lkwo4WKAZB8zPHLcueqIoSiz8AITk3QxBesiTPGFPK1LxaCosFl9duqno1Sf
utHuLSpxYpf5RuDjS3ngiLeqRIKZ8bjsZBD7ABR3Kx2Be0JHjiLlWK+uXXaMr+J1plR05T9zpBgq
u699ETPUTg8OHMNTgf1L8IxENQpe6S9E95E4XyqXamTpkIFTEj1vpZHsWix3onWW87+iIbtaIBcy
xAIjQW2I0rWmJnYdxH6WhzvMlu234yHl+nzxrg0Vw9QXuHjzuTiMfngES8BzMttMRHDe67lNlQDW
wcNXK+OCB5xEz+IArq/6bCQ3PFqOhLHcxmMCojPu/OhQEoBlasu4SKJXIDldGHU2iDPAXtAlT9FI
fUgiU+M1qLsA5NyJAvyfeAQFiT/60V0BckrD6X7KT4bffXCsSGjifid2kDLMhZIymDGJqOPgxZBS
MU7AS0ESZzjpN727IH6JJ0iJOzFJAkWEFX5Wrh7aas4qOE64nNvwR5Z9rtUbjOgTiT1lhss/oJ0g
S9MIwWFJSWxzeGmQJXSZN1CJNnUQeDVqPFWaoZsAz4J+GDD7mTvZ8ts/td18Zx1kIiVYh7hdjgEP
ZWnEaKnzFLfbFBevZjr7gW7aXWD5lhiO9qjHxwi8EFkGOG4QvGLwygtHLbNztbVrzaBQY+u19as/
h4s3SdHkS5aj3CLsTX85MBS1eC/eQWsIgP5KIHaVembzstUNPrQAxBJu3NYzzdkpMXMiAG+s79r2
FYLPRpnbyeTW1AuALWPjluL1q3VNF8QZhXa3M/b58JzrBOZgNdKY0E+S0N2RVIO7HCRBqLKwR/Il
hdEe9drnIfkBaicq2LD/5rdlXJnhdisbmyLVa3TcISQGFnYJQu0AegEAwzDvwl+ofgNIcWWOrfoq
pbSGfgL7BlAigTK7mYxx0aIBli2zFVHwtsPZRw1ia2nc9ZBrZhFiBhAZupN+0XbZLgAZYuSaz9Ur
MnR7hi586lpudgwxtYQr8W3bPrWB/FWxoO6YlugxNemzoO3UBJqhu20T66Hm6nNy6WbdFcswLSjR
sqsCnaR3+R7pkh/fKEfGr6Sr/rZBak3cDZGLplbNJugJs/E0CW4tPVXh07YJ9l9s7BovdCzJVqbU
zCHZUBzIkf340B6SI9UGWa8dXD4dTyomFQJ4isGfAUjPfKy/gBHCDdzOjnbimwrMUufhyjvOJ2o+
m/iCJkt+rw5AOVoxWKPQUQ1V017a5VNW/TCqjnhrs33f+ohc8Jg7K6yyAc2R9GesO212tJrIidrb
oHcimTpolDEuhBiRkQwV2qngrLzt0v6ISS8/VaPdGAzePE9QGZGIoL96lV/tHfvIVx/RUJdu0gzE
/FgUI3uKEq8oQ2+I4rMaUjofq0nRlS0uipTaFKRqjw0TxG/KENiz6hkxnghFb3cU+xzlHFzIULsh
lGMDx7lO9voMpiV7pB7cq9fW1XK4iCFMEgZfWQ1cNk9d/1M2KP4Yag1ciKi0RhxHBuEahJ0aaG6s
HSyDQq0QQYLvM49V00LmDi6ng/us7cYzjB46MfInK75LKmDyivmmNioi+/+Yr944V3yvGQX9AY6H
KTRBEhJHiA0/KcTvaarbU583dhx8D5PxZxC05zwQ7SKJn5cZje/QcI0hcQHhcxI1tk2oF4BSIPVH
9VEUwe8nxG+JHjlirzl6M3ix2thFbt4NkAAq9U4EgVsUOrHYP6lmuTPC8UsD6dlJNkVbb2rlIMnl
cwNknhwUNkSKvlZyfKdCvc3SC7sXsp3avmtL/VxWvV92oHgrJLvVOk9MFScVTWepJH9pwHVYtHdK
3de2NFYQsNU9qf0cjuDuDWICf7HtI9rHw+7q/C5yYpTWAMzWmOwja68V99HkbV8j28dW+wDHXZmI
lkWIqxbV0woLyvX+qR+6Q6FOb4H8NU8MKg3djkgaP8faRZmudFCUcZfic1ydFfOmxf1VONuLor4b
d3hbo8gy9GlxtSevdaTYgnhOyYISZYQ7wHInS4Es4gAHlVOZD+18Gqm8hTDB96jQXEz7pgCiKR7d
SUxtbXYM4cd/+VaYLf71jlCKSW+UHOmXjkHmJXqb0qeupvKvVbzLJZry8t9t0i3SPBnodYReExwa
CWoxQMfqdtO/SGXsaPHtZBIgqe2PB6H2XxcWmHklxYy8IAksJxnk91n5mVTUjNE6vuJqaezPuDpA
UL0pZLPB+2N0RKd8bDF7HjkhlFZAbnHUb/TDiLpO58dufTLudS95Icdj2Q5tBVvu5tXLNoV+IRbK
GJgYskO41SEOJaADAo55KrQTxrirN1OtXBlA4++GyUFGZzsbbyDtrWQUPH8dlXv1XbkzrMRlEQI4
gqL6TbgXz+GD7ipH9ZmRD3olJn6Z5DA1BUe5DHekR3nMrYiBi4rquTY/Ne2ObLxsJ4G/08YJwjC0
IkLT0Dth82LIN2P2BcAfIKXU4fv20SaePRovZ6yZSblg5g9v78+M+285BRXYF1CKhqr4ACQMBJQV
CpywXm38d+N+45CrynQupmzGuStt+QgJHkb4qT8vkG3GVPox+bJ4nf9XEzdXRrlEvlhqdYpz1Bvz
+a4e38b4y9K5xNfcDmK/ccm1ulSF6oxRqDR4FdNba/pq1cBt7bv8Ryf8jKvUjqkEftshNZELLl09
KlXZIzjPfeYEg7FrF6gEKhHxDFovjV19Pi6EhLUkj8OA2rc8zaegg+6CYnwWu+kmaI3abrLpPYob
vykte16aFOSDGEo2h92igmJa6Fsicq/3Gq7+HC7IIBHSlBwyvB+sYOFePareYguPwa6D1J78ubGh
S+a2X2lN03X2yivLXNSxilQZuxrHE/CTx9lrndK3HmufFXgFp/IWDMMu77FrhjZNjE9tNhd9THVM
IJWIVaNokGenovrUUWx9VLbHXPzqspKEIGS0zxi67X0hL5x2cFLJK7pdREGU1+uNly/58fuVqV7t
swos/2x+/YMH39XfJL8+5DtwIxEkj1RSyaUwVTkObT+hY16DvG1wpKpzhPxUA0K0HQGIDfoIt1dL
whsAkrBQ8QDb4EtoeFV+hPzdtglqKeqvG2QGQq6GITilskjzB/057w17Bg/+AoH4bUuEK/DIJL1P
6k6UQODeacKusd7NccCU4udwwZgNyCu3jRG3ufaRRV19ujytQUyiRSxHmZ3xk3AnQ6rY8rJPbIJw
8EQX6PW/a5hcXJAXCQkyoW0bCYlRVI93ZZA4QTzhbRMepV59IBbILpg/J2Golv66cVMbh4I+4qWN
ms5jsZtOzWtf2RooUWQ7vEsBU3/etkh4Ci8JIkeTpAgzmlDCdKtUx7kb7Ki6LVF52bazXULQeJjS
opnykkZYWJ0elRjyIwZ4Ln0FdMj5aJeQsSiI6P/xqtn6lFz070ULlQrloy9U3Qh7ltN2nxm52nAy
XhSQJLslppALuz0MZ7CLUKnEemPmym24OwDm1bCtkAVqHxxdrR0fBWcAnasCqsbI3/68pDUu6hvj
VFRJ9AFrw31jj2fBMxztgUGVQzd/3bZGHHoevtQVqrkILT5tjseeEXmREiPSnMv4ZowtwnGoRJAf
UlSTLsllhvwxdXeCzlK1i9wCMo2V81bZ0SnBFaq8ba+PnbIN1+FhTfHQG4HO6IRb86mNP4mxt/3/
E4eOBzMpaT6neYiGqLC8Cvl9MT7gAStK/63sw4OXQP2/zPoCcIxqvc7Kk77coqy1vRByc7jM0kjq
Xh1Khj6M7NarIKAURXb2ar6BWPbz4g9efS/ux2i3bZa4QfkhxEGcWkuHgIwblyfZ9JbpbqR4+CkX
Z79f3TThHORJOjEik+I0Zp44HbXsaWLwXv+/rYULE1HQ/S9BjwapCeVOqG4yqlpGxF6Fiw2tqAZD
PQHoXS7OiBJDLu1l9bWJUzcFt7kyHSL5aXtRxNf7DbrUm1kpSgVUiRcP+Hmk/j8aeVcmT0JJ0boS
L2EevpSaoTiEKKF9JPmy0z6mKJqw9lLkDiD3t0e3sTsIqKZPGoEnIk4xD2VCLWgsdAN4mHF0y/pG
zR+nxenJkVHq+c3jltJIyaQKGHNXiFNcl9pzbJQ3iR7+qNC6UI3oJxqftmGFr2benyUzOMyDZS9q
QeUmRFRUudxEixpdU5nWi/oQ+CCP8XNHuu3dAHPNgIp5kN2koguRDfEYp1kVoyKF6hD0VpzODff5
HryvPgjy40N8rznZg3HY9ltqS9nvV6c+VbLOEGMWmKtjlh7VXbprE+I7EqdR5SILcpIoaVJ000Cf
AFhu/TL1P8z6UPa3ZgsCh//4JufhTZKRRQHEWGHuRj9Wu+B+8W9GF6yyYMQOHAqm8ZHHbVydPNu3
OFpAHg/I0Nl7TdlNh/7TAla1xY0c6ZTsBrvyxB046pzOAd3Z8wIlhwgCgtE7JeJA3BE8zGlYwHDT
sqJVY/qFBZia4TQh1X0jjoQm/eovyZBUhlBjtfJ8jpWHstWI7IdwSB7cJNRzIsUd3h5mj2Js8lxJ
R0t4TWt32+8Jn+QxTVkHefR+woXaVt+X7KEZQkgC7KLOT9qdFn1bYqL8SwRtjQslSiWEbZYAQyWX
8osaTnhWfa500RmKL5q53E4xpSdO4A80HrcUt+BDSFkLk80vYloH7wHRK0CjyeCLjOumd0FHRFL4
UHk5j1sSMyleIkzvfLwCFvefV4AKlKbiofRDhK/1MbLLm4OfIRQKXRfTDqsUjx8qLR+swP2h8SlL
lONzWUvay82Q9ygwqNW3rPgeUNhnyiHZ71eBuNdntZCZnnZZIJ8c3sLidZg+lUlmd/WnaHgfyt32
CSDCxUcr+sqgnpcalB9Qbu6Txh8xYiXM+VE21P22GcLxdS5gxGJbYDYSLyejOTRAOQDQJiXnBJg5
wMcN6XXbGpGG/cbvHWpg04QckVvoX1Xl1gKzvtDCzFtIStxRpthVfvX9xrqbMcI4gdkJUiKjZoe5
6QD+kiFjaciZfqKEzjN5G4uRBmKLjGgqH9rWjuTMxmRhUTqG4SWRM32hQMLU6rhnjjxPkzZOeEqF
ltPosSMYt4pul6lkNy1xYRMRn6f2ThJzGnQLmZ1peUHsGDXkn6sE+ubUq4DyeLbmqx3rxVorR6UD
QFfWwdkReEPX7Arp75iqLjFJ50NFPjRjCOrJj76iYEfO8moB6s9q4MO58ClOeyrS8xze4jL1kjKg
v2K+FAfZyT3MNNilIzj552qfgdVVAg4xmmyK9516C/Nc3hLw3OYks5jom0fJriIbfTLzO4Miq2zC
8Ica2hgb8rbP+HpEUXUNCjmKZfLvn6zPhtAyK2BzFLRYasFJgufBfGvS7JTpNyXFv7ruNRdz8q9e
0zZVLEdMGwtXtBl+Eyqkr8SK1g/bxQQXSuphbkqBUQ2rQXovQ/VQmlD4TIrQndXyJTEpe3/YuItB
LhvJ0Nvs5xEdE81m2kMRujX5Q+AysijjiNejP++pCtr6/XYxyT7z1eHDk67KOxO+khyGG2TlB8kf
b9R9T1w31G5x75mkz/pEsIC6jKRPg/YO6Uo7MskK3XrIuiyGiySSkaaGOUDGZfjGejQg27oDWQ5I
ERXHAMlj4xQOlE6JC5vyey6sCG2a9qKCXmMzP+UDZofBryV/r9IDaw90CZEg/6HzcFkjl5CUudYk
ioGoMjoFJMZsC+jt6i6AjKF0NM4QH1k8MBj61CqJDeRfMVofmUvf4FrVxK9q6InCKQsIH/kD9OTf
pfGPmF4Arl5htGyghHB1p8Tw1XgS/eh7azMSMx0+86raxW2T2aKLUhhoPsg23/qNfvkbuLCiDrWs
Rl2N9KEK3sy53ltBd6/JohvkL1JdvAs5xg2ayV/K5NN2/Fw/iSZkHk3RAB8Pv7EFlBcGnQGTmQKx
D5Qg5sHFfUAEtfWN/NfMR+Z+deBr9EytjskBLcKukxtnMF0QCxOvxfXIeTHCZZdhWFtxNIFwKM6T
Q2tpdpArTj1B3SuUd3pKHXxqTfymJUtYhxKcs66+VfrkqVHlBLlKfLn16HJZFHcdFIpQ51KHk5dk
0mth4IJT8kNsxA890r5tX/jDa+1ii7sJ4GGhETTYpRE88IwsKnLjc7tD6XJnuRQ2ff0NdTHGPu+V
S6RjYohT0oONWZC9qIn3c0E906hvx36/MtEgJSmMFCOP6XJGS0+VWzeIHvVwdogPtx6NL2vhroBa
k3LFMlBi1pVgl1jat6S0wCvys14aZxRku5E1D0BlT2gXuzRrN0haJ4nKT3Om3gQxRI+s0J1k4zhb
8Y7405jT/16Ruvxp3EURF2WtjR1upwzZILJPzPZ9yw9sYpEq5f8B/3IxxcWSsUxK06zw/JbP8rFI
bGmfvUZIOW8w3uCwCRGgkikkHfHleXBnOMUgN4twD5risVeerfJQSqdQvpHbZ1En9LBW4ws0tmTL
MDHAZ3C73JqZNsnBiFS++ZTmnjHexn3l5NDqaeLv29u26rlXprhdW7LSUnpIkLhautPLJzM6NeVT
Rw0PUla4DSu7oiiVAec9MAMJKWa7a9Wys2WodJcRpaG7Gi4vS+JHbRprbHIjRqei1kRHqQevzQof
pg7bX279AXRlh78FhHpRcxn58+gwcSiIwJ3LH3hyvTEdeDZnJkIGMfNbqva76olXdrnrIF3UfjAH
2LWS1rXy5zRIHVH+pFU7SzuRjGTkMrl7oR2qQRwLlrWroOEN1NdOmp70WHLCWD8I8bKTLOg+QrJK
VUq8cWcI79X7wJxuk8kAU09uz5MFBgSq7ky4lMldIUE4D3LFMHCL9aVQv3TGLoE8MqWcuF7pu/rY
3OVRJHMuVx+aL1DmghZBb3kVQA3Qf1/Uw4xurDy2dt4Tp3L9grwyy1Z/daHoCQoh8ohcMTr0KKCm
XnrWn1tIKOJ9+0KJpKxekFfGuHCzpMIC0mkcmHHZ19anYiBKLex0/3YzXP3/XIwxjCnqQwWL0aSf
EhiVktiboG02dxjYqG3V+CqOu+2zSTkHF29mCfrLZQSLwXxomnMw7GcltOXA3TZDbRM/sNNpsWaW
ORLBbvehW89aol+ZVjd09e4sAmmz/n6+fEd+TEcahypQGKdD5xo2u2Olr/p9/5bcNh4j4hj3Y24X
3/7jErlok8+WXMwMKTXtAgAr44dhr2GMkMnJRy/k+CILJr+7igqxegN0nhbfiazKBdTOrCbRH1kj
MvWExwQfdHQTNJdDVyJay+uh9GKOO2bLUIn5EqPxGdbfJnnx2jC1RdkxQlBKQNAAAxzbX3P9Yr/Y
407a/5B2Hdtx69ryi7gWc5gyd7dCK9iWPOFyOsw5gOTXv4LOvW4aphv3yRMNtRsgdmFjh6qlqQy5
T5GPLuQ80IfPo4lxJmQdu/aOy5j2h8N5Mca43Ryncm0VWFzrEYj1Vr5115wohrw1dT5eX9m+x12M
MR6npFGZFBk+3CIFinKISjcTzp3AsbJ/tf+0wj7TF0VS1XUxMKirxWGmfyGScAvNuetL2Z+wti5W
mIt9mIjWDSPwsEMjlOpAv+9JeFRATdyc5lPqIAm+QLIq8yxit5+scxYsnF/A+3RsOVLWJMkaVNBH
ov3mpCXCt2Y2nWQlwRznnqh/UyGKDgIUuxSkoF9qt5dIcH0T9rshNpvAXPuLbGizWOGDZjfVwfBX
TNC3LvFXJ3Y653/QAdjNTGzsMfd5Tia8UyTUUNb8JhUeaWkUqtkNFG7rj2vttJLpS+lXziL3b6bL
l2Zvd4l0y2yuCsCNpmQGl3hgtvDjD+1tFwoftQdU8JGIUdBEeTA5WMCzzWBPlvYZEU3MN4rHNJTC
Llx8yeveN2qx2VcGcsZ+SOYOhK5uI98Igxcnpt0JnHCF55YM0li5pHTlG33X4tdJCA3k2njXk8iE
9o8hU8kK5jg2Sl9oC+V4flMsVQS0WWt+Ccq4qCsdog4cc/sf52KOOY3r2k6WVQMC5OyQmi4RgrVP
HGFyyXCQpcE2I06lfv9Ni7rCfxfIHMV0VQqxkTE7QmV7Y3T9iJozO8qR0ouMdu0Zr7ywj7dG5gCa
vdw3aQ2O/E7/UA2Ohp7d4jxnx1Vzq+hTxPuC+yMGmxUyJ3HoFDXrU/TFmdMXOf2mVdpNFmehqcWo
LCpBND82huj0coZXAzd22oeXy/YyRxSdQEJCKE0f5V/QTrMtOPWN6pf3vH7k/YvwYoju+iZyN0ZN
xNA00iCVda+Ij6YRjKuvTe+hUbnsJZuNKMc0hewSAokaor0ElwF0eivOLbTv1T9Xwo4cyNUwzbWJ
lWBBtry8LEMwFJxjz7Mh/7pbEkoLmpzglum6Q12tUPTxlISDTntTQiCGl0zFMERF0llOjATt2hI4
f8GUPNrlP90NmKA8wRlf2xeIt9vk26tu015x93v8iXO/UFRiwtlfLDPLy8piQKUX80ngI8LDGAcP
0fPdcp8f3qIwbqpzL3D4xSADk1k2rZZJR5CF8F/5hiFcA8pzJduJ944n+C/GGJCcyKJFiQoCJqML
9fhJ1g+qbJdzanN2cSez+IsdBhqVmUiKSgsn1c2Mzh60nPr6oTzgtrzlee/bkMm1L8aAIqQ1hSmr
0UdEkzrzDdWmth7HQBlskdgFSszTEaeFdvUh2+9Pgl2hww7iaq9/uWYGLFHeHpSkaeHgmXgHTojT
uBjOYv1YzQ/rNHmEQA5pqeIQ8kkvUp994Jinn+7aNjBwmaTLNI4Cqt3otGsOKJ9ink59niNHg8bg
glLj8jXmMfpx/ZSBznhp4qwkOLzyrXVfPyph6TRh9mS64nfjdnWSsAkih5zWzG4CXjTG8xz2Ka/k
Vq7nNR7XS7D6abiGxt1yjjC9rPvJceZRouxl1bZnmn3LV9WgmAtVP/l3agXK8ugLsUET90l9Ev3K
U0+Cu55ncOM+X/+0O7f+L4YZSDL7bBLXCHGGeIyOSjiE8zEJ5dDkDPntvR9+scMgkVxIlqCsCG+p
jIAFwcUYmJs6SkAH3fuv3B7mnXv3F3sMGKnqEqPAij7U9Z6mYvogcvWbxM18wUkwtgb6tGAGj7J7
fTc5fsKKSo5aNRmko6mtpT3lc3ogs+BcN0E9/YorWgwiFX2tFzHYo1ykUkl6qIu7rhtsRXisec2A
e8nOX/aQAZ2hlY1+MXDjU/BLT+mxCaled37/lzeHxcBLjZyqPGvoS23B5jW4HfTI4yDNOEedt3MM
npTZOMdRPSBbsDylhm8YryvKs81DlfFEyXbCmM3GGSKNPjdB31ijN2OK0W4Ivl8j9UXRL+vD9WPA
cSiDZQcg46I0lQXHnX3JR04CPd6t24FW3bTfpOlL3rV7/Wzjs/+6qK6RFD2GGJQrPqQfx4+SW/hT
GAfGo/A5P/f3qd///4PBX3aRgYxuWeI2mXEqVGE8mHHr4Sd4YqR4f7mTdOGbryUuLbpMBixsQkpz
uE89LXOUnk5/fuwc8Bq95jx04m0lE8F0ramUK02iasatPARR8spZEv0Wv4OEJhuKjiBXZMcB2r5s
5rjHpLg2CF5d9yjKTK4xj66Qv+bN6AnrbGtS882KzSPUiT+ge5nz8f4AHj9/Apub07VZK1QdIYNQ
iHbT9P64aMcBpb5FXv1o/SiAtikt23PXxy+c1e887nBwLqaZhB1UQ8RIM9HVkh3Ej2MwhdPRODYP
/CzVvp9fDDEuYUh6rNUJUqpGdEuG+z6/GXlOsNcB9ctiGC8wJ6Unawcb2WE4FO76dT7FIxxdC9D6
5JKvxbG6lVDzPnM2cT/KvqyN8Yq4IG0qvlWBjnS+MPYgLxdoRzUUXJ7+2r47XEwx7hCleRUXUON1
dfWkaJ8Jz8P3Y5zL/2euzKydMQ7QYZoDyZswP1qeFlDZJF5LKG8ZzHVZWTMR5xhfiozqSSo+yTPh
pKH+EJVeVsJclFM9Na1IO8uJ093QRpkyQIc+2iXVkJx4LQ57Oahfjh5zYWajsPZWj04Zak30Ch/d
uy40pJ+J3x/kU3U7Z5xLZj9q+7k+dhxgUbtGUWmdc+gt28DUUhWFbWPrmPDjHG+6U1cQkp0I0NKc
NKlE0O+Nx4VxT/5JwzYYA/qw0W4HVOyFBQN2eNhwZ1N4a2RAI+4UYdYkBHD5qNhqa9q1ddCm52Ti
3WucS0BnkUM2xBISRjQEHtzhAO3G19bVbclZDvzH/z4UmoaIWp2IdmjmrFT6kGWpAB9u08iG1tVT
kWe2quecRe278k8zbKLLspK4sEY4QAHlgfyYBvlBR9sgt5t9f+8udpgrRBFIXEH4BN1LN5YN+ePc
TtzcyQ9JaH6NuarHnM1j+TVSlWjSOJuYj1K8bE1tuX4YdB4b0R/c+bIm5jzkZh7FuYD4d/0m4Ulb
fx7C5Vz9o9tI0fuN037ldVv/Aa4uFpk7pBRxLFIJj77oVvJVrw7kxq5O+WG8qf0qWDqeU+8j8MUe
3edNJLcsnRiLAlhRlqP2QgELUjnFV/1pcWuMmUE+NBh5odwfXu4Xm8zlYs7dvDQNTqQ8No/rZNzk
M7T4DGIvmXozZ5U9TGg6EJtHaVoPIKZwmqp+qtBeNahoCkq6s9Bi6LXMn68DHO9IMZdRXg6WpidA
mbjzlS5o0ZqSY6blupF9EL2snbmO0kLP9VQDiM7mfaw9y31lo9Gnmr6S+IbU77v8LtYYiCHoGVMN
FTUfypSH5wfyftFNh9aD0s9u39EBjrvvpzGWayM2irhYFHRWdtHgjiCyK5vKrvSYs6j9y+BihsGZ
RIn7cZkQJS8aml9KWzcSUKHHtqS8M6N1McXcO8KArrtMxajd5Gfn0osO05EOAyF75pCQF9LtNaf8
sn8M2PRCs1YWla0ffDMYnvNj5EY36nN6WJ3yLNogLnFUnng71yiDN72GfO1aonzwr1omVMBDyoWu
HjpPcmjLSOWUvLf+XnvALytlQKclTdES9a09ADpFeBXHum28gPMMii7zcZGQJEY3+L1xS5kPm0A7
IO903Q3/kAu4fFoGg2IjH3I86/7tBOrv6HwtpmiOkvOvlIX6eN0e79Ay2FI2sSBFA7Cl79BRP5an
Ou3s0jIOILz4cd0UB2FYpaGlbVItB4WvW0GEx5i/g+PRziv1GIPpOxIHhxDezCFvcQzKjHGrWZEp
0l6xME2hePYZI4fNO3hbt4eGZeqIcWHMSYrxBzE9ZP1TaRwi+cP1reOdCnZEzbTWfmwz7F3r6QFt
GpxP+qEL/+1HWz5xnwv7L8afp5Al5lDEliwNWnLcpb8xlC9K/TwZ6I3+ZPVf5vak6rcVNKDlL9dX
yflcLEuHSAQxLi0kiWb1W2ZBv9BSP/f9a1cpX68b4lyoLA1Hn0zNsBBUjOv8Uw1a9HY+CQNvkoQX
MbENb90sGlORwIp0P6OJeAzKW1RaACHdHWT+gutL4jiXysCGOGuKlpUjUgvN/UjuxbF3THQ0ZY3d
m88LF50pLPz+5LqcDwY2LNqea1ro+gbdzkkPaMdihQ5iV7pTFVt50O3VKzxMiFruwmOw450SJlDp
i3YWExGBaKu+iADG4U6X/hm5pcnd+FOSJVXTZVWHFO+v8WeVk2KqVkQopuFk3ad64lVR6B392xZu
DDBfTBhIkjW0EaxzKdGAEoL2SQSHAp2CGyHrwDkg+yW4jT3mk6nLqJOSRkF90YAuMXPHYXRUXLBW
POW2vIrQpCzPTdf+qGbRsebUrTXijBF4R5rlOCL6reL6lqRjAJVlL1Vazk20f+ODUNSUNMsEsygT
ZsSWVvcxmB3hL9VhOGfgqRlsFVLRq0O5VkSbT4+zCwQbk0yQsU4xRMFjxFGkOkXkWQajQM75zruv
3I0J5hypjVXr8oSQoqozJ4UotRWvdm5IT4iqHK3WnDH/TGL19Toc8BbGHC5Jg6xAnFpoMh/ykyKX
hxwCwiBaOfydGeZM9XocR2YBiFu00qkR87aZ9KFSBc5qeHvIuHySFHMnKthDOmCohCkGDGk/HQ9D
99qYZHHzrejv2Lw5o7yIQf6ErF/VURmql2V2Jrm0E4z/FVVoFSHpnxZyR3jVuX2s+Xny2VSZNbZN
kup4zWtj/CSUEDRSpO/Xv9R+Dv+yNjZJNkhlNEvpgiC+eSiTMMU2orN8gMBKcUjXCIoN38nE6+/g
fDiWPaOoKx2DocC4OToUmKZI1M+DeFjUUIOcRA+VIzm8vkx64H4H1ctOMhgijopsRRnmKfUqeZ6k
1TGlJrBQFCyE1C/U+fm6uf0Hw2ZXGQApzcha1QwRpnJPB4Ukd7pRnR4TcjWm39E0Y5v35TPNPaoD
huBjn5ey4K2XQZdoGpeO5CiPjNLiJjkkO6V/1Ej1YjVxpkLzri+XgyosscYct6D2MlBdW5VHTfYa
8jnntRLyTDCIkqd9pVlpjw3VwGhaF06cP7doEr6+EN65ZAAFE9LdAG4ckJE0p7b+YgzPQ3Fbz+Bc
UW+HMlRGTk/ffvy+OScMsuiNJGjzTJ/QLqaq/PoYHdoX08Z0FX0+czuD92NPyULHKcQ10GfH5CLk
ZjVQ84Ef/FeJIPbUQ/OWX4ESwbuc7mKMRjob2JQt0SCpgMhilVO7lG6rBkzsB3Td2KboXv9wf9jI
iy3GwQsjabWcVk26l+aAJ8JtfFzvzHvitkh7xve8JpDdYFOWVUTPqi6ZJvPdqtboUeBFY6v6WU6f
hOTenJ/KQbevr2r30F+ssA1KQ76SRVzgV+k/U3JTq+ADjBrOzu0ixcYGcyKyNmqFSUITVFwcy/gw
y6GUh5LmDjpnlmnXtzaGmNMwSloeI6wElYVPCxWUDUAIsiOvQkdd9Dek35hhDsJSDVYLQSGo3meH
pA3X5ZDWX9LmBWP7o3r4u+/DoLymGCnuDk1xdVNzVEOyCRlPUtS8XDfDWxI9Jhs/EuM5r0qdFh3J
7BSCK/TnWbXJ/NLIQZxzIJB35pgIsY3HoesJCqlL/yPB0VN1TNMa79DxoMo7//Ufi4HzSM7GJOrx
WJvWUxp/l6QwE3j6nbyV0G3dbFvSx6VU5cC6tHTLFBUXHdqhI+85zzvWDBLEIMydTSoAQaV7lVDw
lOCNkii4fgauL8Zi240S0ph6Q2BmseqzYnbupNQfBJXH1bYf6soaEA0UIKLM0tyVQ7uUWYZ8wXKk
5Zw5jML60IHQ8p2PrI0p5vvo45plEW4p1xinV2kon8UUb5GGB3D73RUbO8wXAseFTMYej7neK++m
p9YBY5XoUOFM2TdDzHS5jbt84jVX7N8QPzeSjd3VXDBKRUWmbEo92J41fzC9hJcW3j8WFysMehNi
yFlEtaHy9BBbXp1+0LiqKvvwc7HBAHeHeei6pQX7f5k7CnQGY34jfcgD+bw+KIHkQOztJBzMDtTz
nBtw/3mC8R8Zo6GKqbMk+o0gQ/i0QO4vr1JbbGK7ykEcQgIh+lh1GCK5XaqbSPp63dkobv9+h1yM
Mhho5jVZUNVEFit2datDHvDHdQP7h+NigIG/RRfNrBUF9JD28qHq5Aclq125MQ9yC7Kl67a4W8j4
WSVPvWIgreImcuZn3eDUQmtX44DK5HKcLQwf4cW1gpuBiNa7LpPLOhnXM/SsisqUINwsEfTpOhT5
lt6RRiXnLPKtKeDKJ2NreXpatbMSI7roj9FtEpDjcJOGtANZP8QQB1Dt5K7+ZgWozty+a+AOt9nP
ZSqMFzZLFLUDJU2PO+FuXkkwRJovSCOn327f2S9m5F8vNLlMDCMD25Kbq9nBnOdnq6yDJs4frh8Y
zuFkKfQbMgnJuOKpZcVfmupG188rEh5Dxuk+2w88L6thgqdGSLQCEpQIntKDVUClaDgv8xNeBr3K
bRrgLYnu7CYUaNaMpKqIcH3AuOf6jJ6qDxZIdL6NrkJHW1+pGPyEJxEvJ837YgyQZO0qdIoEIOnz
46g+CfmxLDlPSA5WKQyUSHMiEjmm6Czdlso3K+JAFW8JDHoQKIvMy4rPlFN5z49yGkhoAbh+4nZv
GEU2dAkZdd1ixQerNstafUCkhhB6im9K67ZT77Xsk2B6g86TntwPcTbWmINnQrLOIMjw/idraB5m
VFFjhxasufUy+tr4DZY2tpiDJ0Z5aoAlDGVUL31cXZC+HaVHSlupOPMtOfF6mvZnmRRdsgxVBaSz
2by1TbQmb1Gd0FHxf2ugmEP5ENu05XkKB3t2qrsS7VTg1sN8BI3qjMYu34NTmx/B4FQ5tZm2jgrS
paNyShvpVAmDr8n9ey6XjRm69xunNiUJl5eFJwq4x0cVrZi+sHC18nbda2OEOSydugx4NyD+mHzF
n+6ptHZzUu+NI1q6vdFpuCmaXajaGGROTFRgBKxIsXlZDnb3RHhGZ3BoCKNn1bwSBG9tDDoR1NwL
vUfOpKwXFHrmT9YyPl337P3gY7McBp4w/Ns1xEKmVy6Ek6oKZ3E+d3pzQhtHWMiaEw26j2l8z5DE
mYMquxfMxjSDXCUeUeUg4X2x1J1TlMZRGCavqeSTuI6+PvL45Pdzaxt7TLCDifRMqyfE+ui4B6UI
sZNJs7XeOgFCnVGa7AFEdNrcOHW+hkr+JA28gRHOilmaXAM8WHq6ANlGSLKLytHsa3us7svmdQW9
yfUvy7PFxDw6tA6TbMSVmne+bEH68Hkw3SQOk8q9bojjEAaDJpo5dVpemKjrljT/VR/N6Cnvl9uJ
iDxv562JQRSiTl0xaZQCQFeP7RzhwsPEDWpZdiTPn4dE/+f60vaPjK4gPSRDSFx5g/MNhMlms+Sq
BqIt4uC17VQ+ipuOeA9SRFc4CJwE3O5NvjHGQFlpjVYtdh38AfzXfTUfSnS9aK3M+V5/uF9/3kEG
Y6eRGiXOOrQOSah90LE8vBbr2sbkPZgeV04Uubuoi9MZDFzmSRKXOk0kteDtQHm4+miAiff6Z+Kd
QAYn63hY5YJKUWTqt6kJSV3ZzeC3I2cpFB9+jxUu+0ZP5+Yw5Ln6X03sqH8g2pMiDR6GM5AcG+0+
7T0dnOVETjjR/tsL+ppZBiaNtFZKmbIcGk/CaXD1Y32EBPQp8XO8mpbaJnd0LgT5wBfdz46WW4dy
gNHy4zsIlWVx8yUZ+OxjQ4S2BPy8yG7aJdCyUJH96x+Ss8MsTaBRdOjpGDCzN/nmMT/SFHQS8uvF
PDMMNMrpbGZKg+JbA56elDwbifXZUlpfjSp/aZMfVl071phzHgIcTzAZnBTUpYkGGvpVXdhlxEa5
OOFRR+4D1uUjmQxCjn0ilWKLpcUjYswZsnFZFXTJndVqblGWTtQYhatm8S144o9zpQS9Uny6/hH3
f4OqiDoSQhZYhRk/MZdlkQoBHATEaTCy0jvR2XyeHTzufeTGv1+3RsHqN+/YGGO9ozMs4Bkew6sg
QM8rXNav1w3sfraNAebYd6leZhVNtOuRJ8mFU0VeMvL6sq6vQmKzxx1ZZXB6Y8vEymusk8xLGezP
HfxchcROqpYQQ6WFJNqVX1igD6CDAAhbP8TB+K0/FIANHr3L9X2T2FHVIhXlsiK4q0eQAqHlP4ee
+jo51z8Ob9+Y417N5qARARmXunjS9UNmcP7/7s2y2TZqfwP5HUEMJVsSTtdor4OzolvNlG9ic+Xc
YLuItLHD3JKYphlqo4FQRLKu7hqtdqS/DtVDPEyHphBmezWXINV5hGK7z/qNVebeXAmRWlFZEPuX
2jFLzAAdXo60ms9tntwPneZDEvUvN5TBBpX0M5I9OBUL0sXoPxKjypvTp1TljkpTOP0zMEgiAwxF
PfWxQIehKEkiXmu+YrkjBrMpeVM+2Nr36ydxP6rabCaDE30Zyfkk4KiMmNU0wvK28fJnGY39FVdp
bL/j7mLr7VG3OZaDqvfKAoNIl1UHK6TkCsopcg1v0JBBoIGcHtu8lhWOL7xtwMZoXIBgVssBIc23
vPU1BbFcAAmr69u4ixqaAlogRRINNHX96nB5odZVBu0yF/IGXiNU9rrEx1Hn+dvuWjZmmLs4yedh
alLMZk+LZU8KCaMCnQj9Z6WZwr9bEINQ0rCkRWog7w3CpmruMb7ykqaEAx+8XWNgClNOGGbPAYPq
5EbEAzWaknNyRtQxf3OnzY4xCBVVJB1MeoGsqmMkmt1VwaCfBwHVe/f6ju03vG5MMbBEpRbX3sQr
mSaDKeFoYdqIXHzzYH0YwOJcQ1EmaW3DJf/DOPn+TbmxziKUmlXiLCChBMlwfwH3YHyk1TSnv4Fs
GVp+Up/XEcE7jAxSyVLbrNGMYpMpPS8KQR3mq5Z7WfqNs6/Ud659QgahxFFIlmHBU6yRK2fuILMd
IV+srmGsZe7axAfdSm2yxo4xlTdSN/Ky/JwjxKLWsmRaM3YT8i/JY258iqUfQ3On5GdleL2+Us6G
skiFTtApakC9706SLa5Blj1kil9Mh+tWeCflLQ7eAOKYrzLB1tFS/IrkwHBPkwPVaXIoWVB1y58V
2I+sL2fzrclqYzERlnwWCpqOeOjwECxBxSt+V23KNLyEGmd9HFB5W/7GmCoUaSuUCHzJUnu9qAWl
/n3qCcfbed+KwRVVSCMRYmLgNB2OXfSMvupWPmfx36HwWwvCZi1xvupjreGVMDRVIC7PhSycmsny
OCeCeuoVD3ubU92Yaaa8NjJwk7u1jsE+NBOUknouO8sB0b5tlN1TO7d23Ha3pi7amtq5XVLcos78
2In1rWiuLthVjko5h/x7iF4B134aAzKNKndrXqFtKDZxOwzWQVxWzhXBOzAMviAN02CbZyQIukNP
XpXq1EUfOTtMr8sry2Bnz9UY9NCLhA8ZzTZ1gHnA1aDaWmcv4KPOXWLzqP05G8d2ZJbFPKQW2O7A
E/O5TNDi9eP6knj/nwlFAFXtQMYJgvIJQdezEFql5l83wUMqNo2pl7jSShHdzpR8o30AVp0z3/IQ
+1ABUPVrpuI2vW7zTWL92pei6974giJP3WTJyD+v8eJWrQICGtX0FULsXDOdcs38rs6Q5vyilj/K
At0HQnWSEgHsrqKryJ3fxbE3yo2jmvpxBbE/2lJPia7dZlnlTIZlVwg8SgRUc14exMz8MFj505xq
Z71UHuPe8gx5ciTSepEmcZteeN+MAa0VWifSSKk+aZcutFTdQnAEb3KKuzkQT/F9dMc7hRxkedMe
3uxmbaRdjg75N9ZKPX7OyasAUZuiO5PlYzOUnFca9dTfvx1YORXZVDWN1RE0dCXOjQhnErIWoFAT
HdOqbzWtOeVD4c1j9EUlID6xivdkyLSfZtnySK61vZo1KK2hZwqdgNVRVSS0va6co7mPUxczzBsj
6iQ1JzKuHHM9aOtjkYJDxbt++vdvtYsJxqkhPoe82oguPQzmChMkcCB7NSbEG3qexiTPEvO+GFIz
U4UGuD7Or5LlDkUIImYj5eDufuh2WQ/jzHPaGhmhAzZ6/q1tIfUujydQ+3lpLB3jiCunwvtCjH9N
ZkmWmKgw9yFdg6I/kej17z4Q3daNPxG9JIW8oPaYNKj9zdizKAKJCZqUbC3iZc55u8c8KZq0V9ch
R55Fq2InVV6S9bHKZluBaMkKAorrK/tDkHj5VsxNLyVFscoaaFPkBzOYD2tYnTTMvWtgxzfO78Ol
izHmzl9nokuKiFB7RD5Hjg8N0gKCm0ehMN7kEa8PZZ/o44IQbIGgkuMskSo8ITQba3sj3UNrf2Mr
lCpOdIdAcJGe9SKHm6HbH2DYmGZQI64UUSELeIOVe5BH+1IoOAaoM1dHdDOPT2vG8Wu2WjCI46hX
EbCwbs6RFdvC+Cqox17jQC53Rxn8WLql1wwBjONqVP8o49JFu/SLBro4rVH9iMg3+gzBBbJ4kZC7
6pK3dgKqS21AS2lXPUaz6pVz4ogqb+yVt34GcYw6nyMTF5RrktEWSHk3SrpdFTO4qK3wusfsuqcu
yqqFJmTFYju0xtZs865E8l2wvmgpmK4kxSHJZ5NEdkc43rmLbBtbjHMOaiqsmUhxRwKHt50M58L8
uzKyyIAnOlTHDAER6kzyj06vna5O3VKS/Oubtg8zl2q1yCCovmar3i4gJv1XVT71MDf3nB+ogKR2
5k0q7feIb6wxEAqRTAw0K2AViv+J76Al/0jJTOD48c3ovpFPHVDJ8zVOxXff6Tdmmc+1SKkBqi2U
5FcJgIPxvNmeMNqcQ5gXk80YXOLy8HFXyiBqhBZSIgg6Ri+/xXfEy0NkSjzdXfzWTQPlmKBXzBEO
vG74fR/42ejA5mbiJYpJX+Fc9tJDnRt2EZ2z6R6dsjqv3X83trxsKZucUWa9lSHbjCBvelSVT9nq
qd19N9qFeVcV5wVXCeeg8pbGxGJSUQ0jSeEPg492apeywwiGrZysO9LY2gMV6RUHOx1s4Zzw0JWi
52+B9GaxDLrmdZxOtUX1HF50dGXmi1NWroZ7MUndwXrWZpeYXzo1c0XBTbgUuLzjy6Zw8kVfJWn6
9/g2h9JbBzvHYMXba/l/K03swvZmwQz4GJGutpAPRLtHh5RpcRZR8ivNrwKXSY3i/7WdZeBnkDrJ
qGhfCYRDleVR4JHc8U4NCzhtIkVCQ7mnyGnCSGs8vC79y4q0c8dLgb093q6thUGZsS86w1zhfIv2
uma06IF2a11LPBlxqWlm3lAKoRJDA2S1QnTR+2sSVzZE7G9HTOQo03NegTE8qT1xQmEG78JEjt1S
F2+UOblfu+JxifWjVf0jTu/qn958bgaszCyZuhEkapRkWSZekR8X3mttv7B2scGmfMzSIkvbAxAX
yIqaYPofzmLi6surhJnfItTo368g0uXUVPYnFjZ2mYCvN/pxFKlm5fBCUWMMswPkWLzEtxwtyDBI
ln1V7clTfRr+yY/XUYtz/Fg2whGj8No4G+idhfKM9lTJ4QQtpM6erY/XDe0HJD+Bn53fUfKha+sG
6DgVvpXdN52vd5/+zgTjqqPSLbIkoqtHMu+1+DUx71ry/bqJ/Yro5mMx7lqupWkuMT6WFnsyOk+a
0zTfdP1xRcfJ/DiWTtzclGNrE8EdpsypKrdWOJKKvJ1kvHgR5qSRI9Twpf4otV4iPZhKeH2ZPBOM
u/WSPLfKghasRQNpvwHhr8YM05xHU0d/6RU8Ymd1TMtM1MQAiKvT4qcWZlhAA6HXi9MWsWNFysEU
VM4tzTPJOFsnJ0qUUFUW0suOQH5YVvpgRtVxlHI705djVeucvXxzoWurZOICE5xViTWg1FzcRA/y
o/gAJSlP9go3PfaB4FV44KUO1ZoQvwnBdJdz635vQdW1X8BEB12t1aYlvqURIWyCl3pzotz+yZEn
ocK5ld9ytZtsBxjKcyulXRd155cx+J6MoM18yMxfP548M8zln4kYbkATLjzACJpodESQnLc3Flc8
iGeHAZSmbi1rxJSIWyDnALlp6Wb1ZS9/KD+spV18lCBLUiq2yOXq2mcNuaAM+1Ks4Au6MeK6G/AU
pqVp8FjL9ya4mE1bvW9OVIymfdPXbkPICxXBu2gNNj+AutHmQwpRPs2FhZXn1qeu+BBJT0bSgUWe
U8nhwanCAA1grGnHCo8783ZCoXEMorP8ClKn+/9oJN3kPo/EZ/+jGiC6kkVd1A3GGepO/I8CgKqd
svpQ1KXbJ1C34rWr79+sFzs0sNxs4Wwg+5vK2EKpwOBN+T0ZIjRaL+fZLI9LPnHuvj+E4BdzjE/I
kLkvJ0q90ntR0B7XEKmV6iTeT54JKtzkR8XLMPD2kXGOzujXHM9yGZwUILzto0e1dDru02L/Jros
i7lvlXQhZZMjIbwaaAI66YIv8gK//Qj/YoI565pi9pLaYefa6YMgfxa5rP48A8whRxdLGotarLrV
i3Cv+Nop9hrRBuWQHT8nYY6JZpt3yDmHj81fTqIAyvMRg6jd9DTKQW8aKAHLdkQ+ijpv9Hz/Sv25
f6zEmoT6fadYyJWWEwS/s0CxbLn9rK23dDo75SAGZy/ZdCXmalsJrYSqK+WPS18/xmvL8STOiWM7
m7NI6aVZQYQA3uaDrmo3UVPb9aQ61+8wnsP+JmI+DvnYzYR2dcyuYIs/Yi93ehf0TH7pWq7x/Jf2
GIBotDYx9QjVKDnInpHZQr8RbrHWtaDJlH2GQfe6Qd4+MvhQWeVCEhNuNSuP4uwIym05en9nggEH
tdALSPvBRDl9iJKz3rkgJLxugudIDDgIEhHbPMNpkHKIB6AMrCRAc+ixFVHktkLBc6bdXaMDDoZk
WJbI8rjWWrOWM6S+MY4JzWEQ364yhLfJxPk4+0Hpxg4TlMYLorRuwshf61FeMiqLqJ+r+8RPHfAn
39F56PWIt7ad+4WjHIqAvKsVffMLmHuYaGlXt5mKVnT5tRr9ueSwbe9+uc3/p0iyuX+jYjB7MdMg
LykltoVcHC76VPuGjje156UneLYY30o0Dd2kK3r5GtSRDZQzemcgN3mPwVfCOfM8U4xb5eaCkm9i
Ia35T5x+rxUntnxlQX2PE2Pv49Nm/+gP2ezf2IninHQo71FR2v8j7TqW7NaR5Rcxgh7klv6Y9l4b
hlqG3nt+/Uv0nVFzIN6DF9JGm1Z0NYhColAmkyojozgkXS8eFUBc3nNb4wDUbjyxscectBUxkUo6
dLmR/liu56UJsuWkZe9/cJ6JgtFyTEUTjPr/76qWPimSIvugs36HRCtJ77TsgWSYSOWlZOlv+u3R
9WmJzXSvjbB0iq6oCG2z64+RPhCxV7523UfW4DWHwqNAH3mxHx91TlZnP5e1Mc48c6VFrGRUmynY
G8fSK/zxOJwpuQEOs3X5i+5e/xtTDJKMathlKpVLJsVNbQ6IMV4UwQ7ll7py22rhANf+i2FjjoGN
ol0MMgsICKl4IqgUrfKBRFY3WWCTIz7lQJ/eRfTR8rrSedvJwElbFqvSyoviCMJxmQNTflKNq0X8
lueBUTmLwnOf/ePwy1E/vsPm+KFtNiuKHFWKf0QicfG8G4eWoPwsP+DKhgTQ4udnmfd9eWYZeImK
Sq6HAm0eyiTZU3VScig9qG4+c9a3f899Lo9Bl6abjEGS8MKFSAYagAVZsYTR4Lgm3ZNLR5CBlIKE
c6IIKxiUVRcsphJPqZX3sRgwSbJYHjUZwaig/qhQdukw1kfudcKbIuB8LDYzHetVJ5UJJjOl8BhK
qUMEt04STqTDO1lsA2I9TGEhTQhIx9fonkBksH8xXTxVgtFtr7uHJdBdXsPKv1wyv9yATT/PM3SZ
6gy5zMY1fNlNXPDnlcHiRR9MLCGfR2o/2/6JH2yLooGRFkFdAcutaWmHFgKlsV1dS5YUVHZmt/WH
8DrVj6GkrPx2i/3r+3PBDIwISxUNSoTOXSUd7dIwj5EBboBwfcni5KCa+d1lcOZ4KJt11/qeGEqZ
0OdSZbVaBbrig96/qimP9IBniMGNShNUY+5gyFhsQT00SWYtvWt0PCZMzpGWGdwwlTzRMKOMvob0
XOMm1bileM59JjOgMfRVqRpU8EL1C9zbuj2em7vUGa0yGJzpvHi46Y64Sj0QpvzdZjFwAsBvTTnG
ASQSSFmWyZnSxG+zwoGiYnDZFOczspl3pa/TMKKElVJdedkynJJu5vCac0CL5cJSDLQzDDO6XQoN
dJhXo2h3GqcSst8b8nmYFSb2UEm1dnOIZQjGVzny1O5co969fBcnvwCtWXjTKidletJH7/Ln2+9m
2hhmohB5xrtQXUGWCtVJm3jJfe3FXt5b8i2agW1Irr9GNuicH0Teq4lrmQEQozYwt5Qi2zLZ6nE8
ZC7VELIwOaQeOmd2K++ff0tfEzmL5kGnQnd8E5KESiVLIKen/Imhr9o5pufjR4IONf12oZI3dvrc
nKHaChU98y3iae9wV85ADMHosliPNDFzpnIS+UF0B7+6yvzc0pEvpkTJ3QMfsXl+zCDO2JFMxAgk
8hid35M7bXlUdJfjTvRPvxCosMo3KsEbdamAntN8iNdXI0WYrllkuJ2SgPIOaoYjEA/SA4vuikUF
F7fT+Kf45fKfwbmb2GT8OndouZXgWkIX9OZb1lzVppsq1xoP6DiflBXE6dE2liUGfRqZIHuvyvt0
ntwyyTgOywnZ2VxKOY1EjDpkqFPoB2Lzgh5FdMidc3ZvfzVExXy2DDZtwjhILtdaBZ5hxE1ahoJv
4pC8BvXPt8ubs7+YTyvMtQTaolZKCVpsqqV15F5Hf017JyZlIHblaUL7HSpvq2UQHsvC/k3xaZe5
lHSxGaaF8s0SjO+nL+YfsUGTX7+fzVQTczD0gYp6UOmG/7JB/yEz48YM8yDuFKkqm4bGJ2lQDrdx
Z+WZ/1c7xKamNT2bNYESTteGX5EGWoCDlaQ3SuE0/XU6Og3vrfYv0fPnt2NuoabJxkbt0P2PrkHa
doWuwczOadvVP12D/InwfaD6tMjcPk3aGkXXY/QKvKW2Hj00ReeMEbqGeZcNx91ZdZ161vpE7uDu
ZfJFadxFeanb93b42aCnbZlvMOFzefP+JWPyuTK68s3lNsUhEFhCH3SXHrIRpNenQbwzBLR89ydT
Ga00uSu1kxE+cuxy0MNg0GMUpqlPRrzzVwyIO/KzZKVO5ou32h1Ubdz0OGMQmNdMvz+ntTkNDJiQ
Kg4xDYymNjpXJFidnT5IgeGMdnKLiVLb4A/1c00yONIng2aSFAdw9EZnPMS4wCzjFsp1dnqPgWev
6f9sou5zlSxr/iSjta3MMO+czN05UVrXLHgiTZzdMxlYCfVx7bsVHzIbdMfMK6clqa1FPDkKnhkm
zgWLgZbEE9o7lUHz50LxIkE+GQnHFzmHm2XfDHWw1uVCiqEH6baaAg2CXeMU9AkHJ6lH/x7s/Dpp
JoMhdZoL5TJTTg5ZtdSEUhWkZ1kvgFvvYmtyCoa8RdFPuznXfSOB3bjB7dwbxRXmBH2SJYEyqZas
Jc7ls8xbGAMhyCzUgoIxKWes70b0gy2BGh+r9mpJOe8e3poYzIj1SCoJeqecenrQ88zVY2KVBpgh
kR+6vCSe4zFAES7hKGnGgkFjMVj0a7U59CDQv2yDd42ZDDRArDRKuxBxGiW/0+3GVyJLuR4BDZRD
BSKeAscn/uXd+F8XNFgapAz9rQg/0ZvRO7T6RWuhxMVsql+6oNvzLq/v8m4ZLNVIEupKKrRAeKm+
GpujNp0T/UrnSe/8S/ruc00MRiSYMpMWFYMskx369W3pNHb8UJ7Mu9AqnCXo7djlaT5fdnjoZP7v
2Vq6cATRLPKrYueNiyMl7pD6Rg39Jo7Dc1zEEBnMQG+uWgwjPB7i5pCQuW9siLd3VnSYHPM4XglO
8X550y47vsEOt4AZeAETMaqTaXvMk5dY+GnwaEl5Jhi46Eqo5lYzUlny2mCMbT32FbL8g/FH384Q
DV0DHReEBhgEXMt60VL6rNOvKIGPFIyBiUYD+REUAKBzqHkkMXQvfsP3jT1mXWMDucRURYpT7dHS
MA+ndMw46atdx9uYYACwK/JkbgqwzxHZlusOhPW6FcZuj5ZDndfHRSHu0nIYCBTEcc7kFrZEzKnV
57p5IdVJ7kDvjo5497LX7QPTZmEMFH68ISoTfo4RfZ/KXle2/EZlmXo/f+IBE2ejNPF/j684gpto
7FFKmzsXSqra9Hh5NZwvpzHBUdzIcRKVCI6qugUt22wnUT5ZDbwcHBGQYEnMwhq4rQ37WPH5DTUG
CNdCm1pzQHzxz8BYCoHkGekxyrXttmDJqnk9G/ujVBuLDA6q9SK14owPCTH4gAbwky+d6hfzK4ap
Dr0NBu533GKEM3/H+7wMJsbmTCAJBYgiwnQimp83mQvGCmsYEkuR7oS/dU6NAZKiKpYw1dBuoz0Y
fhYg9QYYqZ9poYQvCsP9qAyMqAJIGJoYkhHiMQLTqHlDM42jBar+xDbv6muY5Qo87r46NxvJ4kqJ
sTBxxictylPUPWX5e6PdG+qNBDWf+TqJnMsH5F+OOwjWwEGmydqHK2+C0ziSE3RtopmD9liYp8Ye
g/V6Rv649/8f76HdQMT4tMY4jGGA8iAR0RTYFzcl9Ib7twnv2j/S1N5YYbzELJuxhVQM3LKrvqBo
aaXtbW00wdzwREX23+wbU4yLJF0SquWMuihkSzxkjyDoox5oki8//lFD5cYU4xk9GAwHYQSWhepp
0G29ui2HZ6MKku7A8QmKur/fN5+7xNw3EWnTclIBJqt01sFLllhr7Mzi+yj6pQnwiq2y8i/b3EMS
STZM3SAKnJCt/KaaQVJFCnFjywXe5aBQ7RO3xrtcE20UK51J4yQzqaexa9waZCC6a/ukFyFq69Rd
ba3DakkKLwr5KORessGAchRq9ZJTworyLD5L4GVs36U76aQQK37X/NAyAozVorlNvprQwE8e8uPw
wuuB3M16bBfKHLlZXdK+rMD/p93Qp037gOSOrbnZGXw4dvNQ+vL95a3cfQZsLTLHb1ZQe46QIkBF
PfoqPiO14wi2/rjaC1gpJ0d0Mk9KrctGef7DnEM1b+tFNND+tra6Lebvq+KBFEfuTvHqVirhWNsD
6e0KmaPYaFmYS1TDRRbvlP5RlHxJDubZlmLVhlB7J8z25eXRT3bJk5gT2cjdrEcasi8LuU3KG/NH
/ifaKtslMWEfdJgxib2g5ixMD5Xs9errnD5fXgT9KhcWwVZ8haIy1bgE1Q4k/Pr5tA7XaaRZA7lf
h7fLlnanVzarYSu/E0YDZFMo0XbzWp+za9kuKSvqSX9LMNAIkhBwWaCId104pU8ezcPA8Q/eSmV8
ic2lCl7FTAxX9JQQkI8ZuavP12lt57i9E/np8lL3btTtShmMId2YDRVBGVhsz0phx0btzPVZk1/+
zgyDIqa+zlJOs4w1OZDYNdovS/i1nzi9IhxQZsu7cbJIWb9i23rtvqnvuHMWHJRQGJQgYzabxYyU
fh3dS+GBNC9lUWF269Sn53Lm5bh5W8OgRJ/Xer/MeIWmCYK3OHbrMH4Edall6oTXKsv7cgxAjGUF
MvlGpQksmsLHzKc/flDF3El4cywB9MB5XCI8kyxihJI21hWSSmk+B/man/qEh7MyxwZbplXrbhah
qkAzSliWC03Lm+ZaPVIxSGKHD10KDuDF6e30S4kW8QcBgwSCw5tE242RN2eMreJGUSao+sf0zBl5
LW8OaheJi/+yYnCgnuM1KoMdZaLLsbwiaJD6B724yeeDKZ40niDp7hN1uyYGN8Yakaa6wmE6d3aG
axq4FnZ+Uq3m0NwIjnr/V/ih0o3eIGIimpjmE7CR9fLcqldR6DXyU8mLuHjuwkQeypymhZ5iYndQ
Un8EmVZkhs7lhXBuYpWBEAH6qmq6oKc/HMxDbsg/xbWCMOPASZlxbhCVwQ5TrJJGFTQV5DnPYRNZ
Rp/aPTlF03XWPlxe0e4gxtYVGOyYcjFexAYz0ItfHgRLx0uGDufQqI3Y8utMMKKzQqJLPKFR1o79
8J7Xv8DzeQZKykXMZcQCiKe6+0qX3QoM0mY9PGfxxHV8en4uRCFsyimrshE6U6gCTrZoJ8FseoKt
rJbiYw7OS5Yzr2ubs5NsCsrQSGoOlE1aTsQfily6YY5RJLO7y6DR3afyH5RLNpvJpp7iSEJFPkbb
fVP6a33ohmAQv112GM5uaQx0hHI/ogU40Zx5PvWg71BqfxAWS21i+7Kh3df1djEMauRq9p8ZQshr
HHQ79aIf0G1340AMRm4KjecYDHgstVKYWY7wtHMjNNPNQRnM0MaTrdbndzFQj77khQyMLL3arJkO
lA+1kzkcUwWSp0S1IUbahLQTEmVPjmPsxj6KrIoqEfHO1pnlSaKgDxEuF8dIqm+pINhTq12Vi/k+
dqrfjLKvDyn3m1JX+G2ZqozJTF2BYXbSeSkGkwjVR7/e7ESnzK1s/VCeZrs7qKfIkSOL4zG7m7gx
yHhME+urZqQwOEG/Gf0o3ZNxWwbV2fhGuwJ5Mlb7kcHGHPNRu1Iqi5YqbtP0D02WhyVauGc6le+R
1FIOl5e3e/I25hivaQpxGsBDA6QOXUW6T6JjrB7jmROF7/rmxgpz90yr2ULEE7H+P01r/0gTiQEv
M8FzSGYx5TAIWRiiKCQrFVj2buXR0sgjaPjy0cljDmbttm4ir/TL/ZlFkTQyzGiANmmGHpfFjVHj
NdFzDz2pEcOGxFfAGZkjQ5+6y/0fbNrGMnu99mAFDnU0jcpQoAwxeaVCzC1MgoT33uCukblGU6K2
qD/h+dS53TNCrYNq0+Zc3dGu8ucKZYDMIYfogXfD7ceSnytkyWzLgQgaxpRRol/sVqE9RPZynXqG
Y4pHyvKRebzm8d1LdWORqesotZhKJtS4nSX/qbV+od6qo9WJz4PE7fndPXMbUxRxNpErBv8rNW6x
faNnBuW5P0x+Y4dvaBBASKb49PUhous6yHiaorucKRuXZcGzG8I0NyjtYHpuD4M/nlZ/OFPeT57j
7Ma0myUyoClKZE3QdosGMHBdFLjs1qAoM95lTn/Lb3fBxgqDlaYUQyOpxIdUHkavPZTeeCoD45DY
Ot4cuTu88/yStywGYMTe/M/jcZZ+aKKTxKVlNpwLh+cdDKxkqpzIMX2t9Ya/qA+SpECf0VkVHk8R
by0MiJRJJySSQe2It/3ws02vZNG9jFM8Ewx6mMmwjLoJhBxnr2/cujioKuf+4phgO22LsUqktR4w
+bR4uhB04VHtOTMfnA1hqSA0XezzpcGtklTXY/YY5V6tO4nEcebdK/LTl9lG2yGO1qyPkOCTGhQQ
7mTtpOcHUr3MmmiZwnPKK7TuR8IbgzTQ2qAQGuOrFZlEkKTNN5r8bGSult61KJVoV8oaqLUbT6sl
El4iU+Jc0ixFhAQ4kDWaV9Ju1KMIAvj6Bvw4t2iBlY4qxGmUNzko/dDmsaDuZ3A3C6autFkwWQW1
lKhCKH2m0WEL6UAOw1E/Iiy5iZ1OsEbo1HQH4Wp1C0dw5re/Og0GAx6kNfAiVrDDlXgXp5ZUZVbN
k+rYDx83i2TQozH7EdpjaOyIDzSxVPgARCu0/n90qxz8NRgI6WSp0BE+gmZ4+VL3X0MepT13yxgA
aYs+bVodqei8mTAVZ/ph1FrNXNh13q32qr/3U2L1+ns8NpXVS6WjCvJg6XP0QPAsaeLcVSIRHYQx
eOswytqq2tNAMPkZVRyM4AVKbFtur+GvqkwU/3qHfOsPDZJf46nFc29yaCuBZKfW/0eCnRO1sK26
s1QlYkopdg1T6y1zmuw4fUon+aSlulP3+eNlF94v/X26l8mELt1YgxQnNlQnyy1i0dkG8xrZHBT/
ILuOfhhMgFq8RB/Hy9gO3rIoSRNOSK8o3eNSvGVoqr28Kg7As727UR7p1YyhAydsvHj0IwgUi7cG
D+D3a7ebb8fgT9d2kIVacP4xOujS+lFlhxPedkllpc+ZD7VRJJ5lixJikgPoSs/yl+G08N6znHvG
ZFDIyKc+XHXA/tp1DYjRdSuS5pd2Vq5lMbmqjNKeonfB5MZq1DN+j9U0QxV1Q0ZXJXPdxLFBwhrc
3k7rUEVBEE2+6WcayoPx+nvlXt7R/Tvm0xh1qQ3UK+M0DmOH/GOKgnj3MqRgdC3vwvW+Ta7zMLhs
bL86/fm6ZQU/QEoRDxPVudbvRNRJ5gBzAE57KluL3DWPPbqz5h7Cwpet7p78T6PsC6kX0dZTDmhv
GI35Wqs6exTrq7RT/HBFGJTznta7Z2RjjnkeZZWoTgKZUS4Glw5GAur0oLYvSyJxzuJuPLexwwCM
lPRkriJcKVLka4ZXmFdp/P3yl9vFk40J5taai2Ey6hqFg7J9VfPVGkxOtmP/W+kSxHVEiKywRIeL
kmjZqiGyboZ78IxaWQQWjwma9RjtvrwUniVmKbW8ivNQ4FBByV1MDo38sqByVXmXreyjvvq5IOYa
LkmYa52B9M2KkE11pSD2dKc4Nw49v4kXceVvOetii3SalIOFXwNIjeGjEEmWWNgKIEnhUjXs9SVJ
qgmk0Aj0WdmO6A4Z5lJt8AFJu9grXnTyd4JKRXIeeyRXnKxzxOXb5a+5f3A/TdK1b7DJLGJ1KXSg
RSQtSDZ0Vhj9SFsvByktGk3+zhYTDdboKKlFaFE4YuHm5moJyyERLDMK4knkuOJ+bmHzKRlflMdc
WbUBrY1yGqjZdag+5tNzi4Vl1+3yhUSHhMtbvO8mn5+S8cuiLUwtySgoHaWH0Slvm6+xnbiZj56o
L5AZQBwPWmauOhdvqR8/32xhDE35qgOzE54wmLkZX6TX4bqx6+xKMu3KeLy8h/9y+n6t8uMht7FW
TUQmUYSGwB4UuxImIFIvecqQ4xB8jXapeuvbZYucz/rxxtgYFOJ81NoeUXeUvAw5egK/VyFSEZx6
JHddTERgNIoAp8eEDFQtn8YFhfe0DqoyO+aD/FVaZjcaoswLs9gxYtHVlhFkOoVFlsqK84jT7bB/
J3x+Y/rzzZLHaK5KbUD7lRIisF2fWsW7/E13w67P0/ERQ2wMQAUPr20qhB6B3WgWnhpSosn/GQnH
Q2canhbG9tDx+Ev206gbqwzWEGOYkIoDcM+e4lFWqVSyETG4i6MHrZ/bo8YBHK5FBnEKKcRgEmV4
mo4Q3LG0U+KOoQ2ufYc+Qtsfbepc/rDcw8jgTiHWTW/mSDJJ9aO8+H1yIPoxi58n5WsaBmSxhvLA
MUk987dYdvNZGdwZpa6GJAbOP+WMKB3pZOB1ej15wzmyS9z1hz/i4tvcUx8sFhv3EYkpgrYOi9Rk
u0ejuOojpCUgSde4jEk0wrqwuI83+caUCf7EilD+yd4R7ZUWoFJrBK2r+TFHFj9xvuV+HurzY7Js
SSv6swytRuKd0Cd6RCZvrCBUPJNTkXanJopdPasPcYKu7nq2wly3TDBIlnF3Ey/qdV9+kYd2tUph
sFpj/NKpYJVQ5de4B1NreCsiT4dy2k+zkF60DPuTR1ZsFJYIyVAzD21JIHaREDR0Zk+a8Nx3WhA1
uTVqtbespR3liTsrE5I1ZYfLkwS6Xr5JHcoRRDzUTfwCBSg7L2o7kYinYjuE2E2Wyu90zUor9W3s
+mc5bJxRji1l0g9rjYSAKtn4P5CaMBxNiK7MUhktPTIPZhwBbtEroVRXqO4g0aFnZw3ijpr4tIih
JSXaSQQXXV8llpGXYCQ6DgXU8cLQLqGcareC9FwKYBwoB1/DcEreaXYsDC7G2UcHVMDfuqFNLKlQ
f5SpOVuV8FYYNYoQ9WDNVCZqfivExh2GMDBT2eo7SONW2gFJyUARV6tbK3sZspMsi5mVryhYqKNt
AoiVnnBeb5wIiaXsgI5WEYsKSqC5cGyS77LxowfbL4i00NvJ8T7OSf4t0NRmqShoBgsF66+mFx1N
OzpQjlBa2epeeGWRj3N64XCxfV/iJHTZXAA56F0O/kQnA7tBY7WBeANeUugUgY3JqbzpVDtCsBRW
9nJ5wZyrnW0FiyJDClNaIW3RdKk+ycIddHzN8v6yFc4GqszNLkB6Q6tWoJU+1WC+7B66uoaejWQL
+pdF4GkifXT5XvqozOVtqmCzB60gGo3N1ZFz4sYRVKZi2rk9BFX8Aibnc5pf66pwkgv1RJ031r9M
WnxtrElhCcJkSSaoVKJXDCJ4qSCdxgrI3pU/NamwO/SM9pVogZMioAPdizl4XQrxrFjghev7j99f
UchvNG65sKQyJbjWG0+fnbx6LjT/r7bmoz1yg+7dWiZlO2FrSrSIaFeQrKuUa7V6jWJOwLM76rS9
suhiN5ZSyHvXcoNnNuVAgS7El/5E7nsLHUpfKauR4EA0ipsV4YRZrNJrFoWxoocoBw2zsy6q3Y7f
iiZYk7MIkXHlJux+Xv6c+/n2ze1Fj8JmldXSD3kcf4x5x6MFfWA/fFQfymfJbf3QXTlhKvejMsFO
FYtrqKmY5ZLvykOC2arYU7+Lrdu7kg3YCJLWQvbO4dU9uctkIp6QqGmsRYiP0dV8IF7jg6nnSEUj
M/S781CSE4yzXf1TPZFRlBARNCsGunQk8YWOcwz+JWf366ix7fxNMmtmSUWI00N+S6dSG789qb29
eKFVoq8ntKdT+Y3jLBz0ZZndQrlcIg0XKy383xjH4To75U7s1Kf5ODnz19Idn8DAxwmQqUtcQEc2
8TpkoGJJeiQKYyFyxX7AgK9gjyaaVdbIn5TF7pKC46Y8kwwgp7Ks0bAct1x+blK0VZvHEO+7FLxf
qp9JfxkuMEATkUJXJFCWYrbsJ0FMohxU8mREflhx+t24TkP3d3PYs1WVhpHG/bMX+mja8AUbMu0v
lNRB9zLPPAjfVV5hiROOs8nEigxRNOq0/QysNklQP4ROjxZ1yQ5Ptc9rguE5KAMvWjs0tShjKGhA
q2eCSZrlVp3wbkw4DrJfBP6ETXZ8f9RmtPd9SCKHL40ZByU6BvPlqyglBwMsU3XauqH6VZaFFGJ/
IBCYwqfWTCzB0A6D8EWW8icSfUny7pVzQjnQw/Zi53rbraEBXypNy7ibne568Au/88h1AbWcxIps
OSCc5+R+t/TmYzB3yNjMEGpZcWlBORbTZaWvlplL2ujULBqOS+qie9Mvpf5KTHpf1kxnErPjUI+e
bGjPTTKchbm57xrpQTWGe1J9K/GO0nuMaocgkeZ8IJrnv4AmKuMhcdvmRq9g9k9P0xvStTeDHh8M
PbnOCDislltFaJw4eo7ps2Xk5NU54ZHKXEK1JKyRJOASiuPRW7L+Br1Zrkp4ZKkcH2DbuXuxMDKS
wUw9NlaJ96PBGy3kHDO2gbuWCiKutHazQjIlbVRfMhsnq37Uo8rZL+o6v22XpogyxBckE5Ow/4tY
4txGnRbCn6v8GNW91S1XcQxetT4B7fL3y77Bs8WgvgQONT1s8ZZandJbB7x4a09F+ZuXONx1g82a
GLyfOk0RigzHJSNOkmVW23s6V9l51883Rhioj9VJLWYDhQHxqHnZMfF711a92H3gzWDv+sLGEHP4
i3UO+5K+CLPQNUeI+1mhcl/hjX15c/YjONozqWMm35DZl+cyyqFUqXgk0al83c6OmMoHySidbwqv
Gw4X0f6iPo3RS21zUTYSasqKjiwg1O6L4n0owaD/uhade3lRPDOMd49aHq7tSoNvMETEZm6ndX+N
lCpSNdLzZVP7Tve5Isa5pwVt/LoK5xYEb0TTidDYy5+NzWz2iPHsGePdYk9lWY0Ms3U0/yZY6Glx
EeYjSEwxVlL+XDwJFHqiB3p+THjz3tL7Ic7mT6CffLNzUd1kIKRFdxZACTM7TYZ+5sQnd+LBvKNT
fxgqP0tvl78tbxuZI6AboTbnlL1cg05Q9CC1911+NQ8cZhHuCWCuribT61BPPp5qoFsi3hpo97Nt
WP013qPcsJu3KOayMpWo7TqCGBjq72Vx1obvBnoR2pJ3rndvq88NY2+rumlXoUsoXWZuh3eL20HU
RAtt8QYJU9kb/cxpROvP3oMbqxQ+N25CjKKEpgIUxRe8Q1W08IFSv0BYSh9P2YN+f9lB9m+WX4eP
nUAyhaw2hAUYuZpHZfIWaUJN/aT0bwPnCqMu8Pt1+WmIAZS5nOVQX7BpUYs8e1FbsopXdRc7VbFe
S2oZxMW8cHaQtzgGWdJO69oqQ0YmMR4M3ZuXs1I9q0bQV5wDwIEwlumm0cUQg1a4AXr9WzM4WVFZ
nRJc3qn9+s/GMVj8SKpxCPuPWbh/ipVgfTdtStIggf9FmWxesmA/JbKxyKCHRBTREEw0gadnwy/w
WHHQa25r12VguuTLalePVCKmaXzOSnkHj4GTVF2XRR0RhvxTJ+nsZjoYjvoIJgDKyAQ9Z355bb8h
crNYBlXKXIvkGXKvDnSu60PtVbaBzEXmayfhug20L1RhskQL7RLI6Df8w77+T/u6+L/nPhSLeOx0
ZDCU3laR+5GgcNLzFE440Kkz4JKWZVEsAk5h1T0LUWpleueA+gAZ2fDA2UTOmdCZQCUp4zCsFhw+
mo8XrBqZrcRfT6gMKXejq4A4ce3Re8858ryrSGdwhjRlLOYpzLagaoyC0omONQalTb9ykhveo563
RgZgmqXVSJyjf2AJX2ZMVOaiLVVfOR+SbvwF5GRnAftGzSalwGlQfc2brmLn2+S1163/l5GlzuAL
KEsWEYLbiE+KUzyhMeirgEwvrwLFuQd0BlM6tc3DNsGzSWtezdCfjbcaac7sLl4tSIvzvIGDJDqD
JEKHuXk5w6FW/f6QO82PlViUQzi08g9u99DtS/vyfvF8gsERpanrELOVsjOI8RURY19timBQuI7O
udzYLsUxlVc1r+B74lHxXolFZ8Er+xBZ+vd/3B1AFaQcGSZeEEsYAJk7sZwFER+UykxRQYVetgoQ
PCR+dNY0a3ZnCFL3vE4EzjclDJYgEYFpihD3q5g7rfiOiGHIXv9q29jnfCOYaSXk9JTNN80UhPNr
P71dNsFxfcKgRbUupZRNQPjeWG/01Lwa4texMtBEn4AxTvH60YicyyZ5txqhX3YTTTZiWjSdgGiy
fZ3oHOXdeqKTr9Bt9DvURJODZEeoxy6B6GCk0ucxvvLgmDCgokTA4r7H4270SghwgDkXbx7pjoqI
5lcxJ3DgHQkGW1DByTOwxuAKX16WONCrL4b5VE3PQs85BpxrlDCwMmZCJg8VDJX9a6S/KMuh6+76
9Btn83jrYaCkXFEXmqh2HU1Qr6+0IQZT9U8NRmFTFDeM7/MJjTLn0l2sgNyC/d1Ci0zqhve8SJCz
XnYUDLqbNZgzkLcjqNb2YWPr4mgtifGe5PmPy4vebzr6jIPYmTChU7QOD3UEnRizmfwxiA7NgQ7Z
8HSWOaDCjoWVqVRpi4GjMZPQSmJQwaqmEzU81lRe3M4KBMMO2lpERCQ1Wub7jtzN8urOIoAzkqrH
eshcYzIe9VnCH9I9xslkzS3oGsSIczr224E2X5bBn7zrlkLLgaLUnWScxfAQnREYeeAe5zyIuItm
cIdkQr5O5D+dlcTDGt8o4jQHUN6D/RN0rhy3oRfPhSiJHQEbJXTShCvOyiLeRYNh1W3uzKPddF9E
9IgXoH9RRatIMRdGOBf+/oDS5rsysKPXQheTGEF1m4Y2Ae8z2tfPY9qcDGU890J7NRGwlkzTSSaZ
HSalqyaln2X38lJ/I3FhR1H0lsgtZ7spOFz6IAxGoU5IQmMoER+ATmrSqRxQc6tACwAVr7Mel4ex
S+24q/52IxjQ6uu101YRFynt4CMnClTy9+xAq/YjT22Zc4TZ0bBxmFsSVjhaknkcMK0vxxhGOVz2
rP1b2zRMWTXBxMEqwJJYlEOBdtwM6QvklfrmoQKPrXQu80Acfl629S/g98vYx88317UUxfkgQlLc
EZQfVRK5U/hFL7y6eVJaDylmK0FTyR+x20vap1EmptPqsRDMColJlJsgqrgG061uGRbmD5yIy8+1
H5F/GmNCOTRaxgNKWAAhtBAq9xqXxWTfJz4NMA/AvB4TOTcBBMUzwduTzq4XvuSrtyb6ujvgDwqc
nCjrX6KcT5sMsqKfadJN8JhjTGlEjSZzxyB+UT8qAIJTvXCchPcJGWwdoWe75Att4ju0j+1N8xQi
FFAf6iC8IR8U7arGKc/zLDJRHMGkg5JHuDmixu7SHCHAj8tr2g8wPj8gA6GocMYh6N8xwFs4Y/p/
pH1Zb9w4E+0vEiCJEkW9amt12+018fYiJM6M9n3Xr79HnvvFCqNp3pvBAMEABlwmVSwWq06dM92w
8hhkXmY2goV8oJR+j4qfhrio2PUl60mfAGeAUY1mea+NylbD9GBKqju1UMbLwKVgjBPQ8pGHcSlb
G1XZpmlutUHndmrpGblyKNLZkxUGIY3S01TNzgHAqxRoUIQZRrgmYE7fmVJ4l/do3YNLfzofWJVC
zhMJ73Mq+0pUuRVGhuTS1qkdi6hrBGeIx0RHNGLQ2kUMH1lrE2CGMaXvYkbNv7wigVvxeGgqz6yd
GHpZZl07YUVvaNkLbkHBpvEQ6B5ESjmN1uTrJU0PSeOb+luFcaBZ4FiiHeOizhyxUlLWM5koTtS7
lLpL5l7eLVGU4QGG1ZxoeSvjFIL+6YNVsfoAp6kWqoXC4u/ugighKtMMopkGdyIHo4kmrVLAhxmc
dKQvWWzV9bNgRbtJ28YIdxqh+vB/bx7k+qeV3wfl1vvIX1n3TVFGuusJG1vc8Un1kURBgXwoOkZf
Yr/wIDkbtbbhto5i63Z1MI54JdtRbYmqhLvB7dMy/3qahqnXAU0GF7heWcU8W234QDLfUAWApn0I
9MYQd5EPpU5RFvpw9gkEnAnmZRsgmvzAMw7Awd0tNuy7xaH2g2/1cy7oTAs8hn9PyY0qU6ldOzxA
JmRuHl8rQsiWaCu5Y9YkkQn0IrCFbYP60z/Eh/lXegQ27X7FikG7xgsfRRu7n5ZtNpa737M0i2pA
1EDzWWsuqwNrmkpH0aNDnxM7TxJ3ijsXfUmnUkUlzN30c2N63fVNRrg0eQP8CUxPqZdTG/+GjZWR
yu5/pJieuHwg1zPw2xWzMbZu/8bY2Jk6VCuxvZ/iiitviAiYsR/JNna44BL1dZHTAo6aHFe2kPGv
CCIN4ZfEj53xKhIUa/b9khoU4F2DEB4QxxIdg/MfPpM/ltRmGBhJlpfLG7cfXD5tcBsXjmWBMTtU
tScyOQO9TRVwEdaVFQf3YelctvUv3vhpjNs9qKMEXTmjpgaFGTk7tmViLcyfKHEn7abVfgwmdNAX
gWvsVxINwJ1kTVUU4+PFv/ENpc76uv/gqnR1a1VBJ37kmGiJh65xM9/1zuw0LiYsUEukDz3K0A+X
l717EDb2uTNYGFmmZTkqCqE5PRvg1NOk/KaLIf1Vqddd+73qkufLFneDzcYid/SiQE96DDxB37a3
qty0JM2TmJuqmWBrld1jtzHEeU9v9moj5XiAle7kSf7gmNZa/CqwtRoot/oX5qxFsOwU3YueLruO
uzHN+dKchEGP+UyQn5OHaRot1pdWrj00/XsI2qDL+7mb7m1scbd9VHdpKHU49T2dnZQUN12yCG55
0SfjLnkWLnNcU4iJRGAdym+qNLSa6irGdNvlpezGFINQ/GfqsswXKVkTdeGSo0hpsDMbj5n+ogiD
5HqX/RaMNzbUX4Nxopd5VA/o92uH2M886SG38xcKWaICKnfKq4j5ULQk7mrNW2nu9HWMFj2WSff1
3DfDx8u7tl8V3CyJO8NzSJgCVqN1Se23lbU1tpUDpLiszm4gytYLvtK+N3x+Je4Ak2WW4mLl4SKt
U6ix3S1u2qjWHwk5Agzx0xu485snnZoyE+XxIL8ZY1szQH6etvC869AUwsj2g8WnMe7EqnqlDpTA
xTtHukUe6wSoNyjPKCMe9EPzIf0VnRjUEmLvj56Fm3VyB7jWo1IqSzwLJ+MQpDe0cePq+B9dhDvB
gyQbEcj/4CL3o6sDNJBDNiq+Dh77o+wD9/F62d5+/DNkQyWUMY0HPs9p3k9k1sFA11hBfROmsV2j
Mb0kdhG/Xza1D6cxftri8WQ0qua468D4OYMfX7KQ/TjpOXqsSicsrRKVqeowJCskIn6+bHnvaOPO
1qDUg4UqKren5pKrsTKDNaVkpTXLw3VUlK7Uze5lM3t7uTHDDxeBBKRNxgh5CfI7iyYHCfzjw9Ng
3kSF6Mrcu0q2priXThMrGW5nrEhXSwhly3BEkTz37qYRFUTIiPAq4adDUrUjqaqiW6vId0DmPKKR
6ahD+O3ynq1bzwd5dWOFO1Jxk5RmISPIJ0d2UvzOb0CYjb794bKZ3Yx7a4dzgV41iEQn1CfWqnx/
WPyVk+80uB8kUcRSBTn3XuTdmOOHf6Oxy/IgATuKatrjXFlS/rhML7EQLCmyw/lBQFMlika43Hxi
B81W/PRQHsLa0o75iwGS+OgUfQXP1zIKbpbdm2y7QO5yHlCw7CQVIT8D3Wt7mN8ShznJU3tU/eWr
5Ig493eP1qeb8GO/mp7mnTyCNgfDtGN/recvan3M9adC+YNH/HZd3A09pDLLy1XpO9CaY1YXgGoG
fmGKGFL3kvmtGe5mLtg4FMpKvELKLz31JOlKGt6W6kZB4zN/uOz7+wdZ1xhBC0c2eCKikGZDrshI
bBbQiya3JDsJe0S7rVWVfNrgMoBKJ1HYS/DDD8TidQ/cIDms8MjKFsG0dp9/W1urr2weYjmQkSSP
8YmS43RNrjp/9MzTCsQUBQ3RxnGxKc/LmIXByjTcKlYbv9cJbg8A9P/b5+EiE0ZbJAmtN5R0gK7E
aEuKpq3+dtnGv4S/n9+H76sluPrlJEPSlByRMj2CGcAunv7H3SkqNQr27cNZNh8I82ENTSFb4RTU
NfIjBuuSzBYsaA1sv98bnwvi4o+U6pDXXCtS2gFKkF5/Lr/StZfvNKUtovLav6M+bXEvg6KWSCCH
wMF3mhuprm6eKrlzpoY5pH6TihtFVr3/uDwuDJXwiQDZEgA21x/073Z0W/kflIbPIi/fD62fq+NC
UZ43Y6xqaKuQGplKV52XTLOXDjDV6vs6eXd5Zfu+wUxMjJlgluFhZkiPitFQcHgb0wdtkQv5rzxf
nMtG9mo1psJgQjOpaeg8yHKu5NGMxh4gS1RJizsAUz0N7F3dVWbNXvG996qbxl65MEOQvRt3wmt5
9QjOO3+xz0WOQhv7tOhmxdEGR1G/Zo1TYMQm+jKp14Wa2VV1I89Pk/QjXkATIxKN2ckJfjHOBZTI
qCOzAyWGo+f21P+Noc8ye5EGwQn8ABJfWCOPv1Q7qhURhZkxjr50FQbZwuqYqng4pMVdW99Xa28w
ANvLONtlJju9GVi6Brl6nYFQMroKtMhqZsCOJJr6RO/PVVmCgJfdR7N61SaABKrkXNevQ6VZNJIs
DOwetdy4rUHRs8jEUpIUKi66n6iZW4f546Q3dttmlpaXZ0jm2JpZAuyieYvau61sHszItGO1tmOp
u67b5obkTyCq7qzBYDZOgBf3kh+P2lE1v0aT8hW32WGSH+dat9uxk+y014+K1J+avPKiChy1l112
L6HafjUeWKq38cSULlcAFCQoLub3Q2dVyIZXfGL+GJXCBtfePfqLRS6EBqXZlGUIi8moH5els/My
PaurVAD91irpYciX65R9l/NJ0KfZiQE4/4QQ2dSIbvIJiaIsUcvCQXHQLFDCa9k8URETosgEl4+Y
IIcH70oB/Zgaw/QtO2SG+tR2QgK9navhl6VwuUifVH1P2nENNL07AToO9Ai5ATTRme7BIu2Ot8CQ
eJg0d8NbUely71L/xTgfZZaRDBPpEWUO5U30gu6hDeTzvXQoH4MbUS1JaI0LK6FE6joOOpx3e4AE
CsSlqWOc22sCosDYEyEu98/Dp5PwGUsqtbOuFNjZ0S6fJpQLVtE39iND/a//IvsiMOROQr7dSz5n
6UBVNZdFDvmPLPQmSfUbAlhD2n4rSefUgWazbnIvH/ndOL1ZIXf+alMLZ62MsKHj6zizu6bUrDHN
JGgyZCIeanXnlv9lfVwOI0v5AtV1fL1cak8SonYaQjXbeBtU0FFp1XHEcH1cgFA4DE4SRcuLPGkd
+npZ+g5+s1GVbLWZrLypraQD91cNadIZAE59cEFs4E3FfBj6+VyPQJBmueAxvX+Y0e+hpmJoYHj+
NeHvYgKBOYrbnLIZhY7R1jWMsmT3f/I5Pq1wT+ku0UoTlPMIh5rbKOhTezS6o7p/2creAAE+xKcZ
7qubmTbIWpishYi1idSfix86Xu2DrQE48ZD4yQlqGY3gshbtIPf1S9KAd61DfJqzU7V8D6OrVBN8
JJE3cxnrECq9DN0/sN1otdVPHku8DNQSuYjac2ca6BdHXpe6eVyYWjwEZYLUKrmujjokWQJwI646
M6KAt79nP2+pj2rmxlCXh+E0goUanSG3Tw+M+mPsXXYG0aHkbo+c6HOjBiViHAHdKqOnNisqS28S
K5CNa03ItC0MqtyNIYFTUG1zRAH2Ntsd6jaSDXzsXe9Ra+1zG5UgqxE5BXdnJGxK+qTGTa/AIYwr
fXgnqS983QouYR6tlYayZBbzxz0Y+v2BHckhgaSZCMYi+Fo8WmvR0qbsZoROU+2uSE29Vfix1Wsr
zEuvkivBmRXsHY/cKpdiiHMphbnuMGlHZemsFEoPiSn4Rnvw7e2J4qnhlCUrWaYQxZHv02+YSPMm
R3HwWHqObUT3B+ltBm1g5ArTF9ECuYiRK7oeLDWCUnKUAYLoz3RVTYSOZ3hQ31fVRHoT3ip3l4+c
4FSrXPhI2mqawwwemaqHApR7pH8AWZBgS0UrW3++CR2QsQi0ogIB5py7ep3aCm5I89oUgS5EZrjw
YVSJTGkV4yqhlUXKwY2ZbGWTjuGKSHBtCdIjlQscxlCrTUUwK0ILHSM2aeZoK4ZUma/qJYSSfHOI
+9b7b5+KCx7L3HRpGSIDJNU9IrGlg/BD1PTdY4reOj/fszEUadSbqYMT5qBiapgdLoM3ziA0z5mE
B0ppLTR2VAnExrWhWGM42wGTQIBaHg11FjyMRDk2Tx2XVW3DpAbJATsrngkaidRu3Py4cnH/PzDv
Cc4CzxnXV5RMWoaAtqYiyHZPgWPY09X7SgHWH7tD6JEflz+pcIFcIkKWaInGAqGanScnsvXnAUtU
Ts2N7JtHYRlmzaV+K1F8ZtiEizCgqlHJWMKD/uGJVJ7VAi8kakFPBiFVqEwniqS8InzbDEGrz+36
IFtXt5YmJSvFdCi7XvkrMn8lfxVTq4mudV4pPiPG1IcydrV1UW9yFAu1g9QeQEDSWO1t6ImC6H7p
YLOxXOTRepIteoVkr5e/qMYz+odWUYZXOvlLmav7Gt14uT3mwSiICPsX/c/cmR/mxHgoiwGxxKBG
kJ8LCP+l2eSyWLnqg95LMEFUs/wpRPNNcBX/S5T4NMwF9JixMiQ5HIkhRSrzp3F4HH+U8Y3U+JmE
58hgafMDG+wEaITimKgi4T7hH8BteB1TnJskRSxstYcsLZxehZGyMOyYadeA40Orqp7sOtaviz65
ipvhFNe9C+ikbWiRCIOxHzg+t4O7DZJkqKSyx8UTqK8Q1LAW42ppBC2L/Wzr0wYX/aUoaqaCZhgj
N5ujFCeQoEokD8SrljIrmR0qquBl8QEf/z1a/LTIq8elI80SVPjwDAubu4lFlqzPeCoZdiG9Jfpb
2FdOnBee3i/eIN03ZWDTkr2TCZrIdQxVu8elb15SBVjx+ZGss+/dSyd1XqwrniFNB0EkXSPlpb+W
S2TaptHqrodLJteLF/sLWucrA67qrdqwYjj8fgLwuTncCUgLQ0H3HCdeweyt/I47sWQ+a68KSApq
j5fXtv6uS0vjnH1WYnRgZ+RoAwET1jeSvbDqtUlEdPQiM5wXS/qYZyB4Ru2uQYfKDA9hNzmFXPgD
tCEur0h0fhnnzVE8131iIM3oHMVTXmQX2MZTc5XNmDODurRv3uXfBSYFX4yfDaS0CQLjIwk95d+C
U3ySZLs8mG7tKI1FXO0qdqJDdh2AeUsIU9/pzm2LHLx2nDa3gVabFbxlmaywX1wdhBqN/BB1fzWV
l4ZuR05K8tiXx8uLFnxSXkMuGjBEVRq4gIvkDZ45Rk9J96Cp3/6bFS6JaZjR59DDwzXUPptITPPY
LbrMEcpo7qcvP88cLx6H0RCCsiQCkvqRTrSgEV7l5FPvUQSvEAR0kwsmmPlSiQltFHD/fGHU1sp7
dLwvb9p+T+6z8MWrw7VTClqjdddal3iGvzyDmx6HoX9o8WJXDtPfmN8HV/GHtPXX7iCCT++BjH/x
SS6qhM0UL5kK+wv6qCdqn2Pku8iRHAgxPXb+e/JNsd11zl5Ewvov6dnnd+QCjTyCm3lsP9Kz9Wld
eA1IBCB7MTq6jSzbMUVlF9Hn5KLNSCaq5D3KPFF7mnXHNG2mu5c/52UTROZqslPOooCZqE60GALu
ltbXusAaYxGZzOUsgMhcUbYeW6XqFBTh6sTPlqeJ3o/zc5R+l0QZ1voU+Pc7B6ym+Pnmyd7SWJHa
DobMskJbkr5AmVxwrQkuASJzcSMyiYJ5wuGfrrRqt1Z9oK+mrR80Jz+CxMLPhV2UyyGEyNwLKK/z
kqRrVXY+ybZmjxiVXZtEkxtcyb4oivzL++d/jk74xl5rmH0RlPVam9VvV/z+dFWfUSt7CHzMzH5r
MKhHDYyX6c5lZxQU1Ym83gubrxcEep/PKq5Xek6OirdqQNLRAksOTtgqLjP6+pEKTsB6iC55DBdP
yriqtHjBqabddUOR/90sLQRSIACzNCCO/RGIElRBHAH33K+rXBglbJThP9F1jxhaeJGjFTae69JB
9dHJFnmPaIVcGOlLg07ZepsmMTvH5XhjNtl1r7CrWKpmGx0l6FtMGDDoM8H3FBxGvvdHtJgVtQzD
td7et+p8t5QPlz3mcnJE+HYfPhMpgggvmCGzx6G0ZRWLequ6txzE9YUouIisccFFUsISbLI4heDj
tsyi9RXMYck6s/q4OdfG31I7HC6vTxCeP1xpcyBY3OuNGSIB69i3Rges+jEQqYTuTVtuLlTyEe42
NhaJ9VrY4pbBENthpbgrHCOAOCk5D24AnE3trNz1sz+MVo4muCz4hJdzPfIREzbma12tejYhYstv
mF2vpmvoU5ZUMNa8B2z8ZZFcZEF5TI9zIE/BNRD689cI4XM5zddQODuLylUir+cCClNadSnWJIwm
j0Z8K5UCaOu/FN9+hucP5vzNjmlmuoC9GDw78yH6sjbwjYf1G83XyHqEShtCa1z0CGPDyJb1OY0y
2FN7H9wpN1Lm/KNZnfxViTIFQX4HrPCv0bGFIAzV1myZncF54bS11V3VkDSUMKCKPG90qFcdoNxT
w1es0BGyYO99PgwHqrIKdJtKeRbsII8XzB6jmop2hkt8UDkcMJ+K+Jheyx7B1LGSWKVoFnLvnG+N
cpEF9FgySTT4jKlYkXSlz8c6fP3/DyVbE1zWItdTDyzniH1dkDiMGB5FuasRTRvshcitlXV3N77J
sgZMaR9oMgPUFBC2nW/H/nWCflJPXNVkzn9b1LqvG3OAmDGatzUePEyCFFaoIBTj6oaYq3XZ0F6U
UmVMKzFGdUXm2XPKMs2GCf7iQND+FDbKVWAax0UJ76bqD6CV5sYUf2vOLZgyqQwH1PLvTT5blW5a
fSW4WPa/08/18BdnG6llWxMDXfHMq/ObALMNjfwaaJBjLazGFGEZdyvN20VxDh6TVpa6BTFLOzTH
Hmxo8RHZDkSeRN3d/eP7uTDOzU0NpQPKdCwsxyM0aQ6QKbUv+8IawPmMcbsWzscpsDUkC5C/9aUL
AjnbjFxSvYMIy2QirgzRajj/VsJQGsdszW/y2wB4KdF32V8KRrkwVcBMYnDBfWShXCo5SnSdch2P
1xQUYyxwqhT6OPeXN23f4X5a+g38kxZKQmuk9llVnzHidaqC7D6LBiebQnscg9colwQ+vh9UP01y
j845apt5nuBzJeghE28orvQ/mJ81MYyGiMAU1TD4mfwyXtZyCLCXIbOzwivKm270L2/cbj17a4NL
XeS0bhNpTV2qdxCp2/0hOAxfMqcEaXaA4raHSogrnSW7w/8TN3FDNMToWVQL/Gh6/eb1m6WurrQJ
tWFv9GMeSbgXldwZjfKcg7PMkkZ2rbDYImrRWX3OXCmRbabdJSrKT8vLkrEzuLdfpx7gXnW8icEk
V6jzVdWxxy4Yv9YFyD2CwJm1v0fs4lyhqhnG0CCp/KEY7daAHjrYHAKrbGU3UBa7bVRvlKCGq4gI
Kna9BdOvTDWgya7xo9AdawvZyIv1sWLltTdTP0n/JHNTNza4KKiESTHIyVpPvR0cDWCJ0m6+m2fA
yFe5O8EM+Xp2f/9gnwviIuFUqck4LeUacsub9GS65NAfxSQYIjNcNMRwYS3pFeAfadihSTU+qqS0
1AUau11jp/VoR3NjDwB2Xz4Wos/FRcZFk+JA77CVKjRrlOW9rxO3pL0g1O9e+5sPxp29oG6hK9AF
wOBHXyn6coFft2iX/Ecr3NFKYnlusylaqZZfG+q2yVUy95beCTpju5eJikgFkR/AL/kZ4Zyht4tZ
KLSaVBXp2BnzLs4ffJRPC/xksCSxiS0yDnI5u4w9ocMrUYFX775HoCD7v1XwykgU1DlVuT6JTX9C
w2zFvik3BDqDOQQjRUy8Hzii3w7Rxhp3Ypc0SLVRxp6ViXpqq291X3lVGD4G0BxMi+kpGpFq5sVy
qEuwldTqOQrl99CcgbHVktsh6r+bXfkMUMq5C2SHFVBh1CC9lVYuC9uruNSfggZInC7JvMufYrdK
qVKoOoHnRCYqTxmeTY0kSQSgxDCzimN3lzzKYGTF+2m57/GGym8lgI2Ol43uHsqNTS6dCBkdzKRA
wYfVnhHcKvJ9H7v/yQQ/rhJGYR1NLTIWqr42Ywh6d9lSRfyVH6C83z7750L4KQ4jJbOZlniPGZgZ
sYap9nItdqOpwnB96bbp+B0qPG7RLECeVajEBnprR2DA7cLaN6YltdIAFaLlJaljRwcsO6g6Nw9r
FHDoFy2lPy7vyW5FcXsmuFBvlg1pMEOMFIH8VQxemPo0PdRLZY0S6M4iF5fmtLiy/FCALMz4o7cR
bk1TpkyBXiYXiqFJ1MhNSAGAB49P/Hc/XvXDSRe10XajF1iPKJzapKAA+DX/aFVjNEmJ+1lW6DHN
2msJ/HeX93HXfZEEm4zKRKN8d3egsSzpE27MrLdTDF0vZyV+umxit8Stftrg27lLVuldoiNE4o1V
xNbogpbOB/vhg36PmI9Y8mXVdhZ2kdc49ZtDb8xyu6f0IeuqFfTautVx5WwIT5INpNwh8+M/akNu
18gFzaEEa3IfryG6OaWga4+P0Dq5vI+CT2VyHj+ogE2QANtokL9GDHwlX8tOkK2tt+5vW4ZEEJPW
OkgneIgpeLhITVS0xjTqqMHfpDpX/d9DcD2IfGL3abQxxCUZ7WLOYyVhLWGZ2Wnq9vltAZrKKrVa
DHXkghi9f4FuzHHZRpiylsUDvDxp5NOo5+CS6Z8TqJX1xgtU0vy4TW9rFjyaJTksZeAWkSBcreu5
tLHrfmxeEoC7FkWsy3h01i9pMZ4aIMCWKTvPQS14O+1bYmgk6Ri9NngvqZe5LoAEQSlWqTy1xxI1
BdCrzjOEkzm7Dqmvcy2ayZjCK9JgUFMzswb3kpr5NShtshOVBT6/Hzs2NrhzBdi6vCgDKvWjTfEK
ROMhPM2vwAgOUB1NrNmv/RlKXgKzu+65scodtXE0Z1kmEqIiy6w297vgFUrqdpxeT/OpyIXExyJ7
60WwcY8wYdHAGGp60XEtAEdecRt5nTWegbR57r1VjjC9K72sd3AdX44qu2+ZzVLXj7wxvczJTNMI
b5mW5Hi+DlZPqS+pANCO38FVZw1ZhWkiETP3fnFMZxT0hxrVMFD9q9m+LitFVZGq5cXdrL6ald9F
nqrFVp8+5ZJXZVcLhmQvL3X3Ot3Y5A6h0mCHA4oyuz55afM2i4a9dpvIkJH8uSguFxwDbcoiDTlJ
mrZHgre02qQ+pjt8BmrSIlEf64zdymZuVxg0Q8n4HBHzGroXRzWPMCEGpvUAo/J4bl1e9753/e/P
MnnAQ9oFS9cQRHXwrVtSeisDkaiPoSNVvdWgv12J3it7g07bPJzzqWGZOowvo3xDcNmv3d7guNY+
NV+0svUX/RZWP3NWXvfIUPPFKBpEh1S5n9/i6m1IBbj23XC6scD5KWoJaVvlgLWnQfnE8ulYhNFb
JUGgNldEDTuBLYOLdYWZp2YaY/aiKmuPZuMhw5sik9VDKf2gVXWn1r3NelWzann+m3ZfSgY+YcD7
2dh60Ca4XmG0lz1nNx/4XD1PeWBWY1E1OuY8A6jGmV6CCR6inebiqu8Fwy2itxuvsBOOM1XzFJfJ
aGsn2c2ccEK1Lz2v0a+9S1zT6UVdy/03BAV/BKgANQWkpr8GoWUMKyYXsNm6q9j9qjqvvWpW52K+
dAU3CZKA/ctsY48L8+UYDm1NcS5WtdnK070MOIgOrTWMsIH8FoT9oy9CQux/ws81cmcxydI+CiYk
piVybSCq5vyBQhMQbFWld9lZdmFyeHSb6krIJss84inVtaKvoxBiKNC7ofayKrjdhH7q5gf1cXJD
WwZktH5ZqX5LUP2CsvLyH7Ab3zf2ufOjhU1WJQO8taKSFyXRs6SHgnCwH3A+l8h5zDgmoDYxUV8v
GgkESOqbFIbuUo/O5ZWIzHCOUstjrlYjIsEygTG4PvXZYC1/XbYh2i3OMST0Q5ssbhSnkc6Bfo3S
zeXfv3/Fbz7HGu42mQXpByDta5T4uqY4mMErMlNb0SpbWYYj6VRop1RupkFqIWkFkVS0NC5oN2lQ
DKUkyc5QfgmCd6q4gqXtJk2bpXGZhEGyOgRTCaqXp+oIppvH4BCBpCW3pSdXBfLbWdt8owV0pCMi
tBaZ5nIMRZ0GfVbg5NoBvOuAzuuHdSZIdLPu30U/Hf3j424+XlVWmgzdEZiB2DEozOwMvCTgGACd
meCOEYUNvi9rynVg1BSlwvFUHOMb2U3d8VDauW2c2VF+/EflSIeeyXQubNEdIHCVj5fjZp2pqSUs
AcjKQf/FQ/L2yCb9/b95y2+IpnHUaVYgLi6Psj05rZU5+V/54OroYLWYX8abxs6d7Nx0jn4nKufu
x//PD8mFElbFZpoGMK6HX83hlDSjXYffhvRJC14ur/NDDev3bOzTFBdRWlmL2ByqeNTT6baM569m
xSy2ZM+TARqjpXmgmXlste5gTPlroZJT09ReqYKzljbgwvkmQaOctknlYnbR7ofs69I28LvJJ/Xf
1VC5eEgAvaH6ZpQe4mj5MQVzbWVmfTNJwE+BZ6bqpsOcJFY2LEeatHeRyU5ENZ2aKl/GkHzBBNZB
nRN7pENlLXn0dSL6SRnoIc61U1gtjmkkmP0CZTR0VUPQY5kGswo6+S0yLVkHXWUdgioQJzypE6BJ
5tyr2ddZ0k+5GR1V8jXqWLXOVTtdX/89DKNXzipYf25lWkMxRzsvtHiKugnwWVWHap+GaSCz+daZ
4N7WMlsfiDWMzZlW0WlWY/RV1efLn2jX28GXqjOiKWv7+9eQHJJ61WgL0VufplNMh/u+jb9cNrF+
5N+c4NMEX+yDblUSGwGAtEx3erye68gqqQgvsvuiMXQDJDwKKLJ4gk9jWPpojtY6lRJfmUFzPVL1
iFlCOwWHe2JKbpaY/uV17deQNja5mD+oJqatV2KuNXnTQMs1+IFPIRSUe6Yj4qHbhYSpG2vcl0qV
bkonk8qwNjgr0T55hh6EaU8ndqufSic6EYudOy+z5ytRTNwNGZ+2eQbQivS9RGO0NABqtyt1PBjR
5AUpVCnayBqYKoqPu3fNxh5XqJ3UOunLCmstrjMQnulX03d2nKBCLx3mY2WjFHGM3v6oTrYxyiWL
SpN1ZSIhL2b5jTLf1GFjL2VsTfXX/+Y3PP9nl5hEMzpDXivszZH4gaM8dKfJ1jx6FXsiaoLd9GCz
LC7cl22pKNnqN6vicAsuy9Fb6TFE6cG/dIs+Yz2X3KWjltDQNNGTSroM7NymNcTltWbW9tz+VRtN
BaGp6tB3w81Cof9I+rdEHSarMXQrAqdAAuayONJP1dA/5l1ta9LsFkFjyRUaOFoneBjsn93PfO2j
cLO55dswn1M8qNezOzl4djnBMfA1TBziHeKJYCO7EXBjjAsUUq4OWUQQAXt2I1UnFl+rpidwKpEN
LjxMGABMqIEC5aRA8VxzEzwkcfUU/vq4gja4A2VYT0S3uMeCbW4eeDxOVWv1DiqUeDJ8TN2fwScA
PuLJl1/f1zhYXisumC8eLi91Pzj8vLIot9IGY7NhmiLs5gTKA/HJ7BIwPF0FQnnk9el24eLiu6wr
U95SGEhx28aa3RUDy37EJ8gR3IQ2OO7/IqKKxxphLhnkwl7eUqPvdVTqpxftZIAuHU1Vp4+RDEJE
SQhq3vWYz3uZLy5VpKqIuS7PjB9K6YGCbKYRZBeCT8VXi2RwsaRxg1Qzx4uEveqpHy4PsogQav92
+ukQfKFIo+MQp2TB8VJfs0LBDEdoSfJ5oLrVjk+XnU+0aevPN3EjT8u0yke888YSZHhgYB/IdKzJ
t8tWRPu2/nxjJUpTs+9DrIi9dfWJlKdUOlcimT7RUtZt3RhJEqCHCoZ3YzqbGEpHPWip3HgQ8cfs
3z+fX4cLfnmE8b1EQ4io9AhcWnZHe6uTQpux1J41f5hbZ4iEguqixXFBojNbFaJ/yFgaJ/mykkPR
O1QrPePGMEAEtNL85Qzgb+fyd9uv532eKR7gSUg1a9OM2MQgXWKp0ClbeffcdsytRBmOiR6dTTQZ
TWW56Uhl5VJ9VyvvzGB+2BFbKdi94A8SxDAe0Der1SCDXWHlQ6IH0FVBf+Gd3irrnYDBelGeuH+t
btbP5VCTSlflR/jU4C1gYdGhGMucfxTCY6f+fnlxgnPPazG3QRwsbYuXOgueG4CKiizCQ8+pM6i+
LaKMQeBQPKEC5GSzYdZQk4jMb3Q8D/kx6AQfS2Ri/fnmQKJLi8cLAaTagHAQ8Y35OGYCYjvhB+Ii
S9IoRFpa+IN2IN4QWYZhQdzXUb3ukHydO0uUfQoiGeOCTE5LRU9LRLIhzwsrV0xXaUY/mNRvySSa
tNudb1I33seFmqQO/w9p19UjN85sf5EARUp6Vew00+MJnvAieByUc9avv4ez93PLtNxceJ+MxQBb
TapYLFadOkcQowY3Wpmmn6P+UxiDi6uf92U9/jDG6bFDGdA1peJGhpJBkXEJgej9/Pv9/fMRygKh
MzMYygFMsdjcYb/sTPv77CnQ99EdDipj21MuhpivqGIaAizoyOnH3J+i1zlyCY9DdPvDXUwwHy4g
bV/UlNpRDG/E6LBo+Hr5WzzM1vVDzLPDfLMmbecyTGmAEn0h/9QYD1l5MlNOYN6c71u9nlnYJ619
CKCIoq/n7oR3q0fugsTqE6v1I884aRQ6iX5L/lwawA5oj4TTJti+BX9uJwsK1UZpyEoJmRBlb2p9
8Ju4tMPDe4X94Xxf7FAXXcUQVc/AFZx92MkeFwc53Z1qab7sLU/8cM9xQ42J9lkbj32sGKKjTKgm
zj+kKYNCnsHZOp4VesWtltQvlZyisIdTbahWlS3Ayr9o5czxEOpnv59dU8a0vGFilIEJvl1uZkQE
55wza5WtEN9E3j1J+ynBi/Q88Ab86KP7mjXmAEudrhXqjAMst6c2uBd48xKbe2bIhAAoCJVENvHu
pgq9nLBBO0LH03YYUaJs3Zw0nE3jmaHLXH2atEfrIRthRp4US+xHd4wyRxB7TrjbjBGr1TDfpu9r
qQGPERJ8sDQLR6P1q8UyY46VzXQCmAjkQ5j5MtiZx3SMZBItiERxk4EG05r03lLMuxHhPOCY2nS2
lSn24AjTjCESNMLkRDwlgMVOUuqJwmMlPsbxOyBO3vUg+zEN+5u/rQwyZ2gx2kaY4OCO9DDbVIRB
2U1HGgYFF9xQgde4tEwAfnukTryxzk1fN2VTR5BVDY0VH5YBZ43Rd4Uer/x9SGo7EnhPjO2otzLB
XCJ9HqTp1AFMJ517N4S+XveOhzNGgooDn+tz009MzMSKEpA9JnvL92Gfx1mIvZyDu1I/5eNNkr5k
ot0gsb/+2bZ37mKJiRJRkHa9saAv0JKjoX9Zek42uHmuVith7ni9icc0N2ifbXqLatcklVPWB7lr
OXf8ZphY2WE+zxCJTTCOOL9RBpTqZLokVHBRqByU0dapUiRoUhIgDXRJY5xc7oVAT2sgyFL5U6Q0
Vl32loEGpflaTs9N83T94yhbV/raHBP8YlL1kTGA1C2Pn0OtdOdh8M2JPPRqb5WG6WhL5I6Y0Grk
2delwdMUqN61D4M52Ur0XSjyfSJhsDXqnbItMDs2WSrw6WD6t2qzdMoKNISSDOiwtq/ETwJ4mYxI
cwJgNgz9m4KDqqHMWumNFYc58EHkFBSTU08PXct71W254XqhTPiFcHiBmhtyp1yu3+bAxO/NP1/f
zM0TvLbBuHpjqIEidih9FSUQYuViKeARFyGCi5J/4xuGxxOt2oT6rC0yzi8ZQjoVNS58chNCSANc
yxivdyW/bRA3/o0KwFbcWBtkTkGf94GoLpLoxMKzvjiqvh8me5ptPXH+42YyxQ85HkjeF6r4QdBG
AENA++tZhdiA5Da+xKu1bJ3u1boIw1WgSjVR25JaG31wkpbJfS3vOCviuCALLK5V0UyWmkYqqC1S
pXBkNa8gqgRJYL2vvcLnzQpshcb1opgbOijjoKhmPCVxpR3zVPH6WTppreAn2bTnLG7DFlKOi4wQ
G0jAza40BmR7xU/zj8VRHGkn2Lqdn+p97y226EAm3OFNKW2duF+sMqc61gYh7qjo3XgI/PaD2bU7
aNAeo9Z4/PNb3ctfrDHnWwwiIigtNB4Hr9unbnTGoJhf7STwFWCZKHD7wa10R27KXcYtdG8d9V+M
M0d9EtKELCLoMkaALerbAlqd3XNqA07ok12EaW/3P35R5qirYHycdCFAV90L/GWvPZffq3eMlLuG
pdgAxXu5U6hW+Bc1ql/WyZx70qRZvUDk2gnDm0rzc2Mf89hSt1CZaxtshdMgnTCMJpyV3ORfkJFD
fdK0UXvbhXeUAM7c8ypIPEdlS5hAkIhaKClU7q3bQ6H8TX2U0MQcncIV9o3Gybk+IJ5MqvzLApmT
T2aoGo8KRDxxf9sp5sSMTt9JwEmiPOcN5JE0rTVl3W2YpOh9p/oRXTdHwoif2jw3imgT9UuZjHAq
8BYHc/atzZJ9K2W7IRh2U6m7ZZRZffM2FO+N1t0IM7lpJ9Wv++wxEVK7TvsbRZY5mRF3D5nUKEEm
Ky+YkXTkm86hPTrgWvfy+R8KZ+7VuhGtf9lCJqBJS5ia5jhQPTtQdzT73A322TH2l9vlQNERwL7z
QK1bBZ5fbDLhLMWQPRhd4SXT18CnvTptF3nNznyqX+Q7YlGExAworXSugONteeY37sBfrDPhbVqy
oc31GbKUrVuDCBy4xolTHd5IN38xwQSxTg60aGkQrwfPONAK0j99fF5Ll7uRTOxSClWZ0wUbqfrC
eXGac3D3VT5/oJJPpis8lbhvsxsZ0Vp944kTblVwf1kkE8GiqqgC1RjRY92jfwD9KXFf7sFAB8Z4
3ifbSMfWplhYUmkYkEifsZ9qXzmRjEkXFMnMW+1LP/KqjzxTTFFOClSCrByCr6VmheqnJHiMjc8g
Zwu63OHcPDQ6XYleLGksCUEAFzYCZs4B58bRKzxjDy3Jt8XNgRDiTUXxblZ2tgyU5XWKYSz4PUUd
5G5ZW1BhsTQ0zJ0E9KP/IpPgrZAJLrNUTmbdpBDkPOW3lJVR3C828HdWcuBXODmpGcslOzRkJF2M
c52AEEMJP4dhYS1RY4XpI+fDcSIIyyhbhXogjvTDdWAJUfrJ0nptFxbGexxnt/JQeUHZxY4YTDfj
IGN8eXLw7rNqQ7vL69oRovj9+g/irZwJN1Cmn4RGge5pKwuPgShahSy5Q5PsUSOzrpviLZ2JOIKa
9nmTQkZTVTG4B5ClUCEf1QzvupnNAAqRBE0zdIwosvU9vRQA1a9x4KEOP4pvwfKSDV+G5VAvN4WA
sXZOIkH98LeTuDJH/XhVGw1koai1dFBAkNS6ZvRCBcmuL2gzrKwsMJd6tyyC2OZIa/UyOEpj4Ooj
RC+Uyl0Esus7HkfipkeszDEHbwIx7iynowJiRK8JvNyA20l+GtbO9WVtjQnIVM3ifx+Kucq7MYnj
xUDlZrRHVzotx+pI1WKTT7y7jucRdMWrT6RB9bvSJjje5FEcHjDEe9VLDrymDM8TmKNUj6MIHgp4
QiCM4Mtonxoheri+Z/SIXHM25ggtw1QI2ozoMZCnZXog7VsQv8nRMVedjEdQy7PF3NFJTwRBKhAT
wYRkRcZbqkAvsrMTzYvnyFJ4lAccc2znbEgrUqdlCfX54WnQvoyJXyy7JNpn8iewNV/fxu377OJ6
LK9K1PaLYsa14uSRHere0t6GoLcvH/NUt0Qltgpll9Q5JmJ3BkQ7DF5biHPE2IZat4AbbMEQNajL
LaV4iZXbvPVbroA2b0uZwCG0eSB1cggNaK9zQE2AasokohM67OoRZN4fLJq7WrTIbXbDOwycoKUx
UaQrIUmfIVd35vFN7d5zxSMzsQXMMmqcmZ8tcOI6jmhMHAlq6C0lIUHa9aO3Oye/Hf3cJ1CvET3i
gMdon4HIksekzFsfE1PKuI8iqUdQzubCTaXaF6azSQJ3msobKa95xTeeOSa26ELdR1KENYKLTDEg
mAWWzrS1FMMtRt5g+LbboLeMPg5iM0v/mEZjXegxnv7z9JQrg9dHn9X80wiilzEoLJlX9Ns+DD/N
sQNHxVIqUybCXCKjatPUbpMhLRC/VpPOuUi374GLJSY/r4twqLsUgvJN/VJnnztDsMhgjfN9E9yJ
IF6NvOthZjPhUS/2mNSgleUulZZadWYDswpHOX1LDd5AxB9u0YsR5pBrOl4cYpkoIPutb3vgviU/
u08whRZxukjbj7bVctgjrU/N2EadinLz4lFt2yiyNJfq1+cP3LIl/dm/33SXZTGHuk7Foh66FoXE
r72recoxvsFYp23e6Ad517+LHPABzwmZ4wwafb2YJ5ibc6cWvgfNeahOSsJTzOYcLRaOLgEOnzaT
CkYadX4mXWKROvnc5fGuqac9afJdGM8cp//DXXfZSfqbVtlPXRCjiuRJhUqwhRFgG+hIDELd0e8G
JbwHgV/J420mkznM89yPRUZLa1CyF3HvYExyL0Dby/Q/hJcd3UkO3GIsPU1XPOaj4LFaZ543JSEa
agqtCxp/Rzo2z+J5cCk0XXvlZSu8w8AyNOWz0JkxBgjBH+plpjfqjqDtMW5t6fVTPPmN5sTVYzsE
f/OGupxBVmBTkOUYXKI9tjaOHtQ4uZf07DxmvI709nXz02dYeU3BIONkqjATDcWjLFRuMA8+xKa9
FCMbGLHdXw+UHIf5YAVdfbo2judlTCvIuqbfmjm+EQIMg6ALKoaN+98sMWElL5MyMQfEsIS8T/Pk
VKLoBGJsNRJvJn2LQxRpyWUPmZASlNJQhYUG5YyF3p4v/WLuTPVLkBFPGKBgBG7lcc7tThU8Lf42
hZEdge9eLZ+aULQzMfcbY7SNML+tcREKom5J82yb3aMpfREW+bNQJcewnDI7qsojmV6yDqsQ5vtx
AAxaEe6hGwM8MiSF0Dq+vofbVebVyphkZK5A7SkpyCuTPR1qjd3YqnazJ7kpF+jGuUJZDc+8i6Mx
BteRQ8znQd0l5GUqOQFyOyaDu0AHoZsqsbiVom/VaEAJ0VmqczDsS/VYFLuWfJdAQ9MknL3b9vSL
MSYYL7KShBhhQAqS2YJxY+aeVH7FO+T6F9o8vhpgYSBBU2SNha6MddNKMlr5kJQ6Sd1eLt4NYQ8u
LKszea/4zQ+0MsV4+SIKkljSaktb2cZwk+evEvfW/LgWfwvtKyOsw8W1igEdPOBppWB6bOmF4lQ7
4RbweuArG7+8A8bymPxNh12WV4aZz9VPfdLoHVZn7uIvdLwgBzUJcB8TyqyVz73CNisIK3PMxdln
kyIuaOE4wwv0A98TJ7fls4lyBWas0PwOXB5fAufrsY/uPA7qOYtFBF7NW4zHKHe68st1X+SsiX1q
q5JiLn2CMKhIn8UgtmQegpm3BpoXrC4PSJQIszmh7JKMjTvlkqXHhifOX68vYzNKXD4NCzoaxk6t
igyTJHL6o8eLT9VA03yGVGLxuUp5D5UtHN/a79jXcy6mSVktcATlPNvgUQKDYXfIDxOEZzFYvY+O
tFNS7wpAzq8vc2uy5RfLdLdXuwlizVivaa0sOtFZP9mtb0IV48e6rx806MAmPl92YzMorvaWiSHl
jEJ/XKPS1El4UTSfGv1TMD5MAifH3763VnaYMNKWSx2pJP4njChe7kIwHG0F00en6zt3JzlBWGNi
R2dMmPSQMpS7KRT8E3gtfPlOPAen3ikwWZi49buyV28kznQh7zgwMaRtF6LXYAFw6ra3JKm7G6Yv
RVe9XPcTzqlmwUDm0IBuZ4aVVjNTKypbK+hl3mW5/XS5fLDf4EAZiZJ8RLkTs/AnipcxnPgEQtQ9
8dIH0xlery9qO6lf2WNCCXLDXFF6HLvaHd32Nv+k3AJT79QPoZNxsg6eMxLl14OmzHVdRwntSzbZ
fVm9dcNLUgU1eOWPetfdNsDI1ZXsioJwG/VgVIh5dRfuauk3Xh11cwTD7TjkCnYX1Tn6Llw+BP7o
KAvhNX94gYUwgWUJEyUiOl7YjUOhXRGku6Mz0l+UIcM7xQWG8sgVD6K+fiVvIExgUc1EXvIE3zN4
MuzJw5SQPYG+H3xfw05/SmWoYH6g5VKHthSVx+vuxLPOhBthicRQL9Fao4AWOpGv+C046XmVVp4Z
Js4UQRFBnUCmjXyKmyH7GYP//0Iojzr/tc2kv2PlLqmgl5NRNIjSDjbylaKrcrv++lFH6LjYKk4Y
Y4eym1mroxiAOcB670iYu0oGLmTzPx5Clvp6EodpDlXlnxhdhzYg6zqwqBS+FbwX39P36x7BOwS/
zWKDNDxNK1QNRlu0gW/E28l4jQ/QbwM5GtUda99RFLpulBOq2RmRHHWKIDcRaIa+tuZgJ/D8fPv6
JqJp6kQXzY8ovnKMsYuNAaN/wDXihauL3aEvFLsH4nUEBfP1tfwhZgF3punAgsrsnOGAZrU00PSE
ahJTyKsO7cJ95/b75LDw2jTbO3cxxpyszOgA5Z1bNPTSr1W2D1JORXV74y7/f+ZE6R14AEDpDi5H
zC5Ke128l6MvtcHrj9Cb5PeD+9MMi4AJxU7pVJQe/wFvoAvaWSB8pUS6kk21Y/8FeINnkqm0Qy4Q
Nap2oTRpizchKqWDO9jESnbdDcau7sLn637B2UkWDjPkaa8ILWJTXGnHBZocE85Ya/Z+MvUcF9wO
TJfdZO5tdakLua3ogzd39cSbi1OtPv231VC/XB2oRRBMUEUh7anQpwOhSha+imlp1bwpYd5S6N9X
dki5JBVUoxCNptlb5OjTXJVWaBLOjvEOLYt5UeK5FKYaMNk+3w0DLa7nyo/0HA/uOFrZZ7U96qPg
Xt9DztllaYZBHdXHYY/KCpWnGGYIXoscn9uSy8BT6eIJTHioGyFW9IU24z3JozOYwm7Bv8AqASq7
2BXmkyj2ObMGhCcU2oG5HnfqPQ+vsd0BWv0OJow0JCzHcuhxvsGcWtYGOFsFJxZFu0jq93lJXkBB
8DIFD22a8e4Wju3fJJX1ZeiiAgxrHzlObSeO6VK8YnL4KwzHz0X+JqoMaHASySlwDkadgX/tSMbX
IToPoT0Jd1l2iMb9df/Z7iqvDDJvgXCpckrLS9EptNtFWR6JYGFI+hudsKBULeO7vueKI26/Gv/n
VL/pLavq0naTjOgF1n9L6b7nQLFm99EIplieNu/1oPmbznKV6YmeaZD5M7O3ErcpEH3JqeF9OHoK
/nz7/KavHDV90IQ1sA5T5BeRF0HsqrGl2O6EH7XOSXV4K6J/XwU0UajkOMhk1D2bg1qDYJSA5hoQ
u8K77hybdqDMAXyZpEIbgTlxcjkLQwpNBqeQiG1M4LOd6hAiONqh1yueI9K78rcNvBhja3STKY7z
VKGYS4ufutfawb47lAA1xB5ven07P13ZYu7tXFv+v97Z22h/eqmb3iCI2cp9+yGC2n0Pbnl0bJuX
0Mokc86a1hh1LSNUqOkUgzis+kQ0zhbyTDBXtrSAaKzX0YdXQkfM/G6678If1z1iu0S9WgZzZ2eC
vBiLkdKXBDnM950DpBmEXEFtv8fVPbm6j0akVXBffxxXZMEv3RwaDYjnAdZYgAVUrWA8KtGhMj5z
1kc/wzUvpL9jdbQCuTJCYsLlyVvvYrQHEmvzuXcA83dijzeJyPtgzMu5xrR5bUKy08mK3JbG+H4y
xDsUgnjteHpOry2KucEFYehTvQCIZ27v8+I9j76l0kkN/TSvrXj4HP9V93blJEzcyCG3q2Qquj8E
XO6F5mtQpQWl6X/7VGxtLjSEyFT6jzfS4MQ7GjBMt3YonW74wCtzcvyPLdENcxe3OS2ZxZGtjm5S
7EANUPIcgne8CBMl6sLQApIAUpD/GAEHoZNlow8ECqSt2xfTn19UMPrFDwsPd7WZRl6+2G9VunZp
SK0iRa7kb3N3FuRHzsfavO9XBpi4Ec/1IpkRZmiMm8qZ7W5PDpFd21CJvBt2X8uTYk+31RPvUuYc
MLYYpwsmAC/gKnT04WjmtW2g5qebnNuYZ4QJGXqRz3rYIT82M29MjqX8PRfKv7JhGqoCCgxVYeW4
mnARS6HU0WQvKzsindd3nyIur8L2R7pYYVayxIkSQ49LAbXBKezPJMKaCr8LClvJ7q87xPamXUwx
oW+UmyBtYqSddX8eO78DLzRXdGY7o7jYYMJe32GcvK11vI30b+KIZFZ/lqXSXmrTKnVtX4r38Syf
UjG/W/rKvr4+3lYyITButHkwWhQjoniyqyZ+NMIv2VBaS/Gjntu368Y4m8lWPnLQ1iazXiD3JL5e
e+J8Uv+C80CWyc+9NJmMKYxNUSlTFNGh2tFUX9v2mJvO9VX8ISu72GCCn7kkc6KEtJN0Y9wMJ2Ir
x8iwzPvwVJ7yffmano1b/dt1o7ytY3KmSapHXW8K5BXSi1H0LoSLm45XulY53mAy0W8Zu6XoA1QG
TD0rLWmCTNwyeJisS4zyoJFwl5MIkt2fTR0sX8azkmAYyMy/pAUm/QKMA4Vgh6+Ck64XfmQuftrG
342iiKxcTq1B6zxCIEXYk7OxpHYB9gUhzyGHsdf6xkMK2I+mpZkxHgjLUFshdDEyIzoOmEoZY40q
MLh1DUmkvrnNav2MMepdOsQ3VTX5UfKSjwPnO29uOUqoILYG54iksJ951oiQpshGiv4hGbws/1FO
Kuf4bddiVkaY7yqZUjMAaU/bMOUX2c28oPA6VCgoTK7iCYPwVsR8XiKV0Fihw05m85wOvpQ4LQ9j
u5l/rNZDf8IqLw27MO1EAflHBCkXzcniPZGtZfKvn4btTuTKDHMDpAupYzGFozaoO8c7aTdZnY5u
GYGAS+OT3OKpPWz3B1cWmYtAN5I21tCbQHdudtGGxyTofKYgK4zQ2/Hz9fXxPhRzIwxqJkHwMkRi
Cs0HcbZAEpujU3bdyPZM+WpJTOyf22Rsk+xjSYZPAcQKdGH2sZ0+1p7gaPv8zMtOed+NZTTXVaGC
FMn/at+5G6IYCDoJDC7+U/subN68Ke/DsfNnpJyktk2Rqg6YNgLLlDuhaqSeKb8JlIUeOXvK+XIq
EzRQ1temMET+qJ01J/1MDrkboQcIBAX0Jco9ashcmBI9tb+9mi6fkeU177UyGpQGyeMcjrbZ5495
PvAkZDYvhpUNJnIUJEtSUiIW0sGVOLRAg3PUbxu3P3XQ9ZVs+ws6nDp3vJy3m0w0GfNRHkv67UYj
sfVUvpME0+2MkvPVts0osg5tVwK6QiYID6IR9aGCYoFu1t8GY0HpSPqmDCIn2H/AdH//Uhc7zC52
QtuH0CsCxsBv9gTKBbol+yPVMHCA3TdvzSfzrbgFndF+9gvw0lNqxPL9uofy1spsaRPkugIlBwy8
GjNYlGV0B98SJBTXrWz7y2WlTHyO5sBopB5p8wTpJBDDDrOrS16aeIuwv25p2/svlpi43EtyZjQU
kxICcFtrkIiseNJzfwiUFxtMONYWMCsECa2Jme9q+F00fLHZp9UhdfyuPFaJKwIIg+lk4kYjx2f+
EDEvttkgvSx9PgWovVAYvWw4yo5yAuQq2uL0qqvLHW+6fPsK/2mRrVeIeVCW4oIQFgxOUDwHmJ4f
QlB7zy/Xv9w2qk6/GGJy9VrsZ6g9oOCt+vJt/ZkW9cMDsHUuKj4nOlwOYRrwJfMnIjg+w1YvRqKr
WbFgeivMIcIzZvslLzngNs4BYAsVohQvqOdjbY25F1PohmBoUwWHgwiATc+LzpTq6UpcIUxc0Uy5
F9sIXZ9GaJwRWiFB2xyHND0EpWgtTW8rdfBUxZWNKP54/SPynIUJJxMylXDUcPyi+S6p9nL5NI5H
M/l63QrvBLLIIcnQe0MKAqzwK6RQg7f0VrUla9qNr5nkm1BljblQ9+0a18o9mchC5hl4wQQ5ZvAU
fjZ8GfBEkgDmPOxiu3dEB/rSzuBHBx5MirelTLQhigEZLAFbKrYnY9zJ9S4yHJlwYAhbwiHA2P98
3rATM0ZZR+BGg9OMtnBO9pKHgc0bylAjvy6+8ERRS52f+eK96XR2Zf+LzGz7GF5+AZMrJbk69SqF
3ImHxZGAveneq2fxrveUD9aYqeNqtv0h5FxMMjf9CDKedJRxLI0n4pOb+L5Cd7h6RwPnFJxUa3RA
eoLPOu4m3hndvncvlpkzOqRRr4o6Mt8B6o/gw4psoXbRkHB0zMU2xKPID/4eb/vSxSpzPGVVhXxQ
jo/cDwuGau7b9gw5ZXtW/qrVt/Im+kNW776gN2at1Gi/RbPG/jzJ+1Bxs+HTX8WBy3qYMxkMYUYK
A7chbb7RvCnrjobTOpIdx2A+SR1g8nvvulF6w/4eXS82mfOotiinl8VH1kY5pP+n5PNXNeDVDjIX
/RiXqKnTrhhpTqV4aCsVQ/28GjDnyCkMaWBkTII+awo6pfrXwmiPXdP+FefVZR0Kc6uXdRwKUwX8
v1wHg2XkshUp848YvexSjk/TaOBKAuWKnYzkLRDQ0hQD30Rb/fpH20ZCXH6GyjgkeODKuaTEVHn5
fVqcuKwsRYtBq3JLipeyo8Qjo6pw0l7uY5PxzwiCXWh6y8iuUZdQ7RoDKsptvJdceRfYCwdavumY
BuhwQSMG3VyWBSguscJ+Rq1FaaadUEu21i2WFn0LUGWTIfdi5t/LTOJUDTYjysooE8fipJTVOUHx
sysSh0B0tSgzOxhnexAKzm5uhsyVKSZ4TXEtQVoOqDUzf1UGO9JfY5HnrZt52soG6yYSKUgHaWeQ
Fcw+1VGqvBDyoQ2KO81z7YTfarzBjHuerNzH9OtvQWVll3GUVm2qIM4/HAXzCO+tS8WjQrd7Vr/5
UWQPP5BRHRIbMlln/mwub9FMRBtnXRRSWqRLyB4j+HZt3hTEUWLZ1kdOmrF9IlYLZcJaIZljOhPc
uPqD4qH8coifUjvfp3edHR14VbrrJ0JjBdbLeQ5bMuNxS2c86PC94quevOOFaro/f/54GquvrBBt
nsIWQFEiFs6clW6cgz4XWVoSDU4R4l4vIk4845lkciWUlIJGhwqcM6mpL2AOATKcLQiBJl8HOTtv
BvP6IddEJk0i+kRS0EdTegv9LJm5VS7xXpkT39B5Hd1tYNdPB9FEJqDIaSiNZQln7A/ZCZrmbmvn
n6adARJW2Rt+QAHcnnfl8/Xr4foJ0FjZgWyoUqXrUWAdIYeiDF+r8WaElkKX24H4dN0UzyeZCFNG
jQq1UtyHOTp7oEdXjqJA7HS8rZQHpdl1AZeWnff1mNgCyt4+BjacktEV++IVUhvOjNzopLudG1jY
zmPq9UeRZ/d6uNZEJqrgIR+qeUBdFMiy6msk7JKOcwq22yUrZ2GiiQC12XqY0fnVLILxCskq7eY4
etFO3un769+Ns5yPBGOV0epDYRgFvX0WYET7mzpyccNeN7H9HLks52O5KxsknqtinmEDdOUnDe8C
SqKPDttTbk+5RR5kPMGAkcqt4hNveduFpZVtJqJ0Wi+loHf5ySEI6abU7v7hEPx3MHTOofv4RavV
zmUkDpE+A5tiPpTTq9bnliLsA3Mn86TpOGfuo5ywslTLfVOao4ERiANk74GN+oe0k8ubSWPTlYvg
o1O8spNFQ0fqABOMwU12V37KHnI/9ElkjZ5iyyeKulV5ginc78bEk0YUWiMBKa6jzB6pTyhVW7Lm
TMnDEtrj7MXKPugPQXFIwr2if+Y4LG/BTGjpgIcVJVB2AnZW7CO79+M30Hp8g16r5ALw46DzNvLi
Cu+G+DhFq12uu6UE2S8wdaoff6Ev5xlorXe4qq+4ooeWip35EZeljpO5aB/c2iuz+RwTszSxVvrW
jHf6Ox02pyLv5J0/osHZWJYthQyzJA4mHmZleWckR5VHqMNzG7bck1YjWUBQooCz0spOgQ/SUL86
VjvIT4NB+i+ZIi7hhWVGSfQSWiszEmtR8pvkPPY+0TjzOttvPAMi2roGfRNonPxadOjFxpwLDEAh
fGKG8SQdKTtvtMvPvIO+/XUuhpirLQxrXU4D5JWtWkaWFIrvshA7f3W2LkaYu20mRGwSBW7e6/0X
EGMdlCz2+3S8q1vN0ZTkHA5PBtgfxVS9B/jKzvr6rCflrVHNf3X1/fwlbAcgadU0XSpUPkE9tu+1
9FhrP8aW19rYvmAvVphCgdQoE74e6ioJ7jz5C/hNc5VXdaOX2O8B+mKDueSiqjP71kADMUUFd/Sj
c/lC0GqGKK9j3nEJuDfr8Bd/ZIv+pBBjVUrh8/LH82PYKb7g0xs8ta77yvZNelkW9ddVaIonXRcS
Kl3QlIOtGhAjgcB7Zh6T8HuWuNdt/SEOXozR77gypslR3rcZIFVj/FwvVjE8jq1XGqdCehXCk9B+
IcEN+FzDgXPZbKexF7vMRdeBmWsKGlRM52FGZyOztEQCtAP/vfDeO9u1/tWXYyKJbEZJP7aok6o3
1cl8ANDpAImmR6rRuLjhnlh0Ujizl9fre8v7jkxcEVtDrgt1wdsAnCLCl6gwrVF/T9rPIhL266Z4
p42JLrpcTMEywjcV/dAs71qBevD432ywQ8KiHAZmNWC2pF9Ep0bXK0GyF2q8JyNnKeyUMBkyMBeX
mD2StAQTtPG+K0aviXgEezwzTOwg1dK3C0TjnbA/QWdIzw7mwHkA8Eww72wQ59dpIGHDlOHQLi85
0nweMxrHxViV5hKwYomUqNcVcbXDBI2rxeU3ec6e0vo7xBE5lxhvQfTvq1jRh11DxAjsMnmyr6t7
1XjSRl4PgBMXdCYukL4GFW6O5D459W52R+w2dQlgSx3VFz5EB9GjmgPat+vnZxv1eQkRLC/VUi+q
WTSoU9A6IQiSnf4G3cDnr/megnrUHb9584ec7WcE1JnwoABXGRERSSG4JI+0RNj73fMIZUnZqz0+
kIi3sUyIqFPUJNWMgusVpLyT4otV5xlq6wV1/Hh9NzleycqZlAkx4yGlm6n4puGR4lGN3VzKrI4T
Yf/wePi5h6yMSTKIxTjQ4d3R7l3ZNjGrAL1ichdDjAaDg8lOfq5buz0OvIBLP86V1MNgwoeg50PZ
GTgKeipa3XgX1y+FeJ7AFLS46vx+fT95lzQrygzePNBXNqj5tI2ntTYmCuxA2EXB3QwB2fIk0X+E
mxKXWM85j5wjzyo053o29LqJzl8UuoJsKcpN2Pic1XESK3aswMQweZUOOmoVxlcNuuxRsHhGr76A
iV20dFE99KqGP3w1Gw6Mg/fEMJhgoyTIDIaEoJvVfK3VI4HY5hyfxsGulNDONFuIbXGMOPcoPWjX
XIeenlUUbXvU5ltaepoPlKmk+/8KF6+M/Ydq2uVsMPGlGjVpVDo8ayj9BWTSz7QApBwU8DPXHOlN
npcwsUUs+ygXZlRKDEwxgHu0f4IA1HUvoUnvlV1jpwvAEy7JE4UT6O0hDL8FPafdxgvH7GxBkibQ
PafxceihugEE1k/iBqqD0dgZH7zKWxMTREgjKiBpg/t1IO52JoegpRgolvqq47qLdiKg9YXFGwPY
Rttcrjq2sZgtsdyBuY1iziZHBt65cEqKVHgyfVCt4XXNmyfjxEp27mAEUWsWZ7jomqWxltpttdoZ
i1dxuBv6VzXh1A049xyrLtJCv15GdwNJiniTma9dsldT22g4Hs/dRSZ0EBU9BknG6aqAtJTnT2W/
Nzqrh5Zj/KSAWKrf55W1ZIsVt/fDsi9j7/p54EQRlnJhVqW8NP6PtOvajVxXtl8kQFniq1IHdzvH
eRE8STlnff1d9L6YlmmNiLP3swFXkypWrrX8jxVY/1jtVAARSYCS4mkL52UTxohIkx93aYcAc8pv
AY7hh1doiG2fhCeCMR4R9kMUSaeTWEq+VzDp3EzkWQ7Np20x23pB2O5hnmpBZgwISirN8tOrcP5u
1k6U8LKkdVK+P8+LsO3DxCiHMaQoRwrKVpOr25qlHjFediS2sqP9rsH7p0TBLzOu3yS4WhUNNwa4
jM+eJZXyogUODETHQMfIQifTR2cgPIqUv4QjFzmM7tfBZFZ5i2rjcEe5+DJ33Ks/k9Po5tS37Le/
218M80Ua4y8zMTTyWJwApXMzesFeQR0Qy2z7zpmcAuvQPCaOvwQFF3mMysc+9qEnAdhpo+ZbqXTd
hMdKc2VMJpoI8qqnZPK0lBfh8T4d8wgGVYtiYG7Aak0WJuNs/wiEk+tyX7ySMyLKffQQeLzlCY5M
dlxIVgGrEOkqhmg62a6E+1xOPL35vf351p/dn9tkB4YMUzfijsLRGMOLlluiKFsiGJGn+20xPJ1k
97nacNSKWMTzDg/lgQ47/ug8bGRYosW/uHWVJGAX1VQDDNk6U9xs+r6YJOzIwoUCtTPBcGPxFOx6
dzrJHk1SNR5LxGqksBDIRAqRLohqI6KdB0pDK5UNy+cbLvo/vkRYCxlMuaIHwrEoZYhGxlmypeC5
jJOdn0VONIlurEmeKSERVrpnoSeWEVSWTGZO3riqkItfQG9hERmH/pCaqopsbkoO+RBbUnI7ZIdt
ReHdJGMjpXIyKj1EfSGXnKTOLTV73RawqvCLQzDGUVOlCdkaBXrEU9bEcaclCAeG4ttIck7+snZf
QAHCHJyKrVidjQEq1VSxewk1zOs9yDFL9VtdPW2fhho7VikAViOLiiqKpsjurisjKYSsgfHV01tT
vW41L+8DrIO6SWBgLZszsLW6Q7MUx1xeiRfnqwMYbcMTnQBIjvGj4k2/srMCNNLKoZXa3gUJ+Q22
TvJnOu4QeSEnH6X+ZOvIjL/RjTCUwQwO+59iiRnLO/NkGf2JNJOT/Bs45eV5GV/jx0PQCQ2BJ533
Yfe7N22pe9v+gutKcvmCjGeJQMithBomT9M2tAvMnMqx6AYTD99o1W0ujsKWh2clzKJeBCOEeMRC
hD3v1UN2UNxpz/s+aw8MM/IiNrmg4GhCfrYS0TCRSJmQv3SaRZL7htx3mZ1FPJO76lGWchibW/RK
HvsGNmWgDE8+VrhKRbVSjFwWarcbFP8oGfVhLFIrGOdjiWlYo1T2299u1dEsfwNjkwFX0YVI2OgC
Mfikr0GzsQ9OyQn2GbF+t1d+cuTRu/ui+5Kq0YVoGTEkoyyTlPragEz7/yewEdldBaCSphsYAuet
r9YnlIssVmEkWZox54YFVdrfNbz8geLT0nprdsPDJFp90gtRjMpIopLNlQLHIjWuPD2GdWg3/Yvp
W0pjcqzH6nNbiGK0hiRRnYU02e1/yIlikWk/9zxYB/oVNr4SCzKqYtZGC0p8JToAQ+NhDXhHIOrh
aN/6Q/ujDGxzoc/lKRo0xKQzCDoj8aYujqoY2vW/AY5QZAmbL/BihLDjek2YJEJMkRE7lF7yWrez
aQZFPM9urCvcQg7jXNQkzBRsa/2j3O3tbGHX7miAmad84q1Cr17dQhTjQ5oCGK1NiupAIWu2Ksmn
WmucAtR2ZcWdhV99swtZjA9RsExuJiriNrH+2QhWrf8YFVdvz2GzM2q7Ga617GEOeU1V+l+/6KCs
gsWDIsHIrA6malb6IzJ3B/O/B0X+0STS1aCMlqRiH7SJ7BSek2OcVi9VIxImYU1ZAmrfZ8Nf+fXY
CzNQMujIjgS8r/EqRWkHrHPglAnoFhM2DdH4d7flrk5zKwu5TFhaN8LQZfH/Y8IJVu6UjrnrD8Ex
sTtPvA2vTUjPPMzZOOlO5pSzVu3JQjj9+yImbpqhiJsMJOOlHh7ksLWNKHmOBR767mo9a3lI5nGI
9azr4QQ5vtRXblEalPMOVcF4uFaLxNPi+K1OZCcZgrtRK30rbh4no36vO0DZTLzMdO1LI95UJVHX
TVlhXcOcyJlYieicq/WpNs9J+9Zp9xVivu0v+9UtQHkBpYzgSJcVk+01tnpAELHoqkPGq5E8gvmn
Lq9a9Xrk3u7X3OqzJMYe0CQ4AXksHXKbUgtNZ+iObhFsFUNpAi4N90ow9lkeYxOmrO7kMEYcrekH
dbQFwyt0jww/Z0CglepJ+R0THkkB7zKZ0MGv4oLIAjg7xlB71DvpyaxGLwrHJ6kXMTk4/Nr+dl/f
xacTsj1GXQ/kTIjQgMuT2BZ7N9dem5bjADlHYruLZqCEfgTcWacM30P9Tg8EO52LazH7povDw387
DxM3SHMwE5Wi5+fz9RQciPlQFvfbIr6mvp+vjLGfU691pYKIywm1zCLaLZeCkXdfjKGU9HLEFA8i
ZlmoLR2QLVhR7e2JDFcJ/IU19MCW+G9HYqyjIgD+o57o1JB07EhoGTLns6xkAZ8vjbGLkxlNEvF9
7BJ87CQC1OQImmYkNoDy5qaeXGmMnRCiRI9L2m6ND5OLKtZOCqzgFB1oqXPaY+tr+/p4H4wxE0Yl
G6NMoR+7UTykanCKa+G+NlO3zV66yNhtS/saMny+SsZCtCSog6ZFhmjq2H3KxwPYN+Qe7Wz/uQDL
jxLO/3N95JNAtmeYF4ZiaOjTOEqnHAWltsc+OEzy0/axvjqrz1KY5EKO9L6TI0RCqgKdQJkiSjzJ
vA0DjjVamVH5LIgxEX1kjnIAAldHq4RDY9RvUtZYol47dT1ZAwmuVel9EOnIICDgNWE/dt+K0dhH
JLKHigvnyTHAbBtxbkExL4M1gPZLpX6XGU9zzPl+HIVhG4ekafo26pG2NWnp5dJ1F++mgnilfBwE
R4/vtr8j70CMLRHEcgzDAeFlRa5zkltt9dzn7/9NBmNN+rSfcsQCgM6vFBf5wC6KAHDNjea+JohU
U1TFMEVA3sgsKlIRNHEMJj8UUovBa4QDmDGV5DhrR03LbFFwJt7Ez/rdXQQyqlkKWqb4NVKrxr+N
jNuiPUojR/15IhjvZSpCZOQ1OpGiYevJbVOd+4JTklg3h5dTMP4rkFup1UyIoHlof1WAB0x9bbWX
5l90Kz5/IEbXlLjMZIBporY0A9tMSa3atIMcuYVvCegWtvu28EKQf0Y/Be4kBe8iGR1UwS46twWi
mmzo7KEdX4rx92QMnLe7Hmxc7pLxZESaBtkA/aJj1v3VlIrQjNnbfkw8EdR8LFIjgq7gXPh4sOZ4
UzZXZcrRuJXq2+evxDgsmWhSE8mw7MDKKQ/DrtgN2PyerdaVbNPrn3y7MjgBzV8igD/3xgKQI9eO
ylpAvGFiyFIWI6dXywPgJaxBMK/j+r4Ww/0MFjCjuY2wYlUMMucXrLuzyw9g3FkREFUIaNlT7kHE
Jc7Pfd+fhZm4c5xxgiuOJmqM1cjHwRjDEQjNWbzvtbNMzsXIedIcHWFrBoERJIKU4jRF+yxqw7OR
NT+2tZB3CMZolFHmh+mE6TUxOaAWnah7nYdRwVUKxlykdSdFUod0jpJbKVfZk4BSaQlARC88qve8
PWveiRgDoZtdLyUTGuCSsZt0z9S/6zw151hadrcHFQVDNYYe1SPpUMTXohpbJchG2zcM3f23z8MY
CQDMIc1PQbopVZlDMO1ajBYamttCeFrGGIpGk6dRqkEKgtVcOzHEGynhjvNR//a54PbJGLFrO2Yr
hrIUQs8ad/gt2w1mxRTiCE/CHdz8XqEXyLEEPLVj29zKGM4mZekDoqirdm/R4PSCrYzNQQrPYqNb
ERjdimKvkfOQH7ZvdGWM5vNxGdsgmLOSoaVPjwusjV/5qT7kHvCz7dEeMUQz1hYwHm3xSjjlO+6q
D7VxX+8aFMWqKGG2VmS+J8hm1CzvEQjEB8VrrATrIq1VncC5fMOtSq+/tj+yPko5Cy9W9jposilj
fJraOeYOwQx4H3/3fwKmaYfxBSd2A2/IeJ+Wc0J2N3k2wyIKI+yZFnliFa3vGBM61ZOSf9BLJmaE
uXvfzjLFTsbBVglv4J53aubzpr7ftL2SYDfCHJExkX3TKnbhl5wQYWVAnKrR5Xbpq1rcrlx1wUTo
/Boc9z8UZvdAR6IQX4p9/JivJI7m8Eja/pKqXcQyTsHUhkkZ4pIOgYk2bYd+YEFRJH2vdNP34VD/
yl62XwzvRunfFyctUTKdFRHRkNFWHhF6INKNaG2oKm9++S9m4XI4xj8IFRnyXkDml9UWhVQJvbnz
DFwpiEK9uLISzsn+Us28CGRiSakxpkkOU83Rp5vIGCxdAnvmeex33fhAUI8JdiM3heJdJ+M3qkqo
gxpEI44/HEzlx+z/7P/3TafPuslYmaQoxVhPgapd9uDfzS1SeaZ8v60VPE1kV4/nWaqbJjOx6wY7
Wr9VdmELbvx9tOv3HruL6jV541Xv1+NmQ5JVQkwMSRnMwbJwwDh4iRHc1PzeTLs4d6XuWPRvftZZ
ERKeXMZGOV4dUptwchoeauFqcHERz5aGI6kPkrjHXFs0xAcsEd/7WfrDj+PfQuR/E6eSB/O9GjEv
5DERM9rYEfFps68LZKsjNiFXKeUa4TWieOdibCYZQr1H5ojiQT7b6WC6xTRgvLTLDmOGvfzcjJ63
lWc1rFkcjDGebTAhsZcwOqJOxkMhTVY08BCEVp/ZQgRjKLHnF8qdhIJI2FZW7L+J0vNocEb7ed+H
sYwyxsHHJEMah7lz4u96+aksfihR6Wzf1vpTM1TdBJGZYSgqI6dWy1ZpKCpo40b3dJa/t/IY3I+m
5VuZM72AyZ6Puf11eQZGZCGUMcZg4Oo1OUCcZBqllWnyycDjUgbAYAudN/WtC+zogxHKwN7/tX3e
de24HJexyqKRB7GQ0nZ69iBN3zre2gC1El+CsMXJWAtshAFmjHGd4QejrwkmasnNPF5gvf6qLsdg
jRXRNaX1sW8qdrMlpm4DmCBDu1Kle0Xytm9sPRq5HIlN7itBVOqOYJyHkkCDfn1ubJrJIQFy6p1w
QKiHVRPhwIOSW39kf46oMQbK77oUULxozc2tZEnTT7NM3VKXOaej32Pje7HZPChOasFsMenbyrLV
JL+S4tEUsK5zr+ieNHKQx3hHYkyTJrdDF8sCVv8rDApOxr42NTvkcZTzpDDWSU7joEbihUhHupv6
m6B5VQZOf/8vzvLycehvWMRtYS+F/3A6qXfxreHN+2BnPvwzCBW6xJE4xpD3lRh70YwRKVKK8RIX
gjNA5dX00MXfCyPYt/Kx5pVU14PFhcozViLp26FOW4SlYBp5J15wjGz9huxaW9zzFyBWRnw+WUON
sRmSVNZiRFskICIMa9cYX5X2mJM7vzgP/VlRQQ43Pqa8d82xhBpjQhQzbLU6h+b34nVAzlN6t203
6DfZeFls6j/p8TyPGmK4ujsKxl2Z38qNM3DpnT5m8bfkMHZCLSJZi1OkorIgHY2wuuv86ZlU+WCV
yXwAhg0YYsanQlRKq64TKy6LXWJM1hSFTiFWbh689kFkK1N/m/qxak2jaLeg00ynuy4R3DGsGyvA
UhtSIzvJZFADUvTs+RnZkq1pg2Vk+vP2xX3g3mydiAmZEh2ja1mKrrp5lg76WbhRbfwGV38T3jXD
oviBlUOxyGVr+p7a0kF43P4B66nLRf1Z0JA8jWp0PFHiLJujnu+02dGmsxr8NE2nHWfM46KmME4W
RypHIVnI8KbqA5gtHLv2OniaHM9OP5inxqGTSsVNuuPhEPCsGDsnHulNrREFcZyoYzgK4yY77V59
LH7MdoNeOUDeOXXdjze19WUZO6ZmxaT5CZiDzBJcvwTLAnrwqyMgCQPUTCRi17w3vplJGFmlKQ5W
XiDBMgaAWnXkBUiAoSVU6u9YQh8RfFhtNL3lGJZTgfOvg9umUlNLFLS9NmUuEX6mwbAj03OVN6e5
PhdaKtlVCTuGeSgzj68lBeOKbffQBv57gGX3bEARUJwOJgil26j2iOg/g8bDiiLzmMX3ojTs0imw
dKHCWGVbHfweEVunWKYS2VUion+bYO04sIZRt0HLcegiwU20inODq0bFlICthIlLVWTJ3UO1EMO0
RNYSNd97jNGBxkQ8ILneVsXV6GohhTHIwaxrIByF+Vcq8O3l7bk2+ndSYsnJyH+NOg/OhncoxhJL
eaqUNcbYsLRyo2FFJjMOtf7SSe72qdYDucux2MkCUQhN1aeoOcpN8a668xW5HsCZaWOxFYWlFFPv
o2anZx779KrzXohlDHQ6aGY3xbAmneZ1xu3UwSC7pgSENqc3KptzSGoct54Y47qLrpz7UEa+Odi9
A87Ob3TQONyPiFLFvfS2LW31aAtDyShKUhSoRPoQ5uuOKJ8jDPPE0yGMXZB3SryohBPXsWPuszL6
/RBg7gXgVGO96/OrquQEqFTTNi6PHWHUUTafWw3naYRmr6eaRzJwIcnAqSj35dhYkYQUzVf327fI
k8ooCJjXulpv0e1Q21OUXhvJPvevCu3eKJ4UwZt4S8icezQY90rgZ8o+QF8qVX7086mcq1Onzpyb
5DgzdtJ40No8GnOZgqvuoulWAMTd9qWtGo2L6rFz7ulcNcPko0doAunQiAqnFU6tWFo5+b0tiHcS
JtTv1GoGJBCer4p5HSA71hoPv5sXALMjreokpxif/tjCifYlVioM28CbRXyzVw7bp+H5fBYzZ9LL
oiLYq3CEq5YyMIO7JjiXrm7NFC3S43ZleNrGmIhYraO0FOmw3zE/AM16P39HheUqf1Ef6QJE7Ma6
zR3dXXVgC+WgL26RnmlZKSSkmxETY228P+sGAg7L7IAWxXm6vOtky5agtI4LgGHSVsU/7AexZx5Q
2rZB++x133V3+/NxtJ4dbk0Kgk0fHev2g9wfazNypgn7nRg0KKbE2RbFsUosWA72SjWlG2ELAfEJ
Nr9klxx0ym7EuUGOfrAoOX06qEXVop6e5bepjDBqtMTx5/ZReDLoE1+oQ+DnIgl61B1Ae9t1ZwD0
Ef9+WwQvZWbxcAosOSTFhG7yiOV68ddoETc4jQiksZ7NZ2Fb1wMT61ZEkTTjQy0XJ5pEVVSFCuY1
mg9ZcIi1KzOzTcPjHIoWZL76w4sY5uIEvdZGte3oHG2P/XbVbQCD3FrqD90TUfLizTDwTkW/4+JU
NTYrc0x8wv3GDVZiItj03sb+Xl2pHO+xsjlBaw6Xk9GfshClC1049hXeLbBQ86G0pMhJ5nOie2V3
a/o3sboX6vtEO1AEgXF6mn2O2lOzt3WzTJgGwN4pLmtUH6IOw6fpd6n53aeNpb7m0Jyw40WFNITY
Ekd/zuK4oyYVvpjhuME1phAsCVtU5ZUB+xseG87JVh/bJdxlTVQjB2MtZFi8SVU3998yySnLd45e
rh5nIYMJYTqsmJaygBJfrUQWgeaT+yK5zQiqsg064yaGRXKn61x4bY7k1cr9QjJTwky7vI7QcQed
gR9h2tQMkbqKP+T5JkBN3xp1MFHlsSViESeasOe0LX31fSyEM8/RD4ea6DSBqfAuCgzhRLEdizcm
r4jPk8O8w3LSJ71VMeiYTe4ATuCy3AmBPWABYfs8qy5mcR7mEUZpUZdSDTedolkArBVggiMiAET3
tpjVaOAihjDaEkmNWg01rm3QGzsyRHCGgdhuEK0GAyllP7j/TRyjIloVNaGu4q11GYYI5npX6qld
Y+EuB//SkMrftsWthyCL4zFa0XUVIIhLVHFah44tZO7HwvGjj6rRZAncWjRXHqMdRK2noRQwnVG5
yDDfkY956lu+T999CxHry//OjglLvTgeqySlIgggMEbTILS1eAAa674IeHvjHE1kQRkEVDKbPqkQ
5APAgBJK/cNSwrON625ncRjGDrfD3BRG+REugmLpKnX0W9MJDiA+OlGAf3LLhWrnmGPChMJjjJXP
tMTch0/cXvwhtN9zgWPxt98XZq8+O5cMexSlKmNqOG4Ac9/3VjnHx7wcnKo07TDmgcpxFBBE4J/l
dXWShqTCe6b4m5LTAAcNRQ5XtaoDOo2/uJMR2+ZQEhn7IfqzH6QRoqAWm4dwLYZVBO3OnDu7FUYg
6naFK9a5TSLUH8HerXWFRfr3TPL3EYqBdRw9pFnztP3qtxUWu/Cf78BsU63V1fCisIMn7Pimk3d0
xrYYuq+AkLpVnWp6rHLTawtM8QGdDVtB3vaBtvVUYvfJ89DvYxJhwL2QC6v5Ng/g5OORe/BkMKYk
DYR+LEqsH5rNCcCxFjafB/1u+xwS7zXQvy9CrSrrRU0KUDyNT4PbvPfgZKjsbCc+hC/zDs2Dgw/q
EE2zuZk971sxtqUm9VSVlD1SPIpu85zdA5tzn9jBoTlNP0RPceWXZs8rbvKEMuZlKAAE4NNMe+xG
S20VS84MK4yGo9byuJp5N/vRtlncbBYntRpgrR0kOqMjuqJNHVAE/r9op59QnaazbNlDwPV4VMm/
BM9/jLbEjl02uVJXfgcHm5MbXX6JeEAX67njQgBjYNLYD7HGAo+antBscNFNBtcu9aY1OKd55mz9
EWDKC7vT8Kwq88VCDMkKc4YINkerUCNW1brTyEPaXe/hmX+ksEMTpFeqShNoee4bDUpyL77pdvVJ
daszJYcseqtxPnjAzgoiPv4y9bpeXuQzPiKTuiidMnyzYLIU32v9qzA4d9wI9i89BVOVCbD9RfND
Zxc6qeSEhLqADXyKh+L/zp3qF8Zy3fFO2U2OcCzt5MG4bbnXu27+L2KZt54JTaUqDRIgChNLR1UL
q7N9W7EGV3RDG0DKSIUeTKe3TUuxRSC0gEXVrk6ikziRIzzy6lJ/CWwuP4jRqq6MasFQ8IPQwxeE
GzN2w9nLQ2L1sLb6rVw8RtWNNBw6AEqb3VMkvHHMLudG2JFJmVQD8J0/IjjFU13yPXyIzuEDPoVN
kRs7TGoeDJzed0M35I2DrNv8P6f/eA0LLWjwKdQ51lCO+T3Z8SNlQc12ymwBDq3zBqd5rEEk69vy
TuIFrjwFZEldtITEukkwk00LkOJz7kV30RNgjc4SOuT+9wjDooLDSxC5UpnwY/RTHYxO+NxhAb0f
HZLYBUpDGECPgIReeN2p8kLMwP9XPZOZgGQq9HwKKXZ+YNrN7/ownHWk2weY/tfkNJw0LBfwgvZ1
g3n5uPTvi49rVtqIdTKMzPWjJwRvXW8jHuJo73pZ4SKDiUxmNFXlllAPgEz4H3aswaEdO56vWbWL
RDJ1zQRuj8SWKf3Ib0lkwi4q8gQ4AfnY5tWxF6KdmfKYNFZf5EIUc6aokkkgFEjces880pyqdrEc
wWV+XF86AbCMKJmA1dPYbbFs8IEooSM8T1LZauXWmkztSixlS9DM2MqFEeTn6XOFXv44ZbtBnsEH
GVuKZFoqidxAeS7VwRKwPSpWqUUGgddNX7+Hy+9jVLbqYj2XUoAXKqMnzjs/usrRjPAxWhC+J/MP
3y84ZZX1QGlxI4zG9oOQYHgQEtPT6FDsm/EK0yRub1jJoXQ7p72GYt12sc17nquR0kIw88lnYWgV
WUM0mIjkMEjkWMa8Uua6Al9ukwmv5R7gY5MPEuFac0uUA6Zupwj3hDfizBPDOFgstqRRluBBxube
6Ccg9du5dBJ4pSn6b76ElgQUnYZhqBphHYfWZFKWzZhjbaN3ouyGYgYl8itJUGNXdyMPqXFdEy/S
mDhzatI00ynJbGAGtqwcOwETfv7DJHxrC1sW7/SC0wX+iyZeJDJ+gtREaQcf1zgdJVDNpo4vWIId
nG6DX71NZ7hqu/yFGehR4L0Bepatm2Ve3VypxThUsD5k34EqLvdCJ3/RH1Qv8wKPN5+56v8Xn5F5
cLChBjFGBB+l/BuwuW6k3WZGCwqoO5mX5q0r5uVGmSc25G0oaSWyvBoB33Q0imMdn0Ve54d3IOaV
IacLmjFA+Vwnr0MwWPWUozMxu0aGy5sqkfO1ViBEkYosLpB5bmJBJPTYoSeDLXk0rRPd3CvOCRI7
38G384Jd4wi71MXknWPcjm/y/l+5+cVPoI9n4eZ1Ne0lChyM5bZvE1HumkQ++KnPg6/ifD8Wv1np
E79J8Hmxnik4pQRMLnk+miPMcts/cqIKzhtgYZwjkv+/rQS7YG2hKLDDZfq2caZ+uJkdHoDeeiJ7
uUMWzzkuc7wDAwZmsie7uU6d2CFu+K56oFjhpuXrOcdCGmNcChPLBiaNZSi1dOIGd4DJuC3dHkrS
InEGuzsv2l77eJooS7DXaDHJJqMjMpkksN0CuzcRXsLsnIKGQbjOTG/7u31AvrO2ayGGHVQL836W
hQBLFFcZNhEDlInHvaXsC5BdSnfFMXYE2imxQWq3T3e1k3nlL8HTODPna2Hv8kcwGbQQy2U7lzCg
Q/cUJFdj/kvnEafyRFD9XTw5H0DFmTGiFGF2OiqMaC3HxnWgKpz0bLUYsTwKoyhJmidDGcLLArYO
/UIhP6ShaEt57sp1tctHcKf6GJPOMSaqJ+ewbF4TPT9IiVTZhlx+rzPjNJndHemr3Ty2tj6JZz8Q
IqtNVQ5DBe9GGK8lCpIvFSq1g8kxTO5qzTN4QcBajLa8DMZXqWLc6xEu2SnSwk510yokYm8r8FpU
sxTB+Ki6yqaiSlHL7aRDPyfWPJ97EILVey1oURrnSFu1A0txjLMKQKg2inRSpSQggcFqq1O/5Fep
VRxalw4q5LbKwUnh2AGWYIPoYZ8FlJZCC05iljv64BVh6PTcybC1vHB5NMbgTLIyar0KzaVAZuVt
dCyvQDHs8elU5bXY8CIJAOWf3yK+mNG3JrLcWMx/t8L8AxClx07uQvTXBavXcnA+KpVVyY2jABcR
+EfdDXTVqsPkQW/NyusqjHNLoMaOsOw/dG7XiXvw81iCqAMeRzyMOrH85lVIa28ah5PY6ZYPiBYh
5MFUrJ4Ee6wmwPwJUUVGHXBjs5ESzEj1Xn/KPf+g7Bo0hnhAu+tqt5DDxCxmoBZdQgk16F4Yivy7
HO4us/sjrd2Wd8KBC7685s+1hURGGxLAag2CD4nmHewYLRTLj6jeOvE+ccI7XkC0+oov0thyuxwa
fifTZzUoxxwV4kLbC8JrrzkDylohN2BfVfWFOMbfzNms6lqRaU6eB3ZrdLYa/FBDt50cv3XlGu/s
3Aq7f2GoFjIZB4S14jkYMvhzuTasZrgTx6c+eBu075Nw05W88Y3V8Gj5xpgjqqUaYgUV/k6RHFrm
MZ3SDR7NB0owgzUTZ/twq33SpTjmdD0AZzPQY1HjQfsllR245LpBn5AigwfOv2kFLcUxXhbIckmo
dAR4N2rv6rNp9cns+JVij0LIO9q2AQaC/WdrNbeyKQwRbhJo8jf9K5CefqZYXymvfGBhXGOQKnUF
R3vj1Tc+eM2/RmYawEUMWZaxBvFZ7qApcmzSbnr52jrxLaV76QSLBFZr0ZFPQH/s4/MHPKw3vm1/
zvUjX0Qz5sbH6HuafXClRI5R7cYMxZxEedoWsh5/XIQwFiZKZ3GeKSecBpgN0e7E3+bwY1vE6naV
Jv6RwS7GiZM+j7kIT6PuPuBh9rU7o0LfcmmwODfGIuFISl7mSoFibZeEVgPiZ/0tLa6UxOUciCr2
hlLozDsLa18RgwCRcoylpI+H7R9+KLoDJhuA/JiuyJn4oUr2VR4RVQ38IRhHYCI4oU99WZZQ8CxT
uy/BcCQ0FjEdFVMxYH7ZPhxPFr3jZYguAu8iq0cFSEyPqvaQKdeZFmBt61bzvW1Jqz0FTbwci3lb
c6jOelfjWMFzdK+6WFM8ho5yj0GAzgn39U6/p1kkt1W5On2/lMs8LDXWANcdIcZSd9l1t8t2FMRH
AzK54HTW9hmpWdr6cszzKgupkQ0NU59F2VpBG9wracMpua2/4D+3yNYXGqnxy4iaiXK4UhNHHl7k
kqPwf8mnLjIYP2bGSVDkBrKU4F3e5QfDG1wMVqP7hFa8S9zmlfYu6meUTYdT4QloQW1fI++MzIOb
1GREHwMLY3mP1cHkNZGetZGXVdBDbHwrhXFnZDQwZKpgVKtyJ3sGzWNwFG+NnQLfyesf8s7DeDM/
RDN3GCPUtDNv0K6r5hA1D9tX9tH/3DoO/Q2Lhzw0hjkZ1GNWbue2B4p0Id+OJ2VPt010S7LTfeQZ
Do2Uqc3alk71eks4a0USoypJjKetalca2tS6G+ZADvzdNvdRcDXIPIjkv/iYi4YytgRA6l0IWDdK
sjTZpZLaZfFSIgcIEkszHKkTgdJpK7yC27rDuUhlLAkAZUrgWsOzhdFJJ9dSVFklSjU8mLVVdfkT
tSpfQHx9kuZzCSc9K3agXPn6U8ZF2V/FRbnkGgoL4+uncwpjjAEOWlyjFVgKQtS+EDvAutUOLCZX
wmM5cB7d6gUuTsYoKWYI0qbK8Nl8QFsjAAdCHniCpJdq4CI4bKcbCmFUss2MnPIzY3Wx8sAmD2CN
wjh0+X5WXxXpKfN35sDd8KZ26cszWByP0UoiyVGoyhTG4RD+lKzKpjTC1Yluspc2r363Hv4vpDHa
GAp6p5eUsrgBXaxqZ0cML2Kb0aLGuQmtfPevzPJCIOPdpJ5gV1hA4p2T9xqYg/nPhHjbhmTVgf4R
AbaJz1Ys1KURsGKgTZkFjNFVtd0OPcdHb+sgsAQ/i5jl2ChbCpQmtBjtBDZU9NSOdo/K1fZReHIY
J1YUyYChEUSN/eS1dE/9FKpXSn7/36QwXiyTK80UfVjezAicZsR4gTZf94NqRUn++t9EMV6sIaBD
EDJ0ptrAAWmkCeRb40gIrwbP0WuVnRQdBX3GzBX0enwNbzUv9dTcLn7QcbJ6Fz4N3/93nmwiXyyh
KjKWQi57bTIpWNOkiraAWf5cUna9n++2r2+9OnDR7Y9zLzy0PKj53KK9jUke2rVv7OysY1SOjtME
XsEpNFNT83dTBCyLz1qeTiOWIgCl6VTmVVjXlmo8G9JRrHdB3nKcP++DfbiaxcHyNOuKIERIWjvp
o25HbvuifKNYjpjc+e7bAudo1K5tHY35XpMRGMSXALxSAT09s6b8YcDjTWu7iG4a/Wb7q3FeMTv/
V2SRXqU+hJHBy427WnfS4sSd8lqNnxaqwZjypCuNYqZUaHJn2P9H2nX1yK0zy18kQIFKr4oTNgev
1y+Co3LO/PW3uL6fZ5arM8TxeTOwgHtIsYvNDlUR6uWT5WSGjFjmsTJctd1J9L9+NA7MC1JBIsFE
G3OyZ9XY3M9u4+vCSfdSOF3bnirAKcFH49v31hK0f5IFcx1FmtGSr1L9dqzUwKaxW2F4165Fxaft
9+ZpU/nei8W2+zqq0UnCWjfTXRuiynyIrvQvBsjfKkwmx15EHdH7TJQ25hv2wLhC9Z7Fwuii/7wu
GF7I3dZ2Vu+mfs188CsZwmiYXSUXPOKt+n7mgKVZYtwxfctUK8hUl4fkcTgwgrvuft6JkEXgEXyH
XrpaplQ2mM6orH2df0p1VypuItHXuxwDEz4HMi4myhLDzPjwvVx3+mi35AIcEcQaKocjJCZzVoKI
D4Uyv+0/L4OgLCkIsYnKhYOqbk2pIiPBrj8aYRcYIfVKv6gcw1PuMQQxQwgZVGzeZcASQInKQUmi
2vlK2Jyy+pZ9W3ZK2O6H0NxfNiPyZw4+BjIUStQjGTyDbhqTkI5UgTQP5R7TXZogk0S8J4L7jE97
DHM8KSO6cL0p+xqNpavYrdNbJcg7MI4gYiLZToCcoINvrJDTMYHOFB7Tvb94+S49qAct0HYGuusW
l7W1vzIKgNnT3dKLg0bUUSjYXL7NotLWvEsoIEQb3HWBhE3sKvQ4V1ekwrB0LSrNCHyNz4RU5Yje
bqlH0G0921G7i23rWsc5ci4fGVEApHExCS0mlfQ2Ai0dbeyY0ETGJUdLcb1nivGiqG77wDCNPia5
Yn5IDiddufQGci49Snfzbaw9ptqVkd/mw93lZW073MkQA+cz8JWaxZx7ilZp9pD+3QZLAnGyW7Qe
LtCPzHxpyh48CqZmgEb0RssURweDaGYfKXryL69p+0Sc1sR9KQUN76XJ2pVJtjfinb3cyu3LZRP/
gI4nG+w3nO2bpfaTTaDOizLu/Clxi6AJ6p/REwaf95WffAFxyJe/q3jamq4ZOBbKW438zKS89KAE
hNSeN1a12xc/+hy3MbUducuvdWgJT2vxF3xeOjgc/t8iD1tmJMclVdE4mFEMic2105RoC25cSNoI
Uiv/EIWfTHHvWiPrDGWast/hDvUUp7gFnZ2DKrxjIPUnajTfPiInc9yxr3pEOV2MWbt2oWjSva6l
r+g3uXxGRDa4M29VNTWhN4XhM8WJDFfpHkwi8F6RCf6kG2tarR1MVEX0C/3nu9GOX/NBlCDdDppO
u8Uddlnup35hY0Sqfkzy2yU7KNAlnXeX92sbik5WuIimUVdNKZishiZ9KaYfNMd07uNAnbraKWto
pv5lc5uQBLVA6L/bCgbN2N/P3AlD1amSsHxQM4SKHZSNcqismz4LdCkSxGrbd8eZLS6s0dZ0KqUJ
LXMagnmKto9px+hYmdzE6ojy9du+dGaNi26iOjFz2cTQjblOn6rkxjZ1b7WXvV2qd2M9+jFdEscA
iKgm5lKm6Mk20BCTiBLBm22z0HL+/x3W+XQY8gUGKu4gauh962C4WbB+In7hxf5DfA1uAzb4lB1K
GQlbVrYQUfdsTl6cm+cghWb5OrUdG3Xd6wHGsAP9ZdmRO+UYeTHogkgwXSMEs27KoHLVWHAHXT5d
aDx4f7oULelStQRhvJ0HagvF2aCkUMcMpejH5WO8CQFnm8yhDC0Tkyot8lqogtrtUZv3yijwlM2A
7swEhzJEiaw6ZtMGcP9u2EsS1JF7v8MLAGnIvBDs3EcYQJ8ju1j/X5KZ88uiQwUyqnSsJn22p3tS
7iIwztgLmFNUTMAs/qoK1vcR3t5b5LxT0oxKi5guDGmSh04ByUdEkEZb9nWSeZe/1kaLxntbnG8O
pjFobcZIhKCdUO1ZZ3DtNlDeeW6Ok6sGlU8CA9VXD34harn5+B3f2eZbGyZooczDKiMFui4O1QtM
Qj+ZVepEFeN87HsR6gn2lQ9ih6JpLYKuPRT10OHzdX5evgHQgXzW9/Wz4su7+ltiuEL1G+Za7/MJ
75fJuV7SjA2xY4QS1jXT1KY721Vv1wDDpWgrEl2NH93vvTHO/eZ2LKs6URi7hA+iJAtjD+m/TuK9
N8G5X0OMZSEzevLLDt1EUumbkEzQeuqqaRYIjqfA+XjO3SpOm0VlEsg9BtijsEQ1Nt6t19LNBC0W
1Cvv070asHpQHIgmvz8i5vtlcte/SSl06phAd5sgnH21S6+wnWLxpkTQgyA6lhzAaI1F8iRnnYN9
jQpli1f4z0jvXJF6zkaZ9/2KOFyBMOfUApkZ5QEbgkZ77I61x6aByNNEK+JAZRrqTJdNAFiWaJ/T
dPELRb6ZQDBfN50AKwVfiecgLWylB1EXMCTJ5BA0JzedDlruLk0e1LX0aqVaRUeSedAFdza5a1zP
gcSlAsVd5dZAFGEiXjAd8vR7cLpZHCMSkhAwj7pkkkMQnY7JTOUCl3e3T80ryxScQOWN1OmDBduw
wQJpExQKuUW1mL+SpBhJC1LTa1nOwMOCxqUsoZ/NTtoNRenQGu1Zi+zJoDo3iPxlsZIrJZVu7RZv
ohIqzqMuub2EXn892TVq7VUjccFzE04kCSwCIvxF99csc6w62klF4ut94ncVVZ3EJE4/xntD+tVb
y0MiT14cS646dREaqMG7bre7KS08dei/r2vrx1PlrETx22YOJqu7U5K6cro4uVKt6aqNonAxIEE/
kcdcNULVmAKtkr5a4BCZJbBKdUWGydaXOK9+QOrFAefdjVTONxrVH2NDuc715DuTpIQ4ErRghvEo
zbMrzdFrt8RXfdy/ZrKETqGvq41PLs8enp/eQu2dVRn7tu6/JfmPaki9vn2ZQDJfyfOhhnqxPJje
YjY/7P4beLchTwuS7uZzk0HXrW/B4hj7xUxdIlFH6i1HKsDoHSluRmWnW8xPhQlJi1bxpRSjOmRy
O2P9oZlJmEq1pxY/I2PdmanuJOPqKgtkcMkhUezK0Qd6XceZuyZIz3dLUMXTIZ2IL7ezWze9Q+fX
aGVBRhaUbfEpWaqdbI7XQ0L9WS8OqPV6Tdfvsvra7DAksPa7gY5OYeLeVLpAtzNfsmc/wzC73VmH
HNLaet471pAdJWO+mYwc8Z9+W7brVZ1XrqFPDyCDcybQ5ddFESRr7RgzjoVpHYa+fimy7rAO+reh
+G5JFnqhTPMqs4jsKOOznSatI6ny3hjpLppzvzeK5ya1nY6AiJ1AV5ZivsfuPKl+WQfFNYr60ahj
R61wiDGq9pnWw70pdQepBsd/9jNpdIDsD7y19x3OjExlQcvVRtkCUHvmT5zH5jmB7E+Ja/i3pHoR
RHfxNUsf4Hc62b3tifRPhBa5i19Wy5GqPTCi96NwuE19yR0ZnwIbGy09KXMKN365fDtvwvzZIrlA
wEhIWksxIuNovk2LMGlfFmiQTwKE3+g4fL+XLOQ5exhXQ5/ncoHbRA6NQ3cb7Qn2sblhQ2uiO3/j
YfzeFlvymS0zL5XJGnFFMqYQlvbRXmwf4e+d5q9H8nB5/7buLmAtUWTDgFmeotsCMthNigdhPHuZ
eocEgEvlp7p9WleRfMdWqH1mir+0VLrGfZfhSUaALSZNHancD82NUu2m5qYGWFxe2UY60lLP7XHn
XzHl1Rp6HI0l0ILuFkl/P4Yq24oUWu/JHkAfF2UbEtEzdzPGOTfMu4ENwqqBwg1Y/ljbTaBzZ4IQ
3V+0S79fIXf4k5rR7CWs3gVMU92m2idN7hjQNxBsJdsq/mo+XxF3/MGfWf6erWdQMtxlmG6MQzPM
dpBDRZfvZWvsP7tkjDv/OnDLinKMeLT1Hdrmpeq7JuQi34rpzxfExbsRgUZNXeA9RIzZGxrFU5Tc
xZR2QJXMUbM6KCtoDKiiHjbR0rjoV9Hn0TYbPFvaLPdolxzMAXIotqhiuAWK56vjYt/MWsHoqrZI
xEMDSHnui0Bqn83x6T99J55Iu6JWPtcGCrpypDvqmu+UZd21VR7+NzNcWBgr0qyjoQejiVq915T+
USsedasVDbQLTgRPnp03Rae1OkJqvfqcACv0m3o+NAsEZb5o+jf73wtrvXNdnkS7UdI87TqsiubB
nKeuFPkTiK8ub93mhXx2ECwOIMho50oGjVQ0KE2gjlf97NG4G9CdLzMBDb8JqYjnSoS6PF1NXhXZ
DLIKMMReya6FfIqr7Mqw9aDf8qVGgrEO5l0rujMFV4vFQcZkyGu3qniip+3NiGpqpnRuCjZqyCmN
w0spagRk23YBoXhNFyItel9r6GejrRossr2b1tETfLqtJ975p+OgYoyJggou+iZ/94I2t2D9fx4D
1gMyXcePok5Q0fHnIMOUh6nD6+t/zcPDbg6SHWRmBc4sOh78oPxEqrVsFswyy41LA+rNoXJcM0+D
eIJy3+9BwuwlxBGyX21/MVMFhZKCPCrfgdiZZT5JKhqwUZr06Z6Rvi0OEP/ecvr9FM4vQkfYhvqT
Re5IUlNJRgVhnNebRxlyGog8RNUakQnuElOlIpKLAWnupL6Vp72aPveLoNq5QQfDcOq0DO4YRmjp
zmbM7SFxyPjk0VKJycTSz7z0ZxzKt9Sln+bbeacJe0ZFX4w7kLTO5rLs4NKJFCTTQTVeMxp0OngA
gmH6OvQvkCtx+saR5cEZlKd6FaxcsLlvQd5ZFJ4MK1IeFe6DtUDA+p3xY4rxmX2hj0DyZ3c/8FTa
0OY1Z9TAWDmm8JDBOEog+zAfCoe6IzjoMDiIdj40tV1Gl228PNll8d7Z4karq1XNZHYHHeVeL2sh
MR0des2v66dxEIWPInNcQJwqZqPbK76lHDKdtOlK8dhsAtnbN+gCpr4NWvs8AAO76F74h1D8tFB2
ys4WOhQDNQcDfXTxoPuTDbaxBGwqseFXo43WbZCKZVnIJJQTSdQdvI2oJ9PsgJ2Ztvq6xdwp0llv
pTaQqc0B63cWIermOVVkE8RwkIAmJmdmpkuRGjleppVu+HMaBRoKbBOo0i+fmM2Q8swMB2dzElOp
LFG3sOpjW39dcjTzl05hibrCNnftzA6HaWZbzzlF/4+3GFArJOOzqs2vhl46mjk50moehvpXPhTP
l1cn2kQO5aa6porCbj8L+bxKbq9aGYPQUvZ42YxoEzlMSyity3yGH0R66erFbdUlbtIM3ghWtMuW
tiO/0z7ywTlmBbK0sYHbrKbG+hQRhznWXRRANgiifQAWkbKYYA95FQlpmtQ5r1mcTh01+iHZn3TR
aOsmjpwtioMtpCpSSiM08S2j02bXdfvFmh6L4tj3d0omqtR9HDfCzXdmjAOt3myoPrMLKNvXN2+k
FPftniGysDeB/ewPt8CZJQ6k0nUsAMDYOdbWTL3e6X8yzRbWAtA9//s2z/fL4vAiWY02T0dUqWvp
rpo/k/mpQLuPagUVmozjn5ePoeiDcahBl3JpSM8OfHkcpFcjVt28D1tyndDbphbN6m7epmf7yGFH
PS/FRBjY20aEBNNPLVF3k4yGcIjcLdMqagZmB+DSZ+NAYxyMqVdq5CkGj/VoF0FOHNtd3OwBpAKO
7a2myKlFB4XDD2lAGhLnBE4NSh61fijq23ZB5vsqGYJk+T6395J6U8dh1biXv6MAlfmovVIqUmes
BJrUlqsPjdPX2THrlN5pq7R04sq+sfs4sMrau2xYACo29/hfqmxo8gkJE6P80dptID/payxYnODY
8GIjeo1cSTojW0IwVqt7HT7kMjkK/dKBgu3ycjaD2tMJ5edADUmOR03FZd2jsWr62eeCsvi2vxFF
B9GABqVizt8UmhvFZLPUmaK6Q5/sy972cjxO1Ua66lXICK3j4+UlbaarMY30xybnddlagehiha4B
e6gqINTR0MONFAMLdqwbZS8wt30iTuY4rzPT3uyTDn137GLTvytXyk5yaWh4rPiZ/qjB3yDiihQu
kfM7rTGUgWroPEZGaK9dxQiUnewTy6DA2KP54/IS38YUPgLLnyXyTOz9UnXaiMqG1/WtN9bfpHV+
TVP9Uc3SW8kaH0yUyRwlzo5GOhyj1nKUhroQZYNG2gpK3S5GJfJbPUs+6oZXrRR5tEIdUa4O8SD9
mLVPqTI46qDsIrsS5b63D/jpp3P+qlsxmKbY4JhR37TLZzrfX96bjT4+dn2dDDCIPIuq1aaOyNQj
9aKGNEA+K1izo/o4+GwiN7mXdDcSzuJs4/zJJPv7mUl7lG0S1aijsXS++S09lGF0le4XUAChivYq
iqO23yxnS2R7fGavmYmMUXhgHlO2waPQTcM3VjQxD7NoZVwsAFl6hc5MUF0lqP4UV7QH848fDZOj
K0e185rIdCk5dnFgNl8lQ/DC3r5UTvvKgVVXFFFuMrqGf6fgIwCMDwRAsZGsq8yS4U3lFphypvku
X6koXBTtJYdLVIbUjBXhCfHGq+FXoJOPw2g/BmxWB1Sar5cdYXtVpg5RaTBbqjIHSWQx1UEa8YJP
O3ckd+1wjEVJs+3L5I8JPgOSJ+PcNwVM1LRy2gl5uZvceJTAr5rTYI4Eni2yxiGHabSxUi8YQouW
2yL1SRYm8DD1tqIOmjcub94/oMhpaRyKkIaOUst6j/8nxtCAPAkhN+YwWJUVTXiXDW7D4skeByFj
ESfjlCKZlEzVF9yVKJcoPy+b2GjtZch4ssHBBoIVfSqZSoju0IB8qa6Kp3xXeGbsRFfatY7kquw0
16h+uow15LLx7RDqZJsDEgL5mBQ4qXrm/IgBSaK2Tmrvuwp5OkEE9Q938ckUhxrT2GcaVYAag8ek
pFI/ysCRAH3Qe7T8hKsogyTwM35auFcjO5KTQfNS5b7FVE49P3aQFL68faLjwWFHUw8rMhBIFenG
Tic7uRGEhdtIe9ozDizSFZp9swTqcHaD5QcmDEsC+S/4mN+dQH4ieAExX9R32Cv0CkXdF3lyY5Hc
t2Cn+Alge07jeKaIL/TZeoBq01NKKkEjmuCL89O+STHKRlnhkdUpYLm9lRr0QAlM/EN25s8H4cd7
bTzC+0UD2DEBQJMRQ6JJwCdIp7/FMb79KurJFXjohxnfUem6NsOzP5rQR5ddlwa0PwhcRq99cxVm
7xlafwxhTwvkACE1IJ8wLzBXQEG6d6pHCL4hoTHv5Z0ofSL6Xhwg6JpeGVINLB/rT+n4Wi5HSUQ6
KQIdlXvjlB1dpCo32X0x+8lr6S876bneg+PMTXz76TIabNdcTkjOD/yuVd1WnYxXnLo+WVPkt8m9
bWmfLDX+Mkblqy2nzjI019kCrWxF6l1LcegayjXZZ/2PAgTijkKa3eUfJdplHkJqq1zVHvlE4O9e
W39Ns72HLrl/2cqme6sgyDN0RVF1k9tndUhpbi+4w7LlaPZHa9hf/v+3PyQEx2RDs2SC6/J9bJ21
s7YaEiLeDgVxVs7qnw1oOSouuRIrtwitcbierJO5gA2FNftPnoZ5m9i39lHwezxWyB60uXlna+M+
0QJt1K5JkP4iIbMFddaAiYBLP5kyZnYwMyEFBHOtD15+ssgDPonVDBgML6ftfZzVProhkybEAJkn
+GwiQ1xwKNe0SLQYHrEeuqcmwMjSHnxdTgu1rMlnAZvlS1eLYJBQ3TzzZ8vjokSMiM0o4eI+Ww9v
hFqPjMxdcbCPKFP7sbMcU9cMwcngSndvpbq9/oo+0GAWqe6KfggXPuZxotS1Beejyq8+GcJZk/DO
jQUuvl2bJ4pBMGuEKXu+rUHqFDNP+7fUyurHR/Dzf5mOZK/7nT/uybFGD+KtaOh0YyAOQcOZUc5H
7FEtuspAD1sHjmT1ZvRZqSLz4nvJLR4ll2mOtN/ZvZg5eRBhMM3ei+7GbT89+w2c59hNhj4mEMXi
Op6Rwmpd0MOmyORK4RBCnPD18mnePMwna3wyddSMYiwNjI4xxtZSc6ra69qb2BalwzdPzZkdzmmk
ZNbQpY1TUybXZvMyW2E/p4LIle3MBwQ4s8G5SNRXndGwwD9VX+30So+P2gLKnl1dgrdMciXhM3sz
sDgzyLnClKTlPC+YtTDG0pe11jHW+nrFkLkxeDF6nXAzxkHSrV6txY6VjoKcxQYFzbvjypPs5VWZ
dBKGGD31CybVSgd85V4CyQzjcfg0vfFH9I9i9bbtI2PpCoFmlq3zYS8UzGlM0wXvq/qpwPWPpmdn
MmY0wgsu4O3IlJwscR/UtEptXRRWQ5max3HOQMFUHEbMxVVVE8aYkhhTsGpCxdw2LRfzsk6DkvNk
Qvgsk0UFFub6Hw/X6bdw31qSbJTQTbTQTJgKhLyMNx2rbxh0QT7MiW4Hnw3Lyk7xjHbNNbzso1u+
o8sawbylpWmET6+kS5EMYJNWvLiMHDtyy6hw1r+Jqc6M8AkWDaVta4w7BCPyLyq5soq47t+L11jo
e0NzN24r/IPXDsUwjLGWbQ8BKfVVhbiiIQdjgTxp+zdXNP5/tFaZqsHYGN5HVkVqjtHM7ij5vkKj
ISjDHjNvejGglS0HyCFVaFuTPMv9i+90ZpW7PeRVKVvdxmPNMsBedD8jZm4FR2HzWjxfGXc7EKkx
onHByuZ764t0S1xcjCCCVx9rZPcYsWYTivIpm8fvtCw+sCqXuB/WAid/6fZ5gqsovlZiUVf3Fqic
rYsHlbXBpBOhK4KqfG+hfSy6nRVf2Gq0FZXqTA3e1Immgjjj/bnIZ01joRvOxfIlhejj8nL5BIj+
f/b3s2x5tHZa3hNF8Uar8EDUFcyZLbjkNr+Godgy4NfSDX4ANLOkkahMc2CQDt10Z5l72n+5vIrN
N59+ZoN9rLNlDHbaVB1EhBgxhl647a8I4hSxn4brrXXb+PLdcmi+QgJOmLTZPAVnhjm/JSMGonDC
cQrqT8qC0DIk1bPRPQnWt/mZzsxwjqon8rBG2Vs7qxZgwDnIf9LYYdJPrA3ZKJ0hEL2jRSY5v52l
ijQqpA9RLb9qh7DJvl9e09b1dPbJ+LHPJZ+pqTMN6KlwU9uXx1eVPCTZse4dMv+4bEuwFn52BjwS
Mx0WhOZEV6/rWr/pIOjy30xwN3+n2HNv53jM5U22J3oUZsmvyxY2B/3Pd4zDAnkGV2YRg6gVsrpB
fKQ742l5WBxGGsVIbsG9FVTPyfXwKpx/F7iwyfb3zL1IoetQNsUpRwq32C/osWkXx/JoOPm6m3yF
IAvUJ0S5480yw/l62a86szp1QzKP44oTiFo13UPOI/dtt/cg9OuXQRQJVY42w7dzixyMYCJeooWE
iwNcFHuWptKDNrR9aGwMIFHIDphhlEWv083n07lRDkLyrFKoxToAGFE5411PD8MudXX0L+WPkX/5
EAnwyuSAZERXnlYD9L1iaJ15scKIjNdtaRy0Rg4umxKBsskhSNzGajwVmFiTduQAi49skEHG4x+D
/7LHeGrGYxOiofTpsuGtV9XZhvLNe6utqh2Cz9/5ekZAxlpHc7EeEnNpPsA+t8O9EG3J1qZhQH7q
TW7ma3rQb5BUuTKC3KuuRfRtorPJT9hE+bgOY8Hw2CcYWs996UadsZcrFjeE40v7TRQdbqMmGqJM
Auo/mafBU2gWVXaNS0fPAyP+Gdn3l7/T5mtQN04GOFiBqEdCcH8iQ7T4Rjs6mjGi2+wIJvl1/KV3
TxYKYXgQU3rQrNdhBjsptPnCodRFJ5Uh58cvefohHNIgOsG4AcH98HvW9y3T6KVA1d9cxCJJU+HC
OZzpxqVcDR3PRIx8T9CprNCr4qaxu971HmuMSHzrYU1AhqmK0IaByaWVcmBTdW1VQzsObdX5F7Qk
m85iZ/vc+tkW45UOSXfBrfgPGH7aWQ5vEhX6n12Hm2PGvEoUMsoK+yaF/oIdGtBdaF8ER2r7pjrZ
4zCn6O3YWln3R+9naBIGfOfXuWtO3hq80S/vpD1T9tpdNruNqn+sEtYMe3ZTgcfOLqYKaY2pCDIy
4FX/ZJUuRJXcy3Y2q9RnHkM4yGk7NVFGhQlnfE6e0l15X7vGa3SXfYOUslfjKSU9lZgIAJVvIDq0
ojVyAU5vTJpF2cxnZL+oBigJ7oYqlI2/qe2dr5ALcvRUNqJ+psw1GjzoQWyWBPJr/ZlVGTrH+IaG
PMGZ2b4uTh+PQyE9y6tei1hwiIahEnevdM3Ku6JC2/ZD+IR2hAOZQe8jPV8YgIO+N/9EG7fSd1pX
emgakpqw1a8y+5ON45p683A3pmAQEwnZiJbK4U7TDFCH6tFI8dYbFVhQCkx24kq2AGQIBzL6qkhI
AeFijOevxnJt5r8k6YEWO/1vZuJ1wzJNTbMMXFGcOxRlAXEmKK55eZk+Ll3+GpfqHlmhnVyB3xr8
7mO2iHghtm/9k03OD3JKFC3VsLgaQz8hxDcD7SYCD275VHuJL5rm3va6kzXOHbQlUpKkRalbVsOo
DirJx5S1JRpoElnhXCAyRszCxbCylkjdR42jLIvft5Jfr98FCLY1F3D+yTgvGO1Os+IOpthVm4JJ
OA71t6tANNmz2Qh4bok77KAGibpVQuKprW/SArqsXox5ZKlyotQvcsPR4wDMGIILbztmOn0v7uhH
bT9lygDieqmZ3KJJbyhVRSdQZIO7UwcN+UcpQ2GNtV9pQbxjRbXuSMDi3t2sjnhISnQ8uEvV7BdS
JBF2Eowsnt7ctOV9ogRdJLhFt2Hjz97xCV0lHlY7jZDEMQbTJanmNFnkpH1YJd+tIhCcQ+Y4HwOh
k7EP0FHPscTaJ9kmsqJZ26IRasDgoOY2hzQQOfL2Mw8iirKtGbJs8lQh0KZUswlIhirZ5BGQd9Gj
BR6U/krzKyEJxFtLxYflnazx2ZUmi1W6oD/Ua9Xxq5yBv6uQAkrGMNOh3JgXjzNionY2wrXBGSIg
2lhA6V1RX5bSHUM328p8bUh9Qyr8YtUcacAQj646LRRi1DmBjIYdIrZzCSRt58IML3+ezSN+9vO5
r9M3qmbNPVq6EvmO1i96JihOb7+mzgxwKD62Q2P2JW7CDtMnxG1d3BdMLtTXw/wudpHjF5S+Nn3o
zCAH5FI+5iRiQ5xzdayM66p5KRq3S35c3rftHNGZGbaxZ5Eotc1BJzVyJlOw+tkTqyQUkVd9W+8G
n/p4c38jL7YHvQ7QNgmgT7RCDtmZ8OS0diDBI8oBc6F+Qm4t1Jt7YZFt03XP1sh+yNkao9HuofOK
lqXWt0L9Cr0EPy20Mpj3ig/RRIxPCAB3801xZo/DdEYiLUFcDZ4bfyXxo0EerPJe8N3Yebvkrxym
t9JkKCXrMfzfCzT1wVhwJYO9U9qLcgmiL8XheUNnEq8WIt629JryWm53GFo2ywfBmpiTXlgTn4eJ
a2r1zfS2prfBPBfyzfvfFR9RH4RgRfz0pNxpaSuV+ERJ8VVTfDO+n6MnReBcmx0tqM/9D8L5FExX
aNQE2SlrdJg8kN4EBO7VHVu3eZKcwjNeWWaL+tN1E5LvsoekuRtj3lE4UCNaLYclqTFOmbkAS6xr
+RcThFqOQ+3Jt9Bx+fzGpOlp++R++rvHvKkbBI8lzVY0zhH6rqZD0eGCbj4vQXGn7SJPvmt8A1ou
GTJ5ojLeJm0YCl9/7HFOkTdDp4F1gj3mF+x3BbmaapfdtOC7FBF5badkzmxxPlEZlmEYzfz7adS6
VeJYr1rmNvi+cwDSvlCS0C3oSFf2X10MfxbJ5w5kKlF0sxC0BpqyN5IWSm+/xgiBiCkiJd5+gZ7W
yGcPunUZIXSP9t/OY+Qhpd8gGPZ0/3c6Ng9YAkGENdvgeVoed9FGtSWtY4sWF2p8y3AdKbFjD4IG
bdFBIZxDzIYuV5KMgzlgYQMqBRSde/SQ7Ip70QDwP8RxpwVxN6yGXtnYfqslhcwFMPCzoy7rYoOU
mLBAv53wOftk3KWajUXTAUh/91ax2jm9Yjm0xFseqLu+ZbUwl+BmkDFzRI1d2zBzWin7+/k922bW
aIPe06vROlOhLjxYHgS4rPzp8kUhOiIcrNSxBgo9FZVAu7rG29qNe8mdRfpJosVwWGLPFWSAEgRG
cYSsoBolDgaOwnkFIctU7P/bgjgs6WiuSX0MPwPXpZx/i0u3mgV7tp1YPR0MfsqxHq1ktVsEsCxg
YE13WTCgobJwpBDyeV798p+WpHMBeasuZTVhdsRbtfpZtbLCafXBHeIhvGxH5Mo6hxfokgbJf43Y
BPpoPzP5h94RwyXd6g85OE81zc1J9dBWFdR/pH1qF+5l+2+9IR+Dlj+HXuegRG0hvNYNsJ+BU0zq
c7cnn+wiCxIj85eoxRhX72Q1DfScgih19q0OE/L5spc0pGAxMS9Fo1dGr62CFHfbf6pmy7v8CwXe
wr8j8a7Tc1tlOj5576QYLGva4rrM/yqRYdqypWiyaUK+/r3zFyj5EpXJxZpq4hpomKtNQYMaA8qP
O32ywMFLW6R440PPwVPqWxMCAMXaCz7mPxymkwkOWfIYbXczRb86o4bAJAXuhTgsIa+ENmvBwRV8
Fp2t9gwsCzszZQLWf4/GDzaqV3qQ1gJYEUCYzn2Sdo7VWllRS1HlQ5J9hXw8+APu4zS4fMD+4W18
cgHuw0xSb5ZK/VZDmX3ynN6XPyXUwij6BatDmTjprTBXx7zq41k4meQ+FGh2a5Auoga+oEhUgR+z
eelfew+t/kEVLq/R18tLFO0kdxkUMWRKCJNdntrEN43FkS3Ji7VuJ62iu0C4m9xlMLbToJTs4U+g
P1cE8X1+3ew6BM2a27nNs3VjCgLKf8gB/NlMg6tGFckS47XKanxXo988Md3lxCP7+Ev8cwZlU2gf
1F0OXmrwbeCh8J92lhdosLNsmDF7g2sJshPl104Jh9otpc//zQp3SQz9qqeRxtjU1yxQJPOqXUhQ
GuD3s0RacG/jQheOpsFdCKYO9mK9h9exuZA5zG6jJ/BNYk8pBl69+gq8L7emW+6Z+kT0MKD4j3Fl
0Da7KOMeLDCwC0BNADQGBzRaW6fTYAL/62IO8wY3jzo9WqYtypCxPby0bg5too6MWsJ4PSLpKgKf
ONg8+vm2yFzTcOoBD+1wlXaGvistEU/R9sVwOr8c/lhLasp9jlBNVxdML2thbZLd5QOkMw+/tDoO
cEwUISoIxyHmjOXjUqyqWw9m4lAy7GiUuJFsBnGvGl6W5cc+sQ/1ZD4Na565RZU+ldqrUoPCumog
Bgdq5BESHeXiZGkBCUbtbrbvs2o+ana0j+Yud0ipv/ZRGSzt5FtqdLcYX2Xll5KVfrXYYYpqjpGA
7HP6BeJeRx67W1PDXVWDuK61XLutwHA6WS5KFg+1DOXipcG0TB/PjhZhOrlETBIlvxYAWALZWLXO
D6pMbv6PtO9ajhvnun0iVpEE4y1zd0tqBSvYNyyHGeac+fT/gnzGTUOcxhx/5SrfqEpbADcWNnZY
qxCeG5QWjfDQQO/v+uZx0FNj0HMsR6UuaRpkXe50VPXj+7ryh/aPLtTL3c1YSYu1Do0CDXVplX7q
2tLStepBmoo/WszFDAPPdVGvS6YjcyTEvjn+UJQU0hPEksifnadfhtjqRhhTXms6lkhjERGiVZTf
vT+a/ugPJ829/on2i1+X8O09MtqEI5oOwhI5AkqIRwlCguEhOgw3mAFyeO/7f3mIXNbFYDH6u5Rk
qUYkTr4MoLCZDxIou9FzDYltT4HOHjcrtA8PF4MMIEvxHJdJjFhBy6z6QNfWgfrQCR3wD6FhBzNH
Zx4BAXc7GdDt1kLqZh0XzlD/EMDt2npt75YlBC+cZvhULw+DzAlR/iXPcFkmg79VTJoWujL05U8L
VJkb3id+51A+DP7z7l9SQxdrDOYKc2s0BW1CHD30WsJa5Qt3dUD81aXPSfVQolHvuo/uX2QXkwwE
x605zkaJhhKztzvNG5b7SeFEI9xNZEBEqoTWSCosS1a8Gh2dqRf+qIitPshejh4Z4dP1JXHtMWjS
qEO1NrQlUHn4KbEdPWcJImcaHOQ2b8SSZ44ddBCMJMuGFn1HysPk6mh2Eu/pFBV0qcDjxD14+/n8
Xx+MnXiooWqc1pjrwUAnxZQ5+N456vE/iTjQb//xer6YYkBl1KI0xSOEZjdGZ6Stv64CirjYo/2O
aLA8Q4LD5YtHvC/hml0GW3RlXuexRuhMQZoq8qbQ3bAzH4mV8/gq19Z30FbZWPJf3Wv2an4WeSR1
nEPBEg1E3VBlmgAH6sXSjlXhTshatCnweEL3r/DL/jLgEvaCiEcJUntxPkJ/FZJErlgjesgfrh8I
3nIYWDHCNESjIy69sHyJibVMfsztq6Lf5No3Y3BkUOcuD5FKQJVAAqcV2PptAnExqktNU7LZt+tL
4iUVWH6BPsSYTie+N2+ihP5IG4zp47i4l7k9YxQuPiwNE2gSeHAl1dAZd5yX2AhzBe/UBkMFox6D
Gqb+RNS0tvRBdOK5ccmc2LEke9fXuPvZNnaZ604VZDWXRhr7r+QgGiUIJyeMjKrWdTO7p3xjhvXC
UqB9Yijkdgiy14PWnpvEJanPZT7ddfeNIcYNNWOdtYW2E7TGWRXsAo3TynSKp5GzoH1A3hhifTEM
R6Mq3kueok0V2lYwUv/kIq19XtFz/9LeWGNuNyEOtaRM4Ym0Ad04Irc9W5ALwNT3AJRaZyt2h0Dg
+MZ+pWxjlbnjoiyeF7MIJYcMVnlo7sDd6WTPya18mI/oe33L3elkPJrBdV/ZjzMvZtlqciM2TT9S
WXH1jAca5Fd95b4y38UYqOZ88cQTx+ZapPfhJoZGt8z/q/tjtt5XbPTOIMhsg+9Ujzs78wgodsPa
zfqYK69UtFEOVwqV1R0J36r2ibOBnEPAamaYur4oxoLOuxGpEjSd515xO6dwlsWbvNUtnClon41H
XkaIgyWsiMZSpbo5pCB/GaDYKSAf0nydeUka3t4xQJI1WaeVqQElH/HcLueJ19+9j/mbj8MAyCqn
qZDPMKDVdnU3+MlfmAmabQgvOfEDr9+EhyIsk4Scd1oig7YO3PWG//NGGyOLSkqgv+WRd6B5H4hB
kXCsjCWb8IArSj/THE296afPHN+jKcePF5mKcUGZ1g3YyrMZRx2ACkhFG4+lk+lOHnoGLHRZ+9ct
7XvCxRBziogglvAGxKggOvBrYfQjQbevm6D7cW0tzKU8EEXLsxa3ljGf49hHDG5JhZsZnjCfS/Ht
urH9Q3tZD3MTN51RzwvVwUgrS5ecMHOy7mxGHGzgWWHOz5LJRdxjMsxp20ApZ1tHMwu4YXBNXl/N
vqtdVsMcI2FMQ301geFKrD+Tvv4hyYM1GzlniIDnBMwtrPdVJ3YqIkIxdJUeJAu82VXeOpgjkxjS
qIoNOnDVLli7k5oHyehd36p/AYHLXjHXbB8VUOYz4MlUXAKyuZHbBskNPTf/hYKQsyK2nNxWgtCv
XQzp+ig/ykviipPmEjk6XF8Vzwxzpaah2a3hBHdeoPqr3g3hsc84VKKcj88WkGUSzxnJTUCN4g3j
51T7k25A49d3YQvE5TD1ZIpQeBfToGu8EYSAPDaIneMIzgxdNyRdoVwQDMJIUiSRYUhwZTYvreig
N0gPn7gaWnvzmb+ZYbAljJYu0ZueVjaSIPfGADSNruH0x5bmfewUhJBgMDEPTXDdCbiGqZdsAqs4
qsRurABnrWYetbK05DVyTNI8ZDOavoGkpqbZhTSjvN2/ScurUSS+rH0R1s41FVRXQL7XEpVzc+y9
/X/bDgac0BKshOuIuFY9N654Fx9Ma3bwqrQji5KAGve9tXjyE5WQCl8zj9dtQ88zc638Zp4BLaEu
8i4W8UYBQZw3+GOQUV1sLmsxzwwDXbExaJNMWWGk+iHVLXPQLKW5rSS7Fty1PSc8X+Z+bAbHlswc
1qoyQW1+oOIMiZv9FX9bJExUz0gtmvdaZ5lPxJoCXqFsD0G3O8q+GECHC/aMNKNc57R9EFynDrmj
bG6trx94zOo7yPabMQbZpCJcOkJ5klfB67ovVXNr5JxYYO/l9ZsNJrjpciOTkAEA9Pijk39SoCM1
B/m33qoOBuqOoUv1v3gT47yFMWAUN3qSVys6wJr0SYq+GdUngXy+DgjUtVnXlyTF1CRNko0P0tWG
2sq13MWyU1Tp577SfTTzQiC6a20SNWc9H0r7usGdOwKcJheDzEbqYyxA4BwApK1BLeaWPPCY3PeK
8L+ZYLYNctxz1xjoAZvs9NN0l3vt64S0DVp126B3afBbZlYXJA50tv/I87frY5BdSTMxXA04Ck2J
aUicpk5mJzd0mllweJUt3tdj0FyOh1UvDTTZ6OqjOB+i/qgIQdO7A55I/9tnYxBakqYSJHu4F2sS
W1r0EvJqjjy/YDBYb3I5UztZctYBcf2LTJ6vL2DvLG2/CwO+Ra2H9YRhcychXhM+JtK37A8SyL/5
HQO3a722VRThuGoDKNxIE7/qkypY8zpx1rL3Jt5aYguaZtgP2Uw9XPHHG0qWER3Uo4i8PH+0ZN/F
DAIWLrRhf5BZVpKyD6MyQoKr8OP6rGROkdzPfWbFFS/spufyIxb9MsUOTvV6XopJAWhQbmnZrbMB
5Ifvql+9y8lVnGB17zaWpIs15tZQw6hTFQG3RnroD52vHWiveesPvIiLAtq1VTGA13dKStIOjkcB
QUEjXOplfnTTHAovOfMyPrsX73ZVDPaRTDdIjIEWRyl/lPGNoX9K8qd5/itXMGEn3RqSVzUPXR9E
41/XzxfHTz7w1IBcMCMdXHJdTmt+q0TPY2JXeEBhHOm6pb0QfbtEetI3Iey6doicZrxk22Y6ZHIW
zKH5dZ2gytckj9dN7XWQ4aBdnISBvdoo52il2/kTzZFAQbkbHBnnrrLAEeMZd4THQE3//Gv+wgCh
oeltuw4wWYr3FXkV02dDfOYsi/exGDDsQjPpTQU2qpxSYHjgM0Ghj3aq/RT8Nr5FXnfk8wrx7DII
aY4FyUmJEd2xRjexPHpaE1tSWjkrKNCUdOZEbRxPYaNQMQIpZFYCUMToVkFtPY+tpfHniZPz4Jlh
kEQXhgonPEUMBT3K6jA1hzEOGt7R5uAVOwEFvrsiMlt8MzAJH0jQnyiBAP+RwnE/NlUtRnLThnKF
XD+kSzHDOhyL7OG6+3G8gE1Lq+iOQQ0NjwPBtIxYdUOwr3THRn6c9dj930zR1W6wgiwd6uaCCj78
1ktmdxgf8ujQG7bCI8/gbRsDFGOX5fVQ4zapx1cVs33z6i68vhSeDQYZzLCWCGgKwbSX4hap3jBR
hAbur9d3jGeEgYZ8jrNcy0QJU/SCp0zNnZInj3PE42zjmWGQgCit0iwpIlctUfwl+U4mMH/Po3N9
MXsjBVv8Npl+3KI0kO408AJuv6+YysXnuVlcDb3oKA2CAveou7Snof8rQkMw+ok4IQbdqytQzmrA
iQ2mFtA/CPwpYj81piBpc6do1oMcR7aWGhaRO96NRcHmmk0m3Bglca1kCEmjdwkd5KgPhvf9sbtR
gsjjsSFwcI8lyCz0jgipiWx8JqCoi12t7vrkPPHIzHhmmBfVJI6iKEYgSK2X1tIRUWjZ7Kx5b09D
//8/F/Gbu1Cv3cJF3pVCoyKI6fTBjfL5GHe81ey/c35FFCYDFPWUI+uo4rKYptssu0kJJ0fKiwBN
BiVyJUSnEBKlCFloPz9tCYx8jHjcoZnM43ZkcGJ2k4GLrh+6NYYTOMlLf1N7kBizp/sZQ3nwCqe+
5TZC8ewxuDHOVdYLCr4QRHRuWsihl0/IzhdWhkEvkDmkt+uP6xBy/dpVRAZBJEPOmpUg2szb4U6O
v89T/dQuya2eQPW5Mqe7aVz9LF/c62Z3oUNG5ElUTVT0D/O+C0RcQW6K1J1pKcsxBAVi/iBlwdp4
chlct7W7xI0t5huqiTypUYsycWlEp3aoLYygfFL0b1L4ZRpltzTOgshr19jF/41N5jtSLdC1N3Ex
V7kTT1bRf254Vfd9E6qsofSpENA7/36YGwgPKHqLHLtAUG83Ry82qnv0d//RgQND9T92mBPdjssC
PW58qvC5Pih2gf5NPP8pLah8U525rRE79VxwAl7MMec7louoRR84zW6NThakT4mv++INqAo4brGP
JBtLjF8IvTmDP32hZ9vwiUMC0MXbrYvL5Iaqu193Qt7XYhyiVIrciGdFcuTuuRXFO7H4tBZ/UEDa
7h2bNwlnoopyHcHTy/M0fkpXd1U469jPzVx27f3nmztkGBRBCjuw20jrfQWFZyGoWtswX7rlXp6f
dGBkN9kxT5iJs33v33JjVcsTTNyBMdPJqr9FyHwV6otQckLD/dfwZmlMcqEPxUxTW8QzQgD+fOMI
gjgkN7vvfWR1zuiiOzXoeEm1fXD65e7vf9NmYfGU1qU5AyjSQxR0voE0De3F4I3B7b5JNktjwKIz
hqEbpwEDfqoTjc+x9L2dZDvRb6vicN3R93qbfnNCBi9iVW+rfsKKJpsmhH7qZMae5As+qHUfeceY
5xkMXgiSiE7GFQnpRnkzMHs9vZm8+tluoWmDSe8Z+c1HEpu0IjN90eU3hr/SUTtXuRfWd06n+o5O
yee3633+rHIOG0WgD8Hu5qsxoNFXVZpp9E0MRLTzsbPyJDyRcPLS2u0q4RyJDeetz3FHtu1b1udW
wqMCH2+x9coRtKDELLYROnL4iWRBHPP8fzf6vSyR7fw2o2TooTKDR1/+payfIs2PDSfuORvJWxbz
akjNtZuUBmHVjOERUSZ2qImHwfwhtrOdVJE9x4Y7C51//ShwXJMVk6vlaFBGSOw4mfFkGgGRv2Ki
zbpug7cy5fcooIjAsmyi+IVUORQJoGLVunFQeDz84H0mBj+UqUjCRcfNoqXB2L0m6jc1c5SMJ4qx
W4fcnLR3BebNSZtTpdNIAvCggohgZbGa2/aEgRHbgCTPAYJSVuknkj1/vr6LvBP+Tnq2sbuuioKq
GtY32fKR5uapIFh0pPqVdOhB9FrQcEwBb1qYF4OwHd9zJKzDLODz0ecsymlod62DzqHl+ciRuaVD
6g1XAEWm3rRZZpLOZMwnZD90a7FRFridrcz+PDgpqDp/ODzGA16sQJjHRVxGVRLP785JvNJbAygL
KOef8twlr1OTd30TmjrYLK4cIC2HAWWk6M90JL9w46fGX6DFY9UvtPSBidni9brfcK5VwuBKIoyT
ouP8OWPrDFB0Cz0he5iUv7uZM3nNM8SEJmKJtxI6UWEI9ckleipHwdIMzMmeRI3HtrbX/L29wQmD
KY2+knHRgJbljeTRyab6/QgSCP5akk3DIAlyToSDZLwlMhDTUhibQixxRvAlT9pnuT2SuDolCPfq
MuNF/7tHAf2iign+cfzHmKtyMTXyQpCcWnGzu8mv7Ox2+YEx28TSjxAQd00+5c7u22ZjkwmNsgUR
GB5zNMdNB74LyCXNdgcmgj+hEoIY+2V1dLM3Z6EOYznUzHc8o2chtqXX0dIhioeh1wfetMDuPaeo
hgHFa/DlvkeEG2Nt14CODUozTq59E6BeCrkkVebkGnk2GJ80ZC3W1ARqMnHs6G1s951naDyy2t14
a7MQxie0IQFx+Ywndbs0d0X/A4zYz9XQ3tWibJdGctC4tZXd63tjkfGISR6lSYtnet9BUh6VUyoo
wA//94PyjR3GH0pZwMOtoc9PUA1Ux8QdTz3yw9XNAOHX3B54ZPD7F9vGIPO41gwhGsQQdZbeg2oO
fdoIrnFTydaMcQD+83pvjBYOf/FB5mbLozElc4XjLB7Bt+mHULVdPNpnyGsD3w9RLpbYEHlcqnBN
whnlsL/Ns+qBsByFxXsFC2uP0aE7tHb6JXJ4z5w9hsDtAtlAGcxFuqGViIyoZGl7wFuAcpmckCp2
1NcxqL8NuMcl2/B6P7+VPpsOJtTO4R1vtHb/ctgsn7ny9LEu434m6GXEHCPq/Wi7w+hFZhdvqp8G
pW/cNS6f7J/+1g+By8Yqc/9lUjpPVYpzkryMDmiJQY7WH1XQctKeEN5ecw4lOykZC6BnWCP06oxg
QCbge/uPh3J/UahoSQSquhpLLTkYgpAqy4pxp9bJ5xdtnq0O86iTm4l/E3ShNPZSI0ArrHiN7OuB
y248r1xMM1+RNFqj1R0CwcyY3DTx0063SYVmVNO5bmgfCFRZV5F6hBoSq3MnCmqkZiMSzKVpIR+A
xkIDDHODt3gQauHmOXZv9Ys1ttl8yqd5grQe/MRE7WuSA0lODpwVUV/74IsbG0ycKXZymUfIgjkq
5J3fUIQAT0C/gCZWsoVj5ZS++eO6xd27D8ktfC6oHn7QRm7HLhnFAm0FUuL06lGYDtwH8u7NtzHB
wLUKDm5Vimggm4THOsvsfnoEJ6evhYVlzpA3k1aOB+5/qcuiGMAWkikaCqhOOKV+UMb1LSvi5+vb
tt8oeVkUi9RkHInSEdxB6SHElB3GaZ/1O0iq63c61IlFKi31o/SrQK8tXjcDZ3UsWuvCuIwggkZB
tmusQWysReLs3/vj6aMb/tpAmTnCHfJC6dzUtB0Pm0ilQczmXlwzNx1TW9Ve5LU7dpkezG39tsaJ
JYFBrB+rs9Ksli6q9+oYBWbZVBgxyqy1WixdJfcigVjLaLpmXR77NPZHvAKIrIlWL0unOkQKqjQg
IFvwpsb3n4qqqcmmrMuabjChl7JGxjQmaMCU/fKgQMcxDKpDZEPvyOb1sO5i38YUE3ON2dS1uMSx
cbpdEqtK/bE61bPP8b5ddN+YYUIuUUyh+NUDiqKXwR3uJLS0SF9oEx5onFKLp6i0jxGX/WMOMObU
h74TcZwG4TVppGMLGn154RGA7d6MmzUxhzYf4mZS6Btt1BU7USF7fSOhwb8v7/v4VujP4/oH/KuK
dLHIdjg0ZSc0koqDNAk3kukLzduS30OR0ZoVSxUaK2yfcsxS8AQD9s/vr+1kWxtagXRx0iJe1vXD
MnySef009ON/PLyX388cXqGISRlXNDNSnuTIG5Nzo2PYr7PmuLc4jrjr7xoRNWiKaqrEjhUVC8aq
8xVHSx2sFRn5DOIY0J+3J8miKBjdFJ9KdwqWloNQ+1e/ZppEl0xFMgzGWyCcHYZtjIOm3KafsqC5
FWzzq3Q0jwVK9fLj9WXuuubFGOsoglGrs7RixoYWUgYwJ0AC9kjHMa6b2QeqjR3m9keSUJsbAfUv
amd6T6AVN/TNhur8/7iBJuMl6RrOU0GHCX6OmaCUjJfG4MmI8flEPbsIslkY+T1lICVFGesSihyL
dMyRPhMOkcGpLuy/0jY26LHbZAr01iyyMAYm0huZxk3RQfBla7G6P0kXIBehE8TVoqwy4Jt0SjxV
iP+QQ30bk9ey8TTdu+4JuyHTxgSDuLOKfynNvDcvfR/bhRjZU+evSBVrd2vMy47xrDFnSW7FdhoH
WhYfzMMwFvYq/z3O9efWlE5ph0GnlEd9vQtRl/WxXI8rEWo5ifCtIG1uTP7S35Tz9x4ip1wqJepZ
H8BwY4k5UstaT8lIs9K0hlG43XP8VAZUxw1DXAfxlUfrsuvoG3PMqVqVssizCUKVXQcm1RuoOMs5
p9FqP9+yscEcpn7QjKmt0C/5s7E69ZTaMh9p0wSBMnr8oP0Z2G4sMker6+ZKFytclBQrMgxdho70
SPwOpF5ozHu97vu8LaQ/35zjJOn7sliQ8TOaxYoE8TRlna2uIu/2302YbhbFhGqVNCP2XGk32Wyb
4W1ft1aUHVZZtCMj0Nc3sxisZP12fXG7N8nGKIMdqlS38SgC4QsDl1WFRFK8fG6G0Tfm8lBWujX0
si9LFQ/td2OOjV0GUOQEvbyEtqbmN5MLbganeg6d8Zgg/RBa6OC8TbgsxryTx6CK1pdyZ+I/BwkI
zFCWTnGb2FTxRKbqIA5PqYgDKR8mYAQjn6UEDzKjr9xJm3MrS/8mdfckzGNqQV/Ruf4l9++by5ay
6syRCRgq+gbMJxBykUtnTYZ7nBR0qS5fx7mHPl5ktRk0h8Nc5gQKnCOisyizLgb4lZAnayMnHD9H
wzHiBZH7schmeQzKqOAKGNepQ9LTl49QQDhKj8UBFG1ewq9dUBC+AtLsAEwoFdoE6m5UKid/FSpL
VJ06/0tM7hVyjtbX1DhnnRNVM+8T0n26ZpeBGkGN62jNkYwzMuv9HY/UNRoiFUv04tOfzUpjLP6f
wEFnEEdTjNZAFRGvXnQKQFa+CG9qDfoc2Ss02OUuiMvH6z7Kudh1Bm0IeEWkkg7uVaG71sEg+CMG
HGfQn9qVwS3tcQ48K9LclBB9KFMagIHAOaENR47uUoXPyC7ALsxrYNmHNERgpoQHgPae1N7cE0vV
Ewl8e9hNcT1DoO97NCv+n+zfxQTzwaopBZOJsmJGlAgexiDyxBMIGmYbFXS292PF+Vz/AikXe8z3
Mipl0pcCmTL9jIqNg04gDBVJrnzivjT2v9XFEnMf5HOB4qUAtKSNVMhouuHn8BNtD5v9xDOd/vP1
jdwfJtAv9pjLQCryUZhV2BOREBNHJdDRzVeqYKDT589SAx2IufSjQb6rkEUyxdQmU+iJ0BYe2rek
SU+Fvn6tpsbSjQbd39Kbka2ckPtfwqpffyLbUNAr4pQUUowBK689gB0MhHzlO+O5hgdYjFTe9S3Z
x/CLOSYwTdJOHWeocjqD+UoKr1NDq2ufrtug/vkR3y422HsiS8larVjSLMcW8uNIdlhawzkkPCPM
RaGVYMOREhQ2s9yKZjsbbisRCtCc7dq1gteWgmqGSl95v0eFkhGGaQoHcZplRUZReirz9bYg01FZ
CSfApr74Ydc2pijwbICl6fUu1hK8jA08iQTxvq2PmihbLTQEetUp4MMV7+3KWx1zEdVzrcagDseF
jhef7DZ+4kduZqsdGpMwvIFMQ/KaeNwcwC4KbFZK/6zNStu0z3t5xv3XmhYGAjDlX54EN38nuUBr
3i1voJfi17WdZfCt6iVdFCqa9gUJcjw8mY1gx+khjl8Fs7Wu+/7+eTYISl+igTZ2ltO/TochbA0k
bdanyW4PA7ow2sC4iQ707ccXmt7PSG3sMYctM41eFGVs5qK+bybt740qi5I7U9JeXq14fy8vy2MO
BESOOjlK4TKdeT+qbm0KVqIfaulNTzgHfD8U3KyMORCKLuiZigzYu8yFjJ4dU3wX1nif+a54Qdku
MG6sMWehmPN2HhswSJmxpZ/V74pd4iaEFmRtNW9j/i5AkfsR972yF4TKomhA3xycpTKrytxB3p7E
GcDSuJWhlEB7i8Ob3gVtL7+FZu+8b20xvoJeF3EGpNHzTvuYi2P61EHwvXYbUKKIlnCfHnO75uws
/Uzs6dsaZTxGjFZiKoWOklXvj8oXc+S8SvYXpciQH6Z8eazEz7hWpZkRLGo0zpARjtvJXk07Fn5c
P9h7/gEtgH/MsA+9rJjNKO3BZKVOp2z159YjxLtuYn+nLiaYu1mZo0mv9A7dfoXs4pV+JxSde93E
Llxsl8G4gKhlkiHRVvb4RnsI/cGPHYjM1a7sYUTE+xM6HBmKSKjyihpB1vx3pO9rc8aeIdrQavBA
VVkAFgw3U3jyG3ugtDXDhJVSo04kjlAOMFrdMkzTifXPfX3fQN40Gv7i7CDPGBNTLpppaFI50mGA
yX2nmgfi5l5law7tcu1985BCzOSPbs3NIlnpw6jqpoqUFHnfaWpSbzwpP6B8aGueGFTfuENS+w7/
69uxLJSqCcmfdB3oOim3BxXGCQWomljqLR0ciY9oWla4/Jr7p/lilfHPuR5nLc7xmhvUU1M6pvZQ
hve1wPuI1CM+gtLFDANKPXqjlRH8OI50pu1Gydf2E5TK0MdRu9Lj4Mwv5he6sUvAVY/fP+QXy/Tn
m+AH1e18VUFi7XTCvUCCVOIkGHmfjf588/uTcRbzmNJDdTVEVTM0t0YCSva8e4v3nejPN2akKswX
NHkjs9fe1gu0hCS0tEYF2lt5w3p7cfHW7xkMaUIc7EnEhumlRSleoTXzBdN6ia18pm9V46ZzMIbj
ID626somHNjnrZOBlrhsqyyrMME/SqW9htC4MZBZ0IhFksi5jiy7X042iGLoaN5F59/vWzoLFeXB
QrxjFD9U7TgVdKaDxwr1Pm7wwfM1WRcN2NHB0vu7lTjtmq6PGqRLknixBQ0zD2buxml+L+Sjp6ea
2y6pM/WQvBreJtP0qjpzO+j2tQrIb0DfStbxthdbBNLhocqNc1EU92MK1pgxnSyzquxqLE5FqYCz
S+ZxoO8dHijsEV2TFF3T3jMZG6/LVVkgQ6kiSCO6TyrhGGuLff0r7HYDbm0wtzCaAchUGLBRf1+O
UaCfIGXwQ3AlHy01thzUxyngPcp3+/y3NhnUA8dKPE1UyED2pe+UrTt06iC3ILD+sNzQ0vJ6f32V
e762NcjgX2oIklxkMLgU1UkQRrtsCquK4j+IzTDHa0gy/ikg6fzd2TpBNXM1gUuXJPo2Vd/apXMH
WbmtZ9508u67S974NQNIad7kJFbg16r1TkVl0Ss5A2F3AQLyxPuTudStOWZl5jLLeQ1xA8eoTpIs
WpJiyR1vuGU31ICbKwqYfWhb1O/bNyxE0OK1xy0lIWV77BK7nlNLll6g6MYBn10XlDe26NHbHK1k
qKdpqRbUFZLuNm1BdG4s3wRzttvSAP//d0x0WosyPY9i+mSCjoq088FIwZqj8hqtd+/mzV/CIJQm
5GakZFi10aJQZQBZqu95EZiJ32dBIn69fhL2HUcnoqSBLhK9Wkw8R8yUiHmBUOCfuCo86G7tFgfN
q/3cHj9ft7ebk5Qv9tiEH1oE264vUMcn6Dbu7voniONhOis5UnFp8tAckPOxa9905uf0mZst33Up
HT2XBmgKwAzLbK7R9OWArCYe1Tmit/YNiibU+hyYrd05+hEHqLtRUdCdgoLTwLD7oJc3tpkj2mdy
Nw/ZRDv239M+wTC6nVN+xQxcIJTe9X3+l+96WSlzQmUxBP9DAmv124JETOcXt7rbOKoPJlVHOPCm
4fdfVpvVMZGCLs3dAiU8RK7HwYWstg9xPP+nWPh/GA6gN8KHa3xjjfHauJ4LSREx6Y+G7kfwqAaK
U9wsqHlkzn8Q1t4rWm++HPv4bfphqqUaFYnypj+Qk3boXapXVtq8Xvz3LtIr62LLm+IYh30+Yl09
euB7T/Ppy4Pqy9fW9Hk8Gc7qVzfE7Z8xgfGNcnsn3zh+wzkhbJVzVs0WvVB435Vvnav8DQFxN3bK
1zF30lfNkqDrKlrmfZ9ayGpzTO8Gm5ePylJZV9mopm2EJ1fjhg/tPb3BdDe60V3hlrZj5bbqLCde
X+9eKLD9tgzwy+265FIERBCmk2a4rXTUF06imWeCAR2pzgddRkudo7bHzLQb8yjwum15X43Fll5I
ukZB63CPEdNGt+cmtqFJba5+s3y//pn2gtDthjHA0mljIyUaVjMVbj6+JCnnBcdbCgMkCwJQYUpw
BPQC6awZimhgglRTZ2neMu58GA+2dAZITCSQR7PCMIPsm2c6ZyRDSni1QaR+Ehze8d63BoocWSFE
NETCRDQyGZO8p2trHcoy3dnmo46kLuXa1e95pdrd47Qxxnh2Xg6RUJvwia69iVpb0j+l+RMRedca
zwzj3VrWj2aoYwdpoqR4zAHGlLcsRiVPO0PqqsZ9Xtq8CYr9+22zOsbjSbNkyGAgH0TnrGktNfZM
O/RWe3WRg3J4L4Zdr9+YY7wewf1QVAae4WS904tTXXvXT9X+Lmq6JhJIfytsHrwoiwxCSejVzNYg
A/sEOfT1nSocrlv5l127mGFeWg2kYA2zQbQ3f59rKDLpIBm06tfp3pCs4abyOtH6Mze8mGR8vjKS
RJlo1n1sDrHgTMkpSxzCY7HZxVhQjf6zf4yzp5KRSqA+RUt03x+W/CXK5a9R0XKwiWeF9XW5HVfS
Ij0Hkb1s+rSKx2kKOdcgRZwPIcBmJYxjZ0QqirBHETRHOzIEI/zskAaZx6Vlop/6gx1TlNCyroNX
ii0cZHEUZWOIHRMf6MzTQB/dp2ikqqhgFuTGh7sH6GKOjaHipM8lDZ3/Tvb3+rP34R5pLMpujobN
gIZt0bfrzr77sTYWmUxGJmbIv6sD0uLNSxP/DYlgx4jb4LqR3XO7McIcKCKFJqklhEt6E0hdMA8g
GycvUcJxvN0mFVQR/vlabGw0NWmZCwR9N9HcP4P2+q4o2tt1iA7ZGDshWfAYNQ61GfqzMXMccv/h
srHNnC1I+yhLhRerE04NSAZvBTWzWhGjv87UiX4cWTI5S9X3bLSv7y3vAzKnrRnMvi502tokeNl0
OxmHanWum9h9bG+Wxhy2PumrpqbvwXb0x/yvSQwIJlHULJDy2RZ1XjJ3z9wm7yQy0UYTkaU0JwVh
mrN64GYOktvqQX8snnV3PdKWUO1b/NcS5H7BOQu733CbimKiqlgxyqmminGj4JHRJoUvGJgD9Iqw
ssGNnqVP1XJqJg7JhbQHZluz7IKTWDQmmb6qUbWB5JpvQpuoP0U+sgw2HRmlj9+oh/gg//zvRlsb
4yybslyGhjjLSL+FX8R3EUDjR+2u9nDI0QnLo07dT5xekn3s7G9vgGPe6GaEW++06WowB+rjz1hS
BVnrFAw21yaFMBbDtytk0Mds22iBbjGiEvVZjZxYtU219szpAfrv4fRDyE5r6woF56tyPirLuCwl
EhHHCbmypazQtu0k80OieV38nJVeZjzHjXf9kO7hwHaVDP6sudKTWUCoJ5PCjvIXXS9cReemAHlm
GLgBH4WZhKSkOYXuK6aBPHGy6kA+twF4ivDqLW/V+4b3JOAZZQBobgj44loggqgsjjjqT0SbD9P/
kfZl3ZHiyta/iLUAAUKvTDk5PaTH8otW2VXFPCNA/Pq7qfN9x1lU3uSePk/tXu52ICkiFIph7zJ/
+u+2cBG+6rZdYyAc7WIDB6LkXRn5ee1fFzGfwjVdXHiYMW9rRUbwMBZ6xEYSu0UTb6+L+D0zek3G
wp2kojbV1MaVbvSnkQDpU2KopIgCItJ9jpn7uLc9mU5eKOMnMGN9oIfVNQaQovOXEZdWHZe+ysDP
aYxuoXM/Mi1nxAhMq99z9UE1UXESIMuhjR8quj8CFbtS8scpQldWe1dqEVDFYh9/KOjNeCfpD9az
XRbWGwuY95aW3bZgEpMxWsZU6pcsfdPV/mSC09sYKj+2BydpipvMkE7W6g5NGzBmJc9l0W9BSuwS
mb0KUro1iV/7tPZbAZyjRt0NLA8qAyWpMgqquHZLTd1UtPcBHeECW3gzJjWQTCwnK7rnXunvc4Hx
ZA3TwWZc86Bp+wOGwLdVprq2XrlFpgVFz14yO97H9dNEV5k+5nD+ryNCfoBpDE0PYCXD788S6Syv
QUHQoJGoB3x15IqjoQBLwsKcDNBn78LIUVa80UW9I4DGocxCn+JyzhhY2bpERweiBAJueKO8acW0
8sZdE7Ew0lyZMBqmIiSfyEvF77U1OMLfoGB/bdrZGhabphmRGKkKzpKivLMUJB6mwku5uSn0bmsn
v8qOb1lv7S2au0ZIHKGHPiHyIcEAgmizmzJhXlphEomAM6jpD9Vg+HqWeA1QqzAul6NnZ6wHP9Iq
b6TjJx/GX9cNc22DFrbfkiipphEthny8y5vyNSHi8bqEi3huQCL69zEvTF+vmVWwGRj///djpKDo
EpvuI3WVZxX4Ukhqy9yxbv8JWdeZ4OUYapmQSOoqXKch/dDE4XutWLng5uO9cvzL2eQoTMfcnmkf
FOu5ieCevLzfUPLG10DHLt42X5u4HD/NeJmhxoXuCExfmcYhyZ31GPeiAziTMf/+zAGUtDLzwkJM
kt3Ep7mrtjuUA5q6Z9z6aqMlnnq6rhpruzcr55nAdmRRpUpY51gkt0WnuGmCAVSlbJ0Iaeo8nJ6v
y7scV56tcN7lM4FE2ENnldjF3AgfevQBFH3nWaPmlIV2MOzvJE1AphT6VQSUw0o+dbnqXf+EixHY
2RcsHJKwkjTUS7zd55Fl4BBsB2wu8PBWrvTZbK/p5cItjRll2qRBL1tJarzCRq+O1IMqa9CvF6eQ
1EdM1O+uL+1iJfYs2lvaG3ycnSrGHKqgwYwGYFlwwz05gUm79LraWUePuFiSnDfTwFQLYLyXnSek
oeh8zZAUi4COh77Q1FFO1NdQkUxd7iUf8W7w5C7aA2jXy1+TZOUw/5cVf8lfnGacTmXdCrS4zwBM
8Tb2s9RFLrNwMIby0rixp9zEa3HnRaM5W/PiaOsQXIeFnHeZulNzNNOHmn5w2ymNlb7+1d1d3A12
SvuuRsMFzrP3FCdy6w1m9E4AfHLr3wOtvxv4wHv/Iw7cNQ2+6PDOlrm4NdIuyzORDch39rXbNsa2
LuJXMa6B7F5MzxANozaGajFYxMLpjcpAUbXH7aSC66bdREHqpjvNz/arabvLK/qStPB2LKIAtZZQ
1n/hqSL2Re4b5CAAe/ndpC1fqWc+XbfJWQH/8gNnq1s4PECpJpbalMi10++mvEE11BnoNuK/rou5
CO9zvosLQyBDPahdVP0rp5/d9B57K9AQnm66vfZgzmCVM6Fq7hU/69UG+LU1LgzCzBUaM5n9dqmv
WYzcuOGPB0116QwExQBM1mzKD4s6a52ta4IX9kGLPqWZhn6PLHmX6SHkJyO7MdbmhS6qja6hF0c1
CPrtF8lQe8qbeswYMk/9IUoCUgfVPxpYB/TZv2UsshGZEQ5ZL34PrMvfJRn7R+8Cwg47l7np63Vl
mfX8L508E7awuFYLm1iESIhGcnRMIlzAJlyXcDmjcyZiYWqp7CKlUpEctI4DxnOQrjPueRCpgPis
XoD745YATmWrnRsXkzoYuQKPBqAuMBH4Z3hBB3UagDSFvLVkH0VsBAURm6x+xbvKUY3mQc/VDTeU
IM+QL0S+eWXV8yn9vbH/Fr8EXCuYJs3sN+GyJ8HHQ0DHAtQwYDcYyEuuBdeXT/FL2EItmVHGdq4j
wpjsuxBY76s0V5c989duLim+E5uHhszwNDEdC9TV2rY5mDOt73ENUPuyhX0tZaGQQlHpgP5MjP2y
V1E9GxhXRVV+5XQuBn5nq1mopJmlKkgT5odWsmfKXQPyae2VlFu9eprMJ0rYirwL2JhMtYmO0oNh
EYrK5J/KOBnWUIV1pnpyY2BgogJQPvPTPWoONxq0grjTMUZj8mZFCefN+lMJ/xS7uHFyETWAkAvn
vHG7nye7cr9/JadxP4ONZg+rt+rfSv+nvMXN04YIhTgvVMgbSzDvTlvmtm81WsFmOEpzJcb9W1X+
lLa4a5pSaKQotMkDSbnMPnMSO7Zeuv/lHi4uFpW3tmJrWJPcg+PgZsYa6uG67M/Gmctta9jga4ta
uK0YwHPEnKApaXEo9dcKfSjSu76kv6/KP/ZtWUMs1VBRmNaisT+81ek9Qy982TtZvoYavLKUZReW
Vo+NEenzznU3OQlQaYvWiN7mI76i4Ms2K623TT5pmNnt56HM6TFhACSWPjd/jfXz9V3722f8uWsL
x0TDMeaJhTeo3fLvVixfMv7UxuoAshCgyxrcrXnv1fF/Xhn9U+zCc/Si6cPeniZv0HZmdz8hkVrc
NGsoShePyvw9X6Wi+r+8LMcBbOCdjaOq68ZTUNyKK/2RZ0rwD/bwS8zyUjQshUjSN6oXsR3gXA3r
kCOvS/mNYZ5EDjK5/O26wJV1mYuLsYiVsYi5gj4kq3UN4KpMZrShHVtxtGtiZr94lspIGtLZGTqA
vTI1D3YK7MSoBYzcWg/ImpiFCtYiibSyTVWQth/s5Haa3utVlpqLLvzsiBb6lqPNhIsRzsHYgKUd
9M/72J1wX4gd4KmDNXTGi0ZlWsTQQUKPQG3hwjtT9EMzr2hSb0IM2lnFRg1jJ9VfrejU5x9Ju9IB
cMn3MV0D4gYIkQG7u3SvHadKZ0ADU85vzS7dV6btjNzacroGsnNZlD0PLBBNo8t8iJ3qmMU34cmh
bmp6qMXWbkF2+3Rdw3+TpSxdINO/xMyfcaZ7JrrTDKZDjLpPT3NPSOFxDw1JqBqQA9+h13U/ucS1
tv2L6qElKnXo/erFf+kcgdnDkBpXTVVbPtxbBr6HiffzxQ8utM0UDLfZ/Tz6DDKgEUwhM2eyGiAW
/1i/MS88MJh6LnyhsubEJZsSDKq1fvaEByDwv+PNdNt6tqP5HXqZuf+fD3TNIjGYzwDJihmohV/J
J62zRY6eii6/07Ot1GtHyf0pfbl+uJcM/lzMwq/oyJGiOIzSe9eKfakpvtqZjmga/78Ts/ArQoaj
1ABL7/XJc5S5Yx47Q/N6Xcb/ckpfW7Y4JQmQAyVs5qjjU/gz80LmWbsEujruw3vpYVrBXYPVmv/k
X6Zxdkrz9p6ZhqincTLFiHVV+k632SHW1+bGL2Sx/9SEhfkJrhVDqGPvEIPitZ4E9GTd9Ji8rzbk
fu2dd1kfbFs1gVmKR+3Ce+W6XmlmXsN72bfUdvrydVzrsr7otci/RSyvaDRyK6qlQeU0fXQM5SHX
7uPaRxXsujqsiVkYkDUQOVFTql7RO3lL/Zb80DLqDCjpXhd04eU6H9DXghY2pEQAVh6aQfVAgwM8
fgvFDGXKPYbuJIR09xrpnbTLvaSI/ZSRf2RZX8IXlmXzItMNimUSIGQZIF2nn+YaF+v8APlby79k
LAzLCKchrykyX2AAmdCcJzJHj16qEkYMJvf4c2U/50++Jm5hVGWConeeYz9DMA7EaK1UXH2XATE3
2erOeoSwpigL+8qnuDZFC5WX8S5t70N6I/P37L/V+kUcMtkTp+mQov+wPwjjgXa3dX3M2ueVvVux
X3PxluRCGYfkX8EVuNy9LnJC4IuhdV2WTndb7AtgNWFk6mNF7Kzi145s4TZkx7tEn8H/TWcGG5gH
teKN4aAUFAzbNZKIiweGeM5AkAUvtQzpAFduobUXERbrH7XppqyeRXTq8mzFri9u5ZmYxVbWZqNn
mELTPKYYrh4lez4ZAbA1VrKXF6+QMzGLrQuB15G2NiofZBD7ITY3NpqvV47nokV9yfhd+jm7plgf
kcoEMNg8FwVlAMZ757Rv+VOHAb4ygA271wXOyvyXOhgMUZpJDQ21Ovz+TF4yReVQMJyQTPb15PfZ
mz6CwXs7mCsTOxdKcvC9Z5IWrmkA32WJWxheHqmZfebVz+Wmdxp/nn9q3Oz/wOd5+by+1rbwTtNI
8yIW1gRwfuJQgHeXK3HMxc0DtILBTBQ68Vf+3Dwia0wply3a28LvrEKf/0ScVv+I222Sfl4/p4sq
fiZqsXsi1C0UNBHZk3BTkbsWrXRrqaALkww4oTMZy/3iOUby5jFZZAhfdLcKEnC7do7w6K95Mm9N
9S4vyWS2Cc9gW0vkc8uSgkURym4DmvHjHxVw8/r/eCh9XtG/RSwL3zGJx3RMEJDZo7bVub01J+EO
UbG7fjgX3dyZmEUAMxggXM9sMnmUfWvJq+QbK6mdMFqx1d/u8i9jPZOzCF/MUVqTNU+kg94IrWAW
RnxBtPqbDrH36V5HN1gdRPu1MduLQYXJjHng3sSbbnEhpr2MpeR4U1WoLTiyqDeF9bPI0XCNkTjB
KjBjVKCju76nF433TOjCp9s8DY2w7hBLdyei36nG9vrfv3xmX4taOPN2GlhbxfOUAdJPKiC5Oj8T
76La/FdilgDhEbcnPcSQHbD27oV5X9qFa3CnKwrvupzLb4+v/VqixIlWwrvHiI1aX3VhwiDcmseF
2abbKJ6x0nV/2fH9e/OshSI2QkPaROJwBgUsGra2qYURlDnDoMZpyql/fW2XHcWXtIWbrRLcswj8
0HTOfZ59NKpfruFlrIlYuNdcZlYzzK4vJt8ycjeSfROuKNzlR+/ZCc3fcHbVjhmRAAw1J49hoFSO
Lm12A/Wz9s3iJxEHUZJ6WbHpOq9RNq3tEOp2ckUbV79hEUGTsh9qKua+nNIRc3oG3aTpMwNU4uAp
R3OPGvZxrWFktqS/vdbX8S3chzUIs2JzorfW+zezq12WaMcoK971hN3iqbWlWfpQpf3Kfl/okoHz
t3QbgY2FC3qJS9NJo4saiSvT2CT39s/qMX/pMPoKPjZ8wm3stq1vofeh2xQ/5Tz3vdYPdNkkzz5g
sdldXTSKYiM86Ly5TWfuu7B3NXhyC0xorIXaq9IW21xwpcUoHTzNkHkVHhSxn6P3etvvhWcF3XO7
ury/R/jn/QUZETEwe0uXWCJNqLKWzphQye43eeah2VKA/M4gn9ft/7LWnkn6yzrzEFE9NnLuX5uB
7JwZOyw+9nu2wQE+6Nt/NFj85/IW5ipFn1mCosZDwJQ7jzEbO7KZs6c5Kn1rm3nxNjpb4UJVemJN
PMPol0c7w7dG1xDgrzBR9w6ub+VFP3cmZ6EkYKhuc4PAlaLq7bTsxi4qJ1+bjJj/yF8GbzGqA3OK
Ir++CIdKkNlNNsVV1Kho3g8TJ0FbBY2AkWHLTVVqKy+Ly2v6Ere4jACnbqQhePo8pSszJ0noxiba
x8Rf/snWfYlZ3EK8M/rKaCGGiMhPGsWVKXdZlPyTuOds8xa6nvK8CzMk0D1F2avtXcqfri/jcpR/
JmCh1xofk6jl/8+YyhOCSHR9jw8lQI2SfXi3FuVf6ECb7ehr3xaqzSOREWEgBhd7+0H1+7saoUnz
Wm5it/Mn39oyBK6Rn23WphhWJS+UPa5zjVZkNqqRblK7Olkh/252/QOvADvYhNwpgLlMygaEbZk8
DWnkVWzYhdmpAvLjFLVHaaebZCgPgJ5/uH4M8zFes5FFeJukCU/MEn15xMRzOPyU9P26gNXVLwJc
RdSpAgQZ3D5vc9MRfR132PnAPMkAA8JBtlED07VeQ28NEWjFHpctBYVhyj6XcJxIHIM4M2/v8vjb
9cWteJhlN0GVJ1NFIoRrEmMKGcFsdRvtYtvySVN4Gnm7Lu1ix86ZCi87C+oi1UQ/YUXFaN1ztPey
xHpqraeyDzcaMV6aDOg1GCShYPFNVD66aH0JElTQm5K+1KArVXW64iYup1O+zGo5vUyTQgGkP5Q7
ixrdHctMc9o+u2/U6qAMBrKIA/NHxfKLRu1dWtr3zH7U9c4xR9uzi/7j+hbNRvyXOs88UiZhmoqS
MX5/FtsOg2X1VEUiOKqOJD3R7n5g34d4Dc/momrZqgrmCQJo4yXWlKHmdm/MOVMh3zmY6wu3FGsy
LuAZwmEBNBEyNB316IWj72Q5ijqe3wLp+GBFReeyFjWCqPmmsKl1uMU7J8R7t0obv+fmO+D2HaUa
At2O3Wwa9lbHUF/QNiCscMBaHTTJ9KE03yukkLve3toK/zDaH3asb/JEe7x+DrPb+Osczr59cXuU
aVmFUYja60CJm4igybem7naAVi3ucmTBrku7rIRARgQcHzFmFMU/j90ai6nShrnU+xuhKkO+qHhl
k9O7E0iWlV1y5O2KzMvHcyZz4TknGVqWpeB4lK26b1/UfY/tR3NC+RB5zB8CdER4JsoQZFOgLRGs
rE6N6eTCzVy2MiZ3URtxsSHIUTG2oS5WL4xRFIWBjKYIq0NrM0cXYluA8+H6Ls+289eZnolZLFiR
pSEx2ji/Y2am5XmN/xf68wsmrKkqCBAJ8JoptP/Ps2SlJjT0ws7tU8+i9FuDeUp5U4sf11dz6Z3y
h5yFilpRnHfNbF7zULfSO+GenoDKF9gBRjX/UWT9h7hFuFMbmaYA0BstEeqWqs9k8AbdF2ylNHDh
QvpDyiLIabSCgZsSjy9ZfeqYAy7YcUw7n9DKVUOxoneXyph/SFsoXhMXZmYRvLwajbzLLAMnprnp
uPyWWsJpilQ6eqoNji3eRt3cXD+/C9r4h+yFNvKqz0euQ/bIJpen+4l4Ij4MJqgJ0l9q4WjVSiCz
JnBxtTS6LBRb/f2MD7eYhgdnpRHk61D286tkYWbnC1tCG1AMJZY5ylVeA/QjAx0JIF68qXczVupa
65sGzMAVaYs3UshSaRgxPKeC6EUPB1fBeLWheXlK3aiSwFnuAzSRHSzTBmZvux3y9iHm2WECwuEw
oDkqO5XddCRSd2w7w4C19hBlLSY59DoG7dQz5t8PrPpGiqxwii6rna6vnSq3Dqh3P3ehdrD6Bi8Z
oPByrn7PsghMcZ3PkWkFWWLo07ZHVNp6Q2i6REjUoDpzU1Yj/o4aW0487KlxIi1THTAov9RhCEJH
5ql65QiL+ZVqCDdi6Xuro81Y6/eZQBlB40mgMeVTAY0ZmN6/66r4zsPKHwsWcJ3eaJOxtwpUa/rp
RPryrUryAv0nbhY5/X1YbCzrXjToFdEN4bwXSEYX+9R8A93jewg+I04wX0bpXRiPJxL1rknN17Ad
XRGiySlntzwKbwYZnhK1vK2MbmfhB8eWTyPQSpx4HF6TKrnppNwI3j3z0XQLXj8BwLTABKn+LkR1
VDSMJwwaCovKsaLyfuptd5oi1+5BrGC2QCeWls9SeuBMHtP40xZx52pJ5ue6PMi+AfSeIG7XvKZ6
GaRFdTvoscPy9hcbWRAa6i29CQvm5hb/kYSnRtBPC5FO2InHUtdvU1n0rqHUQU/jx6oofph1dmxK
/WCEyiGxqkfZ0cdc1zgYfxUYZ+0DUQ6T/PaeWjVCw8IXpvZzVGxfa+ndyMa7xEZAS+MdayeQl1R7
VjXEiTJ60OP+kaUAsyJ2vytjsrHR7epYjQydsEwB2j6pGJBPo7c6au/TSX+KCmU/cu1FwdD9ZIEt
q+HiN2p+ORJfLWLPnOKNUPI3tMS/Sdo+ajw8qqZ4kgN+nphTxNLNDTsYijwwVAE/VnlqYrpVjwHh
vPC7ZAZu1X+xrPRDWTis/lSrwW0jw8mo4pVa76n5L5aMR2lEhjca6pNmyl1h6E8pAAryzD5Maodu
2QbY1OFtY5lg/cbPGv1VJ5YLG6Twm+D9zex9XKq+SssDtZqbPga8Z6sHhPc7EptgcwYmeTaNzhSy
ly61auQcMttVO+ayaToQEe9RAX0peTc6uj456QQl06Yk9OjUb4Uw9hqTu6yfgOBm5ZtWaeGpzfe8
Ym4YG/eKFt0kstrkITsQ0Igb6JG2ROkkYQpGBSMJHegbcxgnt3hVHDWt2nELTMEW2U9xdBwkgf11
YiOVOnFELH8VamV4mVq9474PtDoHRX373qftoU8Mr+phj2OEHMYUOSN7L01tI7TXWIx+YVBvsNrB
yQv9KOJ+G02/9L7mTjJ0j4mdP/dDeRMbidMmsdNOZe7oNXmQ+q1e1d+TWFKHm4Nf6srPrEOSZERh
YOSuLYaA2fUPcH46thYfsFUlEuGIpFX7XuQ5dExMOxELF7mwLYD7QSaJPv6pL1xTUi+p2oA3hhsa
wGfnDT4uzw75VG/1MNpkvNn2JoxTDsB0UP0J/IVtVW+zqXN52x17I3YS9dMeLc+0BqdFW1tqJ4gO
k8FX9ckn0eTlbXurAwfZToaXidROWky7UTc8UYHBRQIXoyba7TQYTs+QyDaSb230YmkYStRNQFhY
30o0cEjxjQvAG0/zyyu8z5VCddvsblJDxKGquklTINgI9hxb32uDg1udUw+Ullt7+AF0DUC5Qbs1
o3rtpXxmBiodYC9AO74I2nH8xXEpNEbyEI85QK+LICf8aFrht7AJH6JU9XPrydAmP5PCHWW9GYfo
RE3eeIxbrtGl3LGY4mqGOERU/Y62WJC7Rr7k9acR6r5Rhy5p+Dbhmdcl2eCaprkzLNAI9mC9bor2
mKvFnZoOuTtOQMa3qAdCB7cMTSdXu5c8aYJUIZmT2fbPadQUhxcSTcNJIxy9Y1s8fW6jJn4D/ZXX
zgxo0tCP6BrZo2XpjlYp3tUwLntMAYSlqUEc5vBKUfkz5J2fTtnHwG3pT7bhxFAH5GWd2IoRbcGv
mKp0IjPy9Tb7WXKjcQD3FgwpWtZgEAWeavq+JUCAGbNtZdbI5bDjPJlM6OCWlDmVZvhRYfwSle0n
euYnfDpNYfZWV+zZlvEMxfVSSAxEmGhK56FyOzJ7Z6vKIavaz7qyDyYpPtKWlE7B4u+GZduODPWT
KcVtTOWzOcFMImg87Mkd1eKWWhz/0lRBK4dHzpqdlWtuHNGtGI1DnqeYuSeepiZHS/LY6Wr11MZD
0GQicZqyCwC1v+tLUJQNSnsv4tFjuGF4wX0aytvesP02iZ5NngGrtILPjbaNnT/I0X7peLTRSw43
Sh06jd6oPsRtdS+jH1mou/i/vT6K79FB6elJ5eX1i4K1aaSCrWbKRm2agxqD506XEg3aGEBsrAeF
Tn5sRh7Rkr2uZ7dEGjtLae6JDUdUdq3bxKg9WmKHdu851XxTdDq+KbZcTQDnKNXqI/Jg1FHC9JDF
4beqSGAQ+UcayufBTreVQmvXMqrWaQZzF9F+B9P4IeCcBdH2ndX5jI5BlvG9wio/ldNRMuulmPij
pSA1UA3bROj+UCMPkWbtruX2EQwCnxYtbBd5N7+jyIdEGC+rppu2hssT5U4iJuuNChDsuDeS+lES
9Y7xCcUrZUsj7teh4hEMRqgh/wkpzEmp7ZZlc2zDqXN0ZjrAPPJJnt3Da4P2LDK/F5QdOI8C0U5O
HjdoXWv2Rjb+bBR+KtGMYFaIA3Tp9rkWWMroK/2+r/pXSw8feaE5iaW/CAuYHEa0DWm0V4S1My0F
7TryWILqzylzDBkM8KVGmLmFIn1wnj6VZX/QMNY4yrZCU0r/COTqgGrJUcPFwsX0IxdAly8Jf5tq
4LEPREkd2xJHrRu/K7a1TcbJV5QYDevabatiMqM3WjeJhq0+8CcM9n7aBjmAd9iLctM1E0CfSeVn
UfbBNKR7SurUaUPlaUplFfSdtUENF2GcTn6UMRCConB6mmoS9DLaE4L5dQAExJied/QhdLMhORWM
70SOXCUCR97EH7zKR1z14pPVaBMezY9hBN5ryLw8jzdS/pKFto96CyhFQEDPe6cAuHLbmh5JxseB
txtA67ud0m04BwOsnt40mXVTszsUKrDyxqf4T7Q08WoyQbETp8cTrg+R9LHSt2IA31ooPDNBPV0A
3Hwa3d5UHDWvhBPapZeB8ZCG8WfD400f2Y+V3W3mS6zqzVerRLW/ZpWjj2Me9BNysBROvcM7TWkM
E92mzbHpzdtJIW+hru6qZHpvkjFobHmn6z3gjePAigDSnCsP0chvxpbuiAFnOHp4Fz2UerJtKuph
6PVFb8WdKtlJt6Otjl6UPv7GGHBcq/cYkOyKUr3PwSBS4uChLrEbsXSqjuJiE58qys3loLiEjK2r
g5oEYx9OGwvQrUZu30S7kuCKB+AVcyKa+HmXvzeDfmjG0RFwjDM+4qh1TtNmnwqrcR9qPk4Xo6ew
sawTexnlxzGCH8/ZHbrQXLOP3Farvws1Dkgxvcg69GSvvYR656scJKikDwoFLIyFGYDg09dU8EnU
pINT0eEQmvgmavLCi3WopCDDztS56WgsRJBkUqewUW5SJXFCNd3ooeVNJjoTBMD4WpWlGMchDy2Z
HnLLcpKiCcxSOmmcwB2LbTyiwYUb6lszsgOtxUuiGID7sdwh/iytF7UdN2HWb4cSxD6iOWSq+TMb
Wy9ScNt1H5msT3Z41yrDTovyfYkpavCoO6Spt2bX7/oh3EbZBC2ID6SMbrOQFUe7KvdKU3zTRzwg
zKZH7Frs2lI4hjEd7ab4tPQh8YcxeZ5h7nlZ7NLI3GRt+oiJ9B9pMwIkDrGxrZnP1GgQ4xTxvcwf
zEGCtt1+K8sRFGnavaT1j9IEI0dRWkdMnwZEVrgVnxuKLgCZbwxFeYvq4bYcEW6MYQ4GgcLwIlH8
1DL523riIYs8wdMHsOf4mHHxW1A2FAYYXzjGxKcxcirG9mlSnzJluBW6vu2syR1bIGZryQZ4P4du
tIJYw7oV3BiI3KsifYoV4xE3fVDq5Q+wpDhGjZyleMzi2FUTABQU9AD/5WVVvqE2PwDRp/Op1aH2
NtzXQLztxhcQ3Dh5k2/GEAhsarnpaOOi4ONZUg26grttgsfgZHshVq1SEAWEjVM0TdCJLogiESRo
XylqAD5ozKkRLcaW5aawAxNQM3S4i0ckF5WjngBPUU3dBO3hRtnvUwVP35xsc1K4qI9/j9H+V4zA
Eh2qTTzwQ6Gw25SeTFQIylbdh+iU0jN8oJ1/lFF6w3jxqMvcNxkJ+Fj63NK2iDC3eUscsxQbVsE3
DGDMjVNfwp/1VX7bZtO9Ig5Wam6mVNxM03BgYwg0ntHXS4L3VuMC8upmVCO0u7216CphrNlQxTg0
JsaptEEgw9YkeMTUD8UEdcvz8sGQwBMYQW8sU6evayeh1S5qwRsoMpfaLyrvP83a3nEFiAAj2wpy
RD/HLymnrdlMIfxe+FooyV3f5Hehgdo4IjUy6I6lNf7ITgiDDwktnYmHQF4z35QePXJ6FbkVLT6y
ejo2aXfsQnqfSjBEyAh2It/sCYZTaKafxWyr1dZJaDWS6Pxdt63nnpRPU5mAs0SK91KdHFmF9xrN
3DpOnpoqfM7xjKqhDYYGzN0hfDBFFIBa1dUGYIg0oG8pzS3VqkC36IbWuqs3yb5TkwA5DL8r85tW
FWDLa50RKNs1eIx6O3b0cvCLqgkUwfDP7r5O8QwEU3peg0msTvw0jvy2YndTM/iiEDeFXW9MxXS5
Pt21/f+Q9h1LluPIsl9EMyoQ5Jb6qNSisja0qsoqaq359deR814nG8k5bOtZzCymezIOwEAAEeHh
Tp9zyfhNU8HOpMZemtKOMsOSx+Iu7r63ZXaU694Mht7HFeEZTfJOwWsnoIyCNm2NzEd/VBPlJJDy
2KfNDxAk2eCIb/MmMIUhOqsj/S2p4RGDJyDAm8wmko8G/n9yUboT6A1CtcI9Tn9282DWaX4XhU9p
/ruZv+Na9GukePowYYQkf48TcCCU1e0QjXYWJ/4yzH4szyYSncauRuOWxDE6+o2rtLlJiP6KA/SS
gFOBlsZ9nBCzztn7K3bUBCmXUZ5KQc0tkeCkL/10LELtBTIlf0ZJsHsJrpMX3wvk5glBkaTDVJgU
gGhtDE3Qi84QaakfajFypXx+x2sLZVsNVf4UjKa4+YSgO5AmEsyqVi11GFxB0240VfVV3JKjipns
lKD6oZ+jCBwF4WIhOTWNNrwr2pKCnRDrk8Fu1gggHdQx2Rq9goLmUAIijcPfm0D1+uk8HoM8mvA/
zGApU94SA2WoMc/8oYhzlIGCM5g5bGNSLKLXN1obYZ55cHphvFtK0RoT0GoK8sDqZuCBHoaXaFLc
ogb1STvMFumqE20JVCVnN8vnF11PI9TUkjtJCE4UusCyEtuFbLwEEbmTSwzvkexcyNpDkzVW3d7J
8kuthS7462zBwJ0c4fgTKXhWhOQlGYpfap7YKbOOwjfqJmF0i521VJSmNDHIUSLARYGv9SwifUL4
eJxAYlIpgJpLOjpZkk/T5BbXoTfjUi+W5IVoCJf6cqPRBTfN7yyEkEwyH2gHDY0moE+KCCqDjCD1
E07tIN0nWeJ0RXLo4hqhq/9VxwOKXcVBL7rDiPJ7NLwvcf+AG90UlMKvc2IHBkoo5SMA1Y5koPSp
qWaSdrfhrFYW+MBuqq5+qoTiuaKBmyrRS2koZ0wpe+PYH4Jax42o3BADLDoQFHuORGrmS/cYU/UE
nzAVPHCpjD8ARdsQZ6Ma6H0ed34yg9ksDd0+n+056y1WHSjDBpN1uZtW5JTM3bFogEvGS7mWwJ5T
x3Y8Li7pAUTKxqcAIpG2VMvPVVB45SA9wpEdXUYlofoGokmrm2IHqdD9IqrvktxbeT8e0kx9KUWC
DE87o75jtqBEDZrsGCCNo6B0SmehQPBJzZCgDKuWTwmVQc9jtK9KlTwpCXkKKWgflfZ+EhOEs/Fe
I81ZHycQqozQvsFIq9ks6h1kuZ2mIg9oH5liqoR2ncmvSpg+t4Z2apvInrXAnKA+mrGHRx/bQ7O8
5PGC7KS8U9ScDcGCtpkqRw25dd4nP2LSO1Tp/TaGVp1Y2vgNp6aLDg1KgomAyeBhRNCg92Ud3CQd
aseyYAE7dhPH4P7KdLB4x6oZVcoDKoFYfuM1BuRv88oBJQzg+UAilRO5USbR1CEGN/XqjRL8rKG9
2eHR12eBO6sFVt7k5xHvxSoHkaxK/oCn7pDUotMatRdJhj0OOa7478EYHxbyJuKDTEFrSVnvDbVu
xrJyyJXaM/LJK1B2kRg3bTn5SqS/l7LWmXXQnoJJu9AJ3cvaQPGsOQ4zuZkKchMvwTsgFU6cNItV
NrMXVe1z3SHtC4XwQc2HwaQV5p4GcNRhBUVaOSTq/DoQrIAMhxiRrogLcN1UuI4HYlgi0kYJfQDE
wtkqwuoQNneAd1+ICoKyrr8w5r0Cl0IytF4RoNsJflaaKfARxaZgFmtUCVrziKdIcEUB+M06+y61
nZdroa1GOULZgslAqaCYsc9dpQH8kWi1Hxk9dI9nPHXLCP/igupkKLxU4CwrOxVEmeTnVJd3gj5U
ZjKnQHBFOQoWfQcyAGpmY3oZkrQ3U1KbkhadI/m3BBF4s6x7i1WfNDWCvpZ0BNvqockpns70XZ3i
342iu4WW4iEiyDdYzaEi8hmtjsDM6sHPB+VI8P9WguRGmDJUtScrITjPEO66JPniKS29h17v+xIV
bq0qZraoPzsKPrlOvKvD8kYLq0dSVweNQP4pV2+Q//oRRCqHjlphKnp1UzhDnjtMwFI3qK8tKYpa
pUdy/V4qUcfKgSLJc79EBpGRzpNloUdhMoF8cUru4z5PAAN47XTQEYbBn5YUd6ycSzKkznOVoVqq
e8yROvF3StTviVy3pjQjm0ToUULR6efR17rhMdbBRJknb6BR8w0hPzDfaiWUTcCv0KrVb3DrPKDZ
8CdNQXQ2fstQrOkC3LtB/gzwvZOkP9oY1BZx/N0g4THJBluv9AdRp+zt+mgEld8ir1lq6SS1tS+K
32glOT0ojYByQilIfRhjFR4ve4MunDHA/QLXNZM4vfSz9DKG7XOZjjawbpHJliZXyWus1n+Govck
YFlGcTphdPGQRb3VDRiqgboGxdhQUatPUfu+CPKxTqE1SHNvbDGigFJdlUVWEM6uIWQITEa3mPE8
XuRavAw0OrShYXboSJFJdDQ83ge9uBMSME+16k9q1H4fQAxuURK7T1Wza6Uc2ZlwmhXFzvEPRI04
sqjd01Y9omHh6Hpsi1JpN6p+LKYOT+iluNOb6djnkhlCqqXKgQ0oqkM8Dw4hEah+VDxEZupjIx8l
IzppqJpZKPvch6WKQRHJmwMwyovoGEsveOciDsWGo6OIXkrzd1EsXrulwb0l3zbVXYf0qqnm1zqV
fWpEOUhAjNnUS+SesuaA9Mqs4VuG/lhGva/EVDYXozbLRPg5ov0gNLHTKzUK+fNtQ6ERqQ9Wh2M4
5dqLpmbPKhgklGxwivCxkrJTqf0YwA1tUmm4K3LyvVdaUyyLC1h3TuC0+LaUKCxOiwuGMr/NxcdF
KO4aZAqB3h5GqXVnGl8qMPxOEUEuH9v49y0VflwioxzzVDDzLjP1pvcKBcADCgwMC9BTOR0k1OVp
kLzOvfgz0iavjH5WZf6Yp0jfKEicqSpkB9A1exEBzddU/ZBCiCfNrZ9H/W2NiR+cByRLU/CuJtM9
Hd8zhdzMeo6HWIWCYVkgWyifoL58ly/oZ+qYlKVZZ2nxCH9t/wzq4EZ18EbG/LfQyGcB9S6j6m/R
K0MfXDQOYp68GmEWWMWIipYgvqvBaMpqfav0CqQImydq9GcFzc6xfBAE+R0lmPtKpq7Qaagf1Hj2
y/r8S5qfUcY4Y6Ti2OXVuUFSSpSnDgVCZHm/8KgEE9V4KhvxcdDTo6gJd1M6aGYaTKc5zsFyox0i
Jb7J4e8aAKNI7ae7UdCf4tS4rUR6qyF6hkghKoryTJDhaQ6O6WX8oXXBbY+RlCkjbiNVEt4xqTfn
wR+aiqggEFMnePA0hZWXlYnxbPh4ulhxmtmUAouqSrMbMbbuKXsIprceFCSlEKAsFqFUGr0JUuM3
c3VbjI0zo/I4qeUF9SILd/53XYvcvGwvYqSD1ntC/V8Gsyx05Atzjgu8VcSzNiZm2MwPsxoftL6w
2v4nKLqcCoWXwJicWcQIsA58tj5aYZgckT0cpWZwtaFy2iiwUa7B0LWU3sg6ErhJm856q9kSoVaC
jFkShPOYaw6ivw0CFbtof/Rp4RWl4ZA893BdOTP+kEqAopdGL5VRWGszZwSSBGOF96nUhi4N+gvI
JO2sHxozHAI/FUJ/7NAXTyb6KE0ZeEBDu8kgKwvaeaGpEqvX2fuwvjVUtBzbYjRjXfJrpDBCQHdA
IlsTCX+DGMh/h9ik40LCCkK4uMBN5dfsVHcofVrBnfYePIoQdkLb3xJPhg3qenN/1HMLxgjzqgj+
bvRuUJ/9u3kaYRZJ0YCk0L9rHjiYoO+kHkpLsKYHtFXuQrAujK97E+m7Vjm8T94KzdgUsNof1aMK
8uIIHLDkwoTvIHfgh7bmXEeo/BeE0ec6OciPGEuhAfUnNpXe2aHPtG8L37iw3Y3dXRUe9tG+4kY+
rXHQn7gFF1SAZx3wTNoxsorbElPc5KIcSxeUdTuDVxLbrWvWOOjPMJVaD/gCU1TAHQf1D3TjHibA
7TRIiweOuEtYvLubHOCHTnjpDhm6IqMlHyW3cqeTeNBuJydzYnD3Xv92G5A6uCjFEKqE6QGZp+SR
ywUUdSI+XYkw1zd/0lBwaqAmrlv5L7v4l5kPgNUKrjoZbUWSEWbU+9lpTfIxLWfiNXZTWTh+ZmXt
seJso+s+LXJ4H4oCV4xUkLFd3aYQFB4biJubnfx4fWV7ZrgII4ESaiEpupvicmGQVPkmqk4gCbtu
ZUP6BnDHz88kcZFkBgRsoQHM1N15BrJSVQ6jhj6hj3enSFFjRw9NdneMsj/61fU/t5ALJIbUVOA2
AqCdYCCHuClgRqZ8yM/1E7rRVntS3ncMbp+1T4NcHJExFRj0eHR+IBWDF4hFvFKrPLBx9RiD+Onj
Ht/l9r7ikaJJEsbJCY9B64o6GQjjNheP9U3hIoN5YfS8H4TVT9dXtwmrW5niHDIXkrgiKPZAE43R
K+uH0Y38fVgdi0dfPtrKDOeQ6qh1GVqS2EO0iIcfI9rb6nexYzXTf0OsKYkrW5xXJkRQ9DABuSzT
QR7eFFM9grPsvvMDyM1Qi807AKllX9/HvQUyJ1qFkt7IUZoKsMAAuIko+kDFiFkJLVdAFLId5u/N
471aIeeR/biElTAw/LtKXGl0p/IVbzNAAZ6vL+rjAF/7bOyHrFal5bnRTGyifVZd3csdoDJSz0B1
+aX/NWKesPKWwrpuczP0r9bG3WypoqWKAlEVGzCQOXycgX0c98Djeza4uywUEEDkBHEr7c698EKk
y1z515fxX86wqhhUpBSMF9w3okXY1KOGMd//aFLnXm2fZbfzQvv9uqVtz/s0xH2jwIhl0vQYsxvI
8IDaAVAwRfZkNHhDVj2gkWqz4+rMlb84BRgtNEMEUZHGy8JQNYqEMGSTYwRQtz/jsPO42VzQ6u9z
C4pDqZw1BdGvm5VT3hpWqg63xAAx7tgd1DLfWc6mM2AhomoYuob//ruPB6kKxesJFOzAz0r0gr7J
Mu6c180gqyCD0QyVaUJyvgD4a1wuAm7DGbTraXinoeifywmE4qS7VFcvAQYG6n29h80n6cost5FD
kDYQwMLp/dBNc0pPOwwo+7v/0SnvyL85uStz3Mmt87DQaQlzi/KeaxZFp8QYDtedfTsirYxwR7dQ
JKTJMYx0duDhyXZCzSS1wL0LwuTy0UDtYcc9tg/yyiLnH+LQxMRgyxpc0cJYtbf4yg31oGv8unfx
sw/y5WSpEmMP1ChIBDlTcijpRS2hcRBqiaUC8IdGoQHs8vKws4ubR+zTkMFmuldxfRG1INR61qEY
76FVOplG87ZQEeyX+rM8Neg3444cwt9Kpt5HIJpFP2vsAXoayQ3G2c0m1MxWn+53ftWmv65+FfcW
oXM0tFTFrxL8xWWj1ih7fyjEMabove+6RZKJQZa/NptX7EnDumi1GdaSA2pLuRMcIksyF18/ZG5g
q4cBDKfYBTu8BafFo2BrN9Fxl42bLenKF+eH56dEmlE4wo9gTNLIqfzCVzAHm9r/IO/fs8Xi+uqj
K0taEAEgV5uJoZQPrZd7MqoN6FDckx3Cnd3N5SIeTZYalxIOjXRr+OTx4wV21M+hg06jAxCHlR8M
R8VIluTk9niq7H/DGo/kZPV9ueiXN3oTjxF+QhUcgQbQeiuWnB2P3TtHXMgLJvX/UeJIj0GD8TN0
mF4HEw1Xqz1kJxaVJCdxen9vpnnzzlKJIou6Ck61L1Q8EtGqkrAEgYqWMlGo42r2tOxVqraX92mG
C7ZG1bHqOBvy0aNjCvxlPaQPAAkfCjK7gybtXJPbA02rZXHxr5m7hEwDqhpKKppAw1/0IvLqrnPH
8Gdv9Mdwpgfw5tut0e047HZ549P0F4IeQGn6gd0rsjfZjA8P2lOnzDTAtha6e+qimy+olTEu0Emh
rIT9AGN6ctCMBzLeX/fL7Xvkr+/G8/IYdZksTYb3Rt2ei+VV6u9EwOiyau8a2Y4on3a4TGsJUozE
AteEmhCj980hqT0dBU9//QfRi/2tr5Hy0xYXvbIG7LpoRSNRPetHNGaclHEkuoJXOIxzf49XW96+
jHRKoLRI8GrjI1jTUXkQoSRg+MUBjZ+Lfgfgq9345ffQwZDBqXch83tUfXSty0f6xtSBrn/FTS9B
dR1kpLohG/zdIMSLLqasTqtM+tMkf2vVYOfA7Vng9nQkarUYTC0B7e96xtCI8XZ9CdvPtdUauF2M
jKEjeQtPBO7kuNipg8ngnzFEK1kqhPb33pDsdpl5ZZCL+uOshlVNMtAduPGNdqzcFPPAna+dMaVo
iufcjhz6tmd1MxyvjHLXANA1EFphrHylfIwwZ228FuPT9Z3cM8GF4kYahC5EamST4EdluGXx1pDX
6ybYn/hywlar4KJvVWlJGWZYxZC5IXmtc7+FNF3zJPQ/RIDDrhvb4qXAqDQo3nUNjImyyMXAgBS9
oPWYs9QuvSP+AOTdUl6hCfca+IMT+RhBQH1tPgUPdGcnZebVX9a5ssxO/uodBFkIAGNyWB6BfjYD
D88+X1PAJBQ6oQc5AHD7ALbggvuLqXmACaWzpTf9pnF3dmDzdl39Di56Gp08EuDJmN5Y9tQf2Q/J
bGBj8HwAoRFrUoigR692S/mb33lll+3Pav16hZdgJiaoeosHBsefgrugB7Llbq6dJvl5fZWbfrsy
xgUAQMXy1EhgrBMUMx1GN5GpMwN+et3M3l5yxz4o0dOS0DSwQ6HGsBHw10dSYE2sG+5fN7W3Iu6w
T2MvzmqDiBl1x6a/kdsDRgevm2An7ZqHcoc9HDUpzBgrDBv1bz0gzT+KsnvNiO1Hz+rjcCe+mLJ4
FibsWodZZ0YVFj4zsgQmK6Y90J1uwc4n4pstWQ6aiGKGJ1SApoFZeymPigooFlJp+XB9/zbfP5/r
+kjpVx6O8dhIqWSYUoxLXj7UCCmFM1XP163snKOP3V1ZqWW9BnwaL5IBAthE/9W3Zi88xIDlGcBU
9cJO23j7Ll2tiosX6hInePTja41g2WCNj6AyCyQZElK4/Bawpb1AucHshhBtaOCWh+o0uDb+Hiig
ljHoVYHx4OAiWkDDO+F95qZ+cNQs0DZ5C556sOwGoO+1quc98dntwsvKPHcKaNFTqI4QVIJvMd7m
ll52oiDyyP8B/fH2SQAfmKQRgrE0kQtTYa9PQN3gJQu0pYxQjKFKD0NBKUCTgMehPy2G5nXv2f6c
K5NcyFLCRApHGddQjKkWjFi/yVpgYyTG1YAcMasoceJ86U2AWN1YjQB86aF8GUyPGEPd8azNk7n6
Jdx3DlOhn0UNFeTIeC46DCLFGDUNzLEGTEjYW/ZmzrAyxn3VYWm1Jk2Q+yQH0EtfIveXak4OqBxu
97TAtvgCJUis/fVRufCGWd7WoA1MRQfNY3rJ2t14l3qtOzgK+Anbk/H0b5g1YRNeJBOZahpPnwLK
tqTTWAlPul3cyWXhezqp7+MvQL1RM4QCBCAvb9ddafNGWtnkLvSxK6MOfURQWtKbLvIk8UlXd26k
/+Ktn+viDshQT0ObVbDBeGVFp0DqahrIwAxPd0Hb7ckP19e0XQtYLYo7HtlUV8Mi4uPVISS8LqFx
xmvJ7Ps3Nb2VUZFrvZj+j/vInQNVT9J5NrDGTD7n0gmI72lP42LvU3HeLwqiQKFHDHaL8t4ITHRu
zEF5vL51ezY4t0+XbqHKwGhhGowzR8NR7DCDLP+6bmU7POvomehQ9yGotP39dlh6Je5KCemC7IHo
Go933Aj3s8seDxj83zHGfvOXF9HKmPx3Y5GQQL22hLGl83RPdYBIu2Q2/tsCcYiju8Gt5A0Olmz9
g9ID++PXjHMXb68aXZ30gPZ07uLiBHihM8MVXdT4jhg9fb2+1u3P97mv3Gmux6qcxwbs3iJxCeQg
DNlVx5232O7H446zVKdjVzFqOkmAFhKEcYWqs9Eie9NJg4m69NzmTyMQszm41cK28K4v8b9ct59r
5A43aTB61VQoC5BbwAAdaEI6jRMi5YOgmL0nKLYN81k5D3euA0Xo5GqC87BnbnwCOpH5D0QBwXYc
Wt0ltDGZe32Fm2/DlUnunAtEwmRlyOoe2Z8Fk0IiGD5UpwUJja4HZruXk+yZ4448+GKGPBmwwkh1
xNrMBUcO/R7zx4It7SUne9vJywF1U1PmzfSBdGNZe+JiRntE1grAuImxh9v85x7D2nZV53M7ec0+
eQYrhKHAZPWtd8YXCASJTuYKjvFcnaIfgFezRk1s7wk7bOYRK7Nc1BFiUdDTHmV2TK+PPXWbFHBU
3ewwj3DdXfbOI6+/IRTgFEh0HHrmostT66We4gle9/0fhLO9VXEBRobkeNGzalXrgFxD1qGOFjr6
uXUxp+uAXIZBm8YCuj17Bc29Y0+4qJOgl6qOjIp7tDDP8MSQTfGZIZuK43zaO/bsVF+J2oSLMYI2
LwtAxOClzt/ArNRC3GZ2E8mL5Z230c7dxDdjCqEAfrrCtyMJhsQtoU2sZgA4WQE/ALWQtmECZNdh
NnMzjE3JqkoJSBe5Ew8i3a7qmSas7FWQ8J0AbioPH4jFneRg+7h/WuLz9rzUyLx0CGWtQ79VSMMK
aHKBZdRm9LHA2T9oD2q6cx42XXRlk3tbVLTDeHMjIDdqfmNMzCxCNx1uBmWn68M8/YuLrMxw51sO
1SxTWdik0UMl/1jmp+vHevMqX/197uFQNpWWZROKtnF7nlTA7MGK4Vw3sZ3krGxwpzkRFBL2DdYg
ERDZNEDc+1VsS9P3Fn309E8MxgZjtjBcNgOYXElWK761e3JFm0dt9Ru4c90KiaFiYBHtyCz61oDX
ppIlN6/n7wWId+Zs2NnW7Wi5sscd7aqlwlgx55cwMY2GcgjKN1N871A3bi4YWdjZYuYGX91EY+Ag
cFFRndtivSRtUE64BiL5vZd8UblMoKzWXVq9xOSGhKMJGpaM3gnD/Y7lrWQZEFCKCjnKMHg04Jet
Skzh0uukolgodBowQIyHZ/DUu9kNLkJvD3yy9RGBN8UiQVRAZB4HBb7IRA5QC7LF6o9BLnlwrJqX
ujqG097jc2s/V5b4B8QyGcHYg3kepX/52B0wWQUgAnJyC9MWuziPzUtnbY2LJZDfbQNDQ5l9tDCK
C5AHIx4voFEg28n9nsjFziYSLqJIYGIY61IGMrMFAwlZXjLAuqRMPmbicFMTssN5v2eO849S6uRJ
HeEf7XIQFlej53Y6YXYaqrLXPXHPEHcEiDjFcyLhk0kdHunZLzqp9gxSP+VHIxyum9r9YFw0yQ2o
ICgFqt/JucDnKuzFx7D3E8NbF9ae4sJWiF57BxdKFGAMMduEUnETTM4AlitlAOCQ7NZPtu7rtR22
wauTnCV0GIUKMWQpB0uUuzsjFvxA/gaifz+YRRDjTWBAaX5BfMm/vp97n45LRUgahEOcs/tbfOow
wFc/9u0RfJ7Snj7PZlher5F7k4Cqm9Rdg4pm+QeDxZbig/JMNUG99pYc98RAmMPxMXlli8dr0DET
8HDHfpLmMDQnadzZtc0hrbUBLmwoqO6XAqOvVy/TNwXzLpjvZi+txRQsxpEFvCG5F93ALN3oPnmW
H65/tc3+6No+F0nSYA6rkIV+0ZstKEP6Igi93PQY2L/IbAFVPsM2WF87M/u993TePhQqZsRAAg0R
Xs5ZxTBc8kHFaW8k1KfKX9NwHql7fYFbr2ZJ+rTBuWVRF0WfaRRuOQi/jQHEzwJxkxK1drEHe2h5
I5H4LRBS57rZvaVxPtoZC/iIQPoKVvdj1noKOI/iHRPbB+6vlX141uqokyRuwQOLA9fn6AUpLSjb
MMVvarl8L6KyD6bX60va3klQd0KDB2gRHl2si6EGsBvuHDBt4DL9X4jBmWb5/zfDRUptmivh46GZ
SHYTeSlyf+Fo/Bv4/9oK53pz0fTLwvrFuXAzR88pOSh7+Rr7oV9Dx+dCOM/TwHxHtQmeFxqPFZja
Aa6Rjr3amdc/y7anfZrhPC0LY/BcNvgsYnqohFMlOI36eN0E3bHB43hxT0VZNrDnhgQcYEcwAiu5
NMsegzr+NsrRr4guXhSMFtgsQQkY3WLu+A5jfOAe6G9oidpplKDUl/pZNXm5hCbwkP+eygBcViPk
IqrENRr9oSkxUpw38W0jSIUZxSCynImzgOYUdOff6lb3yIBB3VJwF5AAGmBLSuPFqTHdqk8DGleS
H3TU7ov0QW/FU17lFxX6KmmfXIYpOeSQMQY1D6Kb0v3q0sqslPwYNxMY6arHtC++tS3YiaoZPL9C
Y4NzyW5B0RWDu7EiIL5pQy8WQBOjgVAuS4UXeUgedUN5RRfNzGnjy3HkxhFovEX1kHb6qQb91vWv
sPURVMwpUgzVypKmsH++Ou91qJFYCzV0m/XErYTlElfoiKrT63UzW267NsOdvy7XwD2VwAyIOkju
GiDMUc6lerhuZSuYrK1w568CG1uchAaCiSyD8MoLjVtdiBC0QMrWHXTpSe12xj02nw1rk9x5zABz
o+il4SboQdZHxB99mWVWNghOWHS3sZaewI4lg51z+DWD1CLtg501bza31r+AO6qtDnr0EOwgdvoi
3FK3xjQtxDsCHxI5h9kfBJM8Xd/lHZdR2Wtx5TIdBIr7UZUgiBy4UuTNxjGb/jev5NszTdaCbqJH
OqfESMMxk6GbrbL3SNrKT1cbp3KPlCCJQgw6YeNUr3iKICGVOt1hviR2/ty+1WcFmr6R0+CZUqRm
9BtQpn+TmgMBDWIuUdJEkUeRqWMA6k0VGIEGldP/aPqB9u7MkrvU3W0os3SKvzlUgNUoUAkKervc
4RioXoJ/N2b1y8GmwHhgXlJ9ZICx0u4uhr2XTW4+AtcGuaPRATtVlay4AzXI82L3Husmg/HymEM2
i3roYl8Kp7iPb/dKtZsOulopdyKShWZtlLDCQwdiyDMVkOrtOA/bLH4zVze9wT2wS6VBEZqtTTHC
RwUFIyWE4EIAjYI+CH/E+fv1I7edMPx1HX8d9xCUDtTnSE4yfzRCkGPt1WT3FsQl40sFxoyqx7sC
1Nng8wrOpSb4PSOAiTEJkGg7uf/WfbDeP7bgVQwRFAPc9TLMDfFwTuriOJayy1jtDNAcXt+7LW9Y
m2L/fGVK7zK0QNnKVOkiYKyrCE0j2rkG9mxw11sapJOWdSjTLFpqip1rBKUJetbrC9mM9OuVcCdY
kPJQLEVExdaZbNRlMRSXeoFLvPEs+4EV/tyxxwLgFycHf4Eky5omKnxfJ2q7ZEhycOcEqVmcWa1y
8rMT2AVFF7wJ7h5qfXMTV+Y4n0iHfBHlDJtIVMaPaDUleKtEZ2dRe1bYP1+5Q2IAri4pCIOlo91D
t647My3V6dWwtNsxsoUjXif2Xg9w091XS+P8wyiWTKA5Ir1Sxl41Ls9LinkscTwPjCru+gq3F4g6
qI66KwTGuNDEmmNVU7BHED2M9TmgnlrtvDk2wxGExQB8RllE5ZtGzdQHlRJjD0P1KVkO8d7f32yZ
SisD3NUxS3lfquBAgafD7dBX99OjYGWvxAGxqaNlluSkbv1zj5lkc+sUVSMaBD8VnR+bGIgyN6WC
l02fNF4GciA6LCd93EN47pnhvIEkLYRcCjw8oNltN5X43oOKTp2lb9cdYUtqXYJ031/L4eKFCCTX
lGpIsAYXKskAHxLbBWHfo/MGTqoEfBPJd/peXfZq8ZvOvjLLf7xRLqERALM6Ojr6koAa9U+fFCaI
nHZcXWZ/6kuEWpnibnoIMJdDJkfsBaV5oPj2O3s6Q1fCAWwOpzr3UK4EDL07IYuzKWpekZ844K79
+E/gXN9vZuzKj1G4dzF6jZresnUnB2icnTqfeGjpeLvA583TR1htSwTWU9OYe60iGKZ9I4z1sgIX
8BJ/NODuI7fx5/fMnP7Ed+BdOuk719vmF11Z5BxWRBswy1ucixrJOWg/FdD933TVTmtl81isrHDu
mk3Ak+rsWATZbzG9AUOqmezdMZsroUTX0QjDNC6fWKSg36VypOIblWFkCpDnCQvFSzr9dZTUnfVs
ogBXCQYvwrjIHTUE6EuBCWU4tBfBAo+tq7nJsd1pc295xNoQd3M2IGScDSPAnSZ6yLNBdPl43bW/
fBoZI93yB6ER3A4R/+8ul9JSrgawudtZcjaGY5Le70LyvnwZzgTnY01vCEWRAFxI6m+FUJpdflmE
b52wlxx87dBwhjg304Edq8aKYmo5OWaFG6huJJwG43lCqVMBH+PUmD29NybgZuqdp+jH3fu3EMHZ
5kKjlMhEBdqVTUw3B9WLWxP46COjEmPj2uA6egfjKyjFKi+wxJvZ35vd3N5kQ9FVQ5HQBeDeBoII
oflAxUy8pEM+C/js4LXWvGGv9bvpLvjzePGIBAkuF5aleOn7ucAWY9CEtrbYi2BQVneC//aHVDDc
qOnUQPbMfUjNyOulpnBKbORDBSAXiI7N2YbEjPcPpNS/nDH26VbWuE83hUmPAiKsEdK6hYyvtECq
wwBfn65/HzNqkjFy20C+L0AH2svSzyplGlCttSS1c/007q6c219DGA3crXCj4DLZLeD2Ji6b+8AE
+50n3O2eGJb7ffHaz6XzPYEiKsvMwOCVXTuTCwpwIK6qzlRtNpXY3YMweQfZsu0+f31Y/gU7ztqs
L5A1sSH7OnWnAcS3/c6NtmeCpT6rO5RMggE5CSxJyr5XUKwAU+qEm+f6d9ozwvZ1ZSRuUyMUR4S0
rj2kgG720DjYc4Udt/yYF1zZmJq5DZYZbjn8qn8Mh/oiH8BVb0neaOM6uI2cvarVV3aEj4MAKWlZ
J7Ku8B2bqAzlAUPgQIFTMEB2haXNqtUHiGeJhpgJxoCyM2NBQntFvsvKVzEwLFKTEHpl3Q95Nl7K
AhrlAtRTqtQbwX8WtTOohyMrXIJDIEJ66t98hc/fy10sxVSNKrDeuLuyEX4LTDJkITRhr3H2cQd+
PSWfdrhwJHeT2mf9jNg+ARQSJx6ETVoz6dFUCHpfCqNTMoV+2f0E/xX+Z+kSUlqbjR6c6yjNwdfe
LxDUizyc7texrR8rNYpBRh2exNSAWtujUNYYQiyeDR3CLYnmh1LlaE3rChH1hFby/o+072iOHFe6
/UWMIAHaLV0Vq+RbanX3htFu6L3nr38Hut8bUShO4fbchVYVoSSAzEQizTlgabob2vQ26bNAW9qj
VvWuHE5+D7DpzBhuO5Mcl1y6XVoN9LjqfV5+s4rBAYayQO13LxlgBelA51QJeav7bFRyAu0cKjAN
hs/R+aD7uoLmh+gxjRPBwbIN5TfcxAOUyAhMgCXBecE5yTLZaAEUu1oZIh+nWb9UBVhzrEAY/1y8
M6DzG1F8009eTWM1dSnONvQi9dwnQUJB8fY86o7VP/+5vm5lcXd0XxsWXULIok1gqq8VeQWgjWDr
9jyTSQiQNgh6pUD+zHmmpJxjScHWST1oPJFMZERRab74/2IpGzHcnTnqJFxJEa2ubqQOBieLCMDU
2v3/JoRTg6HDCtMUQiTze5neN/FLG36+LkJh/+NC1YimvZWo8Xxg+7lR6XqcpbJYQK/IwKiWk2UD
ycE3H9jUaeFYTgeCTFQL+tsM/SLCEYA9e0Iu4m/h7PeN8ExewAmTJ1AI63tVf+/Iq6oC7XgW6MSu
jm/EcDqhT1Y5UwoxJXpW28wCS1x8pze9r5HxFhMIIBFsRtH1xZSZ31gD7YH//zLhNKRRIsCZz3DO
IyhBkQVJLT/TQNpd+70MLhjDW/PfIYi88uXL9SPdcx5bwZzW0IhqsZFAMI28MUaS51T2N+C5tIjg
6XT5CmT3pYpklmkijYp+54/HV4CZVNJZsKaAA0kGI22vxE5lNS4Q/sGpGXqaGj23VVrYYBgQrHI3
OtjIZr9vVCftkEnTVxOBIm0fJXq25EiAwrGnNdvVcZahjDRNJBYbFgCD7Z6HAYSaBwJYX822UoG2
7FnhVhZnCE3azRJugxU06JGb9uem8owGGNnKQ6vdRdJ3bfp6XUnYx19oJ8uymLoFo+dBTBppIMCh
h5IsLVr+AdZPkJMgovmX3UPaSOEOidZDgZ4bPMqIJPvKMJ3kLPWvL2T/xbCRwR2TEWbxrLDRPVb8
yzGy66a+5aGnmxUb5WNeCQTuqoVODRVhAKxb5y6xKMzqXiItngw5mChBCPxXCIrqmL5S8CuJmgRF
wshHLV+rxFpm8DG5U3tTRsDhv8mRY0lf8jnI54NgJ5mSXerE+8o4c1Y6dYzMnAlzGMU6a2s23f4e
jI5u7bFqqvmaZY6omCpaIqcja8WGvGtI1UFvAHQY9VOs47GrHSv5x1AKinP7av++RE5ZomyKE2DU
wmMRFCgAZn+flQK3cZnhZ15xoyCcLVdGUhkzo94c60cDpNx4QCv1sQYT5eh04zGKziByKNAGQzIQ
PNuDepsmTv3HWFPcV/B3XjWpUgQiOLQe/RiV9TzTEvRgnUNBan1db/bVxlBMWVdRSSPcfTNIllIS
Y0IEgQiyvWvqmzr2CVp2r4u5zPm/rehvOXwSOs/1mBrNDH88Loc6yp6qOPEBFPiQGi/lPAbL8L21
hnspA8NO/DjOg6vj6RVm2mvVtG5JOzcvu+D6R+3etfr7N3HOoMs7o4gSCWvXQicvnXJ9GrSnrHrO
V5F1MlO/tM53UZwrQHscQNkTHGjvji6efJiy7c+qi0Hv43QUOe7ddRkyikXoMqW6xWlPn0qgO9Sw
170Fyro7rX1Fk1oryzYdROayZ5LbGJD5h81FbqxrEqkgOXezDJ1gDTqM2vK2GUpXimW/MohfJd/7
CIgPBQWpo4YStCpPRy3sENGs3VHTtb+un+neXbz9IE6flxRddHGLVwqJQGl0ow61k0k+aDWN2QQ5
211IjtcFXla/odkmAWyvqRhEs/g4Sq+phdHNBpCIP2sE34BRm4+Wky+gIEHWr/nVCrGGLpu7OJGc
17WmAfdKA5Er+VyHft+CSutGU3q7ypxqeB7BqVR7PdjrBEvdi4q3S+UccGEk7ZKOkCufiBMDuI2B
OzU3JXAfqMA2dxWLEhUdhvhDp8pHxWqahkzZ1CGJSk7GfDOXnhQJrpP9baQay9Hira7zyLBaLs0I
bxDgoDrntr8YDrfTuEXQPaSzLSqP7S/IoqiOWWhC42vTK0io9TK3sHc5KFjvjfAuV/zr5yMSwRlj
OUyxkSs58pNwnXnSuNVCjlbbvVwXczm8yNSPvi+FszE0XpuZNiF6nxzQ07XAFAsG8IBgXhmp5VZH
ure6Fz8390KNjVR+OKFWCYZ5FyhfjjkLXP9mCfBFh8b3aXgXR6/X17h3LW6FcepnjpoGFmTEiVnz
OQx/GysYoz1tElwLu87qfSN5SElZDst8iHD5Jutx1G666UWafk/pi1WemvY2A0Pd9VUJFETnYsQp
D0H5B4Alty3vpdq1SLAWAnf41ovA33TbneN8U0MrOs09di4ekM/LQJI9yL+WrLtt59VWLf2Qg6K3
m0GgroExSOvAHZYe8Np2QmX+MWP2UEP32iD/XiT1szzMx6GMXCkCZ2FSnFJw7ymt9qQR6dP1ndn3
4pujYFu3vcjkUpeMFrZjHc1HNhkiYXo7PLK2DjBOnRvBNon0i/2+EWfRdW7mBLuk9Kdcegynw9Qf
R12gxbvR7PYwuEiAWk1sZBToViw/NN4nHh4Dx/5oOAMGjfNjcd8dgfz5L2oYpop+TtDDGSCa4bay
6BuiEgtCy/HQaXe16eT9t+vHtavIGxHc9ml1k2cZmmDcou7sMW+cLjH8QRPNteza50YMt31aD/TG
ooIYmtTHBIE+UIGcNQE3fb4gY1hWSJMPhZ0RQaGJ/d8LG9rI5R05Ooz6zIRcbWLJefAxgodi8mXk
ksM/LdEzXw4kVrTnqQpacDmXMEq1VEg1YsVSZyzjd4qoxWz3ib+VwDkEK5VqK48Q+kpNUFtBNN2n
zSsYbWLTl/vXggZKdV5Tr8wFJra/ie8r49RwyqIkN0KsTEqeMOeQgNW7+bGWTzQRxRFsBZfH9S6J
08aqQ29qO0ISG4aVPWTRXjrArPd2eodGG2f68cdI1W+HZoF2GSBBrCfso/fQQOxqpiyLYckgPC7w
rCej24y/rxvZJVovE6NRoNWh+RDTy9w9345Rb9G5ghoC2xw0m58ZRFB/zjG3l7pxaRteEaDbZ7bV
m8Q1HnKvdEQ9W5cTgx+/gX83DsiAGSTEldV5uEoAIR37+WtQPgDm4kftNQHmZgo38uPbARluEVTJ
JQ7Am3TL0hQA9YGcg9Oh2JJWrTFLBNr3vZs+AEu+t/VA87LbxsXbxh8rJ3JFoe/u3aBTTHYCax09
8ZxJmrk5ZoWMIsi03vbkR17+auejET5dP13mQy6UdiOFM0uNFFOV9yhPgCk+/0maYBgq20xkOJvD
YEXudWn754jSG6GMiOFipmDRFcwRjdjJ6i/ABQEsqA960y6cBFA3FronF5d8AULKfebHvwtfFHzv
h/ob8dz7O6pjy+oWJp7cy2bmmfLia/V8N7fU1tPooCuvEXjCFYqKydAJGq72D/R97dyBJurUSaZa
sPzwfYVX2dS4uQFwn1RwbYjkcEdaJHK8gusZEbJ+jPOXAWCH9Pc6BdePcvfu3WwlbxMNiZOuZTYR
v3T1yxTeqiIKgF0RhoFOW6Sl0NfKiaDa3A+jCcfTaM+YYaike00SqP++RmxkcE67WHqtm5iMrvDq
oPYBEemCaYr4b2jWAvVnO39hbBthXCAxyYWZRSqErcMpXp7a4sf1M9l/kpmqDFgLDd3VfP+gRGZF
HkM8ZXEFLUC16NBlqqf26LQ5UMFTYC5PQij1t+mOi1VthHJGRWtzVKoIudKspX4od27U1K7cwKTq
DFDycw7qk/xeXiY3SWOn6DQ3AktuW1g/1ra7n3Xdn9PsgNd/kC/JwdIszISlJEjMyQc9Fli7SR7E
UwYmRuDy2Gao+1UdAeUokwKtp3YaFY5SVOjDUZ/mqAPoUnIbxuN9q9UOI3pP6IzWU2rcRNqA0RHy
Guf00LQhCxS/WWMTWOZgGx2abqXp62DCxZfI2KC7WltHNzYmx5rLU948JVp7F1mpu0zZt4JiHhhl
/alBB7g83lZ56+k9NIh8AbG1ZBsyWud6K2iV5kZp/qrn2Snrp3DVwX+0qLbS9M4A6vZsaU9NXxaY
+9R/J5P5LQvzH1P5KhnguAfXbhTH3xWtORi0n0FgLgWl3h1rU3quAMTSrKmgVL3nOCxZ1RXsMRu4
5C76VZs1eVDxoNeiJwCm2I31q0mewlqIT85ajXmN2Qji+xXaOEopyaCmaiOdTLXxiIKJ0w4gJZZ0
J+XdOSo7X0lacOSKsA327jsL+KFUQ9SEzgzOBNEXElVWy5Q1QZIsYyy18WfKnDIBV28/BIsVPwqs
ksVhF8vdyOTieKqHdC5Tg116CmtPO+m/WON36f0LXgNEKtvlcUe4TFY6TZSFhDOjdzNFY3q720c1
TUUCS9Hwh6VuHqxLqeuZ3mApRUYAn/ujgZZKaIclrXFKrB9RGwp0cu8OsAxKqSVjJvACi6tvp05Z
WyTntca1QMatNsGsi8oSAiFvNfLNqrKoDsMaY9wupvbAx1IDG3JwjFBYVWKe8EIR3hfzdhlt5LS6
gfdcgt3TwGhvM8QJTI1U7uykd298f73gvtl9+G927+1RthHYxGmldCMEzoO9OOMNOSi+6hQn1HYC
hp/2UzoUPiAaf13X+L03l2WgggboUkMzDM7IFCOaZD3DoZUq2jKoPcNrVXD9fZAgNX1d1m7KZiuM
sy4ipfXcs/INq3iGjLDXyX6rrnHo73qnPAjJlned12ZxnInlJpnWqoO8NBgD7ZXFrqxt/l8wljFb
tqilARhLNy6RQsIK7Kg9vGRd3Ce4k5r0sw44Rrn6cn0H2QdfaOVGDreB8RSXpRbjZT77bcBwA+lh
9fqDyPOKxHD7li6oo6as9KceGJRGdtAOqi8fRU/F3UsMOm+Bg1vWLhA7tLCqDQwWIZs/OFnx0MpP
mmYvYyxQux0Vx/NFJTrrMSUXY2y5RlkmGptWGdLnWdFcukQ3tWZ8nUrUKMbFu35Gey1eH+RxQVa4
YnwnniamdTL6KO38y+gSxzqvR/lBOZj3UYAOa4BvE1dcaBKtlX+4UFnJoIcsDvc1kACrN51x7MLA
UgRZqJ2z+7BIFj9v3FUEHOxqYpV9CUjEeVDmjz19TEqBvu94+w9S2O8bKZRWYxVOWE5Hnuno0+Ko
jIJba6+rypQVNt6G1AmSJpwHBCGvRVSg4bgYcXOaCjB69W1ufc9XBcO3vd9Pn1LAc/SmKI+3u7aN
XM6WQ2ld50RGv3WXmF4YS8fM/IamX4E27p4TUTGlBAInAONwpkyqjIRzARsrl3OvoIQbrJk7CIGp
d65LPPzg/3SqYrD4zfNvD6qx5NZ8OyivDWrqKXbklefFB4ANw5gXTZ/sqvlGHKd9fZsWZsvKIkv8
Ja1PceSo5FcKBOz+r+vGvOMJgZ8Ft0EpoOMN/l1bmH1LlMhY0DG52DrIH/raMZZgmkPbiG4zgthf
cGB7z9wPItmJbrZyCKu+ni19QY1TdiQb3eynGmyIADg4iGoaez0eH2Rxur+OjRmNNZY3/7Tuo2MO
uofoYNxq31pPwWRsfAqdOKDCyupehhlyWfEdRQeQa3Buykxb0ra6hDX6LE/ZOVXtm65yQIYO+R4w
BV4/xT1T24rj1EWt9DTEewUZq+pM5PNUOKuoNL2nkVsR7BM2p9aqtVkruGWANk8ZyNU8+mFXBsU4
YYoI4wyhMYsAnPY0BZVwZnZEQ4n6IoUwyEMWKlgWy2KvN41TOTXAWlh8KooIdtzIB1HcnSZLtJMb
NUJdBeMCyAiQo7z6mqgtUySFUwvUExOMucRoMs2O6+hr1h0y5VnlXtcGkRROG8o4ikwyYNvAdX+w
dHLG5I6JRNLSkti+Lor9Ky5e+7BtnFZQqajVdYaoKO9PQ9IGSpL/eWHtgwjOXawkl6ik4GSM2M7k
U7o8rVMlWMaO/XyQwbkJOivhHLGm9cgCqbtmx+qEtIt/fa8uCckYlfZGnbkLcZk7dLyZWElD209p
WP/SozGYjP4eTcGZuxizqw6zO0vaUQ1/rz15wDyOHZqjPS7Dy9SWjZ2T322TfBvV/MtcTEeznO8w
VuINTeWOXYg26boTxJaiA+au10pqx5aiMRvIo8gbJfo5WUS9YXuZwu2+8CmYWFcqPNAgY3IUv33o
7EkF+KLm6bbimGfg6qGFWbCsvdfoB5lc8mBFk4OWM0tEGe6OFciMzgFKubM6qEJ75CbH3WAI2Sb3
YrEPYjk3Q0K5MeocYme0ZVE8PJJABa9K4orKCzvuGoLUN2QIxH08bjjJaLokk7W45c+x+jJaSCV4
SBCS6fN1pf6HFf0tiM9XwKfMZdXgXijHxYk1OjqAoPLn8lVNZ4eUCiDdNBtTISa6KqpPAuFsuy7d
D7g7DeAh4lXK2a1cTpKMce7FHf3mO+hkzxgirdiESWqX31AGo//KT7zL4yyY5vECWH0sluTdqaLa
oRutrx0RROz7/vtdCmdzQ7KOcz5CCpiyAfWdfCVR5U21fgLhi8An7YpiM86sqqeofL9ZGRXo9VkS
tPvoLlkGtGd6qp44smj4ctfBvsuxWCJjGz3IUQqarxTXK2mPRlMfqlBxjDIV1L1FYjirrmKr7jBX
iZRgihHfbP00WT+AYyiQsusTN4vhjFgaLXM2TBhxO39qoqP0x3TM7J7Y/H8uSgCbNYbPYxxKizkK
yTwU+k1EnvIJs9ICTRPtFxcpyJgoCgsNK1Ex+SiTL5I8nsgkwhoUSWG/bw5/6YmU9CnWI2dHbfpl
NI6UCtzQrggVFLo6UKORaOEcQVoPrT4uOPg8jW4rnTrylN4WRe1ddzgiMZz9k7arlU5CHVyub3QE
PJjejf+NRYIzGiCvmNQEkMTHzZKLdsrnDkcSNg9kOurgQdFeklEgZX8h71KYX9gcCVHkCbUNhCLm
NB6bUj0XY/azyR6vb9fuJYSnObij0G5zMRRUx3CPVY9TwePdXmvTK6fBHo3SMafGmTJRD4pIHKfN
Y7LOuqVAXBN+ykNXXr02fF4lGI8I5nvXA2g4IODko9mFb2e3SDwNNYUkmr5UTZCFguPZD082AjhF
qwECpMcjBEjH+qYNuoNV2MZTeq//mnzFAf9HZlu/onv96fqB7SWwWaby74XxV09v1l1WvMmV7pMj
CHOD0FeBgq145CyGitjJPmzEoc73UQ1zjM4ghw1xjACV5WEnPO7EScNdbf97VQaPHhlbISCCZIgB
3mhLvSQ8rtmfdxh+WAl3JyQLHlgRW0kh31oyukpvGxGWxe4qAPWALjzkDGW+82fI+gk56wLZZP2F
ZAdFeywt7/r571oQDNUAVhkuIL7PZzZ0E6UnRB4DCD009SCbbhTeSsvXSFTf3bUgHW3nKsN8RX7y
48l3RazkDYEDIk3pz6ASiRLteH0xu8plIAlDAKui4HQ+imgTuY5UAKwgTc2S/P0bu+5/ATK1J0fX
ZCQoKOBJkUz7KCc0+jbsVBWDFYAlyHJPmu4jaHG2+mFL7Kh7XGqgbGGYT78vCq+s7QjDu+1xCO25
CShAEGkiet0w9/AhLlYwQIvxHYCXaiZGFjht1PMs7WpjJLCrPGAAiKMvO5qvoIVYBo7pcrP4jHZb
PosqHiLB3F7ktTyZMDfijo27lo+D2tiqeVuSx2S9kYgIYIPdUteWyTn8ph/0tgl74k4zeRlbyemI
dJuAl6mLRDAAooVxyjSg/ByW8kLcWEEC71ubPY7VLzN9NnuvHP9UcbnT4y5nGfE/MDB0AugjoKMd
zYCiOiUugl0mKTk5XNDUzF2TWybWNDklcNjqT2aQ2+a9dEhPw1lEwLGDcftRJ9kOb0KOKY1UOUxl
grbJxbN8GRjCBah+Cy/21aBzQYJ2WDp0a4rRgy98DbdO7lLTJwwuRsh+u+AT7UF6u5CX657mMoPx
UQKfwUgzLS4TwG+4OVxNNTvGEc1GTufnhcsS21Iwp94iuKuZxl1Rfp4rj5H7LFWL/Zykm1y/N9Zb
KRPUwC7DAW5dnB/pK61cZ0AdsDAkkOwcFC31cfRqG0BttjgcuEz4cvI490GUdpiMQmV+qw/AQX1b
OPQ2vGcVlnKyrx/ahdvmZHHOY6Fxl62VRFyzdlYNiBtpbg8o6CheMRzS7DyvkcAtiyRyPqQE68Wc
VDgxgmiHJX/oGwW7CFxR4BV5QrwiTFJEcQt1K7o8y1MNOBF6pxWDn0bEvb6HIlGcBymtMhthUWhU
aQJNAnrlw7p4sf5wXYrIUWmc69CkIdanFmrRuouDYNFZj/TpbRzfjnzR/LjolDhvAQSRyZytlrr5
8qluUDEt7gvNm6Sg0gMSLaBYELh7gSHzU2TZMo6VVTO1WIOQNrYMaN341/+2hXyz1FoWWq9EMxAM
DpPHSDUVA83ybJaIHIdX0YQFO5ArvomfIisiLcYAs0bcMsQUwOxI6pc89Yfwl9l/CVVRcVaghfwM
mdavABwaBuKunTcAvNUcHdI+klLEWXLZe//RZeicy8j0dUwVgDW4tXlIH7Rj7JevjB9RuwXpn5M+
VW778seJXE4m5zQqtY10NY2oOyyOnh+V5DnWz/Ns9+bn6ypyEftzgtgub+5n0lsN3rQwspRgqCHC
S2nF1Jv51YxUm+i1f12aSOl5z6FUcj2NI3V1RQ4aqz5OeXaO0/7wv4nhPMca5gqwchAIx/UzXhz2
0BxSWeDWRcrOOYy+qZt5UbBxoVKijH5e5rOBKbr1a1TfZ4uIMvOypP3xnAzuzRx2k9ZZVQpApfat
j87ygWrrGk8/O7e8Y+1Sb63VtqhiIjAyg3uwqZOZhyXamVx5MpwqV85DmrqqDh5bvQiuH5pIFBd1
NBi/7PJ0xaF1R0pfKmu25/AhQi/kdTmXtYu3rVR1PEExzg1qiY8qL821tqQUgnLkWOgxdi0Ai3ZB
4Yuqy5f5HE4StyS5BddJ2yOQ6lq7vZHszlHOxQE593vTTsCHnXrTUUyJyMKlSzf8vj4unArnRR1J
CceYfB5vWMA9n7Wn+i8GwIV64w9R08q+IbyL49zjTAFiUifs1dn4GZhIZ/WGxr7RJU7cPlgi3Jz9
e/pdGucYR6NSGyXD4uQTe9km6OFjnPSxwIP8Q/DxLodp68YvtnWZp0379kqa0cqReWFQnlGgRLfq
8FoLAiq2RddOjHOLKZr0+3hF7IagKlhyoIiCiPS61rN/cU0E5xJTOvfUCLGeCAwP0xzMaEGY11tt
8iyMW12Xte/l3/eOc40dXQvSRHh5WT116y46N6Pk9pkh8MAi8+KLkMQqqVoS+ERwSlSfk6N1TjzJ
A/hEgD6fEz1Qp/HFlKOCw3p7zWw0I8rIqKY5NHBqq3PcL3ZVSiIXJTitN+3cyLD0Crm6GnEbQ2nB
qwGcMKqXu9ktSBhs9Yt0wrAhuqaNP650fnRYfL+bqhaIdTPY8lT8Dit/ir6L+jou20g5EZy7yOdk
kkwpwTvlLzCLPfR+GgDK/BgG09fJH24MkI94qt3dIDD+IYqqBIr5FulttrUy2jLqUvjjqvo5NGdT
/l3LgirhPzxm/1b+N6XdyOhpoctRLFP0gIUH9Y262zoAd/i/aGcQLYdzG6QqrF6nErQD/QQo31on
kBb8T6b8lt7ZrGYmaF4qJUlx4+nctoeiO7WxwDP9Q7rBRN0LjYgWwNA+ulpDT4pMYmmU+cv8xkoQ
wYoNT7plSPADeFuuL2k/zvhbHB9JzVkNNvce1/9K/xq6l2o6WfSrAbD762J23QQmVADwhkoY5dmk
WmmizbTg1RDL3adaTk8tKX5eF7HvADcyOKfe0SIvtaXGozVIjgC5jh4lx3yu36ZYgfNqJ5hflUNH
FBTu6h2y66iCoZZ40T2K+dKuopTAQgEfZT2vysGigsLKvlJsZHD37zwVbZ7MMXWXx95lTTOVk8u2
+dyCBbw8WQ8kEpzX/o2/kchZE7pmgNakK/B9q+FNrXLQ5faxitBR0N+pRuom/eSlpH7W+7m0Le3r
GhXe9fMU7St3nGulKFWx4o7O8pNmEsdsg6bUBeq/r5fvh8dZGw1npB3UCQ8+9eec3w7Wy/VF7D+X
3/eRv5Uz0siFQnCHMGoadHW9RB75WnumHR/zY4YRefmgPglkstfPRXSzkcmF9H3UD0mEcMCdcSmW
jzQq7JXeW4OrdQgN1GCp7ksRyNH+O2IjlHz0W7IymwRDqXAkKjhG4tgN2+beKPAqC/M7JTfAnFGe
h2R8yupSMMgt0BT+nlbmbIyliWmK7sKBrbVPRc3FwnPkLupySiuEV3DLk2MeGMpWXtrjD3XwZrTL
MbrueLZXzQHsiOAw2b5dO0y2+M2dY+RzYVBAnCH4YUgLuWs+qMGAgej+ANSdr9eliXaS8zNKVhaS
ZCLSCtfCa2YkCkjjgZtBEBbsXjobXeGcS61MlRL3SC+29W1BDhpwG6t+srXor/9tOZwLKVHJj4YE
IXHYq2j+609S2D2gcVSgf6LlcE4kj8fewnQidVX5OUUjPWDb1wdZVPrejYIBVagRPNJR2eCsWh/a
LjU0hIqZ6k+miyk7W6+Av/RZLQU6d4kwwqLSjSjOlpVYzYha6P8pU6H97jHJ7OSw2gRAI5I3Ok2Q
e+CHciU3PqBCd7a+iqqa+5f55hPoR7WP4i7ENA9sWlUfjTmxZes2WtDaCDy9u6ryy+acVTea6USW
v0w3cmnPmoWOfNHFyzb1wvo2n8GZfVZKPSFLA03F02PxdGc+62DcbHzxnAZTxmuieEOXlighZqa6
Yei1wCnuv00D8ALqY2WUgDX98i9MY7MwztJpD6aBzMwQkBmj1zevmIV3NBGx/H4UsZHCGbrUDpYZ
Ac0ataw3n+nrD1VqJ8HslR5w90VZyP04aSOPM3jDHKyBdgVT3Mmb7nJ/VjzD6T3qvCmsX4oSMLsO
cyOQM31tLOKFXQ2ubty1sj8nAaBor5+UyBT4wqouhXlUVMn/XT2H0QVvx6FwVDc7DD8Hl3Hb5S+i
PrL9l9v7yvjSqpomNNIShLVoXQhULzqp0gHpLLSFL+dO1PAnOjiN8zh5pyUjmhch7dvqR8cOuIXm
zXyaMZ+kHiMhd6TAl/LgoOBErZQmM3Fs6Wmqf0+1v6TwpfIxmQRXkMgENM6DJHk7jwPmhdy+n37I
KA2auXbKzMquNcVrjOxTZaGVMjF+J9V4kKTwzqibg0CDdmOIzVlyrmUs5xIUVg14pcF1R32WvlOe
ZsdCu0HkqgKfKTAJvvSaVHRVgZGOS7dCx16Q5w+D6HXCrOqKq+Q7XRPdmumg4ipkJfLshIj2bR5K
lCARWh7nTpJxiPp1xlKWk3lAz8tj7PbH5WF00MgP+gZAkgSYwnL/x9PifAqqvGmYsJxQ56knUDd4
sVv+SII3aIB70WkJtpIvvPZxOkraiiXmgeZ3IIid/P+GhVCgFHzpVYlSDeVXMJt35l0FHBjjpZ0F
TznRSjgXUo8oQkVjS1xjbb2wcDPTcNf5G9XtaXgorIMmenaIBHIhimUSDGWFuGxY4+Z/tg5zLAdR
O5lo6zgHEslzURaUpQiLxFZMeyw/dyI2IpEM9vvmkWHCGc5qpyE/nfn6eDOoP4tR1MCw+yp9d0I6
F3FIQ7RYRY5rbDmFp+zUH7MAI3OOfBRVKwTOXeeCjko2h8ZQGA/8Teoq2kHvvo6NTxURoZDIteuc
e5jUAtikY666xWdg++OKNBzpdnK1t/Sm0C2IzohzC0tUgvC77VkDiEad8DAcGlRgkB1eHRWIl3fU
A/7RWbSZAiXn84Npa61GVnW4KbUKDJhIQWlm6lAg7y9Sc2rz1l/paueJdbzuBQWr5UutpaQ2s0xg
zd3sDspkN+Zx7EXcx/tJi3edNDifUSRgj1mHFa420m2MMlnGUU8P0uQOY5DrI0g88K73rq9MoJ78
WPQ41ItuxSoFwl/QDg9y6daDP09P5p/zBn94xRmc46iB2KsPITIyYXqckt6mkwvcDfv6avYrGJst
5FyHkedqq6QacZWfQCsBT0jo6gAPVJ7iO+WJHkybTSrPqS0fIzd5FQhnS7gSCBicT4nlSpUGHa8Y
Vv+sP0l3y9fhp/51xAAj9crbUkXpRrBgkWJy3kWnk5pPKdxYHT2VskvCxC7lL9fXJZLBOZY8NpZB
qheEUCr6GuTXNiwC+E9RoCHaPc6jJFGWmg0Lo/7DTZJ5qZ/9RiHUUcBL0nwCV+Xz9XX9g8dE9UIF
iA4oOLnNI+DOAAVQx54y8xvfwvzDclS7CRD6imFC99f3Lo3bxq5Qk7FQEfbmKpKvKppskTQvj/mr
/qm8Q+jrI/v0Q7DC/YTBu0xuT8tSHy20wqPdAOMpsfqZzKewfAaurmocLIyxLI5husMfT7u/JWz+
lmpy/TCWnEej0UUIRawHo/2UdZ5p2E0iUJh9z/UuhctAzeFYLflco9Kh+cN0zJpbefABmbGKmsyY
2V6a9bsgzi0vFk31hJRI6OK5ZHpjgqlvEEYAZUFwWvuG9i6IC+E0jH8sXY5bBmyDSmWjY8lOHscU
Krk6QDXx0RloF59EEd1+qzRq1v9nBiZT3E24pZdZVdLm7Sqf3eZuOBjgg43s3p6d4QbJZAw2ueUk
iI//4TXzLpXz1JGyxvIwQTVZLovkdnIuHisn/MVoppXP0iODApFqW1S+348g3sVyPjpVFwzSpFhs
bh2n9FRFtjIO/hTm9pQ/133hRH+M1MuswWTNTBoB6yhPPz2m4RxXIW4F3XqQ6pORfmnAfPTHaKhv
UsCzh0Q2WKv4qkOay0MfNQNSg1X7AkT9cwkmnE7IvbhrC4DOwgQLaosXHMxNM5ig6IGKluNrRE+h
9FetPGqmKDrf9VsbMZzJISle1MaAFwC7C1hvVnQqj9YBYd5R965bHXO7F9a9EcUZ3ZJP4BFiDTEN
XgDNTTSotmXcGRkSg72XADX+urhdr7URxxmb2uAZX7xNkrQ3RnMPYk6nz18H/dBo365L2vUmG0m8
genLmiwS3tKqUdsK+T5XvzT19bqM/ULURghnTsNc5mhhxqUd38x+iQbc4kXtXd0FG7g/gqTJpqlt
BYPAU4qWxl3cNI2tbsawlTuWX5esBi1VdAwtUVvWftJxszj+xsakHAUnE4pdfh0gQj7IADEAwhQD
potEsB4iy+KuarVWpXxokHNUmkcpqu158QrlCYzE109MsHX82H9q9eVKVmydSr/E2XOpnWdNcDFf
snu8+aK/nYTF3cxpURoTAKzg8dL0hiS/El32dRR7s0p+gPf1GnO22wGT58XoafNrs0QHFbSdqVYG
BgbErTFzLRhkTdGFCZxgNVb9zPppmd1BTSI3DgevM+rg+r7svxzeD/sNx3hzC1YSEGY19vianOjp
/5F2pb1x49j2FwnQSklfJZVUi8uOl8RxvghZte8Stfz6d+ieScmMUnzjHjQwDRjoWxQvDy/vcg74
g2/Yptc+xIvOE3J60WH0lmOMIrkkzFGKHI2fV+zrdm70EKcoB8lt59bG9yw0vT65tQrI8xwt+6EO
FYdQka6b6PjaHBpJTdigf15lHeZFtFugpISeEpciW0HUMtC0X3VdMBreO7VpXDUqnXBGkrNg+vGz
kyiiwHE78b7aBB6zaJFCaAKPRMuqDnUuu3ViHbI89NtIf7LUB/Tq3CEBEPRR+mkZMYAnRWgJEY3r
iM4IB2oTGvw0I0OMgG+h5oHVB7XmX3c39mGv3Dr8uPpYZKxGq8Db+sRXpfaoVLrgGAouNptDryYy
JjmecdLbEJLqSF1EePa2GOvtDiY9g2rw+ooE+GVz+BXmeWYbBcLxMgyq8TDXtTNPN3QUFOuvfziN
n0+f0pwQLUGWS2++62T8RDvydH0hgkMB+sq38XBeq00YsiY04052dTf3mo/9HnlbzwiYUkfkDftW
8PGue5wmc/FOFCW0shYEw3UCojjjyxgj5q++Xl+YyAgX6RRp1VsUQZ2XyIe8mRwwdxsopV83cj2+
0WS2fysYlSMNlHUJVjJ9Bh0teMwPUfjVTn+IQ1HhPnFgoY9ynksJMt75AczygeS0d9GOHJrvxpE1
2A3PyaNoakC0OnYI1qsrtaHqe1wSs4WO3+bO0ufA7iRkIOPPhiSUa2Xb/gdKgG5dRn+FpSJD8dbc
PFUgY6hfc/rxB9RejuZD7jQ38w3aBz1Ro9ame6yMcXjRVrIJDkg8c02w2yNTAS79cJ9bsyAAFpnh
cILOWhQqKp5DzYS77fNoHLo6uO6D6mZy/7KU17+vtonECKWMBkvpfStgjNbhB6Nwcr9yidd5ils/
QHBnrzrsMDen/PN182wFV3aNVyWsMrBbGyH6cmUMi7NKjBZIgboX1QMFH/K1bWa1SFUy2rwJsch5
kpzQvhnD7wYVvCG2cwOrL8lhRheCVqsrkF9UHidfddVdF8Te9+W+QLWEaWCIRj1Fi+LgI266GXRR
gI/WPtPebZQbSRSebp7h1ZLYT1h9tyWs0Tln4QwPGr1Z2ns7jFyqP9bQ6h3DQXCZiNbDAYY9gAq8
kipsUrnLtUNG3aF6z424Wg8HEnrbFWVko+lDUz6V/W3S76+7s2gJHC6Ei4pZzhxLaJT7STpJ/UNa
CTCB7eq1E8NhQk4t0s0J6rGF/jQk5NaA5O/1RYgggZeIkkEHUyUGcpKs87X2yEOzM50JxQG0Zhdu
e0pNZ/RR1D6wq2PEkJvgXtyM8U0Z3LNEIwYjc3nrdumo14OBR+rr7AE0ovbRwQ5Sp3ahhyX4nFsA
tDbFHSJVia1CbuERyNrjatqV0YnmZyidOVPkz/RnJvq6W7Hf2iB3pGhE02RWgRIN9FjwUBkoRExc
ba5FH3HrQlwb4o7TMveWWkm4PNjsje52aIBLgglqGZU/79+TuFsb4w5WNdn9uGTYMSv7RWVMO/aO
rd4LZ5i3nH9thjtf45CHRs9qi6p2KrIvZvzpuuuLNoc7XH1u6hVERME4Qz7aJsoAuPMs6o1CbmDB
5vDNG+iuI5mCVzRe0OWB9QZPz8pDv0Oj1inyZFHXzeZbcfXd+CaOJcWBDtn26EG16zGJVfp6iqz1
4HUH5Op9UZ5ccKr4CfqaNupQ1/C9Aj2og5caIIJ0G2lyLOXRxoQPab3rG7eJWesVcpAhJ7JWKQl2
bjiSAOmg3fRs3uZMwcL9RyEmAdVCDe6xFiAi6nnddkukky1NgRwOz0Opl5VsdBWuSbn6ROIPkaiq
sr1/iiZDBdQytT8IAstwGUaLsTqE5xZMJsjx7uoTEzvBzCjiskrUuLi5fyt73DlTwL88oUKLDDl4
l6F2Uvs9NBLY+y70oiB5Qtt3+gukeLvelQ7v+por49whlGNKKqXCYGKxHLT+Z6X/r7SReB+YCjFU
SFQjX8NzFKpUmhPdsHC7kG8laGCM1IE89XV/3HxwrY1w6KsNkzai+R9GPHJUj/UT458pzr0j36mD
GzqVl/hRL7LKvJwPDtZWORgO6STlegcGBDkYdoaPKD4wb8nN5Oo+iDL2oqGDTb9ffUnOTbJyaVDn
hltORuwC/k+lpJwFH1K0JM4blr5N8kl7hS7r2D5GO+M2jB3ZZw87dLGfG1GbwGape/UR+fAnGeZs
VEz4BzkPUFZkHbtRUN2Aj9EVkwZtRYxrY1wCpa0ssB+zMcvMQijnKdLnKdlf/4QiE+wuWgXxOWTB
sgRBllc032U7c2N04DeP122I/J3n3jNCNG9PC5J0rcdSwoqPOzR2WlQoEeOw5mMPUw9W4RBBz+p2
rHjxQY356Gp16rw0dV0il9aMHqOaBCsXgtX2lfRR3gulNDYjhJU5Lnwr+lElKeu+H5CMlON92ofO
3N4TKliXyA6HHxSEXE1NYoBg92DoX+vhUwlJ1nQUIIbIDAcYk5pZBcFt7XXVp2goUF/7FSUeWUSv
lk3+tLWf81AhhaNlsWhU0XZ26ZAggZxFdg5f5g/NTXkyAnq07iA44Sa+aFB282G+ts1BSFmWYW1a
iA2YaJe6AwvYCfqvO+lTccBg/UF6skTFgu3PCplbAnk8DANz0chMC7JMuH+8sMR82XKa6C8zV3YV
Vi44dwwf/kT8iyXO/ZHjbceRIpBsvQFDZtkO3P+6R0Dw0AaqKbK2lSwCWfnvdXHeb0ha1sQ9rMlH
MJx50S4JZn84yMKEjegDcu4v9ZB3mxrEAFF2NGY8zrx0djpRIWsTGaEdY6uQ67ZsPizuBnOS5HjU
PKUFd19LAlnXnKxQ3OubJDLDAfBcgNk3KZEVKG2nw0hljTyoKPkkssF5nNqbFZlRrPTUs3mn+ZBJ
Oto77Yv0YIJpoWM71DvCSRP2H/3D+Vbfj3O+vIOEIQiRUTbPnG6XJf9EiAf765C7qt+7qGmLMnnb
eL+yybmgOVMoQrVArGT+0uQ7rT3VJBgTsGaqbifpzqzvkAZr6n+5h5xDhpYdTRBQ0jyz/SyBimmM
PeNdTHHmam0cGmeFmWclFHm8BkNQ0IRiquBefmICl8jPe9e9UvglOUiulDZUR4WwGQloGb4yPBhH
1YFgtSuCYJF3cghcK6QM+6FAt+7o5dFLbLqyKJG9jfKXj8f3O1e4L8exxo3JslbFPtll6D3DI4lR
c3YnRlEkeiaxX33F/flO54KC7lxiNBwpaAuUfbs3MFOZCbW2BR+Pb3VOlJCgXx1YaFJoCGFquYSQ
kAA/RDY4+AjtcimlCIkVTfIjcGWnx8kQpBW34+rVBnFoEbZKHifsXcfmoVlCip5MDGGjVcmPfNHe
bBKNrc6SyeHETElrNwrypORMPQiE7rIgfWyfldt+p/vpDi1zO9ubAzH/Ajuk17yCQ4o5zetQS/B2
VgPZtY6xC95itCUymjPl1vyInv/PTCwsFhWVhd+XQ4/WGKw+Ruv9a05JdQkUqws3BFky8bM7UYZn
84JebSYHHhFYpWSwcmIzm8/FjPnpxiHhUVcEddjtuHFlh0OOIeraLGY8WXqg+bGbemMAclrIoGlg
LYT+s1sjo9P/DHfFv8QsvjNXmxUp7GeAsan8ajKHgvy/l97zNLuszuJef1Tu0la2NcUrWkeG0HZx
GjAxLcB5wdm2uPBDlxD+TDNuTDVIn9RdE0guss0KFHMZP1ELKfP8HEsCqyKjHKCUY1ZTQ57Z0MlB
K86p+pRpIt9gP/zKSeObcYuyCVuqAvG1O0YcA7r/HznafzW3PiLbJwgARMfL4gAlNdV4mApYoxDF
W0DwE+0Yvy+7nMUj5aLL2eJQRJ9DaegVQ/Fs/aGnt1Z16kAzFd5l9tlabofQl8ebXhOUx7Zf8St/
5CAkzTXoYRBEkdGv2QX9O8S9XxOpVomKT/QDg0p+JBxk/FNZjCXkWN+vxf5F40UwEx0s+iBrZslw
COXhy1aBfijvqM9oMzoXYykH48u0Gw/LEW98p/DQwa64/YvgnGy70++fwed9SE9mqY3Q4DX5ik9c
7RR+UA/EYbO29uiIwq/tA3Kxxh39dNCNWKXoYwvnI2kOCfJZrcBlt+OTiwnu4Keo7HeJjOL6MrdQ
KNjT4ZCCvL97UNChYwbQnb3+Ba3tq+9ikDv08lxRBfzXqEhjbK+pJDTR2k+S1LtZpx3SSH5Gr45r
U3pIlebFmOihL6ejVquQEpzuuyG9M6rh3E3ZDfgXT5C1c9S68cJpREu9uU/IcjMU1anUf0wWNBzt
cm9GzaeoJV7daA/R0PhTlxwU084dNWl9U2luo/TrIje32aw+g2ofD6EMaGTKX6uJeBKUQiDrsgRR
nXlUbz2NKUOrqmNkpVMMqd93sxMn0k1nfQ+J6elj8ZT2836EdjrpDEc36n2Bd0amf5uU+tDpldtY
35YuCuqUVTuodA4RgnZq7xr2J/Dtj4v+AacrcpZ0/iGFUuvO03No17d6mJ/NZXGMovVLHPOYkYfS
cZdpDYTdpMpHVvfYZZCZuL5fIhfkAjIF/KGQMNExXN75RVs6/eIOsqjJ6S+4eXEKDjcXRYdm5MBq
dgHi8l0VlPvBQ7cqu3feV4m5QInGwWaHpgir6UDXaBvtTh6a73ORiKpp7LP8ee1cFsSBJCQ79LAt
CRovkSoLmygwUuXh+s6w6OmaCS660qJxzJsGyxhHD8kpVbvv0ttc2y/6S/I/a5m8RV+Ni7BI2czy
yNpYu7a7lRf1W9nR4PpytoPF319MZ2mlVY62scIxa5cRDFONl0INOMY8o3XOS8FX25yTWV0kPNFO
MWSJns04PdYXctRuUF4Hkaa73KMNzGPjQO0txArvREi+XXu8OB2vV5LrEcE0HrqL8s8D9JUZ2YAF
pst+z2L+6CM9xg/d47AH4+oeqZ+n699WdL50DnQHQsNaGiFawp5V5GuD+zK6qV6FGdN7EemAwDF1
DjK6YskhhghWncSuDlkLvi5Je+oy3aHRT50UnpXcC5bH7sErR4EfCZILCGQTQDNu5eqrDvhgyhTa
cbgT12JEbsqBh601NDcJkAo8lC29TfufURwYtgg/hDvGAcgUWXFjZTjd87E+DAHdh/7o1Q50sVBg
EjW4CO5knYMSG+kDdZBhrJ7ox2WcnMLSd3MIY6rl2LVwcaL94uCks6Ye1EsI5tKDFbDeHXpkvTus
TC1a2l9SPr9xhefXmfSJ5gmjj0s+/dN9PA5e/aydrcd4T8+zI0GjW4AxAh/hyXUMdG30PYOYhT73
y/cZ794sfSlaUQV+M9N+wRSeVmckROkS9piXijta+FPjxf25rh/r5YsMySmCCQfRQPhmOIB+aqIr
BjGgQ/gWpUliTFIxsXG/Xn+oWv3YFGjv6tr99RO9CSErM5yDFHHdJybjJTC16GdWLLspNrwsA2VQ
uThjP301wY5w3eT2iftt8w+ltqEnYd03qLJqZNlPSPCbfbG3bOWsKxCxDQenLn9qKCsrGP9K5BFj
DM/Xf8FmzLD6AVy0H4VlWrYKKuW0wdubdioE8eJ3vd5WRtS3G9gx6RTDgs+gB+aIcZwveOE/hSC9
WVwUr4M8sBF0fbu+sO3WlJVR7vpJu9AkIWL417Sr/LFxY68+xZ+gQ7zvg3AnZBDaPvQrg9wVZMhW
unQFXjXdDpLTaEmxPkjo8iHOTkWTQ3lWBK8a4Qq5ABY1Ur2YGhz58LygfNgEyXl6UILFfVVy/yGa
uhW5CncL1S0ZpC5nx5DGntwNj1ZlCpoqRCa4CyjTugaDlZhzaTGtNBxUW3Bpv/ZT/3Fpr/aIg5KJ
TL2VsMyM/KXZ1SAhi/32NP/owUJYBPWJuiP4Y1rX/jA41W7yEz8WrHDz1lv9AA5kZGqOqsFWSLtD
Nh60sXS0xc0xH9aL8mvXYdPkeWLB7BimcwM806NzNj1N1QciCw7Zdcg0X5NFq/hZqrMCdO1IptUj
FMzdmgyuGgcpuOJRrjTe15x4+XivaLoyF8umVkQgkvTSG8YtVfqFO45O+gndDsfcNX9cRxDR9+MA
RB9Mac4Zo38LDaakJPsIrTe41UV3gMAlXnFltao2lRs51FDBk/aMSq3EhENyTkCopiKP3EA2o/xo
erWQBGqTqcZcfU0ePpIsJ0MH+NAk243MxlEpwpI2cvQydolkO9YUnyZF+hhXvaDTbTNYWZnmoCSk
UmtR9jSowGmaD8+KHu3inDjZSL3rmyhAFH76pqVWaOhpqnut/mAkipOPL9cNbHsJcjNgUJV1maeG
6uslBXUcwspINXfKcCyqMAiN4LqRv8QJFyscbhkG7RSNIiNSVLdLfgPRRAj++pF+IyV3nXUn5zdT
Y+/mdk9FDTIMkP5EzItlDrCqSZrtzngNm5eb5IikQqCB1UH0Vv3LZfbbDl8llYzUVpPslWeTVacY
7Y/5YO7soNzVZ+kgKqJsH7qLOS7uqaM47ioTowSFhMkReqtnhdNgaFt7sVuRXMc2Sl5sceGPrWkz
5kfQWR/r06OqKY5c504KDrGhXfam/GTn5u66vwg27Q9CqEKue9pjAmfQfd16JmUQJanToK9zTj6i
aVzvVRGKMTS84ic8NVQox0nRNSjmdDvFH79AjNyNbsqvIR5YjKdJJNMoWiEHXqUaqtTqETjX0nGA
8Fp5WJLnQj/I5mG0fV342hctj0MskgxW0S/YQ+prvnlK/ahx+sJhAQNU0Z36Yyvaw+1CMXQN/oMs
PLPRDJLPakhRKGb84HFA/e5rjNJp3zv60wj+AvREeLU7PovGt0RgY3JgY7clCOYrZDay7FGO3HzJ
3Dm/1ZVHzfS0aq9HmEJwx1J2wuLzdb99Hau75kUc2oxV2RWjAsdlVdUMSRUNDJIllJXu61MPgcwI
kk55YB7VfSUjTxt50fP1XyBaPF9dXQZiS0kPHPqHtSR24zvL09HXW+7md1HhmZct5suss2wOZGSJ
blQLHY1+SEc0bS6tQ1W3lW7KeE9qKoAGwX3FF10LKBgbkJMC8GmGO+u3Up27nSVAAwG6Wlzo1MtK
p0kNPqJpOzq1oDPmzJFXDOiwfFc9d/UJWQCwip6WREEQU+JVonX7KtrTHIzs+3/pExzY1AW6Q4oG
J7H3o1vTbwJ7Nx1ZraCAB4pupu3Y6Pex5wushS4XEQkBpEXztd/HM3JhJ2v4JFiSAD9fK2arz5bV
RLZUdt0azrCL9hljY4Z8JbJizvwDXBl+G7xqgKgYUtYEDTciF+TwpZuHvqx7hPF9fx+T+2J4LERa
d8JjzAGJ2QwI1SwAieGMOzTgucvzPwM3oB8SI6bgduAJWTqaZiG1cajQsXYYwaTJOEc0FNTuVb8+
Qnr53x1inpzFkDsN5CxwSBliYzX1lazDSJjA7QXbZHNhS13k5mKCcs9T5aMNcnDtQRfx5WzjhKlA
5hsop/PN+XExLFnY4/BOGqQ3h49T5VbW1wRF7U4UhP0lPXOxxQFFUqtlpkbw+Pk4vo6gxOBBdBLk
oJizl0H1TZgG3v6CF5Ps76tDFiuzocULLtL/Tjpidn1ESih3yq/Yu72CC80XWd3Gj4tRLlKJZVVv
7Aanq7Jxdzf4vx9q8zSIRnq2H1YXM2xrV2tT4xbvRxufk9S3NH4a7RcBQonWwaFEqqszLSHZgIAS
4xNud6bPRdA7mH/dvdLh+uh+OIi680Sr4mCDLhlJTElDTVhqgqUMD3LSeNcXJlgXX3OMwznLuwpN
12r9INk7VTrmg1ekgkzXXwDw9/7wJcfYpn1bdDhaxt38qfbDA6MCNH6xWg7ITwT3vdAahxWmNqMP
mY3Ij0fQYiL3Oe0TiFqgweL/cUMKNokvLEZmsVg0xmg0tID2SwNdwlQkfSjaJPYTVt7dpxh/itj1
UcXu3PsU5K/53hTOk7PP8me4e9kkDiBku0yjZMRwUnxQfAQWZ/CJPi/HZVdgFBqp+Ouet33nX6xx
yDB1S7VMCpKfqvyk6o9t7tstGEJUfyGLU5qym7WiaHrzYtR1WbZkQ7EVXnquVA1NqUKbIWD3aTqg
E85TapelEJK70I0PojLwJuJe7PFZhLqrO1mqocIQZk4d3XTmPpoF0jzbF8nKBpc6sJSxsNoSqD66
9Q3rCpsZaXaCVTFuT0t2xOdr0x11U4dV1cBEHAe2pWXnTV3hMGfDx3kOjKTyCvk2ExIbbp6slR0O
c+t4oaPdsEJznaKP6JsiEkfbTjquLHAAa+C2B7cCUzdhU10myQ41jV2DyK4i5RhQXg5Rou1IjAkN
Wx1ExcvN83axzmMvODaW0VpSZGJQA0Yl2EfH6Y/soO3qIHdFT0nBx+QROLQXpSssFKAWM3aWpLmz
s0gQSW+eaBSWTBv/A8UQhx9mPkLUecQlvG70F4v1bp6qlRkOOMKpLdOMDeNlc3FsqO6U1LgjhdA5
2Mn5Aw5Xdjg3N8NxoMRmV+NQOG3n9dre7vb2+CnJfUU9t8OLQgsnFqU4t3OPK7uc2xdJKw0GGzII
P86vNPgx2C/Nj5ho2OU7yRNxUog+J3cGBqQdIzBQYewq2lWmmxYHZTxch/oNExrkI23DIpqGqVDO
RGPV0AhuYYJGX80Sqp8Fko6x+6+M8FwRwzja+pLUkJEwuqOMe8VslKCBtNR1M+rGJYLF6JqtE5ll
wzi3WOJEs+cUp1a5C8/ph85pXLrXPyRueIjOVUBPLLRBuT5g5brGj3faiygu3P6el5/AeYgxZOlk
RTjLZXswu9M4nigVVAY3MP7NKrktW7q4I0mk4FqpgnronDQBMYVb6KIoYCtWWxt67RpbxTaJPfej
GaOX2t4zby+96oynauJWoEwfv4kS+4Iv95rxW1lTjCVWlAxfLk5usiwoyw+2kGJN4CCvVd+VjUzp
87KusaLJjz8gGewVP3XNacFa0kM4Y8A8/o/rLilaFPtBK4Nl0le12cFgsrhhejtpR7naXTexlf7F
NoGlUkZrhAVujbc2jHqYoeMEMJw+v7an/rRvtQf0jfota8j6GLrkY4QCtWi//uIeF7sc2PcaWuKH
Cc9++Z6xDCh7uld/0CPrKmgD5T0h8Jtl8od7aGNdtnXGR2Girb9DZySGg3zZh9qCUHV++4xd1sYd
44gQY9Q05GlUDTFbdm8033Q7c5RceMi2XfJiiTvNWYx8h6XOitei9RK0Nl4CkVY2BJI/GG4GyheB
t2xENuvPyGegqjjsCyPDrvUeaz65zLD1AeYL99etqYLvyOef6qIy5iUDIodnFHtA2mQ45YGRK5OD
Eqh+6ifBiPbB3gH7NhNU9/VT6RbP4hH6jRjrzbLZZ1kdxIFJQOsdSDiW6GuZRc4kelCIjgM/MT/k
YM2l5msbkeaTxgkP4Q2GeRPH8hnHWLgIbrvNT2srKlzR0MkfFGOhNFuJXWJFEtkP09Gonsu8c4pC
cq/v4SaEreywL7v6clMot1nOghCUmHKn7ozvyLacbEPwWhIth0MxVTWpprJsRzn5i7Fv+19zc46o
iNdg0w9Wq2E/Y7WadJYGu2Fvsq4jD5C7+1k0zf8ea4P29LIxHFDlUtVNXQ/MZ9pcGYbYO3BUyXvR
/CIDBi4GfmOGg6hh7EqyML5yJX4wrGNOPyHL4Zjj3kq82nTjShResd99zSCHVKSX5znuME6YQUQT
DKzpPUpPEjkp9s/rHsd++RVDfLiY631EFdbPP0yDk4TFo1nQH6BUupdk2VnywWkTwTUtssi91NPM
VHqU+eF8XeMoMdgbJ4hHL/ZelnsQ3KH0ESuC47uNFxc34RnGEiqncy8hGFbMQJfvVaCxFDt9/6E2
7mL1ZRr3fXhs9LtBdNIEB5pwMYltz0Os1rhxEvuR/GxN38wFsL9Fr772TcJhRjkUfaHbMMFq/Hg+
g3Sr8aSHLGDiJssnzDB4tmd45qOYDnEbR6BXoUKwAqoA3FZ2A5IGaosDDk7RsHFze3JVzZUUQ7R/
25/xYoi7UZSmwSzlP9KosssUZk3wU+AWS7/OXutmGDIUp3e25kPwYS9Gub3DtuVqxp5r+U0Esood
qjqWV3yOv2mtwzoo6nN3Un7UaFt9z5G82OU2VJWLHGplUGBDRrCyTnlxttHaae7ovDhz+HTdmOjL
sr+vMDqJKZgdZAWil6BC6oIe0+558O9McNeAnU5QYe1golV+TRWkQD6Xi6CZWbQK7hqYTHuO6YB4
AMyzTvod7BFepoqKKyJv5y4BSx+nbGAkS721V/u7YTiAYtlUH69/re2r5rL7HPLnROvtmuWDW/Kz
Np0wMd3JTN0mwUGWBh+BiANZMtEghsAqP82qZ8lS6uH0zz0KN9izXpY2EPGxbO+TpeDhJCOa56kP
s3BeLDvF4uT0WZ9cggaLfBa4Gzsef95ov23wQbc50WVKCyxFzo4FuvRr+nJ9h7YvsIsBDvXypsDo
mM4MdLkjjX6nWK6Jvo26fKi0wVVEYdRWJgxAdDHIoR8m8vO6HylC+d3sMnFy5LZDr94VB3qLFtSj
qB36L9flxSCHfBocQV4iFrihaZ7xjdJ9DZ5+xr0xCMlgt0OdizEO7uxRV/H8Q4e+YXxCvd5tdJA0
6PpeGfpgKnoB3ok2j8M7umgzkSgm5a3Mdk3Ja8fvjezH5b5Xg1o0YyFaGod8ZarQEM8/LK26z63v
trKT5V+TdWpVQQ5dcK5sDv+KcC4RReXgBZRfDAiKgALGm83Bve742yBx2SkOAA2rLNSlJ3D8InJk
A88uPNGJ5NPBM+VzbtxaoahBQLQwDg1TaRzGuWcdod2NVLj2dKdEglVtw/p/V2Xwuhe1lrfFII/Y
pHbHMukR/rEcTEkK7GwNfq6OscGrX1hKXOlyjHii9VgQ06FtMHwpdmDp+akUzvJgBIxqJvKMAyZv
2vMo1IBhOPF3ZAQCv73rI0vVOhIj0cJqZIqfnaIjuYGCiTs+iscjt4pKb5bLgciU1mXWTQMKwsmX
VLX9NIJOMzTRlyZ1Fe0L090BzbDbl+nH62563WcMXijDHtuy6nQYpmidaoPJOM7Kt+smtqgv3iyO
/YZV2JTjgllmFXcAQ0hwnT8tznKSXOPM8iot1NZFcw+CS8CQOSzR7bGZzREWx/vZJUc2kGB50z3Y
C0Cd9i65gDcL5BEl6yojyvBKG4z8lBKUEFrbnyVRS9h1hES15+131JSsMEiO8111D/HwobWdtD+1
0WeN7gU7tjEi+WZBHJJkel4nCdFRRW3IOSSGE0IPqkSHTGySvU1LX20qxw7nn81IDwLbGx6Jarti
oFZsEuUPQuYOb+ooHvBEUwP0vUF+VbrVbtFI7w4elGWdNHNSdxJRum/EQW+Mcp82MSmJBx1o3Vrk
iL7Pm1Qqg+sLE62L+6Z6K5VdZGH3wuKkxS9Vcw4TwVDKViyyXgafoKhzW29n9nS3H5n4NiiKd0x8
+x+JkffQ9ryxxsV2cq7kqHhFGM8Kuq/QhdnFXubKAwgyCz/GhSe4EzbunjfmeESuk3DSSyCyaeb+
XBtODboQO1IdPdH9f7VXfCZizpdUsS00UWVgyMxnckfRLG8MjcAlNg70mxVx0ZzW4oEUMknXejhJ
besMre2pkESCoJBjld71NW3B8BtrHAyTdAZTq8FC8eNyo+3pqTtLqFNk6HJCrLXvJUf8PBd6JIfE
mh7psQRtRk8//0OOL+3KU7ubdoylW1T5ERwxfpJJQpW1zVIcsWhhNc5s9lX6Lz2DA4pc6fJIMsFQ
0mSLO0qWm6jkpL1HrfXNXnFgUcTdUGkU9KlV/QHSeybxBszTifxPcKL4XqOJ0qSLFryVykY5y53s
Q3nWqaopIGMpgCaBq/OEjr2SllU5w1Qll07cHxTc+ggcp9JtU0EZWuRzPKujbprWxLSsXjunUZBz
GSUxG4CoUG18RyvEeqf4QaW+IU0NhSz4HDRUqu8gkIyEre4MSLlY9I0NDieiqK0XbcoAtFpxxBPQ
R5LD6abClfT+Q16NPpWpo6JHbbFqZ7TD79eRQ3A58nyP9RDqdLIR9IO8wJigwywaptx2DgT5so4n
xR+yAU2mZFHLCsW6Xrth4lrhL7v6rjQnU1Sb+ItvXExxeEQMKMgrNkCQ6WoSdwHLuKMeUAi5YVxz
qUhfehuRLubYylehbzGYSqrU6DuKip3d7zr7oaGCqo7o43GIZGbQCUyhsOhFxmd0ojlmeTsML+N0
AlS97wq5LIeDpSyTqzZr8UZPfjGace3Z3pE73WNMmKGDpA6IEERjclt0fXD+3zb5bFuy5FXVLgte
tcpTo79kKZiPwwgw9ZLGv1p6MJajmT0mosb+rSbJN3a56EaLBqtrkcb3wPCG3iM32SfHn7Y7fFaO
stcH0btoEN9Y5AKcUYrmvmODTWpAvfpHdow+srJE8pJ5GFcVxNkCz+QHFwa70MY0xkFoyKmWThnB
dKX5dB04RDY43JoqbbSrHoW5bhmcLAMHSbeXmneU//DZLF3HgwS5Ur6+HQ6RzAQDsVHLzjCPiKEM
6UOVPimGIADdSkq8scStR0L3hVRaKKCSMwlsx/SXPZPWK86ZO37XHhKo0aWO+vw6cQSVU4FuwV9O
wmWh7HOvwKQletVaIcyzdzS9YwkJy5m9ype85vn6zrGV/HnjXExxMDnFvUYsHYjc9TVuNvNYgv/n
uomtR/qbr8lh42hLZMpTeMd4RHsfOu6jYxaEjwr465iwpCLASYZN15bE4eSgQTWmZeGvHoTICGQB
667S96JztQ3Hly/HQSQqK3SKG8CxhrYcFQm4IXrASF9kndVKJIVz3Rbhs3GDZaYYpEKSzC67YDHa
wND6e2We/dSW7+gY7wU7th0v/ndt5M+knNFIKIExJagZOiSlhxlpKEGlnvHAmHAit3uMSiGd5/WN
I3wmbla0xVRTNslgepLtj+YOzEZWEoTZFy0+yp3AT7ZB67JILhVndE26UILyGJnPfQW2su+pSAL3
+ukifNKtb7AkQ0G3roZb2rw13xdPXZbAAUWnT32o9CzqCHcUYtpWoNL7fHG7RdAbsx1OKYqFbKht
kj9kHsZCmeqBUrzJZe2U9uk5pWCqm6SHaap3upx4M8avOz3qHCoNB7Sg7uOye3mPW65+BHdv1u1U
VUqN+HTJ/AI5vl82ZhdB0PQI4fpfdHYUN94z9RNhAmQjTaajIvF79byrgKlPsi0kQDpyoshDj8aj
Tg6DdG66Z1V/IEgCZqLHzabvrGyyv68uAXs0qmKeAWP2PkYXJUjuWNZl/E68yW0OLAYTvaqFm8y5
k0bG/zwTu53sdg9MS3b4bDkyuglKV9SYuolpq/VxN09Yp0Wo9jgbXbO4VHEbpPb7oXK6ZKeL3m5b
afc3G8hdQdqgTe2oIvvNOqIKXD/JgaApLvGE745N6Fwti7t9rDpV2sREqkcNyBGKKJ6OzGb/jKI1
eWTMy6pTfjR6T3u6fjY2sXNllruNzKQZICSG8YoWjcUKJtkxAOH9H2lXthw3jmy/iBHcl1dutUhV
2iXbLwxb7uYO7gTJr78H6hkXDbELNzwxEX4YdSgFMJF7nkPbwieW1ya9G43udYFbqPLrK+VrCnEW
0c5huWr8ffLTsxzQ3fxS7ZxH4xtbC+t3w56cSYBtTqGeCp4GX2MYFEfOF4rqZ1m+DsNfPZhnctN+
qtTIa/XhLjPqY97g/6NDKKPwkI6vbQ26uE7fCe5g+w8Bu6qu6Vh1+lC71RudKsmEx8LiJ/Va7Fel
7l35YpxBVHCWXViJN5Eeb7+ZizwuVekwl7LkI1s0TZMvipq5iplVriK9pa1y6NvvguMxe/opkroo
FV9fKRSndgoG1/4PqDjT5sjvQmuHzfR9Iwg6BA+Hr6+0Zk0tlaLjXWAHaZK/prbtJZ0WqOYsKFGJ
JHGWdWpTfLMesOGk/qoZJ9u+67qT5TwKbk/gNPhqylzYfQZYWxaH9ocGd9fv5zDZI3g7XJe0rYW/
vJPFWVIZrCOVoqIMNhexC2gn2n25LmA7RV4pAmc+616S6pJV5PVd/mh6+YMT0FA7K7vBN8PsmL85
PwUSRarHmdGipphymNnlnToMpXe7yCc3y5GxgKe+0KBsv6vLDfLWM8aYuN6gnjyiWGSFzo9p7wQt
KJPVEBaVURYGsgvGX0EEul2pv9wrj+AyofkWL0mmYRQeuMNeh3IAypjg39Me5Ap+l2V89A+mmmC4
sc1qw2IZn6gCoChz4TisQtt/zw3s1MSepmOKQAkNM5xAoZiK0unNsuZFIl/ZwUpeFRE2R8UQLupn
00uDEdsa6UvqjUGyb0L0/FDn9NWwAMWQ8VPYEtl+8b+OrHF2k2a93E0Zw7ukfjX6RXUsuz21n68r
rUgK0+mVN1CJppSFA7tSS2GhPMnl1zl6qEQDC5tpy+oyuVi0VJ1ybm0WF1q7FlOs6iHKwusH2Vpj
W6sITwhJezO3qIlw6aMAAUiDDAihqCDt0pc2GAMWxaQ+9olcckQI5ekP2VE0FLddNVidkwtGU+LE
ZmPjb2D0zt1ZcRmR1/SweFPA9m20r9fP/DEB99nZXXSEs6K0yXSzTpBLJZryU461sO6SoO6+Js0Q
zGkeWIbpGdmyBzv9LtFf5rq80yKEeLR5IrBTYCu6RzKZu/loggs3vRkWNC8xClRKABXL28NsjC5g
4f28eqA66KlVKX0ZEfM6inXo1GFXNsB6lh6rDFV/RQ4xanAwG/W0pPnNqPT7aTplhoVYZvKIQdAR
mJwftmQHekEf+nY4GK3m6uWC+jOW1afiQbew7V12QVXTc+LUvt5roIpQvNFK33XzqcDIl2eS0bX0
9EBourgYJXaJ45wqqgN0jQRJ1t9FJkJWNR69XsfiIoBOLPlnPeffsln16vJHIet+aU0PufrFon3t
avnTQCYwPwAB2ZVjE9L16aUsSOqmo+KOduNbNFXdblYFLn27ZKZcIiPu7VVOYXYJRWTUA0eumwxv
Mk386e/yYB0bzTlSefTtpf6RFzLG6f8EUg777ioCTzQVVNnklRX7MeDl+kAAUUJGnCYFyZu2w0C0
izvZiyqEzB990tWVOE5XK3R4iZbAX7F0RtvnOzaYqgoXPDbd4koM5/aH2UzM2AR2j23Vnl1+d9rH
sQdaQRW2icAVfkzFXzsS5/DzEZjqNeCkfXLb39oeg3UvDu1B20sByKq8rsByVrKX98kZkMFIRxvB
sOCm8V6dlQsBliquE6OFK04azSNJcjuOwBWwhr0OtNjrpmbb7V9kfUqdhrGe9QambS6fMMIXKcRd
xrBqfSofegPznQH+nVFr0591JYiT80IPgj9hM75a/QmcRyR1ZaNEiusubu0jfUl8WIKTGjKcsNTX
HwXSmE/6/HHB5GqqDqBH+R6EE8+ytsQDy5MYbV0ZLD9Gt3fr1w9Awt2SudcFbvpI9SKPi/AV4D/L
eYp5Vp3szPJH2ZwMtP+uy9haMWEYF78Oxb35VtZaYIbYiq+8K6BVK/wcdLyJr53TU4N/+8BGp0zd
T7qv3gjLDKITchYg7215sk0IZx568RlLRwQM78KtDhXeB3xAINrA2PbIqwNz5mDW48oYqp4tbo5Y
3CQARXMZaDg5q24eFjtV0AcRnZEzCXaZFUMfYQsrIjcl+R4bQD/dX/+IIhHcq+9nu2qqniU2yrNt
hp2aukv+el3GthV1ZFPFpiSoyLmnpqG1SCx2bUv1YLWnnB5VO2zbH4kIon/bK1wEsTe/ij/LitTN
ZAIgv1ru0GMEmaCGDqpb976a3bZW7hkihMZ/qatdgiZOJTKtSEGDgEaBfEz3yz7yAdsKrsTkmOyu
X+Lm2VbRIKcLg7n0kRyxF41kutthaTdUgMcveleb32olhtOHosW7QlSHnkDxF5YYik51neyN0jBJ
BVqxnbT/ujke3yXSnUgvbTxgqmrnyhr9WBbBd/1LPfcig9M80IUDuTpB/eYfttAc0PH9XtmxjQXQ
FQq+0LZ5uNwdT+FT0mSo8wyfCDsDB0ZShZwOaA3RHibJlw4K8YQjA5t+ZSWSy4VqI5PSWUfVs/eV
UPc0GODSa/edjyP6aeL+WaXlcqGcX+lpQVo5Qh45yHutecq7t+taLlC/T0Q9pikPVMN5dOktt4Mq
u82AEExv8ly0/Llp+FY3x/kPs1bapv2Y71e9UX1pRk8RoQKLDsN+vjJHmpY0ccv0ISLv05x7/RB0
tgFY3gQ8nQJX8S/V6MuX4ezDqFSpDKg1lrE2380TDYbvHeNArN3BB3FHoJ36wAzNt9hXRMEG+9Wf
gpvVVXI2Q60ASt9i5RO7acNt7QAWIsJmYmzs8hjoifpwiFRRBVPw9XjSHtrnC8Aa8bCLxK/0Nyv1
lEmwPCh6zjxLjxW3pTEV6G/LOxnBeOeioP5C9jRF8s+g8oS4ENsW8b8pnMmv65AKWy2JggQcsX/q
spqfFPRHqXOnI6h6QmBQUldUUBfJ5NSm0OtiLhhyo9R8yWXqNoagjbf9CC6H4pQjnhJZGm3UhGTQ
4lTVjzgfvay4j6xnTPNdNx7bUyuXHJifEqiGScn7GDE99TBWdA9zf1eHSWjeTmDHGoMlqIPFyx6Z
MQYqG0oQ1+Uzk/H5Hfz3qBYf55DInB29gnjGstiDGhqoW2qPNoUgU/uXavRFEBfnmBldtExCBYy1
JbAy5AId8LG9IRY0ZQoISoilqNMjOhvnaDotihyLgAEs02572y2tw6yLLebWcjXqbpeTcf4lKXoz
k3v0mdkX1MIymG66xyIcb+b7qcUE0PgI4wmeZkvw6YRXygzOylbHAFnqwNPJwistbO9Yxi0/1fvJ
s10tYIXvXmQ1RRUbfnVnUAlRNAvTXMrdjJwwPY5AXDR2Zgiezv11zdwOHi/XynmiRkmMtDVGBdhz
WjiwrnYo7cTlkn+Jty5yOGsy5xFRbBaO6Cd7h77v0/voSQ8xkEXFKAOiM3GGZcSozFwzjRylbxn5
No4/6+o8jXdd8YiSV5cICmybTk5TdcdWddn6hI7Z0rkaJBYvVMZNTnxAqLr5sJvwArXHhIhAWjcP
d5HGF0jSZs56e4ArYPUtNobwz+K1KNrf1sGVHC5ARg1mzlQJQbhJHtMWVLXja66A4lZ71Qa/SSq/
Bp6NHUqjd10htx/6SjBnwuaswTJqDBMGwI0lBBrYO+rNoXmvtCAUT85TADjap34nmlnbfucruZwd
m50EVVzWcDIw6Fqe0ZHpQHDfI0ia/elb7lNxpYLd4Se3sBLJ2TSNYLfYjrHhwFJEGZUmx2O52/Ii
3q4UKCnfcY0N2WkaCRgRtbQEVmOfZKt4tKPopqQScY2pO9G0ERQut1Pg1fm4SFqjaYLJV7i9wTlD
pqthorF40BrLVUDSrH+xl1CSDgL9Yd/p2qVyFm0BqpWaV9CfHgTfcpAHkW+cG0wGAUcOWiPkb9sM
Y1aH5CxbMdRVpBc4ZHZYMNHC8kmGoWX7yuJOD3NIHmU3CRYKMmiBaxKZAs7ONVM6qfIMyXaTenS5
K7TSq3rNnQ1/sp0gSx7SWIiswp7flevl+7LqQklBB2bI4Q5NL8FIjWcEKdrBDTDEJM2//jk3w3kN
A826quggKOK+pp4WKvIkeF/D7gF+GRbl7IIX9rqQ7YBec0DXgEa39gmBta+JDrsaYRjxSfYmbMs0
XvkyusmrdQQrjGd8vS5vM7ReiePeRaMSoxhKAK+pC+Ch4wLLpYou7f83IdzNJbmU9A5DhGqV1wqw
Fqm5uy5g26evjsFpvkEB7K5O0D/g3eytm2UveZNXHtgch3QQAeJvkf7p8koap+2mrSWzOYMbeJhd
9eQ85WdGz0CwunKXP7/1b/HBCgZfR4xUeM5zhFlH0fKl4LPxI01wS9JkF9CSxjkDZc2qRBcqEsD5
3IKQuQQBNatcm0dsNaGri2refR/Mfu+Rbxjqf/7fPuHHJ14Ft8BlmJU0HVgm+8Fa5ydhfGKUumy8
QhJMym7bq1+v7OMVroTFmAR36MKWFI5Yftv/gxkjjjU3E5KLonw4+pUYve0zI3fYZyp3KWCGdfNF
1QHelcv+9dsTnYfLDAoqG0lGFWTlZXEv95MbSYXfSJKvJ+NZyd8Nah6m3hR9s21XfrlGznpMpC81
Ntz8Ubpk2OXEX9z8xfTtA9bGWCr0wOZ8i5Mo9BQJ5iyKmpSyKce4WGk4UuOtKh/j7llRn/IspFNw
/W63W0hA15RNBd0BlZ95s7E0u0wJjMsUMnTbLNRfSRj50fPw9R9XLvtlaAMG41487bvpdFay2Ttd
aRCGJet4aSv4ODK7OlbI8vhmTPM/cd8rKZz6pHrSmrOKmf4BbICSJytHIw0WdW9A6GCdmkhUHNh0
3bqpwpVqpgwe5t+PpfdqNeoMziN/BXmcp+zzk+PNCDibOzEaGrujT3HCShj7Y1Z3mEhJHBmMozWT
Qm35sYhKHZuvfPX7uXC9bKPU0Bz8fhBU7uw5f46k+CYbJm/o08fruig6CqcOJDOXwmRgciOZ9iaG
KGxLhDQrEsHpQiUN9Rx91G3khxlhq2hMUfT7OZsRyXUDRjaY3mH61phenHy/fkWbpnD1NTjTQFuz
ATIe8IQcxNjG3wW9p5nsDumd6Rwz4pugDrsuUPT5+dijKAup0ZGeOmpAlh/tsqPaYZj961I2Ld7q
WFzMQfNRI8nMlBgcw7GvNsWOAAZKbqnnmI1XC/fBNgdjLwL56rWq62NmqAjakAbfDX0BMg/nZFL9
NGbj0dSL45ATd+iivaJ+vX7UbZv3yzjwNe0hqpfIkCdwmI83Ze5X5M4UldJEIjiT0CsMDG9EwRf3
6C1O5TbJrhSBEwg00eDsgjkP8fLB98vqI6ygpey6A4zq4fp1bddHVl+KMwop6ZW6iFGHsZ7YiEN2
Z51Tz9oZHhBRBbLY4/lkStG/UXQgiFsaTyFZV9MoqzUeV5X3tw7qIEXfekpOXWXCSF7RBYKjbSrh
Sh73tibNkYiawt6xInJ8o9wwulj0cE7CIhP74tdOxj7mykk0VjPWKYG6539PdwRE3nFgH6AcM2a2
xFzJmzbjci4+de2txtJsBos3L6cJPS9MNEiVN7fe9fvbVPOVGM7NxrJhplMJ4JS5fkfXN5DIu2NY
4XUhAp3gCSCJshT5UiNVsHN3Nr2IMfIcp/iUUEGXZjvLWx2He1CYlY5jqcCtpa+jz2gTJa8/lgew
koFUQ5TliT4R96qGvKgdQjC9J2fHSX5MtTOmNErz2/XLE56JfcKV3uWaTsfIkJAioF7DABLBWOeZ
z9auATqG0FSIDsV+vpKWtPM4RTHeE6ssqh7gGAHKWIOlsXe1nfF35paYEPqjZNUA/DhwAywASXFH
bPrWdAj8l98pXyX5e1QJjNK2ll9+P3coHU1KebZQZrOzY5UcyexV3U7wmbaV/CKD/Xx1cXVSppOV
zhibeFBHn2D9APti+yZz56/TY+djddkFcS8YXcFzdF206HScCYxtXTXG9sNUBJJ+JLI3UsHptsc6
TRS2VHwiFbHK76drZlWOlZ7RNL0OgeKPT1nY7icXQG276PYfSmJ6aL35BuyCR+v+j54avInqOCoQ
6nlmirY14gaT7GgVnjFkGSW38eAWmmj4gB3ik4VfSeHUpNCpliqs8xmh71PjaCCpP1TY0UwCUyRr
851Z6MCAQ0k2HN71V00rZYk04kRYzWZpMcpDKKGMeyNAA2MKYJH31ZtovXBTSVdSOZNFpowki4oK
ZRo/dOZ91v1dLmelJa5Cnq8rpeh83JNOYvh8a0bplSa9b9B3awwxZImRcUGdZlP5VyfivhlG9fRM
UzHbPMZBpz1haN8Qkb2IRHAvu7WVUmr6DntmqVtpwBUjNw6wMa7f13bXf3UQ7hV3s9Fr4wQSzeyQ
3KpHZnqXUMV0JuM1NwDVlnpQjOZ2CbKg/kuoj5vRzUo8F92UFIN5S8wIh4HfKUMXp3271z9QcZ17
0aIWU7PPD+2X8vOwd2lq5NpSoQtZaKmb68YuRcB4/T4Fmm5yBkvTrSXPY7TgR2v+ewKlpmqQe6PI
fa0F0LjZ76+L2/bSl/vjQfj7di4YUBEaq8N3Q9sryUuO8cb2h12B6DC6L3tvziUXTHceuNkEZ91U
UBsFZ8vWbdXkgaebpR6nkmJCa4L7Ic67TpubKRUNSm/e6EUKDz2tFCb4V23Y4H58UoGXXLdu5jxF
pVcK5wE3lXEliv94USNFKgOnzw71gQUfEQCaNeCMYGNgJ6oUCm6PJx3Wonow5QlzvRMC+mTfkbDM
BV13kQguLJUAyEKTGgWAyPIa4y0ddkr2el0BN+3t6srYk1uFH1oCSClSo96pNCfJPpb2d1LcKIqg
LCeSwg66kmL2nZovBA9XqZ8HjAtk1HWWO1AqC6zhdsa6Og5n1vNIX4jlIGOV9u1tum922qN9F7kF
NsZEwef2013J4ux7IsklLRwkdmPYverBsp8eTFfxei87iuc9tkcGVtI4O086vZMUG/00eJMPzM+T
WrsAv/DJm7Kjvh2Sk/VsPwrHukQ6yBn4KpGttlXhX1Jy1JMbdb6ZRKvS2yIsHZkpVlIQyv+uHVJq
yh1hnKGRXSChJH5UqcgoRQOpIjHcDapZ34IwALFoPt9FBUCqMAxtCsKK7QkL+3IW7rrsyCxGM0PN
YgzjffK+7CsJw3AomsTgd6NvmWe4syOw49vTrxehvF/szXYohgbPi/WrQeB1bHs3+0H21q4/16A6
Gdx5xwhPpBsR2+C/PIJf5+X9pTzCWbZs8Q4xlI+wI2wAZQbUtgJNUjY6VohWNrYlOjL+Z4FIFDnK
79oC4Nu4jmKkz9ntEhqhgo5stAdPr4cqhC965OxzfYo4VsI4ezJqVtKqDXYq/tm06/c5gEPyUDSh
tqmaKzHcC0jboZMdDVHAbNKgAZnoUuiemogGG7aDxZUc7gmA3DBPHAPVyeSWjczLu9mL982x8RIU
Y135ibyNR4bqK0mgckl99fG6s9kellnJ515HZw+ZJOt4gohG3Mq8J9mDKXkkO/dxWIB7jWBh5U8q
VReR/PL5lPdYlZwYK1o3eGPtg+PZa2rBtDTzklfUhF8wn+d0NDUJffsWEPX6uypCAxLoh8YCn5X/
tADxOE4TotJ6SgKwNCEzMg+WTR4E32czk11dFh9wZA42aRVkl7Bej1YYH+VDhu2u/08VTN32aA6D
TgGilGXxeH5l02ljwkJfHbgVjjq72VL8rCMaTMXopfbsRvn4TOb3apFeWts5D4CDbmtQNgFksJzl
+7kAI22Uvuqt9arTZKcV8znvMNuSY5rFXtxYbt+wV+qNzvQIGBNsUWBYuB+AFUN3qmN8q9sqdrWp
KT3Zso9NohmuXRcoxDj9MZGA6pYlZ9lCF3H8qhLzUZIBQ5a9JBRImFniLeUM0BDykNfLzVw91c3g
WVRx5cT2ZdvAjFLpT/rwLaeZV0/Zo5RFoR2b3wAO5OtpBJo0civb/T4ira9T2atb+45m77J2iorM
XegSDG2EJvtPpaJoLT3o0w+ZdEGiVKFZGaEa5XttvBsdTA8ukZvI0d/p2ARRWQIUQAp0jIG7y6Ad
zagGqDCJQfjShHIxHu1Md0F4QEDOQnV3RJPPWbCuo8rYHH8sEntn9YZPzMLrO8elS7LX+lcJgWea
yA9SowYVBbpBE9mN28kYEC5KTzfGB8XpQ9PqH/omdZs+GryoMEJ7kdxBnx6sSPdol2A6R48Zs4E/
qUvgOPSMlfiDA5rknsR+59hfSFMFVkwfrKw4UUQcKDgcgCq9G+3BVxTlIOvNvVSo93QB2Hkf72MJ
9Q6tZ7flpfO7Oo23kj4EkfJlHJ2DOfStOw7KrtSk/TTSW6wKBYAQw64t1uFbciSG7GfJco6b57gF
aU2F5b+k/2Jrkxsrbdj3ujvRyLe14baR6jCrm7tZ09zSmO+NqfbmTsZ/UOd7QufSj2j22FF5L1HZ
RaAGlNTyvVOGXUwYoH4ZlnMdsEUDqx2DPn8d2tlTx+U41KjLNj87Qjxwtb+aY3Xfk2JnKpgBJ10o
Y4Gqq3t8DDSTFHnX5vQc9XLYOMA6A0kQsOXOrflTobmrZ/nLEr/pan67DJKrYnpVYBw2s6vVe+VS
BbMwsJE5MuO9A7XwTYXJ0RRMGfimO8yNCsz2v7j5i3Xg3HyUpJgcVRBd67NnH7EM4jle9lrdsjGh
P0QUhxGyFUvXMI3BZY5qMaLmlEJaH/vSlLkTQL9zgXXdTIJWMjgj3sz6f8Dm+y4AWxUyYdNVgfbS
loIvtZlxrwRxVhx8NEsZqzCspAzb4b6dHhUbS6E/0iQUqMS2v7hcG6cSUxPD4C6QlLujL7nYgr6r
EXVqQXIU4UOJDsXpg1EmQ2JR5MKNOeD6fky17ILw9JQPk7tYWXD9ZKJvxcV9DdY06tbqFL/Wfy7Y
9DNPsXrbye51Kf8SD13uj4v7tMiuzJntPJUxuDac9kse20Ev2V+t+ruj1QdqS7d2le+yYf4fD8hF
gkaO3fVmBiO68qWRvXw45VGopTvB+ZimfY6LLufj4r16dMD0OCExWd5Hn6XjrCQJyFKg/pSh45eC
MsN2tP5LHL83IMcLsWuGQ5wd2N7AfwnbRC1dpmpXTsXjz2lDvvRap7FBk9rHPJxX0p0mqh5vlzIu
r5hHX8vzASN+HTpq2cEIjX3l5V5+kHY5ABpEB2LPlD+Qpim6ajmmboDxAj9fhZeTrsZaRWzMgiEB
LyN6qI1KYCq27mwtgtOEQZq7IqEQsSyT2zm5l8hBYouy7y0XdZGCntPvB2noNCl9h4omS9cKf2hA
iDnfWw8LeC/s2MUO3nUFv34qld95k+2yNiRpQCu3/AtRp7S8lK0gtdhiVwdixn8/jsrD4vZtRsFL
jLEmarjau1XBymJye7fI3vylejaQphEPcDtuLEx+Rafj/IhdWkoq9QxYznmr8iDVHpdZdLotD7I+
HedBFE3tCrAqwaxLb0ZzNKZHEoeN9halt115kttH3TjNouBiy7qvhbKDr/Rdz2JAKY44mCZjXTAj
tas3rykZzqnaKX8SyGigdTQxrmtrGO//XdhcDP+BJiK3jKQVY57o1v2Dk1ACG+i6Qm6OlK6lcfc5
j3bXlKxk3IeIhIM2TO7ZCDlYsVCDqv6yD9Jf7SsrzJQ/RBSQW9Z3LZq7VTTpeytBJ9hPs7cGAPqg
Qui0R234WuT7lHwZtbfrZ93+ipeL5Xx0he1kU2Pom/kSHyZKj3FU+tYsH+q0ebouatMYr8/GOWo1
6ZVRGtHEyA7gRAaAnROUtxFWoTNhoLP96i7H4owxLRM9LpilzNKA0J/yfFaWP6D3g025yOCscR21
YPHtGJcl+bvWvzXtoZiCiAget+AD8WVJubbnqAAFmF85Z6M60Dh3DTDrCTtM2+7r12n44D2hALCf
bMyo55hbXAYMMXeN+u26Bgi+Ct+nA7OpSnIZX6UtkXx/020QPAreruD98GRUdrMo+lxgIjs79Ady
l+6W4wfilWjYiRmcz97+cl2ciQAkZDPEE0xuF0Q7a5/51V+MONXYsaVY+qP6cf3mNuGuVsrGg6Nh
HbyK9RRJApPX+9ERMcbJOCOnR+6YBIyTSgRGwt7ItSNypqFO2yJFVRp+efTN9r3W9gkAPcudjeXt
KRYNw23mqusTctZhUHXLURdMwzG28RIwKzrxaizqAKoMQIW5wO4JxXEWoiioqmb6Bz8EDdKPBdnp
ga0FqXvHXwQLjqKr5ExF4cChxJiw8eOks8BcBkhp2fSaPNZc27o3FcYPKoUCldmOCn6pKB/IIxc3
c6riRY+981qYpisrxc5uuhe5km86Qt28pbeL1u/MPL7vc0mQR4humI/wCzuNKAr/bMom2pVB+hD5
8kE6MRZL6SA/Ck67HbVeTst+vgpHgEJR9zk2r/0kt3dVKQE78cvQdLe5863LRndWv/fkvsv6IHVQ
EkqTl+vymXZ+eiy6AjZm2wbrAj8GYMa9pDeU8S4MC5i6/IX+RHHTlTu/rgWiNq3oRRQ/CxB3qmxj
uRIhwvTdnuZArjVvaURje5t+ZyWFadfqPkEf2DvJjH6iNj5pGchb5im0FIEZ3XQ6KyHcR5OqKs0L
VCN9qoAft5yO0iSkJtq01CsZXOho9DJqAzZk2Kfy+wAGjsRXYrAGYiKQqWL8JELqE30fzjWAA6Fv
oxqmegaEuRQOZiBFh+vaJro39iesPo62gJtltNDHdqJv0/BXaQbXf/+mF13dGWf6017vaZ3AFqt9
5I9VEQ69FahRdJDGbp/Wz3o0uIpVCnz3tpNbieVcQFbXdiwPiLvjs3JXH1iOZlK3dxn1bfLYenko
ngkQPFw+be9wl9UAtAY/sV5qJzRtCds7wMuJDxSlxevXKtIMzg0sKclSo0Omu0xhp4W55k2xwOpf
P47GJ+/R2ExakifQ9iKIBj817rU2lNRwFs2Vb3aetF8fS+PT9jY1jK5l7dYumIP+OXUPlddRLPbW
r2fGrGHUruOLCpjXrRI2tn5X/LiU8i5jyxTLgDniBsxOBU1cFdMApW0IIm/RVXKGoyuUeOwVhHgD
uYl6P0VOpH+z0foiX66rhehQnMHIQVgd2wWLDpqfZubLCvAsDN8an6+Lua59mswZDaz5jSN+Nx61
fKRViVHKcz6KAIyuWybtEyJNbZpOK2GwYM6PtP9qGYJISmAjNJmzEZUE5G5JxWVlIBpXMTA0S660
uM0XhpA37yOAf3wTjzCIdIGLFsdSphSI0NC7EXPCsrbrKswW5BZaguZjZcUv1z+VSBxnKHR7bkGo
B6PUHtS/Wvp3jM2k8d5WBW5kO0S7vGF+UV2b1VZtE6g4A4RIX2m1s6EYJobL0gg91OelL/xIdS3p
UFPB69os26/sx0e1YOXDpjEuFoMVrdBhpdSlyqlsiJ/XNUBx9lLUeA1wIxtBBip4ah8XshIaq+rU
gesJ5Q7wFE6Hur9fMApmSIl3/QNuBvwIRtH01gAWwc/XmBVp0yTH4bANCjRzsMgAkkZ9aIqTDSJy
QzTQvhnqr8SxY6+OZZGskesBtbjEXrze7k+DUe+bAXDi4PsL7S49TZbsVgvdtXINTyfiVtu+1stx
uUfp9GY6yjUeZVs/tMNxMnaFVnsWkf7IgV7kcM+wXey2aGpYF4wreIV5suPOU9vd9W+3eRhDBcSy
LVtYDebsPnofkz5H0BHZAKfqcyF9USVvHhLBWbYf30oOZ/Y7K4nyZpkw+/qfvk6/V+9YvoupoVBU
rd00/ithnPEHhunSDmhb+EQHuGLeBKmUHONWxFy8CZCireRwmkhoZWFUADU+4NZ/x78n29dO1jk+
oFKBGkUkHNtjHv9T4rUSyKneVOg2zeyarf5ED6w7Bvvs4dExFG4x7agqUg5eA9PE6RMNDaVI6r5W
RN9T5WmxulDvm0NtN+chkk+FpdwTMIL0CsISE83H2PGH7FutHvVedhdQZs3nOjuVU7mzuhzWVcI8
avGgqnHogKlgzkSx2qZTXt0R507y1JGrJsb4VlnspfqtWd6vv5jrygWeyt/Nz5ANVp/Z6OW1dQMa
vSZ29R5gP30heJns7/z3b4328e9ypIJi6KCAEuuYMpqPMgMmf5zrW7vLvDk6OJG9v36w7Wjj180B
qvx3iZRYkUNSvFHZQHNefe3AoCF575OnPs1fQGAazG8iDE+msNcOyZmfwhnJYhOsCXXGcJiXlwyT
hqNe3+pjFBi6ICbcbnWsDsgZIUAyjmOSAXxa39V+c9P79g4D5i4GjYofltcHRhAfmlsGMU9eRk1g
AkV6wxklLc2jijALGEnUBxiLGwP9tamIoKMpulHOJqWyQhVwasBESOdW32WlO49P+vC3kCJHJIj9
fOWGE73VEoqSm6+2t31xZ+pnp7s3+6dcVO3anEG9mFmse/8uKV3UZiILXlwGfgcnREU2C40zq0Bj
SPpedUtg0VWwf9ku+kZeRK3u60ZQlzl7EleVwbhUsdKOAUdyGoZ9Zn+JiODxCW6TD0672uyoKqE1
tWidazs39vQ1Vl5T/S/Q8V1/5gI95ENRawICltGyzbzl0C07OR0R1wvnVAS3xseeUi+ndl9ASu2b
GDHPg/wFe44n/cAQVytghWBcGBQhwfWzMU24Yk54LCWi/jc065ZvefOSt7bbKg9ZAWv5qGCE8bo0
0Rk5c+LUPc2aARaa5n8DA6M2TmN+TBdBaVkkhbMbxqD39jgjPZojJ7ABG6I0uTctgDfqREPDgoBG
/yiDrN50C5fj2C02lAiofQDcVwbKvvTel9atz0AlDUXfS6SLnA2RzC5fop7dYPWu68ldZcRuX4tm
5Td3ilcG5GMbYnUsGjWTxNhLYPfVwh2CJVxAK81QFaSX/kb3FdDEgbtln7gtGrR0P4oWp4UXyxkR
denLJWrgeczThLE3II0DI9D0C5C4Z/t+J+pmieR9mNTViUdrnCQywmRSsDHjqQdqFeqHHpDO9k1+
5xxG0VsQfMmPT7ASqFWWPBQEVtKm856U+q3WV142/slsPiYi0B3D4KVm8Y1beyLgs2J4+lOR7mRM
ySq6FSxG80e++iKGi4SMtkwxgzxDYQDuMJxzED7Sn9eNx/aFXURwkU9b05I4LYp7TiI9YYH1ts9a
N85EzGz/knhd5HBGKrPQFmsTDOgzTWCEM04wI/Fagv8j7Tp25eaZ5RMJUA5bxUknJ9sbwelIVM7p
6W/RH36PTMvihb3wysDpIdUsNjtUyQfw6LztL+oPL4arNQasmsgiQpWJoJBI43tJr6G6rHnWXLsD
WqgxWm9nfeFH5fLWd8pFXqTDWJkPrRUeZKN7EolxX8aRLcSjU5dopx/16a7L7q08C9pMdAelCpoR
ogB94ZVx4e3/9m2cvf50+v8rD54byYpRBYa0InEVySujQF7ccXb3rdDt/v2GulphES9MGzzs0eGg
df1tYunv1dw/7ZvgeRYbLonS0uoaPItkKsSoOtsi6qFsBM7tt/0+gcAWiDQ0VFYZSCtVfFK1QvzX
AEa7cw+qTjO0Jcm3UMhYHg0QxO2va/sD/TTIzuXM+dIZhkC3TrKl2lPCi/XdbDnZpe3vczXCvLp0
yDOJstFjnkV87bs7KeIUAf9wHq8GGGgJS0qzIvwIZvHG8oiHQyE9UmqfJqi/WM/7e7bdC6hdzTEw
M3ajQTBxT1mLRg/PrCB+pj1lmNP5KN4tTk4F5xJbOOq8FoftgPZqmG706jjFCSnLucCNB9Uap6kg
+5Q6Rv6e97dh84+OwYBOmkVLLRhIyGnxdNaj/JSQMYgtiD90I8cUb1UMSMhCEaciJe4QML5bIFOm
eWb/TWwv88KxtJ0yXn05BinMVKwyi/ZSNpNyJlnqN8ZXpWrssW5tS9VAwS1V31JIH4d97+97DW+V
DIIkPep2eganmcN7krnDfB8tKAK0Lqn/CnSvXsKASFobvTE08JKhfujTYK4+RYhVhu/766G+9jvo
/rTCSicNGIUrcxFNBI2aoxklP1dlw9myzTFe9EP8Dw5ZGslIR3eCaULdvCqRPImgVjvZuiu8phea
DITw1A2vz2a7xXBlkoGSXhByZQnR1VNJl6a3XEs9RP1NXN2r6lEwwYhH8E/x1I6DkRz3UBlMaWMt
FPQc0VE4GJiksAob+2tbo+AJwJMu4nEBbF9o162ln3cNJSnyjNBvRx2ju8jprZCcZOVl30O4n4/+
hpWNDLUSQ0A/HSh/0foBPq8U4WUgNODlsYLkTNzMGfqHfaN/eJdcF8agSVil41RXSHmVnnxK3/8T
wUq+QJMqQMO2o91S/ZXQnj6NB9D7+8vHffv0z+8dCwZhwppUSlXgQkUDPFLlyIJ173Fe+UL8bd8Q
7wMyeJI1famP9AOOuVePD/HslTLvA1Jn31sMgyQzRufqpIUNjEpBHQTJBuxgdu4vKJSeeSpAnJ1j
CSkTuUC/SA9jUegRORDBup2hMo+TsL9xnJP2G/1kMWgySdHg2eaeBXZodXGyXrF166DLJSee2+QE
WCGYxsBJLC0NIRkWZQ6Qa5zwQq4h4FSehi+qmz5rD6IPbVq/OglIne4v8w/P1Z8Hge14L0xC0rzE
I4XSEeRe7CugMH5EQvZEy9zCBf17+xY5N4LGQEre0MHyFrW1snzV5kdDPPzb32fgRO6SUizBT4nZ
M3w8THWicMrZtM1DpcuKJoGsTFRZ9atMXKC2leHqHCG9HH0U0fYXcQBi+7usbDAHV8payTBiRFbD
B8kHD+UDpv41p7O1QIW8VlI6PEjiLYo5xZj4EYSMjuPkIQaHPWU+qgrn02z7+c9FYcjgV6ifu0kL
lR7ffvAlaKjEvukuwYyRB8tr3dEtPOFYenoAUSjOF9sOxleWmcdFV4qYjknRWNH34yURPg666aUl
ZtInZNjEOnwQWtWTZvEshvF3xHiI2E3Thava/dQ8krg+GpEOFpKQR7S8/SpZ/TLm7EOmvJ3AsoCr
AEefQI66VO3iS/mBTmamdwkvp77dT7Wyx4QQqWU1aosRCRfxq/mwuNNzegrBi2QvkMH9MSXxYJ75
WgXbJa6VXebcFyqaYYsF3771osN4E3mC0/pyYksP/3XUaMfasHn5x00UXxllwKCf5DovDZzUCUFE
68Tkgvl0e2yPScprGKK++9stuDLFRBRiU9f6PCGioBW8FAVi9fgfqwovw7h5A64MMbHD3A2zislv
xGSKH7W5YyqO2bd2qnNiJK6nMBDUTRiCVlBkBinp3NjNsfCFWwu98o1X/dBLjxz1bEY2V8CGeuDe
TjJIFEVSOC0YtXWLD1RvqX1JgxgpVCWID/qXjMsNtv3cu24oWwCyJKXNZBDkuqr8nCg2ibzIchrN
dIXy8zDdGt3dzEumbl6CK5MMHPVaYciaRCkG0IcUSm+RfvyLW3BlgEGVSFPzZKL9mbL51I2g56jf
/s0AAyMGIljLJNBvynPJJ6C610zuxDr90DuO8OPlsHoZdGKid6OFXSKzjThk8qNb8i6hGy/xQaP9
SYBjdLaZ+rObu7HHq5BwsOMHoK2sx3WqSsKCK4Ooy3dwjFj2oL3WmhaMQo9pmNl83N9RmecUDILo
Bej9xAQ3gQJlOJtW7tDqiofsS3hoP2OMA8Q/hhMek1fTrh7Vw5Og2Ondv4UBiHB+vaJlqZxVtcKD
fZifxEVxZOXVzHkJTA6EsVUhjUATwewQn4XT50HECJgOFoe0s1WLc+/vBzWYlv51NVEuJUnb0fSD
FtoFtFfVWvWELvf3Px3HDFvzsYy5qyITX25qvFb3h/g5rjjNBTwTDGIUc2wshUwTQ+IBJDF2GQZt
931/GZzP8kPxaOXxYP1JJXFAJSkJH8I2GEAIbXjc9CTnVMsMcihgdRurEoEAnftOT5ZHBQMR0gb7
i9neMEuWFd3QDVlhzBSatbRzjodNXdzWyXlYjjVv5mN7v64mmJAmJIJQtwkQotbKs7TEXqMuQFsF
tDoy59XEM0VXu/40uRopmoDngFA8dKaAVGTsIb72GtTZ/23f6C9ZWWrLfMokDTeHYQ6e0g1epQgB
KTtv3wxvQQzOTGYn9pGAS16MEIc2Jys+lOGZ8MRgt53t+omYGEaREPSHA0QUU+ljqT2lcqCpQW+k
aFgFV9VXKeZpSmzKgin61SIDObqQTU2cI+RMjgZiXTqSVuMf5dIe7xdndtUPNMqmaS10kzlJoLn7
O8txfDbl2sxGFScpfoAgO3l8iMgl4qZ8tq+qn4tkU665UaEReJqR93+qjtMT5ThQ3c4T/fkig8B1
PPD6Sul3+j0UuBpk4hl0/XZSl4Nq2qy/5LpvZl/k/qFUiS2NH7WOUyni+CabZQ0HOSNVi1Aek3WW
djAwbrLkxG57nnfyPhUDIOjUgS4YKIXdWLaHuLKT7rFtedDxh/j2uncMdsRlA7qQvEH1DnT/w7G9
IXhzS153w3tt/eEte7XEYEe4kGQRDKwnw1T0j0ANlWdbtOz4kPrJS/627+lcewyIaHpU6bOBtyyd
DYod5Qy6Blu7Qe7K7994g648F2SgxDTFxugteIWgH7vySCY3rQt7KW/bEY+gwt9fGwe4VAZGlCIy
Q4iQoffoZJ6kQ3PuPNXvAt4n43ggm06Nh9xa1BLnqjcjZ0T9ohRcaTzur+UPL8mffsEmU8GkHg2y
+ePKF75mRwK6QipImoAE/6SchBP4hY7E5/Kdbz8kr2YZ0GgqMxdLymhEK7Cqk7ng5QlSqPZaQeYR
X+UUZ/6QZLraY0IOxUqMEVyINJcKSiNH+gImjwM6xiCCV3mjiwn3g3G/3PNyuBy4YjOqcxSX4oxh
YbfEgJzukdER5FPCk4LieQqDIoMgk1ymJYtivhXUmxTNJX81dnG9OjUGPgbkTxJQNIEbAsHaeARj
YMrTCOWtgkGMDFq8BulRK8y6CcIdhi2aM4p2FccVOFihMVixEF2ANiHMzDNKZuRWChdfCdP7GIsb
SehI0JLeP2O8hTF4kbWLinlFfB6lebK0s9TeJR0nsODBLcsRsuh12g8zhhLoeRqOVD+gOnd2dI/E
7T3vNHEWxPabYdhCVEoCr47Hs4mHfnIoJm9/zzgHh+UJgdRj1ncmyCsNVPjADtZCYtuXRWffCm8h
DCqoSpsQnfYddeEp7++QWI/T130TvIUwcURUTF1L6MMtVeRXGQoTdjTdE+Frv/Qv+5Y41xLLDxKZ
mmGZJcgeKGubckgDBfUIvmQqb88YJKjIUIAdFEg6WScltAfxo8yjyOSthEGCxCh1KZ7AkDlK9afa
ekUcdlmK5k7M8kMRSXYjDCeZW9bZzhL/vCJ0BhjMhlKrlWgtiS/6SXibzgO0xQpkcwzOnctBIJ3B
gyFsY2tW8IybW+JoQyCZD1DNcgzx2EcXK/2y7xZ/KFf9XBdLAqJO3TySBk4um7fGQqUDNOLH2skE
iWADvZa5t2MEGN0LEdyKcLI8nLWyDCCa2lTDGCPLk6IUnOq3elg6ffJajRcxu2Do2d9fLMc5DSas
SEtlsuIaawVncGCJs13lyTHlRoDUAXeePKzgLDS0MHhR4MJYQGpL6k+kwdyWEF6mMAO9nPSPi2Ig
hPR9qJsRStBN5rfjs9gFufivTkI3dpVaCPVIrMFNTOOj8kyfxhXaLczn8avsZx6Y5A7732m7S+ca
TxgMioj5ZBXaiMPWuZR9Pj2pRw1FBHD/uaG3b4tuz97HYtCknkQp0elLLp2JIxjjbd5qT/smeNev
wWCHrAuloZtYjvmJtjmBZtezPo++gfAZnsHJN3KtMQBCuiS3WtrVQS97kHE7iQu1Y98KCoTOvE9F
v8TO9rFKiKrYgOpeR++nBg4dpGdDHVVZLbEN8nV/EzdRH5LlmqVr0D1kR/tmY6kh04uSAn2hZv4A
jQAVama85OP27q3sMBixKE0mxPQCa73Jjc5g0QqkR4zz4QmXfOdJLW3X1VfWmBCjUHSlzER4X4JX
93yT+SQYUC3A4+M0vVXe9J5+a6CqI6oB71G8CVIrywxsLNIUS1OIEAqZaR102mH9IQ2DQb1t+ZMc
m2dsZYuBj8JI1b7v4JF57FDttgQC4/pzcaggqpLdUp7EQXP23WUbQlY2GQiRChDJxZgQBYSg4c7F
TPND6OfHwquCv3rGrUwxEKJaePmIHV6rldDZNfK6WXQTNkFZvv3jmlgcmbsUPE54nNCTnR9ov1tx
sILSxZo4EEz/1G/nerUmBkRqGfSIEmV3CsfPCeX3EVsnDecLOkEdMS0PRtdwYoHtR/jVJFvNNRuy
DHqPHnwoSLjjZzpLJat2ftMdDCQm3cgpn8Jb/W08/1VNd2WYrdAQ0wpTwcLtZqaHZsjPo5Fx3HEz
8liZYFBFymupE2Sc80K+zOVj195OFa8hZROKVzYYLBFMpQqFHI1vcndBDKdL75l8zi133wk5OMyW
dkOtzbQswV3WJC+JeoysGGoM3yrxEM3ftOauUjntGbxVMdgR9b2C+RhQIjUzmoMV3xAVW7Nu5fnr
/rp4wM/O8SWo6pM6B2AsrauMXwUEpXlvp9kXq/2OfHk+9L4x25loOgrvfc7zDgZAFIk0GKWBkTAL
SPXFSiMMIHOzydtWIGYpaaC5Q/Pcr0FcYYb10OtAYTkYvfCkHARvCaxHyyHO4tBRCsh083IB21/v
apNBrBhTVKVFcycZmc6LCFWOBTyDalUFad3+DXUL1Ir+tz4GstRp6BUlxXfry2/j5EjKTWOcJ26A
wFkSW6VRp6bC6xNJ+RFFINlBtaa3Nb8N5PveH13xkh4XD9L1x3333Mbjn4tj6zYJBOQzlSppS9ZJ
lW7msXUWuImkgz7uJpF4vZ5/AOOrPQawckUSEpVKNUDixLgjt92xvxHgKSFYnEG3Rj5CLtfp7/h0
2NsP0utnZGs4+qjlQt5B5QezUQHlb+oOlUcl30S0ikR+z0Hm7UDBlC0d7zJZNFjWqzkMI7VZKqQT
lrsqKuxIgerKqNyGgox8D/o10zm9S5UYx2M8LeZS2vtflh67327alX3qb6u3FYZcl1iHmAn0Zw5z
lNgdVImT0YvEz9XfBUWmDjFKTYW0rcEEfaaJxMKiomggBhU0kKdDcS6hv/2D7Z63r/S6+X1dV1sM
cCfCXKIah9YKNYDioVcGAG75q+QUUAmU7pe7vyo0rtbG7uNULsVUow2260/59FEwnslyG+a+ERHb
iDlp4u3bYmWNAVMz09K6SkZcEmr1qPXvRhi/QjLtGSpxRzV5FjH1ZDep4JSImboUjQWFNnAcZxPP
Vz+BwdZRgDZQKmDBav95Nl6LyRUrb983N1FnZYKBVKkzC01JgAIDaZ22PKlZisnI/DhC12mx1ZZz
1/N2lX1NpgIZpXKBXkYNil/dwVSaS+VvymPmxQ9cNXXOBppM3DeBJEPNDDz1zJfe+7S4GdR89Y/m
t/SS3rdPWdBxX8s8iwyqpksbqd0EWs4BnSBz71iJ2xLeIPY2oPw8eCY9mCtAsWpDzhcCGbP4uW/I
k9B/70sBfbPVRckjTjTIWxADKJFVW3Ffgo0+gRyhJPdfizB8NiCmte+Hm0Hn1Q9/UxgXhnmUDORE
F/2w6J+tJnYq04ksP4sd0j2DtpBztjYv+ZVBBkwGY04zS8TZikTDa9MMXGK6a+qZD/V1f39tXKdn
oCTRwI60pAgo6BQO8hu++rE40Dp/cgq50+bbPQWrlTGokYtplg81rrs0iYOkm2xBjkHep4NRcnrI
c1y1WnmpjNwxFul1f6U8x2TQpEPWtc4afEWrrc+jdYnqGaptGMEQPXX6um9rG7ksU7HQO2iobLw0
KoOJGX7cqkkV+9Hkdf3sJ9nJLI+JCm7Qv4nOzKs15lzH/dQmPdTg3KV8qJSLjtmzSLOJHgzlqzm0
HOfc3serNeaAy4tVJQ19KIfiSZxPY1G4o/neh3Yl8Pitts/B1RRzvjvIsPXKhAT9pA1etIQOxmf8
JdPtWZM4d812r8FqEynWrHCrbcREMCRcqVTk3PAVX7CJlyMn1hzmD6hV2d2NNtq8x/8f4r/rEpmj
LggCqQwC8dHsUh11RzoMhwgKQOaZH9vydpM56WkSQnJCwtmTJr+MfLV/qAS0HvJiE3pv/R55XVfE
HHEhK8LSFPFWiMXkoILpXB2WGyrZoQ/gd5egpA22iNKZ88hv24dqnr/vn71NtLYU2dBUC8NxLPtT
PMZJHkkmnCZ+aceXWHnRxM/ZWHpRWtsggFxiHlXoZqx5tcimjuJQkqaJqnlokORz6BgeWkZkJFO1
QPLC2kOPubO/xu0H0sokEzzE+pKLiYF8NOhB6wNIchzZq3wCDZhmdpWHAX3gCHQ7xebPPWye/5Vp
Bm20Th6kWodp6Ni6le5F4yFKSruUkCDJPuyvcxNHV7YYrFFUY1QXA4dysT6rGO9CwnhJ3lTxUWvs
LObxbG2vTMdcj6oboJ1lDkjZG1NhGiAdGkHQKI83hvgslYDTt1wL9te1FbiAhxBUN7gbZLyGfgWb
oa+EvDKQ31yWd4wFeqLS2FIfcaxs3u1rMwy4JEXTgkCXCsDdmQElnySBcUOfzg0tZXF8cmv31saY
3avk3JynHKdAjVrbaO28wgl8Hrtzky+cK4i7MAZjxlkt9BJ3L7rcsmcqy96hU0r/IIOiLHJ5Tzve
x2ICh95SSBLTZERdBgZ0I5vsPm856edNxrzV7rENdQVJwB454VN1fvmavsoOOfQoAekon8UuceS7
BjxbIIPK3eygvvHyO5u339o8gye6WJtmTpmWQzxGFF85gOMEatHmpbxQXlTabVw5kS8/7p+DrfNN
0wEmmJY1ERNTv54DdFin6N6ipUnpWYKc70huZ2jHxVC9JaD94ga7NGBg76a1PSagkMCQEZcE9rSs
CIi2PIRL90WIQXCaQKo3bO71grhT+hEV9IdiIZ4ICdmq/l6lg8pxYd4vYRBAHOvQSNMO+QJUbZTy
a2F5+1u77bXXrWXO/thNqVYbuIbF+osyfkc3rztEhHPmeUaYM6/ohORhjyyL0dR2VAp20T4u1ef9
lWzFLeuPxhx2uZCTul7gm2ZCDlLxqQazik7MmzZKDvuWeMthTno9lrWaUnYHaSjdIdVPeaS9WoN6
t2/mD/BliBLU4kxLZp/+UdV1IcSR0XT3lB3DoPAhI6EezSf9K61GmryIfZMqQ0Vy8X/2mCs7ayDs
YNDuoQaTkYurHZYDCdBa6utfqRQClJk5IdH2J7saZM51VtVylApI9kfqRzNGeTd3pPmDwWt25m4k
c55lw4iWTsI7qy86F8Nh56KqT2ba+LqW345i5phC6YQ6kkXacIfKuivX0fv+x+QtlfrU6t1gaWmH
+wH9hloxBZAt90ftqzSIzqiOf3XYrptKf8nKkpCFikJ0BA2TCvoAZMKJLfAasrYv8asN5kBn/dDO
JMKBTiJPW770EOfo3k00Bqi8gZdtALxaYk511y8laencszW+EbN2eqnjQOwmWcva7ZnjbCxJ2Mop
yp6jI+I+rQP93nxegt4d3vRnShwwgTJAvjWOI0q+yYvOPXf0XP123WimBsYfiK4iy/7rF4NQQTOX
lYrqoTt6VDp5eRvsBuMuhRc98eKvzW4O9WqNZVvT46qWSIGEovoJhJmuinu8cMOjhOEN57/O9fhG
+xH6/VWEtLLMRA/qkFb6RImSY0iFld3LIE/HZeSxydHd+m03dcmywJyBphS2NREvznDI84kOAEI7
D6O8BA9l+cBNzFJw2rHD9iTqRCN5qmACMHrtwTnQBuGRBMWhvCALcM64zJ+bl851WWwXYq9IS9I1
eONoRpBabidBZepvkGNlgsH/OqvDRq+AHB2I561n0p2M8G9gcGWCQfyELKqglEgjZoqXFznmrnPb
HPxZ+quQY2WIgfxFSGb0GvT4OgvYdcDsDHYpTiFgEwRXJhhIn61IVpo0kjGykPiKANFRbfmEBCVV
t7wr2ul5/wbZDr5X9hhgr1HUJUrR0mah0dOd1MuhAx0mNh0BaY/DTRYoR8HldX9txt4rqwzUo5Cd
DyKtBggZeani967VHasqD4tk3hcT9EAyrhDwJh6uTDKYby1VN0g0/M5KWwI7zXKWj7QFQP5g+uC4
/ba/r5s3zMoag74z0DBScgMLRL9X+TyWnCCHg0dsucgqu6KfLeryR9Er0BP4X0/734xaqddlsMFi
SvKMSDHMtNpbGXnV9Nzq7v5OcVzBZPAhiSwwFmpAPCvyBh083J+IbkfjcchBZpbGx31rHMBjK0Q6
BM3yeSjx1iy/LqpTDOiErl/2bWwmyNa7Rp1jFSxN6lDkNbQIQd+cPdOEnOJTdixQIXiDp7qQCPXI
1/jEO1Q8n2CgQ8zTMtJDJMfVoDmmJ4yN/egT5XFMbN/1K6dgIMNMJiVpMnwxOsFYnkQvcyNPeaQM
+7Jf+w3GxiJc9f2h4tFGb2as1zvL4MZCpJmkLYKazqfd0cTTR0e/tG58KB4kXs8AXcfOXWwyiLEs
FviTxhp5TiuzTdXOisbWBwfj5fv+woF8Vh9TneV+ysAk62ppb9fq09CCslPzJQ0kOdNs7xvjANNv
Cplz0gsipRkTItVW0ve25Zzn7XfR1T0sJiDLjCVqo7BAs9VDdaHMlmjBPhgPNH3ET/xtUjStPMJi
4KMZsjaVwQnqxsf8VnhbDtlb8y7dQurBKf34pHvZB4lzRXMQixVBqns5ljKK7TMYk+sWinQ9qIwM
CCPAQZJIOhKV1ya32Rq0XiYLKWEpWEKPTRUOemD4y9k8QtMitinjVuwVTsM7ahyntBgwKase6eMB
ftLI78tybs3XqYfoidXgPX3Yd0n6p3bOmcXgSaaBel6H5LCrkOw0mJDXjs32Qe+1jOP7+wcaHU+/
4nI/90WiUXoNgYBYBTRp5nEyLlnxsr+ezULz9WPJrAJJKSLZ1ZdgM6AN+3TkQQkkp7HlA+963vdE
mS03FcLQ1LOF2JqkXWqLpHKzpnXLKXajInKrrPkk6QonnudsIltwEmYRJJNhhcaYLhha16wKtOLZ
pc5paeTAiPzjKlhdolWWKllnYtZtWsADD/aYpSs8JZpmR6hMOzKRT5HHNzUkrjChM7tUDA+kzhxo
VvZ9E7zlv7qMiEBOzzGA60ph/G5grG8KS68UowcLYoCNAS4HSzrEaOyc4wjSS/MpnAgY599VI3G6
/JvW5wcJRLu4uDBm0JzE6m2ChnxTZGhAIIkj5dHbDPbzqfbqZHEbqCGAB8MeizbIc9XWWtGptEtn
Tt68CB/23XQ7RfETqGU2AS5AP6aaM7ycNXt2NN/4UPjl9+YgH8lF/CH+kHiCq96KdgcVdcstvu7b
395aTVVEC4UojW3KHQgYBBtaR1GbizoHuXTpIk60t30+ribo/698aATBcNapCs5HaTlpljljJp2J
pDuNKXhaMjlD/je6Tap+NUmDtJVJIg5xqbVIFFQDZBqj91Sb7TT5uL912+D80wjbiNuPOakTGWXQ
QUmPEPy8bWRMRESlY2XVd+guvu+b42wj21EC1CTlaCLNKDUgf8GcDvHzunLS9ijIoKPPDvvmNoW3
VnuoMocuL7JsMXU6G5nO0Esrh8OUoZwMULXHAWg6JI4+9VSbMjonZetomnUjhsW7GYOdJpkdpckT
tGmoh17SD6M63ED6lze7zvsEbM5BT7s+1hF3SO3R1O5zvbHL6lmIvkc6j2JgO66/fm3m7k/bToTU
BL52ciSYjmoOGqXZ9HmXyTawX83Q87ryXCU1tbmmWRR82k50KWFX0vkzj7DrD6HM1Q79HSs7LZC6
sGjz5tLbdJwSbgvRceXT7Ot+FYCc0brwKpzbQe/VJHPxq1aTdhEGUVy1uF3Ez2LBwRne1jE4I0l5
I1gFTfaW4QdZRra1kjU7l7rToguc+JoDmyzJCtHjLtFbGVOb5fJNicQbDAxeStJxisIcM2xNWJ2y
ojYMbNmS+rLmdtXTkrzun3OOX7MMK7FAtLRM4deUeoTO5dP3asOli/nDE+Hn12eZqjUj6eY8RMVL
DcAqmQ2YiZPsogDfPgS5EboMEMT8/zQlcLyCpanWFXUQKup1QhTECubj6ps8+Ui4Mlzb8GyakI+W
DAu9mb8eKIOYQoTR0f+l8KRDbS++6kjQY2zOKpIN4ofmUbQFF+Iu+1/wD0Ha1TRzluU+iyGri3SK
GCyQC1oO4n1m03mFykEtkRN5bkPu1Rhzio0uroRSRmrUTLuP9fJ5XIzczhea8I3G82xBOWR/edsf
8GqQOdZjq7akIqjwiWnndlNrjxiS6KQCEpA8ya8fDIK/P4KutuhhWaHiVE5TX1noo+z86LOF9KQ7
3+qn8hZdvmAdBod27NC22NLVvwqVM3l0dKEAG9v+ijlbzAb38ajEAvS0UFOfnhrhLEWjXcau2D5V
eDLtm/rDsfy5YjbAn+raWMofuUX0muCthHFj/Z44uk0LKxFSzha3m+YP+aOrTSayWMaulRYKObTq
hjrR2fJUm3I5Fze8NBlvK5kAIdV7ITJTnH5RPQ/dQSg7ZzRerMUpo5nz1TgAwA4mtmkaTUM1Iism
Nj/YlOCm4fhcZ49GEtkaby7xD+/b6y4ygKNVddPK2oCDaIWOLEz+mBt2rSAVJy1OT7o7M1KcRSju
QQbP8xreWhnEKY3M7KoM20rrqhhudtpTcaQSecndfL+c5jsj0CB+kag2L73KQYMfWd/VCa3zXIes
FSxX0nuIuaFUP0RWYIp5wDkY2/fidXsZ2KmntK/MGIbUIAzqV5BAeKFrLXb6It9T3tHBwwpd6ygf
ULHjJT237/2rcQaHxlBprUpGrK+AP7sTSjvtvCHlBBd/iAF/WmHJZ/MQDMkizqIrD/mdNX/vwsmT
KlQ8h/mYqvFhbpCXz8IHUO9nNuTbD3UHUhZr8ve3mrPYHy/k1SclVp+mtYCDY8qVk43vKDtBAfTD
vhHuYhnQsSI9npsIo2fognLJI7g1f6i1SAGtxTcvvBoyx09Zrtq0HQslW5DlAr8MTiiYz0DcRdTI
rhdeDwwH436wQ6/2z4rqaCAlPHUakKoOohDK1pOdqZatypy+Jc65lxnMac1Ul8Uclz+UAGzB+J5q
93MKYczlLCXn6W+YZVT96p8MymhCOi5SCP9cJj/Nv+TpJc84hJ28vaP/v9q7QiZqGJcInawcYNlj
RvCsSkiRQ/VcJ8/7LsjzcwZRxD4nA3hs8GbQPigLqJLvlb8r8193jMENXVzipaN8Rkhh1SOKJVlk
R7XEuek4C2HbTEIiGkliIfnYhvdhDxUp8QYjh/ubtV0SB/uyKENixgRh5a9fxorbKoXcCw6QT6eS
iJfepBCZEXG96OAN047lQT7wwoXt0GRllb5hV/5AeiGO4wVZ8PCmOSo/SBjTi3airLsap4CxuYsr
U8xZaoSyqpeRIDRpLhW6fQWE0Tyu/e0gYWWEPUJZ1LdTgnSCeApPdTCgTVrC/lUBjzJz87pcGWIO
UlY1gmFRfbEyRynGWGwz6mwx91P16zJ6hfImazyhpU2IXZlkzpM+JINCImSF60RYXCUbvNLoBzeM
ejsvuBxK9Mv/9jRYWWOOVhJORT512MkO4thUjjEr0J4ByqYHmgYyQZLDa+firI/tLtDDWJmlig4j
iEFM3K48CQnUv939g8ZxQ7a5INQGS41GPK9y0tiDWb1Y/cWIpMd9K5zdY/sLcqGMc8PEaRb62hc0
clii1Ns3sQnl1w/ENhWkY6coDW3GyOeDEgVdPYE87thDmkblMZ1sSuaqK1sMTCSjUA1dhvwylHMv
4vAMCjsPbS1epUR2noA+UagerVr/oLSKg05iu2onNKNi2DYlryo4VrNWuR0IGpmtAlOBrd0Zsp/L
ma+D5INo1qE3u/sZLXRtGx32d4nnVAzqEINyErUoc6vFvRB+JMZL37oib2qH9y0Y2JHlDnqbIUpi
TT44Y6FD1nD2hTJyU70KSDNx3iMc8DEZ8JE6MZPGGK0etC9QAmGDFujIYfH0c7ZbSlafnUGcLgoj
KZ/R+FB8lU+UiXg4SmfwlxxnPz6EvoiZ2dTPHB6jGm95DPSkqSF0UYfA4T/qTBLQ9wfUKYN91+Ag
AduUIMRG0Q0GDtCMPvT0C9y0585Y0lt7B0XZtgS1NRtdGoFp0asZqOCGi+/Ej0Jqlxfa9y48K8//
tiYm6heIbML9YM8QhrvJVA6FhSkWjPD8mxkmWBknPQpHA40BU+sJqDJOozeVL/s2OGfKYjBHTTMR
FGaAULE4WwI+UmNPwr05+mX/fd8SdeO9j8RgxDRAJcoysWmC1No1CDhR47WbqMG1imhSs/XxX/eP
wYsRXC9TLsDDo0p9mqIXNQoV2yQmbzJ12/00A0MXuqbrv3G7lHE29ARAQfssqfstX9AN5og+mGJv
wtvyr8D2ao75ZP3QNFZaYyMT1cumeyN9X4ogwWbuf69tTL+aYb6XHEfQoTcV2nz9Xf8/0r6rR25d
6fYXCZCoyFdJrQ7TPdlh/CLY27Zyzvr1d9H7XI+Gw9M8n70fNgwYcHVRVcVihbWyg47PU4QXO/5L
bbiPpNmdgjUu9HGprpynufXaNd43eXKivWzsgE0nvbfAV424gG4QYwH3KAu053A/7It9dJz8f8kv
ZA03sVu9iuJiujEU7QJQLRxedBtiWSpr/aU+FOBUqGLJ65l9h2tacXHcyEtbAbA8HhcodKArzQod
0q60xBj4llExz7WVkhVjj/m9rgCxnn6y18+0kYFT/5en0u+D4xtHVlJAF61n8zXRIQfD22q7s7f+
rHzlmMgwl8XlGyAk/cdz+fZRsZIeuM54LS2nYafuhn3s08fywIAx893ySfacEXe/N/K4iE77NAZo
HuSRB5zed4AuY+CLsZWwDev1tvs8vDA2ANB4fpFZpFRXLmxMVpbVeo6LGIsxlXJLtJvMOQ7Jx9Hx
Bhr0+qEvADJ0NyxYaJfcl+IOyEZvLpZYgAm0IgUDP+1nUN0DAUfDCkkaKDtGtUkvoQ96Xn9GvV7z
2DNSOQMSQX38k3iGNprB4DNUfqCKJiSviglvujU8GdH31NkNzl46vC12lN9S+C5LYzdm0qmonyfq
RW3cSXmIs2Moq5iJX+AOsTTEEB2gd1woUye90SITFaYsOxDjVtO92vjSmwHmXubaq4uvPQmuH5+4
H7gRyYU0ElZamEMsSifsGzIAXuU22tuw1vqDrGQijJ8bYVxQqxSygj4AddVsKd2peEoN3dWcmyH+
qsuIJNjvfhc/X0XxD2KUpwezA82Nby6VX3XJt7KZd200nUo7BZ/V91zKzSlRjn8c92SoQ5PtZdgl
xsAuUXqv2L4OJpx2J/lmMklcotpm8WLELANibfhw8KMf8afxwKDuQhdvmQuWXHzg5WRu8U0imf3L
70/VUoF44NjwOc5AlbFQ7UhhScrxX/gfRmJuPrAXBvWJJAMTklwZzqs0zjYXClRtYMD9/zZ540Xg
cQPY8M2vRvmhxYL7vCdB79WeeZ+B6kq6kyc+6ddfwBlsUdFp6nESwJE452FQwpT0cz4GOnDaJEcr
EcXfxc46mE5n4opsdqznkN1iWP4UXfAk9q0gOa5o0ae76M+ouQ2HYt/QRtzRfl0wmypmqhCazDlh
AWDBOhEG9LGYeuh3oAu4wXY7EIn/BPN7K5G7sgpMzztjDEfJz9VXAt4ydMtP1Vn1y1MSyPrjwjxq
ox53RxlpVtRlNGB9JH1KSt/JFTdNZB9PHGxez5DLdtskGruQGSpVAf7Y7Kz01McAYqA9BqNvZmkS
L+7Eb7Ti/JC0XZf2Mfyw9cN9+x2rI41bfzKA+WCjHc+4MhxtV8m8XxV6/6uanD9GrWaDwAmm8ot5
6MI4FUFR6qkHGaDzf7mVXiVxfof6b242bOWd4WrOx+SkAHbLnXxtF5/iD6tsBFTse7/F8c3NLqtn
g0xQLLUOYIO5L9CVb+P7OVQDzKi8XPd0mTBu26IEnpmdx6h+Z9OXMr7NbXDCNMe0OFSZbCVAYvy/
AuzGt+20dkhfl6rfFy9GuresD5MMm0ZminzzMnUynQJgCPW02mPszXbojS75bvgFeiHTMbuzCte4
/K2F8I3MsTPscnLwBivPWlDs8js03LHTcdR27d5+USNZeBa+Ml89ju9mFuE66DYwSX6VDes7ZLhw
tIqJuyh/GSB/VZQ3n61RrTYydayFoRGzt2/GwxDoJ91TXWDKAnD8ujkKU9uNYlwoyRtTN3qkpP7a
PzXlh7nwVetSqV+vSxEaPbUA5WqrDugjOIcuEn2MltjCUwHItfM0ufVCvnSk3cVYGpzTQrJsKVTq
VRx/mVqkyu2Q7Y3Utdt0d2vjlQZwQfd/ohS1EdUdYhJ+vsQMUy022Di+AdqoZD/P51jbr1aghI/X
BYnVeRXEBd6qHDQt7RAylt7wl9kfCFoFhup288/rgoQXGX0VxH8mpZ5n26mRNTfPQ/zUt09p84+S
/ujVm7D0r8sSB/lXYXzUTUx1ttoOx8dIWkofl9iHMGDDZEWwfJPVxcUG+FszfnBEbdZYdzp0ux3a
uLP+QyMJHldup/9IZQUpySG+i7qj01lljmwgPhonRgiITCdwjtUHxYtjr9/pXg+kN/UwHDJZzZyl
Tu/y882RcpUIM02axGD5KqG3Xfi9DD9e/2YSQ+Sj7tRnEcanoNpiY80F8JQXuPQsM3epZXBJW6LE
IPhkgDDq3mG7cwft1sLtD/QZIJHJmGzFeDebQ2NKb8LtanZaDioYNsiJwTjMD2QP7afMM/G0YBKT
O1nRRnaKXMjFBzVJTtkpjh9I9JzPX5riSyYboRffzBu9uKgxLrQKy5A91s6zj+libCCmPvbn7S8p
eEzqfV96EpcW5hsbiVz4oHMd1nQB/0FcX4bVbdUP9nS4boHiUuKrDH6gpM7iphtWoPR3JSqi1q2i
9i4dV9dUvYbsovnJcgKioRZkylIAiXY6l7gV+aiPfYjqhTEVdymp3Ra7bF7dZXsjVs9mNwZlmN+D
teBubntf0Rc/Vx57w/wxAgm40SvJxS37OeSt2S7ESousg9nmrR+nk2vVDzbN/lIIF1DiaGjryUEZ
ZSyHk6ZnP4redMfSlFxwzDCuxC2dexJi91EzLeYRY8DAWvrD/9a1FF0CpqoTYqGjA7AzLq5gfsFR
wauG/TkzdDPTL7sD1sU9g+7t79fNVBSIt5K4mJIlvTL0NZr+FTaOra56pHorKY+Ivv9WBBdFAPKg
FmRCjpMU+zj3AJua/8mI2FYEF0FUjMbofYXHs0o/JdFTBdg2U5f5lUwPLmgAWtOIWwe11XwwD1gy
OxaVcyB2cbz+RYQgCBtl+JZ1RKpMrUuNFVis/QrY1TQwUre6ZJ62H7G0dqcCtjfDSJBrPEay+Ryx
kpZlEUsHsBq/WWKE+rL0E0p2Db21xueWVO5gDZIIJTbvVyGcFzkRZpqcX1x+Md5cxlMC/ZYBb+fa
LTqJ9Qln7kz1VRjnS9GyzFYVw/xsLJveA5H4KRt84/vgJ/f6jm07xA/xpdzLZrrFjvUqlnOsDmwX
Sp4j/OumdQJ+lR+vrX/dUmTfinOsdeoK2swwSNxnO73uPVKV+xwrjH8nhnMuMmV6WEwIEVa4W8eA
Lgdbk01ti16t24/E+VbYqVFssDGN8sy4zKp9eOjOPV6SctxTifHxtL3JTEq8hVjJBmF8iD5Z+hC5
pXM7ka9hK9uEFra9NorxvL1t1FPQmyAyzdOPFhX9VXe+hPbHWsnATtv4S/t1UX/Y2pfY1lc3bgHD
amsyTgv2gfhLy9TQcmIlatwqXD7QdjTW5wmrKaGC/a3+Vg3dtLxRpwfD3GnOx+vWIrT7jTDuts86
MyamhuiVM7BJJ3ajXJGkVqboFt4qxF32TrLUXT/FSN9aB9lUWga0VE/N/JAPDxpETtjYX+joKqae
uYb9CP6uGRtWmtdoJbYP1gJEBy8O6GisHh1xsKRGvbZXdM2r0sQbWuMuxUQi6cC9aKm7rqs+p03n
qf0Fyp2sUt+NTeMmgP8tQmz7NQYDpQ8/FUn5sJLsNsyjvU67h8bs/ExbFC+zybE1M0Acpaek6+8i
45+MEteInOM0mpcEQ9pO2QVWSj8kpfotX3rc+fl6dLq6d9sGrB12+ieY0OD2JrZj2DAIvoGHut5c
lw2K+DT3snF0sZGhAW47vKsdWW1P9IgwddXWDAM1FZNHC0wzzRgtDYPVoLvV6mO0fq6LJ32S3ZrC
CPIqhk+3y6FJ1rCGoyHtY/1BNznVB4ZhshykDzFmw+8caiOLcygLCLSrXkUqkiZ32cVeq2DtwjrX
jcfGOVTVHWTDmcJQv5HIeVU3NTkB0y6KX8Y/eRE0+F5Uht0rDBO/EIsNAIs4lLtO5o72JciDERiL
S50+AOqDaIB+J94S1ztHWlURxuGNOO5aUQ1ANGghVKIjndyOqrpHJ3pYTOW+m4sd0A28svy26uOP
2hgPld3fdwDFcJrwpW97b+jnIAxtdyB/1PYxwYeKhM4xcRTcXYQgnI+kQm2JgVDhURoU3nKvgymX
UYfMkvEZ4aN+I43v2KM72mEGxGDFpfa8+gXQ46yjflGDKkiwqSifiBTnl6/6/Xq4bsoIelsb6+xg
jrXbDTuKVfyj+lM75wDkzjzEouIz+cf+VfdBrv5y/XIQmvFGNGfGKjgT0qlZMN1efdSXb9giIrLK
krCasD1Q7nLQ1jWz9R5v+w50R+sxwYab7bH1NjAI7Mgh9LSjLgk+MrW4fDYb5zmiK2ruivVIydcq
OVPjT8BxTMvBtQemQWLyEbvG+MiiogAOuJjVazAeNGue0R7D5un6J5Ld35wudhvr2jhiVmYAPnqu
edNCJfmkOCcC0CluA1PD/7hAw4jmq3piKQJ162OxS3btp2FyGZyresa6/FHWoBdeQRuBXKiJSR1q
YCYAogYZ9qH+lNAfJrgQ+ia4fnbCkEZ0B6N8lOo2D9+1tLbVhB3sIHfCp7Ro3DIe7kqgThVr5mEf
0P07cdynwuxspmkl2i/EBKGXNt4O5vigD+pnPSIvUSolLBe1Vc2NeswNNoHDSPMhTTSYoLGfzwxV
YT0pewZv8CdD21tB7HtuBI1hP5kVQXW4T8/EOaf9oynjcxG67EYXzgZLMg2kIng76T1AzlLbn5s2
d6sZH+v6RxLeqq+Z1vsHQEWNis1HNh0Q8dXFdfpnAkC3/m6xgYU6/3NdnNB9N+K4CJuluRKuJl43
MdgVXQzBjK5KZHvE4sP7nT1aXIi1Kytq8wSZggXKQyyilCBc7yVLjOIosdGEs25tHMAB3aNsbz9N
OxN7CYpX3pgPjouprID6y/76wQljxEYcZ9wlGdMGPOWo7qBwSJIkiCessZDmgDf24e9EceZtV32i
9zP8KHK8RL/pu3PeemMieVPLPhJn4VOs2/mUooaoTE90eaTjgFVdGWyxcBJw85CwuNBqKqVWN2j7
/UIQAl6Z37v/sqzJRvJk34fLypY5QmsxQrpoKWdF8XT9czPs2vDvPg0Pku3UiZ2VIV6WWf4xsbGM
UFAv7YBElcmgl2QnxwNk14URViVDFwebjTvWbKfqY9koDw4Z77Q88+tW9TJSHi3FkTSdxSnSq63b
XJCoAJCRKayRlB7ze+25fIr99FN8q3upm8QuwEB2qNJL6nASc+RXX5XGzFWlRmvYmsabuAGQ7FK4
yjjtrvuWVDcubIxWXZG+RQEzTVxr33XAb6jwOjPc8mOP4AvtsNj4KH0SspD37km4OVI+fBgUj9we
yzJsCYNt9s43JeDtXJQaMXNopJ5sF19yr9hcEFlAroZZIOjZx46rrzdz37nO3KJb8BV1ulFacxHp
p9umY+kUS4IWp19cKn1S1OgpkcWbsPyXJ566SO4uoYkYmkqIjkTX0rlrxZq6tdUZsUEN1K4WOIWR
4SqVZGhFeG4oRTByHsK4gd7mFliowyaQjuRzwcs99PLs3NGPaf0RBZps+CkxRuFtvBHGOVqNzkq0
TiaE7fPjv2gb5GgAiuZfbvDhRgYgKzb/jUTuDMOhpYlm4/HKlkyKXXrX3oRH59l4ym8Zrg9Sjqlw
ZU9mYd67Ecr5HNrEo1ouGK2a9TNVXqLqQxbvi/mnvFUsdLONJM4MR8OwjHnF15sxBGoeGE6zsgsP
4RPzMqWWIrOIo/RGIOdmqz2bTrgix66N76N10bvj3P3s64/FeFvoxxVYj6rk3mYX2btIspHI3dvU
IpGhV8hMfw0v7rP/cTFSainczT3mit2BURAjGJcmd9dz/UQfjdpNP4JyDJOZ2DS9qN90CT6AuNyx
0Y67xjW6AGjVwgU7nRgxpPmNQZejZMvipHowHsNHWeIgjiq/Hf7XF948JtI5IUudI6rY5k7tX+rw
46hJcnyxCBvDaeDvQPDilJqUOQU4J44yJp46POQAbZT15f7Lwf2WwWcmSedUkZnCLBZgdPlfdACj
K6g5AhcaW9b+iR6V4HrwkijF5yfYbldwE7BIMj2lKKjqj7Ns+U4mgguPiTLWqhPhnbc8WOCMWvxq
8a8rIY5Mr6fGhcPJSPIC9SggOKh7w/qclh5K1W5J9tYf1YCMV0lcDDSXenZmB4HCAgrvgOWq+n6q
Jdr8l2j0KoQd6MaW7drWrFXHcFh4WXasxE3uGbZldvdHTmNit0clVFVtHkG3H/U2VtiwpaP333Qn
Pda6eqzR6bj+eYQDVEB9s3/1m6nGAww6QxMBkxVWHQGM6Ytx0lFuTfap7dIHDANLt8GFl/9GHBfN
+6icM8sEO5NaNIdsaj2QrhzNdP045eGNDXJAe05kpXv2b76L5xuZXDyfWqQxKkU9snC8rA60+c42
3MiU5PTCW2MjhYvmCfBQppnhhC6nf9EC2GAKAcPh9Q8mO0Au0tECTBBzAisvzV0Sf08Kv9QLt4v2
BOzhTiO5CsU1gFet+NitTGUb97WDwt3dDFKGEqV48rI+dj499Vjkka68Czd5wGsFFDKCrTb0xt46
WKzoSpONSHPT43zuGL8G0ANp5CqYvbD34G78tbCbfgGHuBsFDlCsZd32/6Lz60/gAkmkVUoFxA/2
OAP/CsYVFK8DWzNDfyA39jH5dv2LCmPwRmMupFjgrRnnJtX9BK3P6EeRBybQj67LEM9gbIRwfmdN
Q72MK4orduxaACGyA82NdsDIV73w7Dz1H0vQ+hqP0rUodlbvfe/1LDnfK9TR7tIMQxjm4jwabe2V
2SpxPOH5WQC7dwAkbzo8gvVaY9a+NmGi4/gZKH6ujm5quEoOUCaEvDVLMrVTX1DQBJMSZHzfmng3
yd4qYtPfKMKZfhVb3Wqwqvx0GrF+5Jb+fJM8AkR5V3/qfGwkH+r99A8F+0XrlZ6ewv5lti8MlZuf
wJm+AS5H5KT4CdbiFfExTL8V9MWhgcQa2Wm9s4qNGM7k00YLoy5lHkZdYrhqn7gdeRmaI6DccXPb
jZs5P01A2wH8/y9Fc46QxkatLDlEk0vvA4wLDCb6rb5ffGzsBrIRJJnVcNYfhdYSkm7Wfcfy1/YT
pbeKDLBTeB9sjpK7dtRmyEg9IUkMq9ZLptRLBpBfjEZQlisIDJ4StI6vH6FMKe4GQkFYGZQE1+mS
TLdTY3qjOZ5UWRdMHLFeFeMXM5Ru6kzbwMt9BHsBGjpBeAJ78AcArWg//11wJI/TQTb8L1GOhx8Y
I+AL5QOOcy3utM6vh69SdHlR+xdgvw6mPgyia7js3sYSLcbE59yiEMf6ozQAyIEXBmyd2jomGGvB
OLkVNHeJD7j0Rop4IHC9N8K5r2epNFa7MUeQeTAB0a77601/Q78CJzfIf/xBONkK4ye9jFmPwi6E
MHO5t4d7MjxYBbA4n//PBvlGCldQqrJ6KR0Am/rZeiFdkDl3he5fFyG4xijFlA6QIqjF/vT2k5Vm
S0JDazAdZz3qiFYpGEKuSxBF/zci+BumivuZKkh80Hy7tGt5qTBLbSNALon5fdRjX1HUW401e9ri
H5Kg6ELHY9FVh2huLq09ActSuZu6FDPn32Oq+qCMeKKAHelAanL9p7KoxUXvN7+Uu6fi0KSY80YA
IJbfFU8dgk43BWN8+bMvuzl27jpKwooqq4Ehqa4N2gXEPuZNbchwbkRvujf6sJiwedMpRq5MWpZh
Ok89WfnJyPZqeV7KlzW7rNElr4N6kDmGIMy8EcndQirYZKqejUhow36OK38BrFw7ypJ3sdWaYGfG
wqEDxMu3ilV5XSc9KK18FUs4TZId8yW+0TCiGlnJQZ+tp0LN/Vnrdc8Yqdsbmms7yzeMBO2dTEaj
INrGgMq/fww/VN2D0wTtPdh3TbFLtR9st2uCrvam2XNGRD99vyYYso4l1Waxsb6K5Tx3xkwmGXS4
UqfuE6w8a6cCcJVV7BKZBwtu4jcKcg6s5Gk4rDGMtcxGL84/OOGPRXkAFZBnWm4rbWsLUrU34jgv
bJTCiTMHfb9uvdiZFzvPirYP/wDJ9o0UzgO1fMUovIXywNxjcrU+Kc03gBIm2j6XjqMJb6aNgXBu
OBjhfxi8Wt/Zr0eM8h1LIDcwJJ7kqZL4htgBX82Cc8AyH5q+WpHPO7O/Tv+M5q1TSt4l/8XiHYtQ
HVVxi5+yyUnatrWOJt8YaAG7aJeX9CtbpwL8xIfrIVmszqsoLqXQnbq1qjZCla39Fpt3Y5m6vWx0
jEWL92H/VQYXTbJ1bdPORtN8DNrjAOazetcc85OswPFrmfOdHGRGGItl3SF+XHUGYVYWswUI/W5E
0R+YqKnv+MmD4kXnyU8PNno3jouY6feYfJllbOiiihiooE1HxTWPSSJ+CjPMZsVp2w61ZLgyHspp
UK7+dK9cjED/IS83EOao7/V9lcd9u3kJ19AyEKF6K70sjfqzAJyXqyzzj6ExA6L0Xtnk301QhrVp
jJsw95ZWcalmfAqt5pZq3UEz0xQ7y8sj2oduqDY3dTYfDUxML4Cz8aJchvYptASDEmTfjm0B8+7t
vWIM5bRmHcbZi+K7YeK39AuWjJML7WwX89WXjgBXXpeRTwoj+UYq57KjvppRaiiqbzmfQJxmTv4w
HpX1uOi7684kjKwbQdyrLUPRwpoosGsV8t0ugmg86ssXVUY/J5RiEsvRNEvDrBUXvzVHU7MUlXEs
ZXWgHn0G84HXL/swfv4DbUxL02xNN3UQBr39WHpfLCgdW6rfqrdt6KvhyYyCWYY0JAxAJjXB7oxy
C3Lkt1Ks2DHq3qmQsS73mMDzGmVfL7Lqu/DIEE4dqjq6iqTmrRBAGelLSXXVN6fyGKr52Zn7G+CK
YYDZDq6fmjB12ojinDIbLWoOKkRN6ZOlxJ6ZfLwuQHhgGwHcgc0dht+AgYAae3MchjP+5I6pxJDF
MiyDmCoGVzHn+fa8jCrpJtRYVdQeDnP71IO0zpZdcsJYYGGxRcNp2GhUvJXhLChfljEGihkfpnVq
TuUdYxlfT/PD7GkehvEPbFcu8rVj/OH6EYrN4VU0l5uE+oo9OSVU/aW6j+tjS+665jmNZCiionow
hUX/VpE7Ruzj2QqsEUWH4+gzRuTxE7kHO6Ybec1Tvi8kqYmo0fhGHtN78x4xutFesDyp+uGH+b71
+zMNolP0Ib+pF2ADNkG5l2VD4jvPtnDlUtvRcfW9FanCsYYxhoo5WH0noBGis/kEqBngiNCj7PEj
TowcVbMcapL3uy+jOWcxtnYQyUER73Za7Vpa+OxgUyemPxqNcZPYnjqZ7qAV/li3ksFGocluxHO+
vVpFTELLgbJHhrTMllTwKtnLtuqF3rcRw51pOMTtpC0401oZ/bbK9oVueeM0+de9QKIND1+nVRX2
3FmkSuGA2oHBODNkG1laJtGGx6yrl7nJ+xVGOWFbKzWhUYjnWqvO0ue4MPQiWhmqQxHqf7njxvxJ
Ug2daiA1Ny7ZreEN+/WgeMqHGfBmAIXZ/w/AZsKXx0YiF0isduwbO8FIxBhEhzqYb4zv4WHcgX35
ZB+xm3j9gwmcDR1d9HSx+QX71/nd8rZ0aifB9DPmS6rbYlftiekZg6sGOnow9Hsl87f3cZLJMwhI
kS2q2vxGcUPpRFhmAK6vZDfWmII3ZxB42PHRVFJpgf39jPpbadxhFnEO4OAIZC6Mhks7r4fowjgt
24sMG0MQRpgkGwv6tkGoxhflnAUYC6yB7ocgtTzmQbafH8wH+5TvpoNsFkNwCbwVxr3ue6LFWJ5h
9o/hD4Z+meyKC/YTgew07pebWBKjpMrx9yoqMUlfpv9BUHuIdhkmKME0/ahKmabfu/Zb1bgvZowV
iJ4znGPZHtQ6oNrzOu+v27xQhIbUEDsD+Fp8JaowF0NvWbJL9Z0WukW2ur20yfk+EkKPVyF8hSla
+jp0LFwrpeEpFgNraDy18IvwR9fuh/RLn8tIx8WuvBHJJde0Hoqm0lB6th7YEz86qUft5IBUGRxe
UvgZySFSzgS7wk51s8S7pFruFCyJzU9JITM7ofeiMaGqrJ+KhP5tIkBCJVRWBQox780O3aW+WRCX
5N4rqHfjaxFgSRKga1AkHm8lxaPVx4AUU8H4iDFhgrQq9s1fbZDCmx/ZbNW6X711l9yHNxPGKAq0
3q8bpTAuIvw6Kls1NPgXWF/ky5AwIqgZpd8ZhN3pqandOPy/799C040czr8WpbHKhvWUVOXetPbL
8Fxhk1lWqRNHjI0Y7tOl4M6r5xgD0PlZ9QwPnc1j5k0BPbWX4XD95NgvfluyeKsRl6FGi5Fqq40S
TUt+mNmlUCWj6mK/wuanZhmORpBEvTUOKy8yk7Bh7vWfEVaB5p8P9PTPgx8fsiBTJTeyoAQDfTbi
OM+KpnxZ6YyOHGNhnpEGTA+MZTVDiK8/JT/orvs8nSMvBVM6uFaBOobnzMv1IxU69+YncPF+IFZN
Y0DdgYfhqVwyt48eGM/wdSFCi98I4SwxJIaRlBmmQAB7ZKYBQCtCtDnqD9eliC1xI4azRMcmw5za
BYPJ6j4yUC5zN//830hNhZa4EcVZoq2UVrcwarIiLY5ruh6m8vm6NuIPYxomyl0majVcnFpi9NdR
moYyFlCkqq+mgiIHgDL/Sgo/XFqOEw2TEDFiXm5pdZqRNskKTv/FqX5rws+TLhVpu74AI2IXUZeC
K1mtwx1mWh7z2vYXdKKWYr5Rk+y8ZsqdRQs/0mXbSu9reMzRXn8C52gpKaIhNzB9MWWnsXx2yK0K
bqNJ+9bKEBcFXb23ojiHSou+mxydzTmvOzX9bpmukj0b06eR3NUYHMs0t45l6LBiW3Hwn4Fum8kX
qKqu1k2aYmgTbJZ65i3lOZUNKAjmIpherzK412sTz2pudzMsvrZv09IOFNBo0nQ+5opzm0T5zTwN
e2KQXafOmKZU913enmpSA0m93ps93aeYJb5uvOKw8vqTOBdZu0Yfhhn+bqo/cvNYD4lrYEe6KhWJ
IMHI/BvlDZa+bN6G+VzoduVA0oL0xA5yP/qSnFLAWwbF0cL4evZt6l3j8a/U4wfMitpp1VXDFAPJ
T9qUuEP50mIBp5Qxlopj2e9jNDjn0PLJMcse/pnO+k0aIZ7BaP9OFc4p1rjJ00pHypM6+4UEXYqh
39afbBm+FDPCdwnCq5EaTNXNd1oKJQtpR+Dn+rCrCfblbcdP6/aOAvqliAegR/S766oJQ4tp2paq
s2FmvhCpTCyRoFCN2pm7dFjdy86VfgANWihjXBEwdsEMTVbnRhkOCy9celKaY5wZBSyC5QsgmwZo
xIzKi7ZPv867CoNkqVej5Ck7VaGfMVwwgtaY/o7BonHUBqUzdIoq8pxbezX9NieXdZRceAKSEmj3
Koaf+TUWpe8Iu/EmLx5dtvgL2oDAONJH7Rbw66OLWdHLBPCz/fwiH3AWB27LYki5FOQWPM5CHBrJ
iPkDdrgEeWxzifZsoVX+7hX6G+r4yPxsjWKW7K2RrnQqsr5g4xHGfKzm7pGibXbdKIUXwkYEl550
canaw4LEcuof2dKeGd01MqpFQcMU38sm1FCRoqCdxDm1kU+LnjA2Mga8s/qgPAjam+hhuae35sW+
HT6zkdHFzS8xIPrvw04SU1h0f+frG/Gcrw/1PBWdikpF3LyY0fg4Rl/bMrynbQw4J2wVYDDxrscA
lUSs8Gg3Yrmvt9QpncseuWxpgzgminZGlvqVY0vEiJNZ20JQIfB3cMe8tRISZVVCGbKhZd/mxZlW
z2t/T+KDw8bzsg952Lo1vW0nSWNFGEE3YrlTLTNwuEYpLgOnulmcez29dNajqd1YqJ5UElniL/iq
IneUSVLS2LHQ7k6PIbDfGC9WAwZy2atR7NmYe8SbjrUaeBTssVfScWJhswW319QgHVsAv44VpwDQ
XW6HwaBUSdy8elrHShbU2Gd6Z6Ub2VzalJmGjjV5yF72oCI/lAFbextvysOAyWpysGWpoPBMN/LY
329uQKUznDqqIC/TrUNGKVR0AjMlB4ySHxxSeaU6H5vZkegpEfsOKTvpwDDVI+tlu4sMISQ7sk1C
We2VWd+V0+RLr5bWjYMeIUaXzXNdfYotyZai8KZ7Pb1fxaPt6QG5sR1NjOQl85cYMC4pgNj05Ls+
PFyPz2I5FmDmNbw63sG89vnYYtsaSUORpGclRhVv/NLlA8hda1lJQ2iAFPMsKFECnIavwmMkM3Q6
DBoCVHTarT42aTDri+VSrLX8NA7hrpbiGwiV20jkQkg2ZLoyM1ZMVpwcbru944eBsqCSgpIeOrOk
d5Xv0yH6dv1MhbaxEctFk7DuDQKYHyja9u68vlSNf12AoEGKC4/qpmkBJQ1WwqVfCC7mYieMKRxw
8PQmDRyffmh3DFqgCErP9vuX6xKFXrURSN46M3qYVWSnYNsapgr1u5+9aR+KsX2MJ7Q4rNFt+z6I
o0riBL94I9952UYsd/UMSjEsVoLsIYzjvR2VlasOejDMaBc5/d0YUrCQAHW8atyqwuZ1Wt9Z6rhP
B+pOy3MYkRMA+W7HIdqvKUDGEnoq0WJtyHwPlMWgSvrnaLGOg/4EIH8g8AwuaJwOiqrsc6cK0sXc
OQ34CtO8v10T9PNpcq5mx+vjLEjVJOgr9Hjsqj4r2fqtbsaTLQUuFN69GJAHZKalsZ1LbuBjHXqz
tBoE0clTveQAWqcdcCUDRhEni2jCBs9WFndB9ONc9V2KETrTXT+32IxGCXqn3hs+3Vc+GLJkDVXh
Q34rkLshFkq6cF3RlssHj9FRjjfNhH5SftPvWMiOfOO29OToq6K8aSOW36uoGrVNLSNh1WjEVaUF
FVZ54xgyaFzxU/3XsDx7S6DV/9ZniilcMzrAZwqAuASqp7jDJfa11KOq14N+Rfcwwqe6i2xPW5Q4
Af0UBRhYDQZfOJtJKh0zIRX0K4qnZbxrej+x/AI1YwVzBmb95XpkEJ7mRhpnNUNS2eyaR5VJfbHs
e2Doukr5eF2G2DQ3QrijVGgftVaJqsfkETAnTvvw2LtTkN8SF7TDvuwExTrprFWGoR5MD739cmNf
9/h0KNI10cMa3810t8gwAoXdH/zjv2VwDyNlsdY0UXE3LVCo2A0/q9sSE7L2Lg2yy3IPMNgHJ0CQ
+oRhg0PrqTcyf5cpyZlJOE1ljCwD7k4vNpg+lQLhTxLAhT6w1ZKzjiQq9LJjN3D5efFW3/LSO4wX
HGqgXk+4grUP8nFSsV54F2F2Ast6PAJeXis5SWrcjavmkvRj3Ae5Fly3R5kILq9A9aPtsxqeDep1
L+3BI4i1vY7Kpv3E0Z89bP+jCmeH0xwVuVVgY4BFf4I54OoSBoxuMglkgGDCN7S2kcXZI5mcEjS9
MAftbsEwQbePnxwd+dn8qQXD3eIXvuIPh5zhj6auvOghO1LOGnOtGP4faVe2GzmuLL9IgHZKr1pr
cZVdLrvd7hehV+37rq+/wR7csUxrijN9gMG8NOAsUslkMjMyQolFmmAAY2b2IFndG+BmvP3dtiPj
234y3ig2sVplUPF0Bvlu6XOnVx/U2DVrTx+9QubBdXlLYoKWmsyjEGegpEFDK4/AAt38i4bWZor0
9t0MkSkIkzgZSdmg4h4MhVVXqq+biVuM+TNJUaEyE+mUaAIgwgBSN4BICeYRvUsgYDFPK0SNRWIw
23WRPenfu0X2Br0+dtigoKoBGFA+d7nuEDPfK8IvOSM/UH0GeQ+mOWICipahtSRlOOVQ9qhlwSPq
J1FpfUEQcKFnnSWbrwIUzqQcneVADm1ZaE+iFLj/yzf90ChtxTifZ8oKJYkPNbQd+vhI1Gvfuh0Q
4CrnsuOcEkNk8mBlWowhIRhxyYvRW6QU8rYqxvDD8SGd0q/Lkj0ncvpzKEMr7pvHOoughvmigJxA
Cxt/iKIXEoeunI/7dvlWmK09dInG2ZDty1LDs8BEgZYobDVMkDRBgUaIiC6u5Ol2eoiftXMHxVPV
yz3ICnMpEjYdfWWQDYcRekkt1cWlT27IYHmzYOmgQPdGh05qx15/DF8wI3f7w2/WoMF1IxM8g/Af
C8jT5SapAwHjGKM9urX7Oz/2s9YWTg3ed8NXEblB4mPcn5e4bj0r14YZJ5hSZcTrH3zJTQoWTQIZ
s4tWJxaOz+0Vbu7r3yEZ2dz7NCQj4tSLVPRrgDhmoi9Wke36mucut4OiITJfr9c6acF7hxZMFG+e
wCZOx+4DL9gP9gBpU9EzvHGHGlxn8S6dzY1E8EJPEBgUTAG8X+BU6/GiUg3nMfQCcjelVzPx6+HT
H2zjygrzubSllggCF6yI/ij80qKTIe/+NxPMlzKJXExzj2pQPLtJ6+vBAfpKt01sNq9ROMEUA7jh
jA8k9mlci7LeIdHuvMVDADokjnkW7ye3+Dc67fSrsy9vAApFVTEoRpOdcNEHEjeigtbAaP8uneAx
GChWCiFHOoGkv4zH6ZWzQJ5J6i2rkpdRlCZECeDuk6cfqLpubgst3oOLTWs1jS+98lrJm/63WiST
dBRxWBo1/Ww6FCr1u0Ha45CJPErmzWO8ssJkHfIQa/Hc44aawq/1cqjy2FLCX7c3j2eDyTVCYwy6
ZQSNVdo1zggAVyOjNNTq3m0zm7ECGBliGpqifKBHVGeiFpGOJHEgfl+ElmI+1QBaJf6Yv5Y6z+N5
1pjIhLA0qRARoygaytG9HAUgQBPQt7xCg4hyBEDE4RXzs1b6wtOk2r5cViulG75yRhLEUGiBcATS
4QGCcKiWF1aJMbwH060dEWJ3jZ09x/cNOi6c6YftT0lMFGMBDfzADinOQ2MKdIoWlAHQ3RLFT6LG
ATlun7Q3E0xEVIYZXE16TNsQJ3PEzWVwZo63v9ybASYeAqAQF50OUFJSJU6XEUeuldfAnO2ExNdc
LR5qHLrbrrmd9shvNhlvaUjVZNJIx4Fd4T7cgakpccTX+bPu2d0zDxGx/TRbWWP8o+iUvI4iFLNH
G6rLDiVC0860MNec/ijdWJli4mKkJZMuNZiinYb6GKSFV8eooBvzrznmHjl6434I+0gZMddISx8s
1msMBmEYdNQAx/wIwvhlvELLjJioQ2CqKR0tcXKXxQo67kgA9Ygbhln4lwHdlDgeaK7jaZ9BwXZP
FbPVpx5DrrIVX8PO4rgLZ6UsFgxa7kvbTmh8iPNJylunJXtBDD0xcBLJ17PTEDtqY/d/ghSSFJD0
EcydGR9Y7XRhztWYEjqIwWjFY+eJEB7r5gylCh4l5OYpB4YZg8RUx5QdfiNylA3DjMn1ohlBHNHb
0fzE2UR6rXz8am8mGNfEGNHcRkKAIlbRZm6tNV4tCPu2DPdpkz61Zb7H3QfwWWd1SibbaT/5QZL6
cj1FViRC+yycHtvU9GNpOcxV/KvveSyC23U2FdcVmiKgVGMHu8ZxKSCUgNs3uiP3xnOPzlNzDy4C
NJ+63YBJasiNOO2dhKo6TTNiJ3nmoVa2C91vv4HFkxChL0E9jd8gXjTTin5EYHWj0+PG03QIn8yD
cjA8YR+/3P46yuZNggl/neiqijowk94IZJIXqCDj62jLNSQT5pTz/lBktZN0wq5KgH8iXX3QTfkh
EOcr4tlZ7IvnJb6mRI2sNCi81pjcZMJdF41+Uil7If2lVrWVA3FAivqSZDkob1UHH9btiOINWYuD
kx8hvAUJEqCBZvkuy6b7KVBtmUSX2wvkrY9JrADj1cGsiXfnOLnKcq4Be4KA+m0b4CPa8vHVLjKp
1UyKfNQqhF9DgYzplIQW5JGvIA+xqnTZxRVGvvNe8sGmALja5IBt4x7j0/Dzn02V73RchZaSmJem
KXf6qB2kmjzqvf7SioKXCYOd6vnntFi+FyFwYb3+ZUjmgxIoh0UADDUc7uVosZNMdEtF3SXK16qf
PNJXdq9hPCASBCsziTUoCmS9QgcvudEOk+QuScDHWejnJD/V2vdMejIStwzwIG46Xw1nC3Fhp4Eu
EV2QQ4yD2erpZcz0XRdrn8pmkiwQqlhmG9piqP6Ig9ltDBwSdZqtKinudHX53DaiZmmN+D0Qw9OS
hz8npU8tIZd2cjT7AOHvtCW2TA1aY6ZiyZEuWaOpPBWx7md9/xTX6TWTidso4PWM5MKSe4wGmsVP
rSq8cdFHe54Df1zInTgmmkWEH/VoRujwTYDTNLJftrXfFONzpeiuIkeAPAbNZRCC3dxOT4owuPVQ
z6DMl3QH83VWkC/nYq69ZonPUwM+kgwHEGN8aTr7hqnbeat+VqbJgaL3XdIaxxjjYYtkfs+75VGo
x3M2AbmUNn6ZtCAmCJpTVHwnansoQM+2aEpjN03xKGvhr9xIzkuifemUxrSzIXdHrbbRVXsVVO04
tHNh5U36mKeRrZjVUZu0e62LB1tuigwgmpc+gRgcqOEsY4Ryi4iyf/gwSfEhMJ/LDr4VT1YlS5+I
6pXDztgrF73NMYhVYHRjaCIIjmJ6Q5Q/leZT1xrQi1PxrhGrk6p2bg/aIMy+7hdT+TqaoTNKgWHV
8WxHCsgls7p8KSMoeqbicx0UVljWuWUuqunKiaDj+yVO2KsnYCftWvneCyDZNsGfOIhPUSYdu1S1
svbTLMR3/RS4kQHmNU2ZbRBZOkW0nIMgP426cJbl6pCWhRNIqRfVL12vQZl4cMwSY11Cfm6FwpqG
ZKfmUJ9TJbdWf6hzdKlwFZeB+rUZDV9Ml9oCYtvONQnenaPSOD/NkemNBJAPQ47828efhsgPF9yq
xsQksmZWV11JE1lz7HfT0hyysnNJmX4DAfhhGdKYE27ohfnRnkYAxQDsAt8H/756dqRGENaQQ5ec
cNkl09kEo74cPEfB9L/ZYXugkdYKaU8p7EDTMwu7tnXr7qTyeLK2VwMiDgIeXxmli/er0aJ4odLL
tDbb7BQTQ2FZ4jS4M+b88+3vtF2YpZNUCnIdTJYy+biZaw10M37XIBWk/tMRLc99cl/sqPICLWRp
mEgDq4h517qhV+5um99+DqzMM4lQmKpG36Bg5yhNW1hdF/iCJuzQ37P1mewGUz11xfBUaWHmLQMI
LduIg2DbvAsB/ZVMFQx28J73Wy0upSq3IXrpOAYge7IwR0MgHsJZ5uYHXVlh3lhtqellGKO03Dmi
XZ4jGwqHoG0gqNLQUmG5L9zsZExWzEvXN88hJfDCYB7m1dheuqRrwpzosujI44KqwwLMXOroMihC
29SKGx4FDsccO0iZ1LNU6RMmsCETfF4qw+1R38UN585qh2psxdnXzUwdaocoqGiACrD9ZrOJ46YT
gOScNKwI0a9pDY6J7fLhygbjoU2VxLUw4dNp1x5aRnROXjv9lf0K3Ab6dvlkZY05+QNg2vE4YRJV
PAx7DCkcKMcjscmjCm2exc0dsbMCu/H+u6YWcFcru0xKiIunxZ0Ou1Kzy6oXkqHrxqnPbJ6BlQkm
RKNI2ehVjo2MpcArI3R6iHTVqhjSRjXnfUV/7Yfb4C31ZJkNoj5MSBTjNggS2QJBRIxER8jOBGOp
+cX474wv2LuVNZoIr++eZYoMUkR4ggtQkSWWlPAQgJtBamVBfm9BnE08LGqsp3MWTzhCPGlf3Qtu
sVP3wXVxjV14zyOg3Y7MKwQVczGQOYoU1US5KTzTDnr8pdoVFvKNw7zjtTM24b0rZJHKnDGtUAJV
71E0XMKvKNdfoH1lSZ3xaRlFSxYBRE1br1pyS5EEHmnEdsT6O4Sw2rNjZ8wzkhUkKkth9wkosgbZ
riKIBSu1XUmie/sm2PyS6EPg6UzHMFiQhTwPQhJWAurN4uylWnYYzW9awKPv2d7QlRnmvhlUjJZr
I3pTRaCiyLbENlj49oiSL00+WYE6XzvQ1AZ4y0OZlvO63KxtrGwzjoOG5qIha6chjGYUub/45CDv
eCQpm+FkZYbxmWEhMwnwfKfcm6pwjs3GGtVfi/Dr9gfbRuKs7DAROahHaekN2NHuRVt0Mdnro1H1
sLykNmiD9s0XLXF4ghTba9MxIwSyKhMQxvfnfZEg2FRSKvu+/bZkF7wlS+B9Bo4vbt6e5psVJqqY
YRe1CqaFgMW8L+ad9N8lQhAXV3+fSa0KksoklvD3m/w1r75C9i2reGWG7fP0tgbG0ZMh0DLZRH6j
ludOOE5gXZU599ZmBoB+AmSwZRQfgYJ5/zWidhiNLMHXoLiA+rHwjL35dbIFv/NBYcdrz2+taGWN
DUhtOim5mGDX8GgCOVmjn/GGvO3TPBOMe82F2DaDgOggT26sHGThe1M93jaxibReL4NxrjJqTbVJ
8QAknU1vLRQxj5IVeYOlTh6VvWmeeSXL7WVhrg7vCQnJPHNSQzFVhaQGriGsv1eVM8V7seO8V7YS
C1l8M8GkSbm8gD1VR8KJR/zUPYn5faM7Q2FHqDjw2NK3jufaFuN2ZabIoQlaceCN7kYoE6Uu5xNR
hBObJcmiDuUjWdbAM0r3c5W39HVUNqmCZF3PQw8SyPu+mA+a1gO0tLgLgfieWFtKFz7qamfftr39
qd5MM8E7AcRqaSu8OrPiPhGgpPk9Ua63TWxdQ+vVMd5QgNRaqaj6l6RG9iK7Q/9TQUlxVu705S5L
vxmKf9vg5vTj2iLjHPVMWtKr6A6aV8mjpWrTUvH/0p6AEAVtDUhPKYfroNmBPe94cWPzzl+bZ/yl
mYZZJ2AHdMAPuc+79DQao0UU0e4HDOXrBHoJw6Fpf6Rlyvmamy3ElWm2CVXGWSCSCK6a7UMwv+QY
LXXa75NNiVYrWz9nAmevN/0HfTZ0LUEybLAELEOdGcmSYr5BBsl+aJqOjn6pYAYcM9uhf2WHuV7i
UFEFiMui4etQNhGwU/qTpd+JHqCkV178+j198uFAgjkWjwnAzzDu8/5AtmYnzcuCbRw8xTN8SiOC
+rMAHwpd055s2et8wVEs4BSfqcR8+e22B9Mjccs+E7MjHYlp3VIdLLCaA2Jf2bKU3bWafOmz+Dma
CC8CbX/GtwUzGUIyFpnRVDgx/WG2Zzd3pW/1AThuX76iBhPanR8WQN5bt5e5+bShDL3/v8/MVwVX
/lKkBmo+o51/VUGjVhyVg+TKluDwnlHy5o2xskW3YBVkp0mJmkrAjCsVF5U/AcjtgKzQzrzeL59B
DwPIcOpGXmzPXv4wfEm9zIfMqdMf9c4qfB5AfzObXS+dCbyRlENLnUZFdUTCnIjFc2vqO72cH7tk
BkPf/BnVMAuiP7tcHmwiS0fZHO2ynU4ZNG01U3jifAv6iW/5HPXJ1f7gZWskwYh0R/ZnV3EGEBEa
TmpalJWheVYeeM29fzjSbx+fidK5pKNP09OsFEdaQZxOnNwvdqKHmq7Lw/HzHJyJyRXelqSLkWl1
5XSIxB9hYfiaJHLi77YVmvVIKkbGWfBB0ut1HEDNBVxUuGyAN9QSVHLrgRMNOWbYKD8nfdrkOswM
qYemmt64Cu/J8A9H8++lsOiCSjXFXB/Rek3uJOSMmEh3yCM4//8FXfg/eMKbLSbc9SUQGzJlcqdS
ypUHcn8MFwl+Avhr4fOu560nHeaW//8bsSQT6A1JQtjjJtFzN2vc2fxF5FetVjmxjWeGCW2zbPSC
1KHpqqV3Q+Us4muf3HMDN88KE9SkeRD1QUSmLQaDXY0Io8Wz0KHzyQUrb/ocUgvgMEBCabK8OFKr
k0GislKG9nkwBaCGj0Lw63YM+mjDUAGDxrmTNOhMECYiZKC8iXsJJSB1UPF2eDSj+lcqLC+3rXy8
XN9bYUKBqmAgJYh/V35eC8USTAhrLA9Bfknl59uWNqAb70yx5U9Sz2DSHLBpCYSLC0d12xPakL7q
6FZ/F4HiYQAjqoFRSMy7etle/LZwmY9pqvI+rL//CUwqE8ymOHQRuIaSvQIsfXxJbaAMKJ3nvOPO
K1OnvmWMOchEBYRzAC4L7Fr3WXVVeALaG49ZrAb4YVWnrKCg+H9/SbVLIVWiinSzdaHdiQpACVlw
S3cmO3kMkeFmpa0/3v6I/2DTMAAoM0BVyqL0lUKaGzlEp7E/5J8o7UDqL8ROvg02RS4X/qJYy5Vj
8+NlTNf5ZpPZyDCM0aEmWGdylz1VoF/LoV+YnCW7syO3sHkxcQPf894e/T2ry5+oS5RnxEAaD0k1
aHrb9yAg2QUPutO4pp+5v4RXXkL2MXS9N8kESH2al7lOJeS4/XPQG8d6Gfw8mc9SXHJu5c0Dv9pM
xmkSvJ7rMEITV5HS+1GuLfTgbalsdkuQY/4li3icoptLA6YMU88amplsDzyXuiCqx0pxAv2YpBeh
sOfFC3jJxkaLCjsIjXdM0suG+qE5PQ7RIrcEY7Ktqx6CQ+zimSk+6NfimFmSHdqlVzx3wMbec1lA
NgP1yjITqEsMEGnAg/2VS0PHwWuukQMmXZccRi/aqTtAD3kFxo0s4f1ymbidlX1sQLGCnv32q44H
YGprqdVjRodSfxsNx2s4a2RpOMJGqudKwO6O2XUQX1PtDzIRLAj3nA7mIp3iJd4fOjnNljqsCWYu
yuOADrBuWJp81XhP9I1U7r0d5qTVY68oRpRBsDdbANCBSqmiWiQCukXD6JwINpqEXKCZ58nga5dl
HmHgtp9ilMskJmXNYLkeMiGM6WAmBESv6iXciYfJwZoxmj9dZiT7/efFpWGNF2C4dpkgWof9GDQR
xmakK7mGj0CaoQSER/yv5gUzgSdxT2lx513Da/pses5qvcx3jRYj01INV24OMWSlLL8tuHkbk5PG
bDCe0s/6tq3MZ02lMADjM6CrdGgtdZOrFFrRNfQnHI3mBTxfrmTT9RmLNXgQAXjAkUxOvFoJPXUf
rvzVr2CCawOF8y6R6DsWv6L1O4zaUoJXHoSc+zFpzF3dUF2lCUY54fQP34U7BXU92W2uQ2dJj+RE
/A631HSO8VrnPdQ3L4/V+ui/r+yqSmqA4liDlJEGAMX0CXmACSaO+pMWcgLORvHu/Qdloippa8kY
UAjGVs5ufYGumyUXNp17bEHllAZ8kAM9Abc+HhNS+3gRxgyAUoTU8RdleRXsxi0+QXwAM48GZ32c
Y8H2U6oJCU/SU93wOno0QoxXku5UNKFzO3faTrrfvthvOOzqi9V6po94UeJabCwFxASYMnP1u3zf
n1N32Em++plmihgI3EGdwk2OMbfWtHn/Q4BKUUxA1z9gfSbI3jZqAE8RVN3VQhHjteVL2i9e3/13
uAj1mb9NsTgf4HDbWutxLLLSGoLXuD1g/MG6vaNbR0BHigH9FFxUeJe9PwJKHNQYyEWgMVu/1z3N
uIzEN/XjKH67bWjLQ9aGmAMwdmTJFwN1gBlVXemurBydB+jjrYXx+KCUo0HVEK66PPbLbBckTpDJ
7tJlFpeFkf5c9nStlsNKp8p6n5mJgOVAgt2O2hNpH/LBzokbYBQrbV7+p81jW9UaJRqqIIDjpNVZ
aW1jPqdc0WfOB9KZG3UqS6JlArwNPG/FXnb75+EleqGyHsuFal9UPpBlXFDK1hMWXJKKqKH4oH4A
lyXtKAaE6iOLfuCr7rILdsqBclHzmXU2Kv8GMvY3W8w1E+lKJIYl6oTGM7lffqgHxal/5gB+JWeo
W3vBE4qUdoWbNbSnn8lzyfmIm4/NtX3mrKmhEQcanczuD+oFdWrarEUdVvLNyIYgLJbMu+A282ra
pFUlhBIwdTDpyqKDbSTrkIaOF91Pd/FFfcBhsClbOi1M3PbSf1jgmzUmawGxeEQEgg2GNLiEgkR2
Hz6XPnHr2AosGWJF/YvAmeXbPvNvJpkUBfBdJQsi+E8kfGkXKxtiS5NKQMcdsPpzYuX2CXmzxfhP
P2UVBuuRa8969wh5Aq9sMAUQmpxt5Jlh3CTDDo55h4OYFj/E5BgY9ybv1byZjqz9gonGhTA0A1q2
eDYDb0lzu+Yl3hO3d4B+BHu+wmPaoX72MVy+bR0TmiF+IMVNgdD8V7FM+5bbuiNfqWCAuBuPMU8y
YNvxJUUiKGxghoKNmLWuluB1RaKgWfNvchqqe0b7P6Ch5ipVUL/+sDpJR92KmJhSYLErYxkoDVHw
nDTk1zp81Mbd7YO1lYcDeUsVriUVFKfMKU4kUe76GEUOGb31SrEM+aomntCdA/nHENrjzLmrNw/V
yh5zjoGKHwWzhXcMvRXm37vKl5fzVHlF+Xx7YVta6wj6bytjjm+SgFUOD1gMgV0GyPYMTn5snGZP
jpGDXqxm1XfaSfZKB5pqnD3dPGUry8xhBk6/SlMqPCypixPKsieor1r3R3Wc9QKZwzy1eRkEdCt/
cyHex7v4EPv15+iFVocpazKGY/aZz5sA5q2OOd+Z2YoY56LXqvQ0l8D8L24//knoXe0gc6bNVCil
tEOhqDD9GTMgIUagDHTewu9qHXHeFxstVdzdb8ZUhkgoSQiUJSlxauNInglm+bS0VZSGJVtDwm86
g286+QvHOzej1sooU1+vRCiDQgeNPqEkTzzV9rDT71pH8Bvf3MceD5C4GUZW5pgMLBPiRikgBuZk
puFCZPBZ0JMLZ0kf4Ujv95EJJbmh1F0IAmAnjmxTc0shtsrJKZJLVbpxCcs2Jgs49yYnnLBs80tb
dqJSmdjGxSXVRS+/LvmMmTivh5AKZ33UsT+E4tUeMgHFaEelbWr4yV9k24BX2bkff8n9JrFT6BPj
/bGTRgucU4/cLjtvb5mQIkbZ2PQiDh1lRo9sadfsUjTYIeuwv71KzulmeTelUp6XFryrTpxek/AO
A3f6f29Dv/cTJoC0fZcLSQHXj0I3Uays+xXUvOO1mfuvvhUTQMpx7IUh/N0aFj63fnyaDqpXe5Qz
kVef2E5Ngb8TwScP4A87bUwWOUhyKq3THnpXAUdj7AJj9GNCn8fYVX4ISYDb34h+7A+OuDLIbGBn
itMkyLPspOFTHSoWxiKaMLQwvXDbzqbDr+ywmyiUKBH0yD3AR5cJlzx1e83Wil+GYCfhj9u2OGti
W56CGPWqmePObEATVnlt4UN2z1LN19tmtpO3tzWxXbl8iqEeLEwUECZB5ylzjL28/4t21YRQLcfa
ZthdWWPCbhXNVR+F6MeNB8MPj7Q0l9rBbjmMANalTubzxAo3j+/KIBODcafkk5LBoFBe2h7I1vPC
Qyhwt5BJ4cxRSDIhQByM9thCyF9oSO4xugWt33/RYqRbdMPZ2flG0obKGC8ISNq12gtWa+fPMaqN
5d44/ovxrc1rWYdciIQ3LRAFzP4ZcHgyTAtYKi6dQ5u2gaM7wY4iITP0bLmP6M0jRsB4A2QEEAS/
y9eroqO2mLlSi3jWYkjnUbM6JKgm3CRy0KUyQIyPR0wHEuLY4z2oNx0FOqR4WIAbAnMK2PaV4bYS
sxBa9wqam3c1OZrZL4VbmN480ysbjKNIgdCOtTnQHCfw0yPCIorSr+pD87sOEnzrv0XPITfV4Vll
rul0Dpa+0AJc0yAf7B/mFsKndx1vUJK3f/RXrPYPM/LdNPWy7MTVp0JDfwhqMM1k344fG8O9+EJA
ENCHH6pYbAsszfuibimDlnzqUdQB5PCn4SyPoweJuGPv1fvGauzxm+6Wn8yEy2+4Gb1W1pnoVc9y
q8cmGnBJ65D5pCicsTje32d8MOlImRkTjnbbf5XJpypzb2/fdqRaLYBxwGjusgRTpxgjPEkepd/9
Hu5NX0PTMLN5acCmQ6xsMW43xyKAxhKyAEWx0/EySb4kX2+vh2eC8bm0raauW/A94qiind9drstW
OA3ObTObB2i1EuZdmYcTSQvKbSOk3hjFVj0/DONXAjaE23Y2e3Nr72bymGaR9KKlbSQjcwKfdlxS
H+Oyjw2x6LTs7ITfBadFFYeHzaGJy4c7ZbVCJrEJ4ynJigVRlzYf80PqU4Din0hlvDu9bOeqnDuo
GNDRxFIpMbf9aTZ3nB3kfCq2ZxW1zUhGCOygxhGciqfIru3IEROLtCCygKx0v8+dpLbAKvzfeRTe
r42JDWA9GnJca4Bs6d/M+F5C9agkB0n533yRLU9hgADEPLmCsm97UIr8jAo3RmktgXBZJmmwueET
ChMr0BOXh6FDqG3dCbx3KXJ47TEG7SNQBn70rHEWxotNvzmMVhfINCzyYNYdENOfq31r1bYAqlrF
l73qAComzkWyieVYHTWFCR1NWYq9TOf6Zb/aj+faDpz4rt739/zGwHaUAkuigvcXgZL7+5sxzwfI
V9MnuRKcksqRg+8FkOocx9/+Wn8bYfuXg1jMWbiYQNkcBqfb/5ZU0X8Y+96jFZTI4KNCNl+UlPzx
r2WZ9N9X32vuxrED1QSd7cjPVCkJemh7ij/hd5M2k8KVKeZsycsoZ8gMwcKfXJfpJ4qxxfilKV3Z
uKi8qg11649u/7YsutGrZdXzrC5jinPchNNRaSdXNHgqZRuDTTRWvNlgjhbwbksySsC1gUTP7DTL
6O/NziM5WB9sohwC7c7kznzyPhdzHZeVlOYLEm5nqJ28zwEaOBZA7HaGo9XXofQTw217Ozc5T2aO
85vMOZO0ue9LkdbApnulP6TLZLUS7zDzvhlzQWtmTxYVPEG/ry+qVNwRa7qUSAZTR3hNbPEyvN4+
b5tlttUXZG5qaAJCGzwcFEcAO/100Bd/Vh4icTfFPNTX9o1mENTtVQVqsczaykLPm17G2GlhnvSf
miFYS22XMxffvJ0CvNlhVpR0eSemSq045a8MSdSuPETe8jgdc7uvrHCPxgB6VXJupZ66KzDvd3s/
FXqEPx67N/NMkJxGMVdzQEEd0gq9ZQb1RcUEd44RHTQ67Ri6JY2uW1kBPvU5y/faABoMWXiaKjD6
zIOb5S24xonbBdNDvMQvDfoNVpdN+0rObaNOj5lOFkuHEG0iTJYRmm7RyE9xCWSLjOVJC6ijnuMw
4lxq297/96pY5EIydhD8HDq81ZVHLYD65pcm9W/v3D8EkzcbTBzumzaqQdBLSyqBXx4ChPz4AXNm
XMnNjXFQGrbeLDFheJSTRCjR/saUmXyC4qWD6oMVfqm8yJMf4jvtXKNcj9wAI2GHP3qer2wzYZno
+SgKGeJIUY37LEMKp+jHiKvUsN2sXdlhQjOkrao0HpH16LUnHwhw8eFzk+8HFKhodVkH0/EPzgfk
uD47tdz0Q6eGLZwETIx74oWHAWDcv4AZgsMt2vOsMQFZ7kO5EyOA46IZcgSpH/ZPxXidTGCNhdHu
e9SvwtI24/OQhXY9997t1W6H6jcfYsKZ2mQK6iy4ykMDwrDmeJ6VikdvsNkbMFHFAUSWgPaUuery
Ii31RkQmOR/CnbbrAONebPqe4YEpNxezMsTspTaNY5kkqOcAl9Cah0R9ub1ZmzF59feZzernZmzN
Asm+6nd74LT9EeKv/GVsmzFFQsCeJQJG/T7l6c0mkXLM7/417Awziq9CB5InM7Sdc5tvdpj4Ucxi
08chSmwCKtm6IjzUI7Ea8WuQgH8S3oZpb4vMqRcIvS3W1ffbm7nd1lyZZ0KIXA6pmGmo3mtZ863Q
ogvmJg+FXNtNVF7BFGWFXWkF4EHQogQjcyqQSdqwq4bmhDpGaKvLvL/9i+jn+3DnrX4QE2swdIZA
VE0oJw1XJfMUcbbmqnam8dQnPMGbrZsIrLco4GJ01wBy4v03TochiM0K8NuqvgwjNIr0LwFP/oNj
g33exynUweuODoT1d0H03Ok2WE1vb9lmAZAoIHHBtAb0uFi5aXAudR0o7v/q8UMma0dvPbKD5DSY
/cgBeFunhoopbSZAEpBjfeuDEQ2daB2kKShVMAdlMCKlKOkTtc1dXX0QW7Cj+mZsJ/Gf+OraEnNU
8lAriSgB+dpiPosC7lU0ORNn2In7co9QZkMg4+n21m5e72ubzPmYu1krowhPYvUUXDrcRJmTONp5
umiPtPcf7w1L9+YdRuv6I4/qfjM2EDrnIxOIiKvsqI9eq5iXrOnhtEZXdJHiPsd3kBtE0snrHW+6
qQYmbNSPgcZlWwzG2IVEDeBCIOHZGbNkp6q6l/XX29u59WYFPyKydpCCSJDpeH/gplwsoF4ONGCn
/JiDGgTqPUhxnaV87tXPrcDxzM3Bs7U55irqwyZrgxGwJdpaGE8hmgvRvfyQZVb8QKXxhL38mPzk
HQiuWeaGMru6KNUIWLPxsHjZA/UY9SEfkcCAUBAwVm1P7sYd77WwdWGtF8u8VcY+U2dVRrkyHyhP
hqUTtxwqqCnZSbKrFTdRBef219z0mdXXZMInCI9HZaZsrCluRgEkyFeZR2xJvxB7G6wW9aGCI+fJ
FM5wGKF4ytq9grdW3O5aZXd7Jdt7h/gpgiHF1Ng+Vy3luhQPKGYPJqh448qvCwzxzdmzWfSfRlHy
0qZ2Uu2P6g9gH//bLnPZmQ0kknoZIEEIr1vhkU5/Zp8En7ZIeTjV7SUSAqYuDPMByff+6MVSp416
gVIHHdWlY/CQUMS7hOxv7yT9xR8/2JsZJkYXXYGauYnrO+0HKxv3sflw28Cm0yHsocAmgQ2ULRwq
wVgHejcjPyD5SY9/1FHzPFYRJ3RsWwGFDkbGMQvMZstG0qRaLiFygMO860Mrh9NJz7dXsh0nAA/9
fyNMeCrFOQJfOoqF3XcKxi4wtgauaRTml8fiF0W8qy9gfznGvAC16QqgRcHFglgL5rn3rpAaipCa
dIJECsEuCYETeYrtzox38lSfc+VhasynMqs4W7rpGSurjK/PQdk1bQsHjMuHVDknhPP3N0OFoWKI
BCP++D/j4HK4jFOj/B9pV7YcN64sv4gR4E6+cutF3dolS35h2COb+77z629Cc49FwTiNOZ7woyNU
DbBQKFRlZSIaxd1RL89TY2Erg0aqnMufjZvvbOwwHh5FSx2tLeJsOHoESgmd/NpCn6D4KS0iChuu
F25MMR9KyYx6SillgdTpgKvtFeVnVgkOrGjbmM+ShbZVjw2csADpehrk6jdjDeLp9fKmca3YmAHA
FAA0XVnStrJvlr6ZUEgj6UOq2R4qJn62WnhWq4LPI7LEXIPlGOsJsZAzVeRRsR9G7SvEcZ1e9Mrl
mwH6QwOvmmax9Yk5zKZRX/BpVg1zZhk0Qe3qMCnAY3SC/je3+kJFxv5jiv6UTfHd7FOpDGOMttG0
t37FTNGBHFbXPKoQOo1/5IJzxH0SQsEKeaCGWRWF7aZZ/dqVKwV7QyTyhOPqq6YDOUuHwqDpWEwN
qVMR8pQXkiAXiYiuUqU7lhMLDJV2ZICbAWyilHyZKhRSbLJonpT31bZmmLNrLF1YGxmW1mt+0zj6
EGOE9hqktAIn5I4JWkTHADZAMzZUrj9/M6VS5UiT3oG7mLY8FkfrCIi53wGZFHvLKxglro0A1/yT
6lqBdlXuhFJFvHC7+QUsjY9Rjvra9cDyGmftaAeQP5D8DLUs0EuD/vxL+2R7Qok6/vbaeD+oiokp
ASbxjYt+yJYW9cjl2GHCqD8M52I332Vn5dDRwQ4veRBL43JrvRb5sMqc+DEzB8McVlxnOiSUZeuW
TFYQKdOpz7ugbqTMWYb+ZzxpThLbAl550YqZ74z6PGnSRAbMvW5du0T/DXRbY+4QSyCtShfB5lW4
PCkbAwQ9oQn52aEWkitjhm6w1wC5XK5Bmgw7uzvF+hc5PObry+VwzUWrbs2xt8KY51HTwRxFMZsB
2B9eQU7nq3e4VE/pcXBKSXBkeHfd1iL9/02UG+U4miNM0nhT9Zy2D9r0JdQEum7cj7XZQ/r/GxNm
UqOam69gzlgqX89eU1NyQoJSly7SNuYevo0l5iDokBwK9RhJapEnTteDaSo+XP5C3O2CuKupQMAK
5DGM45WdZVT5iDx7DFd3lr6HyniXQkvkshXu3WMB/ISyDrr0gC1/3rJRL8pQqZEqFtC1fPyb59J2
ARilymO5bx8k0dbxj7OKJA6sFdDxZOtJUxFWWktfz2QEr3VQYIpu7v1I6t3prUl3cnmVQjDrT9ZJ
B30svABBycisU50xO0IsejF4s7d6shOmTgE5xe5EsXOSp4kU3ej3+e08bwwyQYtMK1iSW8BjlZ11
7FBe/huTICJT4br8xgzjJmajdFliIE2x8h24urvyZLUHIxQ0F/iLMSwFkiyEqGxZR86yydJzeMnf
NA3ZLjvIfuqLauXcxSAJAK863n4a+/Qbw07vChV8ZOlqu22TuCQPsuF66f53AXskqh+G2KoDpH9C
OAraQc2kvdV56ddm9dSppSjTokH7NyfY2GGeLFIaE9IYwBGnFUC9igshzRtAiR/Vneq29+L5WG7Q
2Nhj0h9TNwszHmiMzTpHRY8pUyQ3lPI/ibMbM8xdNRgWKdUWh2lU3XAK3U46kumH1N1cPrTcILsx
w9xRldQOvRSj82ot/X1jAKLfF/vLJgQeZzOXUm+AebxEBx4v5cJVy3M/So5KMM1m/7xsiPtlDHp4
bFRHQe70Oc6izDTrZYu1JLkFkoWjTYCWm+7+nRG62s39p0xF2WcWfUiogDsXrR9l+bEguWDTuNFg
sxYmlhbjWrTQNwHyH+xpSXo9AYnfPlQYcOxiZ4GY3rIKDpLIIhNM7VLSQfpMHS7oD5Qm5p+1BEUf
iQmm/WSWiozauBdJpzh31dxw41qUB/HXApi/DYl6orPFGTzLxtEcANY02tyxmmtQcC75N9tyIZhU
W2hRHS47BbfJAE0oy6RsX1BzY4LQ3HWTqS2TCgADcaO97IAMFuRFCOB3ogDOXdvGFBN/EtVYGkze
0RpkuBt2xS46UPIZ0ducO9S7XRITgNDLj/qZjqdFz8NPqsNEAa+r6VCgpnkkgSP7tbuvn4SGqWv/
FtDx7ZC5qMjR2YZiL5tD1IcI6FQWvPPVA31Cd+hUWa8ZOPbG1qF8d8sXERCEyyxhfRhmu4yplTYd
pOQQC8/xaYKIZwdF8vYL3kNuGlhe50W3SKj2ow+9Doh4GqI8kTrJhYWzEGNdGkuzKynNgwshkmua
0EwvAFmi8yiaLOaWTUFeiC3GbD1KFEysjOS8lY0UtozzAoctPRCegJjqqgZNE2XOrr3mASIvghSR
67uA+iAP1hWgzhifQvez7MwGMUb7lbDF+yIQ1c/5L6+NHeZWM9sun3XoaSATrZ7lQPWyzGm/y3dT
TXk1oatNCF6Y/uUgIFocs6WGPauomiHo/CeBg7hwIMZUCBfH3EAQ9wylKUI62oImW3M7dG/776Mz
Q2cWjIIP4iF77gUOVTRbNmxILrJ1GLB5lpmWIs2OpfYxH8LAlJ5TMOaGqiAZERhiyy1k0KuO1LPq
rf2uyG4N8zmCfu/wevk7iawwsTpJlEZJJoAJ1uUqhILkWL7N2ZWeL95lO9waIFWT+/99M5lIbZFQ
MyF0DaXpQ3vIrhU/OsrXswtUIDyQUqkkgah/KbTJnLC0qfo8zgAfpUOX44E6R/aEL4Z+N7hXYbd2
/2SOebtM5rBZZqOvRYFURVkOcfKqxm45Hy5vJf0Tv0VGUBMqpgE5azRcPiddqhqGZtFjVct6DpNn
ed1d/vtchAJIKn4ZYJKftiMJWMAmsKuC0of4GEbsvb5z66veX333CMjH5MTH5gttKgrZk7gp0cY4
DSyfUsoujDOZKtkfkj3mcw5pULjxd4otU33owO6se9G4LF3PhQ1liRisSG20YcJ6a/MAtrC4nT1z
PaTpX4XqtJisv7y9XGzNZntZbM1ohHNmJDPQqqiEjYfwvAZ6kBwlt94jmdiFYLLVd0aQ38Vnyvr2
L60z53Bu43I2W1ivFqc/6U70/Dc3iXGAEuJec2QXMgInA6Rz/2SslnctQNzJRAFbkTWFLTrGUlT0
swQoX0oFP3bjXt3Fe/G1wHOirRnmFGpdMjeo6aheqfl1e8yax1TEOM9zmq0J5oKzo0jt5hxFpbpQ
gbA8TNFbOD+EynXan0JROYSXBW6NMbdco0D1bclwhRvK3ZwGJHxLBsjyDie5ETVV+VtnGRgONmwZ
UnOfz9+MAmFVZLS+U+KtNb6u0snoBdUdbhHQJr+MvFfsNofcWowsHyVs3nJn7VYPg8c3pm/dUJoy
AjENUXuam75v7TG3XCrrk5ZlA9wu8ikRHM3ex8Ixr5HoGbfJrvOoaUjCAPEsLpLwAvbWOnPkQqme
+jDCK7mo00NflEdtCUVBhZcu27IiE6C7FAx1M5fCIC9LamcoxFhna1ee4tv8lmog2D4BywCEr1EN
1CEQkvr5U/gPyDL5X3Rjn7kzQmso12xEDA2/lgjcMuSAxyN9G2EqFd094Rele8bG7O16GTddyAzJ
Alpe1Xbvj5Nd5Bdu7hhOe/0Pnn8CayxLRERCIjU2slkQj/oAxwPsEp7+VnKb9iJcDff9vFkbW6+O
q0UH6Rz8hb75zEB2qnN+Ze9KX7oVvZ+5p/3js1mMay5pmJKqxsLqFHzY3ZViPNmiaXKRDSYLGyNQ
ZKLdgHHr2d4XdnuHBoBfZZ17+WbjBuTNUpiYTxaovpMWZgalcqpmOSYlmqB97E5d7aXQ/xzRNbls
8r98KYidqmgumCbL759plZrgFoAXnkdgR4ed9arBB4vbdiequ/+XE/Zhi7kDxiRW11FBAh2j1EHO
6956s0u8wyevuaUk+5MiSBX4UZOSACAdAxr3/RdtorRko2KepsDX9MGIJobiY0i6cDDIM16p5yUg
XuoXEHYFt03oqo+Xt5YbMze2ma/Z1vlSL32MM1A/L/0ZzN+X/z43Edn8feq0m7VVeRHPowz4yBiM
p8Kn4zzDSROC8XnPK4BUfm0h89EsM5Y6TQEItgyfwupkm7WT6TeRJkrZebMYWztM+LeXqbAhiYQA
VT83lV/n5872Z/NxBHU6Ke6i7oqYr5d38L84/8famJA/9muv1hHGJsykciwDLclwp2ieZnyfMcMs
+yMGHZvsFIsE+rhv/u1imdhvpG2T6jmwleEZGOozLfxFPijSn9ajekQ56kpYhePerqjRoEdEUdNs
RG6yUJ9BDgckGM4eHcItkarLroLBx1jQ6uCGsY0pJiKToTNWheZfo625ppT5Wts4VeJX/eSOYGpZ
BHgD7kEDuAKoHAv07GynTTIm05giTCy02l91ozhleX/ZT0QGmCPQFn0P4VDE5Wr8RuSHP3oO25sF
MK4vNVZaaQUQr2V3NoZHQxXJY4gWwPh5JJsY0k/x8cfwJiY55h1FFrhRYrMExqGnMB3W0MQ3AOx5
BQvmbLu65VWKCIjFvYk/7LBdyFRejKaNUJwg9mkxnybJK2bB1+bWXDafg51Xr7IYz4oU78v0YDrn
/JbmSmMERiHcFE7zcIfpVkGpWLQq5sSg5R/akKtGfrHslekpn2e3Mu8uOzH3utjsHJPDGOuaYVgE
TkyOPZTmjMN6HA6ogQiuXIEj2Mytt2iFEk1gV/H65dqIf2TSTgnvWlFtlguI2H4j5vKTJlketBrf
qA/aw7Cbgdw2j1S+TJReiraNOft1rElmKaNURavAFItOMQlQPz5c/jr8q2jzeZgYYIdVuiA7Qok7
KA+UcpscTPDt/JO3pGhJTDQo1kmf5QVP1zgpnXV+U+Z+H2qlMyUW1Eh66a0MF1+LRMkYPwgBpGCr
OrIJdp6gmvqh1i2A73Ttrzw7W7Yog+C73ocBxvUmWUtLQGcQ5TS/uB52sZf3KKNP3uDpZ8pGkvsT
WAVFHsI9vNAKx7wcwUgSi8CITdmsDIW6YvqUqNd66atCd6cB4Le3IqRciKpA+UJjW+GjkTRtQhXU
kOuBXK2ArIL1SMfXcl96FR1h/oI+jDEuTyDdqCvQYIbSs1cq12P7HZSyjsDfuSuixBbo7NMEjAlH
4AQBOqujE3I+IOM+qGN/mNB5tXdFIN2KkLT80wWEGdpUdJCL7eeuRjvJpIU1AwBMynMNJSOMrnYP
YhIXrhduTDGxvFnzwiyoZLrWa940olQh/7TzIyle/mgHP9bE7KA0drk1THhfpLPhqkXjkGU+AJzh
zaT3q6Q7TFrfOGa0flka2bXCHPzrItoCGip+88vNYpkjh46I3UUyaibDuDpkdaCL4WTrfSUpTtG7
ZiJKM7gxZGOPCfvFDBx9beIctMlTqb3Imnd5U0Ufj3F9Q0Jpt+zApZlowVBilOEvXb4rxvjPvP/j
2zHRvpvtNVYoKa26ZrskAa7OXoBFW/1mln3Jso6tCZpt5UepalfWbAdDmAjuaS6LEgRTfx0J5hbI
STrUGS0wK3f1IX5ZndAbAQXQc4deo6K3PzembKzRO2nzWI3DblCsHkHSKq9L/YwK8ywCqHHlmTYr
YtuNQ29IQxShEkTZ5VcPD2OKLkfHDJ1/BzkpcN72DuPZHk7CYT7HvhU5Ii47fmICDRJZlk3DgLoD
s9A2Aq9Tjh8xGBANbnbjsFOlw2rfrdqLboWuZuzkQfDg4ra77A+jLNJBKstBVjBc+t6Poastb0AY
Wbjlvt83Hqb2cPUtzvAl+ZLciMYHuNmEoRoYuwXtNkL55wVXbZmlJqVcAn7lqO4TUA9oQX4UPWC5
DrQxw7hrVeZRTNVKPEl969JdCq/9oyqfCSJiwM1wR7BoBkO3Rq2WsJKhAkajDuq494zx+XKE4Zek
NlaYkJlLSgdOU4lSEbq9Z9+sIEep7jDjluH0AVC8Vx6SW9pE+AdcZtxN3Nhmwme4llPbNQhvrUpB
IkH/fXhdQcYygPS+3YX+iqqf6MNxQzaEPBVApW3a7v3sH02UDVpPB+uy9SzL30grSPu4a9r8fcYx
gD6x5jRDia9oXE37UknnUXm4/M1EJpgzHQ3tlFVpjwyvOWjTYw9h0Exw8fBrox/LYDu4WlXpED1F
DaDIHSoHmvih5CQ7uX0XaYG8GyZzDpeXxa9CUYYVINxMVWNbmbk06U2zAiC1HFePUqPDpHqd/xx9
3U19c3KK74ogVPG38sMk4/1t1QDDJOECt5NgXvYRQOUicgluQNqsinHyDqJuRp/AISgXCgVd/TOS
Euq3v6U+GzNMqpA3pJ0rWvFY7kAw75Tjs4X5nvlNLUUoK25SsrHEnKC0rMDG1qACq4L7A0msa1bm
17hVT2Vq/SVwCW6ZcGOLOU3qIFVQqaDg3vhqzV/CKLDkqzF9qSKvUQ95sq/Nxc1EMBfRJ2MOGMRi
FbWKF3qH/C9z2PTHX/hkbA+ssEk6aoS+ohTlR0Vi1xj+Kgfzqwagp2o1KFAKq9r86PfL39myq1mg
6trLuJkV08XjfraCtnlYMlcmO2l+Tio02nvHbL8uxuBoiz8MPy5/UK6X2mh8aO/cEixSQ55bqe1r
ehjUFzwVhvSvROkcOXFlRYQK4S51Y4p5+GRhqzczwMCeqe9V8lpiDPjyWristwCs/VoM8+KZOquv
DIo8Jztrl+/aoD1pfuJnkAcD8dZV41GErlgJkxuzNmaZmJXFCZ4FA/ZQX+97LZhAM1qIQjH33G1s
MEGrWSDQNWdIb9IDzd/kq2RHm9208SzCxYqWwwQuYkTS1BR4e2hpXTtzmN+1eX6W60Rwa/Kvl82a
mLhlFlpUYOqZtpzVYDlDjx2c8ASAJH+G/GxfoetmvwlcROSETPzSxkTLxwzYxgHsphgdeUclJacV
+LzWbXelK2Kj5QZnyKKbqP/rRPkNbFKUxixPcA41qt0xDLT2ax36aLQKnF9gh8WbYIq0CdOEgloS
d9JuI5AWzkchNzHfN36t5r2OsnmmWVWUGcD5IkHsFrfSiZ+2lqcmIvZlbrz/2LT3t+nGTGjoUAfP
kXjQK1rGI4WixWph6sl/427sMAHDIKGu1FRHk+LUJAfESDeG1wNvTnUBRHhv0d4xYSJWzJroJb5Q
2TyWWu+EYDAdZRGvFf+BaVuEgGDRwkAWc6rWHmLHdoG27zBhCn3Bm70Jg6ob9jNZXT2S3H556dfV
gfxZIDhcdLt+uz83ppnDFa3Qz57ACgc0+YCx+9Kb96BzRM2OAmDFQD/e59MJgbgalFDBiMxiE6rI
iDA+HSHe32lHySHn6Gh/W39W6I/anqjqyfHJT8aYsKhLpM9AyYDXH9mRyg3JmfSvEujHF32nlNBK
FNWrOf4Cg5A0w0yLoaN6/PlhpFsJ6GByhPxG8k0M3ZMi0MzHy5+MN3MPI5Yqo+NLVPBYfzYyTe2a
VuiW4F4h161XH+oAVF2mA0nPQ5m6PTCpFNQ+ORD7S7wIaT8Svf3lH8EJXZ9+A5sYAM3Sko4mBqPT
DcQxJ68bfi717rIZ7gdE1QWD4JYGngb6/5ugUoeaVXXye9tum/eL3rPcz/ZhRqc4ho0Zu88tw1gK
lJJzf36L1RvQjF5eCN/vNyaYj5Z3Sqbrg0Wr/RSrlQclcUoA4BAjz833QgRl5CAvdCLrMsCMukVA
hPR5RUvZq7MtI0q2/Ry0ZuGD0c4hseoQGwMIWrlTi2dJwytK0u8EK+Vc159MMxGlK8OmHnJQQgB7
0ULBpQyoXnxRohNAexvLd1Hy81/29mOxjJe0HYYJswhXzwAeMj3IQabtdK801yJ7/VXU2KVbx0TM
7fregdRbZ4lmTQsJmgH59GBErhJWeAK4K9ZmCondOSnkJ1uM18QjSN1GE+iqLpl2a/80gF63W7t7
jHUk6nBqu5u0/5aqL0Wc/QEnD0wjSAMOLSOg0TOzWWYOLkygz0cU53o3WsANu2+EgFu+q3zYYOLz
uqx2XOBXeGl5t2jDjbq0p0nO3SF5aDTrDXN0ztI+1GF4DbZOZyThd21Rr+p5FAFV+QHg44cwxyWt
ozKWE4QzqX/RFfVcVLIzqdYfXLaf9pQ5GgtYQ9R6xGOVyhwaqAdJrnUa3dKh4qyhS/53CMInc8y5
yJNYz6MWnzCfriQZakPlOewEOSzvRbA1wqI3oqKrwpHOcY5/tWDRyfzmKQPklbzQiiel0YkFdwIP
y/HJInMoUrKYthnh/R0foms9QDnoqcYoJ6XuUQF+yr+GfvLlclDj+gflFMa0JSax2T63kshG3Lco
DKnG96nV3ao5RyisXTbC30rw/9vaOzkfS13XTlKZlBJwFi0EYOSTvNdTt0odbGZAi3foNKRuJFgZ
fzfRrlUxYEh5IRgnIXOoL7kOyDL1ydjV95EvXWuefqT5NJ1rtL3BvbxQ6ua/RdAPk6zL6Gk4aNOA
Yz81+k3dP4Lm7ps5mG4t/ewGKIzaochlOFmujj67aoD0AkwiLI9+rbRNYU7gKWnBP9hcZ8cCimLr
8R0rF0gHEQ6c6y4bc8w516ZosscIB29KFKdPHtf8QRK1Nfk2wLuE9wJaNGyzPSsbWbLBLoLYSZys
0e/7CeqRKhHM+3FDNBr6/zFD/39zDay52pv2aFM4pXWAJsJdk7T7y+7AXYmmGAAqI3NG3fOziWZJ
1wj0HRhOSw7d7EIAI84E+RB3FRqQwaBkw8Q+29CajSjK6hqaG2Eu7/RweFyaVGCCnpPfnHpjgvnm
RR9bZClwhZAdRS+N+w6CZGLeSV5HFDTdig0SElA6a+xU8KKXUwx6L2R2LzMuKTfcGS5GF/3H5hy+
Jm7+3JwWz1+P8R6KURglFMs1cI+vDnZNELVpeIcwj5xRA4l7AS4dT8f40jJFHobBnTG3QB5JdmGD
4dZYERxg7uZuTDJeaE2xNFcVXo3N7EzZcbYcxSzdLg+KxJ++6K0IQi9aInXZjde3kjpWWo53fx9+
AxzD6YpzpkMMpnWWGNOZSPYuHwHOcwq9XkzjYEQGLx22oUbomHeFTaVgwTjMnDIOLBWcbaJ2KC9V
/mSI8dJIimw90pGBKFV9sBv5gMqst0oheMfbYCK205Ml6PSnVgV9sI6aLFiJLi+Vc9o//QLmvpnH
vosMCad96TJnXDy7v89rwXaav5/FrQ228SYNeY25NPAANa3TTaMTSqCtTgO1u9GEmsv8LZVBro6B
eRmUL0z4IjFEPrpsIV4+4CBSYKlKIMn5/tb5Yh9EnSPOUQB3xYc55uXdz5qc1iDKeucAUVFnG4IO
6gYiwLdwWcwpHwxDCuuVEK+sHOPYOUhW7ymcZPKS1144R8I9AJtVMQe81JpRCZOVeG3xag63un2r
r+4ogpOI9o451pHSFhi7oRKOh7/5U1qfah2IgDFc99sshi52Ez2WoczWdcTWae0pGSDfN3tFifmU
GI1fXdB85W+crb4PsIODkf6Wja1EabOiMXCcrOVmBvHVfAxzfLDx7Q9OrfxhhokbcVWMpK5Q2ErA
f10dMumYaYfLJvi79mGCCQyqJbdda+Dj1Fa2k9fckdXJLSf1gK6eY7SKIA7xOk8Y98U/inMB2yDj
4GpnrkkL0VtMSfWe9DIecq/YTU/xQ7IzHMvpHsMv4VV9FmFreAn3J7uMq/djSbpUwbfKD6AAxTRk
LDuRH53XHVXIrh4porURdWN5cKJPVhnXr5Vqbca2eT/Ow7H6Yu8pA5wNpnjJV79K1/lVaUGiG9IJ
IDxYdpc/LffcbbaaORAYx9FbpVeIN5flVQ7GZSNKPEhBn/sBwmPLD0V+7hs9uGyU95z6tGTmaKT2
OM4hSK8xsCgBgJ1gsrtyjTf7vLrEy5D2iyCp3KsNdV86pIxUmC3ja2Ax1tZCImgMR668JudEmX2V
kP3lhXEPysYMcxYXvY26dcHtpmUPen9lpneVuVfLb1PiXTZEPZFJaW2cjl/rYU5kVNlxXoM6wwuH
7rpu9RstkwWnUGCCbd/nS2LkSAmIF41PdnHoM0FQ4X4S0I29DyBDVJpxeyNO1Qo8CsTrzZ8FZQOb
opOajYIgzD/TGzOMg5uR3RNNghn6iF4PmIvC+3K+o0LZyMFBQVv5opo11ws2JhnvtpqZmPmC8BUq
j0v6HaouWeot+U2V3V32An4msLHE+Ntk4G1GZbO9+GTs1IBOZqQdWJ6oQEetOaJBY65LbMyxXpf3
VV3WyPWNqHc1XTrkyyL4XnyvMKz3EVK0a5gcaoqVdqwbdJSTtTj1beOqo3E/t4Mv2Dn+N/qww1wx
c6USpGpwizVPvTJ7LBdzt6wGVMYz0CQ0X6xZPZRSdaq0x1Emb9B//hE24V0nfU2aYTcpiqPas+Cd
Klo73f5NwlCBTDBJZLwAqgFa6k1yIgtGU8Y/mHvGS/tj6czBWzR9yRAM8RxWjsuM3kN502n7KjmM
8TG33csbLVoTc/zWybCWMB6QPU7RdyDkd2ZcvYJIQhCseH3aT4tiztxEE0itRxOnGqpzgxfwEvX7
ghjPuhJfr3a3D7PI7bXqUQ1F9PUiV2IOoTLbBcShcdyT5NBGt3bxstj3dvujsh4v7yVvrgJ1I1D4
yHiHQmSdWSSotMHBs+CBofY7xTrVpbva3yeM3TTyqcheR6hPhtpzClFGgWHuwd8YZpZoIqLpeS4T
tHHMv5J9s2uvjNsBL7dAe8FW74erWcRMynUcwDzonA80pdi6oNRbHd7jyJ7r5edU39X5tSFq13JX
BcY6wwSdgPnbmE9rLnNohzhvcvHax06k/yXYNvq+/O2W3hhgnL+Zk8JK1vc0Z/Smb1TYfd3ZO/NZ
TF3Fc0JIksiGYkNE7DdwKQZCm9CMABYYbSdsbRdOsS5PcfGQNqfLq+JljFtLdFc3UcoguWSPMd6D
nSQ9Z7PpZHm5l5d2ZynlI6rYh3Sp8dFeLlvlpoxbs0zUGqRsrvUYGY+tS25CzIAM9THvZ8zh5LeN
THy7HB0rLL+ksRxUveTKZbcvdPWrlWmNINrQ78Z+VxO4dQrzI+BqZu5BuyDFWjUoKCqtvE8SZBRV
eW/3WaCrkeA+5PkoyuJ4BoEKDUgh5sibXQJCdh0lDBU66Zlc75dwEdSRuR90Y4I53LNCIqUc4aVp
VDiGdRVm38s8dgbFHearMXKTWfuDS2G7KGb/lBSbOgwIJ3KFd0bvD2nqjlkbXHYZ7pH4WBebwEr9
EGJWEMlRZVuONmVnSZq8CMyvZASZj1DAiQf+ALzu16diwR/oENW2OqC2kJgTJgyU2yqF5xFl3Ov9
dEgr01OMOFjqv3IMa9VV6OTz+q3Ld2qY3FVREmDTM2dopSCNI0dasrs1+5Hk8VObRN7lneHB3z/9
VCbLQpunzqIpxAe4KU+UV8s6GB55oIzqRQASlP+92/nJHJNsxQTzr1qNL9F1gSZfac3Z7AROzLsu
tpvPRKUCAovVJOOcKHroVhAYnqxqH0vLv1wJE4XStUa7P8yAoBiNXVFk+8xWnDQWiUsLTr3FXBxq
1s1lCmEHL4nMU2Usd7JtHf6lDzCRRTUGywgzvFXVm9FT0auNPe0QnajICihMDyLOPG7M3JwOJsqM
TdjWKujDvFy7B1FFlBeObXpVLrgnRGaY0LJk+mhCS5R4tdH7mWXt5xA3O2lcyxSpPQniJtsrXUEj
sIxgo38XjMmOtk8p54mQSpjv2YjyFIFIr/bP922DYm9oVzBjtwdIw832dUXuL/sCf9M+TDDfxtSX
uVkTlBDxCOhsV62Onfy8iD4N/Su/3ZrKhxXm0xRgMGzkFimKrbwt6qOl+lXX7NblKx7+UPAUxDj+
EbKhRQrsCFVXZbZtrNZOjzuUFwprn2XZozULxw1omPx9RR82mKCT4ubsrBiVu/cG/UvqFW4PDrPQ
kc/SQfT45vvBhzEm9FTdmLZjg9Z8GL1009GKT4WoOc4tRZpgg/vPpjFxZ17adBgTLCg/jZjjtG/6
w7Q4FMgxTO/oxRDsq/G1BT3e7wlInC67If/C/rDOeHpdZfY4l7AO8WanSq/n7t5Ao6hTnEmEXhSZ
Yjxem0cpGwGm96zp6zKjXQp4zOBn4WNp+v9uUYzXg6Sb6E2Edajk1pjdIbyXlNqFeqEzYyD2si1d
4PQsAC6ccyNJ6OzEAEAFRLCv57X3miUJxqj9JpN8gNZU+FxYcVApAzLk2SnkwTFNMOTPRHPUOPET
Y95Vs3YcMvPalFMntfFru/KYzo+NUV7LjRoY+iI7rQ7BiKz3p1Y523Z7panzvsiyK9ssPV2v962a
3bVz7WlT4SnozsppvGvmyFuTJeiJBeSMXh97Yh6iuffWtEY1tvS7YU0ctSx+WL18KMrkTs/tl6TW
vTz9UuYi3nl+QPrlbyyopwAhpwIoLXIGyz51MfGr+UqfXrWo9OPQcuReeL54D8LN+XpPITdvp8JM
siVe8XCYBjVYi8eyKQKid08Aau3wtL+pOs2vytKtksJN8La57B4Cp3/HL2ysZ8uglP1cI1yFtxWw
pnlQK26hnqpVEHu5oQrsKhRrrdu/waDnOVWiRYKh1brBUHbYHNZKECtEJmho3qylgFJqTKtlXmzu
F/lGV0ZHUkUzViIjzB3S1aXadNRBrDbZ21XjgvvaNwwRyxK33wWq/l/7xdwjpp5L0mrjST25ky9B
oG0FpXzqGYfEbQ4Ae3mhT+Feojo1t2i2tUvXv9nEvmgnsmqwO6jylTkvLunwWJGyW8Wug1azHClO
ERR6DD8MwWVfFNpmrpq8VKZB6QEVTFXoINt3eX80Ie603CfW02hcE9UdJoFuK9f/N9vM3C8jWfVi
BqTWi63mTctGbzDnt0qxjzZinD5H95eXyA0vG3PMHZNR1WA7xHWmJ6dM2kfqOYVGNwTY8+42UUQH
gtsLMFXUBwHIR9+ULQ7WcWHLUoVKq7S3dnYAF7pa0eRoQTknnm3nZowbY8zaVm2R1TXGcyuTMOwz
XDXms97fgw3l8hZyzYCI5x3cKetshF5NqRiqLsY1rRPHtlq37/trCdDuOTYEZS2RKSag2M2EAueM
FZHy2mojz9Crn3qXOs3ciORb+bWszbKYuFIqOYpFak5hslDectsSwojyfXKYvNAZz8tVelYEvsj3
jo1JJsTMzaxjLGSiIWb0gLBwkmN9Rdma6CSY/icHbWOMiSs6JhGzlR40u3QU+dDVT3X+A8PaXfby
B/4BbCyF5VpQq2GSq7XM9SjRsaoyPM7LVW8ew65xtFaE9uce5Q877FMvs8u2t+i9vaTDDchpH8YJ
VI6xdZjS7mYuFGfNK//y0vhfbGOTAS91UrJAvhM1Gmlv7KgiqeTqeGKqgBuLU2+u92+MMd4fpXav
m2Bd9IzyTc2f9B4v9OirJmLF4xeeNnYYz28tJev0CHY6f/aSq3eJmP38Dsisjx2GlQQBhLr1by+0
jT3G7ePChKQVwfxJn06eXsXH3ooEJSEe7BP4sl9OyCp0zUZoS33X0zWByM2XXtR96Gle+5Cd17sI
fAiLB+wGqMIxuJd509V6mwRC6Ar9QJcWSj/w9ipfCj0dqRLZ5LYnxTXcCv/We3PXBLEvOt88/ZtP
S2Zu0imP56afAKdo/MVV3OhKukHiuhud6JQ+myCe1r5L3v+RdqW9dePI9hcJ0EpJX7Xc3et1vOSL
kMSO9pXaf/07dL9uy7TmciaNQTcaEyB1SRWLxapT5xDBiVjTQfhklbt0tBxTL7TFRg+u9ly9Ik06
5geUcjFRhJsudmpwmdFd8S7UMTki4rnV7GHxmblYk/SpARb6Hr32+UlRvpX6q1VvYwvUmC+XT/7l
swi51c+fErgICfwTOCNGcGj6tzD6pdt3hIoei6vICBNwGDZeoFpfkPddqhWk6pq/ziKEqnblgQk7
q3sdI7vdvnGT75pgaWyPvngpmJMY2J/9w10Mna0nah1mwMdgEhnKidvG/2/UHERmuMOgyeUEWc8Q
hwHkmxrINwewSP4XLO+r0WWxHP4Y5G1GlArL0VpXTR3N9GVlN0SHGO9dNb63VcileQPZxf3b9L3q
hc/J1UO/sM8dCKUlGOMtEd2Y7gpry5K9edV5yMrQkxVxbb2PLVz6eGzXFyEmQucvbSokmGVf3aOF
vx0C+pT1pHG0rvGsmW7krHKUnD52oKUNQ+MgR2TTTKWnFZOfUuupJvGm7NObIWkALjZPgVF4Uyk9
mFJwJQ1IFgZKdx0J32o7OwOWdsDVfigL82kc0t9FSp+jsH9AV+WexsDyoDghtUWLRhXdSOGZqLEj
gc8tsrtNEeWnSIpwVOfb0OzuzWBwE1j285GhMIlvZ9UeWPHtEOdggysTV6nLI7GB2Q8lhA5JfW6b
7myMqIR3dusacYq/PHlIEuXBantUURIMgfcvQ2UcLDX7nkfTi53PPtEj35Y7jzaA+9vFXVdUrjJ0
TtsA3xRk3yPjEbpwjjEGz306XNM42mtSfgX6TjeVq59SWp1D67Zr4vs+I55SyZuJ3uWdaKZuLcKA
/EgDtpLIQBJwXzKhk9qAuhF+I+/r/iqip/RXI71eDmPsLPPusjDCt98o1dtyznBHmIApoybl2DMe
QJl32crqUvAy0IFygtY4X+btbDNSGhVHMKg3crhJMO8gIzKDv+mynVXsBcSh/zHEZRJ93mlTPiOn
leTbwj5kUeXIsUu1c2Ucq6zZ2MSfwm0kop1fW5/5ccR5rrk4SHJL03Hn9Z1j0KckcKXZzfTz5dW9
B17+Yy3NcMlmZZR5BkwURlcAPWWqaKwKUYHSj7GX11t1Hx6M69bpfc0tN2wwWt2Q3bQTNSLWfGb5
M7g0NAoGQ4lZe02OIIhQTZ4ul15h/RFaaGmHS0MJadM4ZuqMlX0l9yc13gbzdwQgVzaJE6cPmG4t
R8EDc/WyYDOKbJZKQRXwc/isAJug6YxDF9m5M1e39p+wgtvmh4UvvqJLaiQxcHsE0r4Y+VB5avrO
7WNTdBhWL9iFJc5dCK2bwmZjgtB/8/J7gC/ObLKqOk+gNsAzdtiP29lv7tRj4YpS+tU8bGGb85Gs
UswRI0CKN1YSHs5TvLWCYIur2C/n8a0tc9FiBR+OH6pCq6Brwa8MyjsQAXvDo+4qjvZT8tvQKSNQ
+SlvkS9a5Gq4WX5LLtxQa1biosIOdwZmPHI/3zaJa1wxecnwLGotraeCiz3l8rJMQaSOoL7+VwHy
2dxoO0gB4cBrW8WtXyHs9SZ8saye9YVNLkmDYrccjANWiFzwpLvzHhpLN6mb7vWNfgycHDOuwl1d
jaYLm1zCZnRBb4eNAqjLybwZDiy4AZHxor8kT9STQIYcfU/eRG0t0UK5LM1Qu7IsLFTDrXmnDI9Z
e0rKH5fj9xrNJVidFYZJYv/mZ01yo5uTMWYjp5BJI9v+ZOJVXWzs6xR9Jpcx6Stv9j7xJeAi/+h8
LGxz60trVYajoghD/WqvHlRwhEU36q18Bt2aU3oI5KUnWO7qli5McrHUlIY0hDDcX/5K78He6GGU
3gs8QLux2vxFf6qfBDbZMr5ckR82+ck10gf1EBEs08RsJ5RDjacarOeBF7UOe16UXnRghGjV93BT
/cv18rxylR7rURji7akXmVtY9dG2Yy/NjmNQoAH3O427wplk3QcuzZUokur4hxLgOdcru3D4tx9c
5yLwkGskx2DAXzxP6iMTU0ldyMZsiMPm3exb0UPHEO09d1/PmME0CjT5gW4Mz2qMeEHCu0jXvtkg
jJb7bKsO8ps06w/NEF9NSuHQSHUTJdwr3XBoyt/Qh3zUjMhhjchKQ3YDeSBwQbupLt0yYiDXmn8q
ZfeUlfI+JeNjbhhONiAdCNujRFHejp/VFNVS+xhmqRPW0W2idldxmmx6A/3xsnKlVMeuz5u4f0I/
bNsE4wsgwTe2+gNte0fK5f1EXky5Aj+Bdcyi4W5IlV2nQW2KtHhANcVDFotaAusFk4XLcpeINg1V
NbLyKNOArtASUJz8mpFbMIFMJsRs3wUORtQxV9RczYMgMKwG24V17lIJLTWeCgUtulFK94PRvtFC
eSzlInNGfI7Lp1MQEHTuMlHNRmnzDi/hajzG+i0oV2pt9+9McHfHXNIqskYU7Y0CeVXcDY49mL5m
SoJcXLRtXDitVItm2sRKliDUC1607kehbvI/YKpcXhg8fVOZZm1YZRgCCErqNP3vAXNtg7EfO9vP
DPfyzq2XslGjZwN9IHuQOU+gfR4mHXqMSC9kdz5RiKHnrrzXDtmuuBLxX627ggUIKePMANPu5zyb
THNu6iacvpxN18zmjR78JCTcXF4TOzpfb4MPK9zRikJQChUzqvPl9N0CRlPUqxetgtuyMmzLSGYP
slA6GYYf0xut3F5ewnoxHgRzf+8Ud2jAia9XlE7IwHrMDgGQVyWdEyTmybZ0b4yB6DZTz8hNl9il
IzV+InVHNXq4/CvWQ/vHj+COVUx1qasydq1as1tGewydgdQIhLipB1Wwtiy8y/bWNnb5juc2drJo
Mo5Bipod1LKCk9xvZFHrZs03lia4fW3KIKMGBaDaBvmr3b7SXHCg1kLE0gC3Z900gqevRigKQB1G
jeseNJ92cI7URLBZ64ZwiCwF/4Pi/eezFAFMOZrQpvGC1jqONsgHY/Na0h9kS8QLsP5ZPixxOcUU
4LvPUgUJFDD5zL/MeRdTQWBdfVNhGf+sho8MZp6BkxgwxxlS3qgLS9A67Z7pHmjsrYiodN2YCmEC
aMAZJgZzPm+dSiMzjCbMr8Q5Aiz5bmLCRI09vf6OYdA6uWlyINuOnSrAQbNPz8cl68Msz5dnkWjS
lAS8iiT3LRCMGMBZ3fbFUTaE72K2XZdMcc4RUL0pagufrIHwA6affDVxDL/zUNEHWEU6iZjz1iLF
cmmci+iodpd2IIPOiu6S6d7SzqjwlsqJBJ0TBa+Xw8TqnbW0xjmLVQRmqWjYyBpzo2x10Dd6wrzT
Jt/Y+z8grgNrjGEYMoQjDMJjN2zF6NW2AhxxLG/GArOV3eSE5rw1hn7bz6JTvRqfFta4DGMca10q
shJLs/Nz19IdAbnb5e17R2Z8dQ705AmIMDWb56gLTQzPoADM+NTYY0lxoM0O3B8UlJlmeHoV7usT
mEaPmVv6GHuQwMHwcvknrEYU7b1ei1k58C98PoB5MtsgOW/Bg9lMblgXzjgXjiKcL2Ze92WhCzNs
sxddkalSpahU3heqbAovPpSu7ZIb1m8C/Y5gW1e/nAbNRVbqljEB+NlY3k9UsyOESAKgdvktCfeX
92z1iC3+fu6IDbpWh51BsWetG1kHKK7swdGSG1eW5BZKublsbTUBscBghSkqBEgotXxejj5MjS5h
UgZOomxYA1lBxReqHGyk0NxPW1n4dF2NWR8WeSCHTbqqnwBERyYKiy7F07XdsaIB44QJQkf0cl29
QBf2uA+mGTPNyxArbEYIQRZgv4xr/SY22+PYiDir17dTB4uabdsWysxcWjA2EZFiHa443nS+7EJi
4khuDTQENTf3pqOoIbi6toU5LozodNSmJMYTYjB6RzErT4GCbH8llhVePWILQ5ybmKQNKpV9tBYN
CfZ8CA/6vnVKQCPlnyJQpGBVhOu+W5CJGswGqypxqVmHrMkcNcXIWOwInH/dEFGIgdkoA9H/s/Pn
yZjMcopVNV7+o9/XWzCxSk76Nm9ZB9c6Tk/RlfZgCyLIalQE0xrUYcC4hkrhZ6tTZFp5aWB5+Xyj
V5uufLFFOygywUXEYK7RfmfMwGF4Z8vfxmgvT97lzROZ4PauDKhchwpWMWr3JPwd9E/5/OuyidWa
uLXYKfb9FoGdtNaQ2aDVAJuTstE8BCe0Fs/BS3XswcFdb6anYnDpn2VVC7PcIYY4x0D7isH38Va2
flcgraoa8EZjXBDig6Enqi2yw/Pl/jKgp2jaEOtD7vF5mXNTSkEkQTDItkEtNhwyE9NgpXEaLGhU
xuRHLEkn9MqIwP1Xv+DCLHfTZLUxSnk6Qqeolw4S0HRSRbZRKZoBXT1kCzOcu2fKIMXVGCFGyXcD
qR2MIvoa/VU14fayu4jWwzm9lltgNhta1YNa7n2UtJiBUG7NPt1dNrOaACzWwzn+NLRBpJYI8UbZ
HfIp3dNhcC+bWH1BLExwfh/P4VDME1ZiNeCIxmjW1PiaeicbmE4Q3sei78N5O+Y/NMWcgNSRD+YG
GN/IUwFh0e5Gv0EHiP7sHPmu24mQZOuPM5AWmpqF3AMJyGenb+PGaOOuQYjCK2mr+0yuTum9cl8D
DSvqOq0mVR/G+LasatNsHmu8k8YOZFm3VuJH4H7XMeKkeVEv4kf8D2uDnihyb5xpnlAzgNS5FuXQ
m209Gdg8aFsdmr8VHwTD6etO/2GKywC0wZ4nCKszQP3NLLn29DMtBCZW5wSgM/7PcrhPZeVjo2oF
bEzyNp+3GflZhm9SghkZspXipwlY31gEK15dFxTpdMMCjh5Z7mf3yEdiS+k8IAdI210x1/ehHPk4
FYKYsX7FLOxwR80aO6OL5AIv2mdQsUCGrN7qL81T7JpbIEx8+Rjci9quq864MMkduLCsTaqECPfR
NJ7lGFCpoT1MEyjgtcoxzGzbKYKLdPWCWVjknKSwKTJVqcMHbCvPUH0pLr088pnOA/FL9XZS95cD
mOjrcR5TNjpRbHDwevGIhhwByV+Z74iQH2s1TpK/ikkGYFTc1dJWA3o/Cq6WvHqUpnOr/CAFxMKG
h9n+fXlBq0FyYYm7W2ikW71dDJAQoj/Q8FNRITX1h/RPONIsPCyBBFVkG0y2n71e0tTcTkokVXaw
ySHtPV7jG11eyfoTZWGD83gqZY1NBzxg2YtPvso8knjJE0rL1FGdyJc0pxByd7MP8SXDwTMTqbal
m6Ax/ryugZTdMCZYl3bufEZ2kLvAMoWOeSVvVE/atyLqmtXvxRhjNYLCAMhjPxtsW1CO5BqqOQkg
iSGoCLrCtXpnEvHXCOy8h85FhhqQKslaGZupS6fSxvDkPmi8fthd/mZrVmz5rzqmZpvvn3RhJU3k
bjbYg8gAMR+QBOZDR7amiJBr7TTZMiIBNKNNwAa5NLSxZKmVS3DVazbmU5rWLcvIqRqwU6SyD87u
lz9ZFBhhNZTciM5XZzOqJbJd4o0C5G6ZvNLoGwTSp1I0N7JaRYQn/G2HL8eOcg2qmgq3VwsxmBkQ
hWhTHeP9O8WCpwjGbla/FD4UWGnMd4zZZ7/LZ6C8gxF6o8b8aAW/mnILKjqnqf/g8YW27j9muICe
0HDI8wLJk5WeVeUYVb9y9cflz7MaJ5Y2uCNESjWjldnjmjp1fnBgwy/J0+gyekh9F/jS5rK9tStj
YY6fmzaDMG5x4UPHTNOdorm3IYqe+H9iQ4eIFHYOuh1ceJ0CdbTkFlEhL2NHV5+k8jEdXi/bWD1F
EB/62wbzkMVZncxkLJQEEaGsf1X9dR6MG+jljLlXmapgOatDbOAk+scW+y0LW21vayTNGFZzO4A9
d9ttwYz9YO0rKLygB1Bi7kQRdZLXv9OHTc719DwgU2fDpkF2CnVj9bVVz5e3cP0QfZjgPS9u6rYY
cGLDZmNVJ0iBOnXkVZ2oh7ceGj72jy9F9lZT9FWCEISxod+6j9TvoQfNK9Miju4CwdcSbJzNhVdr
HsOiCFhpEJAVTCiNu1R+uLxxq1PMC4ewuSd9m8qkKADTeb/bI1eDXIVxbd9bJ+N7hlHUd0UHrwaI
OBZkFeyr8xf80jB3wRdqp+tSBp2MERdt1vk9PY/SczecteZxiAUNttXOhq1YQAfrqobeHmfNsBqJ
9ExjFI3r2RlDxPS08Gf1EUMKP+tGd6VYcdKUHlH1u00NyGaOIDUAMOl6kNorKYdKuKq6Pc1Dp0sN
l5JEcfX6IVACEWZ9fV8+fimXN0aJEdIYQ/9eW11pdBskt3qB6UVf7reDInCw9WPzYYs54CIamFHc
xRlDx8TTTVs1flB1z2BzPQzAL1z2s3VX/rDExTia5mZrqSUqR82mlV7S8sGaJ0F16j8czg8jXHBD
JpCCpx7LGX/NG3NDryQ/S0Adz/Bt5otIR/Nr2Ib7QmVD0YDcRGOH27yENGldSwlmjzGNEtGrQNqP
EopVtqtXgu/0dfc+m+J2T5eplQHNDOYvYMKqXW3uKpGix0oggA3tvY0Ekm6LB2NVQVd37QiIBdOB
lMGaAEQo4xm9ZdBwNr9qHAxXl536KLrHV77bZ9Pcd8utLG4iAzupb6uHHHUddZ8dtTvMLfjTTm/c
y664kqZ8NsffR4WpGVIPc6ydNENhKf1meTHaSTo4tMR6q6sfT0fNSgNe5qtCY5/PSTO2kYwxZFDw
V4Wfx4wQcBZ4/6oZA6J+mFKwvkr7zXIYQGPAxCZOVzkBW8jvaBZcFgITfF5cmFTqaSHNnhR9J/Xv
AuAzqom+DmvVfL4X8HU+1mFwl96cIyO2ddClFq3i9DaU3ku/TI6pfRPSq661nE5/U9D0u+wUoqVx
16CSqk0bxagL1DFk0wp1lxr2oaQi+ux1V1+sjruH2saW6zrF6hhpSHzUji0a6zaU9RoXskmCK3al
qvh5L7m7JJ4gpmFPcL13CB/k6xm/hAnUs3wUVmfZDl36bmyHF3fJZOSgUFeArZvrGE3TNHlq6+hg
FcbDBPRtMlreNAR+qtFNoKpbK1Lv1ODb5Y/49er8vFwuTJLJaAYtjBHCkGvSow5T+m2fHRLtaFHB
ALlwb7mg1dk46lIL6ongitVrFVTBq13rk026MfeCdTGfv7S3XMSSdB1zeXhtew0+pwPKyXM3JW4+
TzuSj14plT+hkupJHfjLkrg52HXxEtLEdmgwXcWj5OXy7JGocUst3w2DHaGq8WRYyaMVGajVl8SX
ZXBdytQ3o9zJCuu66OJtktR3Va5tokx1+rR27SCH3HHnSF33UM6vpCRPY15tprbzAfQGeX7vqh3p
HBVkU0GdEyebpVOrld+TPrzqotKNkviQxoZfNve5Yp6DvMiBf8/2hE65q8eYAZoj6VnVA7ApzeD4
UpxMjt+G1DiTTHaGGYgh3ZYci0CU0rTBrZo+dWZ8NIswcvUg35SRttHC4jEgmmvVP4q422uA2pW2
+TaU3cmqh9RRiugK2t4icceviRTzPJNgLBP61joP8RgTijn3kWDgzz5MZejUqd+pJ6N+vewI61Hq
wwwXpdAYyeWkDKH7UPVuPxAnmfJtmcyCbHk1s1mshgtSaapFlPYBfCbsNnOR7MrqrpAaJ5oMvA5j
gXerInNclFJ6wxrNVscFWTXnPk7uhvCtN+dNSsNvRt26VgRHscCUndPz3I5e11bXYzP1TksVv5hl
J1HpYaaW7cbFfEsG6Rk6m5lrU/nYdNrRVPoN9KBPw1j7Y6LftX20+4PPAsgUtNagDvtF2lOrKjkA
dTviTtccJit1AQTeDKHIyVa//sIMF94k4Ni7UcINX2vHWj5GaKG/XV7IagBdWOBimtIUSmqiNuq1
mP9GlDbGGPDHbQJlqSp/qox/G0O5Z3vf2l3SU8TQ4jT51KnBfqHvcxByop8n8LLVzfu4eHmESCBF
tT6ruAqNcZNAwtc4UuNfmuAyF6NqzIr0uH7okDld70/Ngzkd/uALLZbBRYDeGKNKD9F6BbTGU5UO
RFwWhJDOEPxz2qnehuMsSMhEG8cFA/BhTZVlYuMSWXH7jriV1R9kS6RhKYigPJgyjTStV2cMnhuB
dJpz6Ea38THOJV9vU8EerhChfIrW73N5i1RFIoXS6z1SFZaEzV7x3nI1dhGYQHtUK6v74UbyRKCy
9X38J3a/s3gujGJgqUiKAt4RV7dju0MbTQkF+fl/yC7/scFXRG244NyXOL+JgrZkrWeOYRvXUix5
Q6IYjkqGk9ZC/QmCHVtJppmTScEzZBAeLzspO7Zf0pVFGOHSFR1cDVSmCOjyod9jmG3LpKOjgyi9
FZlhf77Y0bFV8QAHUgDPxnCn7VKQ9jDdX5EZdv1cWA1f8qP2ONtSxoZGgnNYniIRQnrV8z92i6/y
oZKk6pGBvz/TIycYoeX0SujDIBKHXvW/hRkuckxWHYVTjkuqxRCvU9NuZ9jRtUlF1V7Rcrh4YdXA
Ipk9ahWS/AQEPaGYu85MR7HeLjvZatawWA+XNRDoO7ZzDF8vq+tqfsxGTG30v6z2bOqyf9nUCtEC
AsbCFtvbhaelBVFm/AufqCmusul2zgwnl56tUr7GfXlI6xBtryx2IyU56LLitGHpmVJ0N83aGfmC
b1kR5mIAkgUla5SRU0RK9kLamvb0JmePoVRvJ0IF19F6mFv8avalFr96AMVVWLBjOLij197WW9tl
kHjQXDnlCRUdRz3GGLoUJEOi78LlEN3QDGYAzVivz5LbIrYfpinaBbhsE23yEBd+Xf426+8wohsy
lGTQ6OQru2DpVfKewq8lIMbn8IhtrabHKdipzVVbgbLfrzM3oKIm4bqbf5jl3E9BD+Wv4XtqnpUY
D5ny1JqV0+Si9YkMcb4HRSp0q2uEB3LFpGmNG6YqnXl26CjXukM6t3Xzm8LV7y/vK/trv0a9j/Vx
zlO105Bgv8FKJD9LwW2lIvZ5l02sEFezY/Vhg3MVqjZBE6O/BgedN+H95Lfn0m13jd/70EJ5h0+W
m9gz90zM/bLtteUZTL4ahVtZ/TIjNTfSXOQh0g2prRwN+EKrs1yT1Jt/Z4YLulGWjllGbXC1qqNL
jdoJpR+VLRJ9W4FbYdhksRou5rYJntvGyMRAmszX6kM7jm6VPxPpLp2dsNxY9l7BbPXlta2ePIO9
eDCwCXIUHpWcNI1ajJU5g74g3jXnyGMz9WRT3IWeSKR19Y24tMUdt4kCiqcw/RqF2L+NGqhektcY
BU+UfaqG13bW3aZzuZmgIWAT4uZ4hHXNjw7PvYmW9+hv+UoXv0x9epwivM+nQvVpRU+1Zp16KXBp
YG+j3nxKw9kfNetGA9ZQtF3sI/AnioF0VN3SLPIFsztBJnjEBDwuYE95BnoB87ThNwj+uAZc/SoU
ErOvurip47lmIUR8gUtWMZh6SwWB2IycXL+rqm2Uix5waykYuHH+tsGjJIkc61rEbFCMLmA0Q3Em
nwDpDyVKhzjVD32DQXVvNzhCPgORZe6xFY8mcDoaW11/nfXbUQP+Dqqb0q6TvNF8DJ8uO7tgMzXu
INc1CMzkBj2D2DhK8C2QVdTbyyY00ZK4U5w3LTFnq0WVTy+OvQ4kKFqVtfmkNLY/tPN9Qq17miGp
b6X4EKmQFkridht0yV6ZwrM8xTulUvZTkZwTPdpmk4WR3OZYG+Wprqfnuiu+oxJ7PdT9Lh3LzayC
/qI193US71EQe7XULnOILIH+NffCLnIltDittHDK7neKIyVpoqkGFt6/HogP5+HOtKoFcl6zlyWV
92WS+lL3LYl3UniFaSn/8t6uR8iFo7Lvu8iFbBDl13kMDpm8Cp2oAbsbPqdTaNqVUZjuXKKqGjZe
HNS7CD1QgXGR83B3qdYVWYWYxUrF+bXuj7uucsgrJE5AV480LPXMW+mE8tVls6LtZX++WHKl5TSW
MzJ7DT0o2UNJ/YJ46e9apAvFPtOlz8i99pqZ4mXbjnDb8iVFvisLWserx8JSNJByYwDmC653KCp7
Kgz8/eHvya6dnNyq5bUV7Ax1q9Z3EMMRpSXsLH9ZEPSfoRJmAWlK2A9abBy1hiRTC1BshpabVZ5d
PejxodB2c3lrBffquJHGq0relY0IxL+CUsA9jj4uQy9j1EDjtrJIAacbrBo9lKg8gB5joyYBIPWa
6mbS6BZysKHqdAai3y1p6Zj4lBmG/jP8Ygfol93QhDfAKz2C29g3w2dgHM9mYbudogvi/jttztct
+vih3BapZq+otdIDIZcU0LXvXRQ2XECk3KBrrqVmeAia4KqrqoOqareNbD0CQLozB+s5mOS90g97
mmE8pmpdOmORpHcb235tZSA9dfz/6rjXLcMZp9aJDNlBUfJKbbudqiReGjavYYkzFJQPoxGB/bEF
p2S9HYvgOgeiiQJJmcrUMWUcr8vnaS0RX3wcnkpICxs61wog0RbUe4FbvZV0ySnJiMl3URN0NWBg
/FaBxrMNsCN3dOVCDlODdKhsyA/KXDuqBFH6IBA5+urJXZjh3C3U0J2zQqjt6NtId9koZ7PLjgRB
ycBoZXcz7crdn+zhx8I4vwnCgJZmIIOPUfmdqD+TDrWoaUOJqMe/9q3ep+UsYLyVL+hhYte91DON
H3W8aWcck+bXXN430v7yclYLbks7bIcXoaLDXGhoDj0qXeycmgCFsX4c/IJUNibpFFcZgVm2wsDV
8v5KKiC8HhqioUS2afxhXP4I7m4bZLVt1QSfUVbuDDtxKn0/MxRKsomnX/iPPv71L5fNXWiNpeeV
DDzV/xdQWSobecGOdZZByiDY5LXDAEi2hXFwYppfIJhZTvus6AfkzTqqlmHqZYgd6SS6xtauSzDd
aECAM/IHvo6gVhawPhI+Je2/DYMPbKmjW1dJ405CJUV2rr58sIUpzmvyuO7biWlMFIRuilS7IQpK
f0nR7+wu9lGlw3M7ExW912615fo4L6mispQg+MmY6dE/3ZSH0Mfk710N0kfQ+QhEkVc3U8fJw9va
VvHP53OhQksAgm6YxTGLB1vpdlODApg6bCvU0IxgEPQrVw/AhzW+QhuOcq/lMZaW7MEpeeh3GiZx
mq2oELxaryALO9ybYwryPA7ZDdB6g9/tQH3M9LbqQ/w93NpX3d7c5tvKZ0zqUGP0L5+51VNg6gqk
6SDpi+P+eUdDWoNzucbjIEnuzdJL2ZyiwMTqg54sbHCPnElKKNACxuxNB9VF0EQ/BEglxhy7jbZ/
shwA3lF9MaE2xDlIityrmkckdbEO+bVcA2PSuAHaWuCHq1gvS0GhCqQWCvI5zs7YNV1azHCNaD+5
2Sswnn56pTvzwfwN0J5P7v/3ZS3M8Z44VXXdwSaK0uVRARUmHoulIB1eO1pLE5wjEKudbDVHzxQt
bil7kOaXYHibG4+IwKFrHrc0xHkDJbPSg78ZUJqElTevrGA7aJlzecNEq+HevM0Eva73DvCo/0oq
+SZuWDkVw/VS5oDm6vGytZXZPYCAdRRM2U2CPhkXeVU8hok2g3h6/MXY3pHzzDvTnzb6OT+xMQWo
dJxF1GarScLSKNvoRZJQN4kyWRjWwUy6tslhMd3NO3WvHKxNaTmiRvc7ayh/u4Ao30Sj3sab6f3P
F+bSMhitYkTymM7WObEfZiu+C6FUa9b1a2ZiIr0cjiqZfnVRsNMT6ppyewBx7XVGZzyKwzc70Q7V
MOzKsXbooOwjA6y5VXKMUIM2wRtP4t6t2zECKGj4ThCOIqu9l6fx1KfWm6ZL+8muXuMw8HszPZKh
cm3V2OfgZPyTb7lYJ5e9puCet5IIeUG0n8H1Yx/T7/G3YEehReeqDjjrf0q3oqngtbxyubdcODGa
pJXMClGY9OG+KornBtydgU3xVukF53z1+H0sj39uIBkZOhmUCV5uHJXslKqvdX53eQvXVwOhTeBS
TeULgjlt6VjjloankGNB/Cp6MeM7C+nyZTNr6Y5lfJjhssWwMhXwtyAojhRE09ZtUz3KYLcuQUKK
Oc80fLlsTrQqFnIW/m+qtEuCGRunjYZjRW9JedvmT2khal+sfyB0nQgqBRje4kLXUAVyWkO+GNSy
ObB3uWfWFkQJY+/ycphLfT3OH2a4kJVJRpjrGbvBWjQdiWfaFnBZ96oESdHKCYZNV+z/nUUuXiED
H+RCR3Zvk/hJGXQP+oebrIvdIs+9IdQ8EPE5cBzBQtfvauQCf28o5yfWOIdGErMM3A+2kNLbqJLT
/2yPpmvdMI1eORCFkDWsMcbU/7HIuUo0Vl1lVZjmKet7Ut720c94ujbknWS4xfCthO5l+HZ5b1ed
hnWdwAYFiVt+yjRlPQCdrbGbpl2WR/vRTnemKRKgX5nzwkX3YYefMp2DxgpajE+/v9DSY/SMbB8I
d8ZIgrGXt9gT8QqtXuQLg1xaUlRUT3IVBkG36s0WhcJC5wLB96tUyE2SiSg1Vg/5whyXnNRBlIRl
hkMOGnk3qxWXxICeJon2M4gGgZuwE/blBJrgQ0PmjXqMzp0HWApkbUTabwYHeXyWO8EE6HqCsDDA
OX5BggY1qxJ90AMTAQwP8n4+YPIKEoC297/zXMIzFsY4n4cKgEmtKcc7bE5vukR5gq6L/wdOvjDB
3cxDZGj2IOF9qzSybxrD89CNB00rCkHyKPow3G2cNrWkmoxgOyud2cAERyti51oNvh8r4Sce2rAw
6yrAZhUNKs/tTzX1bAV3lvY6lm4YebP9eHnr1pdEUGtAY/qrAHZRR8MwD0gwLMzeQN7bSU3Bpq3e
xuaHBfYLFtdjUtT2pFEm8woFnq4JMQxneHH2RCblNBedKwWZwB1W35XWwiR3gOxMac3GwoWib6Vf
1SbYo3gPFmEZSZoIZbfa6AEfAgqnaLN+VbFNmpY2RQkyPJwpX22/SwWQ7eACK/UZUPXvatzsJxVi
PkGwufzlhJa5kDSkekgkAsvvcLSj7evo76ABuvsThA00egkIfQ1M3fNj8Gk/ZlKtwRC+VjA5+eiM
9BhobpsKAtNqTP8wxHt/HUmGOad4LSFR3OjpBDumI5XALoVotXbWVrCDbIe+BFoLA3U6iixfxVDN
LOx0Y9Bm4Aaz1w7FFNMFZip2/o+061iyG8eWX8QIGtBt6a4vbyRtGFKpRQ96+/UvoX7TxUJxLmY0
vdGiI+pcgMfhmEzwobpJkL1eF7fZbbFW4jg3ZetUtRdW7lB34S52m8diFwYZ4FzMfXjHWM4s8KYn
X7IAlN9oiXrggLr+C7Yd/+oXcA4MPSZ9NgughjcoKDEuhNgjd9ORAQ3YB9Gc4aZreRfGD4eWgI2e
1Yk1l9TF68YCqDyiJGAzKq9EcEmApKYxoQZzlzX5BeLGAwqq1I2X/oK+zJ+8KlayOHMD4NVST0CQ
x9zXMcoPJH4h4z5Jn5cJqFeC4ulmGFjJ4lJ9wJ/MctfiXKV0NhI3K+9odCIICU3+2oBCQLRmLvpU
nI9e5FiiBQoV3kBvDfnFsj2B4rEPccXSeBjDxlSkRa0Bs5qfJ6yFKU4JdBU2vCOfhFVTdjmfZCF3
MlnpElAunPe3yiwekKuhnTqlx0n7lo4mKN6072NqYJcvd0JLdibZnDG/Dkhg+QtFsQL4F6KMcds/
r34Hl2WFIUbniwnGNmHkq2iJo0Wmj9WqnY3l3Sqan5NS3eFmIkerRUAp2yFwJZzLuqIhH0hlMde2
o4flsJyWXfakgsZBPGi+aYQrUZxbq/VsNGcM63uydKcoD4sJAJhDK6odsK927atyrguVziVXFpgE
mQ9hfJmmb2EmsPBtEagQY60K2Bt8R4ZKtdpLrG6mD8cpDsr8NmxFHlgkg7O0TKvCLgcpFt5Jsiv7
uTeddNOJf6i3xi1Dlx33061JRanClvkBN0fDwrUsfybxtGiJLfsJORhrJGQn1j2T0T0ovfQoZH3d
8iVrWZw6yFacR7GCD9V59Uvym6K+cKW/8psao5XtXqx/W1nDWiCnGWBjmQozwZXOuWf28M03CcPo
tbEdJUrPt3LZlSh+qWeas2xsBgBk2Nrg9yGw0KQveqI6TfMw9scl8//AbdqAkLABMCfLMo/SZ2tl
nusawqe8K2+qAPnCvgQQfeNGwnWRzVvE2B5mT7E7ju0x2N8qTZdKxczByrF4cYM1aHTs9KNR3/fK
oyUCF9isu9grUdwH6wezbSQKUQwSntlAfWGznNlZDTA6WvwBvLKtrOSZrCqzOppG48juUqaRTe2p
TfSgJJkXmZoTzvn++hfb8oVrUVxCUk09aOea3yxeflkfVIKJUVcVrd6LbtDkcpE6rqg9aXjADwD4
1PVvhjKe40762S/yU0NAeZyYLgWAUG+Nd0k83qqzelmmr9fPumkM75+Rr0e2S4yBmYn9iL780tPE
lfviuW5e1anxS4wFTG1+uC5RdLuc8yRZOdSUgPPYLO+nzu0zrL2NJztORV5aJIh58ZXGKKkpp5LO
joYOymyD6bJ0h/18awJyVLtfANwg7/vXUJgmbaUua/Vhv2sl11atwshV2Lu9T260IDtKLjizbheX
YXOLPedWMMK4j8qAInQNCdNHcZUKlNgwAmibQVt03CLY/hhktiHI/szNkLCSw1lFZzRNPIQmipAD
1rkVulPD7i7r5yeLvtLY+mKCXSAqx5toSA5WPwZF1wdN2tyDAWpPo2GX15gyNybD0eefvTrcG2N3
GOvZm3vzpzbgdsz0Wzyaf+GNbjhU7g6JUWMnOkrutKWtHdsAfkluJs4ULz+WQvfqtkO7BnQG6RLd
G3N6oTm6c4rWWg4l1UPca7ulqU9NSR6W0HK13NrX1AI/h7yL7Dww59GLjXbXRNLRLMY3Ta6Pc60f
MTznzN3PcVj8SJ8AMIQZBGMIjMg8NWkSSHLztQqbS2hrnpYTbwSqXJVYN52tPmV658pjuQcIbFCa
0pfrdrP5nU2go4JiBF/7U2JjDynVbaiVXnxdLEfSvoWRoHu0+YlXIjjTzFHYbqYEPn1pLnHdOTb2
Rf63Q3A22ZQAvW462CSubSyOvXpT/EmOCb6rf+6JM78sCoel7HCISCudLrv0+oMlLBht+paVMXC+
u+vlKrcYFQTZaQENhlP3FLsoVUq+6UZPGIOTUIbN3U7grTe3s9bGzr0pK1MusWLPUGhQ9MVAI55h
jAsx3I8e1iXdyEVMvBWtvWy+Q9ZSOb2wsmpssU7EpI6ArgUa2711yA7yOb8Xlak2tRybDti3A73l
J3bLsMrCzNIAKMQWTQHmWqVHiuHr61q4WUKxAbiANR4FeOg8CpMK4IDZpAQ9zBdgNYLxWHoBfiwG
GCs3fxZd3+aRVsI4hcS+i6UqFRqm6l91yeZV3MWYfMGJREK4pyLw2EiERgYafmfZnX2rdlIM4oCa
/AXYNwe8GffRrcgKNrPN1cG4bLPoxzqrWkSErL5La78HUBHguermQBNhEr3pmoiuEx1Y11APTvHp
aKhIRXA+tn0t+yCZuS+wmkic9kx9PEleRU377Qt9F8jpfEcaXSE1WlNyVe+LkWDruTyQThI8Vzcd
CajGFTxWAWDEt/bCiMpjQiaUE8cINJ9+PRrYOwTkhKAdtfmtDBCGgFHGAKMMO+4qKUnmJa9aGyZs
pP2TpVpYYbNe8uxrNNuBNqQvAnXc/FwrcZzOW5NlqVMBJ6zeV6mDFUsPFKUeEiHb6QM50IDV8CfD
YfZKJGcBWLZNaVwjtNDBdsyFATZIO/wQkaUx187XMNZyOK0HDPQM2jfIsR/TO5UN5kAL5dJpnNSn
rsjGNoeP1uK4dxZRcJHZjJsc3kwnYJjGlrc8ROcedNTNbnQWUYgRaApf8aVpNKoqYQJBhsEa6gSE
JaBavcWI4gMAp/BoVR5zVxZsB2za2/vn48FwomHOALINsWk+OIb50oeXVohJvVlCWQnhwnZu1zYs
Dt9OPjJGX8mPDvZRdSoX9GkCw94OmitZnMeqIrBSDQMORHZKIDktMFMzl4ENFLeiaqnA2lTOV6kl
0btRR1+7iO7z9FgsgryQ6dgVlecLv4oex+rc40FcxlKLiXXMOjRVD4T3LGiX9Damj9YQHamtCVpJ
m9XXlfKrnBsJExUAGAkEh1hjZjtQ0bk8GCfxI2o7IzCAGw57sj/TH6aW2tgpe7TN9/RgBsrr8mCg
Exe5BopdQt3YtrF3aZwexkrUFNRAGwKeHnYG2jT4EcvrfAzNYbezBphNFuQ70SKFSCynkuOIub8y
w9N7Cb8VoE4mDfgCjwNpfaMXmPN2prq6UE4nizjS2o41jVBSA6wmMOR+4PntRIdoZ+5UTPx3YNUV
FsA2ASmxq/vPd+TiXJ72RdpOMIXpTXqTnOaWegtA1uaf3S/FBUV5EtSPkSc9XY93m1UUwwa9kwV2
HZRTPkbXqqqKWVKVBVs9k5PMT4Mh4Z+TXnzvLBSPBJPrm9JM5K0ADjOxEsxFOtMyUgK+VjYGbRzy
bvCr+WZsMDIZTo7dJH69kMP1821mKSuJXMyLq3ZMqALFSeT5lJiaK+u1F9Jqb9r/PUSCBT4C9HEt
QgjWKjiTT209tcNZQ/0+BElsXx6mSjvL4XKxoy/XD/U54jBJ2GQiLPvCTPLHjyaPuiTrKWg7JeWF
klt5Qq1AEAQ2RWANxWaPGXwqTi/yOhw0GmFUrK/cZgqdYnDJJCx0fXbPOMi7FL4ChC05kMRZgBtn
3oS4/S4NjLsFOOpl6nTHyWcwOupNe0p+/Ad87Z9Cw0fZ3CUuUSWRtEpUr8gX32rkAATDbow+2R98
q9UROYc59aFKUSBSPZqGtkML9Rtt6CMIqwRyNvzHx/NwLhLADjX4egD5HB8Ya0WCIWZQxzIoIrLH
/Js/HzUnuQ1vhFgFrEz3McZCsIlVVXBZ2+jwcI5rioAHolL0rdLzgEecsZtz5/c2xbONRk9ywTzj
Y/Vdd7OgvqUXUUT67FI+SuesbsHkoTkWiuopi7orldRN218xaQJ9fCtyND6p6N2zaRmr4/I+TNHx
Sc1M81Cwcwr0bmf7OxEFIZEQzm1ZaFJ0FQHThEVv4uFopK1n5bXAxjetb3USzsalRh87ZQSL2xA0
h3Y37MdA2on3iD7H7g9f6HeqtHrARcUywsShH5J1CZMBNcvi3Lfa3uzb/QKqMIEh6J9zyo/yOMNG
lpwWVJaAGUew2g/nH6BofygpOdcEndVh9hM5+bnU1nNBk8iRauC1qvSbbAAbKree8h5Ym+GsOvVI
2V4jsDqbVHdQkQXafvRAzdSRpOpZJpILkrPvGYZ4sdGzTG5CqBth9ZFMgEuaAYNUa9Q17clRox+y
mlwyWbkjlnTqgfHYm/1dM1i3krm8WQC1MQ1lv5BHEFyfMkz25aP2WtDIiQChgmneHzqYWewRdc1W
T/fJZAjiiejGOB+lzYpEdQUc62Xr6OPsJK2ISW8jqfr4UTjvNJTYmpBARYT3ix5kfrFj78/CbQPr
lniLawTAS7v0ouG/baf4ruK/54ZXuhe21BwSG06+C4yj8hbtlX3oKQ/JWT2MAV4dwXhKXXhFgWVt
zCN/PC7nEyUZMtsawxd/78CUO3IY9uGesZw2bnXJXeXn9TCz8eD4KJHzg7WVpHITMcT/HZqo7nJC
ivM7WxXtOn7OqD4K4vxfWockoRRHy1GtAEXIQm9C6zCFD4IDbbtADWmOpmhY/+A0Rh4WPTR7UPy1
vhaoPuwD0OVxEO2aX+iFOMNFk4St2m2ZjPYZ+7fYPeRcBxpvnQU6bcCGjYWPhPSGzL8mYO9eP9q2
ub1L4cytb0NwjbFEMYO9gZHASRtRUP439vYug7u9RtEbK8t/E3cAOBM3SMHqE12ic3v+1xiOfBKt
fomujx18ZW2JPUaWlahgRgacCgBc9JOOHun1y9soK0H/MAYK5GEgOnyqO3bhbIesLo1wAu+OQruk
TGej0fa9ah6BN/SrVDAhirhsVdXjVC5f5o6ekPG/LQinklnsr/+ezTO//xw+urVTXw9DgWhjKme6
nOfqogu3OpnafcqwMMROsH8IrnJ+In9MFAAyTjoi2q46FCgmyIf6gKVwjMuLqnbbx3kXxbmRsDYw
Hy+lmjfNkxNV5SlaAHIE5Irrt7btIFdH4rzIkmVUaVpYmnxv7BAR7rOdsuv2YdB7JFD3BAjIApGb
J7Nl07RQKCFAG/monG2xlEk1Lqq3tEet2y/2K/Tl+qk2DXslgtP/uQPWvR3b2EIJm4Nl2DddL0JN
2ij3QP1XMtgxVzYW5YDim2vwZ/XH5Ob/4UbvRy902MywSBs2fT1rNwEiwPgMG5f2MtYaLKyCjCRA
eV9uSkdW/XR4vH5vm4noSgznEFG/qsNohrNik8lszqgN6kO36//EVFdiOA1IgdlfThKbAi3QPQBI
UOw0w+H6UUQ3xquA2UlFBIhTr0keqPpgzuCmP/7BJiNTgvfvwikBuHxATRHjwurCCtryOYmoO8bR
JW1n7387D+cPgD1hhCGFpKTYGdoTPFxnPC2RaDBx841gmwYoEzAB9qkM1eaZFekNFC3CetjiKaXk
jph6sW+TVBGcSCCKn/IfWr2aKwrWNuBj7fR4CjoVA21WdGtZ6WFoRCw95rbf+edonwg+SpkaE0Xs
kdu3bDDPqfq9kYfWybMGxE+SS1sjSHKQf87NjdkA514291rYAbafgHe6ccOocfXoezpNXjO2eNHK
xtmuUSqRwjONXiMyZY5ppdhTLn0NE6N9X/hlm74l3e+Hj2vNGFAyi9Z2l964JOWiebkxOHKkO/lo
nbI+ebBLkCXYQ7InS31UZvqstyhA9tPodNOzHaL2qIPegKiBrL0ASArgSw8aWFgx5uXQeXFVI3Yr
QIlNdexkKQV5liF/UZvxWE/to6U+0Ll7C/XcrVLlW2MpDtAy3DFv9qR+0uKud/LQ/jbtVO1MieBb
b1mjosLXsyoZIBs5a6zqpExaBdXq0XzsR0AraRjvyx+bUmQmGyNxDOXnXRJnkWDhsGrLhOtXIupM
3ZdlvivCGxVYuPKvQvNpet/bu9HKnRHb5KMIEoedg08Q1tI5K5WaHGNTpal4lZad8ZrbL8WfVDfX
IriADf2W5qzBVQ7SxYh/WvQJtHGYYR+C6w5ny1zWcrjKByplWZIWWJ5K1ZfFCjLpWyeaERaJ4Ooe
ZJZkQy5lPApT4AEn5a6s6BOxbRGBwWasRmGD5Wwoo34qd1epEXdGDq82oSEJq9wlKcCIR4+C56l8
XX5ev7nNnGotjru6TE7nhnZ47DKiJ1aBq58Ll4JwB4SoTnlre8rX6xI3zWt1Pu4iwwJvqBEAK1gF
rz1jMd2R5rupjoJJTgWWvPm+XR2Ob+62wDHtSReyAkJ3aH9P7LLaprglyX70J1t6PxTfzlUALikZ
M8YnyK47KCAsim9YGVr0VtoKQ+vzcDlPYSW6VZaT6oWSjrG/cwj6r9520y5z5EW0ebXpH1Zn4jIf
q66kqMJQEXB0ntLoqyqLvs7WC2V9GvYDVllprw21YQ+o8Y3H6sBagnQf3UX/0aS4yKr4nq4B7xAq
Ch6ArV8dDKg52HIGl70bmp3tLcImhehLcc5VLkpzlkvwrg7B7JuPg8eqSNluOkp+hh3z8qC5uZ89
Csc1turqqEHoePShW4Zuz8c71ehALUlFSLGN4tLP7b4aY1+TaZBn+ej0pfRdSx+lYvItpdhdN+zN
8sFaNndmM01NKbcB9sCGljAC4CY+YIPNFIjjTvd7zxMDoy3QxgNR53zbp7yfmoszOjpoE5Xwni5S
gAXcJ+Z+bIFiKnipbYaA1d1yrnKU5b7HOo/q2cMr/FUYJo48CmYAfpOrf/Yk70fh3GPXlimmUhHK
2CUSDB/2mP+iQfGX4QEEEAzfw7466ZfOx0pdwCgHqdvuU91luznxfeMz9AIgUOz/+81I5Crvh+dR
mybZxqApIHC8Ji2PY1VfZOASXlcgwf3yJA+NaWRjjLqyR3Ok8Vr4UpDZGWxZMBsmEsM50V5arFmr
mRhsc8eV/HOKnuZWRC7+bzzOPx+SR/7Os2oIpRRi2MYIAmtgHShquczhmIcmuH5126mkbNo6KOgV
49O4NAaNQ8uW8HnIJXkJdxoKd8kOOJW3k4+J7Z1oXHCzoAambEyP4D/gAXJqmpZxl0ZWzfxpdqN5
9S5zdb+4pK/ADXPHA+bdnhdNoB8qizifbONdKK+DuWlKUZkiNWo8Jahn1ziaAdsL0x8iP7nYruFM
vu4uvurosIPG6dxESEW+qT0oBhmYfsBums65GmXCm0FWEBW1Ntk1hOyntP5FAJUvOOymHBUrVHiA
YIudD1hlIcsxa7V5tupo7fewObWVwGFvi3h/fnABngyS1IAsSfVqct+nuRPXd0DeFJxjOyr888hR
ZRaxVlFe1WKDJAXeAIBfu5fd4Ymx0DT76EA8+bZDt77ZkdQVoe9eP9unaQciZSF6dIgIdXkzRo9S
6EexYEyMfelP2rg6GOdHWrMYdLOHCSTNG+Z/nL74PnS9m8+eNEv+dfsWyeI+lSJZutZbbIkvDYoR
/WpNdg3jdskQZukk+GSbyezqYFxelo5zBfihHMUHljXvjIOGnDk/imbfN6Ai2fMXrXbwvpLPYP9F
WKO6luICGaVtFUz7Emh9D9VpfrN3qpMfx33+pfXbPTrAvggqcvuM77K5j6d0doZheQnjs2dAwgNp
DgPxgE/676d0Px6R+27o2FIw4uEqmzyQWqxM3JXLw3XVYFnHZzV8Pwn3taaxbKVYwS0q8l2uPUvE
j0EOBja6SfqZiXqUm4nW6pMxs1sZcxTHRadWSIHaGojE58U4kezSSQLHtIE68fHauEwyA1hRZZHf
Gjidq0N9Ch9K376VnNjFsI/u9mzm4ESc5iU+NTsqDG+bx9Tgq9j0PfZLuZZeSLNKiRaC7J1iMVHL
96GRHYxYR40+EryCNi17JYpTxKwnRh9XbACs/VIkmhNXj3n7NmR+0oV/Ytca5r90IC1iSov9lNXH
q7s8avMarOn2jNEEcjvJX+2/TNvHWli9vAFWXSBvOylZCeQSZtJgxT4bdcyDNY7sYnf2dvoReoM7
+empulH/gIUMarOSxyUlSA7KJSpwl53ht+azkX25bmrbOZ3G5mUBev8ZZt8opD7JNJYEB/ptd8h8
kjoJAMPoDV42exHI/rYWvkvjrGCqFjkZW/YUMMGW6Yxoi8rNvptFJafNWLk6FacXRTKaRcny7rIO
PaOq/UZXjkktX/7H2+PUwWqWCgt9SGnYzBcoBYNhT54moKh3OyBp7gXSNk8FPVfwDMYe+u+H1krb
laUcSUfwAi9q/RQbkY8Gn6NUwK6ZMIY1L/4wd4fBqp7LTN+p8uLXah00cuWU1vfckv7MGFa/h/PT
KjVVedZxemkf3yX7emfcGYDpdjCXjM1c20t+XL8A0fk5V22Eap4hW1a90kROrGSe0oaeNA0CXy0S
wympCsIxS4lQP2wtuh/z9tnsNKfssp/XT7PpJle3x+loFoajalrI5/TpZmoPnb7Lk9c0uajF4bog
0Xk4JR16TVqAy43EMUxdq+oCZepddVr862LYn/kUtVfn4VxVn6d1ji0vuEZtcIC+7Cx16811/XVo
UjAW03tqPF6XuOlN3iXyWKkWhgFMtcfgXq8tN8WsYlB7PmLB4b4sDfe6qO071E0Gwg1cBn7UuKOZ
ESUDK7YtB6KcaHhH5ofrIrbr1nh+/UuG+jGYyXrRpH0JGUhSz2gvB5Jb+dFlOo7YFJL3yleRQ9m+
v3eBXCrXkGQxqczap0jy7R9dMx/iaqcmolaj6PI4P7EYfdHHFK8yrbpY2am1n1Ez+x8vj/2GlW9s
hwSJaY1KHUMR1cB3iDiGIh1x/p41o39pX0ULT9uxc/XBOEcRktwIu/B3YUt2VRS22Mg2cdi82SzM
u7fN6/1jce4iSdS+qWcU/ufJR18RVO1OqLhE243EDYkgsIk0g3MZpJKMEogVKAlkQdk8D92ISf4v
McA7rn+2TR+oA7UPDGkKe7Z//Grx2OdZn1mo/pPB6RWUAhGvq/giDQdxD3/bwFbSuFOlMUAGiIEr
VG6NnepWAYiTL2+GEz9EAHaIMBx+/XRMrz95RCxrIq/CYxarCh9PZ6SWKecjcv7QulGHp2nZXf/7
m3a1+vuc/vV6oXR00VUvXW5a65yXpy4WFIg3luCQgK5kcF8ImKEDkQoUqHKM04NdGBAcKqbpNTgk
EePH5pTqWhb/fTS1Qh8d96U7bEVY21dnLei/sbVT81v30vmaO0xOvhP174SCudA1YCy3NlUoBkX9
26deudNuSnfcTa8SqKFZBQ6gb+0jvYg8sOAL8lNzlrHkWs8enx14KIs82cWm7WRLJnq2bPal3r/i
76+88o6j2UpkzuGptMFN6scy28/qqet2GVqj6eKE7VOkPWuawLq3m5W6DR4G1BY/8/HIZWfQsUOA
QdJ2bE2A05g2OZPi+zygSVpiqnvGNH9Prf1kYtzlunVsOsyVcGadqzPnqC9M0YJsudadWPtR6y5J
XLsvnLZ3ykVEu7b5JRltEwheNJA9cu/rrl5AcETwjprJo4VVUeUQdqLxht8M5Z8cykoIlyFYeqtG
NLNYhpDs0yfZB15M7YSHZacd7codPQA6ALtsSJ0oUARZ5GZIWMnmkgVlTApzZLjnxnM/3OrqrUX2
y3B//ZsJT8h9NKrluVwZmE4Ey8oUqC5GOQ79TR4UQOAxHmvM3XnmDjs0DIZH4E23w7kBshwbLhsM
UpwXaO0lGaYQCXka/7AoSBDT3YJ8qDLyfRRP+5oYX0A/6baz9pwUqWvqsX/99NtXbKPfgZ6HYZuc
r9VaFeyODDDXmPdFdhPJo1MDoKN6vS5mOw6aGpSUoSMAteCjZcQtEs1cxeBHrhmOUS8+OGaCwcwZ
J8TenmdkFWCvUoYgW+wnbA7uykEHccZLDQz66z9l02pWv4SLYCHIDhKFFCwDDdLiANAhKfmTS12J
4C41MXJzCgdD9aJQekIRDmBV8puk6YdYEyRNTDc/WedKEhe+7EopSsrSwbnwpQ40j9bX67e13aJa
SeA0tCji0tJ6FPGAlHtXodgATCwvvkFcVJ3Zue/3ItTw7XrXu0R+SnBM+oFEFGcC7InPWnD0R5s6
rfc3Uo19F4vwXf+NRMbUoquWBlTgj8pJGnlWlwZnZCCJyxkt9yNC8R0D36pv51Ms+GjbGvgujnM4
RAnVWWFcAPXc+5OBTZi4cBJdNGulytva8S6IMzppCkG50aOqUC0ptq3k4sXs7Od56e6TPgwG2zhm
I0YLamAnRJhkTEsH4DqBGUuWM5PibGn03sj6G0TSYJ5BtzsnXp0vlz5p9mlE5kCdX7Cv9ABm7cE1
AC8VU8WNqyR052Q+WKp6hqHj75LmqR+6c9hlN2Za9c5E53OjSIc0l91xBIuj+axL2Y3cg8lXp/d5
a7jxVD9lMiZrG4yjSrqhO5o+OalcXZbYuk3H4VAW017DHsrQP7V255RS75bz8AxqmVNj3cd65NiJ
8hwnk1tXpTvJuTsyEku5O4XZnTR2D4Bf/Z7PEfC5cTJLmV2Jdi+9CTwm3YhOtjoel4icKytz+jl9
Devm2JTZUbalXVZSjGgqu6krHHV6GUDx2k9KAIqcF1PGoqmGxqra+W2L7dlJds1+dszOwFQpTtAo
T2Mr104c1jvAsp37VHXUUd5NxnSrDssBMCFAMHruR/pSkeGsFT+7NI+cSgZsWU3OQ6czCl1nQuIo
z+NOKUjmjGl4tgqg20y2F1eKa06qGxp9YIKPO1uwqRF1O8uY70z4+CjRga/9fexAXmaCdHSYnTiv
7vu5eFC0Gdy0ugLgbdt4rmnuFxU59W3r0Yrc1yr1STI6lVrchmUbNIv1U6/fzNK6rTr1hS5jMM79
C4nkYMGwadJhNCdRkPksr2aW7UOleygL+yilA85uOlYxlE5Ro1HahWPjSRQTr0saO7aa1E4ZAoXS
AvVHYi8eRmweik5Z3MUqvlth5fax4jQS/kX3BJxObpZHl3a2vplkeKxq7Qc6Un5Fp4NcpI5q5OAS
mb6phXqYrGqvSKPX5SbuEyDBQ3GS2+nUJ5iTwCytBJC3QvnLlrBtCEIim8SPAl/KcqXP3vrdHrnQ
Y/bodEcdxSzYixJUQXSfuRWYVg6Ri6PeGqLm93Z2AYbXf/k1Lg6NIVpaRVNhL/m8BMMhOap3bRDf
gD93F7qlYCBEKI2LRa3UmXNdIephz9KP7ww83MKf89vi55i5FI1ObOYtbEQAb1y2msPlvrE9gGnd
QOfRaDpY1SuljUvrIO0qUZVn01uvJHEJcFtbozZSdN7R7QEmJCbsGDTEnfoldMD95FFXEh5u+ypX
MrmABDAKS14WfLj2CKLaPYUpO8k5Oyx+t4sCU9CC334zYSmGoRqwpX9OTzCeqHY6eHa93k49M7Wd
ovlrwpS4vJBnY3lJ09ohg/wDRHrPAovYvtx3yZzOJEZqWrMMi2DLmjSIA/WOfFVxp/C6HpoIAbqS
43ESYGGw83yyw9V5uZxmVJvanAe0aiZjdMOlcsbWL6eXkTxMti844abNv8vih2ftqEuaoYdVNF5z
ZuuhKaD3yFN5KD35ZAgAVDatAjDF2BpSkcfwc4uT3lTtImkqDrYEHY2PStk7WvXXOL0JjrX50l1J
4lxZlaLuXg34cNPb6KsuBYQEm82yL9FzeGaARXAxPvzrq2iTaLurbWusVW+b+if21Ka1MW6DEOeN
S5M4OdY20lY7Tma/axLz1I7kNJPwYamrXVNbCPbgUMnmm3Zug1GbgqZsPEp7vw1ZLjPtpgIBqa/l
HyS3nOt3tH1F7z+US/MM2pTqJOH1qlj2LzlOgoH0P6SEYt0EOkBtx7BFSBSb5mSbrCSALBZ0qB8T
2bBGmFVq+A1zSvc6iYJsQDdOuAi6JQbZpmLommIDQJbzF6UBNF4rtNmIYYAIvTQ/SCp4lTMT5E10
LYJzDGk4D7o9wOsyihMadPvGZzr1Rw9wBukIAB7ESY2fL8y6GNNpOh7gDAYFQ0h+6KmY1Pl7oFk0
/bllnjBNELipICgAsMDHz4NCIwFcB0rPWQYKSFaJ6p0ZA421QPM2H21rQZwezElT4qz4QPHZwrp/
9tC6kV+AQ/ywNL+XIMZ9DZRMgdhNtVgdj4ta5mjmEhpZIMRB87LLRkcv6/3Qi7CgN59r69NxhqVm
OQVkE2VT4RWebNaRBqEn39kXlmr8B0WarWnwtTx27lVVbzZQOumHGF7V2s2g2rFuFm1fhN/baacX
rqlc6PB03XVsBai1RM67WmYVx0kErexs4hogFmxvaPdDUw6daGly085W34wzZQBwVH93UAlWgbW9
7Y8Ba6T/oZ29qz5nz00h0x4JOluQwRQ/WG6O2SU/hZEvA/l93Asp/rZNDTMLDESfKCoX4utQHUut
RQOaJkPQTa2zINTTqXuY0kqQPglEadxoZh9Nk5XkCEhoCAb2YPlYCXVSlLgmBN/rerH1oFdVsBaB
1Q+DFvzsURilZJIzoE8hCgZTVu5zogny3U0jXongPlRc6F1XFTYKdTF1otg4UCCE24NomVp0Eu77
aGmn2DaBhod4k9oZ0F9EW3PbTvCfk+j8yOzQJfackAgnObOdLG1voFlqPiSu4Siu/JR4oxD/dTOT
fv9AWKn96CrSPNR1W4cLBBS+mwNerUTxL6vwYJ+LJ1WR3CYhXt/pTt/YX6/rxvUPh1fRR9GaXaI8
YsDCQvk+s/1Z/QVuyesiNjV9daOcgzdSpZyLEJNhzXAiypeqf6YAfrIEzu93Svwp9q/EMN1Z+duF
LKQ2JHw4q9eCpuid0XhTbCSzWhQYMzlhTD8w6b3dds8qm/MoOj9s7ICY7YlWMwo6P/MsdMbefgRd
gmvYyf76NWwHoNUP5AIC8OjTIunwA01QEwPAyQ7ApxUY3hS7NqhVQIDsCSSKbp79/9WV1PYAhuy4
Yogs4J33w+NwmxzDn2huNY51G7nhCSDUrircrWXWfu1TcOGhbbpuaSyEPrYYY35RfQxcfU1vC1e5
6W1n8I1gRh4BMpnIE75KmcJek815oja32OAvnF0XsO2dzMfw2VPlM6oQMRijyHo4f4TqLwmBl6eA
5dNPx9hJjIdMVEsXyOA7rzrGKqsRrt1DQUqX32j5mhujIEKIZHAOKIyMZWpAkIwYe2mw7Iya5yxC
SBN5ud/li5U2joTOScaCa11hfz8+zuVdTg7l4HaqH1r/x9yVLceNY9lf6ah31nAFwYmpfiCZe2qX
JdkvDNmWQRIAwQ0kyK+fwyp3S85SO3uJmJiIeiiHlEKCBC4u7j3LN9reD+LhzA54NyV63XOnNfpp
yIKRtViJU1If2Vak6qJawyoeNkrdWlwOmylVqbZBrv8Pn+hJNAqC1s11hZURYNWFezf/IMTnM5N7
f3vDscyBlB84yycBJazoHEr0zrDUaxQJmr2A/tlXPyYwJDRJHePqk1SbzP634vnrsCdRZZrQooet
KY4MA/Xkw+g68egm7CxH/h8cxa8DnYQRo4AEGN1FNXOrIYi08LHhP/i1SRetEbQ9V2gG/IdzO4ke
aBmQIu+QYHiNWTc+FBf6J3vWNyGPzrRzzr2809CRsS5nGi/PRz+glk3CHIBVaOqIdndmnbwfEv/+
HE9FO2E43FjTjIaOLdCkloiIMvFmIM7stXv8J/hpy9r+cwh+He8kmoQtehq2WaDgT+phkRE3B6Rq
D/MGyhPrcnXe9uAfHK2vIy5P4E1ogdF9IOpILXc7+9ucym11h2priSlmV3RdB+db8Mvr+dkcT5Ia
R5ZWVXlAdPZrCm9OPNRDhaACS44P7o7EzU5fLd551tH6eA6s9W6dF7rof9v3v9vnvJlt2IyqQokb
WfDFwm4s9v3hy0KthwTJWXmpf5BWvQ52EmQybmWdGLDbVRuLnUmtWN5Yq/ogoziCulu46lIQqlGr
B/LO2p4XN38/gr+OfxJt+kozWOOGgJJP2yZ8ymv0/S9MfT2d04J6942iL0AjSAHDc/1kQxontCIP
qNaUGwnPxxWxX+xaxkQeA/NBZFbqumc25rsh4HXE031ZDRyetSWQOCoEHT6ajrU7xjnnsFcK7n4e
A97dkr4DSQvbc9zwFODn176N4nXhpYAhoZ1pri0nP9fJWZb8n7bEmzFO3pRN3L7GRXahGDhPbOtB
uBGt2TsOur1M8/3Z7PbcnE6OBz35OnKh+wmbtnFHBn8Ttg0Mo5G9yHA1wXWYzPVm1NXRq/PHrLIP
c9HtB/fe+/cqm29mfnJqKIPrddHj6XJn42RQYkMSdf/zF/juNngzxMnqZBI2CcYgQ4u6VKs5VuFn
QjYqvFHnaqjvAimRNfxtrZwmnLXkmZEZ8rTl1lCBGmhNKT/irFiwwmr983m9m3m+GezkrJhNhsJz
hMEyuSnlUxSsg/LfaG+8nc/J4ZA5TWOA1cQ68awL45ZrSLhK1l1FQXFmMu/ybd8OdXIqqAz44b5G
DPGb4GpCQ72FNizNukviB+sy/6RZ9RFiJVAwCNdhEK6JzA5tV30u5WNuqbQDhuHnj/ddBJUbLN62
EUrVEB//8WS06tmTTmGhCgk9VR8MPn+lEqg5/Q5TcT5MW/f25yO++0IXmDShoQ+xi5NHUIyRhqZj
iKK4Y3YatU+hgdFSo374+Tjvn4JvVs4SHt6cgs1MmQRSyklnB+j55tqioDPhf100yshugeWom8qJ
M+spP+dwcyby/J64vhl6wcW11ELtzrhH5V+63ebM3M6E0t/X2ZsBIFg/NIphty8X6DntEgipwmOp
wVFLt9XmnLTNufmcRFK37JhGTo9rbKcTlPEOjPnntsa5KZ3EyNarXXR/gM/S+/x6cXSWF0Ps34Wb
HhjJ7PKcXsH7KeGb5XGy8EkjJxYOWB5/CKLUa3FlrRa+oJPQQ70510N9d9m/DnfasO10K52hRhyb
rWcjqifobMVOVZ9pQb8/SoAWpg2pCbCXf1zzYu5F3sxA8VjhZoAZVnGcpzM4evLuKf46xMm28oEM
1n6FIXz7vrFXJV3P3WdxLoc9N8oy0TcLvNasrq2FLWq5X6izcblJnG4dOudykuX4+HNO8jqb5Xu8
GWdGNCokkApYBQNS1zxhe3e3mEJZu3OM0fdP6NehTjaRM7QV7/UypTlbZJZ19EzbTcPytDLnNtO7
NzoAYv+2Dk42kwcAhBYMhb02XWwYALD8vFhDRZsKUgvxuUzr3Ko72UoT9EQ1YGhQ7IdT65DRtZD5
Roubnwe990ehdCFHQ5PgFJceWLWZmhEMaVHYcVARSDx+zoMzucA/CAuvo5wkA66PJN/Lce1eZEyW
CqxKoOi4/YMJWyXq888n9f7567+Od7JjczQAO3fhJ3Wr/ihRCM3SWcYiNkCJunH5idyek6N5f2u9
jniygdloCsJK3Paddps3Ww+tfLEN2JkwsaywP2+s11FONjCAPxr+PsCM2PROyy/F+Oz48CWfZ6Bi
DsDPxT9/jssS+9lwJ/u4DsNOdArh1d3Q/SKLsTQczzf23z8IX2d1soe7mtaV01Hw/8J8Z3JzmUu5
+s9mcrJ14RSa5/Yi8DH2H/JoVxT7Ud834y53NpF89IeHnw93dsGfbF7t1sLhGVBLC1aKJGrDYQpO
UwGpoIUa1Z4rJZ95hKc47Nr3eBNketHOWeXzRa0//nxCZ5b3qTqrP5QF8ly4eZA6cYpqFQGQMFTo
nPXpzwd6P57/fS0EJ5Gib0KhtcZAFCuc7yi/zEcJy8k7Sbc/H+nclE5ihCMtBuF3HFIW3Qeg/njB
U0PQpBHPPx/nXdEXGPq6hEYBGNunvBE1d16VzQ5y8yluj9Bv2gS33kHc8Q3bTGuy5qnY2AcUjzf/
hBHZu0fx6+Cn10pNB9lOS9Uq3/FLuZ0PkxdHn5ZrZb2R6szLe/cweTPY8mXenPu5M1ds7pDFlGxF
Rkh7b2GWfOZpnhvjZIHYXhmqbKGqLRlmeMx4vCgNLtZx7tcB/YZnXJgP58BA5wY9WSudZfoiKJHW
SirX8/hNZMWxFufYru/XAN48v2WXv3l+Puk0azWGKXfFVu7z9Au5+r2dcB4AfG5dLDN+MxRxOrcF
0ecPjAdwK4m6AMtg5a2Kq38rkXkzq5NTZMwDChTn7w8vLavLcFhl59h1Z5/cyRECkZKWThpFPfpp
AkET1YZLe7fgNvObcwJH78aNN9M5OUogETeWzYAnl1sXot203SXLbmAW/vN1/u7R+2aUkwPE6pre
6SVGaUooUjdQkwnTGVfEbjc3RdLzwxicg6Avq+tPp/3rkKeXqazvm0kVCIi1tc7Hh2jc/XxK5/7+
SXRg8wR/3BmhqAVnw/byz0V1jvH8/rt5rbucLIMWJEteQGY45ZFOFc1TO49JVYOw8+nnc3k/ILwO
dLIIKIO/EdQRsFN7f2Vb0ZrA5aXJvmNE/+uL+W/2oq7/ePrdX/8H//6i6qktWN6f/POvV/VLdde3
Ly/9xXP9P8tH//6rf/3xn/jk97+cPvfPP/xjBUHjfrrRL+10+9Jp0f8+Jr7D8pv/7A//8vL7X7mf
6pfffvmidAXFh9sXVqjql+8/2n397ZfffTf+6+3f//7Dy2eJzx2Lly95/1J1/Uvx58+9PHf9b79E
v8IJDkjbEF18YGPhBv3LX8aXP37iL84UuKi4oR/ZrodFVqm2z3/7xQ9/dUNIIaHmRiBW6IQ4GTql
v/9o4UwGePMuNKsDP/zlb9/vh3fw+k7+Uml5rYqq7377JTh5+bBwc4htQyULuC4CbamT00DbIxii
bUMWfk2bajJ1h7n3rxQvOeSyer1mgfAucwj1x73fmJVn5jD1qomn0FMl9zBF69Om8vXFrDp/w+ch
cXv22fKLJyqhYu8G0k8kCa4iqIOmPKtjqB0fhzmPrYK3j5yMUdwK6u54HdYxLeupB7S6HFc1Gizw
4yqypouZVN9ytOdSXw1daqTIksLS8wcLHMQi5m64AywcfRZ4GsYVo9WaUuFfwTGjjJEydGlp59eW
pYaY2mMZc2ccYs8ri01fVfk6cqp8Ay278NZv9Hcx+n9pzd8rif9+XN0/7pK/XhRfWtWpb/1Pf2vz
opZl153+0g/b6P/HvlkcEf7xtklmbJvi+e1GWz7wx35x6K/gI9tRBP1+HyY7Sxftj/3iuL/aaClA
sZRC041SH4Hq+34JnF/tAFJboQ9lL1z9l2X8t/1Cfw2WKnLkBPgYSMD/0n6BDdXpjnEdSCLh62HD
4KKPZPgk2zBQughKkKatytGPwHCDBVY5ahuEqDgMMtp6gevFMrLhN9wRHHPSd2ChousnuKGhoRUx
vXKyGRYOsCZx9hp0m7gqAnXM3SLYFU5IVpL0kDvpXFzxdZmn2vQUYg1WCf7Z5Cv0+aH0m0DhyE+X
jXmXYX9f5OX0VUu7vhfznL/MAbSbZ9LVV5nRYxLVgX1vzcX1oOePKuf9VRMyKeOK5gVsIED1A2VN
yGYz2n5/JWw3HjoHos++9YkL2GczcIgbEqAnXfMicbOs349WWGz0KC+6ps0Tf54IKI2+pfaoOImV
P3T6yc4ilnpCeQpuFety1HDULZceF6git5YrwFCwQm+FRrhc90MhQU6wbofcgW/3ANqnoeJjxOhX
y2LDpheEPhpJGLhCVnXI8zZf8YzdEt96yeYJtmR99GXMhiam8Ipa2eBdJOMc5c9mpBqFfG/r9gM9
amkd3ZrVcYAsC157Xn9hWYKsctJ9g5w5iKjTVB9Y1QJqALRdUoiQp3koxRYGk4eGgG3o0PaTbQm2
74bxwi9nENelvlJuxOI2mwlwHyGBGxUsGWK30V8s2wLz1Dcv1eA1KyltKDJMWBGOn5vDJH2RzKOV
J50X0HXRmgolsoJ/M7KYnr1Z2FAIpdODT6W17aT1Eipo/Vh9A7nXkvHHbmDkMsOXydZsGu1910iR
CFbN1yMHw6+LdDukLVPOToBLmY6tF76AwIZ5chN4VQwqJ148AjAQVZO/ltKfk8Gf6sQfsvxyBmH9
4LT9HLfEaxMlS7FjDH4zNmwO08r3xzWr7DlhpcxXRDYz3LaHYAe0cz3GXjY6exO4q4LrrxP+UorS
HCZfS2P7qyHgA1A5ERl52s/+9MFya1Aru5k0l1yAq1uREfwL127AroskKuEtCkO5pb0nDmLT1uv1
cOtPBr6jA1PT05TXZk8sByRUiPl+GcIIBGDmTcVlizL4Tk+jYfE8sODSziqYN2qnTgoGvZUu00dn
IP2jGKPWiYXdoeSF9bh4hh9ZNw7bqUWYiiurblJAUgAMEeWlaVrvmoeel7CmA4fa6806V5M+EuV9
c0aH3Zje1OuusORqEXVfWUPRwcnRLKyhws9QSc4La0PI0H2qTWlbl2G1RASaFaEbd3DKwr7LwDd1
Z3dYOb7wDExgwhKuoHgfMXNoA6Ja6Of3aCKFH0MsWD+GTiukUOsyfzCeXR/8tm/3WVtB59yovp9i
VVkOeLTGoT2qo6KVaeANqLNNPseguWocBb3ujIDbkM/9dSicaNfYo7obra57qLLJfu6N2+GigN9N
dJkFML60JbxeOZSMJhywkOXIolAn0mPWDpqE8707aAs2M+MYT2MzxeNM/b0z6AIrtZ8/d3lN70pO
Y/gOf4UZZ0RWupHMObYt0XtoqMgrFN/nq2ju5E4xo25y1X6m2pCbkvb0okHTxI2pC1I5obW6Dp02
DGJjq/yxy0lfgfGblXlCeFVe+JBrE3C0Ye1eQ1uvj/u5YH1sonxMTeZm8TB17YZR94PrQtBAIeZ9
1C5Xn2Hl0yeTM/rQyVa6SPE1jzyjzp3uM9jj5MGGeb1zMZb+vCqNbz/0U1inQ5DTCxXV/b4q4LRT
FwE7IvOIktoKg+cCyfPatMxeteUMiMiEDisWZCSsa7CL4cjZZ8KPXe1nMcx1irjKJNnlGaLP7Dbt
F5ZXeqMYmH1zcC0d5afOMJYp9AughlLCiKOlfQAMSOM+k5oyATOfxn/hVh2RWJYj26CI7W+b0r0M
aWhWVce8hJYt3mTe8R0Y9ohfJpMXvluNV33NSTIWZX8ogyxoEsszdTpB8C6etRetZ9OXH2bX6tPB
nwFYyvVty7WK+8mzEmqRhIxwNaqAh1+XNcGD/NarCIZ2rL8Y3V4cBfb3lrScrxH4o9QNQaRrrBzU
/FzkRay7qTxm7aPXciutZbUIyGYysf1CJ7wZ+is1VOS54rzbahp+5rwM1iyvRUIygDlWsK1qUzrK
8YXYYNjPvTupJKRCbUbozyGskF7gLkr8WOYCkhkizWYE13ocVlZhxKaE9U0wlAdj5Le6be9bP3RW
nlOomymfh5Voq+pLxbIxjTxZpJY/czB1KnZlc4ClK4t6OPns6qErhBdDBfqxnfq+jIXuyeMoSJGK
jm0y1623FcHCHNz2ORzGbOWo4BJqYXAqHYQ5OlPPdiok7qatJ/qsRlhE1bU94u5sk+dpjnjcBAI6
BD7Mhjx3NjiiW3eKXSsTN8Ap0SLhcHLmiZyC6CCFkbewbHQeAIrSV47lQCU3HIXc9axgu3xg8gBt
HPtKRnUWU0QuoIsyezOHXrfOPJnfD3OzChoY7QbKRopNsvzGc1u1nbK637UBbVM5usNjVEGzwGSG
rQJ73He+lyVA92w8VZlbWUTOnktpLgj3vS8mcDiDkFCZraxRybht8yzFWe3dQeUZTYF8Dres860L
X87dylnqBTkP+AodfLXPi6FJ/UFkmwY5xar0TPetrKPxrpgGdeFrzaCNYNx2ZaBit1X5bT22/uPo
h+PDsCAtlIMH1HhuCd6vq7LtRBX48XaZfYUXb79q0E26GFB8tGDha/GtkLw8wvPKvxr6IVyxes7h
+9RXOzn24OFYQTTGxZBHB4H7UyLDtl8LG3nJUPYsFUzTna3hjDVIj66ElavE9w1aO8GUem3+5OVO
vs2UBAyura+souNbj6o8ZZO2YqZHD6oK4mLoaMcTW6lgL3Vp1jIj3goiU+2UtJAHXg1GDLdaS36V
BWW96RGmP8xDLzdFJMdnyCk8WaT4UECk7oEGdbmSY+PFtMG2hTPrDPkYx40hIg4vAGltkAY8mEHk
a7C1Ue/ShCTR/Gx7jCZzp/IrgiMpIXVbojvay0uudR27HSSzM02/6KD116XqkYOFMxy5lCV2ZcQV
jiDb559wb1MHuLA11+DClms7FGs+ds4xE+14y/h0i7txhXw4APCza2eofPg92nuB3k1NZUH1UHyk
srGORlmATKJcEvNQqLSf8gfbDectruRNjH7JTQSbNNUvCMTJR45I5dGaeiA82+VG2HjBGhENKoOB
CHYT7SDXy2YE8mK+z5hp10xc9iSsVw7nn0a88RTm6Nket1fUubHuSr+w1lHAo72G6c7VyFEz9mDY
B1PnLFhru4Aba5t/o3DDuGVFJdfGzHjUvCsuOuPwa8JtfU/YkgbLQnzogHHfV62IjraWBnxjW+9g
pOzey9lFg9Yv9d7qynpVu3W28txCrO3OFeu5pusqmCKESYlTkfdqCzWRJmlCv3qBAtMU2/Ysty2v
YRYVMnQQM7x6kUdl0sAQAueL7d5PRDqr0Wk/5M3wLFgzASs2sdQN7G7fl3105XrDiuv2MEQdUncY
UK1KNyJHdAwhY2XX5kEVw3hYmlSP9tSuiEPhZR4h+KCgRfo4ZA5I0D0M60xNigeOW00cFiy7A9s3
S4gokH2EhY55hKjmsYGtfFqTGL07ODfi6aQ414sNtZrha88ILO5ZJi49JLprOHR/JhmFjElDweQH
dKO+7qUaHluRizZundDsisyv1qXTPNtRuUR43sQOjPAOgwhQlVQZX5G5DddaqeZBGjIknAl/X3Ir
2hNO9dWUY4U5pdk4Srkrt4TfZwsTvpuIIIuAzs1m9Kd5E8qp+sx92Pwm+D7dlaO8OkHuB8uLAGo1
jl92e9RcgjWxu/5mGvDgCC9FUuZWDq3jkCU96KybjsCjANuku6g7X6wyC/oi3PPFpS6LIS4snO58
pvlusnvICObOAFGbkH9xXQAXLWAWNtE8PFZzaA7BMATHAV59SZ+zbtu4CFEdMqtVNDWguFjTuGWj
hNqhTRJeMH5Bisn/qKParFRkyXt4s6k7UefXsJCZF28XsiuiDulVgfcc20Ub7NqaY5/OfFHD6J3r
3EQd9K7L3vhpGBUehE6qPBmHj4TlkAOh0iSiKuAzVDA/yW30SIlCJ8nJr7H5OhAPtFdfN2HVpyjy
ditIBYrD6HC9870wPBRu8dEWztqrvDKuGY1igUtS30pcaWF0E+3ZGFVf/XH2+9jSYfk4DXzYOJaq
dlkUmLQqOwse7y40Wh3LkmEaFtW4ygLeH1vLLzcjV3wlSqt5Emb04raTEJ8bhV77Tl9DZ8eKEty2
PtGqWUiE9VaLblwjXSEJCIzRjitWJkHmemu7h76PiYx4Nk3hH7zKJ/dkHHwgE8bhZijd+ojUL/gC
8Wpra+mxu0fF8DNvm3HdmTmNQlZeDT4i4IRcaUu7ACEq4uwpMjp6ogPFtUvTKZ6YzW9Abfzscoum
wTTf5Tmfw7ir2/k5H2i5qqMcposaK8BWMoshUGonvCWPtt8Fn6ep+oa72TxBXNWonQBOlMZDA/kf
R9fhlY6MvLaV7wDwPwHpte6LbtrzIsR1XmCttVYIyrX27BvAL+Rda7w5LevarANW8xulHbMpJtnE
Br5DcaaCfDsGUXEXTkGdusx1D8y3YbwhkZfWJb2bJFwb29J20BkQF2Yi5VVT2gGQsU7SBF574+Pg
zETV3pBiSa+xfy6CrmaJN+bdxh4zG8WEfvpgutLf2XQOPoZe1q6EV7UMtCRRfHJN3saRGOp4yPzH
qco+Ko5LbqUntR/mLIJXgOteBZCV2fDKbpDsiuoRRohVHJVyO7Z8ZfE57trmRruKJsyn1a6YJVlB
8T3LYqvGMdkHSCokSC4xegXZSji2OZZQlkorG7JvgndkV2e8TQcz7IFznA6mEzC8mboqqZwhVLEV
XnqNi9vx4BUba5FCKQmbk2CcaOxSl8Yih+ZvQ1BC4iQ/zIPv7/qc8g9ZkX8LmSdu5Fh06wGAijCe
W1wCZIPtMctMxHIQTqLniN5Kpk06a9nAIHRU2HZ8roA6a81FOeEPNjpEhlbk0E7CaramsgljTWmw
sysfOQlEX7+OFLpbNIPfQtIwR140vGj2wdzNiR5MftV1OigTh1fRNioj8jjBZ3SH8AblvQk7FdYx
Ls5jbeG6gxo9YrzHo7ivO/4gubQxdjZ/a9qgvWTOwLYFBAxSuxZyX4tyTqZh/KpoyNIM974H1Hv7
uA78+hCFIrpkgQtWVujTtA1UWYCIDWWAqbFRN5oMT+Awc+wtoVcyosUdkjiWEKsNsDYH5wolCO/g
GlLthgbX06Lpw2QKi/us4O7a42zYT+E8Hrk9d0iPxuIrGyf7g4tfTpVk0XYuSL5FmQumXkarra1p
dWGoY5JqDD+h8h8+MKvpU7z3ZxbZZYJS+ZMgZrgM3cle+VYvPrp+meY2za5ENdirenKvUJoKk9Az
TSIc/zGoIG+eEvh5XDKTBSnzRfdc29q9dcLRvgyGXMVTX9frkiBmyQnrwZpgcD+pHY7w6KKBL9Ta
4szcoNFPIBTmwJ/Wy3dRocdrJyrqQ85y+mSyiT72jivXQ+DRD06HlD308CR9VE7SSoLoOk+F+mwp
p78o+yq0E5gSyhsPCqExa3nDoKZsUH+X9GaYLM7jflQ3td1veiBl4lAENI5mB9G688gxLGZAmtDp
S3sHomFzFYRJMIBVDOwYWQUhCq1p1OAj9TQUK3Rb2HEISHU/134HuoXvPIyKjJvAbpxDjYwNZTU4
qngikrjklfLatXICsSa8nbVT2+zQAFCalHXufczdtnORCdYu8vG2eMla9yUYSwrSNPsoZfuFm8JO
vKgCr3Ee0pB3/YpRrmPIZj53DRayQpEpgflsvaadmpKhMKnSHEZ2nQApGO3pnYtYuK99ZNnIEA69
CipsvYruIEWUBqV3lJOqj2jm8KPoLHs/EJSXB/SXK0jPrFQpI0iQFVA7nRzyCBUhvWFVwHYEwshA
C1T1pnQlv6iI8FYQha8/DHNkp1YWOuux7/UFydoBCmsoyQqi1r5ubk3rtgTlE3ZvUHNPugwsx5D5
Ydqx7BpGFSQdVRmmKCXHk2uro+3IYd+WWXMRGuIMsSCivaV2rSBxFum9TzyTGotbW4I7F2IrlEbK
qLufnK5LUDOyIBbJKvxxi8W2gPeWT+hCnfQ8NJ/6FymkfcATPU69o1COCC6hTh/FNWnMXT5Z7s7y
eZTi4FznwYD3GVYwKwuodwn9/Qgp/2BMMsF1pchnstV9iQwzgC9EqItdLnUFJUeRQfSusHMf0ryu
Xk8KMvrNILpNGbrH2VVdGml9l1Pap10+f7JJiZI920/cjRIzOnTFUdOK0cnKElcW89HvjN5OVv7J
VtaX1id17FflwQsjeGKRwmxwUyvWRYANWhS3uAiWR6+kkB4EUifWAzEbrRuVeDZus5nJuq3wIFbc
CVEftJ52QWPdeMbBGUmRXLrUeSzCfDhYMpdrv5vgEg2LutTJguoYsrmEnhubo1WPkjKUB6m8FaYo
94Xi9RaCDU1cR5N9ExWNE0Pz0OV4Dq04oGD/bRrDBjVpgasukP5FOuSNDxVvUz52IhQ35czGb72l
enQpsqBej4HcoKKPt+dzFZuZEPjQZ/pQK8vDu6Xdugv9OUa7dfro1CRbz3lWfrRxQl9BWYkl8Eo3
D1G+tUoq1p6YbJR8YGU9iuCuL/MuLhW9Rm9dxlblkUsSgpHaT0ulGXfhowr7AkUTEqoumbqiu2zY
MG1YMWeJZXMo7rsRnPMGUf2BVfw/6+P9P2zRQS3iZz26u/Hl68sPPe3fP/BHj871f4UvC4HKCa5v
FNUxdOK+9+jsXyPPRzsZMj84W0Mb3e7vPToSoUcXRSREGLYhfb401r736ILgVxdSZUjdHY+4nv0v
9uh+xAMRxCrXo55tw5IFal3OqSIFEehzSLfw4f2UFY+ZTwuaFGHAPpApy0CxD6mpUQeY8/ueEzjJ
RpmEjLToVf+ItI378ZsH973n/rbHfgrosdHah7ZdGOBEhTYWsU967EGlW3R7qhkpbOV+GqRVdonh
tL2ZmJk+saiT0OWfYBwddw2CTgJHFnpECX9Awawt9M2/+nVwoOPteEgSly90qk8CQ3rcbBYtMJTA
zIYFc418e6jmJ1i64UI8mADMA1c7IxLF0bPg5cZGMsUEV7gi0U3TnAECn9L6QUSAoJsDApMN4XQK
7+wfO6q9tilKXJVJpRdMeewXLqQAy2i2v1GfTGij9YG8Z+DHyRhvjipklg7yRa/m2b/+rkgI+pUb
IOoSewFY/PhdWqfW+eAgs9LKgMJSqcz4kGlFBSsh/eDIddn0NLoipMQVwLbG7tbzZnIHPEEYHlsF
oZKzq8c/QQLZAI5QnIIhJIKD0HVOXxhKl/6kMxe9Lah/OE9WYYELJhiqRIk7o+WR8qrNzJZS47CD
VmMTXI/WEDRIAqmxY+6VKEv3fVX0j03AR2+tIK92F5aEtJfzNJMHXD9d9PyoJiYZOgGXBVe4vbWy
3axAiaWtkKm5TpbR1FXM4UeUWiAZm7t1NO911nndJqwn06UD+nNgrGXEknHP2pHHxB1nE3NpoWY/
BJ3OEtnk/QTorRvBywG92v9l7sx661ayK/yHugKyOL/yTDqabNkaLL0QsmSTLE7FsYr89fmOOwG6
b5B08hagYVz0dbutczjsWutba6+HRYbNz1UHrnsqZjvqJ+Vm4WNQLIlNe04p4hCh1b+hy4eX6jKs
jCPLb2x4KrcKi1jiMhOfHvyac8a6xHInq8RmH7nKTHylaq9mzUabIc50gCYdtS1Bn3/hQBK0d5dj
yy+nqCjHm+xgw0MydwVnd6512Farx2Qn/bB+zyK/629jO0Y4RiqhtDWILHaZRB9YHuZh2BSHP9e0
X02zYpf0lx/7OUxmsx6ks5R4xH7WQjRRKs+ZT02wXHLuWRzUjat8cd1tDNLMWbDqWyUCceiGLFJn
PPjs2TFe7u5saaPnpu47hKBikT2rmEV4GQgDvjk5VoG5CQd8jr0fFGt/gNEdtjRYxFJ8HSCbia1U
vv1dFCyR23UOrh7cTIEKkDo9/OTVskxIKYuJ6agtmqoo74TNGVO23KvWtHerpElnL7T5VZElm6Zj
YK1+OC7GURqq0NNpHjldgHVqIoiccF1+LWJTv0Nfrq9bNtto5+d++Cu2GyacCLa62G0dcy0tOaxN
egj0kM+pb6PiJahdArCmZsrfiz6PLx73lHDuHWd9bIUqvzAMmjWdJ6EjduF59LHNcuITGctp/CI2
rehaaElK8uxsOVSG/kesYvluh2G+lE37ud3ZKZLFsZ7CxE8n9LIIQiJnFHEWES37sJznD3ZVtB+q
6SEOooiwEaNzE1fHeXaLN6A0II6lshzwWgxLziMNi3/2mVeP9XWjm5xtul3WDOfO6ZBNurY20d5J
tp6m/7pV0y6mZZ8r13NzAJB1qHd9Mzr8lJ2q2A1Nh9/MJzM0w2HcGtPyifZYSfFgwi+x6OBAlq6j
f8Hb+mbZJx22bGqrOUDVcwcm/RhHD2lAxQR6arkFZJijVTxvF4NgX8fJQJZ69JFD2rhduzSZwK52
ylgfByRpauqvk7Z8iOcVLFhYNYypZLJGXxSNv3BVuiQkE3Wp5S7GrrybahTapFob7242WbyhcHbM
hrJfV5KUrsON2Y+LflRCcCRgmdn0U+sROw4FK3JOJMuR0YqS1xC2fP5gjarDdM4jYiC1QYmbpsRE
aSvdOU63ltl2F45d+zFyvG1Stw6Q6GphZJHmtDcWqTfIKqB1HG16P03F6u00nloGH2YF1lRmgt8S
SfdjG6UyaY5I+ZBtFfSC7WKFrc613u44ufottprDW7kvMIN3W50s7/jxGhwicHKzj0Mv8lLODf5b
G7bdu7+2vJs0eMMP27WD2q1BhWbUuHMZQsuVLd3H7QaXU2tedOlm7GL5Q9TI+B9vjZd6zh/Vyzju
nDqFK/acGUAM3DouiZtha79nvoOMXwYxaQx33DIk2CD35se1KaNb6ZoQKzXAMjyVOoTTYLmxy/m2
niRWzTAuTRqB+f1m8hlQJvQcfLKDiK0k3A7dPU6+cA/lOq2/eLqjU9e5a4Yz/MDiIRiO/XsgF4Xr
y2v3N2y8svtMt1WwSxp3/engF1MNTt6MZtu4ttu59GZq5rscbPDo9T6cUekXUXvig4hQEmd3vZzV
jK3PUTObCQzFQspkJRjGkRtaRD+dcWRxIq8HpdJ+jHPnpup7hx+iRghA2jEh/MVgojbt3IaOM0OK
Kj6o1nJXV5SwJFxgk7y3Xdk1OwrV1bgfZDI8kgBBazMlduWuHGqvPHQZJP5tUfnLnEbJRYtvN8fo
Q+J3soXx3QxdvRsme8rqXjul2NXes2k9IEwYlEc/s+uLyFQ4n+bSBM9Rnrj9sR6HpmCOGRgx4yBj
O6gsM6/kLxvKYRe0cniSbsVSE79YwBgyiQp2pF26zelXUJ2lIF26E10AeXPx1SEyuTsT1DLka7lr
fL397KIkE4excuwvmvTzx6qQXE3jkgT5iWrAoqIxrVl/dOw6Rhqj+9xLs8VvPnTv8I8UArnerfaG
4LH0/OlBtuFYosBB08HOtBCgS7kVCbdzmARpbAR9ckZ0q/eqfa2cs8o0DLfLeMfrRWkWnRWTYCSL
xhWnR+lATfdxj+WYApAk1Qf3gCpqzuFD1F7nDOOPItbBj0X5Qh4ab6JSvuPp/2vTun1x561s95nq
LoTSLHgINrrLyt2i0bO5eYym0QeZE+CKz+2wqlixUbbEljrKsoA3c0KrqHMvWiPPi2gozcx8sVSp
yhXvIM1l+bsKmzjcV6ZRzQ4Ej4G3jNVcnvolYJtrVz3JRG0JCzyzksSdbEf3kPFsKk8eU9dNMmz5
DzfoBOuMFjG010OpoMVYq8LuwWiquTWGOYGqoKgnzqH2ugHZUeDI7pwts8Euni5XM2n3kCargO7S
dkrq+WmaI1iwdRVTxUqA2mn22sZbeHQVyaW94aBNnz+6EY+qvtPDcVyySgFUqGI4ulh/xdmDdjq2
SRvqUzw4xd06DTnV/0lDS3nI+jH/kEFadmlvSrGmcVszWSfugk4YBAsKtAEvot90vXwXU2kQ1Zbo
++jrYLrdPJPH+2iN0SIt+Zg5DZolr3bIYPW9CCbWIQwFq2pRsQf1a9rGvjhsYSvR2k0LtMSz3nyF
JxiTM+1MYvgyeKYv9l3gqM85KPsfSbE5W7rA07Ncgc2UVH8EpfKPcSZodG07Z+leTMBr9cA3OE23
bd5yG1eD5z+VsdZMhVnHNYh2RAg0noPg6IiCjQ5zP0kONNLPk8NMgzVOiOP4n60vxh8NEYh8F5ea
27BqkrVKCx7Rw46tqu7PWVtQQeMXvB3jQfqn3svZEA6ZDAQXrRX/clta393VCc7jPh8Qv9Nauct9
KSdqWUKXvQO7ONpiVnqx64JVMxTnXweBOwAd4aJYEpBqZihxN/915J8fORGA1ek8qd9KVzMuOFZq
djqNXU+7I/We33tlDR0MedJjgAldGhY4KLRBGfMy3zVikE+ejOqbODfMgW2k5/KwWtF/jtAz+T4o
OxuyiMC3/s1wIYp8V8vnNY4Uf0RZ1DxTHMuXuM2ajCGDMZvBsgpgcIUM2faLEeGBVp/+wQR19biE
yzCkGUMdCKTjA3upwBXfw9IvXxwhGVT6clnjAxYTQ2YCzFTsx8yDGhB522ZpkSdDvluEyj/9Kk8K
Enmx8Y/wO8FnMxp0NY7MpmBoQtbkzoVlBYj1n+WaMEcP0Lo8BDKP5ksOh/CO9Mg4e90P7s9NGNED
qdl8PQ6a7xTWdWLdSBX3Q5TWW8RTLBQ47ztfQ7+kHptln6Augzl1S9d/ovUqQ+om8bvukuLCw4Da
hQN8x9K+G9Z0SxZd2JktGDwatqKQHAFr9Z6IJEo9vymuJKjQqVia+rqKvawFF4uXcyZj/cPmnA4O
LqbOqZtN/63dsiuWiUTVs1O60+sYTOWejGy9h3GDzlVaJQ9x2IXvgQlYn60KXlL1lgfVbYH3vp8r
DTMMi2uvNj/Gzeq7fj4R7IBsM4OQN50/uK9hw4iP1VYPrx4H7KvYqexX2MHmLRTTjCjebvHJk3n+
bQxGAiFlDDTK42vYzXnR3Op+CuqTDDb52aqeYkxdRufc6eSTXzv1l8qt3Q/XmfRNlIA5pJ6yE/9v
hcdx0K/d6D7QReztZzGoI8/C/lAq0OE2t83JF8XWX/sJlTwnOD3K9Pqm2F6M9jZDS1zd38imnpf7
uc1D7tyJFYTfcygjHxsuqnZlFianVawJ1QzVUrAU1RA7m8P4GoRgPMb5kixPU24qXvgo+4CWKnNt
KpcLqZkYcZmq9Z0slvKeGvP+GxBk3O+TYB3Wp8aO7ku4tFZfd347P60yDO7FPOL3OJs9RElEy68w
jjln3cLM2ISD3NK6i02YSuU1dxa849Xdpu127m0fHCqO5tehn4srCg29U4YSihzEql89xeKqGnV1
NVNM8h0yq/4eAhnecksxJZXRepcna3Hl8Lw/sSeF0Zmn4QqHV2B/hijZT9G4EOIBTCdLaMI2ZhOO
HRgekiY8OogmcJ4BJEXiDRYMYwVQ2rAZ6lOy2BFjF2fI26tB2M/VaWx9y3BEG29BSuyecnv7mqmS
G3hVXxRE5okxWLw2lcavEJP87YA0FXvbglh3m5f356ZCzBpRTfiSm7X8CH3G4n2tuh4zjPMswY4c
dKvVnf2Sw/y9av7Dizolk4J652pi1Jg4OVSgGvW9VsCSvHR09EccoDNwiv3fHRnNZl952XpTj8BB
Ff2op1YNWp1WvWXvTZKw6Qeqoz/ggY+7oCdts1+RkIO0E13yJrd2OJeyzrJv2BqaUh/BNeeWIx0m
wPf1BEa/mwKtz9LVX1UIN0vQYLqRUq0ce3kGXNG1kXE8tiVl7m6QqGMf6GbakV7hschYc2VmTfrF
n/PrYgPMy/MkONg66q/aDaCvQnCD7JxVGxLgDdn3o3tMg8sd18fh7KKcBM8VL01z1dAurc5FObWP
CQQjp+wy+xELOZ894F4vHal8+TUVMyOG8kL8njxqsEnqTty4DLQnALbBg2XYMvWh62l+K3ItXHlw
4jnhbOb1Zg2Oizc14j4ryrm+5pHkr3e6qif9SxdwefcWCya7MmOJI5aKIfPAxYtSVpLVaiu/j9u+
9/rtDtl/zVZ0imakHNfh4JaLVGWeM35JLCVje+3LQnyXICKxPmyobUYCkLtzURyi3m3VN3dWnv9C
3iMJrgeRx5Cahh/wkcpU3d7Df1nHvTharX81Qg/n9znvPYe3NDjTD7HGQ3PmNUkKe4+XXHaEBnQz
f8e52jh7iniLu1+5xqAuUjvwYHMO02UI7UF1Kmnuen9Y1YOc2Dbx2xPLsl2sGlcX87GN+sV8m4Ox
+WAxnsc0BdFT34xtL9yXTCk2mPDa6ln2PgTWufGSlaZg2/GmeC6blff9Eip/OdmkNQUZpxXy+4tt
fOQ/thbFdc78Xy9U2GfusrDQcfTAbj6F7RxY7Sgai/fWqcLqAmQOK3broqrcSbOsBEw7AnZJj72a
YzYRQMj6xLHjrsmGGkw9RIXW3CDJpU40H5IQT3eb+Qqs0wa3RlT0PcxGB9HLmC0DL+x8cnpZpkHJ
APsz7L0w+skztYqmU4mlTU+I5FDcjSkrBuPmh2Z86D6TTSwZ2Q3rlTe2LOvpy+YMEjp5q7dkZemn
zaIbOyA1nkpvWZrbci4VT7xB+c2h3rphewg1PwRcUWwKGtvjNfY/xZhtc5oLPy5uwsIR9i1bLTiJ
5c2eXA0TyNyuI9SfnPyAPW5nd7oYp00zecu1V5oJ4VDMS3YTjlG1kKTg7L2f2ro0p0jOo7oXfVz0
x85Ec3c9MIAyT0fJWt8G3BYHU+awJ7XPAepYtGV3zkMrT/WiYJnd2JzHGjWYEqkLg6tYtkBDUaM1
FfO5F8ZXQVeudzAtW9ymGa33hFGT3tknxnMVniYvmb25DFiyrX8Ga+w9B8hnP0t/Wl+rItJPfEVO
ceuE7XKzzdK9boL8F0WV5maMbRpPFaE39qCFZ6tm93vQ5oDWRdG7X0Y9Ua8K+tXUh54gUnhwmk2f
o3aujkPokpzYHN8PX6sR1Trl+pBXSRf1L3akOaB27TZcGZSx/DQKJYY0XPPk17ICoafRnDCAhPmh
KfOSDaB6eKzdrCx3a1gt60GxMKsGYYv8/mBsG0aEaiI3S50mKXj2TZVX7+tq6R6iTTXUR3sFQT3G
NRjPanTzD0/2bEhunJ41YuGSodz0g4heNkBhlLBaQs1ETsFbf7Rd/db78/KBbNuVhHgoSgMryZhX
EhHHywFxWs2Hqaomvbe65oqFw59RUAxD78ngB483s7vxAg/62Kd6syViyFlyjApiDmXporyNl6pr
Z5ghYiNDkR0UyximW1yK8jbUARNt70NzgUi2mLU6bhvDxBkG07UQGLwHPy/H4cDXFDZXblG5/snj
YVXdBa3KUBIdzQwTapvfuT6rANM+sd5vz4M225WBaJ2HuAfCBZNB18d7RpE8EszIqIqexcq2uTYP
2uUoFUBbOfb6MzNqoW2vrcx7LmhR24GsJ+WD8qbw3S8yd76eJ0bYQ2YZtna51aLaJTZA/grmoUv2
C3YsVu+kgvCG8xTDfEaRBYfNCl+gQBSvWW1X1+74Mpakbi6JGc6NYaKdF1N6yuymrSUnlBEsiJ+b
wm/KFAys/C6rGe8N/9ZluZzTkNup8gqVs+pLkgtToz54MRMgWGesML59TsHIBnkU7Cw3BEmYMV+5
bjrqsq+nMu+nRyZk9x2AcYbH0vBXTFsh3EeA1YafLRtUAVWF4hlrpeTAIeXKOVMN1Ygo3HmwRTMF
NFx4oLBz+rdOmML1Rqz2wRTOHf3fKK6KTUPPK2HE27+thSL10cllv9a14h3q14jakreZHntwh79V
QKmc/UNWlm+8Lxi6RPviVRzqSNVY7+v/7OIll5jhPyTcOQKSdvRdskeuZOfSX5s4eIEPm42mZo8F
tOVfNm+MvCtBFjnZLdmaUX5kjHAAz9RS3bFJ0Ey7aGnr90UFSBqOSjoBCCUvgQ41kcdlgvJJ5S4R
U0QM66nYquhlTw2+QXkDVTXbq2AK1+813iIjoal8TEwr5C88qQoeMouHbt8VZfSUMZYBFMk4+GoH
B43fGeJMcu5b6o94ouoSQlfKX6gOya2MisvZ3mkIB82bNvIG14hVFioJ4vpuSIRFzgJU4xlQBarb
r+NImiZxx5qbLDCt3BVm9kqUUkuApuH41zwgCwbIZpHHU0tnLZIeGYKMgqESFMvTSMH7CzBcn4yr
h2aHftF215VcEAldKytaFgK/Gq9DJAV6OS7xsk/aGLL2aSQEkOwTtyNbZhZb4doq/Is967QvYOZ4
wUsGBsKnoG28676f1se2qM1L7MMdw0aTw9sZIJR4R+Za4DNkA0sPeZFyM6POxnTv6o6Q5Nb6zrTn
DMkxdOPVClcfCRszQlz0Irm0xHpYVX4JyaHC3ixbhTwnW7V5KRlmx/6L+ob/4l9LVkfEeLC8rSI3
iuVfmgiCbuAMaGpoXd9BAsR9355dXmXIdaSuvoNHzvUO/Z9tmf466o+CEMSH32mMFvSl/9xv9X+C
Mf7HIoF/qhX4b7PV/w+ZjMsW5P8+Nn0suT3bz3+KTfM/+DuS4bn/RiXAZaGdh0PMOj2eF39HMqRD
ABovAvIY2JGDMf/mP5CMyCFRzW8nAuS4eMsxJMV/IhnJv0U8XEJ2RMfupc3Y/7/UDPy1ahMEImbH
X8ivmEPQxX/pTemLXBKtk1Qg2y0BoS4n8dATfEF9tCX4obdV1T3RKx7IXds17znLi/UdN9Mi01aH
BGSjeSWH8A+f3/+GzJCMvHxsvueBsdDRcHnI/kNzjFvZXq1btB0yYKJbaREI9pXSxKho/Ofw0hJD
/akGzuUIeDPnPQsTyeC0kODazdOc/KuWsv/CQvA3CqiLYMOZg8obxnRC/OPfaIs5zi6cGg5jmLVv
eZZ4PIP6eIrSKJvbJ8Y5LIHWw8vYVVMQxmnAOBXtoGogMf/Fp/OX/VOOhPCJvMu6Hy4A/oS/fGm5
r/02hnQkpDibapfxCWJKLEPYoaLU49sQtJ4BgkjCHzGq4mdvlfeVHgeOvv/ib+L5f33dAQVxjfKL
S/eFBwbxz58LuB1nBr+L974dGLCA/VrklQjq+oVOSzfByHGQSBWxlzg1FWfafZZI+wb0HAVkxkOi
ALOvS55ZvpP4+6TOnIqZG5tp6AgKn/uCQxJBTNHVx0V5WFyVEMt506KlQmYa5OMGmOIf2NmMgLj4
Ht4jYipxtJGuU+S+JKvdNGTh7yd7JReAdkZswEkzhr9ZKs064bbd8ChljMHERFwyEU9Tw1Ha6SIx
7wsmDoJv5TKrNPNlHj02vU5QR3Cd7ZEjFFkdPyBVvB/LYkoOVLB4L2KIAGYXTdxwn81R0uDDhPot
7xd/PS+59l70NPjJzsxdbm6bchh+yzFuJsJoWHXQ95NL/Im/OblRAhhOajwcmCebkAfCCwnQERMX
2WIf91n1Cve1PG+rS36hV5reN2Sk6TPoogsBHuosusayGThNs4yXwXRy4rcMs7hKh9wVA3Cms32W
ZenjPGGRP/U6IwbWOzJ5tb6JVNoa93ISaDDnD+XAIQnVsHM/VqvIwUxz1rQnUvXxtJsE0D9KPafT
fU6/ynLldXGXPFTEuYh5AcRWuF10FXDy9f1it3bxWqaRZ9RrwOWJTDK6hLI560c74TbU/Nup6rEm
HbDHVJUFSQ5ZtO1La1a04aQChiUECSKAxzNU6hK+4VjiFcNkDiTny7cwlKC+cbGSFOnINdJXnLcC
oRngItjloYKaVE3UN6kd15JChibLRFqbRfipdr2p2ytc+13cTR63NGeUH1s9cmpVudtGaUCsmvq9
puI4kQ+y/JrhElLmG1r/VzC70R1TZ/MxOXA65d7vvSI/+lE/GZw7DS5O/qQtzwS//f5NZduucZxK
HKBCdXFclSyKFKGs4WmXLxU7b2ZIvTvCZMmr54ZkaCe1FuwnlJYQehhSALAziK4mT8Mhr9QOs3FJ
O+Un/tcL0EBIH88H7yaag/e1WzJNOwv6NA/PbaDRYIe6Zou9a6p43NduzJWybURF9xSgA6jO4+PE
7sx539QiXk4BwcTmNEeXuG/BsEP0MJ5F9Y1MbnUPSeGdok2zZtrXTfTFjyp9nU81XVaduFo9WqOb
rEtHidnEeOumK6+BjVa8Ti3HpOm68RtHhnh5wEPW10uHT2j71zVqtvcY8eiBpRfju4PsyralSJLX
ahXWlJgL8huBu94EeRweZd+q+8D44W+9FtUhHgfSuFmx32jx4UrLc3f9ahNCOvzu+H2dkvmmNyMI
tJ8Zar0ruTnZFQ/VW2PWuyjqq2+q187ZmcRjVugbt9mA/In/5iI+EXLth3M2SvEDy3fk8y7imwjf
hY3TChP91pRNI+6quEEO2UJVPtkiLHg2drY6BqsvqHnoAu7YNvDBZIPgFoMto4A6Wt5U0njvXTZl
uz7p64Mt/afR09tXYmZ23UVRa7/49Ywpx62yT1rvW16MDRHiddpvyiG967DK6GtFv8dR24ybNHbG
+asteGvztCZvW5KrdsfgS2Gm6lrY+kkU45KaAtWx5BR9sJNQ2GVsMuBREM5ylTfGTJJUwdLGVxfb
r8s6/3uo62GjcGfCks3DvH2CIndIg1IrFigpyzvosbj5IA4jxU3sekmBaRA76+u89RV7exZdYWwI
Kb5pfcmJizn3wyO0gFfvAJzwG/2Vn+KEolj9SupovuXq8N23gR8l2nfCXV6SqOub0yW6QMTNjBic
ixsdW1ttz/G4FE95mBQ3y5B4J1TtMUt1KUYQitBMJ6/gfH4MKl0SDMii+Vfhlo53Z8Km+Q1Qtsjd
uHgvy6a6eQ/krflGatGgvuTaIdgZlvG3aIbDP1juSXxY1ubt2WLQ/RaF7XghcnB4wslZagwbg0BR
TKUNwaw1XRLNsOj70p/bbVf2W3CQK/0FwzIy0vsr4M01L4XtzIl/nr+uenXyM0cT9piToR9v0IPI
e/VaDMVXiASSOlNQmG9DG2zb3q/Etjdynp/oKYur/ZiwA+8YT4LQmnEk4Wce9X0FQenV+HEc7nV3
D4SY/ahQyyGQqLqospOtwDo6dNdPNfge9TOigELhhr8HgGwIybTUxxVmjK4rdyYbbsnw+N+1X9B0
mcsHoJq7hXt+rVVxcF1AGYCcU87WNpIYUynsvs54Z+xnv/KaW38L3PCcSE92R48ajh5qIQ3c2v5Q
ShI0LpyFc7u4c7xLvj7vmhu0OX2ycyyGYUeDEe9yyD6VOqPL+pIgXJqrfNuI0S8modZAWIT7TIHF
fO+glRmUXD7jEQ2nyB6ceF12zVjm19iRy5mK36Na17RZCcxb1i1F/lczB1eRF5wk9/yuXXBxhc0W
ktq46sL9RCYSJ7+Kj902HQvKr31H9sj7/QfQFeubmuwB8ekbi3m/eXNzHNYNm1qPu6UKln3TulyJ
za+IhAM85dfRvJciOyzz8EkkiQwVuMvIiohQUGlBK/5VQWULw8/n3A5HQ0SEz3DFYJ4fxuI71NH3
FUIkLXCQKkA+nu0Edn33wkXuyHjtkIlcKj7AQdFU3wKvf11wdUFjenmUTvCNMTaiXMVpE/PFAAO9
hXm/qX24Wqc519rP3bNbV7Hs97Ki94O0MjNyTLmE1frdxOCb+d3Ce114hLDbKskPmUsA9bfr1YXz
Ba3KWV7cTOTFQdVb1h9tASJLlW3bbPFxGENTH+ZNoIl5K1ZKOk45bPnRgDX1P5x8MxsHcFN41VGM
Ypntfev3vTlNSlXcOeSu1C8MhY4KiTlbp28DnTp12pOdGEg2l5LAcG66+RH/PFoZ2hkXdiGmybjH
t06qw9iO0c8oH6sv4ZpoefCxNxRVEigu3GN2eknKxgO7KnieonfXjnnlrlzKVIOUKxrcZ4YTakiq
H9t6gcz7YAhJWQX1QgwoHmCeGs/z907rXekqJzvdj+OLbSz6Zbow4t1sFoB2v7QR1SxBF/6ebJfD
Sy0gVXcZHvvZJoqVnICE56VemuskQUxijt3I+nr++F47rT0MHjxPuo5rz9WrmhXH1/F0eVBox8ds
nTXQAT1OZN78jdB0P2s2nwfrHah3eFX6fvdacxI5t942deeplYAYRU8wJmJUC3bL4m23JHBxLpt2
ylNNccN9wrT0WFgPXgW66lr2q/1YNLnTkNPjfag87xhHstpZ2UFBNwNyUJ4xjSnh6w8Tj+Ex86nd
0m7OX9wfHLCuqF0PZp38c90F9kyBh7+zl0GXZorhyH9X4saL5FcgCv6YLJmv9KDUqZz7aE+NCUvU
bBx8EZV+3rhqbOqFKMh6FfzazUOBuOlM62EYxHRF1rFAmObGKKgm4CiwsC6Ml24SI/Csy1sRGQJu
9SaukHrDH3AvjLoS1/o8gj4TKM17ntuuDdpgP24RW0+6BljOoQ9reR+mTpy81SdN46KAAy1IO6d9
7GxP0kKtErLhZRzH5XBNm952Gvyyf+FGmG7WjJNtino8AB6I6cxvZNrLvBvPvawYYry+zmMkKjOp
o6ZSpomKW1e5V25c35RLP6WEpaLfCyzCs9/H4hvTfYj0F1G9dA/CYOVHDfjSFnstPDjTgNz2uHNV
AyhXzlWs+JC5Km51HIz+2b0gTFdj6G/TFTjCpE+5yBDz0zliXFU7ToJJ+Mj8HQIWbc08ZglmGSNq
GmyrJuLod/V0RyESUfy004ZCQdu7XGypR+8HGXhuryW7ihiKsi9Zk+CcYWFYB4Y0APnzrxcj6WmY
4aenK5j05j4negIP3FfUJfgZUfWBzjIVqt/JFM1v9o+tGv6xWEGs9YkmjBnLc5kP2d992D+e7Hix
Z6uhcX8NSY7aGl3s2/mPkXuxdGs3bwmakv/k0794vtHsPes/PjBNaFjCf9zhqA+u1z+OMXOXMcfm
YiRPZuuvhIgDWh22NVUXwzmvKV5MLiZ070Ou6D/OtPnjUk9/HGteZWSWcSTklXuxtIFfppvyYnM3
Xvt1vBjf+TDBJ02Co4jvxl9tmDhmH17M8uKPb97Moj9z3Ene7B9fHYAD6z6+2O1bNsb9ob6Y8CTl
xHvzx5mnpcc9VRe73jEM0qaIZLNf0I1/w0ImLne5jB7R6vH73Yv1b+eoYPyJWMGz/GEDEGGRkYtX
ocEGAAMBCMYEloA0MlyBrTN9F/yhDZoLeDD8YRDqC47Q/iETpjnObrc/vEJ1QRfYRk2qwWn+nb3z
2I0c27r0qzR6fHlBb6ZkkMFwMqGQQtKEkEt67/n0/VEX6FuZVZ2Jf96TykKhUlQwyHP22Xutbwkv
8SpsMFE4WKvUIVbH6aVDH3hTfysh4tRkKBivAon2Wythfusm5m8NRbPKKcxvZYVkVhFC51VvEXxr
L+qob+xhFWQkw0q2GIa2VV1jlWwIKkEtOBdYezg4WIDnVnmH2jaRr6+SD2UVf8Rs70dxFYT0oS6c
uSep33UiEpJVOAIpx4DbhphEW2Uloj7W++5bayKuspNOk5cXaZWiaKjJkVYPQF5s61utgpNu3NE7
YgQmLx1ylkVYHut81NjlELto37qXPNSlq/mthrG+lTERO9U5KbL6khQ9Nd4qoZFWMY3xravRNUax
fAsgCRxzBgr3KK8ynJrA6n2xSnNaPYnup2+9zkSJbOslUDap5ShRs+uN6FIRLXyLfLpvwY/0Lf7h
HFsfhm9JULWqg6jWOD0qzLGYqX0LiIygyrcZAJGN1jPt6Valkf4tOlJW/VHUUkxj9GKMBy0AddwQ
xVRxq2JJHGXxQ1lVTMKCnmlgdOaHorwcel6Mz27K1GzbrYoMRHiUNQ1rhsNLsu9WndSCWPteXLVT
elR3RNqldf5qrNoqtrfFT1e9VR2K1CzFqsIqOaccOJ0hzZrjpIcYtQq2aD1MPjsCMi4plUIoiau4
q/4WelVGHSJMF7AArRIwAXPXffOtC6vUOsPgjlishRT2UnwryHK0ZEWPqGxCIbZFJYjSzFpFZ6a2
DLvkW4kWr6K0HhftVl6FauYqWcNdkrwVrSId2wQMDHq7HlYrN8CbUeq9cdpiBZmUHB1cQ/AUu5Y8
dm+iVIL9mJK2FTl1aMOxGibpRqz7DkGuWHesHFE+vEkN9l8bEUyw0MBESXRjAX2SsI9n8AUylIaV
3edITkOEBCvfScfj1egaruU6WEB6q5OMwtgK0isLEWK/aWyAx6S8qOhkmzp7NFM9fBhoyr6mOVTr
mwbHc70ubVAV9Ynd2x4hR4kQQ9KBVdyCjYJPVQpu20SMYYq1S3RjznU57MIZUxdDyF7j5xkcO3Ro
IIh3eRjeOAljP6G7wAorzAyP7RyEwHwoc2nByY/5dUADLI0qduEsbw70tKT0rFeSyZJAKYJsLxhV
uI6ZNht+zpmLxp5s8WExEJkcdxlNdSCvSpONOBKQuElGJOS+ZnHe8SpDhNgwzmkZISqXpzMi5PI4
1Q2Z79TFrFkL4rdyBW3Gn2ydQ4R8LhFn5v5D/5IyKSi2nWDSdkIuSn3VmHG5uFoS1i91HbcClEfk
BrbYSPGLEZPixoyr5Zu2OPPdgvWTyE+t9JmmY5229xl7UUfRoUPmYxfC/VDxBng0jwJlm+tz/Y6n
oVu8fIADBX6yaURX1NTiddQUDgDVWKLq4BeWHxKrGjXOpW18zBMFTiHm6vcp5X+wTUlcLfMoGBjc
hz1W+xD99X5OlP7TEvTuAwlS+SqazVLcUr0Ub4k2Qf0bqePRKJeof21l0tozniLuAyIEKC/m/FIs
/S7TbDFdlNu6bGV/lJPhq5va8FZCdyK5A9iAkwAY+1Mueotpm9FK4y42gE7RpLSCI3TBdkB6BhrM
UxJ1upYLHIlN3pfdcyQr3bANO7Qz9oAb/RwqdVlumCZq2iHQpopqU8znl1BrIkRSpaAWziSE2rMC
vUi1UX/Uxn4MIhiLZpEU1p2UD+oDLoxlO5lyxMh8Am0tQVukuFAC3gwQdSqYo3RuRRrT6bjQEZ4V
Mmj55d/jYJ6BKsVVz/S00ScJzQjjZrCWMAo2zL1BNQmW1PHfk6rDGyiNjyK8QM6VaUXtGIMheQE5
0A2MXZk3YwgSldgL5ZZ2dbo2uZyRNFOEeEwtEZabqXKhhVAiqSXrF21BWUqiQx0WKPysXJvwb1WE
YeCQT0oHdlsbOtqsV2cMPNIHxUtQvY54FN5kOSMALxhC440powXLMq8R2+TwCz4xKaXXnMBIztZi
LD4tUMlvKYyDTaqFaDBzvVbfDbESAH4amvQhZGlUbiZFGa7ySuu2xzgbX0CMWK2jcuhDumZW6bMq
p/rruLBaU+aXj4EWSi+V1mK2UdYuPGgwU/9axj5CyJ4PSNBmtNeQBGhSwmLK1S99yZsrxQV3bxzo
CBwmKRs/UKVH50y2LGYAnKUYMVk0DZjYUmLkuDsbFFJJ0jhigMCW0LmOhkmyMHj1G8PAL9c1ZXw7
Zlb2gxVF/WiKWmFdAuTHibXsrxI3A3YME7MT/lYddQyOufdJE0RrWyEQUlxwUkDjojwyPgo5Yg3v
yjCVHMbqTQy0o2pe4pGHygmUOv2aVatDCQe1E9H80iDXk4HoIsPoghBsYtaBmpzVRcicWaymxUWF
Gy92ogfYB2o6ppU99SCfbKNEv2c3s6Dx70HKSpIk9ITdknug4oOgErQzaXXZWVFNm99iPK4xHhHo
niwGN52XPexaTwsyok2zDrgF5pp43g7I0GiN4ivml6L2eDSUGJ/MHKYR8NkF+bM3lPrcoXJFC8rx
IEkuqVDz/I9U8oxnrLjsXSi6rWnnmtbSJkdEwDmEq2EMMWQcL01BPUyeyjhyYi8xjyldZqWOoGHQ
9jIc5OI2yFX8HwkdidExTDG7go6i1zaFMj8AO5GJzkzv2pcMueHkCmWEV1WPdVrKOZaYVVk00A9Q
A2xb7E41TVaWuNwxxiWC4Am1HDE92kdyupYuMCiUjBhmGcORD8jE4qXmaVeR3DT9J14AThuqNJXP
XdckOrK9soP4AAfCHiZxiQ9jHbQ/AnLl0CsH6aw5xZRNbOVlIP6AvoEiolSU+dPQayQ+jPmku35K
uy9BWol+Rg48YitHE6yFpojE94QvTHGEBisLqfUZJ/6eCe9+KOZGsxHmI7ziZgXvYSIjUVN6XAbZ
zIYI/rhK8Jxlc2VgT4x0WB6CGLzIrQJ1k6mowWOMANufhEofgb4Z0utoLlG9LWLVUDZk+aLwtRox
vXbqEhVu1BTqXYIzETFIJFhEcGVCX2+nZGyu/1osGnlyEekbq4mVh6KqRLaDukOhBjZ5NuwKIsr1
X1YoSgHNcB0ASkYbETp2hWzWDJ5IMhUFl7F28SiMnfrULirNXkj6RuP+qwz7ds5zTMxQkMpHEnjF
6QZr4wwbTNYSW+qa4qLnTQHccRigyZh5Nb5PfLct0xutfox1sgEcJEtq5X7PTP+/SuJ/ryqF36gk
3pry63+huUQq0f5VK7H+tf9oJQT937KmkLmApI+1EP0DU/b/iCUE49+6JUl03gzRZPwN6P3/qiV0
+d+KpTKf5S8oxn/pFbr0b0UhYNbSaAvSpJLl/5FU4uepO68IUgRZWRkZMtdHtPHzpJv+CQ1bJcGg
uQu25PL5rWdtZbtyev8v9+Uf1A/rD/qvguzvF/oFuxBRzJUA9ES88/ScjmZyA3511l+z6T+P4k/B
Hz8BMFbRwu+u9EsATEHvN8OOLDr1Dywvm8qrncFXPzVX2bY7+aAJfwwc/A5Q/X9fEhjIz3dRMhRT
UEwuSdnpIoPzagxwG/PSuPMG3xHzMher0x+yAdfP8buL8sT9VbxhyhLTizoVHebEu5RQ9TVjrtsa
uz98cd8RaD9fiLwQA4CZpDClQBjx84WwQ49FBQHRqdal1fI15ZxK5TbPt5Wxj43WrbXBrzCwMpzw
UFJu4mHa9cMbDHG3NdSvovcFBizdBHiejbzJ2FotZrblW1l/1BD/gzYHBngz6OdFCz2BHc0w0Duo
h2X+GCREwoKAWRuD9PRKHbeRzG3TvTQh9vbBiWkwTs2ya4S9WbUjEx0v5HxKeAgFD/ktze2i31JL
2iMx6QMo3ASQIP1hWPdJAPt/RXQqb2J+F3Q5ppXJH6Zw06UOVnFcoANCX9QRTk23Q5Rmt4M6RI8a
KJKJagHVJRwzxkMQEHaA4AE2gUhig+8XF5OcpIPxkJVd2gAXCDo7MJ5j66Arz3H7QatV6/dFdcrp
3Wi6T/Iv83FF2DNYAwd8gYtrQXlv3Li+DigDgV5W87kAfUlDOgfjXPp00CMckQhKXCFtT0FCRVS0
3oyNQr9pui8LyZyyYDR0Vd1Rps4nbMAduh8tYyFdwS2Z4vtmqwXgIDS6PXyGqivND1rAlPkRvkY3
Fbca/npRuC8tR7IucXwnK6JrBbGPqYmTG77TCOEm9y56WHTlJC6vHe6I/mQKd+NIe4JTh7TrhucB
e4I1fuAhIAes2HK4NfTe6azYj2vEAzcKgHH4yhV8hwB9cu4b40MWb5RKJ0/J61pfHy8SYGupgrj7
nKlnWAMV1wbkzGNSABrGPVw/WDoqS8GjjkHJSEsnAnFDZGVlHrXG2M0SXIVm9JDfIFQmiuJ2YQq2
BM9M746tXkNr0J1C2I9j4IQ07PrCU3JnwVkME6p1e8V0ZspppOAa3EZUHRSvGvjoqpMT+O47Ec4b
5cndlKQP2nKUxHuQFqXkNfJT1E30iA4GDp+EaUCX8ZWfsuAgC0d2B+Ck7esg7lFVPWSFeALQo0iP
oNo0dduD9UxuMvM16W90c9n1VK1j/dk0Wym6lcRb7I5dfpTqbq8u7xq5ByGHCjtuAUsUTEil9ksa
Svwu8QPWIIwS5V0D+Z8BulI6+MliA9t6RTIbDU8yDzAsYndmbmpL1mObqhvNJCEe51eK2DN/aecn
wXKD8dSkJz06taPhzfyAAdyj3JybILQnzE4loDkUAAkmSrp8E+Z7IAsI0z9ltb6LR8/s0fZwqJro
EEWGS+Djthwz3MDydAcK4BIOt2FP2aRwXGnIvh2irdq5TTweTBoOtSpd1Kg8WOkX5CG3qPwyuUFM
K3O1PDjrxS30Pqa3xJX2XoOdXik9GrZ5elObhlOSfCcF+xnTyLgsrrp8WXrxGIxXjMbbLMTGje+G
iYMg/egF8QaGdlX7+bKrK/WlGZJH4hWTkqiVyA1HtCv7kv+vcYsMLZccbxAW26nm9qRSDJgxUzvL
/E65kYtnVZ82ycApPN2mnE3K5DazniXxZVSeACN29RPoEzsdv0LhArPaKQeGzl40sZqUR10lf8N6
q+G6yHTrkHm1EopzxOTKj0w8JPCT9DDn6JvZo3gcVKxqOMx7jitGh+em3hhriAYLb9d89MZJ0jey
8B5JewPJIfcIn2Np0bNgmMGoq2RlY9pngX0UzuJ8CsR3Uf+RK09R+SE1H8UwbGnGykZgh/NRUc/Y
drPUT2NPTd/M4CVap+P6fR14Stt5nNVIF74gOKLXpn8mXXNQyvNKBswUcVdgk+jUVwhEUAuRtzia
7PQm62m311lCrG06fEphy8TiMzVfJ7o0BTmQGbNspgLr3eXIYMnIeuZL3fZe2h+Q3PFAsgzmyKKg
/8ewWh7LehPEt2bnx+wpWMcwxb/oqwurNe+t2l9CSDTxfqYZ1ZUPkJVtsAQ8MRs0BV2vbWS92/ZF
fJsP2H6ZLtVZezCbmVORsBHBWYZf6mTgydMPsQmVmdIp9SSttePndt7FXfPQToHXvKYA+G1Rpfxh
F4pLb1ZujeI2XM8u2jabZretdq2k2KD17WS+W0GpOZ7wiOiIYfInhCd1ujVjoKuXtmsZWbSuJn4N
1SNtDygL2K1UUHUy2QnW6JTWS6edCxaqeEsIRKL7ynRo2AMX5IqS6lflI+vPYm3LaJcn1aaY8V2k
AzZEMjZqZFoNe8jCX4+iTZybbEOwkda2+ktXAYnhadc010zw0Xt9lAGH8Npiz6SZLaw/SXPyTMAE
65IebYwyXN3S0UsbuNbTaoYezccC1BgcB1sVYt/MkHouH3OF9ODHtNwX5UX0dTvDSC9+LMOhCh5E
BQuiI5cbvXmPK36SN+lHmW1ynK60w3gp3ByjhDCcwuVr4FuFmRLgXlPKgzK8VGTHBk8lkv7spPTv
kQpf9ITiIZwPfXYPdVJYJf7ajMj0lE938FuSZB+qp0zcjSyy4SbPvR6tZZ3DntjpJZ3yh0TDzs+w
Sne03p2/c7MZ6NmcweeGF6d3pPpHr51IEKizi5qcMmWfSxlUoY3YGKfexEXHKrilSfZUxPVr+95J
m7LxqkehvKut6jDC3Bl1EofEY1NTM+zA+eaqU5AxoszyTTKeEhbIGjo/S25lOVY8YxWDglWew+x5
jCu7E0Pibeib9oWbGexi5tECryNOvj7tM/lpqc1tnt2bbIUT+PSBZl3CiGteDlprHElA0gy8B8jg
ZvOGdJvdAgxHbaWdiQVEr4Hf9/yUyp7ppxBe1MYkIvXknQhrBMG2n89yZJzCdPnDGUJa2XW/VqK6
CPBPREvFH78cIlqd1hcuadHh6fVin0P6Ow5MpJC2RDawykT6/PviV/r7YQLs4F+u+MthosxU0xgG
rmj5GJRLW9+jhvLnu2Urcqbfwse60f/nB5i/XpNz3s/1Nmy+VDbHUqbRY+vb9TgR+5IvOISZ5xvF
STfxxvyD5vnvp7OVrijBCySDRUcQ/vMli2zQK3Wkolt3lxi9BTK64kc3MGJ7//0dXb+iv32FmoKw
mvYJtpz1K/6LCB4dyJSXaiY7BpR7YderAzXXsRgQf1CX/DH0dj2b/O1ypsoEGCwi1pJfLpcYCcPD
kWaNuq0u61fXesp+3kBm3Zh/OI/9DM5bT7hAKDmw81iS2aas9oqfPlmgRZAaRLi9HP2W51S+ZvXj
PHz+/v6p//CJOKubmqgZZDLK2i+XySN9XBCy8UR2PmQ3R3+rZAwD7XtbPACNbxG4Rf2dZbARs8RJ
z9E07lNB27Vm9DggTaBQ2tBBs1FBb1hdx7zfm/G7GbKJu6XqJsjLlC3+a7qXVCQ1HWzSlSI3mhz6
6QAQuhv123/qxt24H5MLBK/Y/v1n/Ke3TlJkhXOzYkgrrvHnW4kOglADoPeO4Kv3i6c6qZtQ7SNj
tUGJY+7k65P/9KrLf39UuKiu02+hn4Yu/+eLBjJg3y6P1kdF6x3ZXXzLTXcI/zWHtKRN8odXTv6n
LxJvgaYoEtRQnpyfr9fJRRFP60xS3Ie+ceXRtOmBI2U/EGRhzxvTwzjNB0223QsK4rvgD78AH+4f
PrFmGgaOFG291b88SnpQgheqRyz/RDyghXNqnokYO6yZc5JiMCQt1TatH5rythGKfUASZkh3W7IG
Nwl2SxI9ifW5HC+1euli5YCp2uOpl5Lwoan6rSmLAApGHwiHqKJqig5m4jTWTppPkGvEwmtjOGGE
Pw1ORorPWJEwtHyYBs38gsHvsFXEi6zcq8i7Bw0qI0nLOgLh6QemjydzgKZmhdY9A/RHsBHPUpJu
leVDExtG+znBh0wEHYXyEgdmN87eTAyC6o9AtSb9ObwLKl8VHCEonQYMMg7RvWQartU9klFgh3Hi
aoSRrGFW6wkGi6+djLmL4Jc/T63EH/Le0kovioGkF+j6pktphC7iQJtBRoHE930Q2CbFTzWRt0ZD
gY2OUUoPg2pt6k5mTszxQfCCnCprvinSEFT/nRJNO63fJMYT0sWHNDzqzVnqyZLoX0mHWKLSNZeX
hpQ71EkcjE/TQFHUXSvlw1iugzD68cIIrPps5j9AU//earKYbEgIuyR6mJb2yyoaLihICwNberIL
fcXXdwQTurKfbP/w3v/TA7nafyySayHXautu/JfNoY+Xvh3EARvxZtqoTusEO81tNzJtLWvzp71h
baL+ujdgMPzv1X7Z9Brc7EUvdZw6yrtu9Iz6Es8UwAuBQhFS5S34fadHBJw/001qZJxQsbHtdGYC
d9JwmDkeR9KdYVwYvao1lETOz8wJUKveCeWzGR90wxuEx54WQVrvhE6g9YmXtaleJD18QhE52UwT
AZbPDwbPTgcg0FZpMKTPBPHaxngpeYdE0+kYsM/6V7U8J/Ot1ajk9r1n6T5Rk/she6MKJBvHH9pj
PEs0dIL7Be7pgObfyRn16N0dG/vjVCu+HC2PqHB2SYhUXeiOGcx/rB2jbf7IodrN+f3vv81fSyeM
5TJNbxXNHZs9RsGfv0y5zek41xNIrYZwJREUZGP//gq/foHfV1i71iwlOieGX9YvsgyHZFDg8kXz
jWod8+ANt+3vLyH9+kj+5xoQlUWJLr7xawHRAxUH8ZWojnzfu2sdRgiZBlnswdgW7ugnifuHC67v
0l8rFi5IA1nS+USyQV7yL7cNBnBBoBbY+NERbqdN5Eh+skneoxvFTTfCi/mH6/3tLfj1eusN+Ms7
p6VIRfIBXJgcckLlOI+KRZaHV40nrZBIzBscbcQpMTDiDtaAS5xt9gi+VIcvytvqt8m+0PcJEFLi
AfieB8G8V2N8i9pZiukq4bJWyb+pomNskS0D4rd3uQVOIT8pw02e3DXpA5EgKtU1U8hwuTN0jofb
MbtPp2uX+Sz8cc+kTyC6Idoucu7AaPGgP9gzpGDSRK34I7bOVXmW5Im4IfT3uLPb6StRSGPu+MmS
a/R7cjgcVfUHDDJIeOIsOUAnUKQftYpAbGdC4fzDF0niwy9f5VoRAnZWGOLQNaeq+PnWWiOBRYpQ
ibD3jhVdHEwVQnKr159GfyPrBw3fxnjfT2jbRPSvx0G6WumlWG7wyCE+v1vdmExvXUt5kEPQX7xF
/bEicFpjz3lBTOURS0a26rFt7gok852X4KBpbxfVjdixZlhWdBQU6amdL1km2LqxieY9ASZp6AQo
mhNlQ6ASMURTu+0I4EUknqeAZUAXb5F2KqjyiF3Rr3l8yikGVdWTFtBsmL7YYLL+Lq/uog5DpGeA
hBC3xB8EMDQS0jJPcfk21seCcyEfYFOJj4viKMVzmtxF/YHRKyRiTwS3IkbP4fKsF4jHaX4TeYPf
NAeu1d2OpuU0w4+MtkZOc5O2SQidRsgEr5sJigI0Gil7LTnC6UWaZmvtZZ5vh7WrML1SXijNVaaz
3i3YEatPxTgZvW43MJHTW9o0iH/SdB8lt7m5QW8WohmpWnCT4luVoUfcjOIzzw4wSSQjbjYfJASL
0K6NPiCB6dRb5UXDwKNxe6BwIhujrTP4SYR/QXqTFdgdY/iVFMkLhbVO012LrqTuopI6DrJXNxxb
89lueLGqYgdTBvDDS956RrlXBSTsnhDekmVij8A286Ai/AkF51yf2uaLkTB1AvMsXq9KZBJOe6iS
HvRs16JdHuOHMdtX2ms70ZpvRj8gsinvL8mMG0O7FQqUOYznI25pU5CzHA0eL/kGSeNGQixXWHTW
QnBn2xgRa9SeoubTMFAePFREm7Q9Rp5obXiq2i2AXgdXjTPqjR+jumxNbsZ7EG5IZz6oqpuJMViw
V7V5tkKPXKHtoASnRHFF860lYmGuR3dK3lDjOOn8Gss7ZTkX3anPEJeIDPLFxc/D2DPiY5NeghzP
Kmkjj8x8Ov0J8gNfin6z7qVGi8q+EwaNni2tdk18nqbucZKl5zgNz7RnG7RzdLcFSbsrohN5yVxg
avw52ovFQ1KN7sC8YS6viCUfOmrgJXW18Kmu/LDaSoXm9P1Bzfclvhf9sQAlMQ5HULw0rOUqdWkV
SjTJyhAShYFVOJDPXQ6ksc4dYewhigWAxpedFMifjfljgf3QykeDriFd1QUGnN0Z04YlDS0TJxr1
3pjvegOK5PAao57iOYiTAForSt418MmnQpGmqzznCLVmt14mJ6zcwIQXBFXfdDCJIeNxWzrwSD3c
2oSMyzgqEsQzZ3oyo5FDd9goRQRT8fCmyFd1cho4tKtINaoJ404jZF606XKkeN487iEm4i2DtOhj
URDjfSSwpuetPwhfY3ydxI2SntLxceR9UfRd3b3G4iEuvyT5lqZ11zwHo+FEyDVqspd1aux5L9GU
rF81UJkKRX+swAdFzD+f52TZNM01lU6NnriovqTsJBJF2Yn2ErsVjLaZLi2gltHUtkK+CyI/AwvS
Y8uVe79BVUJCpi1be9jDtgQ3Cev4llzHFWUrxq+4I/ATkVhjXoRx09X9IyOReCLMURvhLzJjU+8a
mmaSgcIlZGb0afLFK/ORksyumSlmfXgkbILgvOJiUl2Fy7bCDyHUwtFSX2tsmck2yIDK7idOCH2+
L9p9gviozmrfmp9rdGBIbsdw2CTypxF9mHp7Whgf6Rx58oQEqqD3kbnuyvymVl5zRDs4wC4ku/Kk
Q95p1G03e9pEWNFYf0UDEb2KgrKY/1CRWy3PbAKq4RlMNhfuQ4LsioDczNqB+wFw4EgqnIOxWf0b
tqGd5AZa02c5WwTDh16Yv1NtwKWk+GRxQkFk1vforlEyw9ZllpSpL4HFYGxxo8zYpWOFyLr0CKPZ
qONB6wlGPInloz6onkhmlRKDTSEqviX1VY12Y/4291QEx9zSNrUev6UTJjt2uLp7YpEfTB9Go9to
PPbkrBltfENE7aAZL/j43FTNP2ExAXc6mnXtE3NoLm5XonhGDo+/jNfu2QJwZ9LZzsabGcwPOCm7
L7e4j4IYrn33qsZ0MzcYKx1qBpOjZG28xwbP/jbT+h0yKfClloewcghKF72RHYQsU6OHE9GYSrsJ
7qJ6cJd1eQyGt2lpdyEi0bS+4c6jmwR0j8efqdsqha051snr5FQKjdQmbniXcNycCX0aaZ5oB7Q3
VkiAc2GcZ9OH6VktN2F3B0HzE2MMzS8KMGX1DeqsqLvWYqhiPcQTOvXlZcJxyEBhiPvdVJ2EAa8N
TupEIfWx79VdTvOsLvetsUVogmXFjL1sKBxLjTyT3dFM943iGvpebM5pdiXZuZuuCvZl0g74Z3BN
l/osdf4gokPOl23PiFeaDql6SstPiXHtQmJhWLp5mrLUluvAWm2pTCMuxcorfMjJk0xpHN+ICaVU
T1rQvOrRmFtx5Pb5GO2YOWF0WkqKkk7f4l4GdMyguXSK9Fxy30UQxXmHz0Cv31SDjhOJYgXZxGJ4
7OHIW0q1UyOiQWkPyAtBYXtOZqH5pED8VVuzR4Q67EV5cqLiVayLTSQTbCnkxVFu9JuqAL80M4Lk
mWWnQdM2lYufCajrmCIDuY0Kr0xE2gwB4/3Cmav+Jowe0w5nZ8z7zynmh0YAaVmPG8SqjNkbBPAM
XkwTxb7ihRgIps8VNF6bzHS3WVHbcXCXlg91g2W/9TXZn/XM69E5aFhP2ChN/a5lPFzNlqNmT/VY
blThbsoxo4wWXsSTDMA2f4iE17C5E5WHMNoN3PBJuqYV6zmiBJ3pseougYmeYhNjgFmmaIso350U
ETzP7Zo9Q3IAN2djmdNLoD/BEHa0rvHE+tIO10m70dTsGpKhzCjewpinE4TQ7PT8rMqjU6Nfr83J
K1WnTIuNqlwmRmkEp9LVUDo6NdJtZSp+o5EdiZpXUZVtsaxA973OTi/7FX0ivWb+CpWS7/NdhAQg
cON1uLet/IJ0E32DkyrfvkxOFLmdZ7cKUlQx8ptsC/TxBTE+kvf6GJP0Pmuo4AhGR+6vLBeE6wgl
ieReGMEvsUfOjysXn0r5OKTxVoU5SXTDoUk/R8Y6085UwGEqdyq/Z/GVCD1lLKi14K6arywKIYZL
E2NX4ZKsvXaaSPvgXT5Biy4Ba5hxR7zcaxc8ro0xEsV4RZLReCuC174/lmmIybBNqNcRa0v36GEV
4d4QyAz4GlYDL00ZS4zv04V0xyXZArsrhQUmL3dhrtjkGcC1IhTpU5luwFVmLmcKRyyAtwUwg1Ex
sSxMxJ4zmkcuxTsptOKVPYPXJsDutA0mdtWjVl7gEOT9Jk6SowkiaYeFeR8aFAkR09Z+uJ+nXRYw
WbYIbKPODZHKDpc2Uh4WqbwRoBUEAICpACre8GQ1BscEqYQuAAa6X5t0qDCueDry69lwFVjbBm8q
Z8AAP3Zf1S/Az1PUMOVnEJ9b+m567KZp8BJat1V4VZTXmRNZpoHcdUcaDoa1FdoVJQByg9xB+dBm
MAFJGG+G25KdDWnyRgw8ZJXj4ukjPetBccQebp60R5QjTu/t+FRa26TDR7Gs1Fnbki/GOpHpSZOB
40x6u7aeEz1peBA62KsF36k++KEeYxp8TkYqHCbIZLrgmiVEjKNoBDrTIE6GopMdgzPopAQXoKxU
rJx+5+uYMBSk6pFHkbbdWUh8NT0zeI3YeQDd45aOiOtckyhG9oTZ6i5KFvLinOYa5VQYM2C8T62d
jPKJM11puEbKnJFpr3qY5BvNuo1Ll8hYUbosEtCL+WMaH9bPPmqHJvrUmLuyzhfFsC+nc4+UwQDX
EhiUBXYZnOLCI7gRledTwZ6vQwdZpO4+1kteRLItJbsVJjfSpFsMmjyB2Wq/goPnahAUsXvYHTPd
MLpNhUOAO7fi+K2SHSDnZ0Og/MmZRpL0GpPTyg8OP03jUYB62KQZwTs9Q82PsMA1f11vvtwC1N0N
1rkZT0EG4F9kxrPtyOkTjXst3QX1AzKSkahFneA9sSYnnc9o+EHyLCBAaHgziMjZJctWsj51403B
3R0qm5SleLxXKQ8ljfwXM9ho7bHvcdp2rpi8y+Y2GHZTfhA0FonCGfqNif13Fi6YA6D13NMHKxuQ
09mPZdowBYB1ghLsrcVQEqMuKyPL7fD/YWvi7fb18bpIOwS2dp5eJv1lUFT2PC+a+wMTUHekP92V
R8U6QvHxpvoHDI2TMKevNbVw2kseCe1HLUD0t1jXKhJYzmYq1Xovi8Deowv+G7uuEPibdq+Lx5h+
0syixVzHwbng1KHlBXwIGESczlvkba2L05lnDEtpS9bBCBZNPw3SVy9sLHETFg/wWL20YS051bQD
ULqV9UNXHirZ0+QnqitCDHnS/g9p77XcuJJF234RIuDNK0kA9E4SZV4QkqoK3nt8/R3ol6vNUpTi
nNMvHdF7d2WRBDJXrjXnmJJ87I2P2Jj1OKFqW/6SZA9dfmrFm865hLn5N54DttadArZBTWifzI6Z
8n0UMFjExyFrnKGj/31lG7Er4a3glDDMs9//jjMUAOlNkBwZ+/gwvdW6G4/nuqOgQ3LMnDo0ear1
3taKjBCYYXg0ir0Zz4+UsiB1SU6grfABoY8M8iNT16VIeCRYvpGUQu7nEwQkeYSsam7iQt4L6F/U
hkDX8G1uTqmbgFMMMZ4oJXQ4XkMKMK1HeobD2ret0HPSzu3oKmTOkLs1gvgG4YJquHEkrmXl2puf
nngd83TNhXVC8N+UTum/+93FtEB7oyfLxitIDscg7MPYiPiLPNaLXrpuLwwvnm6siYI+k1G7SLJV
SXc/94rVCCuwD5JbxLMynDKrggX5KEYPefQoaINb4TEg22DRNddWXmrWr7hyiYhatxG7rQz3nQo8
kg8RrRHKcG5Svlnv0vGXpwjLutwq3ehY/Cs80BpPRICuTjjy/7M7pJLwqead7Rbo/oG/Sa0JDkQS
uzHMZVu9YEaajZTdjVDjxRCcI9xiaXqhJ1VEf8rZ0pCsB/UY1xtPeR+agx5viJda5ErvjsD3R19b
dclOoiKUdBrh+Srpt7DfaFohfOHSNCXHLNnCG9uWpBMHgLwMCWeSiVIjruwpdsTELrga1Iuie+2j
bS2/j0gzhXpLKLIlX2cyOvkzUXgOCrjCsLPS5DoY5UsnrT3wV7n4XvWrDvgLxa2RdOu83ITJi/67
Cnd5ghk0N11hyIj/0oG7gHenJi/4LbgSYUco5VdLeyZlvY/oJaTYHIlwMVTMZzUoA2HdsD3I4knL
D32l7nGF2cBdVPVTtzapp3AZOA4RYSEgGiJ6At6QOb7yJsRu28EPbrcTQxtxHSrPahjYrbhNvA+h
Vnkjf+nyOozfE8YKhvqZVsdC+FQThx78SrLgASP811DTeS6nbaI/pDqX1f6PBgIg9yuasikNnRlJ
sMImg2i1eMnKjYf7uowRCGEm18B0+cjhXnxKh4l2J5WhN/7qVRHwz22QxaVfHo6JHYvhocItnQZu
a/62uOJY5qaTDmO28YdnMyE1qbgp+lnpr77YLGufdsgplHZS9CuiIKInPeFEOTJvRzCLmpunXFOf
u1g/arQJ2byDHkMSkjgOQ8vYdfW45K02M5Ej5lVQfok4eDLjDI59xZnAza4fbkm/8nmWVX9fam/g
41safRrsLi0dV8T+LmpPdyNu6vGjIqHNmlWpupt3/RpF39DisvFtyEyLJD5NkkC8+yKljkBlqMMt
sTpXrPvloK+BRujjlbRoSHvjIpuqY0K1xcsMXlijoQQwaYcQJwpfeyjFgL8BfgEKpNElIE9NP6YG
00pFStXFr68pnT9phaIqJtYFa/aq9F+D7Dd4cUXZwvMAQbYGnLUAcm9Ub/9uLt9PPv7XWUZUxkCO
UQEAxv92lqcmVZUuIldJJ7x4/IwGm37Zv5eYhydf5xB3S/xPFf5lLhBUPoSQlOY1OUkTrtinhOFi
2ABDOvx7oW9VPZphaHNYpwXe9m4QPkqBnrfUtct2q7uaw919hUbxQXNVp2LuJ/5f6DS+Lnf33TVk
wobTxHIl01bVTXKbvZjj9t+f6js1yJdVrDsRTy/iP2tVVkkpxE07p/A3SdKhNfLvdfB7fPM7ITgh
YBMnh3I/oCojr+Vi3OA9yA9ySKAeWmqiURIEIGG3Tqad506zaxL9Vr/Kha3crQN5O5j72mRUjp4b
Br9MN1sKl4xlf/gWvn1Ov/zl5gnJl4dI1IHjhT6VacE8GwQMTsHKuv37G/hrRPe/J/XLIndjFvh5
/hhV0HkJRFiF69ju1tNxQJ2VOtZKev33at/+rl8Wm//5l08UA/CrjBillM6xJa2N5tx7T+hf/72K
9I04hCSr//9XvRtt+gmOCUNlGWADTraS6H4tOeqXks2yPylBvhnv/2exuxdQaZEMhhXngzmtZSYt
9EtBEC0ieiQQQ7DM9gzyfviAPz0Zd2+hBDcIUg2PLcRRW11WG2XFnbFcaGhfvAXtuW30Vq//veh3
n5PZOZ5vFGE4nu7W9DT8or6AsG42O+Xbbg3w8oi894dlvvtoXzWDd7+diee78Es0g56AU/BA56sU
Hv/9Sb5VSJmKpEPZtTA5i3fPPNkXlalJKCVqm+uGnbuIB7JduH81Fzn6wD/BT/vMX2+ZIip8KByR
GNZA65p3c2kL3UlWeiMWXhBzC9FObZJOn8uXcoM4I1r8tHPMO8PX4+d+ubuxtFKLot8YLGdgxJ8k
en0/Zt3e75zzEhLKQILdOUlRB/73VVamHMdojapFWA+O4ZRueJi2sKeW6Ur4Ue4l3T8V96vdbRyF
XMtx2rFaygXSLo+t69vqRm658SBrk53caZ/HnfHTe/bth+QXg8aMWET663jwo5GgDBnjgODM4tVg
JSxj5po0oPZIXE7S+YcnU/v2g35Zcf5lv+yQpO402ljxQcXsj6iuJga44k4ODsZouH2U7Vt6kIRA
2EkSOCkT3Mgv4DxmjCe615hRGKF/T2J7VcRn4tcWo3Sw0m7ZmclDI5QO4QYRF+tGpHdRU3/WBtGy
B7W4adJSz3cDbUVvcnIDYtYo7pIU05iYuBKgVUk79dNlgr3E9Hfqf4HsevDl7NjGHV6ejSaHp1hO
nKYJHUEjxMXHX5b06jIMf4eDO+J4CCK2QmQtjtHQJvefx+DQTsqm60jgjbkDuG20i8wtsjXiGMZy
19ewCZKb7xPwqOwn2lNF3tiN8hQyPEpohtbEK3rhE+A0t1YFZm5Mclrf3Hjg2jHyj7SNoYSshsR0
+uakxo7BWYDhZtBoLB9q5ZqEu1LYwkpP1f2k7filFwbqDK3wHZBzCsWninxNqR2/Wg/SS68eCBuC
JQA4iNHkuEyLU5fts4FxY/rhx3ujeRNTp/RemRTNuWkS8RTlwRyvWEi2YojaGc2AKi8MGR2AdZNT
JuPQEHMbx4XBH6aG2dJL+DuChDoQtYKKaWV6uwjDCokAROg4A60PU7XrUPjpxPxbN8Pb/OWxu3ub
iwImeZjz2HWO4jSn3LWW5oN1UexxHS2D/U/yzb+fclVUMebqwMrxRd5vwKyWtrqKdjJg3qLCIon/
BN1PL6/57So6f7qC11cEdnH3Lgltk5Piw7MdykyGo23R5S+qV+1MGbl9gAbzmMy9ZLyIo88kjEGq
j+qMkbTpnVHDkNbBNW9D0u9MwTk3cbg1kieDplpc4bRB6hbXJ3Ug60i7GsljPGzoaB1RGI7Sg5KD
TkopFgFSjuOhwQpmmvFOqes3RZBcsngY71qun+Y0tTjmjISBYvMY86RMJ24ONoQBd8zo7uCD1Lg8
mAYNOC99m1NuAcHYBjkFUGdX9bAWQAnq1VNgSmjnNoMyXFDdSeF7kLw3AZ06+K39s9q+1tzSZUFZ
wbTDot/ilYtdgZAzryePBfJAra398dL18Wr0N3X7gb4zk/FIBLGryltBFxY+j4XIVG5aktPxLHJO
TuF1kAJXGj8n5Y0CuqQtBx2IzIuN0ipPvBOgCCD2GIkPJRssLj6keguC2hlDOsspltCI23sOtAK4
SjsDA/tXEJMtA02pcMkzQMJxkz0nEC/Z8O75//u66tDVxQ810G2zIKTu0Ihu7Z0yxenSHRsCk99X
ncGi0B982veYkbTyTH4ypqbhl5xj54ge/GQ/NuHZkjpHpHvvW+vC30jCm9o0x4RiOwLEVI5sbUwa
2o4pdQ/8QCHEqtrn7U6zbnDkHiJRXAPL5BeRZ6vmRiqGGyE3PM+2Z3zIhrSqq4ze/RmHY55cuuAg
iz+exH+/uyplGUR8CLmYEJT5n385MsRe04BZckiJ7qwwrV1CM47Eai4mm7N48+OheF9dw3cXNWzv
uoZeXzbuX14hSyY11jgyBkdymP25qE4QwSxzh3FNaP9wIv796ZCzwbXnA+oSau+7A1HM28BiWqsu
0xuDBeoMZD/aId8Aw1hmBwFY70+Xz/lP/G/xpCuzpZ/rtE4K8f33OcGUGdowRkFrPfj11hgW//5I
c61y/+fjB1dJa4CEZNwX0oLs+ZGfIKnO29RGs+Lrph2QHrr89zLanBZxtxA/FEZtGdaBgYj07sHw
EqUEtWrSS+GgT7nE8mJK7aHPosVsdksaOmDh70r703iVXamf6hTuE9pwDfP7RIznIETGrfakAg43
yQ+nx9MKN5nqx0vySwYDX5KCRZZVjzjYoAUuo8Yumgb691lVMHNyMsrJZ8o1xYqJhTGFX3qCFl1X
nviCMXSXK53ET87ZKRIOvgJdcvjUko+ZR4h5p9KURVdtojha57RQhlFAHWQPMp1cQmxCjNu04ghs
rwcyBy+eESvE2ZJoP6tYyGnNaT5CnRmyfYo1m5Y4zGk7RH7XdL+g4dlxhrSMzKYEqiXDVC0o9lk5
zw8YaJAoTekTB7gsLRt4M/qFaDiJ+MV1JMrE13Feu0E1S5wm26iSTdUP+Kfrx65ao0qJh89Wh3Bb
TwjUEHrU+CAsDKcWFCPdBmOzDHBbmTLPFnXsdOgb3wZByRQQKBs6MQRTBjiART+e4H4uIujwBmxY
j2xZpry2UFYwvrxNpzOS1Jpbxv6XzX0LAD/hn1GInaDehCAJaRSqyglHOAjLM0fWwYsh37T9TvDI
LDRXRoFYbT0BGFPGnZ8oD51cXDJqHw0yVubj2MY7T4bCRVJCzKXtW6GCrUoSnJ/eupSMc8eggaCz
RVWf0W7M4/qp304JIZ71VvFX2AtNcTe7a2WGyrS+Ixr0ixIFnmc6pOYKHIoy7Y0hIGEwsIsRYd9o
aMBjtPXUPKpidUg6dGOB8Egkm0vKz15KKd1go0+HIdScSHspUBWAIbgUNT17QOtoDIzo0uMMkE3i
sAYbh80bpOFHwrVXDBoUg+FnAp2vMccjYhREmXsPzS0Um0XREgcpb8O4cMyaN0E6NgI/Q0diygIZ
jSZ657BNNz5Bvh4kNvBKJ5NjilMcwKByGOQ9uvVa28k5AZTZAw+FYxYgjEnDI7VZydAqKX/y9tCU
ZHrRUAdOAxQMC/oMGFiV1iGK+52lEKDQ4aO0dlV9rXB4ZuhMU2ld5fIbbKClDFc+9n8RmHcaMM/W
6vhgZsNjDa2c4OrskGMZGQvvCZDOjr4X4g5wo6YBmNw4Kzl1BaFkrqGHa+i0QGDTbI0QbxWU7Ss5
jMzRIuUROjGbH3ILf+8Tk6ok7aotf8sgv0Ppz8RYFQogMHlp+JOQNqbGN/jmKruDZeFSqQCsyTzM
lTvmpUtYk9MURGH0YfPc40tJa0YcRpqj5lEZd0Q3PMelIxcp0g4VJcMolu4kPUexapfeA5PeCXZW
VNiwh5oaf2h5EtGLZclFIFNwMh5by57GK/nIC5Ebg08FgtOD6MZl4xG/HprHYFIO+pT/sWpmV3mN
PDYgHMZ6IT4sRLclS6twkDdSruPfnuyELDM1e/EUdgJepHQdMSqxKqcNHRnxJcPGKA2AF/0WxrUl
nXxlzdCiC3W3Fk4k1JXUI0GaOAKenX76g0C0Du0SbQsiQ4uqQtJQlozGa+nD/o8cdidO749qxtPn
xXAsSS2WOd2IOER1aM1Qg5U22kUIb6D67Eq8y8LIb9EeiINx/GEeNiQ85sxBOjfRz2qmMUJomarm
y6Y2HQttQj9yVcEYHTbMtrjcJWvsSEyLrmrbLwu8syl65frJIx4KKFwtWC4hdPjp5StC2Epbl/Vp
MHYhws+Iu2C6LqNrBmvQCC6IzHupoNvFsCC8Ni0w79LFJUf9W+1FkQgKkM5Ww65Zr9XgKFPFJgap
MP5OMfDsb0WJsdS5t5BBLSuCxJA4wY4HerXslcBN420R3RThmKHIFJkNBqBEKHWQeB11fQ/NQxU2
UkpLFCbNeGwj5nE3XbqNaAwTdclxiPT+oer6pVYClKm5QbEvXKf+DJPlMLbs86BfP1v6iAsTFCv4
66MqzxCzaCEU3VuWd29KyU0aEm0OgzJFPEwrNoMpuw5Stob2D2XSzmc2aRB1obBqLCGyJuxbLNTH
ADJkM8HCWJIxHva/+Vo09WzEw42a1+KpJeRy4ekhsELG+7VmuL7k0elGOWVgD4KprHgWFDOGKalL
WsjCqvINKZhnHHhcFVAW6NTIyHA3gixu0H/8NvvyWUfrFGo/zBi+K4i+FCzKXTfeEMN+THIKlkT/
UPJntGH/rlTUuUX6j4pIubuokZJGErDPAk2FuL1VFiFBcxMOeWMJmqyMntOcVCm4DKr/6qdE2fa3
okYSWS1TAn/N33KPSFZzNLFctAVYGv1Q8OXmOOb4Vyy+LzlAvdLkLyGCN+IEBaU/jyHCTyW91CIT
12IdaxxbE8qE8CbCdOlyRwb6jeiwZ8tFEVPWx6bdp+Qj+z9FJlH2//X5VdGYwy8UcqTIn7m7fWMd
jiQSZ+Ql1M5LZlSPXcuAe0zXiU8hQvjsS2AYDO/FU57ZKsbyzlt41hm8Ke0J/P4pVHIo1RP9D+gT
nXHVtWQPFw8PIoWbSVhLg2pbS3DP5d41y7k2depOi6C2dGdc2peEwX0qP5ctQXmA52caWr72Cgbd
BTqIodm23k3C5iR45qof0FXJk53HH6rIMUwYTSCvq9Lb+BbHUHjB0UHn5tzU/i4GQZIEmEiaN0Sr
UCZawlqZ/kPIgCki1jXS4jf0ewuiVshgZGBf7k31QVSOhBHYmq5w0ryMw0W0tt54aQZMHMQcH+Vg
G+eu3q6lOShg1jqGbyKXVf3S4v9EFoQm0fbll4KBcLQflI0gNgvJc+vkwYtuWXMJJMBFmi1m75UM
kH/caRl9+i5Yt95+NPeN8JZKbxms/m6Xd3uR2Eq0Vm42/O6zpyZ5TOgfRITFo7jTUrbNzi3I/wsx
KerQJbUKqufw0jfaMhCfCkbzJk03pXiY8nVM/AMGyzaNnWFEPpWTAcE4GC0KO6XJUV1ftUazMw28
YvBcIBM3ZnrTQoJ2aID/rMVz1bwNVFq1j2AeKiinfoscRQsfFOGsN9SZEdkO0PhKw86tDwzPDCAv
ofJhGfwFhqVsnEb9GgggCyGXWMN7Nr0kHaHUQbKbVB9OQrjKrD9JsctEICJLcf46J5xNgIfpD/mM
F7MT+cbLsvudcdmX8j8qQjCVII6OyVhSrBLlUcMNUXKTKLl0WNafsjtn4zuRHpAf9piHF7ypITLD
G8ouin9v1c5yMo3M7M47jdwhlWAZmtazr/ecrbe+WgvshSX0oiD/iAI/XgHL3loNk2tsrMW+C7pt
o+MaiCzjLE7DPsM3+CSOROtoql4T31xf9aiEcmSsNZSAWrNQy42uvluIzgEPGRpZy+q4RwB5gIkL
+3JZ61CMr6X3ZFHl012sXuXQAW39kBnPXiHsK69k6icolyyO3rm7LodeOyRWe6gAWQxJbDH8Nomq
FH6Yv2J4+W6zMAxu3gDFaEnfDUhaz+pHLi4ML3IPkQwbG3YU5oTPQrQKFREdSvigx9CjOtmtjXwn
8d9Eu74Uk+Gm/u+xlDFApMG5zXeCeS1Q+Wc5zAtz3aqiXWbhfqLrOUClDtsVXDEV664g2aMik292
6L29OZDU4rfOZF5DZIKCKtM1ijaZtKSjqcRUjQTRainyQFLGKQCF8UgO5q33/iQUrtzQuKCNNe6R
AQGYUw7B2jO6i96eMvNBGK9NvQIDP5qrDm5nQRz8h95RURNtnfLEbE3zVg68HBKyHVTjyqoqDkSj
h5C59JcKgoyFsqizTd06ZIzGF9FnIJHNlfQYebKDiaQlpwsLXG2vT8UuIMcL7pUJ1Cjx15BbMCm4
MrdGulr9WSHVi7xw5DMP6oy3x3WiK7swODAX4ZLrRKrppPGsdd/l0qOQlrQzK0RV/VYh7UK61kCc
gJ9FT4LS/TYR/VMqu9Dpl0X/UMiAZn4jLj4n5BqM5gi3rFv1sQERSz1mDaaWqP5o6Wsuaq5y6D59
/12tmWRuFAJYLaQXHroliYQELz6lwy4pbBOUvNE9pGh3PA+P1HjixZNhI8neWyzuVQVOb7CQEB9G
XWpD9zrLoKzbWT6abcNCtOE/Lwr5tQjWGFMXsu4K0YMu0oIExC2r7/x4SyMvtwEwpUZ6TPtNP3gP
UeXmOMcKZOMEyMQ9mcwE4DRcL3GAWf2AWg9pYphedb16NrxkR0bwSkunZeFBojHeR+NKVCbnmbkS
OtGtqmpHws3KasaDJT8zVC8Al7ds4MKI+Akhm4qRV1qXOGxy3v86IdpGem7JAFNvRnhMoocMl06T
dSs1jWxT7tcqIUM5F3dzxGE/3RR/hP8VPf27iPlmRMUhTp2nKhLoSeneryiUvmpahc7NciU5kK64
+C9Cm6jnpX5SlhmIFeGX8uuHRefS67+V038XvZuLyYQFGX3OorLrr1s3dRvG3ILbuD9Nf7+ZYP53
pbttZ1LIrJ1Kun41YEjQc1u83a7hckdZFO5P80vp7x4Z1BHcFvO8VKNQuRs2x6VYSlPFauDT9iPj
0vStZ+TH/dTfAwJaRZf2NH7QRfn39/ndxMA0kIGoOsGesnpXiJK/HFfK/Bv2+a6NbF6ryP9hvq2Y
3/1mXxeZN/gv/VqpadRyiGnLkY1yhNDI0IdUQ1F/HycUxvDfrJNh/Or8iSwuazybIQqCipdYttYq
zpAySw6xsSOlfC8VSNo4pfJr6D0DI16a/SXEMdNNmTMlVzW/VtJrqhBZIfh0whrSz8bFrAdLPnoP
E6T8JBlvTbgZwEFUNDkUosG0D5pjBDsuw/41pjUx0f6LDZDLVQQM/WgMOEvptChzvVgIGPCw7PRo
mUlm/mikbpsJzymzq3a+cMm5rWD+SYhCLoJyq01RB+ELWwhBS+Ye6dsiEvR1Ma1Gb3KtkrLxNRPH
Z6+Uth47IiCTp7DJzwJtATKqNONieJcEuoG3M8YH+sCVfO7jh8I3XZSgLwPI3yTpf+cNYdW4XpJi
WDSoqlWM023RbL0/qiFvEm4MIKh1YTZTJ/jH1HhOp3tuZpF7/D5hv55sQiwcv+yOQYlJjkjEUg9+
UZoKrTsr8EvjpWIA2Wu4/4OzDlKo/ZCqXQnbzld3jdk7Fqo+hO/II9dJ9GS0SP2Q+4vr3LvJlm3B
iKuiN6Ox9eQzA0TDF8AYVo4PgspAZiNIKzkntOgglbiw6iWKOsmQl3JMB+DQwyOO0CTRGSjbU5jR
pxpItXhSR6gJbKGKsgAHKNA2A6UFJVFqk5sifur6KgnmTr2cuCQE0oE5CMG1YVcMw5uqHX2GYB5d
10LM7c4cn9T4s4r3Acq/ghu0pbwV6WEQXW796KMj7QltJcM9vjgGscamyTkNawhZ0dKTb2n1lsfE
4s4PTIQ3Ec9Pt4y1M/kye2I7ud3hl8ebxzRJQ9EKA7Up3YQHZVK2AiJJhdQpaZz91+cpeow835Wa
s96WPN7M2by1Vn7qjQ4z3A3EaIvMPW+xrDNdSmQ3bXZJlm4C8JVoWkHpGbKw6JhoKwS3Kma+qeVm
l9E0GfwDOQxyJOwl9LjRpheWkr7XSsgmPVp12rCGi+UeHc9Gggpo9pE7KJ8dfhc/sRYhFBUltgtV
tnGXSNqwnvKLgWO4p8Iw48e2Gv4YurAKX1W54GndWljz8tLadYzPCjnExKJth5avsrxhMAhIXmzH
XZSAQMVeWfTrpL5O8XkMbFwFgXc0y1PCaE51vOahnC0Z9SFUJgd7HH6Q2afoxOUjqcmuGHb7qRKx
Vq5SbE1W9DRI1t5SzklEdh1DdLPC5Ke2N/7FayKqPLUF0Hn4QCQmAoQJYdMlp6E56YJ8qkr14plb
CXpApCabOH1RlOip8aVTzY89bib9bMEakG0d2Aw29vFo0VLlNmLEdhu/DG0MXY8KPxWQ9xIemZwl
s3oFUf6ZtWRCxqNJhzimT6fGF23iWtpmAuJUb1Wq+JUA6gOfkV5FLNfqTAXMRjchIbiR91Y8/bDz
/6UJYsgEEcqQ5fngQbN8N2dSSoI6MHLMACN/XS8Jl1nUy3wpLLUDqD+n4oV0/48PG1RUOrJk9FTa
X0Nw3gZP8Tt4m7L2QGe6iXd4V/+9xHwo35UH/1nirjyoKkslrYMlAApX5mtNWmhsbAtIc0X4w6eR
5W/ObBSPc/2jqAC97g9Pct7yTrFQEjLV3ftTsSWO8CFqjA+zxDHQHktpYxhvYvRpBCs1CpE2Kyup
XYrGuRRPKSCSjE55gG8X+7Shy1uJFrMMJbEyGUf550oUD4SwDQRUEnMldW6bhMdKQOmRyWTrzc1D
gwc1tzB163uL7ncalrZoSY+GuhOKbczOU3iP4uCo2nNTXQHoM7DCQK475Nkuq7CjkN/H7KHkuR16
9NlRVoAmOOTkJOpqYGL/JUlcDzcaUDCN7oas5vbYRcupoR0+MZJnyhvmyU4tULMwAJCHcBMi6u6x
j/TBLc7yXUzoMGze1P+jmbA/SFJKu0d/9jONtEgjwlxAe+gbJjOaxsVjfDGqh0Fhn7kNMSQP2sQW
Q7mUcN1YE1ZVoCFXwf+SHUZaWQRTsTfuSjZskiZ9nyzJxF9IgAjobtQpYbN4qfLkWRhdv35UG0xq
MEI6elw0qEU2Lp1mOL6EZZxyJSic2LMJ8p1V0rzuWbeRBYpwtOiMEOu1CbGZH0ZoXvXoKmNFUeLf
XfuOWUDXt+149MRnhPByey7yX0J4QGEt+3uyHpaCfJiARckud5CGa2nfYEEEqODnC17PnZZuO+sG
UdUKWoJSDkCeuJHtx//tkqJThpjgVrRBQabK4uOQsS2kpxJDbs+QhjBQblCG9zASh5RPnwUjEw+3
a0J4oTMp4jrtzxHYp5Rw2VuSrdk7X5qIiKlKvQbTiZJqxBGHQUM30GgI0xvZOBY3G/w9aTUSWg0R
AXtmmG7TRNoLxGWUA7lhnQhDpZptn8dyTJxClpc6SEtxbFFDYS2J8vCD5EUKjKS+8f8ClIADo63Y
H//9vn/XqSX5WiW+AuQ4+/1/S8s21lSpJeeSsSAY8AYHsPpTaf53icw8/ssScy/3S/XKNEaIiZtU
luH4xgVOrIj9dP7fPsVd8a8pTE/qiE8hqJ9S7dat9sPX9Pe2+PUzWPeMSFJKADlOLJDO1qHpozbW
A4YP64iJ4t8f5Ztj5b9L3d0oJC+UanWWL3Sfwic0ypX3Cl74tbUWo8PAepk9FdHqhzXlv3Z91pT5
D5lC8JD0u+8P6svYEUepIG+dGf4ogw/yprFVZ5Z0y9d/r/b3rs9iX/QZdyIDot79qar5gIqxsaSn
sLwiEl5K3LH/vc5fRof5gP56vMyf+suDF7X5SFAv+mMgIp6rrLwNDjaUdDamxRVpSu7/zfnMe045
gOQZ8cndyzShDQkJF5FpWrp6ZCxm4gY+rp8+lvn3S0sMiSJbMi+tQWLU3SHNx67Nmpvwkqw5sui7
jVJnHFiniOT3lDAxunN5bqObX+jDu1I/W9lrqD0AG/QrxqUdksNofEaSJSMzNNuUAQVz2snuiRGo
P2M4Ef1ujNBXbBvvkjconaXMHgJgKhhQk/JXKLbLvHBoS0nGFe/XptVHF33B64ATVeSmkmMgK7n1
ZL9KevgZAIZ+PqnCjwiNhdKr+TpTe5eMbSDYW79+8vtqp5UPU6HbzNJW8DOUDgmC+AloPCbIJ2mq
hVfRZ9fgbZPPDPWK0UVQPZgyLfV0pVVbgLm+8RqC/CgPVvEMuqAWXydM+/UvTTml42UqHkXSDryw
5iLEcM8W1HUoLEbFGYCEcMtVTWLlZz9xeIR1oDTHpjg19bCVEWomnwOdLK1D/gk6IaQTXRyq6q3J
aATu9eGXh669jtck66Y13EPtlXGn9tql4goe5UmWKT9E6ZnMqEUXP8se46FzoenYb63GjoNtFWdv
lfeaFxjGuTunvkNbXU1GOCOk5CnE4pCgkA7pHkaFCA3AyF+DAunHAB2ZpNT2kgKn6JST4rlBgWhu
Pk8WXXqJGQKSLdhEj1m0J/mBc0diuGMteQQCvlMjtrbS9BB0R86nLgCT8WxmwSap1yJwja4HCCg/
ttGvTpNsnfB4w3yNmk0ojrbIZDpETtsJrxPnbILGFUoQgel2WTGtl5NzF8I9zfYGBCQr3dQTnxPl
VXWiK6wgwJmYZXjmUbbI8a2uHg7fORZSY8Ra0V3s48+cniAQA6mkOwl/xsCFDJpRRoiMHAhIPyOB
EJ0GDmoPODwk3fgidBYPlXHAHb8KdG+p5drHOKhPSqf9DsraBHNWgxsAFtM8hkwhyEyle0un/pZ4
2k6CNCS9p1hs5WhHpCeXOP9J85AV1cmT3JgQ9RBb1JF2NTO9QA1SnNnGHlIfjn040mWYaQVB6xiV
K1aIFbHrjwBWZCUmoYxq1OjqK4FYxMRFUrTi10CyofcnnUmCx92LYNldgA3W1EUnFZ5z1CUVRbDx
3tBGZzYZ+EzFs1tWr1v5pNZQvd5QNuSofTHmB2cxv8FXG0JXJguWQAZV2urFlt6uBom9O8RJvCqQ
T3DJTXO0VuJlLBF3MRjSWrDUHx0N174Fk44FtsCLW31a4t4E0k/YO9sYgkiytvGJSGwayRGUDLu2
mUa0TwEs8W7LxVVNuq2q6dzQvfKZaRS6iENcx4+qT+9b8KUHA65RbgEWn3xrS3jIGrwJfIfC2hcx
TFs6XPt4NkFbofTmkfm28AesfEBLw/FW87/XEvke0cio5hhBDoA0PsqOKWwniPbZ2B2wz1swUJC6
PtcTyYItDuvCofWUFN5qEp51AOlDczSmT2xhuCV3Cpofi0aVKsN6Gh8Rjk5480mTJwSsxGQZMTar
uOamFz3blrLLkmvJmCAgjUDsNf+hZnCSmxe8jSbuXYanSbMxzeRtsJCfeUJ5IpHyQS653ujXaoz3
RFv1Jfx3MnnNAq2VniIxS1Z5YgeEpsH1h2ClDABQ6nwdeMmaqI0UXwsz2tVYxcdgwO5dAsLp0v+P
s/NYbhzLtugXIQLeTEmQoDeikZkgZFLw3uPr30L1G2SqFKnoHnQOurIKJAjce885e69dHgeEpERD
4BHGXBDPlc49mj6H90GrHolcTu12zNcixNLuozSSZYCCIwifwuA2tQ69ZzN+HsbG9rSlStdZkFC5
g1cLKhZbDcqXn402ecSdI1X8NCwXnOJOvC69WtqWtWrz+WhdFf+a9p9Ru0+6Y4M0icXRAf2csPiI
ZcUIbgyPWX/tIQi0fu6MWgo+AHmcZr2GZNW0snJ3aQJo43tgZnyoXehimhCjc6tzHuW/4tFUzH3j
LCv7umYlVoNjWe49KBsSH5GgQo2hg4WMwnqzpMUUMxPSEVAfe5NU49TGOtpgaYDZQQtrTNftcJd5
MIkAFVlf5d6b48Rdugidcv0lwMuWA/XMsRowXkz7+dDv1SmibmTsz9rJvBUzGmdkOLPDES91q22g
huXW08TP6bH+dRsGsixCzSwXtHODfUJF1tYwrFZ7Bhw0JTLqNqjHi4ItRBve5YJgnFi2o/Iw1ZZi
KtvMUhuvftRqYjQFhisKzTihZB8kEAayQQqZmPXdIGhGVWMGb/Cq6uAtn9CGZCyEhm0hwUpNhDz5
qrCEVerV2wwPtguZKDrl5lvUnb0sZBwGI3WAhZfzXHBcESQDGiXa9pGPF8HVVfvOHoz8yavrVy84
5AiyyQ8gphCP9V5NBzSIyCD1LQ2CnslW2cCRcopeeA5b6ThqOQyOs5/f0yR5kSC3uou0N+ZBrK2H
SLkIhANQMXbCDC4XonRSgJYNIXOldcnQL/r40fRF4Ct7PMtpDTNiJBNIPfTGjczQuZJtGPWOIg3q
EC3+trIEu4ohjGwZtvcoL+RN2fQLokfnBRbzIX4OWUakgHgF0IkhL7wPYY+Tu0TynqBjb/bvafgI
+D+3OvZcIovDhvI1OQ6ye2ooSGEpiEy16klSMYtpujQssUquQCJb9uzRMWbwrt5b0jbwXqGkQvJa
mz1CkzDA8NqtGSD2mO30+hVdWymeLbx+pS852gS+AwJXjuKBToNqEQTM0FUDvRbKy2aEq9Le3FG8
B1KwqSVe6ogmdWer4iNKxU1Y8juNhOR5R1GPV0PC8l9eCkJIPWIpYh8kQjjA/wRzFJKCtJpEdFNt
RDZDBYVPvQc59OTkINDJdumSj5B3j8CH5wDq8bjjoxEeJQRWffuWZenO82TAZdaWjbrig/TSmUJX
lD4ITHoYk3unpGuVZgo91UiTnNSE593/gpOCnwHRlgAKHqOPG700/V2jI5CcU8GdZ9qLWhp2Yq6i
ttiMwyYj9CnTbrp4cNENhsNVq0yCXG8QphYuwX2oTkMkd7nSzuQsXlr9OYvQpIWPBJXSvhzXKY3p
zkJFyabIg+65y7bKHgyjmijXZy++ehje3QIBItBFrdQOgtR2YPgLqDa7WDbXBNrPpyQJTj0eqgs5
JbWEdIB83GZs2C12Lnlol0aBlFWj95GUxTYSbgOiW0U/KEHezLjlB++dshecG1+5D1eW4c4HxSZ6
aGYF+JYilv/22QBdk2RnwloG4Ix+i++7BL55RCA8Zksj+QxNsGydXaTXDruIsQpMlDYNzdX2JhQP
dfym0R8Jgw1DxrmuvjfIZqNxa9EmRiTdyWACLTsoHbMe5iZupHo36OtabzkNo9P1F5ZKsHCyRyQG
HI94WEWzE0wWCUJtQzz6pPcY7VNDCmqT1fM4O7XRlmimsUQU02+tXNwgxCS6FgnEOy2weV68KBBM
ZPldd4WZaogvPbhnw5MfxunVqc500g1PW4xN9hAG6ZPAETcfhqtAoGXn8e5GyVYcZCdLaZ1FTkrA
E8LaNLkq2olYrCFf6bp1AC2KIeW57Y9SXSLrJrq5zReE0M98BZ1RxkIKEMp/jckDrkYn6YZ1atxA
bdajv008pNBoAwpR3lqyvDbCSwP6iD8lICAKWCwmUZ4TxXD8wDal7qHKNjGnTSHd9Trhz+1rUB8a
v9y4AMIIlH5s05zFkjFyNtg5Dp+QXdCbMCnT5oYUmL4HGjWrmEH6DLUTx1oyIxeJeJJC0pUH3kh3
Dyolw4mrYZM13gOQIimqyBcjPDQElRkScyHpNRVORsPMaDoR1fqB0D0kmeGjII+Yhqj4OFRInA7V
wLhbXXguimiW6oAemXjpLWm3r02/TgLCYEt3lhfgcMz3nLo7Z4sleKrd1Xxat96QnDYPxi0Td6X2
WODhNlRo6bOFEKIrKsFOgfRQBU4jlJekX6/ECCQQxy2xXZkeQ5OXnEZatRUN3k2PVuf4qpr7XtqT
woxCAQu3RchUkuyE8rHQViYVYIHggNMjssel2J0q3K2dvo6afRbeEkZreoogKWJQ7Y/bqH5SlV+K
yo+NzmFEOFO/N2q8cpEDeZ2CaQs1h+HLVw2VZVZaqJ7EVxpsDceppecrD6XFFBorlubdhoTRjDAI
iOyV8WJV5AQP8Lc0vZwlSg9PkQw6lywfGeEJWUcbI7+aObMad5NZpwohtclpaKKzrbsIBEb2BqPR
GID6IjtIWvb6e0pZze7QicgzExLmLGgb+rz0Lpp0lcePIcfvFz8gs1V6ZaXT60FRLKBAYHscUEaw
zjbFRKHzDsx8+QZgRh1F+BVVB4aU/dguI6IOLQsyyzDXBNwDWMNkAVAjKXt+Vduui5nAJPktsVVm
udiM/OgUKEeh0B7k9uRaW71gqBwskOPwvVBJmg7ltla81JKjgi6HoqtZvHrKonoWtEMPXNKAEAMq
vyaoIQtqJkD6smIS1hBYoVesm1NGXF30p4LciBKiqo6Y2E/qpToCEwQIhv9Clddtvawj6WiiGqr8
etsnBz8saRgoNiIw27ei2QRHGLknKg3m0Dx1g7GbINjpKtNgggN2xxgmIp0W8Cm8uOmeungmIW1L
GKQDoe2uctcwEObORLo/BWnkDF3ZCnxxMabmKnfrpd5TYXe1reovWrKLYUg1A+prxfZ6wp/UlwRM
i4LRj7VvJFepKW0wKoXqNMhnJMKipGvUvZsdmcHBL8bsZF15Eql9tpUcAnVXdqzmEHAiEtLpJNTg
vf0eQiPcuU+3ObvKrqIGzvoDb1sAUCnD2EG3PGOmsNC7XZUkex22m99yEo3OnsXkQGocrd1Xsm34
92Z4r8ZqoTLsS4BbdoepHR6hKBKtNfCxQdgmWNtwlczIfCglJ68729cubrcjHsml+VPQ1qAQzSRt
XhE2KfXJPCwQ2Ic1U8/PgTWqDG5CtpXT7BJRcKT5g2gss/ZUtu4mL2gBjfZY0FurbSFdmOZjMcjb
KVqrU17K/ljq/ra3rJcKkHbItou7tVS3vnpKk2UbbBv6f1FjXg2AkaDi9GeX9QwoKEorbWzmkxpe
05ivCPJ6LFdFU+0QTKnRQhDvhZcugtCcjaDHdVdydOhkZE3bSj9XSJ8bamnNm0VFQD5e4t4MdsIk
WfcvMjZHKVSfWp1CPOZXrntIfq9efdAyJ6ADUTJQztJ0brjVL0hHdoO2qbtgnxxmQmI8tkWzMAFB
adKHxY36e1fv301RWnq6AkTAVGVF0740RSuBVGIRkxl2dfcguv2CKdDI696B9vv7lf4tnf7zSl/G
lh7WV6v38bO4AMkE9YM6hVLnSSIikCbAgIfq79eT/t3/54L4/SVCiJjHqNM//60NOygo9oqJz1Db
4dVbaStpy8BorjjBSZmb23wu2D9mOiniNwppbiWsBgnCjUyb7c+rZiDxVa3ka8ZicdbhNHbFHcNY
QCWmFc86xvekuhnjpRlfOoZvOFU8MvEisz2FaAVuYIprFLoNslQvPxXescSMo4ToP3nRWQLj+jFo
32gEU7PAVYSzNp7AVcfFJigOVXkr3Y1kYY4ovHs2kp5NW117aBOBWfyHkB5VmagTsHBGr87RbeIW
gyimbfJqE/XknBswqY446LHYi0hh5BjRX6Pu3ay3S7y27EI6IgKSwLcqAGCN0w1HG4ZKa0MdzoSh
w1RIrfMot2Cz33nDbLNXDpiVnnxv240xDHKQZXWxGcCVdt57FxPaAuy+p0KqA+ggIpEACQINWjhl
yzekw/rYDDG65hxkJnFqfqMvk/RVFT7rau1X25G7YwrrwRdfkkK6NU18BCF7MzRSEuMpuaCO/Ueq
9SNxjhSxjobvZ3Cq6q1mdB9ufHXCcods/Eb9WPDGzotaVVbdhE70hBRDTGpwoGQpbUwrdgoLcR+I
XKlNsIxU27AgUHlwlOEQKNKpKN4E69NDJADwd2DZZC0ZGuaP2HwsQjk64dOo8ud4KgSTj0psWf8e
evNouCheBvNzohWx7QwtR2aRr2E5PeqEHE6XOCivsQLAIC9San3JsSSm/DkcDw5pzz7d17hxdBe3
j2Ac6sTaepKwUliegrp6D6bIywE1q0YDz6v45K2IPHoCMlshta+HWxzhJPdK6z7Asx2TMJ6PJGCm
zQLyFrgrSGC+sMjr6mgIOPKWVsQWQgFFIiGwTyt/HokGdEV5mk0GsWSnOlDYxNvG0dogE9IIKQ58
YYWBpPfLW0VKgt7G6rvQa45Rcf5V9PTgWZZ4MomeE8FRLZIUeuPImLNwnWZwdy4lT5GcjSKa91hk
DIy1w2evUpcMuJXFdWt2lzjE6tIpt67Nrog/dknUrd0Rg6BgoL6zRusi4qScGaN0SnTrRcdOPUzJ
L1JFpWKrhaMn5BY1NxiWMJbp07hw13sMFmjEGLtg1STzReMJIeWQnML0IRDXnCXo9q5LfFz04LXW
R262YD5NETre2pMpJh9CDatO1T7jbtyOwwTrR2sK2A370rKSxMLOqMfCXHdkFRe7WICVj41ptCuc
JUiKFnAzo+pWdeZ9ChQ3Y/1pMgsYU5xfrr9ogSuTRBnGnEJa6UHr7kog0XiPFxlJk7H4y5Roghnr
Di2curdGDhEunH3vKcd8TRynwTnFZ8KSNatM2Lboz4LhUlYbkrUPDe4enbY8lhVJuUByLqkwEyIs
lWJXDOMm0mtSRRe1XHyIHojosStIGh2El3q06Lg3ey/LHFZhwIAI4OKUDEpr5Vf+o2A0D9i29z72
sHkyeqAohVJnuoAD1kBsYIRUpzkTjSBqq3mf+U9h115cVT5HgoUH012AoE9hypcoDLpeXpkcgcru
yWgKxIHg0/EcevBSxU1lKo6LETWiT2IKj1VHYoRLsAZkem/nUpKNxCGXZFUbIAgQaRtbmRxLYU95
PYuFW1ygVaR9QhCaVJgq5FxyexKiKHTEjzWPd1KuItOWeObDhN9V5gjlxYcwbZ5bqz1EEgMB0AOU
KyqV6FsmgIDxTwyOcpi4/UuQlNsyW2WSOZ+A7PRxtU5wAq4/0rDgjK3RqvFZq1IUfPW+7LGP+YlT
slJWDSzP7IVW6lbKlQMdZitEvpxyjq7AXg9MfJDB7jnYzAiepzk/icGqRSydO/0ooGordY5goret
k3DG7OugDynBzGjxM8xJm8aolnUbLFleMSYtcAusa3lYjm1J68FOGtghm6jGdmudq2TW5yhoQmGb
k+jrOqLswtwONlnI00DPYhxZX0b6pzXscx4d+DgcDZcC5WCU4qTGJZUq0hNtqw+Vgx5u12MUGZPY
hcRfDuMFkhcd3YzpFkR1TMddFshMWQ/MO/PM2kxTPr7QKF4Dw27Jpaz4S277EBHqqj3r/D4az5+r
Vxxyp0DSZR8Ty4meS0KjSzrbUnARwWFeAkpKDaG0m9K9uu6nTDsa3jlm3AQ1ms8J16g+cxRkFZ7J
I0jqXCUpnVM3NUxEMy82bpGcYBtCCTS3hvqlhJkrs0gKDY4Q6ZpR9bXUy5B3X8hmWhG23Sr61iBk
WFWFa4/9Tp7OwxVWRvpSRcnEbE/D2YE6ErZ3+hUzjUcO20JSOuylGvP5KZYse0wZ+TKfpCVGK2l8
G7Q3z6LD4C5UZtstP3CRgJWtBOIR1ENTwNYlCV1hhvia5o8azHwRqWhN1nVbnFFghRWtVdf2lI9E
PaDOEDB8Z8Gqs/Z59iwn5masVnq4ZQrInspjtzSD4pLhKYans1Li+p64v9ycFB5Ehi3RprG+ldES
1vzuubIesSh17i+BjyXTFWhx41Qg3CYfTYWO2bxHqrFVxIewOnTl1SBqfhSuES0mb2VivG0+jOEh
s9YRd6X0mYL1yLJ4gXWdVLSLiCMCNxrx4rAflVdt9BBIqk4uMqOjdWddYqUBHW9zymaEyFiH3mS2
LHIcrmBmmT+h8J/mvUS0p6d0dFoXeLn8aYo90kZ36ko8pinTMTJEWKcZTyKyAdYifLA/hsPGNw5d
+GChnBKNfllP4F3xFLgMZDceDh8Qo+wgJJHE8jpjkCn/ynrmJObKMzcItELcDrgAe5xGVd4w1HW3
uWDtNe59hBwZ9o6eAwKW4m2Uhi8pbY28NLARkjdnLiMsHxMvPethlLDkoPoii4yQkOFJrJg/IUEt
aesbbQvWc62Om4yWQytSizMM59mrfd7jCvR677hIPI3qnJEtHykKRnJEacTaCgmzUvlzbLS5N0S4
RVgia9AxZXlThIvK5iM3iy7jc2MB1jiZsFYCXG1IrdRJmRfCuQwJGi7ICqqqkDzQ/LCrCT/X6bbo
HTCYLmrzMYdnWpkPGV3v4QiY0wWpTyUeQa5h35QcSiQN55mA4Uk7F82g8n8KkF2ludoZa0MQHosR
jGdwL1z6cngavDUW/Fwi74gpuoZ6gN6xi7pUgEIpsPfhfZUcAfdWtIkQdyXGlf3F+mUCozaxUZcp
RZhHKKva2BYweD+0a79/LqezxlXU7Uo/+cZKTzj1qKJDTzXW3JtPEnfpNnvNQEKbvkXBGwZkLfgs
+i3g21FZEsh4aqpuK2vrJGtLKFCHnHcwjOSbikt/UHeqgYtACWDINNla9Qo6F+2B47MzoNJlNNDU
v8BlVRx3xHZdGWB5zh3UB097NSY+KsMhjiuS/pQRh5GVTCuYviFx6KQbeKVZJJI7z0OOa2igIQyq
IMUOKEiIAOmGeFP/7VDkk9BXImdUIhYetQYWOIKv6WJz9pNv1CO4lxjXj0GInPkSYWYzjKc4Pwva
o5TYA/Dl0JJmOjYf31FoStBLCshZEnT6Fj4YC/bsGucfCZF58UCfxUXBTNgEzvaa3a/65+zoQ1/t
soNKZyooxDdT608d9yMS964/PrSpthwYboZe/+AjhyAD9uYCuOzgYOUN8+zYt8WAn9izgHC9JOor
CQq0ruizmzBwFN5F3032QN0dlRhplyP+2MNk8CEPWRTqGsl62LgFbJBspBq3SxvxH3ivlvQIczth
RyvKZtnp2JViWoqPMs2EDmm1ePcNjiLNLkgYv7Q16ky2FlgqW5Pkq66tD4NGZqRe7EZM9KHUXwVz
IdAJUXj5/ZGupERbkSJ8047iLC40hIfGJQ3dF1Io3/VGuWlB9cGcfKfrqkYPNEsdrap2o6Egs+7n
OEbmsvqg9Ojrs3I9JiWbH0e0DkyzN8WKuYeIbzQKgt0TudPJiWOZJ4ws8wyPakOFUcnibkq58ZtL
G1LIljfO7LZIjK/YYM0kr8czDmJN7ljxnMnXhH4P3T8u8EBdPKdRxqqqzVjHOehLgTgPhYfKxBYd
IoOJjkp0Lt2zT0KQ36BtNRg/RcB7471v1tjS7N60ZX03opM0b4q0NVGb4EEg9jYjKC7Tw5sbvmM+
yYpXsoW16Cjp/dIqL5EKMX1YhKpvYxSFvwPo2iqRiGiXnh671z9PRag0xjdNJlHuWRutLdjjOtqN
+p4xtEVPX2b03ps8cZ86SSCJtghS7ymh36/4q25YpFRVHgz13G7VB5nzSsQ9zsQTYBtUT7SHG8a6
SQdYzr/58k2k5St8mrgLCUvyTNzQQiJZNhndZh5dzeguVgG5bNrFYp+XgrUVpfMQ8BJZiOuha55Y
vrLqKKr6M38haJyUJZHQdB5SKionHi9GiJQDW33ayQdwbbTYCd8SVWD7+gArY0A6K7pRupyETUFB
o1ofvNdIBZGQEqgg53PaiAmslxxjQ+0ykdu13mtNYgrhDHw4LBBCsHAr/aw2aGMCmeIB3rblpB0o
aUemjUtDtmoOfnCYiDMulbyVMwQ+S3gWYqTJGlM9WgsRzu4IW7MkANIr4Yd4i0Hfm/24NMPXwXxx
2YmHc987pm8PtJE72qG+9CTQJBJIYInrTTusFXVdU5EFUH9EwDABeIyc466aFXOm45FUzxLmFsV4
YA4twvVDo8yI5FdPqLCsHpNq4WqkgqTeohd2YT/3LBiJzUcBFyp7zKnhwnyOom1pmS85NAcGU32G
wbQBRaL6C93KVrLvkYVlrhI3mRUIuXLj0WxOCqkllrpsCS7yIcrfWA29jMawI4ZLndlpkCyIuGko
weVmDXcLOJ/Vxk5PzUZrXO/uGiDfAKcMvpoI1BzMr5rYKCvsEGN1Nt2thVXWy6LL31l4gOwsRKzO
Ge+yIbh3ghwvfU0EWLvOIypIdoHY27jiFVAB/R19nTDmw+Z8wim/5oGVmuLis1a0CKviTPnBNPad
RBACJRxKC1mvqH8R3fouJYc6ZVTk5ZMuwfQIr39v6xlTA+2rUwC9sEnNjWyULO4/G2ytjoavIUJn
3oMOrxcCpTqBJZBtaCv1nJ4Zt19jIOSxssoVxqsky8ansWkxt9e7jLZuj1hPiWyvxTWa7GF2OUoP
HCqhbmKOgH076ZHyVS844y1OLClDalWzJcOjJ8SyB96ldSnSW2kjZPeqEOajQWJMT/AWFSZn0X7g
SEbC5tid83YHvmMJHoK0C4tKw5wb+TaPnkzlMwiea7oUwXHMHJfzrXsNWsoeIrIC9FJTH/kzUxah
sCQ0uBf3I4AWbcH0xI9XQhT9YNb+rldqQRLjdloabcsvP5tVq2EilGzJWJzIkEmhqkuM//7+033n
lSRVmDB4uGzkUFtfOrIRXsa4Hnk4MOHuknu9LhyOFVsT18wMEZ9dznlpEYA+/vfXlUUJ078CAXYK
Vf/zkakKua5bxYDU23lYEUSqQFIOi2Uko83jF2PIQntiEKvlgDKjvJlKOc/qS2o9uc2vv3+WSdH8
5emV//kMkqbr/O+L4jkqpEaJKmT3oLjW0ipyuuWEP/+JTSwZ33g3ZREkHORgnCO48P/8zoZVQ5XP
ONW5HTEXyk6sDaRHoUODFlTJKUtPwNyQNogxAHE2ehFdw6CemnQh+EeduU3D3hi2k4xoHUsLQkMj
vV0mE1IjpEmddsHJm2adhI2OT9hKalI2yxGul9M3k9E8cTLPp0LpKPOsWfxeUkJUU+CP2j23ozUX
kBKJ7KmlVq1Bpn+U49pqfvFBAhpzUzL4FNEepLeqVY8+WSsR3Te6VH5KJGX9ygAppPKJuxbVzZ0P
5hUvEo0qn5Fn2qCyMQGJEH4xb9tXK14jJplNHojMvHZsFnm6MGSW+bvKS28Q1EmCD7XMRE1wwv4a
9DwSdUDE06egQ+MuunnENiO0NxJK8FM4kzxv0K+19eo3plNL90xbx9D38vDQkYQS3aZ5ef1gyhRu
sxYYUNizkcpIFJlcNvkqCMdlgVzLSH0MKGRq9Mf2Y+RhJEWWEAvmvjTzFEBmpKzJs65/UMt1LlY0
KY8VnVHDNamz32FXycyaSL2Jg1UensKAk17XY06y9lMQp/Tqo8SZ1Ck+qJlR9xcmlDRfE9aNcYmp
a7JAem0M1fYAj6LJY4C59DmBE0iI4z8hCxKIkR3xqrgDhPBnNd2UYHzz7Qi76u9vxXezGhkcEIhG
haBiBid/Pq1yEKWCZ9HRIf6EBLiFt0AU4B/4IUkFJ3nOFq7lTz6w73T6sgTORkVwQXzv11GNF0uK
juNe+X82ObA7enZOvuBgtWjzHb0D5+9f85tVVpYkVeEPOIei+eXlr1pPbeQa3xmChbo/1sBIwh8I
SN/eSYkLWAp/Kv+iXVf0VwiOAdrwH+A6dcQqXSaOMW9sQjXwcaAGfPsfvhbaB74SAGrZ+rLU5D6K
6EjD7wCcL5DubsW41f4fLvHPvgElV+UX+/P50L2ItOyUOxdE67hs7f9EEt7/fpFvJpQyTT82p38u
8jUKI88rzSvx6M2h6RaCYXcNAhOi0AZAepumWf79av/QM79uBcBJOb7JmgHd/ctA1IzbwWtkblsR
odMQn1rAQHlDriFVPn3UCHpSx8Ci1GyEhzq9HY3IA20bg/iazjsKpUSCzOyTJBWleh7D+0jdLPmY
YJeAr5DpCYR0Wfy9v3/ubybGsgz9CaCHoXIK+7KZBgHd1tFngtR6D8W4AaAWs4+NP/zg376cso7Z
VBW5nPx1RTB9Us1KfaAduYuv8oJLYKEZN4gUeYaBnP1wve9ezd8v92VsWxiZ1ouBxGuDS7EZCRLy
N4K//futk6Zl7F8/+W9f6stP3iA80608xFTu5Otk0a+UPUD0OconG0DmD19p+o/97WJffqgBo1AT
WNzB0mdKgo9BS354FKYX+29XmB6V3ybsmRoJLAk1CyiFXitNWuW1Zj3mL42k/LSuffdt2Buwu2ky
A9t/yoLfrjXEZifg72KH2AeHdidjUOsf6R8vIIp583xO3fzDcfW7oxrgoumoSoSVan4xxFUc/uum
4Kg2sYqVFUFaS3/FsGnxw0Px3aNHtWRIqsyRjFX0z7soMa1L3OlJz22COIGpHmKboLR1v0EwM6tO
teMdi/++TJM11h0aQQAZ9K93s7XEotHSkSyVcSVaD33405P+jQyCC+i8u5IlSTjD/vxSRqeEqPym
CyyGBYyZZQOhd97ZymIgyfiHJ1367rD7+9Wm9+63hyNw28obet4rbdbaKCBW5WpyEcrbn5x2319J
V2EygsHDCvf1x2KO3NUWj2G6k5b5EqbVekrGYEn+4d36dgHkudNx23Ek4gT/53cSol6R49pT5mpr
5ztu5DxYCBhalpX9n8ib7PHvD+J3CzsPoChOjlxJ/tfzLudWrUG4pT0L5oEoOs2dT5NYMLt/v9D3
X+23K335udpcVjKNLiuNyFm1MB11EdoC+8lMPXY2toTlj+/Y9F/8ulIZlFsSqA9e6a8nr75k7E8T
h17jOlgVZ/eEtkRx+gUp1iv9EEg/vNPfvdK/Xe5rKlSZSp7lYzyDSbzy1IvZH/Lx6e838ZtLgBhn
/7XoBWqm9uXxcPNx9KQk4R52oAsQcMarRP8v48em507SWf7oDHCdr0+EPkhBRGHNNfAm1PnFZ4Io
/vTu/vuL4LCz6FPTeJjY6V++SMQcWfRCeTqFY8+zObAuzDXlljVnUGE41HSbEkzVD6/XT1f90vCo
UeXnXWspGGVNJ34WcT9EP/xC0r/XQJ43SSR+xpAVg+P4n2+waEaYSqxhcjcrS30eLtO3YNcu4DjC
JPgfvs/v1/rySk3pN0jPcoUCah76DCmiU9Tc//7I4Sj+12vEQqTh/VUIrdKtr2e/XBordSDrgSSU
Zj0IC0iIJLprtGfbWYRMQdDXGfECTbOtwOIMsryhup4pCaByvTyJpL+kmclYb1hzu4CnKkReMcYS
KsIWxoMULHGRneVeXFce6hX9PY5MEKjVUm/LpetyMYEL6UNwFP2OtIIKllhx8KLg2W37q6/X5wrj
VDPgSq0j1NYp14jiSxhdFIxRWAQj5RCZK9NMVqjlaPI05VlrofGJb+K4sVqQxD6qcW9edGY2N40P
lMpp+SxGF1EPd3S+j5HnHRRpOTB86D1tLZGYGaM+Bl5j+quQeaHMPu5jMTJ7b2P5YOMbrHNoUbwX
WWJ+qq2bzPa6U1Shuj+WZD5yTCMaI2BYMnpM0+Sm22kmI8yyfg/Nu4SkJjBcBFivELZ2IZV6yb/r
6ntU6WspR0NLoLSMNK+32/Yka9z4faVt3GJR52TUr4Kp946gOxNtC/ZVxKwTAAaastZoF660tsxj
HNDMHo70UqtYPo5pv4wz3oYgsbMOVG1+tZS3iDlcZVkLUbtyLtqWrXgv9faBb0jSXdylC/I/asFR
QEowbcMGIoNAGTd1uCVHslPWTPnxG0fVThnhglnRFnky/x7YWGY8mmN1jtZfSNWWYeIBoRcAavCv
yDJDVwCD/rufQUW8+PLDQFMp6GByNswWBUC8vpBhXnDnCOVHU39Ke/NuiqoPCbTby16x8Myd0SqE
yd57yc0RD8snJSfqGHvXJgV8meeE+ZYQ9GUZ0DR8/sBI916avrUYJjvhKTH8S5lGyA9RLyWo9cJd
05I0SX5kYBJAiU07RtMYnNwwvPdd6GMBqW5xxTEHDWKSL0WyYz0BzbbIoU7BToVwiDGzBVSIPOh4
vJG43RMBULSrZEDFjMwla/AMHjSpsHlNnAZfeeVvVOBKDQKtvvPOJi0aqWRia4hnpQGVKOJrIDom
73jqNEJReE2YGMSRT6OvnSvaRlCzW8IJPSwNXg5G9IwBk/SmuzBb8fIrF1rM2JY98dAJeJXmI3+F
eGRFXnWwXwZrOZbATrvdOAxL2Cd6hlLEqatP3Tq6RJaLmGNjxFVqi94nuKBD6xKAuvo2VPN7OXwY
4s3g2GfI52qa807OQPGXnhanDg54XnyWGIAR/tNfmHnyQw4dp0ef4PcewoHs4LWnKREGFUYfnoAn
Evmu0g7iIGaDHngBLzJX1PzcpgzmRLKX2x5nvbVqEE74HwNVMP5YwhkJhNzk8msghauYMVJpVHsh
+dXKoEFJeWlzdd3KpdMFWzzCZo9K9JWkp7q0y/5jRAMjPvrm1YwXPNFBQ+j1zGv3+bjy9bsfn2t8
NfpGwZ+SMMhnyoy/s7Cr6i71L101gdDeOzqEgAJ0YBA5buJwYxkrFGZgHyu0DXQJG+r5UYUg/q5g
douIYH2it2LnEeMtg96eLp0hHYOiYcpZfsZpu0jwmcAqbabxL57EtHnT6aCS2CMP5N9Uxkbu2HeK
D5PkBI/LY8gZenEhCLBTlWvqUlHHtZ2mIIEFKERJOzOSgNDyYEEPQtcKezSfTMxSCr3JmuefqVXK
9NMAc2kta3Qi/sAA5YCWdKnEj2G30A1ARx8thiWSq9H4YcoNHkcZ4Pw6S1eQkrOSbBsVIDoU/BoA
J/14npmBAFAh5/X4VWJwtPSZZTJllM1rDjAhDC5NhAOBWdz/UXdmy3EjaZZ+lbK8RzZ2B8Y66yIC
gdgYDO6kdAOjuGDfFwfw9PNBmT0psWRS14yN2Yx1dZoyKQYQgMPh/v/nfEef/QjRUNXtrOYcadUu
XORD9a3ZPPKCIWKtwmkJ9PRQwgIr33Vg3F12bHC7RUvwerc2UhVx0BNjrK4OMw+9fS1KDB8xbZW9
MmwySUyt6pvj5wC5kgWnf+ELdu+yhWA+3yHMMFAA6KNGX/EiAjuMKQcyGC0eLFzhJ5kdkyT1s5HU
hMjrJ7+JwTMq1jGl9yTIlZ4IxCpzH6uWUZ3xVO9wPV/0qEeIuY916HUsedT3+pPoTgH+3wjbsoHO
lCYsGpN1UKJRsQ428fSQGfCD++XyR8DMTpu+xy14VuwTtai+4ITpyO+DwpTW+mcM5yfTwc/qluW+
ztKXajpM8kV3EFfkFeV42JUdgjmevw5ShOOjU/bcsbqUHd5sZ96zqJgIWCeBF8X7vbG09oMpuk2y
7KZvsUso0l2mO08mmHpqWzuJ7r4G6CM60uGD/Esn93TTiUcY7REjLoYRB1oIOsBSSfnzfJ8Y09kG
o0QHwYKAR35de88Lc2OKm1wGG5GXMJ3A+vFWu+ot9Dy3NXD7ZFQ2hZL7cgBKQf9dUYqjE9rXKkz+
bj6aqvmY1sjU9JdevTedL5E8Bz0yzyDFt3nXBfJa00+G+9ZU5Zk3wkpRv05uI3GuhpJcNcZt0yWx
NydXNWO4rnnwAo2Fjw7OxJieY84Mf4kxHgQXmkbKFUoHghN6YAbTSL8gJg2DNzQWohxAQFVshdwk
BbttGwHnQVHHlxJ/OqSAxeoGV6DImBMhGr+1k3ppO+0uFNFdq05e7cQ7cwqAoce0VOBeWJjySLFL
+7ZdKfNwPSXBtc2fReV3iKmM6DQjAwprz5qsk534Rhx6JaTdiixyctnwFXcoo4fm2alpm2L1aYtr
Xe23WT0/OY1vs4xyR5z1wI1JCSujjV6cMkJk6cXfuf10GunK/Hxx+YNNoW18y+7/sIJtcqrjg4Iv
AYfoGmnYOvFEwlmszBcImRu54/H5xSGXj/x+V/j9IT8U/UxrDJjZOGQYbOyt8OMNYt7LihnKp+P1
S0zPD7hzHI8almmrrmPSnPt+QzCIzin6IGBWLB+swW9RZdvzqbY8WREE8V6Eu8xFDLq1gXAgN2BI
3cqQiqTcFB3AARAII4+LnV8KB8vXplEqWjMeepsctv7Pr80P9kffnepSjvumoiLiJcgrZ31ltg4N
cXgQpTfKX1TYfnWQ5effHAQsijkny/UvjHbFY2AK1nPJL1rbYBF/dJu/uexL4eObwxgoGbPZIWlD
x1nFNS8g+snd2GE4zm80HifhRntSGhIalZgP3OCgsjq1e6+21DMZYh6M1K7fOWDEkm2C+noK1lU7
8N/SxxoL8ZyQv4TYs8svEh2+Dz6HQt/VTNh98ZywESJbwMJZB8LOvXPyZxPZVMlrbOJVgsy5Q0LA
Tp5YHYYDoSuk89VNyPaNh9S9znUwr1yaQOyRrRU4ZNSYGIHh3kUr7lSfO4gQJi9yzj+HWpoNpCyM
t4NzqgyY++y4cqLLZQvjbdj1rU/chJeSxlQQGNeRZY5ivdeuO9s6dtVl1Ih1Ub8Q/eINkXtdaKdg
vAqqQ98dpsVNFBOSlFmf4ThvSsTNPeuvUvVFcR8He5slqbDvjKT8hK4STGlMAF7XOdi1NzkKVCDq
/aQsVzyes1eL+TDuak/J3ozuBnNqrZMBRAIgI3+ewYrg8iRwMYd6ULPIK9+LYUax64UYn7reuMyn
4zAoKx3fUE2ucHahTepOdaDvfe55aWe1QmK734FJtdpVzsJMPQ915rFD3jvNUQCdchH/4duQyUEt
jw7IBpzSvWmvOlz/IRBXHexJylwJAn6xcGLtcKrdJNGDgYkSerrXkZyytrYHZO6AXvR4Y0dym0H3
KLJHq3cv+jB/UoxPSkaWSnkcxp1dxawsyJbP71N26l3zMNOkmWBMJU8Tt1BjaWz37CbaY9mxaG3r
o1KvNOfctN5MuKotaZkTw+T06IsuQ6Xh1RLcZMo5zN8ArxQS7ZV6HOpiV0nxDM9zXhXh25BewO8j
ZMjczGjGTIS+qhBrs6EViNjWUVm52Cg758PCAYDYR+vIxoI03eTKk5XiiUwn7t5wb84O0YTBbpwv
rfymbOVF3EF3jKr/w6nnQ0Eo7qd+TL9mrOgXJls/thX9L7oJv5p4PlR/Iru2nUxldpur60xcA6+F
O/nzCfTH77NvZp0PLcsCsT4ECY7RvGBXOgdbFjW37roS3lJ2JCLuF4W0ZRb7l5eZRcsaqLtG2+zD
+7OzJmy0JsebTCwCBUbb0g8KklmGX72pf/Da1BxBDxtRI6+zj8VUI0qlbPTBWIfPfwYdOh6clHEN
250UR1xUv7iSP6qjUS0mAUYzsKh+7NMz8xSTtggi5HqgQtiu6VnsxdbYFNtf9UW0ZXB9uIpIlP4+
1of3HlOthf+SY3Uv9lbd4Erg//OD88n0hg15CId6P54U71fR7D9o23Pfvjnux1fh0NizGdBKqwn6
pgDf7Su69igwtulVu9c23Tb2293PL+yvvuuH96IMqtiOZ76rcM4zojMrgd7AUk/xCtqFPz/Wct0+
XFcddvCie6Daa37sB7mJgodhqYi7+oMavgTN7f/G52toAqlXI3n+WJlswUCMNbxfUO6ojgpCaH9F
LP3XdqCtGxrplMIwkFR9DMNs3AhnYWpztWL3Xtp4tWDtzRpUknRTELTX95ezePj5t/rRsAC8TP4m
HTTLRMD2/dJlbmNVJ4nHQC5m+e1WYeZdVcf43jwj5F6nniQfJlzlv9LjLPPfx7u1EDkpG9NTxc78
/WFNUZi6Rrt13avX8L5sahjA1EooHQv67+brl/yPl/F/hG/l1Z+f2/7zP/n3l7KamjiMug//+s9T
/NKUbfne/efya//rr33/S/88V2/Fbde8vXWn5+rj3/zuF/n8v47vPXfP3/0La+W4m677t2a6eWv7
rPt6EM50+Zv/3R/+4+3rp9xN1dsfv72UfdEtnxbGZfHbXz/av/7xG120b+738vl//fDyOef3brOS
5KH4+V9+5e257f74TbN/t01ho4bCnq/+2RmRb19/YvxuOKiIXKE5rmFoKrNFwSo2+uM30/7dEdhd
6NyYdGboPPz2j7bsv/7I+p27ZlP95O1gULw3fvuvr/7dTfr7pv2j6POrMi669o/fUCt+N0iEqqMA
IT3E4eQs9LgfI+fd0dKStsAjEefElgQlUYx9E0X4krvgxB6alUxmGfqnPBm6rWRq38f4f4nTwiY+
l6wxC9PFK5PmVK6cNLJ2cuibdTUS/E76HoLtZAD1GWNyo7SNIgAkSNo8GkpELWiCZ0TeHbCcabQ8
ZdKnVSuNHntvlVZUDeCmSZoH1wpJFTn47m3Xhep6cLLwWjcp/Kc6zkE5Uko3cxd/tJM0UCMxpK0C
I+lvahX3SyJJV4UFJ1mgZVxoT0XJTf6q6Tob4CFYzFSzzQ5SadhzxzNVMZJeM+ohO2tohzslgp4P
RCXiXNJZbyj4V3ZNxEwOS03KCgOU4x5VfUh2gRLlV7GIkyVELKjke1a2b7GpBxeuhlNhiHsK1vgu
RoccSrjVTdKAF8P9iiY8ea7HsVnLET9PrGfNthCZSZmthyA3xfgahwY/weBYLOc55aEQ7KsFNUpT
JxAsEugpnd6dvdpwU2/IsvrUF3gmI0uXfjA5L4FTEw5qQLIKmqlf9/VkI89EEjkORBq3uLPxx2c6
bMcMO1VqY18U7fxqOtMr/pjw4MyFvQvbsd4l+eIdDWMcG6Q6rfHeWw8oWFuvUmy8PDnMp5USF8MX
FAX6RuJZhG9YSPUTvZAJNlHniiOBiMHJAKNOvGaHgTqNSSANW0cQpDbSORY5BXJ+sjGiJH5xXGx1
jS0LgAZ58O4KKW/DYjjnEZEcpcY5Nao1r7PYsC8yO7bXyw59FeTKsYSieKRfGZ66MB4v4PYtvE5o
4EVtBpAczGa4kDSidjSytb3Rd1BdtKW4OM0VhBIj+BIbDYyiKqZ3RJN/lwWEaqRZfseJXM91J8jb
TiOfHGAVRKAZ+FWiL6PHfZ1dlUroULPLsLumJFRJCL8JWbYPJogjuwQaoFRUeWVhrhTai97ohgRb
phWDR7El8Mp6xMmg6qzMbSIgvHlkDW0Jvt+YjfDtJL4iUgST3Yxth6ViFz9mSsP+qdSnh1CEk6+b
VXTd8wwfqpGNS+KG9n6sQJG6ZH3CKeldguxmhmcBdrxtWTXwNGq34VBTxyoMVk70Wkg0opAmRivd
t06JFS0K3mbTedLKpPTdXmaHoMDpaiUxAuBSXpRBH/m2nuNYS/uaTZ8ut2OsnFQoA/44i8pTAqTF
6TB+0WWIOaPtrKPIO/19tFVE+aUDnIWg38IvTMaLPrXJSRnj4IDV/m12ARcErqvvxkCOKzGN4Ssb
6XBTGZX7aSC85YliJKlaDgHGlV6QaWu1Gpm8bU8NqgK1GkIy6sx2zWsTNa0TjHDC4qFZpYwqjUjX
zHrAI9S8F9hH7ycLsmWl6cUl+IBgecpLhLwFVAjbySEUCVuV4L8YRndTRo5GUlgzPaUgOJa1RSBY
PME7dMBoFDmGsTrMxovJfVWylDhFvOe11JIQYzFLNbTqzZYv1pxzlY0jTKsrpevhCdp5yzwa5++9
pdHSmIi3gouERaueYt/NumJXi7BdsSp9pl/U3Q8O/Bv0SXpJsRwnsdZ3A1Q05dNYLkAJ2b1N41R/
GUO98fJsAq+nJVX4mPLi2MocssAITm2HnW/YNZlbbh2LVnARVrBCxVDfRRJXnBYmEK+SCnTJHA34
NY1AeAnlWqdQdb82W9JfFXqt2C2N6JDolADmCHvARLVyB7r/uUCwC+MezXgz2r0fSpSQWk4SzEwt
GnoDvqcqjA6hYqJyj/Qe5kq4xPhwxy3j0W6a5lPnju5K12R7UatkG+sVLpEk19oLYuceFprTGInS
42AG4YetXGPMMYnPJm0hyakCGGrlx6at30dGAKCn4iLekf9hE5pbL7bCMcV6GPrSdOWRJvqLZdo8
4FZ2hCDyFpkQAxrLKo8T68kLhXTHoz0bvEBaHqYhgkzT62y5k256sl3clyaGYKOkBb5J2nI8zAnh
h56VDQ4K8byIdh02zkelydQXGZIysZ5nHkjdzNPPdTdbL70SiJ1SZ2GzioN55FViWLRciiivPL69
djUYnYkDVuBLF6HTvbZtml+WWadcj1gdnwP1VRuJPUjaiiTpAkhUXsfj3syd5SVkZOdUAd/ldlxo
sYSo1fqbVAY8go5xjQ3e3TTEgh7qPKaMGyZkaedRGd/o7jyteWTp3vNlr/LIpI5j6yxtefX0CzVK
BldtnJEONFnDJ9doYjiJZRJemszDfN0cwyAxf9Lvug5jueSxormr3lYAZfy8h8gxI4I+yajVr0fZ
Gj59PaYoMGXlpRTWoSNT6nmWurt1hOxAD4joKZ2Cd6eLxHMKAb1b8a0FBZIgNK/F2MLHlAzsO5uz
uglbG8qwqRJdbpTDKQxMBYoK6iJcZgY6ki5rO2BU6A+stsK10AAKWtW20nmOE8h9aMBuMCsYwLYo
GRsyHq7VWC0oThnDU9rDvyk1kpKEYtCCy0ANzAnEF1WXX6RiGXsjbgDWjCr3jQgwEMQxHBVc4fAN
RhY4qyGromyLLRY4NX1nC1+bq+gU54R073Qe2ftZBVNpp2O+0zPLJglnMs9BLMi4y4d6W7hqepRZ
nL7WRnFtD3P7Nutp7eXDOG2LWAFAW4yflXHZZI19u+kzs+RVicnY6lOdZVj8rKrKnSq0fV+YUJa4
2OtCti/gL+hn06yeY7JzAoYbJhAMEWOkNru2H/3BcqYD0x9OdpLEcVBftUn1WSEQsKJ7VjqXbsbT
b4r5qlaGFCg0uq1KsJqspgxU34L5DfFHhlWQb+KOtq+pDg80RKetXhAXmyfkTloyXxcQEH1Z4N51
pX0btORWq2N2jEvnwo6yDQmkcP4uQkNS5IJ/0Bvje890hDOvgFSVuOZ5nLWjIcHYuoNIQfXYWbjl
LWPcTHU5X/R6lj4orsIsx8r0RTZasinLcbhs0o481q7tqOAKZeBpylXj2hA1vvaiV9YJELsUzZ08
iz5HKBT2w11WKtjlq0I90XWqHnR6A0CoM7aFYPTbEjqC6ZPboDyHWpXfBiKExl2rwuuNBmevmyrJ
g6WOkeUHbVn6alckl06p99CdywYgcWtIQk5wztgmSFHeoadIn1XsLXmOHz3IukucMOamaDNcyfXy
jMIkpZkU6e3CmSFcMYbesZZSFMdBGPJzVLnFMe6LhKqd6O50K5yeOi2kmz9VcX9UWHueLG2mn1z1
8SFGqbCxbTUCxWLmn5KkfU2U4L5ORH9JDH0Ky0CtwWOPvJCC1Hbua6lrO6d06jcZ64BgnFzgYgqY
Ml1deNMA0HlWeLclShftIrWlRQLqQp6iZh6f9GKofOSBgH0jd/bJGs3QF8TuFRt7lSWjg+pxNkfQ
8ZNFa/Hf3+ayuuN/H3eu3+14/3s74e1buewh248f9f/gJngRP/7Hf200/2UPvI2/NM9Z99x8uwle
fuXPPbBi/Y7S1sLvCfvFovxiUKr4cxO8/Mi2DY06tm0IzAgqxZG/dsGG/btmWehm2SYb6FkX5eJf
u+DlR6rj2KqqoX52SUT7d3bBmvohN8VCO02OFEVQunro0m2VDfe33aVgDqPEqsp3jXC0/bwnB+FG
ewJ7Regvb+kKxtxresgP0Xq+0HYQisqt3KY7tjLH6c26GF6p9F21l8Ud+oNz9pq8khe7y+7maCNe
5APip/q53RC1tJ8oDdJlX5PpsDM37nHeD68I/YS+AoZ4yLz6uj7Yz9GV+R7vypN1oT+jzuqznQav
+KG56y7aA6jOjXvuvMwnMYCSUvqgX1cXchNcJ3ugFDdAAzbZFaG710QAlDjC7phIdzDLXZ8k5Wt5
j7uMn7TX84WzpZ+zODhvlLPxoh9o3PlyC9lrm15aPnZ3r9ulG/UgfARR78lVeeAsL42j2AUP+Q3s
U/fFeUfrEbLVZAe3622gB7wl6Xp4zqE+BBy0WzVn1we7eY/RsD5U7tWX/hQfcj42vIyuiKo7Tw9c
wgu+w7u+KfxgT6bbgQ7ZxjoWZ+KVVvA+boM7cCtbTnDdru/AiZPRWV2oB+OCptRa9aNL5y44EEu3
Kdcgnlb5Vr4VAWDxTfRk7cqD5mPc3XQ7JD/XDbmDJD98Fhg3zVtYAuN1xISOGsIn671FmLKObY+5
hKzEPjrVaIS+ZLwqijWLwX2/tteFPx4Nzov1vFzna+dTdztBjKfrTUXxab5AmXhdHQkjJnBvX+/I
d0I3SoDMKuOyJPtoL/x8B7LzqB+Ku/azcklA1BVHeHR9DYXUJtovu2Yue7qNt7Ynboxd3a6S1xDH
5WN6HM5yC2TzBA9ieHRvIFU+Gsfutjk7BF1GW+IDTHXncqLWStmplzF9cNWrtiQV+/2zc5gOXbH2
XHuTH7Wzcsv4HPBbF+c432EsX5Unft8DjrYKffu41Cx88rpAkXvVJ3Yaq/p6uAJ3DZDDuFy6r8Xa
9sYdWWqN6mkQkPwIGlPuYzwkKduXCKJW+RfLo025pdGXrMPTVb5emWsozv68ynz0U69+d8e7xX7Q
Cy9MCEPjMn0uNxbtug2iQKS3dGTZ13MW9ef8NB8LH+ZxSFmHosyK541hpK7H/SiIrjjbpJakxQVK
FzJSQAXYTwvOwe3eFcpPE1njwZE3oG2t4eaOxqlbXb20Pq2PccNuyjO9ANAN2pF7BBm31j2II6eA
CXvkv1no6eGm4IF96T2I+ffoyLQ1XPvNjLaGFC6GYnaR1+DfaR9DGQTLM9CsPmTqqpt26svI1pOQ
3o26Cbbgf6dnoOWP2NwT9xBuao9MnuQQvJR3/RVtS0LlbTQxI92Kghy95+wQn627+j3WbWQUt8Gl
YFrq/OlQXJjbzjfUN+u+3uhkXZz7W3SPYq0ZfnseTlSOeCWerAfT18gHzjybKDZmI5aofiE65ISs
hKtVTI6ICeCE6KFoj3pQdnzhkz3fmbS7hq1x1xx4glf2PcYJrQeDdQ2HSCBSpDZG7SY5kQ3y6gCn
2Ix+2671Qx370bgX2Sl7jm+Vvb11dR99Tr0d3xVvWqv15nFp2dI5XZG/suGZ3rP8tsjnNJ65vupT
23i6+Wh7pDTkQFUfFXjmHuZO3vASBdDOtDe6czKyTcGqehXb4KGpA9EShgm8aj+N63GVb+QNSZ4e
BlqYsoa2c+cN6SAMCKo3bAFS7XHKLYKCPkNW0QrwTl4WvARx5qOGg++5I7ocoVg3HPRN+sBWVvtk
HoV+Ku7rfJ8/9o8xHOkqXAEFRvLSrORWPTWOvf4s0KLAgHqgPmTbD13qu+pjCyJ2JxF6dvT/Ef15
bBjmJ8hi1A1KurD7yX3mWk+3yKCcnbyVt+KBMYVgYD1edjcLbBIWjL1qDt116t2KPcIkSK/FunT8
Sb5GzkXoXoeKJx/bR2r++Gh8Vd/ALkhW3Zal6c4gmeBeuXJu2t2rCxh+RchQtmorkmCfxUlFsds/
1ecebVfrWwSEaOEN1JFzH65Ha1V8Fv19z4oyrlH0s78vB2U9viAs3YKRAvq+XwxwnRffEMq9sYNp
LU5k1TCQ7/icJ/Br15EgS1T6PByap2AJICj3pLsn+wu8+VXsJZuB5Xa0Z9qgfQ+U5NGgmGtsa3vY
LOG0E6WQlQP83/SY3hbb9+ApD4Cv808u8IFupeen+EktnrRz033WQuhD5J9ctO8GBJW6erGae/ds
oVs+5O4FpCev3qBgOFs9rfH1/bDZyBf4InZCVWTN7gwoyWM4v6JFzNDhVboXMk9uqtMAz26brhn2
o2BeTfnBde93CSqDgS1KHKtXvLCKlf2CDGF2igczNtmq5Y+KF8lTgYcXBP4al7g70P1UWKIf+j0B
Quv6i3PjXMIyQKpyApMJV1b/wj+6U3aYLoIzal+v/gLceM+huKkkhG2yCweUesNMX+1tXi7m52jf
f6nICz72X4wr4siPFhRxKOzAVa7KCwcA35O0rrQdUGp82XxXuUYNL8YtfwA6pu6oSweUHZXSpzjB
WK3oDlAbkDsL2ACR8tWe0IBgxsq/66xHCbn6td9/jYAAuUyx6xBQxEXWKLaH6MAgYzQPJ3OJq1n1
u9h7dnbRuNJK33agLh2CjqiFQ0YtuvNe1YZ6/Pb/ypr9/6fVOOvnn6zG6a29vH23FOfv/7kU192l
HeW4LgQN27Esk3byX+0o93eDgqVB/5o+FQ2hvxfipvY7fhGCajE3skbGRvn3Qtz8HQKIxbJ9URFY
mLP+nYX49+oHgW+bcyJrdbGhqxCtP/TPTWPQcjOEQjUOmcZUPmfavArbKL9RLXv6IpEW/kIG8aMj
ciHwLbHwX77E9+v+IlNbsp8rkMeGQcupcKWfgWe/NUqdtNh4+JWl8vsO+p/fECylqy6eLwNL9PfH
M9Q6dAsLBCzldpZnZNgmj1Gkdvtvbvhffb5v+3o/OgzFJNvSsdnT1fpwIYMokG0YxOHaCQQ9MHMA
UJITQPnzoxgfmoe6vuAe+D8NNxF8qo+ajoFA4SAlh2jdakZ/WVEwG+ZAXFCfantvJsiWUrxo7Xyb
p70V+R05QRn001h7Y0WGRZ90OuF4tqPV6sG2OqByqhUFYjXDJQw2ylRQH8+GaGHipi25sC7ITXvN
tzM/NWbSIxHrO9qHI0anyyK3W3Pn1DKLSGxSaeAI6tEZAIwCOmQ1dna4d+N4CH9xET6OoOUaOC6U
BpQteJq/usW/0SWWhdDzuKJ+pY/aRKHHdS/7uGmHQ0bnqVtJTe967+fX/V8PqakqW1Ybvx34JGeR
Sn5zSBXNUyTbNFwPNUFVKQU7CjpGmW8Lk3AFLUBF9/MDfrCMCW40MAqKfcwNi03RXsbbN0fM2jKL
6bQpq8CeHQQ0UkYkVQc5/wwtReG90SoFeWoVhsn11DshgrYIPkrqyrq++/nJfB28f+savp4Mfmdw
OKapE/H38esrUzk6MzDrVQHvD8FLnk/92SlcFwCuBvkBrn8VU4fLDXMiiywOjPdJBizH0VeTszvN
gZMcx9QtSAxRWgVyXuvO9gu00zjb2Kmbmhg9BGy0vjTMp3JU9O5CYdqkKAV4AuKKEWAyiOwRbCku
tIkMt0GVsf/zr/l14Hz/NU36/MyCmgtsiBb9h2tuy3aqFbIgkZ/TkJ9QNbEo03G4HOxZTs1VS0Hj
pe7nGGBjVtAKr8RMpuWk1SF+XCki96BbswHK/OdntkweH04M3QJztGuYiw7owxyWDn2OG53WGF32
8SsSFuWkKMb5Dqt1+6tJxrW/Vzhxv1HqLEwrgTn8B/fbGOmyBIL7bSYGPYpEbyvSD8G7E+gzuTGk
5ordcziwlcvIfl9TOu9gEirRiOQ8qVBmj+qED2PMYgSCFd4l6y5INWfx9tGU97RCEGytNgtbKA1G
q3tylSGXR6kwYBbh/4Q+B6I9hRXFHPJVRMVcQ3Nawx9zZ+QHkD+N4FUGZQrHzcQw0itNAp/TGDA7
9oMS3VY6T+W6ldC6wdepdbCihKsRW2dPrNIzIh+jldnGeCebIGdPFGaKcG45ZgdxUSceZl0EEX/f
QgmTes0wFBe9HcoMgm0nWf8pRctPKb6GyR4+FNCgVOeAVaKSkmMaNXJZV8wFuHzed+7WSk0Efgn9
imSdho15r9Y6qdRmp3HaOePuCow3IsSwAQsViUVYm1D0r7ZBnFPiyOOCbzDoJpHW+hgM4WYpN3MJ
q0m86tKZSTpO4yC7lppDSkpVtgNbHHsugHUZVq7AdGyMe1Xr+VzIIWygctvMA8/UUjlvura0ht2s
NY4O+t0horAug2HyrXH5Sl1nVWS3lZJQodIVnPWczG0A4FpyDYseD42nK6l5Xzd9n+96Vy+sHbgO
U7Kep7uOMNtWn50IzsBRDjR1bud0oNOMqSJmwzu4FqejOPb0FH7VluZJbgHFiseRHJdu5rLNreS8
Mytymzvz6zmZeBnxwyGWSb40Zc13yOFaV35VRZyfrmhTc0gmhV7SFMuq/5QEmlRh6hIxulP0FLzk
3Catuw2jjBvS9eYCS+xs4c43tuD59gv0XZAjeTjuucZz7cWV4BrByOJ+lX0JfrJvJs6wzQZMjlNm
8UsZzENrJ+0lyc7IVI5i5fry+bzQJflrFSOm0xMcnYVe8zmyNLmOUbfYge3ZZhgTDMutbFqVWhHC
Bv67lWkZcZhBxb2pW30mEjKfn1qZLFck0oAR5tgpF98mLbm1OtsBOm0GP2w0p+DCzmkWsnOn4bhY
RMpITv5QRkDEHR5ce9OMejiv56aeam8MJuO+Y2WAn7eOU201ILyMNnhwhPWQ5SW3sjMczls3QjM5
m6B1502tMe+xYxShPYCSNjhw0xp59tJHZa9uwlZwkaJxSa2MDWO5mWbaqdQlSi0511nD7cpQe3AJ
8bHI1dDiC0eV0tncO3XuGS3VFHMlp9mZ4xucavy5JFl42Cnj0GB5s23FIGZwuZKZkBxgckLONJeW
QKo/qfbii9X5NN3oZjKkpbKUDwJTFi9IGBi7pdpyzfsuM++1WkxPmsuaahOGcbXkCkRq7FuhIV4n
R6vQmWuCgReJNrd2zSRL+7HSetu8SqzlbdX2VYVBOklkc7CKXDTHqul5+snjAQirNywSvc4umD7y
qud28cxzvfDT8Jkxg4+v3BqZTt5Pw2DgxeO8qtYQ33ZCYoTLNcEdIxZ2MLy50VBqDgbTJkF8KV9A
ku8W+2lsM9QGM9asC+jjXA4RRXy6Eg5c6SorS3bb7ZjoFMhK5zVt4r72ByWYuLZqwp9NOfPkt9ht
wmNVkAh0Hs1pbnwRpQU3taqq4TALbcrG1cRlLXiJ17lTU92yHKrlTcfNnZkam6sop7y/1o0i0C8H
JGGI95JcP0C7s+T5zxGXZmqSkANiM6gI6uAMeT8wLfXBzDm3VeUql0RQwStNk6JoN6LL+Mje0Be5
dsOyfsd6jCVEY2g8AoxnDls5DbWRobX5J31jhoXxdZJDNVdS8UmmkkcgKltmtqFNmDnCfrmgkKZ4
VXVKoNm+IwNGR2yorXuh4RhEwzNzRJs5F2jwHHOdlWpy3HOG5F+emX56yMd9PZLJ7TCJnAZrqpsr
cifG8SREGIXPvUmAxTnsIt4IydjyME+RyfftJZKhVePEvGSGfnmQHWuen1ILWic1hs55ncpKB4md
tgG+z7HPkQf2DsoQKu0tTz+NPQZFgMCDHFq1jm811HaBN5HKoa2auGaCNDP0sBedmvLfCwfAtM/I
pKQwaS5mdSUISTBlQLbMNiRMMUehvYuMozHr/JrJf+DtqDjckEDLGFBq7hgKVMNABHuzcAi4ietY
CY8yAcpyUtUwte9zRfI5YVYA1G+sjlHEzS2IphVqF2IljM0WKLCIdVbTkyi79BpGd+ncjKNUlOuA
fGntizHF7QjFXBvKs5mZrVgxsxb91jRbt/BDwHwj3i5hp5+VSESfFKERT6wIG5O0NrAVeonjiQLR
UNhKQix36WL0VkICs49KvKQ9u1XA0kK6UbKbLHN5GFXMs5Z5FTDweAPG2kUm3JyIbiX+n+Sd13Lc
SJumrwgR8AmczEEZVhWdKJIiWzpBUA7eZMIlcPXzQP3vjqpKywrt6URHtBGlhsv88jOv+RRKXX3z
pFvdKRuYgzEad4sMMNYVtsdDJWwAF/FPN8/R+8u3xTRvYrd5RKgexIY0twJo0oqsCYzj9KY4/0vJ
+Gr4FlsafWPjPhqEBUQqfJG6Qfqg0ofOB73RzPiGx10c7o1s+FgRBzZm5ru3tZ7v2khj8tZ+Mtxi
unEd96GbhbjTAWoIy/HI3LgF3TUO7irJ6LwCn0KPO0m+WEEWsWAULqUpzj2pttXrnKhvXYPA9grE
apGth6Sr11OTfAGYaCC96NyaTWIdkhzl+nLBOdp9Ee3CNmi2rah/NvC35yD5mGXRCBmXFhX6SUiU
yuB7SXbyYNhNuk9wBdvKSHhwacyfcRCslY1fqUK1zUqSqyK0P04zwxszRBXToLLVWMz0TnytLGgS
Ydi7D0UbPcUtNFSVFTniC6O9jfr6e2LNJeRshHC6OS0/WArrC5VbYoct9ZsUg7qJWiHweOgw+EQ3
OO3AGApRMGqTubhOuxQ/KIAiiBYnItsFRVvdqqZ9VLEVvaLygrNSGPxI7Wy8C4r+2zzSzu4RlIcW
nTnbPF7csPMYr1M5NzeV7B1Uru1Zfmbuj8FvK/ObOa1eyJzma3ofN0Zd0IFshqTEYi9/NLGHF3kC
bNeD6B7G9feMaA+owQc9k8UDvrtjj0aBDTu8MDJMhA1chQLPfjUQb3qLxxb0iBNUTOrw9NlMMxYF
D3OZxvcZ7gkbHBY1RC5eCp5UbXCgo8NkUrleMmzr0iVS9hjk5mPk7eKMATC2d21sb8rZKiFNAtuk
I2p3SIfPkfdmejVA16l6hDA93Tkyiidc08X0qkSNM1ZOb8FFGf3aqbvyZxkukrGWnvFuSfrHRg3p
PUihDNPlCeAXAN/FILx2/+kty/sMAHPq1ooaArBsFj1nSHOvgxS/b6szkl3iBTczGsmvLWH8mZwL
s7mho/bAIsUF59g3GN/IyPdg4Fqt9TmMZM6nGeZ1iEZ3tMbmABeduW7uYEFAFMmoaNdxWcRsO1/j
r9XwafOPItD6NRkAiK/UCPL4NlV2/Gx3c/NaIQm6pddB/jsm6TqX9ZulfPBRddbibDQ7Iyd9bAqa
yLMHeGoay/wK6NyMUWviYv4RDanItq3u7dc+4E+upZDyyU3os4tYWhvhhgaqogoGfRdlDCFzhYVT
7GmsCG2//2Dgi4CcSNmaelUY/Q8sG3s4lYG9cbCiuDZgpZCm0xvSziJ9YNVfBz/7ZiGc8EOVfjOv
ddCon8ofxBOYucW7zppsvHEcDELoQwZXqe8PdwpHbBxROWgWA0ZmowHETNEW/s+QlbGpYzietGCS
H33n5ru8svDro9uu12WmvHgHsHyix2y62wku1Bdp9jMQxLpmCEZ4g4VtN+0tFVR/4xcjUCKz4hpT
kz0qaVU/dYj9JabEvSLJ7hkMDWa8A1Sc3VV4aqDYotyfXuoEmMc3c3tjDxRyj15SGPH1mIEH7ZpC
bNsqKA5C0hgn08QAJCkidz2kcYMITJCZn7ow7T6gzW7eIe/t6S3peXeYG6w7LTl2eysBC7vWJU7Y
s2UP35LGz4sNHM/K3Fm94yKgMyoGlDKpgvba9GLGin2see9YPZsOGeaEY8hQm+YPhVWQCSZOMq1t
6uln6lHJrgyPNW5W+bS1CgZdJvAm0JNN4HMajOr7UJYCjQWzQfrB6b/4vQNUZ2xqRonQKXDPbevk
k0+leiO8ON7ki1NzR88OFRkLs97JaZFTsBlZDleNb6mCMC0CPPssaPysI5ANfdE8ATN14oe2IJMH
Sqysl6DNDI9TzHQYRnv4kIESz1N7U8iGaUZrzZhqFLFdfGosUNOlBMtMPTatYtftH+j1dg/uVMtH
mrAcqGMivU+2SkMbBaNEqG3oFxjf4XB1FXCAvY2yNG9FljqwJgnxMxm1BwzTqnOG7mYVbqqyX3Qr
EODASQ2WAeV77DS3ld9KmmGlHmGX2aN/AD3/g1OejstUGelrNfrQ99pAk2b5eikGMoyInDJyy+08
BVP30Z5nxBr8zJ7erGbOEOXI4pHj12RS6FTU5+ukZxq3TZTR72VYhl/iuXB+hACct1My9hIJgiDG
i9xpnXyp1BYv7gHQXCYT/9qX7eMchCyYVetF6c4sDc4ivEqyb4FnNOEmpzX+EZvj/DpDEqY+lDEK
GxqsDOM3aU/wTDsxGetRzSljdh3lL57bgsYwc4xEjRJ5j6AfW4FH9WSW14DlkWGvqHowFTfE7LwN
nBr+nc1v541l/kjG1Y50C+c68eB6WA3NuqqKhPs6Z4p2nCiDxPvguPQUt7ExDfbW7Ayc70Ic4MZ4
BcDS/acQoLCBG8OuuIpVY/6MIlbjStNKRhhXTozppqGf8mdVNENznTQxt2DSLb3Gl1w319Tzubft
vXbpXaYzMOqybDIXS7eKmimzE8u+nkNPdf/4sezRHQlpAOLfnSMzllKH07Tp+rahiGjohNqwPgix
FkfhTS/swXlzRlN1hyxy5o81Owxg3CRYmFO9qPHVYV1iZAzM3LyPE99Mn83cqZ0rNLQyhoqxoTEa
bmqEs7Eq40+Fid+Xm44OIcoTVh14m9ZL8nwb18UAW9kd5r0X64wxYjTph6Q3yc2msCxetLJw0Z3a
9rULxxqoO+DfRWs2FNUHnVQlkk9ph9RiUyuv2BaBicvvDBwVc4/GJNX0IqU3kRz1QyM685+ODWGv
bDUbw8YEKhqjKDBpTuTQa4tD3QudI7EPFW0ja1FYX1LhQRofEM7qHjrPz3AVlljZX431NALynGee
Oe/yybiuEjvwr5tstgBvWBlidiikxKN0rkwV8666msOH3kTsF9vZ1/pBlEk2vOYl/SWg93MyMprN
hhGoUhrQljUxZ84PCP+yGuLcpbtr8/7bnJceLWtIR2nkrVM3cHGDsjzw5zg5wby4UmEbAzkJ7OSr
39im2liGEmrTcspNEOopfKkU7NZ1+qtyknN+K92Cn2dz3uR7J2lV8RAOBq985cRhoA4YrpjJIbHY
Y9iyeHQYa3twmdCjqh48hpnGq42zXnY3syN6iBpGMsNGKMsKg9xElN7G7JrueWhnU++Y6UUZtKay
6+RLZ6dkGi1qNMnH1q9Fd6Hbf8yRFFCnlkEgEnGm5y1CcSczMZg2A8mH6tbhYMnhprVr11mNE8QE
bCn9rrhzNaS1mxIyjPGj9VnvV3HneeO/Y1twkn/mpp3OsCgSgAparu8C70Piexk+/TZzIOhEYPIc
DIzIQm/rYg4fPE/XFyZlp81sriIck/GfyTQFz4uTyQZMKMuKBNyrIpq66s5vEwl8STtdvvU62pwX
pkXn71bgXLAMy0zbgWRyMroZs3IUhZcjNjd6zX0urNm9dm0nRzAhQjJhkzsG3s4+EHq5bxEZzh58
+piXZEnt5RP+3sJ3gVS60MyZQoKstE4HrbkFsNzC5W2d0TfHgjqodLRt3U4F1P0z76HpW6zkMivX
oLMHXc/3eKrwe7CFJhS5JSkY49HaetAwY8obd4i76r5AwoKUfyRsYvLn99GWRoGnUbjjLW8ZWrAJ
rGzipRqxGHxCru7zv33BKF1CsfVZL2YIlHP5AL+tmsZxrF4O2NtYbpO/ebp1DWA9TMw2MnLKbwFw
8+DKM1VI0m000YNnGWW+fX9AcvaRfWcZlAtvGaf72Pge34PZ5JSANJ7X9uBF86Gjyzyt4xgzScem
Jv2QmjhWSmHRxG+zqH22094INu/fwy9S8dEn5iYcx+YrQzrlHk52cd6kmRVFeMn0Zu+K29wNjBw3
v4GZgVv5OBpWXuOhlEHPWWx9lXhfS7NQ6dovhLQfOcn7F2sUpbF15xkHoffv7nSCyaZ2HKru0FxY
2IyPj99QXvuV6Y5xs/ZoiJSrqCvGifLTnJ7yIPIw924N68Kk/3SKtFySWdUSz1yfsHISThynyNx8
wpGnyxM4OMbCxuzR0PvJPEFAlGrQLQN8fwlgcBbFuGxgMw4zkdDE4ulkPUYllhIRIw0kSnP9OQa+
f6tslBL/+n26poe+OpdhUns672+qzlWTTXsHR0b7w+QFI42foH+ZvNz+YFrpRR79WdhEPZkZLD4w
WCGYYEOOP+CQ1Uqhksnb7AQrKtaINKqJqSzGOX8fo31UmkOMVtCaCwJm38cXo4lboicyAxWMs/ox
Sev5SQvsGJEejD+9/yKtU0gDywRwBnR5fyFgw8I+vlbQe0VtFynIql5W4dXkck83QeKmOAObHhRp
fwoAElKZAwXrg1oL2pFwcz6SfPErIFz46fv3dP6umf7CV6K2ZenC1D6+JS93IHsasGWDKaKIcBl/
A9CakGi8gjnFr7x/ubNhvwvZD9EAHA3grKOTcDLfNSos1zAHAHn674woLpexSBHSwrXMmtFMkRmM
1up/JyHST54qZxDfSecu3ssfHt35hQpCJdkRwWk09+eGCOKIlMYybROgI6q4HWPNk9v0Md/ef/A/
XYy1zNML8E8kq8fvOVJS+0u/aF2nrZqT1ZTERvfUKs0AhoFa8P39y51HBjwEHKLzApwKz8boUtE6
1kKm63q06Lonv0Z6aZoysf3bCzFDZ1DFauZ6nAXHzwUzr1EpZqloXqipwBaZ+VGLAsd4IcKeB3UW
C+cuuYVps49O1qmRGnbqtbiKZhn00QibJmTwDUzSHVVuQg9C5oWVeh7ShQv/A30LvNRR1jh9sNzN
oYZ0uJoaUdXt2r5H3KwdohmnDYZZ5Mjd2KX7LsK8/YIe2Z8uTYTgCwLmWo7Y43eK7lBeSFUWa7z+
JvWj0F3QbLCjbBc6uz16nyIVOj8aJifqQqg/oaqQnvucYUuG8esAJS4eX3pKa5GMXktTyLeT9IBW
Bx3fMFUSXkLitc9jZCgatJZXFNQNjbQPgmU9fETKTiSH0OhowliQr8J16zc9kCkVC8Qb3l9zf1gL
uMchPA4wKrQ5LI5vkvobprptluusgmq21kkcgEm1826bqVR9hy2smu37l1y253HCIwT53iI/7mAP
dhq53XQuG9nDDPTnlJFJ3OQRRA63UM0t+EWN+2lSlummkShl7k1aZ/Hm728gBK/AfrY58X9JbfyW
etqWN5VuquFDwAAs6dxMg7XDUKMNf5qR01P9d4btbWEYSv81yfK5//j+DfwhchMjBcGbU4n4fWpC
gWKFnKagqqjFc+VCkyy8bI0NujuAvQUg89y7XujvQ2mB/J+neEj3cZWgsCuBCKYXws4ftgjqM2je
LNI3iD2cLIEsbA2ng4qJSy+80t1olnz9slSFBCeWIQgnGTyioRkUY3nhS5xHcsK3HVBmAVtFo/Ek
Eg2R71dN7sBAtwzA3KJJ1bNPv+xNsG0vVRznzwkuNsSriRgrOJ1PEm1t1KiYMtBgFFmjrzh2Q9DD
3VBAriVK5tkGnnXy0mYOLa8L33s5iY+XPEpJBAIeEgobkjDHu8x3qaWEnJiQLZy2J0ABGe62bj+L
vU4GyRi+StQ/VTLJZtWbtcx3uk7m79wn9on0xUJS4N4Lk4cL97U88sl9LWU1t8V7Qd7m5CTVnq8a
7cIYFkMKnQUZuHwtWjSS9jheFSgwpEXkP9FfZl00biiceWV3TvKxMJAXWlt6qm8ypKdLECQDxhnv
3915aCLQAVATuB+RUZ5WZ4FRRdJ2WJfgt8wK1RjTrDdFE/TVTULHL33w9EwP+P2LLov99I1w/PIX
Qjs+qNzjL5V3HFGlydloGkjh3phJw9tRDZofF57uDzGA3Q8qkiMCPOoCyD4qgCl/iiCqlrlPPwy9
BUJghvJSChdH4jSIZ7WoRZR+/pHZd/iaMNydV2r2aSKP0m3qC7dzBtak4rE4sFwLfRQaDadvWwtr
9HXOQNtIC5XfS2/OE8yNa3dmXG7QEPDmHpQ1KrzI1HrIIdaoSkyRM1xbMlHxFR3N+C3ORHjITGAq
H+h2QsKJhjq6GxCxcBS6mQ2WWQGW0frKNxlQ4J4QTdUXtFHoOtBidvShjgNaGw29/Haru9hofr7/
ec/XVGjzF8pliDahrnHyec1c2VlLu3MNKV3LdRKHBSo56E2gHkoDMN3FTDNf3r/meZADKrm8Xo+6
wObsO/7QWQQcpjEapHqmwgX/YkvFUD5FmGBThj5iMe9fzjrvaoSCXJWgKqiQzqowgASe1cShXJvJ
NDjrZM7qfD+PWArDzEsbd6t10o1XRm24zqsdO7z8aDI6xhJAtRFc69Da+KQxvOuBbsQD/aZh8MLD
MCKfdeWFVtTv1IwUCHQVg97TgDZ1cMEK5XxzCFoOHAroXnEyBcHpO0tlXUhb4yAwuq63LvIqxr10
oNu2OLYGYXkV0vka9zWoLXVfkySjY60qx7uL/KrKLpyQZ2+Uu1kE2pgaEBMo746/YFJGIuvFKNdg
PIB2RINsh+2Yl40+xLEXdbvBBC25NQc/fUnJdFsEX6fevH3/w57fBTGQniQNSdumol/Ot9/SFsuz
OcHyjAFw4w4/pJFgzOxFSfxTIymXrVM1TPNK5IWytm6sF1eDxmL3/vVNgKCnz0veRq1/2nMu44ku
PcIqa08Zs/mYNOk8fIzDRnvbyNEuoN5uqmP0UtKAEtDoa8gT9VB184WS4mxTLaUSjRQo6bRHySSP
X0bSBmkBWKHG2T7qxaqO8jhkdNWnn0HWyfzq/af+09W8kDYD7x2Zt9PgSK+gqvsSx/jUaqsXL0an
CJBD0mqQcyki4n9/NZ8jCNE4yC7BaX6aiXlyosYo11PHaGLfNkX1Ig2TgUYGbuVvmxa8SI5YGlIk
fz68/uMXWaMaNrfKKded7yGxMZhWn6HZkeNFlVucCf8f343dBCPApO16lvHNukTQDVAgWXfUfIqj
uHAYlaUF0SrMS3nhamcpHw8HDcq0FmD+0nE7frikdHMFKh0zauQ3McsY6hIQZCcy9ZKNTQMkYUYF
EgeL1gn/SvSW6g8XIjrcSGRSV7mE4+NLcwZOtRUk6MK1LJky7MzrorYgBzK+2L6/Xs57YVyLXUAE
oHlw3qEoDIPk3ILgja5TCGu16iXrs/PyGmSWs0zHfIch9C3jtwIEBrA/ztjUZ5ghTTvrtmlWxeLC
Tf1hy3g+xY0DhY0z7zSRgpLV9zYzN9YVA8IrYzKcal/lufpQU1FdOGKts5pScCV0KTjSQzqP/kmE
rpCuaSZgEOuMo0ww1QZy8DRowy2vi9DKAupIYb8F6I3W16XwI5BeDPmc65ZkQB10kjAPwcSk9A5p
FqufSaA8HOsL1s5G0HfHCcIDdoPjwlhUf70BOVWg7Lj4A9J5PuUl+c1yl6VFSjImNCkR9fPjHfKd
WKFEdTs3F9KDswyIKZpFUwJWEp0YeBrH61KTqXuZvUg/CqAGgOFF92hpQIC8ulTcQJyxpgu78Pzj
EKAZcLiENEGT4aTKkJY/uAaQpnUI8hrYwmzvZJGpQ4GQI6z/yTp4DKH2Rab1hYc9PzIXhuLS/mHA
s9zE8cM2E95DolZyXWRxD41+DhfpoApsGwxgVP9wmbLcO7+YrJts6sHrTC0wmsNfb0/qFxdPt2Wy
QTw/CbEmgOFER4S4MMia6AO6nBUyRGFp7RCsjnGSJpW4jbICR+lyRrd3NwU9ICm3i5JgxYgxvhQW
z/fm0pKi6EAGFHqpfXJD9KOi3FSzXNPMpq8JFSZ/jhDzAS/p4Wt24fOfyOouodAh5C9VHB3AkHbY
8VfI/RScMrDXde5bGHyESchWUkWKSRAkn27cQ+jpanjcdcL8P2ysakI6qQMBp3vgDdt8AAhxR7/N
7g6j3QXhPmwrpP+cHkuy97/VH94MuTP3u2hSsx1PbtUkaKPnh3NV2/sj0GGUsL9PRo0Mox7q6ev7
Fzsf/REXfdam6aMtC3Pq5HgqCmLLAKMHxBJEiLVvIY0J7NYwfjJFgcxUY+tpX+mi0CEibwDJb72w
lvXt6BY2hHVD1+KKU9vzDpEwO331/u0tMfOoFMaYks/lLa1BcvFT/wwhq7IIetNYFcwf1SaejdgF
Gymj7EI77Pyl+zDU6MgRmVzSHed4fSSTmBsXdUBk8EX5Oucu2AyzkgPqiW0EnO/9xzq/WkAY8tAw
YvxMMrf8/Pc0OtdwScbcWBmF18Y4D8NdWUdBYy8qm+CyLuQB4jwGgVZgSZlw8JiRnB5NXVwBDNYO
ziJzZJLm9IIH8/N8iFMcFWph76t0iICmV1Vt8n4tF0YBxaut94jsznI/TMMsv3sForqbEIrWCEat
NUixC9C8e0pu0RwkPdV011tmKuhcGJBzsLOPp5XyMi/aOY0ow0M9RmZyhx5jhD4jmqZvYW1G4baZ
jDa7BazDW89RHU3utHYLNHuqwbDx1YqNAcUZNsu1VhqY+Spib5Y3RUtSDqhR9bw4oykDF7Vcr+7z
ja8QiuTsQkuzRT9TctsA810k+c2Y54zi2c0ehsDkEVy3RpClsGz+Xk4cVquwT+QECDbg09RoG48b
o3RGpF69LjTltZ5K/P2mWQ8WEMGufovAHM4Il9p2ss2ruTK3AwZb8wH8qNRf08mrkk/lHEh9P4G6
Syp2TcndC8PkkjODWuSARFbg8F0tt5IqEgwaLA6fApqYa97YreQto13WxxsdxDI7tGNV6zt4aVys
USJyL2yH830HQRkWZSAYpFtnmZMNAzoAuVasy65GPDOZwyBdm9ocv72/Ec6Iq64Az8R5THXsEJ5P
6wygmQiCUgCg5ganG6RtpFCvahDkv3EwOUNQiNbMl2JwQM076Sxf5nZGy6OiVa+hbYYFOUMgdHzh
vDzfoOFC8qc7j+ely5453qC1NXdB5zcg3OJBYMuj4PLcu2GOXRTHvDddyL/Oo3BAsKf9SWPW51g8
5e9aVTHVYQ54t1KSOhqxPz/4UKXdiE4MQ7qXohfVvKchZj7bfUn9Tce4TLb0HgNzl2AS2K0C6Zn9
FVnOFP9tECZ22EvTCEwCpf9ZBgNoFBZNUa9VmfjgDEFzwnoeJ2Do76+G5WQ7ivYUKjwO82Te4dIo
P3nrTjxBDAgbzHGyoKFXNaBoEikaRV0kkTapCqPJLoTi88KFi9J89kMOAAqF0+mcOw8lUCaOW9yP
TI2i9sBniKA1oYoSNz58CaRvwYxmNm4r3FamQCS1A2pDYzug0MTwJPnbDIDqgcQIyAsCGmzCkzMZ
ELySWddyJJS6+EpdUUNBTJLy06xyN7xQ6Z/Vp1yMDsYi9MEs1j/NDLOp1IaaWmCfk+H3n0tkuNMP
Shk2yuUWgX0PkLP7ioOaIbfvf+6zTQZhfcEqcL5zNPHRjz93qKi8MwPNiajOekXuPVHw6wmOK/9e
1hcynfPucsBwARAbL5Tpy9nIHrY/BTjaVQsGwxnQKeqUuh90YoKhyzJkxCMXY9mN+pUGWNnc5fuY
Lt9T76FcigFr1r+Ooce/JnPuvMVIRle0ypG23YDoTO3b1p5SxMRru+n0ApLy5WYyc6u8alULTi91
oIPddRSI6r5Fi/WJQtgpnt5/pec7CIzNMlIEjknb4XQHdWIwfLSSS/pzeVE/1oWTVBvR2yVujFFc
UvrzRP2F73je7aWrES6IKddjlMOU+/hDjhIlDuaZGPEmZK9XmQhSFJxhreptGxsOHnrMl7x1NsA1
BTWPRMwnnSewaWI/QRoIByUj3BflHNo3bdXab3HnZvPX1gOPvk9DSmJI8j2NmSwvg3mDJR7l9fvv
7Wwp0kWk+KUi5dAD0Lr8/LeEzBm8vhlDTJPSJB4/Zb1b/VMbWIDaSTvv37/U2dHKycpW42K8Lpbk
yeZmicWtZfTwXyzRYgtkNGCjWe68svcvdP5MtAoZiLG9SJw5xo+fKdFdNFg1Et+NYRT3qWFGO5bD
dIeIePFvDFm0Rf8Hf3vi4HHyn//1/L9Q6ZR+3m/f5EzqdK3qt+7Y7ePXn/iP20eIO4ePvjr9XBeS
teD/9X/dPtBUok9GdhQCM16AgP/j9uGBYAF/wSdF6sJhef0ftw8bjxDSKYoYJmjLXvwbeaWz8QfH
L4pAUKjAVNMmPY3OA9jzeQCPuBoHhOQnp0+R2yNZe8VbbPjqDpWz88KOmRXKQXktxX1N/XYhDTs9
mwhlmA6SxDOI4R+naRHntTKVRnBc5p0+oOt8cNXQfm5r2EIeaASYvrl7oVhagtXvSchyTYBJlPLI
tBAJTipBgVqEG4FPWgWJ8UVVqmOPFogMV1DKYRukTCHdrvsUNON8Ic/6w9Mi08PHXfozPgXi8YYd
KFziwewN8lqK/R6+DUiAKtoOg9vi80Ax3jmGcyFKLDnVyeNSYJPlEye48GkvDqGFCv6Rite9IxH7
aBy5rxFORI88+t5rOVwbpe8zZk2bjTMU5e63/fDw73V+157yliB0cnlgWbRlAO4zET3VuIpsz5zN
ykfRu0mxjggr527y6wnnAmMODpy53yG79Ne0PIt9MRnWgObAYF73gPtvmOzo+2CU7StTXaQDZddm
aN/b2aMAho6qnE8/IxS2Ab0z7fd2ZSIYPusmRBoxs/VDkdn8Ql+b8x2yPeCW4dd0e0c0z04Oz2kl
jWKGUd+kh6xJ1N6Jk3ots9qDIQQXfbMA5L74BbUgPaXyrTTt4Q0IolrTIwo/mhZ+8EYS5TdpiatD
PgbInUdDtpom+v8TNSZy8LKLPo/oWCMsWCcXZzh/WE8EGAaGi2WbDcbleD0p3WdJ6Zvx4idg3VIk
R9cJIhX/eF2AH3kzhzu+r3OJL3BWy7CBaDPScmM0B5z89NwBgifKmM2zisPUWWNPgGe6aUg50Upx
409RHaHBaRBYBsjsCHPDGnseh0Ed/EUooJkH9TohgXP9/kpjC58vNQ/9OSzB6HctMKPj11HVSR/k
RmPg3xFEH6FzpVcUtJO6ge/lZ5thQLwFbX1ULFY5tl/2qmSBbExDlJ/j1MHmPUyNgOWCUK8LJ2EX
9Bb0LLj7T6Kvw30D9/gKt26MZdzJ/Ionn1cCT0nD3ZCH2aHGjKUpFRoIgSftx76yrFuEd0yY34mp
szXgo+AzLr8f4tjOPnZWtLOqAWUaSAC30lIRbQepH+o5M55hpvmvzWibyBnHskMixQ++QU5xEX+E
nP7YhUpuEzlGnx3d6QcottgeznP3mY7UyxCSq66g7r6IFseclcW07ZZ+pH6m79R9mUxoU2na4HJt
u+lV06YdFKYq+aCtcLhB/K5+oNNt3NFysB5LM4/8XRS18cfCdnG2BN7xtTW9fIMmagv5C/402GPx
EuPzdD2UNYzlJEeRB5GYK+QMus9WE0YHKMblrk6DaCm7UsxKzc9+r+8AusoNEj1YGxQCs3ivRMlk
8fMZKvlpmPxFeSvnw9VI/WN6ZCy7G4sK63Gght4lKjeeA3pUcMej6PPUV3xXZU7RJU+905R7OS8C
DimGpYvJr3/SKoj8SFeT3RlYbSfZdSdj/aMGVLlHw8fFGauaLi7k83XMkQzCGTCpf76tESvBHcMp
kTSbxmnfCnPTae8Ty1T/MyZquPNrowFw3aHbPXe1OnQ5UKn9hd30h80EYJOBEbqEPPPpaA39GqtG
G4GnpoW0Sdu83llZ/lhGOnntxwDP1kURpLLMgi01GtuAM3Rl58klQIL1h9e/0AsYISz4Flqqx7ta
0VjpuhRn2NpW+gHiA9m0RYaCW1Y9bXiJDozzKFjO8GlPQLJuUZvBebXGfsbJ0arpquS+55B7MpF9
2/ZJry/Af/+QUFBVLzcIQw60wEkYLv0aQLgbxGsDMOlXJQbL5eaK+sMQmvFN6FZYO9kxNralW7T/
JuZHefnv5+uf3g6dNYA/9lJqnBYbvpcojLho/BrIEdyhB1atBbI6X6TyPk9ROvx4f1n8yhZOjnMy
CWwfwYaQsP0y2/ytjtJFZUyCNuVaj+GIgkLXfkqrMYNG39zKRlvlzumStjqE86zv8SgBBz24/wTW
PD9NU3xflyZmuS1uKlGata9ln8IG/TeIQT9/mGttfm1nTuUUKsNN12fy52Tn2brVDiOjyZsGDhna
YQ85SkVfgw4b5p5G4aVu3bKmTp4SFcdFyJHkHMjfSbUYqaKIkdLBvLjLw92vcF8hSgXkRhXeA2yR
BPxukNrXcYDynehA7NtOLcJNaTtA6qKmnbwLrbNfaenxPTF7goXB+BjPBKAGx/vAbwzogj3JYxd2
NyCj5Eqnbn5VIje3tWvD2MxBc9PAC/4HKhtWK9noPeSzp79GWe7vOqe1QcB75lr6Or3qeZxFXap/
Q5lJfsvbXEowC5kDTTkYbpxwKO87O2jnLUpK1bM5ynjL6ACztN5CXDsHEMNZZIOu34ST61+3jfFS
JWa965PZRHjM/NwjfvlkG124Vhp/NtlV32PsQa56JBg3jbNoRJfkL+upRtyzlioz9jIe1bCx/dJ6
/RXc58FRNAkTGZrbPrQ7k5/16S4pRf6PPZXNBcbCWZdjGVW7YgGCQXkF2nby1eGb+6jdJci/EtW/
DNC/xHbEtiU/uLqHNJUVsy33ynETGyfeZLQgdi9mSXM86lfKPct7Clz2eSZHtN4bK2j7PWVU/QUV
v4wJaIqWBKu3jMnFiyB8fn9rnnXal9tntB8Ax2PoBHXleIEkbZTRW2HQR2Lg3/QFAhSoE4pFcwMw
+sokN/2c5GI6xAh09auOhme8ms0CMnmLLlCvh/7j+7dkn+8jKEqERBqv3B3Mt+NbUiVCaGU6Mwaz
JgRInKDbGXb4edLSHrdzG0TfnHmYY3yBmhQvgTxxDyOOTyjLZRj2FTiHaxMvCWMc/F0TqmDtIem2
C5SNYbBCCJiUqcaVhsQcIzxrNLfojESP7z/EeZ3seawGaAv0x/1FJ/n4IdIkl0A/KKDQlZBo43do
AGXBXdlachPZNfOcPs+vIFOiDsNI4boeuv5CFXV+wnALlG70eRZM/2lmm6B6OzpDh+OTRJoe4zuY
69GDZqj/Q2scch2qmW0qonF74dn/dGFmpXQdFpWVf1Pu38L9EBlejAJevI4gfF+1IfIa8VgPK1Cf
46vopHWny7jEXNi+c+pAb9q4qK6NKrZXjs55NTFLf910GcsvQNaL4bN/CzCmepod6VyALp4YPSOn
zIdaEid/afQvo4zjDwUGSOAWRNRWwNCYJYRIlzOyHtsV3EDgIB6Gb2Wsjfu6ZfrpVKLfjbV9P3fy
i8gihO+0FlfGkNT5uicgPXtCouFDhvafbtr/89Dmls52BgrZvxoBTL+XLUuX5/d+pJBx99+snVeP
3EqWrf/KoN/ZoDfAzH1gJtNnealUeiFUpRK9j6CJX38/qntwW6XG0R1gXg6OfCZNxI691/rWUuRr
LAaoHPgasbuGbbkV+QmWZp81qJWbIfDGrznq000tCsL5EqHP40NbGmIH6qdDLS/mmpyYtvEOeem1
n8jwVDICitZ/08EUNpe48KrzkBzqVaNba34RTU05XSfR1NtRAM1AswI2M2TKViPpSl3v05j37QKZ
3siD/YTqjbSvpPsOFJdP5gbiGCTpuGxlANlJudr8nhuTc5n7EkaHW8MA66UYolRYdo8z0Mq++wzW
NlPegnOKeyIodLDEn3hSlzaqrLmDwleDFmEchP3g5+/Vy7Ru4Dfo4gCKDe8SI+jPmvAZhtHeX/m3
zGTqkhSS2dXkmZTA5Srj3Gm2DROMK5Ch6dpl0jxOLjCEfO4zEjWM0QwNbfhWGbB9S0LjNmk6l9/N
AkgEX/0Ryc6jSFbw55wCZdGLeS9sFRwtKpg5JJfK2Y9+bTwgTzBekgR6knC1Gg6vKhMqkEI9w+E7
eIg6oG8FBfoCjXlLLO0jXITpkfQ98n1KzoYZQLgTGiyUFbLlyxE1uaCAJ2imx1j/Ug2NQmjKYDJ0
vRw6pdSYhcogv520pr4SVqzPBL7CCfAX65CipzmOdj7vs8EsI4A0abRKvquoKP0Jfw2TmXrzEyDq
6D59C7AjuzkPlruE/lM16suN4xS9A+GnbT8ZxeJ90fsK/kqfEX4CZvGxr3X/phgWi6w/fSBTdL7Q
x6B8o1DLTkHQZOYGJilgDXgF/h31b/t9Zpiws1ofJo90g0NTI+1A5lnzTQaCWE+eO/pROXTxYYyd
T40gk7KzVPM8Ok690wNN2yu2Us5+c37baoMHu5sq8XliFLrhnOnd1wUMut4tiSmy+Nqoty+5xJ65
bXhAMZmBn9wn0K+2SdUUpBPbtbY3QOdslF6YV+X2DxOTiHuzF+0O3uS7bZRE/jSJLXd97vDeAWfd
IOuazlpA8t8m9eLlxlBJd0qxOp4KZuXHbiSfb1PEtjOEQb6Uh4R0RTIvA3FL5uP7qBklt8c5Onr1
La9zjZi9tAM5Kqyt3qZ0iRSSxhsn05mXAIi8hz/qPFTLVO4MKABIxBSgEAbnR2VaJw3WyRalpbz0
jvY4qOVgKCtFugCxKc1hqExz80qzqg4XLMBhk7Ygvth4YV9D+4EzdOJMmdxRM+VbTtH2DuHfDMt4
Sm+CcSSkxK90dGu64C4ixh0dOBs97ZOtKiQU9lRCaUWUKPY5IaNbQub8Defs5kzWY3YCr8Rqj/WA
krNt90EiZFgtUJFaXYPNp9KMZ6fQTzPsGcAHjfd1zsWygeZ0Aa4ffBlKL59DV4vfvUaRQmUb7cHw
YnH1ZeAeGy3gnU8ZsvX6KCkDga7pihd1wU2wE2p+MkpL34jcQO+irRyoPjWjGTkzCMdYfmo4Wx6T
1jfvGscVR9fNyHieIaY0TVE++ssgLmPQttsia1/8Yfgydg6hiw5OknYicCYNFu8OnYh/SkX+tfO1
HhCIrx1ib4qswgKEhoqZmEdZbVTXu7txnvx7OXrp2c38l1jZw40yNOdb5g323oJ1/wWZF8+sGLz0
0vTFZAAvcuzT2KbzKxCE5uK0Kyw3kOyjVDcwZHvdeyiXxX3odATUXgyyK2zBVRHaWATBwQpy6wTT
cXyYS/I6ZtiBOxNE19ZzVPuGQ2A5d4VTcEoz50enDdojpzrjHSq6va1WL7exTP01w4MBpb2QXwy+
8i4duS9x8qNPyCdxC8T+KQvBGZdJslVlKZ2oKdP+rLmdx65helHQiae6SrobVzPqqLQ4kNLeztHb
pOqsi66+LDkbljYM6IODheaBSepVoLuHlu7pvSDYO8KLaR0rOS77XDRi287IUtnlVtw2O0TtmPuM
rn44wCiCj+1BMiyIEd0vdHw2apwUB6Le7nVwr0vAZVNEXjZZf0js1NnGVlMcIfDlX6hyCSFN/Sa9
ZFyHpSdNM7BGd6cNSIcDDTim6TwLBL5bduaczK7JoJivM2+P/UwRajjEb3hXje1SovwOSYHUvgL3
/+GOa1xJV6ZZlI2Ff6tml9c8TTBd1k4X7OYW/hgc+iUH17jsQEsDdfTH3t0Ks4D352r2j3mIyytt
3ey0SubPnT06P6Z6DZWG1fXMh7NOE2baw6qBOvZDvbcTM9ky5FAbVp7qkIAe5/+metNZ+I+yqRlu
0ZWwxuSV/3XGYTKzKDJXDkmfJsRrrttdLrvhjPsLfnmcetaeumCGGJutXVDqAUM6PNZBIx8LBAv2
xlDdJDe1LOVBFiOmPEdqUaZV/ZeJ3ZR58GyD/XVmUG0gONuIab9RXW24hUd8bmTqmmRh68g8DsOS
aBDJ7OY6WJ04eIlorzVe5HLLDEjrQZLKJSLFWgMjAfj3DdWUuwOp3G5LhkWcwJb2xHPX3vaTm2Oi
85yzv+geSTV1+dmxZPxNdRLUK+DWVzF1bwq2+P08GPE9R1PY6mpRN07lyS0e6elpGQ3iifJOfbX1
CU2Z0HnqO6iyLzL1EmI3S9XsNd62jZGSVWWruD7bUAIIv2KqnEyB9SUHTE5bMifZrWoPjqr9N8+Z
Xu0sKUIZJw/ZOBd730zKz6Isb9sRdyPKG0CDQDOMKOCQeIR4zYPlFSIcpJCP1YKfwK7g98XSBF86
qeo+bViizbS0X3Ie4M+CgeFrK9LqxdQqrCJWqvM853stZ2nTe5YbiNIKdl0d9OWbXaYmqaiJRQwP
fGF/zO8LE6mCA/Iz1Bc+AfuGdR57WRz0og7IfnVcfGwN8gKXHX3x4roIe1O9ep3v78tigURKvK+N
zTocqbeNfiCA23WmG4SnU1SJOb1pYQkdzQHDJ4qBGtPA0Cbb0nLEFZHu+Iyq0Dn3RXK2eJ0peaav
onQaFcq2APCl5IJSHk+DLmzCyUYEffDwlzc3m7mstZF6Dx0mamAnRpx+TvrJvE96Do6+p9S9hrbv
YGPm3Du8UC50bulFJXiqUA5j+jiVQFKkH+t7j1KKBKv8KzLghSrRX27zOPaOykuHCEKPBORVWR4F
da/ONIV0fVMw+3kxiG0m1E4zihOEEF07g4EEWr0Ej6vEd1OQ1bqhGzRF5E58c5r6i+p0Hg2CZZF2
te3G9iBrWV4f38yCcSNpv5EvYB0C+JpPy5J7F04ua+Hi+edUy5KQmUyw6TIFFjXmz/eB1C4pJx0i
4gIJmBJ2oWqktaKggetWZUPlxXGxJxidrTFTO9pU+ikFhwlQWRg/SO82tmbQDyenjRtkipO17dMg
26alWV4LLHERo7QRciQ4E7NSG7/X29CeFrXPe9LIRyYpG1uyS4VFwdzNWooUVdOaA6jBB277JLtk
XZ5F6eCOIMvIg9Fnyq6q0be6Hbzzd5pHY9CSi5RJewADypRO05eDAChytHoBbpPzPXEvZhEMd7Kb
rR1Oz/yeLuS4C/CDhrYid2JJmvtBBrD/WGY9EPIa1JZK5OpaEPMMphby06g8xG2mGvZILKPOL8k0
EPXD4BJVW5Qtx8QmuFL7dyh3gIDCJq8ijrEaBUdQbYJghCic9dfWLsy9K2l6pcMTned5n/qkH2uk
ntDaNBEsWoP4HjBS3moze51dtQ1uf4bLiSRxpLIy5wzEmx4x+tiQmuxhslt54caWYVHp3s53Rd+E
1tgxVgtYLSsZfO9o1kScneLdkGb6HthmutM72MltxXpWVk8OtLzD6rs9GDDrH3OrNw6tFb9mVUkB
beBuDnO/Ivc7pm81u0uGHicbGQzlMVbgQniRIol7NyTZfLHpGl2twevOQaVBMkT0hL6eSDqk45ei
t9SmSbruUKdtfUxp7lENTY8d4uYfA7y4W5SXTWQze3pbOhFERUp2Yap6c0ul7oX+Ki/mYFMFsKRX
js3kxdc8171zgw6/j8D76C+cuBRBhd5iRqqx5etUed7adhnVA+aRYWvMuv2ZLwpqc3bio2UIZwuE
syPQr3YP5EAnJ7ucvg/eoL5ngKI3DjTOTRM7xp0/cuBe5flEUnfTJmYH3lUxL6uvJc0Dy9u8Cxb/
TRQTqsSVJy3Lsru2VlCgs0ILBh+DV9asmkfAUiR61B6mfiNexdDOvWQAFWpz1qNl7CXMbq+0o2yJ
uz3bbrrrUCKSl5N/c+1B7LSsIQ5v6IatkjMnwl75bLqzRpFDfnp8Saf2vZrED5ESu5GxBWlpBRa1
yQ9YdoLzbBftwwLJYbe0lkNnSpl9tABIZ0OJSdLeuOMwPs1z4RxonvMe65naAiHdwV4oTwXHGLUR
k+UjB29LpNE9Jo4ttS4vnAaEnPq9ayFm5/JhIRwhCwtYp/BKg2Sf4E0lA4KQGUA9PV+8TO4HkRBA
XZTW3jPm25mC7r5xMyKf2oL9vi1lC+2We6ovs7P1BMZD8ZOo6rpij+62f5ZgCzyWrMzbZmNpbQoG
0LfNnJMHiXW9Z8SfOiusgghOdtX406grmPEFWUv5nPa0/yzrWOej2LdWa74YWc5pu3NFfJVdQDVa
y3TTTUES0RLHRWuvkdB2usZDT2tStFwzo501PTpPyZGGwSRCaTXtLutJmTYs8qYzfY2eLtYU6nqo
OCC3KzetJ/XPXdOqmcN7UeKsVmbk3O+LIY1DVQv/Exp0oq6n3u42RIoVnDE9eVMQiV0QjQ1k88X7
GZadJ+RmO3ZJ2u2apd3HpXnNqC3O8mfUtrWmbtu8i0/5msSdrZnc05rO3SwFgIQ1sTtdEuOpTFvS
MVo3TXghCqJNPQevP/wvC6RfIm4W+FHAclPSKfPRvWYz3NZR8HIylJmucZKPRwT6xJsaa664DFKS
+f4RNs5e9jnWOGQhseBLx3RCTymQtMchU/E3ndBya00vp/lPkDlNOkLNrZ58874JWIXXzHMjIf18
HBMIpTXMaEjSJJ73LelMS05eOhzQe6idbMk/49SHn9Hq7ZqyDsA0jxJlviXxGsEuTTv/3BEAcymy
xXpAgIDjKgFwcptldIl3jjWm31uH1SUc0oVDJ1Oym2niAEKvWkZ9OZSgBOb5JkvbYGdkLK2FRhhZ
kBrje40CBFZ13dxmXj/fG1Jwvm6sLPLn/K6DbbvR3TjYUyWWh8o1aDro41EjlGST5hUh7TpZNFDD
nJeZ+KANwGVjG4+1sW96/SnIm3vDreOb3KIrKR2ao5lHHr3d+cW3YnTYWuPZ9g+z9I23Uo/rfT54
AJnnpHQ2StbToVCTZ5IQ7XqhY/KSqjZz7sy2+2wxK38iY0yunf4OfaoG0HVZTHkaY6KraQ2JU0uE
1h1R8en9wiz0pDnV2pXS652nMa2bWt+4qMxI3wl88k7YW55Bx813wpq1p95zxK5lZT/ErnfDu0co
AezSgzu5+xrO8rNpDN6XVHnJiYPQWqjl7OGCwlkn/rdqdZ9gXOi1C6kYG2Iq5t1MbX1YdLlOkn21
dytp34yINO8q2zS2czJB/lsCbTgBD+ZDdK3l7yXgXB+GuWnWd6XNMI5GF4YKWs/M/lU5wbbtoPUu
IcwdOjdEAqsyjyQj2WbntL3yjtViW8dpdCbrNgmcmN5bZSEr0FUrtHOl+etnVfFLPQ/9Z31ynUMy
rDZXa9CeBwC20cT28+74A8u1pqXibIo5flGaIZ/Qa5TFtc492gZ201MLlWmnrD0dRWi1oyK+fCPQ
GGjbslYUCSinyzf8/t47u3O9GwXJNDjC7PipzJE9dYFwaLk6c71z29UO3je812Zrv3qt531dUv3e
YhT3ib2q9HdW53Z7W5ba0wJtgn6MifDI9AX02K4CtbvQPDEi0Ur9FQZt3t+PUy8YSTlOfDKsNngf
OHnKEI+09rTKm28IKWHOXrqKLuIE0JcdqadCkklSPBsWbdQNp8HhojVT/vZzPjr7LERh401knvrj
4hN+7I9xH41xnPvbeU2NIdi4eW2w2jfcQpm/u6SutRsTWG756sE5uKELW7TbZC7jF7d1zfZYATHa
Tq2c73KrUruxnGcyblta0zqZK9tmjo2HOs1oPZkxg+RJ6Q2Fk6T7H0jKvsgtTWKNqsyl2Fy/VeMw
/Bc0dqBg9fTgymV1AHGO2lD9zoScLoQIUDsKbct+T7brPHdv9ozAmfy0c+Fr7e1QTJ+R7ouoc0vy
0dvJiAo4CKd6Zia3AZFKlLLQWC2aVYXrGVkbKYP+cGNq2Slj/B3RX59H2o1JdXHbZI6cwSx2rDXE
D1cGXT0XMPd6A5kpG0Nzmgv6W3U2DFuaYkDLjVavrHAgxYrY9izovvbTMOwB4uJkWDy3eiFWiSjd
AGfRRsMLy89aNoVG3RF1FWdS3pNP4pA/1nvTqxaP4/tg5uM7w34eTWucyQuIJz0OTbNdiEnrTaJJ
Cmf8XCHTfCLbQTuJqabhuXjt4oL81oK3uWrMh5yj60W3VlJBnTI1D5g431tIIDZiwUiY2kTp7AzI
zWbIC+mHcZe25Ofi1v6RKuau1BcuOjklBSGzsyqI1kMSfpu5gGadvA32VlxXN6kz2UTkJJd8dvJd
iuM2NBKlb1lhW/bDvH+uRUq8S+NVdwLN0pZNbzlkJbMzqyaqYiIciRBGFVqqXqLUl191OPO3YPjx
llnTFGzoLmGILcr4oi2C0HFHG7CBEU1DhTVCw6iaKuK8DuG7yZ0zDAxmCXA4PKJJDXrFkzNeRxJ1
vpVZR+Rhopk6kSzZ47jYxJ3bIzhdGsAppUtlak+lmaBkSuqKyN5Bk9xyKua93QHbDhNjeV0Kwa4V
tO58NQcGNQSxfXUXUg/awQHnLzLtTKNgMzgdNUDVAXvx8jO8xsuoyvmaJFN9qZp4IYuHARLyBZFm
LUkkbnabOdK8eGVpkmSRO4/0IWyCYkhbdVz6CKEwimY3cYapYFi1+jNN6v5mKdZFI7E73nS/Ii/o
wZlwK+0Ckc5EKpsjYPikHXSOn8DNiJNfn66szNkPXE60sDN8jRBPw8QN4HgNQUNODooXM/o3T/ks
MgmDzvel6SsVTkRSPOhl2bz99Ujzp7PrFx0FmEB9xSExK8QN9JEMR/goXv1GZpvA5VRfiYTFmRLw
VE2BenYWRcaik7TAR+iJJeJUKQWvvtTK0Q/9VtrfnGkJIsMtGbQx+HnDPPPJbufvXuKAIwq8C/xw
hgleb772xtjd99D68W41lMxhrXvyue2C6aaz8/hLbJvjdqprSn27aLLIsKdiJ2fzk5jNPyEKf5dR
8bVxP7B3ohZdhd+/Dhzb0jFz0buY/ADH387j6EawnU1Q1yhdrl0dE2bjP5PNRKcDccfJpr0WJQb9
kiFXDBU6ndEq0zctfaiEw9mSBCn5B43Lb3pWPqOPSRlAMRMeXCK/fkZ3WGzSbPiM7tyWWynbhlip
PgkXl/S+kAHIcqGnmBz++okwfhe0gsI0dWT6ZGyu0JsPygkz0NjqiaJjTSyCiAM2quAuA2TrJEa4
+Fn8PXAm9h9IWeU1X2L5qNervZ4OXiQYbpNk4FnjVvgghHek3OlGhPZxASKUNOOVGawQ2yGji7jJ
nTT3kE1hvApLr+mzbRf0vUHVSHqejx4y7ORibPF++qwImT7dV3zyF4JNjK1o9P5cTRk9WMsxrpNB
bL3yWeZDHK/7nNPoAkuJel31g38puNZf3F7URzGg0nW8mgGraZkK9GEd4PXzF7O6NZmYR30hp5r8
d3rMpyYXOjGXRtdYyC4aY0RbRHDavjdtI93hCYj3eWyf9cXMZUgDIr3KQo7Doae14YWzaeuMMQqN
7AQDW+ieDvFSRNSNI54feqfU6N2dCcoJA/J4DMhFuHbjvEwHrh85ngPBinLHRWsjU03aU1dVydfS
NUcc+x59aCAG/dEGnyVDfj2hx5SMZ2JT9WsFjjcPG6Pj9f3HAmXoM+upa1AQbvO8teytGiUxwx42
qWsqZrQ4Kc8ih2fPWdtyhoYYBhl1Nzcscj+FpbFuM/NMWrH1fdWfJNa1baA3Z8YTzkmCMHshK7b+
wfS/3lga2E/6eea6M6BwJuk43at8KV4IeDaSPwgz1rf110WMJxZaNnC31V/70TY/CX9xCwQ9m6Q2
B+LCEvOZDKg/Ek/+jXcA0AmqEwgCiAs/as4qol0sc0C/kzRFdzPP5nwklYqFGh9af2yCwQphTFJB
VN6yo1wIkATrHBOadKNL977RnIJyZ0439eDIJ8+l41YNPdmepjtEoyXkt79+lX+uYr9cFxD2MNZ9
wCMsdL/Z4wKPuK+8mfB2rMJgLzWnkF1pvGs83zokMck0dB1jCh1hUFQm+pRsfUX7gv6cTB+9JUEm
YqPWpu+HiXBDhq73BjXhKTCW4lz06edS+NN26glL9LNmeut1GexSAFTfbG8ovvz1t/ltOeTLrOZs
rD7IWoyPy6GfpmBls1njdDJiW5wSirC+DvZoKZJQTp7zyde0P/ybv+tJ+TfNn5sEynbrI0iAwa1O
B5sLCGAru2fe23xl7bO/aGXl7KBG/snD9hvAFl0YmiYPlDevKa7gD2uv1BQDJ6b3mwYK8WO2pDP5
qlVyxSCYR/S0u0Ob6MjpO2f8hDWx/sQ9Hndkmr7Z1NKT3bB9Ex5mhn997X/fE5yfJissDniH2Rg+
SNcCPcZ9IgFTNGid7jiNeggeUXuuwZjjLbr04dkY8/g0alJEDh0z5Gvu0mAf8OtbwsuZtTDh+MPd
+Xcav9W1xSGTjArPWN1p/yobMu3ZKMaFT4WfpXigI+ecvbqZisi22/GbV5lkIde+u6k6f9i5QD3u
ZaXRKaZPcswGjT3tf3yZ0Fy5zrpv44vnpfv1Ay0JvGEoeijTSGa5mBPwA93TiKkOpu6xLsW96BeE
7BLPeh8w60ia+evkJ/NWJdb3hmD2PyyM/+a+odXz4NexoaM6/FjnDJCPyVZAoKwYEFKTgs+jTXtc
9AGLgC0iu0qDb8osLESssR/mNGlCFKHmtqMg+eLIxn7860v0+xrqIR1c3TKrDBK3269XiK6gon7n
/GFoOkvORO5RAH5zW/RLj95nxoGCOoiAM2vcWWlv/ekOrQ/qr0si/z4EXPYJSgDc5r/++7Q0HczE
JN1zGMgfCqP4ZqnJuEyLbVys2TMuUrfwTk0MCstMvnqDVuyBolqUo8YfnA2/L2hYb228/7j9sDZ+
dKIbCJSq2rcpp122UhLDXR/Ko23uysW2UT2RHGqpbP5DVfmbL5yVEyKuiQJXN4CFfdTauYueO1PD
LibjtCs3+AEuyJ7OXVctn3UCY58oCYZjiZbpYWQcfS9z7lEXBzdOK3sYQjahFC1esWgZsnGPNJwi
sYxrzjpSYs4JGLpFVGn7oSrb3VgF9rHoy/hUmr3+KgxV9n+4pf/miaJ24m0DDAGJ7KPti5ZZnKUV
1gwolPWxhcO4I2bMubFbQ0RBLDyak80pccC0gELS/qQz/n2L8NiQYFWy/vDofORKY2R2/UlHV2xr
abnzmLhyoAf2RDJyZexMGv4DVI24pBBLUrNi9tgE338aM4grW66I+Mwv2SLZdGuid0d6G1U9hpAl
HfsPF+pnGfTrs88VIgibg49p/b6b5dlsLOgZ042MrXY5IhRQ8WZJ6viFLEf3CB2nuy0nRGEukqnn
pkiyl7pLyfaaNWXs1wm8ZgF8+TwaaQuYbc70Qzs2PRxdy+rqEB1BcZPIXGz1Osm2kEpRkCWdIlhK
osvQhmagY0xHqNJMWly6HkE9hQSdQBZ4Sts+NzYxnBgGeg0RDs0fPQP/ZjH0sX0CvsCPrlMsrmvD
v8h3G5tWWWtSKGNPBnY++ZdmYvauZas+yIfDvpno9KPCyu/8YG44xtjai20pdQ78DmQfU/Hj/3Q1
XOtJ02BBZL/AyPzrJ8rBCxYdvIXNggb3tZzq8iqJwNrOGYdwcAG1cSzG3LuWVjLvp1GMf1iNf1+C
qGJdy2THwhUbfEwPYQpN41D6WthKR39llCLC0Z61i/DVcjNxE8Ix6P5kTfytWsdBtXo3sFo7wSr7
/fVLu4SDAT2pkg32RBrUA73oP+I8f1sUeMT1dZlbK0b8mR9uNdNsJvHSSwF8da5zBbBDDzkrF8kY
SDZwlEc6zJvUnyyBZGtqSIiVSm3NobSewCbqcJKyeETRymmLBDPlfLKsOrlMmfsk/DGJUrKeOEHV
X/nZ+VLFBEV1+G9Cvpg620lKQ9+SZ/JQ7W3pFuKEPvAoC//aLubLCHElnL1Z34N2Ipkuj/V7gq+7
jZkZ3csizOqdEVr8VDlrdzCXa68TVvmPrtPIu5PS3yrk9aEkdHk7mdUD3KDgJlNeJDNJa6ki3DTT
iK5lQN1WF2wcwafEMzivKnZFJjQOxC+nx1Z/QEJH6xHu0+D/wTP0s1D9Za1Z1xgLuhhlM/aoj4yM
eZzrSRKozZOt+CjCY5IceqRDW9sUJfAPFvPyS9EibHL7hkDTIOlMJADOjqAIbWPnLk1rh+ZmliI2
gFk1HrCVeGyLbUmMtBD2nZEJnpuezNFIVnSbQXT5jhP2Q9v9mFVjvsF/x2cCKr18nOyguucFRHk/
0a+PFpK27wJkgqfc0SThz7l4LZz2czWlxs6fk88pRBZAjcsr+ZjeSbSm+m76iXViTZzCKiFxtcNP
R1d+w63QHstpvGSEm25Iwzz4gSoffPpeyEQGvwPepXBEtJPmPVQ5QoW0S+o/rCO/8f7wQNFRAEiH
LQJnwkeAk47AxfMqgzqvd6xLQSDQyRtncliT0dkPRX3b5wWzLxvCQTiQpodXQ+998hAxKZWt6L76
6HXOfqk5E63xajr8XOf+t4EZ+/fm5lv1Pvzn+he/NcRzZEkq/s9//vKja/YGirP5IT7+rl/+ELiO
f366FVPxyw+iWmRiuZfv/fLwPsjyH/8A4I/1d/7//uJ/vP/8W56W9v2//vbWsDKuf1uC5Pxv//yl
4/f/+htrz79sCL8BMx7LZvxWfCBmrH/kH8QM0/y7g3UbwgXvKFFSq23in8QM9++A+QBicN+hQvxc
Q/+bmBH8HfclqTkUJMxvnbX1+d/EDO/v/AxeKLa+lTIIgePntf3IPPl/P/5XryUtYhbqf3nHqVox
27ugcNakF2rJD4tsqyjmx55GleWopbroMaV96BDT+uDPvfswrYGyEQiHpI1iYF0IF6dg1iPdyJN7
vp5/rI3BzEIWYXuiQ1bY91UxPVaT4z+R6wCBAPnYY1Xq+amoraEMId7Vzx2gONx9uXLCzJYYJ4Hb
h0yF6rPMrA5huTafRDDaX93GHh4GRfZq1sORQycLVtF2y6e5GaxLwLgFkVG9Vy4j9iTv61fHztmL
AJtfGf+h/RHtfDezTl3qdIwvORqXcmOli7rtu8S9Sjtvw4YWKW1goX0Xik5mqXnDk95WMgm9viJy
WJj2foQhfojt9sasx2FPW7J8Y8Pyd7MyIDwaVbvlF9UzqBGyrWlFiCthwOqmbkmNZBhYRf40FBvF
GO0MupRA4dFPPttGxVxmUo4Iuw5lVmgLz0Glxpw17612j0Z7vqUJJ+41RKDbWkNwH/rk2e0cEzXa
YCZZtOiTuU0TEZ9VrypaHLN4iNH/3Q/kh3uMsblc9me0jOhjEVjuEawnRPwu7l3eS3kb2+Un5qbL
ZTHpUWdKx6DhdYMO1s8z6I7lcAS1Eh1GX7vwmcYnp5ynbTvY8feFhDuUX7CmjKGMAl+I79lCnQKc
0RD3HinHEVEYIPjEhEeyHcrHVqXLbZUrhd7USR5SMBT1Vqrui2/lxdFnNz+lmrPcYmy2CHpH1mBm
DKF8NrvLUCn8Kp1V3TLqmc4+onC5kebUE7IonU0DT50FvCL8W2ntoysMriEcid3ISXCbOpZiOBVM
d20+2wR7YvzKGZhvq9HTv+fwEh+5Ad3F7pfg4Iss3zVjYXOtm2zadc6cZLd2QX68b87WEPJfdTIS
vb404J72DV510FltSUugXcLZ0vRbIwAK2ZJNh2wFl9OwtFDyPLaeoDeHfbYg1MlZsSssZemjPWn1
E5OmNmKvnQ8cmrMHM/HdVzQp/bZre3nbJj1xEa55nO2lXSPjp01VaMO1U+SsUi2AAyOTMWGHjm/p
KjMwLoaH2S2HKJnpVYCK0DYGkshN0mWWieqqt485BhuG8RQ9Q1rbh9HC/Jz76lMvkg7PzaCJTYc/
9lxXI3mWxtqPCkrb/BIzh93bbce43PK0S0XsAcwIX1QE7A6Jup2JCFKhgSIlTI1OnXsT/ovlygmQ
QpF25zZO5HPgL2VE43z6QSe5uc96z96VTZ3vXPB19UaTvnWnuR4xoqmhP2HDS5i2opFvqK6ucLg6
EjkN3kaDubGq22mfeEhM49xOzjbI6bdUtte4QS6l5gvnGvdZI27ltvJ9dwidnhFR3BZIKAvgg2jV
iDAM4tAGuflk6tLfMxSv9vgm8w0pzG+GiFHBe24DkjuTUQ3CwvKTF8+R3s1S9nsXIzg85J2XfxWd
+xjUdrBdmcBe7Z1iUbQHoRCTWNNNVS1Icwbb2LBpvmRt8Ulq/5e689iOHEmz9AslcqDFFq61UzjV
BodkMGDQMAAG9fT9eWV3dVXN9OnTi1n0NiODQdIBE/e/97vNwfQzfDquPy2nyXqqhjmlXsPfeXPz
ImSqFkXuvrSx/lFyi7f8eynyaFxTIxgwowO/ZbK1cNtgZCHFhZ3OEcqerMgQWHMXGiouv0im9asO
SA8ZoWZtknzZNjaTirbbidl6GLrjVDu/gsp8Iv59KDO+x6mdlpmLVa6Zd0nAcH/ZYCPTq29LJgyt
qwV+nI1pTZuyhHM2z1+DE/1o43hiseAT584+dz2uVqv6yTCM4Cth8cW9GKwr8m3MeakPNq597Fjv
WldMKxo5+M7wI9hUxbvmfB7zNH1qpOPi7Verecqdb6oILSxBhn3hx5Mu5tm8vlVB6r8SnhFfTpM5
7zqxz5MecWIt47hbM9rtNnpNMlJK33p1FItfKEkjhtFAD8cdYPpAqJvzJb64atk7GRxPmluSEAVg
XDTUJ1M5pjX3tYTM6BJiRrsyATUzChBbDLjRGkeUdRZVWV/uijcqU92saoMikJy/GFpt5c48gxqH
UX8Idtos03PeNfjpG00LhzrXty7u3GssIm3t9/W8LwTPzMKBeB1SyzE/lfc1LsiD/B2OCJXPuB/W
fkRpkHCJh6EwxAsiaNNrCaLncfQtg4VCF2EU6L25iBIpthNeRGzF9ropSCe7oE9+B3VX3vpYo76r
llaIDYbhHYGIdOs6dbIyla+uiSmNfZA2RMRAey1Mc37LHDMmfhSJnZnb/hmfQLfWBZbpQjnxMqNb
cNUhZIaz0ZfraR6yU2GP/MonxxhXE+cQdtSUX2an7fk54jULto5tvVWLQbFWRqbPFMzL/WafBlZx
NL2y2fY9dkg2inkhwcoPYTck+busBVqLGGM/HO/uKzxH6YspzQqbQ1wVh6kx6lWasIX3SqOyKn4C
aHvv9Jbxrkuim+3WMmSr9Paacm3CTnEe5ihjey1qtkmSe1xJWkBMhJRCcwySs5taLwM0D9I/jrOf
qv59mhKJ46PFiDkToTwO5hkPZKkcY+/lQbF0PAatQVJYa2KN9XoMXP/mNK75WmQl9jk70I9N1CUh
V0+MK8Sx9+QhMBL0lHGTstHX6Ah22FjZp9nx1tNvIheObh7jBlEjQwuHG2O+MVeIlq2bvnnWvV/d
i/Iz46olkf/6yR/9dBO0hrmsx/LDryCwMhh3Qgtb1MqWvEKNqH4maaOj03OwEbl3nAnDwXmeNoMc
YqRjmjp8Tko7GIkvyMz1cvSQc5ksDhiMWa41wxPciqpyC1/yphhmrqo+f5+tOt7gV7W+07uViW5t
71ISH14rqRNCDgba0ceEgFmnJjai2TqobOCA4ogFKTB/IbQMaKpW4/XosnleQQvkIzETjYW1+iSt
03bER0btM2+nKJxy29tUZHortJ+UMIeXtuPO6b0cL07rr+nJ+BlLO1mVpsyPmWmpTUBGZRflnEiR
bHXjhI84I0gd4Pvuy5dcGv4js4p8N9YkWklTTCvCM1iRbTmC94kdLuDpwAdoGSetsotXVEv+lIES
6rsg8OAW5joZqSgIFbe9T3MwDcIJGacxA1croA/30fDshh1SGxd2Lj/iFIcTRWIMfGvZ3p8p1bEB
c17FkBtRKTVFk7MbBw1gUpwkGn0HxpK2IrWLuY9+0bY1LRqlNxvLLYtftilGaEraPbTqvUj9zn8q
wAndvYqxWsj4zrAvo27bTxavZ5AdDVyONIWxxukEtoM0/036V9/7XkL5uzd4ZDVNjYRXND4T8K02
Q6rUSjcrRttYEfF0xvPe8ufPoY9nso4qbjgCWO0aQxH5tro5VpibQunc2cBN9iwrPV8XFMqeiP++
0KfG/b/xijAbg24ZDEO+rCNhb/jt/5qodDmKyonX8X3aYuCe3qne+moVcjXDBWhcWt+tLG+8I/9Q
gZb5DAo/rDLf/Kj1XsPiZ06suGNqy70zuAYetqxMT1hmAGR1wu1Kvlcvfu1zk9YdXqLyCp0p4gOE
esUqDBlB93L3odPx+s159eBQPLAzK4+j6mTlF4Ygaq8gh+jHTK99dzWPwXdJuw6d1N5TZ/mkRnpS
YXtyjhwQY9y3asYiPBTF/FxUdrSz3YzjLI2lCjc2W8oSFpnHWpM40aIm/MWrP7XtKW0y/TPm9PYy
gSJ46q022EEn6a6NK9x6GRSI5BjEe5eDXRM5rGl04hXLvE18Iod9g7c/AN6OpwIRPuEg1DX7ydLr
g1Wn4oXRsrHtnVHaoe6n3ntPpdqzMHwodV5qEFrE65PuTTu3xjCaOVP4Yy3QjQOj+NBjxT9qZcl9
kH6Pv5+pI2w/0tmNQIm5Qb/MZlv2izpHznNk7q0i0QnOm2RmJM/klnL4d9koZ22LZg67Ps5PQ2pp
R5y9Jg7exkfxSOdlPwZypZF7XRZNL3dGWRjfOjk5DPXCNVYETznW2bgvT0y3sz1xWUGyrPTN89B1
7W5GXfuN8lK++uRhToi2ehbWmjRgy2WSF1f4TrIagK4//82P7M9iz22zucgWjiAblKWvOAgUyyQ2
yb645fgklC1XXTSZR+6M3aX2pPOjyqL81SizfpoJTzyJcSbHnJqSPalwyt+9UchD2mrWMyZsEnpz
ru2k3fwqfPzfYQ8aiu8j7hs2IVOm3Aq77hhEotX5+fL+nFI7koVurb9GHlYetbRbW+ArYzORExUQ
WVVDnjHZhZ65MkY80YNrnTT/3hY3Vlbx6KZNh826LL2PHoHPAF/vJQ9NVZkcgoHF4D8x5jJZ20EU
rf+/aEj/q+ShO13l//yHBvN/yUO775/8s/z1T4LS/W/8pQ5phvUn7EwH/YV4L/495Jm/1CHNtP8E
tevde3l4hVy6Bf8OVHXdP1H8GZkzqP4bNJUR9b/LQ671J4qO7gf31mUAXrBW/+Nbu/4l+/zFwP1/
y0MGJOZ/0oeYKbiAtqmxoEKNsg33X9Giue3MonBqjeFKHF/AtmRr2heHo1H1wRzKeqjXs6FnJ6qW
ot1kj9WzHUXld8OLQBGHPbhnU9nusrWqIj97Vm1rF8dkt7rEWg7ZhpWww89eOwk0xTAddRD5yDEy
CE1bY8Jsd7xgHA26wSaUOBSR+swyPJffhtSq6DIwuCxPZt6b0wmlBBnLNHH48CVSDJgNzv9l4pmN
tqtLORUbzhXNzLwLQwFvl02UY1tFwAU/GD8M+tkriCLfvKoap2Uz2sNzNmFnXtR4bta2oZJgzXpR
xlsyAfx/6BdOceh82mfX8eDiBQg7mTjN3UYeq31Lt0S3cyLbOwVRWd/oUBwG/OqaXR2F6uU5lZao
T10xDtkh1WUTr4aRVMcOMAiVgyp1xz1FloG/GBk/rr0piJ5JMdT7tGn8S2OWDr4NmRxF7MXFJgu0
9FHvPD/nTBbQaWFGPrgGKgtPYvKdTWMPCXOFTFQ3rfbl76wLxNkn6qjwhiO5zXaX7GLi3ISL097c
apHm+Uu3YH3FYtH+EmPbfmHmrh51akZ+sxhPz1nVj0+4tNlsDWUnWzt227Pr52IHI9N/HYdkPmiR
Gb/bHSVCcS0jfMMk8o4RlZgV7CSGlrLxoCyaRGo9wg4PCZeQe3p81G+VUs05Fb3zkLhKe5xaUb/w
ZGkfntGQudOEJQ+Dm+n8pC21mYQp1gQXUQqJM+0hlORXCqJKTtRBOTyWbMLXgKKCz3xW8YfF196i
JjkHytbNd8fV8cnmbXMBeZxvdKNun6zRl49UXQ2fEm6GFRrCql6YgWqPhhBynSZd/MlV0jqRi8j2
sur1c1fn7bZ0RpAjreYetSibPwt80AeP8PSu6OWHNc+3qHWyYgWsU7xMZezundxy1xGVkw9Zdi8y
NlMr6xZcWzQsrO2wE7JoSOMTU/GKrPiMup5fk26ON7Zj61DSZ7jvTLdaw8T3Hvsymt6mcq4PutQ0
4OaaJ6/uOM/bhjtfvWz0rnqiv7LnykvWt0SYskKi/Ok5osuNEOCE5BVWQy8C7jYMtNdpZ9yDStgR
op9Rc/IPfJ7qnGqV/yDsNl4jAcuLEoP7bvcWDyJJ4tzdKjITxcLsoJooC5A/b7NoT36ZBO+QHMRm
jKvuwVZlj+CBQxaP+BysJ19zVi5EPAsnvU+6bo4ZcoT+VBLtFfiHPiJN07aiSLnglnllT4vc8uUT
H1wHiCR33SM9qByxWt3E7022UJAREKN29SpPe2tVoqcrSHL1DtxZvYm7LFn1Y+Jou9S2jZe6IaYI
ZXfuT1Kk9jNviPatRE9sTiZmSzopLY1iPyHKpAuziCEFSCKHGba5wj8kedLeRqKnG1lWDl5+aX+B
5xm5QrOhdqLz443DGbVbTPpMZ0A/uMjA9YiAxY1NPAIo4V28W0Q/kyYPkGs1B87CNOVqrcjYbKVb
5UdfrznTD0l8BdZjvkCS5Gqog/ULYbuk+1R57aOMm+Gm+JpMshK7/dRMCx+ppegnCQe9rw+Ev4ej
arPEJZpgD1+NGp5qo5Vf9YDl4m9jNUxrxaLMIcKEepfzM8WgY5gKTGdOcM0O52y7iW0/+dVqprfQ
JsB4LZNtMCldhDPJ88HNiLSejgU1OG9y4mObkCr3tHk59AXpXbo0yEM8mhzLbh1Drph4d52tM6RI
Bp9JfBCDbBkwWJEbSqpSyYvbw2GCrLHjyeYp6tP6wU7acu8BFTqh1rtvI0wm0pyd+rBix3MXojP1
lZMF3q6LshTrVtJc8c2opaXF6ixMNKLQpb2Nq6TTc5dwJo//QAnBVSQw7whFw6kCTNr9lLkYrnnf
jKfGrOYTLFhgMKnFm6hhBtwEDjpOzV7+nWLT2iOG6ucAhB4xwz7bz9ZIG43sGVhbfjL8dhxhnCMx
+5v7ForD2C7nW+EZ9f16JqR4DuK7ppG0whZ7vfS0D/D75S8PyvDv2JnMreXDedLLJBlDx54tbT0K
eElsIfoW5wcMLbfqnm1eB0iEadeFBXgzrhy+IS+D5thPqZTzb5LO5r5EnIWDNkzvFt/477IzxD6H
7fPD4Xm6RYXJUEIo2lXCvixcxB4OjnwlrU1OlWMOH84EFQHWULOnS9H6VCiz2hp5LjomkS1u1BRr
T27TR1fyNdbOGNUQ3zuPstcgSiOIJx0Z5Tbo5EtQpUyAaFhSnzl4tm08Re8iCK66agnH4ooVGy7v
3q/GFuV1NL1KPyTs+SXsn7s3RaS5USxQ17h7GsJ8qUlyxITDdcBLyUggaowneXNUYT8n1LW8Jxpw
okUXeLYZjrnUXpMSdw91NBNbQG9VzLN84bshQPnsSWqteMYC4X43piP2hIi8H/av/DEvGj+HuOyS
FMEwXq6aKKqfYJfFr07btc9UwRfpgn1U70NjqrhXM1ohmD9MohyhfKNxA7Cwt4ohOcucH5Gr8eaq
iolhtOI0a513SvGLn7pxjsSqbCP53DkNuWUW4kBx328w/JSd+egYSfPVFX3w6pV1efTcGiYTjjf4
zzVTmpHL104SkvjBTwU3g3rtEktzIvdDwSEo9EcpP4U3uHu0wvxYB8pc9BOHs9qAIeHjezhFfgvh
GZ8i1vzEggrZ5PpRowrzl6M16PvcURaJVpMTHPtm67vDuCrTpHoosN+sfIJ0e6MaxH3s3iH8Zwk/
sIff90y8Odo4TTU86X7TfReZ023NOP7VKivbCKHpr43vcZEjE7nnDiT2kqnOHE66iMiYin4iQWjP
5sqMLGtjk1Fd0scDpY8HR2MYJCr/2DaltRpS8ozUiQGKQFH9zss6/3FheYOoM/XqjY+zuQ0Jv0xi
PR0ie0ntx1pHxNUXbhO5qyQgsBoS2PTO4KZ6B7CCak6E1dqDHszDFv90tc3awdsFpZi5okpQJWDS
T05rZ1dBqdeL05aYwqLWYuDJmfPBghI1b9NCFMeyiFjsgsh4zEwwPjCvAvWpuG2efOLJJLscp780
yAMLTdTzJnKw/e0k5khWTFqYbraYjIdRs1Iyera/txLDeu7UPPgEoybxXbC9mRQe+MVMMj7APuDN
ab2PB8YVwFanfEFKjKFuVcTgG9A0kcVAXctjN0yk7DULq1fJ8v3gizh5Nm0dod6cGSFMFRCqIXV2
zAGmq5B2pqgr16uP3FbVLyvIjQcd/bZY+MKyb0gi9kHh+xAoiJpBHD+z0ITcKt0nIMnxruXOW5A6
40oTVftdOEPz0MHr2+iN0SZLv8H7tuj7BFRT07tAx6f2g7icear7jHsyCMX0aWr4TQy2lqy1LjFf
IbmMv1NClnhVC718GUaVv8de6iQLypmS39yH7XrlDB5pYxNBGGzEpJ49rCSMWKJpJ8m5bZAUXcY+
BbygsZRHbmrFfVZLDaoke80tPFO77N7OumjdagZsw6ngAU6HvOR1Gh1qYnLvtuboj4PS4l1Lvv9Y
pb62jzKmYKGeMp8IUuW85nDNny0zna5WYZRPlu1MG35ynsPUHRZaFUzwEwL7CJgs/uxBdx7QSuZd
1A/9g1bH7gEfo2+uZ69V7AZ5xuLo4/j3MhY46IcNABNrdr7sXkew0Xxr1xGf2muOoZVh5PaiCymf
Hx5xLPUbI5PBxUrt8gI0pdqNOT+XppzhCnmguNJXmdN+PpDe1khvy4Vm0722nAOnfPDqlF6NspIf
ck7J+3az7mxhpHsPWtvoj46uSe6NXVKIMAF+e8TDZC+npm4uyL31Q+lK5kG1Ur/61rGPlTtKTovQ
QAapbKLAbOUrxPRZW2qwV5Ol5Ul9l7Zmz2gpqG8jqEt8MpbzZaggYLJDoMNfMRNG9VMGRz1ZMjSA
Aly9UHWrXRKG10d9nLUNsYTqZME7qlHdK06OepTnVGxW2o0egPST0S9blk6dF15If2TNj5JEPaZa
NF9ErXMJqhVA/A3jfKb6eROwHuUt0p9Z5cHLnMaElfs2/iY4nhRrwxjqswHc5fddX3yuuSmz/2W9
f9Z6LlB+mpWg36vZehJJNJ4p8si/hDsSjAR7kzyi/CKh3R2ooSGd7sXsLPfKkdLblZoOMJALyPDN
ZozKKQ0dUJznoFfBX9jAVtbJOxVUggkM0odk8syv3ssKtTQs1qlwcJgTF+CSCbUT+v+iXtZ5THL6
D8NcAs8Pu6TMLmTH8q3iKHtuEAej90J1+avVaKAM3WaAJlGOh3mCxBlSPlEc4WL1+xHqZZEI7A7Z
1MkfMHM2i/PYQAwAW/FoUkSwH+Sob4kgm+t2CCj/qdT0AECy2ytS6Aw0s1y9QV/svDBP/eHQeLJo
DwbSLjT9aY7AjHiRFR/oXGJUS8Dhi2B+ua3qun00ZGR8cT8KCJciWZxx66XtLWez3CpsV+7CmVv8
omKy9nf8+SVIYg/G3NS/WJzyT1kvJ3/VILK+xExjoFBkhrui3m4URzLeesrz4BPG0ueyv8Vxbz9R
+ZQ2YVtk5mdXxZm9wJ8a0xpom+NptqL0eo/377U4mg8uj2UWMn3qful4f05RSS0pTKToZTSL6Mh4
Wj4Pelxu8tJsLgL//bbTTf3DjPvky7x7H0MGb9Vv36odbi+5e5mUoe9QW50LYK3+YcrgcMBMQ6SR
lVkdY4BZe8Ll8ychiHhrGo64ikA5+4zelV/DOKevkvvc2gMkBresy5qz3UhtjTRqvHtKtbta67KX
corHnYvy/UjnFcemIu8HFOxh/FK2NmyyImkuaWtXFwqFh+/IkPleBH08kAvv49+ZHM2Llqp+D1jL
2iTInVyi7fExFYgviXSmM1Ad77OP/fI0gwFBv67n+gjdzLtK2bGMSeKhoT6W7RfUCXCZirw/ZmSO
oXbdBceSjP3ZpJrmzdZQTRfZ5MTwxxK7+4SgMZ6oohoRfAdd7aZyLMUmK0vryjrKbKbA7XtjQtvQ
V+B628op2+3ccDFgBlZsIXl17705M1CE7fbesG5zD/BgjMeG+MoSu7wa3sCbmvrju6vlzWFWihN7
QpsZLgcGBeFMPv95nOr6ADPC/hbsXRvqfcWt5G6Ia8SqLJQVNDGymU0p4er41YcUrvmeeW6zKofh
rcKvwCQQr9McOlXucF3zau8bqKeko2MaHpCBxa++1FBMuGyOD23WeCuQAinuVRKZH5YEYS8jq79l
AniFQfad4wmL1Wng2v6tbMfjFcnseMmNtuA5nW2QUIbXr+KJ1Q8+bf8J/sR/CNwIrgVgoTcARZB+
e9xLVWi6Vn7k9pG2Cw6x/ilrvTbgXGX7FxaCBlNMU8hlrfxmOzsunydF7bAgWYRZb4FMxtwlcOHH
M7/XWrWPQVUHBgDjobvO8GzA8/iGGJd03VQSm3AR/Z5n37+W3NQZ65LVCx4HhqlssKgB7x7gPfCT
k3A/AEiCgPaEBaOgcSOMEb6TynLF5sjOa8XGeW4awM6ukL8MzuA31DygWwYSxmEObH8zmK3xDe/Y
+5nBQh2JCxBNqDoew9i4li74vaFihLuw7PF5ypm/1E0jDjwX0KMqNrs8sYet0wpIg2LIeypdLSGQ
x9jNIG4Hz/z5fKrsPEa8MCRkcXs+p6mrUtLshnOJsAbSisZSsqhtIa4j6KSH1G77nUHVxq1jZmyy
3XtocdS2HzI6ww9VP6nHIFbja1DNkmv2WP1u56Z6nZBOX3hY+Y20+ah9cyk2rk5d9cvZMKrT3Huc
xugxuQZ2PYGRUsmBsiLrlauWtzUs2V49p2X6gh/laXKHfFjEsH54D6fe3qBpETZB84hIRzQta+jM
nOeYVsFIp4seJG9+3YqdN/SUETjAtjHtdfqp0TMM3ClFM5COas06FOWkGLiPcWQtO2TYjWHlTBmz
+31u5HN64f/MntsJVo3ujjjBjMlTX2Kw/ZsA6it4qubxiwBDyTm3EDe/qI19XGfubXKxTntF334H
mWW4Sz3OjY2H7HRru9LgIQ14ypZkYzkn6TOeYQZlGcxv29xGpkre9K7PWJ7caKcio3lWlRF9Q6Sc
2Bx0vWQ51PSdMSif2oLeM5aDrc8/ZGD50C2kq8/R1XWEnjylBaaSc7KwoFrH687rmEv7Zv7Oz+Q/
Wl4griUR7qfWsFiS6SfWcTdnpCy3FAn4+iJJwSqCKRgBh9k0TDzfR6iMVMHt7Ae9aHC3JwJinUkj
DnXZHK+5jrWDwSwJVOFbpWqr2teuPpJZTJriSmG1wTKIky/qH3VCgMzgu7jhAyyLsTr2edYeg0Lk
bO6xvtZYOG9T28ufvCmrHcTvbN8BYv3p6Pl4qgs9vmk+DIAsqsbVH2w3FUVZuDQ0fvn7ovfdem3G
qXnL3TIuwz/82i8qzdLK1dwX0SMHo+4WCWsI/2BuRQ+S3WEv9GITTCpreFiOibp46FAIKaO565Ox
+aW3pfE2zU1/xONv3eiamdk/IPz9xoPqVIs/QONknsfca+UzEFjzq57IndPkyWlRhH+IKuFtbU21
mua5/QGfAZ6FOxx2FKDhfYZb5g/hRJIWoyxeKWDaRdgqXmhTm/MnmTTOin/MW/7D9OjfRzT/6Ng1
/jnu8beBjGcQXqYWW6cj61/jHlYT9TNwB7VyAybyBc6qn6oc9eMAKPXqYfx7YyuOd7zd/SWteJLh
AwUP8zSLnTao5iEvx+LmCen8YixpHin6GPZTJ8r/Jjzwt5jkfxqL71FTQgPBfU5FfpkAAY7ofwzq
SFvTwdDYgo3CDxZiVsbJFOwRVu6UJ+Ts+33RzJ8q6QYHbcjxWRjYp+twYjvZwm1nFcX6z3IGAiQo
pfXbRxNYB2U3H0qAUx/xZGtfac/gNCwIY/433/6/wCXu3z6oXnInpm0yRCN4/S/fvopGTCI+sWqE
mafZscl8pINx6uElPpINgYQzZXV7DTAxPMWzNa0h06NTV1qPHdqMrZRDc18/VS33CGqgPfWYOSSw
/ufz1P9yWPpPjvtL/VM+dc3PT3f6rP83uO4dnOj/9Vj1VOW/8N3/01j1/jf+Gqta+p84jT2s9dRc
YZZ36E34a6xq3kenvuffy97w1RMu+vtU1fb/xHVlUMhkOrxg0HH+PlW1nT+5wJooCDZNJLRUGv+j
qSrJQp6e/3w5PJ1SD76ebro+/w6uxH95uuAk43OVdrJMC13/FAbU9CXNFOrbG6J2rQ+0PIVNEQlt
CbfIgnwbpyeRT/6BQoiGQFShojWM+vzKZlKjPgaRWuWze5XKmN7qNqi3MfPIYT0Cez02GhYzZbq9
R7NN4F7w7xRn8GhA/FNAYVXRpt+uXz65gB/tbTrUxs5A07wiX7bmqogF+t7g1OnGngxvK6QFcjMO
qnWSKgrnOJnu8cN381ULoL0vZmPAYpTERbETLf1vK2Y537qAxaz3vaSnkG1f64jGP9LAG6zbCsvV
mh2X/JBPuppyLoO7FJf3rlySAT0wgFb072jUimux/WxxOgLLbpo7hxuNg2TRDi+lbeEdF/p8LAon
kBsrbaZrHRUQ1+eWNuxZRsdGialcYK8FTqfT54tdu8vWrVZEJ3d2wChRK3iBRFnvkDkMQMhpcYlV
7dwi1Xy1d9bXyDmxDK3O+MLywvkak9XeIre9mTsRPJgU4e3R5cTad5W3GUdl7VsfRoes6h82vWDp
6fjnoSke+1gBdUXPZqag92eVdFj3ZavcxwiOk8/NsrPDeTLz3yTFyueujQmkIvo3OhwfW3wajSme
OfrzewocvSCsZEdfik/orOoO4ArxyGolGAxnSwPEzSMs8BYDWD54K5LC8wfwdLkyfZKrfkNgOBaM
2wvaNjaWiZrWpyChYvTSsLAagLw5U/u9zodFXC1ovjIjOGOIQzOkG28ftK5bLQFo76bMLjaKEqsh
nJnlbmrbT5cpYHYX8yIpfbJ3/leeQ1NhP0DUR3ZPlsoa3UsFOmcpC/COnVW5l7bn4oAPAAOudMwF
ZRhy2wPwZUZt9y9erJCgNWtcZE0dAvOPtkDegVGiP+SUgbtLobf2MaPSEXf7qD220ZgeEMbai5Mb
z4YRTxtGmMUyACWMQcGbmXLTJJ5OXXNt5+THaGO6LulNN/XEh5b8nPqJfq4YsO+C5kmvnbEIy97H
3In3ASmj4LvVZF+sfUhQYZ82xYovwcCqmmngLkmdhd6QT2fMssWFhsVhT/FIHbINu/dSCwGKr0/S
W5HRr4mfouKgAmpMcNTbTSNWBs4zhP4kP2uggi1muGwlx6DEE6xBrp943hIkDo7Ww7BjpuDirIyZ
1zR8+FxKP81clSQXrYy7mE1FVUTWG8EFx/N3bpb3zkW/nhYu4MYD+LY0TJL21a09f9FDQ33wCY4f
Ce1NH9k4v+mcllZ6kdKW44CS2vmj/pPomNApfCxXTgDHp8GAtQA8hIWJBvJfpuZ1G8guH5TtkQ9I
OmdlgYe6MCu7Gw9bMT9asT0eJihtC4tW+xBDKXjZoLwlie9tfFkbqxl/NUw0W4NmZ8zT3iyaEU+5
GZerWngCh6BFE0jiCPdxAnu0dJIoXmG0dBlTT9meoWbx5AsDA6iZeMG+hRq7cRmEQ54M1AZKKg2T
lvkIMjaiN9JowYunKZ3rwV0vl8zan/SETvRQp2ZgjdlQbBgJ5VsWneDoVxY85Jxyw5tLnKEJ4d0W
G0jqLMrcqhlrdn13IDTTLNoseKNpzv1U83hvvjHuJ8nayvBcG9OKUNLS9oEe1Q3UNqvNViIXR01z
1D7INJ7qQbQiFNalGpLxlJUquo8mMdY5TBr5VHphr4eRhhS0ICzBhL0XHl19R7s08d0go964S/Mv
EluoP/EhQbDoZpIZXX/PvXtcW0MAq4JvprEPNfL8BieuszRlFZ0lajKaGTb2UE9wl7BWeZMIieZi
N9QZj4T4Ngb6YPn6uRrq1yH1xosw9dQLqRZDYCl0QLCy63elRc5oHKhYZH8K9g36y+7uMQwdykwc
OxpJ2Ko3MxkZ2Qy+2OOWYJZJ8olLv+ZikWGLYcYnxzZMpOZvs5rs0CKBTLiIPEMuKgGLAVk0BxCL
++PTnSHhIg9mP6bOFoODz7vUZS0Ps27VlKHML5K60A8ZI2IDfaz2WB9ZnDOh5IoF3Qlxl0xnP5Jg
ATSnJ547UPVqY30uGhtA+EDZMOc8PMKo8YRLv/+NufNqjhy52vQvwga8uYUplKP3fYMgm0147/Hr
98HMfjtkNdUlaW82QpoJhWY6KxOZJ0+e85o4WOAdk+odmnGCTSTIyKJyUc21HS7T3RAlBR4pqyRZ
2CZ7U+yKAGyDhdGBoSbQaluMDtqQv8xje6DkFnp5Wq6MBKH0gfTIbh8G4WUWhfOtKks8mspQvEXC
uPeLJtZuMSwxnjCkn/cJeCO/oRZ4qAUlvpHqut7RYq/caBpEgBPpE7UgSudDh4ahlFChMfqEfqaO
PM+lEHQKMvhjcgG0I6+49OToLldH00uykZZGOckrdUBFHTGcQCSr1fgoBAb6jTn3Cidbm8t3URZm
IJ/JPKquJiUNAUYXbxNLFrEKQrM9c5oQJ2509+J6kxfacDF2cwLUJhTRXGklCx1figDtVkziC9Qi
97O0qN5QyslbQ6uxcKihp3uYh9kPMVaUB+gDpZcD1XwTMwUkddvUWDSNWqiTtHQmzsGcDEOxwntB
hREMsrfon9IlX150S6cfqWrxU2EYy5aPVDmDUCrwykOhvNPIVg59o9H2URo1Ow6NBIk7CwyMcuZZ
OgbmUm2CLhR8Kzb0pxKe21MPY+y5EYi29lB21WvX5BQSBdrUy4I6uJ6oaOnnzZy4qdTq4FFl7SOF
5/dQIIK1uo+5o1BHdrL4vIDG/IiKtYF4d99stKYfXqKIVIy9rd6OSRTeNlCxCI70TYC1xa0HjCp5
yLgcXITeY+wNKEi7SiQIFyF6p5uqgbUPpbHzx24FmdBa3oqYIXiLjmKdvYA83uJti4QrDTIHXjZO
CPMqq9rJDnrwW+rztMqU6lWh4EHw4Iv35XwNFgLzlcnQ7Vy0YMH3UrzhZuhfrM5qbSmQ/QaJ01hP
X4Eee4nWQFpSqXp3lN7xfBVHLMy0oWef92+TGP6iPeYASTxKWkLPr7euMkN8yCGRonXerFeci/ha
55Kl6J7eWnue+L6qxK5VA9APi/pmMaMPM1VA7+OQAvwooaQkKlHslBkwG7QiTDxruHC2iNJDjotp
EpXBgolR9ipYw89Z6PF1VFHzF6S7rO/xFKEui7/AixF1V5hWlpx7fXbojrDEbRRec4fLx1Ear+l6
ZPh5BNu4MGY6Q0RGyqISdC31VUQMHDpbojmD0VR30WAiJG6G1aakPnmrmPyKWZjIfFbxgrxVYX7y
h/HwPwSZGR0yRebek+8HlXo8tL9bnSTeRN0x0UlrFi3cChpqA2oy+qUV99salm1tqh8z3bn90I8W
KvEZHuH8mk5FbzkEjZc7o9JNri7U+XWgaBWLKzfwNjjltdhR8CoxCaH7GurxiFkhITcwyTKkSbD2
gaQeu8VqLkNhKS/Umi+jpOGTPq81KQwFqf2kL53SJK5IGZxEM0EkQC1L3zTU1K/YCjeRJDWv6Aaj
CI9/i+kZOkqyYByMe2xJ3yLRzPb6SubvCvqZdTLkSJ6BWwD74lCwy2yhWEm54ZWqLveSGe6XlvfR
mENEmQv5AsxBQoWoFkG/B29ZLNwg1XJrJdVVNE40YMSjMlNF13WYrZ210bRp2CSVeOyTaAayM4KX
RwVHjxPcvhLrJZOVl9KoDadIS81r4bDsEDgEVUGEFhYrg0FKl6cPyhc91jZ0UeIrunkm1OqVtJMP
KjX98WdsatcNfjDOlCerT4kVecC0Zoer8ZVufbCpEIVzI4DvUetPw1OoB2sMMsFpWPpjOYfaQ6wE
y4s6d8AqizrTvazpXlHOWg6j0CrEyeRS7JrNNIZ+CbZpY4StsFMK9aeSq8dAO454U16JFiygBuvM
Mr1Mip7rpJa9KK5T+CEt6DkL8wYcJa54K1l7GZIo75JF3Go0X/fClEw7yjd3I8hbsgGhgt0IcBf5
WMycMpolgIZVKnyiB3GS1CDAJCtTls3StQGaq0256cpxt+gSTy5hJwztQitHeMbQKrcHDPiuQwE7
QXShDTtf0heVkrm9aHj50emoIXiQZWPGiMtrLfT7PEW2GMzCbGXo2uiB4ZZ0/oSAXc3Dk3E1D0C7
x48mM4sZSJQdeWrzYzMmNe/APsEVvHgpEnx4qnqyp9YkZ0aCLAnwqREUpbwgKpeEjtiuMtTr9ELZ
5Lr1Fqf0laC+Xs8cTChqkW3V7bJpp/zQh+DKSJxqO56M9xw7IeQijSsjbQHgAq2hCmdLWvUDbO5O
rSymk16gTmhrU1DtNbIaNyGrcSqZyrMq3uCc7qE+PLtIdcroeWLkMEJITGUC7Pg+gNMrwR+vaCgb
r5EHKO9bHEwTr8B7ALTxDRa5tU1FFM2UlpqCpLiFweuxQsfeGCGkwFAevaicfNp2FUhIYB4SOykJ
kR1rEwyEBKt164ZmkJH0D2atj7RL040wB5d609HfnLRkm4urZ1hc2WJJG0hr5Ye6Cp+XVAUqVdNh
6bgR4zF5CwX+bx4DqhfKwjvyPRXJJkSnOGh+IDnzkIP+MEEzbawaFaEy6K8wQVrApeSIwAfjQpTh
VA8KeegYeI06+H0r1UdZwI+uEIsLxEFJvANx02DVBWdZ84RQeKx41UEYwz8ymBYnCKCwN6gma9Ak
KODOEOLpFKhtzn0ChRH5c2dMPxKs6Wy9BikLA44Cw0MW6o8d0iOoVU+VOwzZM1hnLG7iVrW7QHep
YVxhYyXSVJoyCBnmY5qqL1lYVLYlRocWup0tdyWnYVgrD3p7wDxwh6kKbhCjP2WSbKdmDjWy/2XG
k+4WOmgAFQunNh4vY1RTHcwKa6+MLKePeUHWwTxulFnd53RlCjEDhjta91UiXzYCRxo3J4GbWRXy
Z77gfV/oN5SwoTcmt1Ya7VassaNGSo8qLQlSMteuYdEt0KzE1aM+2sxs5QEi50Y2UlQg0LEWs/Gw
tOn12ADKDfsW0Ikxu+BwfRGyfw0LFeyBiKGCcJx66uZYF4l2LnW0Ac3upWPvOQG7tKrnXVDel1lH
nV8oLqfFuAq5wHXk02OT5GUyYz/VDW/KMYOD8QXMNd6HWRu8KgClEHe66slU9wKtqjzXn7pMAom1
8EwYh03TtBdseC4CK+Mr4xnTk77UYX2vg7iRuqn29ASPmFQ/8C58XormR5kbL3F7JSjSbU/TcsNW
vzDC8McIcCsFMkzWdWyXBCiSejs3nbGTkow8qhEPGhkUXZFNAZIOzAIeBCmGTTqhWbOCx7B6Wqzy
nfzzeYIZSdH5pU4WRwaBRUdplh0+P+IZ7a+yScQLMNkepPPMxXwMb1pxyzZ81mbQcyBLHwE36Rfj
Mv2qhB2+s8dCOoYruqHDx3kEOWA8Ep1WfcT0ppSfsHYBcaQLziyDm5LNhhequm8DXqq69dQhml72
ZCOBNG0ETmGFteGckgxTKij5amDqjekxkPSrKS6vhUzbWdqb1Zp0k6eg30lRglhN82uM8/EyQvGh
1upHXZF/jbPxg4fvj5gK4ErQB1an91i1TreUhX5Ece5RN9JszVxjNvyyEECH3ByVrqbPZjzTGDjU
4/hrGX62TeaDgUJBA8a7As6MmIwdkyK8ydW48hlrZ47vm169qFASMrT5VZLnD/pBhGEp2yhk7V6W
Z1tYFiswHCod8PqrBXMg8AJIpYq1rQNhtAvw/55mwsJMeohqRjPEWFGlhwC9Dl9cCdCZBbZ1TLGV
qfJHupkJ/xBstKWeNlnFv9eWM76qM080Q1oSKOR0K63KcBWrRqqKxwzDk8fhalU7bdlu0HKfgLg3
9INLEZ175C2rwkJuhl3ecC1B7kQttMCgKfiB15/OgyCgyVqoB7Nufxi6eUso9C0BwmvRvSy4XNEB
vR9MTbBVUzviz+hqCzAmOb5RM7P3m6i7UBXFKRXJcHE8JGnsI4LMJF4CCl1QSsegjFK6DdT/UpMz
cS398kbL1T3MjvcKCCaEdp4twZS/4LT7SiIMCCpVCXyTfIwk6wo4XHiYTRC5VG8DyMyYKSkoVM4q
F+cQASFq5Aq8dI9eCowAfgDvH4wT8GLth2dELyC+T7tiCndhn+0GoyKT0LWHAiIm7qKLA8DMBQat
4i4cAfDLOicz63sDVzYI+sRO4guSOvcV69Kr/c+wfA4bWXXSvt8o6l01NJs0Hrajhtt8xX01CulB
kLqtyGngRbAtUnDNFqWbEd53qhivkOa8fJh4oXavo6nSCYZgSYCkCb8YG+xaSX+iRzPuscSsbgD/
0VbtWdtf+Apdoj/ykETlZW/+rFTxB4yHX5XV3BfWi640vwoh8UQNFNlidBRUqHbyD9zOkt+YVF3a
4T0T4GOU6FJA8e9sQJPA7NnzGar0uYpTcFyhR8IZmgPsSvriLaQEgiDPxwzaQR7LrSqViB3o+kNX
Y+yJDYxraX2yQTHUE0R5vwRoqqIz6ArDR9pDLRb4Ge2Q702z3xQyf69rH/2IXVQZL638HqrcJSm7
J9ZehZk0sNQ9hGau4EnR14bCj50A9TUuNkHyZnRHJ4Rl404kOR+iB6EfvHaaPWMMQ0/HDdmuQmo6
aDHHiEPoxhH9g/tJjn8O4gypcYLNLFgfykg/MBOwvgxQuVCMFzrXzwH99I1kwCVnx2cgB/KoudCl
90Zfj2ZsmrcNSWfYPA1m8Cx11Cp746obrMox5eqnIfCKILGDE+vj6+A2VX+j59UDCwVzNen8SJUr
e2ymwZvrO2OW3oKSV0akYSbdSAeOjj8aBpGr7OwxtF6NyNyDESITEd5hLKU85CIv7bN9TDU+MIeI
+lzy0MPAt9HyshxrwcMNTNDOEmvAvk/zIN8NkngnK1tlMQ4aAkSDYGJrPPIwGw1kY5TlJsrf8xUt
EdflTmtQxDG4t9+NiYgcgOKU0UTqqyOw3mo4jn1gYDJjcC3pvwZd+9VU5iNprht11wjhmS4k6HKI
nxNYz72V/7IoBilB9CJRM4J2g1AqwumVOiIqRMIfwJyjHLUyX6/zEcte4EHcIIL4ukztYdCn3ciT
nlyZ5CiiSNvXMWExDd2gfZL0vsaRuXim2wJ7BWdPejH0oKHQ09HZpClFMKvg7hlGKEhlvhl6KG1C
/g5NZ6JFNOFKHTylcfQ0JwlpB2BnWXwzh3gFCF3owAhzLpdEIbNIZLznhvX8TT1pnVABGgqFHoPw
psrdnHQDtHnduGkQ+bOm293YDDvBQPkjxcKKsOkGlfGa6G3kI2+HepoQ+FU5vivcmU0FiWTUtm0f
tnQU0MxGzKcW886ncopDvVS4UY41KGhlLq+pvTNL6V6cCOljq+4WSbmTxvS+4ppwkba/1fMicSYk
dUK1NfEx2c4zwOHFzG5RynqBiMtTpaufSRyMWf/ZDr/SOXcDyfhhYPoREBPcmMrhoQfNF6YDyMN2
E2eSDdb6tmqM4JhryVURzSy4dZ10/RWWrY1d01bR6/6mKQrLkVX1NgxxUJ0tZP6LoXvJjQr36xnR
ZwwldQODPbSAsBDD+0VBg6J8C+rmGi5R5deRfFOrxU7VpN0cPNSS5CpS6U9qvUUQtOBNJHPv4u9E
qu6B0nS0IdtSPbNjFBQPqlX5gXE7Vk2867o5cgZYKCisIJNQK+aPDu1VlKUOtdxurYHK9gguGSRa
3ikHS9cfp9xvacZRaso1NJVknsa6sJcL0WvD/iJV8XYReWYOSOnQcc0cQR8uosjYVTPN0aoGr2xe
tlnlSUNkYsWJYcmInsNBNiZuogAEuRBs5jS4aMzHhG5nNWEqu+jqQWd9o6l2umz2UDS6UmP9tlaR
A8oNjtX40vMiDPR2b2bdzaLIsSMP+c2Qa++jCA4u5/jQG0Y2St7j97aKD0D00uDouGI/OrAe9nM1
9TYdUHxDpIsOmDKuIQLrm9rqeGfJkR+KwdPcFPRv0TiIkLMDt/AwNtk7unQdtX1nHkhU5+x6bu6k
nqtCmrtfyLd9oKl4N5bxzdDxnClL0kN0SQ5QFkv7Pwci3Jc5/znFFnxBIfx7WAX/X0gI/v8oDij/
URxw/6tpf81fUArrv/A/5O//ZUmrZKvFX5DKlaz/C1MQ5P8lg0HBvwNJPl2ydBmEwD/igPwriOCa
NHf5dwAj/A/7GwiDBUeXaxuAgQhG6D/CKfyluvwPSgFTUdXgz5KBwGiIM1vaiTR7GZi5UagF5no7
2YmcZatdTm7kZG7kgh2bHJw0Xjpb8ScvdCiuvYSSM22aHSdkk2/CjfC3eAAb5F+w0VdR2T/9nhPU
hJL1gdBC57U7V9ro/A7ZS9xgR2ZMPmGD/d4bZ7XGT/nvJ2twKvCdVqgtm+uYFAhcYyNtTfen5ite
5Wu7TwCWb5Bd62r+YXb6+ks+KRsX+mImEF+YnXDRqT6hwIK0OG2t0TcW589jncgo//1pKY3KFlYF
GtRZYDCfB4PEKYVSxrSqn/Le2GhvoWd4ALhHF879IXbPwdbWT/N1csg1mwj5InSAoK+GAsLn8XjD
DzC2k9FW/XDb+qkPo37T+MnfeKh/vUXW3/2ncU4WMUfTqaWgN1JRvcrU107JbVouer3LMle3Lubq
iZjdSb8y+Qxg7Pe9+XWCJwsqllqQjdBn7Dm5y5NHTArPfDFiwR9ndoqn6yKtN4Cg2bxa5w/VaZ0J
sIwDZtG6UBoblScfEa9wY/7nW+XrzNaZf9qXWSZRV1tnpv/QfQjSTnY1jzbEHpwGfdmdt3pzbshz
i7muxach+xTuo7x+xdabXKC3XnDdvOkuUifsmfGpPdR/a9v+631ziqo0UOv8vD8R2/g8YlzrAThX
uO/93ryZjoO7BrzYo25y3T+btuQ1fuHRzToz02+PhWWsau6r9L22/qxPE6U1ZQaxwbDJTtmARfDa
jeCr2/bc9L5bUEkUDYQz1VVm+OQbKqPRsqbwLrqfs0Or/CNFqcrN/ezQu7m57Zz8bhr/Tgn+9Zqe
G/TkK2rCaOLPQNmK/hMVaUiwuD+6oaddCj8WwWsuwU97xvHMOfkaAUyYKqqBGoEimVybpmKejApB
BHfFjoR83Esb1aPNdMTim9sBPpx77vudyKP8PtrJvplhb/RlUIOq9ptd6t1323HzojjnI9v6B/0T
2H4f6GSnDNzDbWfBVoigc9UY6IjXRnjfxJd/Xr6v3+zvYdiHAB2xtMCS4STKJCmSBhGvIwqAETp+
D+l0ZoBvV+zzCCdbMQ5VucADcLCFbXChbJStdWn9kDfQhzf/2aXz+2ROtsLQiyE0SYYCYLhVtv/2
pfM1R/h9nJNNsIxx2iYJ46j+6IFe8pq38RnVui39kfc/f5+Ti/v3sU72gTDlQp0YSMerN8GN+QFG
kpc9D1qXJ81O3oLTMc6c43Nb4iQLpJkOCyVVqaPoz3jpYmN4Tun/xAPo/0zqL5M8yzSwATtJ7MoM
QY6oYwGln4HPawzOsfNTu6kul4fxcG5XfDcasHkNOx3+q4AVOAm6hTU20N+IEA6YRo2cbtgC5Bts
0QVGdjb1Wf+4k5P7ZbiT9RMVeW4ikdhXRG4TOAtIQe1ooo4SvpzZG19vk7+WkZFMXcMGUocdfrKM
cLdgFKqMtF6b8aNOqlVsglXf04NV5C1ee1X4+ZO6WQNv+HRm9G9OgQngWpNRMscOh7fHl7tsZZMH
dLZYUXvZQD5yUBQ8GFybwi7yz4z1zZ400aiTgQmSu4Lj/jpWNsuoTDWEqeVudFBTBj/qRC6WK5rT
uu2uuQhd6dzqrinqb9/x05gnpzzX58rSpzUC70wfRc8tzf8jKOjzl8rvVxgQdFHHok5WTUgIJxvU
1KWWer9BiuUObrDn5XXQLvMdqqlOtLfOXZi/r+XX0U72p2qakwk+j/1Z2uMjtQPbfNFdDM0/yl3n
rLAEuz8TUn6/zNYhLYOaB6/L3+7oyOiiXE2mgcKdg8ers0RbK3wXdO/P2+T7mf0zzMkXG6G1RbFO
WMmBMrTRT0N6/vMAf+2zr3uCiUgKUmzrG53Q9XUfpgNMkMLkS0X1fVOj/IuE0vRuJtlWFn7NupfT
/BCSQ4Z/qho9wji2pe5lpOz259/x7URl8KerUQrsw5ODj426HAKgpEmp3Fu0KvRzj49vB1AU4Oqk
BTKsnq/zBDOQi4CF4EpCIu4dZdNyuun4GihG2fE7pWl33J57eawb77fFxbpvLY1gdXR6K1Sl0FfL
FBDOkv00H8bmTQbJDZZhEH4N+fbPS3ji2rcGTz7lP6MpJy/UEPiF0XEOuBVwEG92xSa5MjyLxqNL
b+Y9dPLN2dfq7yHz65gny9oVYpCILWOqPlgSbzqkTvmc79bqAkLlf57gGhL/sJrKGnQ+PTXgzEUU
jVnNqL6YA/yfbozy9c9DfJOcMB8sCw2DBFKnmfh1DAq/kbSg9mkvVwU1Ub/3Swck0cPkgEVyzy/g
t3Hk03jrtv00J0Qy66jMWL8u8gYwMgY94iHHKtO6/3+c2cmFMyAmj/88BwDIMwwRX6davNj6HRgS
O7GTG+Nafzgz5LnJnUQvhPDoIxd/bcjRKy2ncNO94HTAWt3ioPmSJ25DmgxP547dtxuF4iMvYnQ8
4EN9XdSsEAbkTdkosbTvImC+PxPN/fPcvhsCZUvdVNktlD9PLjj+fFXvVMKmokAsvk8Rvg6MMzHr
3Bgn11pf9DK2QdwxleSmEzjgYFtCT/rzRKR1MU5P1eeZnCxWJAwFyGyBm2w3HbVDSYFEOdKEUJ4C
F+jaRsEfbTNuySz3ghucG31dp99GV6gSy7jXaaJ6ct76tlIaqWQd1wfOBNoqchcXx/Jik/sg5h10
yMdjU3iyLR807dzo30UvzvrK1cAGDPeYrxsFFEinqAorDIjqtveH7bQX/M4BSHu2TvJNzq5xvf4z
1kn0ysUEFTOL8xeDpt1Vm8i1vOUWwMlOc3BK8c581u/uO0NXkZ6RTV3RTzOwwuzaqG74rAZiIbhI
uK1DucQZJXQH7Yn1zF0UEc4s6LlBT3YsjtjjXIENtWNdBUCh2HFzLm9el+m3DfNpXifbdUmlIOgm
5tV6oiN6ayU/vuipOWUe9fpzmeV3F/inVZRPrlSoJFEvxAtB8zhs1ky2Oy70D9ayWv8C6hslPkdG
NNVOLvIz5dhvygxsGN2AXYkpJ1SBNTx8uhpCZL6DaiaKqRxJNKf/Oo8Ghfvu4VzhXvp+nv+MdRKp
sc/opgkqiA1OctnE2+zO3Gl+tDEcgAHomlzLNmwilwrb+RrHt3euSacIlrUiy2TUJxM1xDAfBuTz
18fCENjUZ++GLZA7W86d1KUnsvsvDsfnEU+izlxjsJaXf7VE5P3aEIL2sb6g5Z/jcS2zjdv46c9D
fhdlETs2ydG4LrS/jOo+fcy8QqCuQKvaFvfrk3bYgiPw5e3ZmX0XTylAaKKxlkpF9WTDBurUQPpj
HHxrN5RWNqYLbumQiXZMs6vfiWjc2tr7vxHJvzv7GNmqiKrg7mmcJthaao651jNy/oiy33ANk8nR
STwlR930KEM9nt85Jwz9vzPez2Oe7Jx6qCoDAVhmO2FSe1zSwBk73YZM0atPM5jQUtz1SJXW5kc0
AlMdD3kFLGAjKHu0p20UK10k+ZwxuTX6lz9/8G/v1c+/7WSPSeOiJnHDb2u9BUni58FdOx7pAVlR
V7nFt8QTMju5xNb0IXTPPU+/PdCfR1+/1qf9lpWmWpc1o49O/KrvwellV4Kn8j0UR3Pi678DV+wi
j3n2Tv8u7fs89kngyhUuVWPtzLVe4Bdue4GM69a4hBDs0IW4CBzRD27PXT3f3q+fRz0JYaKaSkCP
GXWNIutSA9PaVZ7FxZBd/BflG6pEn3b7eg4/rW83tnVvpmur0wWZpG2ytUrVAcJ8W290aJEAPyCO
uX/eVN+EaZ6SNHQlhD1Nyg9fR51LiX5BL1N5bvfAtOxJXJxB2pntQQ/fRO3Hn0f75kR/Ge3kNhez
OKb4zGiZsUu6u7y9//Of/01MpJ3Kk9/gwa+r+sk+SRModHNMuU2l87AWtxV/jYn/YevoryjxZZyT
nSFB1zXSjHmQeS13g8tg7rJVLoFvh8d89+88685N7eRDtUA9Qfr9NbVuJ21jmsVrA+7c1NYVOkmG
vszs5Ash65o0WrB+odbrsnuoFFp6/eeP9N25+jLGOtVPOx02CJR0i5Lseq66HWwvN3V0G2HOy+bi
XD3h2y33z5YwTq6vODfQkypYN3N5iaMdmuj2memcWTLjJOXP5FxK2nWE5Dg76W21IUxcK5f9ZnHw
zd01Tn+Qzi3ht8f206xOrqlQQe7AEvlMnYu1lKt66n5tCVuhDQfOkZ+jbeP32/RJPJxbz+9yKwN3
THREVuY8gjZfvx6KdtYwQePmjKkf8mPshV5M1loHtkZq9W9cPOtcTrfk5wHXL/xpu6SzqQ/yur7R
DtS1t5BV1W5yiczVv9O8XH/+n0Y7CSFAaZYa64R1tGqnHGMvdyBnO+bzmq+ef9+cXc6TUAIjBufC
ltnNe+W5u89Iriyn8TT4JG7qnu+8fFfT+/L9TgKJ3Fg0oNfWVeOCPUbRHH0D6nmtO3mcDeEDX7/z
SeS335ByJS19Cvgkyl+/YTaaaB21KJ+ifXa5vsSDLUwAGtBAHf2zF/e33/Cf0U6BNUs4IFqWMUXr
rnylLuuXJAxJQhtE8EHJBs5/0T7TACwocDM0nULfbzXvduibsEVILNktx/Im2uAg6Wp7NHDJ/JXd
mYjzTZFhtcfFA4WytvIbQgLYriLJ62riHEXdmdfjTbcfPMWL7/67mX0a6+RCMMtM1uJ1ZutYfwFA
bnIHLoiPNs0muvgvZqbKSC2I9EEwbDk5famcRoqim1w/x/hW22ISYHMxPHd+4ZzbJbQivjnqnwc7
OXpLCZpV+Gub6Pl1mcvwJAJ01R2Uc71uMfDP7K8aC0Afen+lhcN6Uf0s8AJDoVH7MHK0YJrL3ppu
Ue52ov5pFLbhiEODEcAgF28gpTzIrbITmmgbLtlFblavSJbvBE1/C81L6AEwcwI7gBEcQDDJxR+6
eK8HxYUwLI4Kem/sBawDbhHZUeVN/0v2AxREWuu9Vwu/Rx1Pg/w7g6HnF/dD4TQgZlQhOsz5a4UV
XFpLG6RfEKK7rzpUdd9mVXOyRISGqrg9dkpQi3GFMvb1kDiFTGUfGndveAP0l7TBgA25Hd7Wdik9
66Q1QzjZUbbLjPDB6vQNrn8iIoQ5XoVCtlXijdIehw5tQqkDdw8Qsd2JKN41I+xe8yKH3aybRyno
fTkVVn6Pj/3apWYAedmL+l2YXOfzA+5ZRrfKz7yW1sOiPrcw+o0D+t3dmPgxiu/lo2m99MZbrFJy
Ugo8hsMLGQ+C6hFbQ7+Knnr1UYcegLOboyTQuXF3SZdND2FF1q+zHP5HoLlp/YqUBkqmkr102wlt
TgvCNT44KG0u2a5TFDeun2uKlPlH1kQ7DayyVFGjQYko1P1YqramsdWUXd0XngjTHe3nYTriQp5m
wN6HwO3irVXsu+GqnAM/HTep2vuotXqBfIcEtC1D7oKBOxSXhnUMigHhmXEXFNptpe0aRkcoBMMT
czuGB72rvEq7Mocnw9rVqzuAfiUtqFBpJEtGeyjCHDmamy7bhl3oxxovsfZCYs/pV13VeXmj8RqF
CRHsyjCmm+8v0z3U6i2kv2MUwTvtPlC23qUR1LOLESO6sjB9CcRV92NY3mZI4FNuN7WfahTZk4si
uKtGdOTpb8E/1Ex3wDFAVNn8D7ksOcLo1cpuVkpXSi9j46GNFV/M2LKaK5Ufi3k3x6/1eGmWOEho
uwiBhI7/Bc+k0qD0/0o0fx58cdpP4sUw32ihDHn0rqL5oze2JXvoqo+orUzpxzzfpOFtYW7L7BJb
2HG4rNmICEpYJcD0V1H/WSFaEn8IJtzurZSvrpq3IvqFTdZ5JoTpNL9WzY+ycRpF8jQZrxVy934f
GtgEPE94RfJVpOLCiq66yfTKdiuZN03f2Ua1H40HS6EMKR6yfjdVKGqkOC9fmu2uW45Fuk/j5waA
ZYD6QZx8NFGyxRouW966welTRO/oxqBk7kjxMcBMUztY46WEUC8CMgMYkq697vAyCMXFLZGHaCBe
l6Dse/x4m9nNCi8bPmAPZOFLDguqgtFfIpOCJgym21DT8BC+M4y9YcFa2NZthy3VvTS9wntAWgrR
TpDyrXUvohksN35peBXU5gExr8OCQgFusXZE6thRrKZnO/fP+gKcUQbC7C1SiEYFXLjlIu5hdKvG
Jq2fzBTQs+G2Q7lF+tXWWtGNI7eYX7rmvrUyty0jRzXnK6nHC6vUj1LVXUUpYk0xHrWo8sa3vblp
etRtQy1As324trRmEy2racBtiS5FVUQ3cAD3RjPfY0Ftp7RUYRUWXeZUo7iLWZpykf154WaPUrcr
b5MsPiZDacehb5nHIL+s0hh16Y8cijtamFij3mkY0+Q7Hftk07oOg8TuMvxXtfu8QowcCrhiq9Bp
sMDFljB2MsgbnRF5U7ZD9AIzP1SlLjP0YIN9GW0Wa99b+ORZzlg/FqFhE9WlPEF+g8wbdzwNWhUi
yw5C+nCO3zPTWw2v+8u8PxbZ1YJkSqJS7033UXkrCHukTGhFIqEz6K4+3ZrRtk63EbqcKi5CM3SF
Kq/v5Djd6fK11EK02XdiaI9ld6EUpRd2F5oy7EuR4ym+58M1zk/NMLrwNWxZxQJ+eW5o/EsqMZEv
W8gL9De0V2EUymV7l2RQwJrrOsJaLNnW0sMEGU27/csV91dnXqMCbFvcSxKcsjkllL3OxaWovOTx
HjEWSI/ZjZr7jYZ92OXc69uqxBB2PxbtUcUIvIL1ZhH9UJ6C5oTM9jNBmwiM6oB2GeY0mOVkU5h3
UcrfcMaqAfKCCZiiwce78CJGlqYVAhSO5OGjFoPKUVN2tGAVip9OcLAMAzOQkYB8K+SoGiA0hwyP
XaSG3UftRRZ1uCghu927Yw8xtBUdM8xfyuExY52a+DEYZ8eo34twHwAq6W7F5A3DnXF4tLpjkAiw
868QDAyElyz6GWqpbemWF1LdDmRE9QtnMZ7qJvI66RCiCiKYL5LJFbqke2xNdr1k+SEXSm8oSCTj
IFYdJ1zZhOI5Fz6kVUWkFQg5+qZvsH6oqK8igmigQFb9b/LOpMluI0uzf6Ws96Bhcgdg1l2LB7x5
inngBhYRJDHPM359H6TUVlRIJZaWXbXKTFNSjw8PcLjf+91zAvU2ZADPdURxF3Yx8wR4tH+x5fqr
AzJ1chqPFq2dP1WA2HA5eT5xXwzusIY8ZDwr6+U4vqTeKW3eYGO++8VH/nn/iqgPyOPykQaSmE+7
vJTDaxlpdFxab1h3d9oO2jfVjPLrr3d5f1Fs+ONnfdrkpQY/P92QpbtDjO5+3un+Xe/WT4abbGJ9
o3S7v/9yf67TSOI7bM911RLEQj6ddHAtoF1KKBqmnASiQ71bBiPiw+91mmWa5z8GP37TEn4U5VRH
Qdh++p///l8bHPr/DnK6dBj+c8jp6a3to7c/TA8tf+C36SHdxvS4TFJoJMfhAXNY+R1xqn6Bbko6
jnapWH4bjoy/jw4J+ws4VEqfjkOXg3gvD8jv4kghvvDvgOEsrGVCA+XkP0Kcchz8w4ljeb50AD0C
XJEjDf4qn25GNYnbibIKTYzQTKfN2PRXdWBKdSjXNWqJKsBq0dhgqAKrRN1Uso13egh34QKushLM
3mjES6g6JZO5szaaX5VJqi8VYyu8aC3xbrU5Qf3ahtEzzH0MOLh9i+LIxh4HuJmBz+yDKUTDkzPz
4tkwbLrC1A/CGnTPb1trk4ddxPgdQsFxqhgOlqarKZIFLd8yofeINugwc1DyzXIPwGvahQnmj7IA
GGDJkX6efFQqa1xHCUBKEdTvsZDBqq8i+E4VBkpl4ZQoOlGRRYaemffzOOleFA+R16jpzqrlTlH8
Xajm7I1KQacOc0Fcp/lJNa2xXft99eSbucWrLjjWbKktffR8JetPaZVCxMG3hqK45RIx1w6m1YTc
idWyrYcHu4MQ0qRJwXQsVPIKDIfbGyoSSbgHbl0PuNprZGxsjVdKXb3OXXottODHaETzbcLQMqSL
PEHDW+RH4NFgrJ/lmHgmgDqUK6vGwLeLCTRjF5JXSFb8kPQZXpCi3EyhNQdnhQHLelI2cujvcW4e
LeU1AzMAEy5RmZFWxDGHt5WnHyoBHi+e/JuezcQkxn2d2UzZQy3gFS6Hwyj6jwpgmRiP3DDQBoLk
RzKAWMIhIxJtpZeOO/Ij+L7gcGUypBpvQt4wyUDnVakzt+jBRDm+Z/bvesu+OTGv1tLmyANlN4/l
i2+wZ2gN4KAWHHTTOFVt0u5bMd+PgeNzM5jRuWq1zZgkm7E/znp4jWDydb0YdxFCYisQp9TX/BWF
3g1ET2Z7reYZ7th+qortPMSu35oe8J3ICwr1OZ/MDWSUU95xLw0D/NnIcfuarlb2SmMQPi+IsLEA
aTMD59rl7SHBd4NRzNUrpNTlA4C8ldTp28cxrHsx7eCsf4xBjCUvIYcUq7s5PEaa9VDnhtsSpe4d
/TYP6lsLk6JjPfYVfSzms4P+bTZm15jFdq4sFMC6UXki9HNXR0CfWHG564FxBJP0xCiDXZUFoGHM
99AuIbmpebLL4LuCHEujs0w5pE41rBzbDB6g8N8XzBtbpXr0tasiZo5elddUgVckz0NYQ5ATHET0
VSdocqGnV6T8SBVuRWpyPfP5SY2z3eBkl58zmFxZ+iTjl0qz0Cv1Ozw0PJqA+XjiO614T7hZRd5u
GkfdqNZLYW/gsp35K+Nj8YXqIu3eTOno38uMinEfWiahUz/bFuOye6x2MaiHLFG2sb1UGMpd2kgG
ZZPjmCvu3Amqk0UfeFKUowebsPBwZLmJLl+Vujdcp2/Q7ZnyfnFcpWxcr6behjc6mSCY5Yq6Msom
O4vYxsQnuGVBSC5aRU7dccC2cIEYwfU7URwaT1GPiGGY812u9XdTUpW3SZT+yFJ4DZ3Td2t9YhAw
r50Vp6Dw0owRc/hsxea2/DZI+62F1dJ1qccRgh1zcJnT6CEImbKzLC8xGBGObA5rrae3zOxznGcr
Ol1qZ7yZw4Cygz+6eqOgkxbenCsn2HibwVkojC2rMZNlAQdyJr1VHAIjRRo7F56dCSbHlXvYJzu7
KZ+EMYfUIsr7yVG2obEfGOfvO8jC5td88q+q7R9HGDpVzJxzce87C+lRZttxqm9spXJVwhOW6t+z
a9zm1ava3TROYh/h86vAukroJ6OrJDQFzZT6VNremO17kkYzPBN1H05t62XlD07YatKR2HSiwlWa
8rnPO4OpcTPe6SrazlhPvuczR8NMBSGrT4a/Ynza2sVzUKIUigIIFKX5Kid5CZ2yPk/pG6Pk3yI/
e1USDnlkofu+2yDLXYwiq7C1PG2aAYxM1AfatbpoBKBVB/m89iETCqbE84xEvCp2GtiauYo37PD3
40AVYOJNEujOk2FFQE3EtafT4TbaPnSedS1zOEfVh1yi370tAhBQMDbRrh91xu4ah8JdMhNQGFoW
2RDqfK78AKD83AaXYW7fEqNYI0H1omm8cyq7QVcKei2ZfC9p53Wm97sU7IkGjy6LxbGJeqhj1Ufb
0NRnyTB9Qg8JjwBz6lohHuFMH5xJcvrniDu/x9MoXCZ8bmIkG6ME3GalayFOjA6tVMXYkIleo0Dl
vOM/otyFUYFGKAXubFaArOptbUynskvX6qB5mHp24RDj/5pcUWhEZMrlfbflBH/tCizuo8ZpKtsG
MRePmqFQP0KnPmVG4ZYJTjfSyBMgFjB6GPROoHAgKTgbK4KdnA8brhtwsQD6V70X5nSFNtasdLij
c/G1UULoes5a0RDChWzGxfIFb0BIC68xM2i4ve7JLj3H8PFcIyNhN8cHTQemoI/SHeynzg7dOp3P
oSWuJYx0P6v4EgYAjNYvFEpQC5QWXdh29HlpDgr/XmN8QNDUHLndVkknH8aqf3YMDltF0VXeZLH8
zsIgOjSTHm+pLrkRXjZemIp/l7blhx86l0oCys3Ts9UHmWf4xq6U+im3SxIq0wtcQGisBQ+uM752
dbNrseNYmXE3i4zdzE2ZQUiNrQ3Q4vcGFNXKN1KQbeUbUMWNBitj7juXNevoABJr9RicaFjC947h
eUt5qOREpVisncigqIqQxfWnZNf5KjeuHTA4UCjBe+I0GFeFPbiZkai4czvFVeLxQy3s7invZuND
nWCXEZrCA+hU9Xe0W5FXGMkpThqq4WOWU4eztlOoa4ek+ogK5alN8/NIetMp9A2tCW5Xtmwym7ZK
p2K93dcqJSKMMm5Rq15ATapMq1Xf3UeVeV+ZMOBqc5u38Q0DMm5tiUM+aucs5PNt7VWFOuxNgOKK
tDqhgn7w9XKTBpSmUsf+OvHe6mJgFsPAiq0hlhSqp8Tzo1Jae+ZTLoozrbPwG/bAD6WJt+y7bwQA
LyMx7tJYIqnkPLqCi3hOmEz0jL67jDXboykRpxZQp9s0g8D7g+bPie9FTW5aGED1kEo+hjrzQmz5
Pmb9e0DFQuiXQlX3jhPv4pSeiwy9dgSDy2a5okLpxMp1ENOxHLTXeYZaFEBjVJPeU+PkKSufhamc
imzH+ni0JgA7jYejcK+MKKB7lfoxDOM7P0vPY3pWW6BydXMZtKs9mgc7QCveYvMdzn057lRRGyC4
ZOZFzkznt7BQKkNABFVUn9RpEa4wzlfCtSyk/T751bVv2GNUCmd9mZAmxtG26oxmPTiCpaK7lGyE
YfxQaZhB4pFJFPFBDvar0I2bwEhuS2srwvDYyu2UPwnzMc6+qV1lenaCE3ymlgfmJ15XGiXk0ZYU
JMMPCtFrEUPoCzsBuWd21qGSvtiKxs9cHMe60S5jzqIls/FsVXP11bHga8SViXENiFHROvup1M+s
8ldRjLRiO1lt2yicyY3AQmsh0bXKGsEJi7gy2it8BZq58rOQ6xx3VrGC5kdXrgucZWJOKCBadOA+
WdjiAQS91rEXX2lVNWwC6PM59aF6GtdxrJ/GOTw5CHxWSheeUmt5V7FZoApkUXdTspARYSXYOL3F
VrP/UdZpfEM62ISvGaun2HdueWI/AFQ6u6BU3dFBlTYS2VCgqehy9qZA7/ddGKOVdLB8BfMtcsfi
Beamc85MNd2U8fgICzg8lZq+ziGMZ+l7ko2PXXiTsb1Mxs1Q7evQOeR5fIMwzBVCPehDetKrbl3K
JztB/2DeGoN+m5ij18TUkimBCrNxifGy1Jvp9wnC+Q8nKOofc1tEh2wWWr4Nmq7+mKXVbKYoIl2P
Jax+IKUWvCL24gLGtCO/okLTL9Aiw02K5Stejz26Sa3oLQpGTl1dp2gSR+yj5dexFJrOiYFrA9cM
PCOcRu06VaLnxDFCSzcsFpVmGOADOB1e41jN0KbpmcWdaHVtKVZmoNrFWoRWtTfqXEPOWUNnK3R7
2IbYc/hO9h2PN21sczwwRnUQwoTWh1HHV0MT1YUyPKsNpBenj6OXqU3k3rSLKICQbwRAQcssmwCA
6uO9ANd0TtS5cMGKz4jAB2c6psDlvZiN9DpuMmNvy4K/cF3nb/DZi6ehL/WtaRUjKD/byNaQFYOA
lbOydQ+mr/nW2VK50onuNk5bckwcWlB6tjrdJKUDsKPThq8x63+7ys2uOqHskp7ZtoC25vpa8192
vZD9KTKLbsM+K3zo2+xiipBzQu4PXk9Za4PNyfScdgjuOESP26Lqf8Au9aFXlvMmKSO2zqjksxc9
jTvfK0Bb3ckhogDfpkm9HCRS69bPeFX7YYw1bNA6zhCdsxuVTB6K3BpvdObjV6YT0RYLQPnhe8c2
Ogb0u530u6/Y/VEZe2aQwqHcqdHYg/8JTaQPTg31rjfOqrTeopLRsqnzybJx1NtPbcaBWJtnkAZ1
ax55McQX4lQZbQwE7vdB1kELG1W9WSdD0j+Fod89DbXN+bxTKordmmpfeaST+2aa5nMlK/VVBN2w
ZgKfr9Yg9Wa63pqWozI1UU/0MO9rrSp/9JUPE6sruakqc7RuynGC2+0bZboGkAzzSaPS3WpijaUC
b0RTTuNNWsfmfiqM+W7m0Ar9k7IF9OiAg1LtD/reZAhmowS8sFZzU/H/j510U+TRwrTLNfYhTFqU
rza+oxoUrzBzb6gZoPfwO6c/UGcYnQv+khqD3hBbAPDfVfEj56Qu9DJK5XRsu4Q/hAM35hHKOfpk
GEkj2rbd2O0GvJXjLZuwWfNivBGX3pp15BdTUNMC6YzsUKKjeKjiyjGJwcUOpP8g9+/IOPqYsGfw
TqPdg/iP9Y4HAiH6Pq+SyTpGbUzGf4jEQaixA8J4bJqPZshGbQN+nxTqUCvsRnKjdcKDZtlDx0Zy
aLN17suCxVZK7UCNygfkWS1AehmOzADa/iFxTG3TGyUN2hHRWnHBJM3rp9B6TW4xxbE1MwifBTvN
6az8pYtLVKtmGegZx1nVxhszCqKRcY6NZ2haOWz90PY1d7ID8zaanNbcRH6TPkVxGRU06hyFQ1kA
6p2D0NLnSdM0nFwDeLjKm6TUVBRmLK+rbFSs/BI4yVhD9LLkCWyZaoM1jQ1odjhy+Aro3MDIi6OB
+7zbcQI1wEj2epmsYVYiKyiAcLl5z4PKWUZX4R1gwCCsOijhTRDC2XLNuivO0oiz3dQZGgcvc+jZ
tGJ6d81Uh7MWsFtkYZqcJwaJ1f1Ua/3JL3tnbSiB881U6DVXbUzrpqUBaXQ2+zB1KqZH3Yo9JbDv
at+UPMNQolfMAksA33Un3tvBxtYyUJt8dwKz/VqnAsNh2rMkdHKlzZm/mipTuThxSDvA1+tjKCBT
5/P8Vsdhmq6rfqjwbHD/4WDr03WeR+lxaOvkBP+KS9tO+jde7nbl9lFXPPYCsThK9bQAndlLUJSz
rr0HokxZT5vpFDgcDWyiGavFM8fZMxLmagp6TXFLOzGhuSe+erBsi4RvmU4KOyQ9rO9FGm3VZA7v
56H38cnonEZ7Cm5WgcOFr6f3d8E08uqWAFOekjo1zl2TCG+wbaYgTD/Mb1DjdC9JaVUbYxipexjm
uJ37QbukVGeXW2+at3JqzXOudtkLj2utbMXQqyvf1KdT2hXNKi47B2lNqm5lpkUvShLpr9YgJ/w0
enPU/RmEosjNdEP7W0UhMJbWvWlxIK7MLE68JJibZ71NI0/3Q9537Hd433Tz0vs25n5TNjluZj2S
4+BKTU9vqlmpm3U8FME3sjj2pZTQ46hNjZN0DYqB54qvT1WwNl5TZam3jZn9kCzykx5vG9B109wY
gRxuaynBNSryh+TKQPFD3kMnVWNutbDDeV+hThnWthH80NUQmF6S18UelCobHcaM1p0PDK/TqapM
lTFdjD6sv+Y2QmhKsY4MXVS4tBSTbG52ZrxA0asGYYjKHtGNxpT9bY6jYA99wI4vQ806bBXWrTZE
DxVU07US4V7ayNwk66PO0V7tmuk57PTypSQ9sIumwNwotUjvmiDMXnxf69/rMdJ3raIy2mXq9V1b
jeYNHkPlXnGc7tBoWQOqLkLXztc5VQ6SIiHr0FilVE5/WGUjXwwpxi2ElGDXEjxhLxd2NP2nNPO0
VqtfUsP/PgIuvyQzANEBGiuno6rb9Rmg+LJUp6e8lg7T03VxmxSteo2c4GuYDpjq6RhoO7WCKo81
mAb3oHGwq+Hn02XUi2uDzZCx6xlIa0uV8GpVHDnUoOC2m9Jph2a5fHT0lGeCPDUqoI6RgDR5jjWK
1UHkaCd1BiaTAQQ3qSjl/qtQKkRGLaRS1KK8s+CjDxHWjNk2892sO99io47ODLunDxNTa5vGzvKM
kjY1kCrx6cjZo65fzVp+VG0lVljq49cyYiflTgZb77WDRGS44knpyq0zJvEPjg94LTgEsHR0gRHu
JiUhuTX6TfcWlFn3MPEeQSmpgsWsapUX2KDecjBu7LUW1dW8/Vdj5h/1qP5n8u9oaP7nHazDW/5v
57fpe/6HJpbOn/kdgWd9cZYJO0ZNbSZu6GcRXPutjaU4X/BJabDslvwteKRlRuT3PpalfdGkCvrB
YENNZ5V/3+9tLEv9Yi9j3Oxn8CAs/+Tf//df9Bn/o+/4B9fm5+Ytp306a5amMai65DmXf/5THDcy
2dbVyLy82huZikjWyXexHl0q2ltCOD9dmJvfYrc/f9jn3vTyWRYfJmmKmXiOP2WNIxbjPm6rifzQ
g1rcFvd//69f+sw/Z32ZnlJZTlSEiBx7rM9TvfiB4RHXGflp84W688D20Yp/MXT3i8/4nD+vrG6o
VGecPJDqCivZPO7tX83H/PVnkKo1VcgL2ufR4brqI6D+FRm16YYqna7cRh9/f6X+NDrIpWLQbEGY
ONyXf0oJiJCOZo9KxJO3w9oB9JHvwjt9RVToH498fv6oT4nTtLUW9gYflfgQrguCSc3m77/N0mb9
9LtrvKWZ4+ZRUY3Pad3USNmqxDXXy3rM1fewa1Y2tcnR/8Xt+xe/CzeuxsCvQ+/G/jwxW4oRkEHc
zF7crov2Kpt1MP8iS/GXX+Wnj/h0sURB+MWX2uyp4gUDTU1spis8+cuUiP4Xl2xpndNAX77RZwbW
WKoaKVWHR4XfP9lFB2rxtxmDxrhsvV/OQv3Vhfv505Z14ac1ZuYYCvYxUD39jMro5TeSjXXRWzfY
M2nsTSTUKdT//V3xp2T8cuNZmm0DrDb/Yt6QR6gJ2ryfPeM6rJcBLEZyW28ZMmOTuc7d1CWr8/ef
+TktsnykjXDVUtmOmYhU//hF04Y2dRb73CF7AfZroXEtoxu/Gtr4DUby+Zb/+YOW3/fnK7rQkazO
nj39X3hxKW8tDtH7QXR7vyxJ8tkwWQIvq+WZvxOdv3Sjqv25Ut8qGgr9cMPryuNo7TmqTfl1bfnF
0i/GxYU9isZsX7hzcyiMgy3qG6cB+ViymwzoLIJshrmua1iMiSdTiNe/2spaK2YPA/zatyc4DqdI
UBzsH4Y2XtuAb2pBtx1NeD20XxN7vteZykA4tJREFI7j8K49URccWUWI1BAwSIAnwFnG1zjWVP6l
yL+PXXWEqINTM2v3vm5v5jnZK765HhhfXxzskRm7daIey9dZiXazJm/U84CfQ9UpZypz+zUsSA1J
K3lMfecQ5/q9HKedyJTbTIzBqsn6dYCGJK6veVtdImSlMdNmc7g2jegbPTtcGQQJVcDgzcrqn6bi
+5RSj49zd5LRvQNhP/bGUN3WTbXp6YdppBAFsIJ+8X4Y31JDroUmUTpiHrG8dhrJNOJQ1lZZiP97
F0B27uSZUrfCNZhvIsdr6OY0pCzCOxF8AwbT0iXhUBCb7con4ydTi6rrXetsTWVryb2eLG8iyc62
cU0L3VZ6WxT1fZQSpmOznH+L41UZXTvQ/8q9NLL9NJHdbsmkzPVFAG0W+Q5H7zoi50CSaul1OMRS
onJXk5s0I3wF781crkx6AQCgFXNXx9cC9LW6TTt0JgiQ3C7e91C+VY5uras668n5ntd7GztDvaH7
7RT+Nv2WczYdrzQDguKpp1pgov8yH0tajvUKm1pe3KTg9dmAKKe5QQ3oscPPMAPdJ9GlrndJ7Vba
Ux2ULolbDXUbeF6M5PytkyEEGhjUmBacj7R5Yekr9xmH2kW4celTfeMIJuCMMd41aXqul/nfyQBF
n9LDKdAIcsJje3/1dRoicgaqIYdUbPOojQ6DPqnf6B7OyIMwk2q59oSg8TBoFs8GoV966fSjvEkF
ptBfdO1NC+QepMqJuleeyZ2dbjmIBCkX6CFr1U2LQ8mf1klAkHtpSpoK0BV0ZaHGWDvhXydo3Br9
QKF6rU2QOFqPxbUqaw/31y4ZjGA9xa2HE2Qz9CM9SxFhJcKVChv8u07ZNg/piCbxUVMOZvicOm92
4PAo4Sdi3EqzVsQyhxLGu7soVibaPfO8wXjFw+iWVADiZN2Gj3ax48idflPoLDWWR3/U7ujwk8fB
bUdPyaUrcuMku/p7QYKdrUoan6xgK5TbQZ41YBnD0ScJmo9b6Ry15GgwhI1z0ngqjK9ZcUlzoJmH
2Bkv4eD3J1Qa9Kv7pYPU0OqKuAPdSShEmUTGbTk7OwXj8Cr062vfZ4+jnY6LsXPfVsXXlmhLOFTh
fo55+1PbopVPZyQ27mMgZsUJ/AXCuYr+GalpXqhIU1eZlh4naQ2ceZ1V1ASHrIk209TSTk5Zj0j/
4kR1+M3E/dTz60YFSexr6QfhjUh4AoROplgprqbSuzL5kRv4M2mW68p8H7fOSvgjEe7yMdS+yeHB
4F1LBNylJ79xLIKwDeIAKrtJqBAKyz2bQpFFv8ZRvsWKeG/CcmPQalrFQeqsyJ7d5dflodOHfSWC
vY/3WnH2SUI+vypPA+V/u2q9Kvwhx3NHqDeNGtaYpyyXlD3oPM63wfw11/JjGN74XISR0XLdOAo6
PxXHZ/+jr/QNwhSvEsmz5o8XKxKnkce1STitM0fTmCrSA2pu8YnblGL0FB+m4KWPuDAl9LHpIQvN
m5JI0qRd5/KVGIum3yQagQatfzJQbwYU1MNQO+vTIjrE6BKnKknYqz5HXug8sjkUc74OlOd6oKNY
I6x19vlwHDpvVN5isU+MV6tCG9G9mvPZodeRLT0E5Ek9HQVasZteiTZlWngUDXic9I9YBeA/7ifl
bvRDgaqgcRXEzD943eXIH5r8zdfHnVk8ZH7hNY3zFGbthxj8TV+Ub1MzbnTLPPWivBGKiScaMZmU
w17vGBknHtXr5ltiYULuEQ+ve8esXbujbN0EYjsIZUOB3csqzBfmg59efT84xYz5+m9O3BzLPrHW
nRFiIqiT5BwFBRHsujrmNd1XrvalCTM24gp7TLUeV2NBBCyAsdYv+Z4s6d080Iq1ylrTDx0+0iBQ
3vs4T5A5yUdjKs7IHHPqKKXHFnCLBpiqu25s/egRk4Q3Nfs+mh6lmZGyb47tJPdRZTDOQL4nzDe0
nAnzN5KxhdQkgGQ5SAzqj8GS72FDP0+9zcbsaaQIplh0PiTLnun103DSmKsa+o6RH6qqhPRS3GPL
kkdRtFTWpT9fTCU4Zv6bKqJbX8Gl5gQPgzr9mJEjaP0bExFZtum0kFmFcC1hpjSN7WLAWzM2gTOq
A2s9R8wYZhRpECZtLGTgVexROvHDN6Xioer3gv8gZbENZb6zzVNNA6LYDHgY6vClzcxdNisELln9
49Yet8guXa0rN2WRPA1Bh0hIPPmWpGlLDrF/CavHUio7h5/HygjYsUeVJhfdENfYLA9FhD6C8EEY
+Ot5Ul+MmDe0ZagsBwrJKVliVIrWsRPi2hVIaHyvnMJLPz6W5SlsfozlhWIkk7bVt4DfCMuUpMuG
uGZlDzNPvs3wiBrdh42xmglqKPJo5tGW0dqTQ5yb+B2Fb8pDFKhXPpXgibAHBF1idgz34Mbb84JA
fWT2/jYjMdHF8V0dCsu1DVqmhdGo4MSy9cwuSXx1bLed+zNGrlXcvan1A4azJMfJ7V8imx2hcm2G
r9DBVoPK33yjavdYl2rtlWjYGLE2ImAi/dav6zFzrf5qTCmYyqeK9cQf87u859FPI3EcnHxaxUpU
nvyiJ2jHdVsUSUZZ7lWdlxhfd6WqJlvRGGlqaVRfk169juwC9D5xY4UmwddF5V3Kbt/67QPVsOxe
9rw6MI31vBtaW7w1w73x5oebKq0PYmoRaLwYJCBjpCmz/WqD0yCn6n+LCaCxmCr5KaobngmGmObn
vkjJ+5HYj+rbiZRMkhTcG9YFOOAuKU6F8aRr39LuLuvWQ/joBwYJXlehwWlpO8EwjFA54eKawY/J
hM5Ez/6m1uXJrGiQ57zfi72jyEvOj84OUR/IVBbEcUX5Mao7lXKFbK5EYwr/GuvHUQMKQkDVeM7s
fR9ea105luXM6/SuD9Ib4bg052e8f3T7WGqC45xwffZWtcp8hB/slB0cH2QggvspRI+ZolUmJ+PF
aHKtBkG2nxxYnjM2pUNz1UFrIYtlj+lRQnG1icXXbG7yQm5T3+8IzWjrIrka2feWNnJBkrAlkGk4
LrXn+6lilihIrkG/lcmLrb5Pxg88LXO8T4WHTkWr76bxmJd3TpZvFPYJPhtL+vSaKtayvqLhKsjD
ztZ418rmpvC1ZdhqdEdpvuFn3pGC3uAhUnSWnOSldra5PNRFdSiNVT7dMZ9DD3KtYpUvCdK4sn+u
6/vQRMQLV2VtMTfXvjoEKIYeWe5zGl1zBcdmUHgt8TZTHnnNuhrTOVqyX3ZbXHZj0V4qDIuJdcWe
DOzrBjjXKoiYLgq5MxNCWBk6nm7qH50SBfXUXErWaMvi3KAT+8U33tJUSR5EKZFOq2XiTSQyYVdm
y6HIKxjm5/Yas/Qik/kuacqtgVJdeLUsPespyolj7wJcSmlJ4KLLN3nHbFChQF9ieIi3zOhkRJGi
7tVGZxX1vObp4D///WH2T7MWn0+zn8p11CxnP10OmfZZvIhNdKBJeB08okjufwEP9OdC5B/Pzp+K
BE5VGFY58mmkelmy4BAQMyldtiVrxfvVzMpfVSSoDOCFIEevEeP/4/mZoEMKVS5SSeN906Tn5zsm
sf51+f5Rufy/50gH5Y2f7iTvrX37t+95G7XT5S37/n/+17nI2+/596Aufq6I/+sP/T7WoX4xMBHA
86LyrdNOo4zyW0Fcs79QhaaEC51KozjJHff/jDDGF2p7ciEpMmqkyuUX+70ebmpfbJNhDMdaEKpL
gfmfFMQtpkB+LidagG4xCDjU1plkUi39cxmZTs2QoslO2BHF98i+im1ThrSJxoDQj85hrJflWW2m
1iuZPmHJDLODkAahxLjYBTZn0KBquk3EjoyBQcTDnanwOmiGdDu0IRbhLFS8aia1N8Y2DZfycRhs
+jYWdpcsZpfCvsF3qFrIfLztG/xljkmnWS2bm0gWRF6IotO8kvsw6uyd3lTEvQOZ0oxiBsXp9XEb
hNNDSaqYqY4+jRRXrRDxNjwO9BFrE2feIOx+b8l0eOcQQy9cU4NtH3Y1g3FmRfurVOpjaqvKWR3M
6QHLaP0d7R3LT58h5LUjg3YjZdxq0QLGfjd4THOQpej9d1WblZ0h1WQ3qGpxkFGGIbvQ8KROfrfL
crzvjYUcUhLZqYTabzqZ12vDd6K7fDZGXoxTv3FkfijMsKGr7xfMOieUCem9zisnHPDigD5aNbJc
FaV9yCtf2eJgwEvfKfe9JIMwFnHEtqSg5WrY6TUt2sijM/Msw6FxjdS4hAlJsqFvqsMQ6bT9ciy9
uLb2kQialeGbR4gow/8l7zx2Y9e2LPtFvKA3QKEadOGdQr5DSDoSvff8+hpU5st6N1FZqNeoVgLn
4upAR1IERe699lpzjrkRxMqJmNy4WbX0nopYyYmbsjx0k4V4zSpTTxtlaVWwEQbcyfqpqHUgOFmx
Sk7X/ZcxiBurkLu1ENV8b4Tvk7Istmy05yBOTPoe5eyH6z9ofqMU+94Rh1hz47EtXxaZckaD03aL
GQOeJTEgoS+VC7Q/NNK45N2e9h0aWErLY6VRWGImnOlhWRlg68l4kXOC4NDM0LBh+kmgbE5amKJ6
aHxGe0g082y0ZnJglhgdiwXLdjtWuT0hn/FVqekeBisg83mSJooSKgtThePLVQ+zXRvIOhHHWeQG
0Cy2akQhS+cu2KzPO6Ifky7XINePelhlL2GrWEdV6xvS6hUy6Lj595nR7+s5/Z6HVVDUmK+FmJ+k
XBaP7ThPblPVlS8yPScue4o3NSHQWHeVbh+hxqO7gq+pDDVho3Ri4beTlh1QHIEgbCmCtVIrvD6q
sbGWa0gypiaH0Wi+yfW08TJSjtYuXgnKb5b113owhaNC2J3XjqV0syRT3s+5UN5hCDdbK+gXPLnx
B/7A4EVu6pa5gsIdWwUcLIVWv01S3OM80CaaC1mNmlAPTS/OGtXHmZkd4pEYVKEqZQ/Bs36pLS0h
QnKpfSPgtCi0VfcYIp0/RQKtJjU0Z4fQ8HEb5TWWjGSsT1kiqFetq8iB6vPUoeNheguCHcEIvhp1
Nu1M1mU/momcHgKpOQ81ImacKig34yjYti3Q2ZlYRX8eB9MugmbeTFozr/Pxmjxcem9Mx2nkxoJI
FzDVKW0D/d2IaKYUmhUe0qTkoJclTtQNQugU+pz/dAs6Tl5Sd0r0RnqsA93aGauPqBPl2Q3EgKzU
Kes5H/RMS3aLNZj3TAisTcTjBVpYXd22GOqcVtM2DWhoyR5iMhzDaMEuS7RSQHjmXO6ERSqeq8CU
nkSTYyGBdt8MtsnfNBEeTMTj/Vh90tcYvDMO1CBwcgo8Q9pU1UQyMFQAt1bqCF0mmTAfyiQnl7xW
dT+zlBGdYIPObq7KZKuT3OtabcGXa91snhZ17E56VadPDYTUjKPrks8Ue7PoJIOJ2Tugs5mZLVF4
UjVedZVSUChGmrsNXrQ2axdPbat8n4UxqnQj/tF45hJscf44wjoNW0P5lGYRO0mdCb4wtssRncIB
B1Vz0Mw4dZWkGXZiJqs3dWmKi9aKk8tTPHwnwByYasnL8tTCW0H0ZgCc6FcYRzsWH/1Ae2qBkYn3
EdmCSH81Q1tmN3DTOzhwMYoJK2dJtmjnclmw68EcKReVGji2/Bq2DdrvYSsoEMnRUEnhBy5rhUoZ
xijxk6OavWRVND3quSnvjKVaP9UGuj8mZYNlsW5ehQFUQ2fJzSuyMoP7ZVL0r1HM6TGUcr6Nl5lL
HyZDJlBlB81hstR8i4+veY0to78vRL7fumlELkHG6d7M9exkamNOzrzQ3Dt1bN1GU58zFblDMPXI
lMr+W1kTOcPlJBIh62RFy8kv1O2GmCpnyZSv1JJuUxp6WWno2PCH0xxxlyGXLifzxagMpg+8KVtn
cOIrHEpQSZPsOuyXqc/X3w7aoVLbZv24427WPRbLwkfj/DbH0Bx60ePnDAjq22kfxXG3rdHjK0uc
00Olc19IMFiayeLYnA2LXY+mP0b16JZa/CcaCZ/J5Oqny/ONkecH0DVr3aDZEv6/fuTtdXMgHaMl
Oy5xVB8GHgjSG9VHCZxJKwo8/Cwd1oD0RyNc2W1M5VxKy7OktwhEme4xw6Exx+PxHiYTgqJBeojD
6oEt4c+YKWx0lXKLjeBRFdnXk+SCBrUP0cSrFsejwiTUPa/jI2Eshh2n+nOlVtfAgOMjapupNmb4
EmXnV7W2b/hinfamqcTXrjceMy26dl35lGtjxr6B4LJDzKLEA0AzlRDgYrJe9QarkygYG/SL2PeL
uxSR6SyIau4JeQLiwWh+ktKgr5z8SIsZO/miMGVKJ6oJPGieKYwQD/KscppieNTGzrwHkIbI84Hw
6ErZt66HbwFnXitkotIoZ3WMOecm2aeSBd4okT3XIm/oyNTNm9cwwuFZjCkAUEDQTm/Q746Lu1qr
R7Ed0PHX3DRmCSen1CDG8FMHWkn0Jgh1BgdSTONZp/nMECk/DnN6HsflIFEXMjWL8AZMb4mpXxfa
3cMo05rXdF+pcOILuOuC4SKpk1/Pe3RON5Y6n9RhxK/denuYxjkV5idTnR+GFWAxFFxMkzQQVZMI
Y112cvDrMvFKc/6aNYrUSdbgmc6lm5rKNqBGVLh9lUlhuQEDo2bblEtsy1V76Yi/toMujfhF0qng
UT/VJkrdRm33qkJrMSoa+rpaeW8LSaSsqV8TJHFdl99T+Ga0SdRDWcdkaAg5ZkjupXhuT0FtnoVm
khxd1O9NQg1GVvcfJYnx8Ez6riDW52hVOkAmxO5VxedVXXhMBu0to0Mq9cE1GBgMhDkMwTVnNSIa
XRGs81gRuKpN2rmpute5TX/EgvEHVQw9nYynOcs3SW4ShWruOtNypEo6NTVc4H78UjrGCmnQvBbh
eAzJ8rUjgWuC0dpPhf7PWBdXsRI+so7ZZhl8d+hA58l4FYr2FiuZp3bLcy/DchHxFJXD8kzXYB8K
1r5RAIdE2HPyZhdQChJZDAej7SY/n4t9DoaBCcPyLI+AXWAypRWXM0sMT5TN3jHi+h6I8q1i3KTE
zb7rrQf6H7OrtsF9WjhkoJMhIZdlILX6T/rl/LJUYd9iK2Q44mUiUQBawfULW/mGEm6ykSLTfF86
HF0Yi2O0byM8cXdsqz/ysu5kIXGBxfiC5FZjfTeIblYVt0qDM0r6a76ou3I2bgiYXlhc3EZYrpWF
9LouakbJGXrtjAxYvdZ2NQVYaDAci4tNV9FaKoWvKaPraOXDS9k1Nd17rsKSAj5qiuQnMieEd5HO
kjPq+MG476YY+ksuBMOu1a271AzveqDsC6u6RBlzxaaTsYtlXi81z4k8vE4xOTvl+Eu7SQYyoAIW
7io0H2M8T/kyOioyx1gst3k0PFSViVco5WXkmCi1sLyGHXdSMEhOktE+k+W3Nii3RVU9GWl8aIXq
AIbjoeH042ABvmjDQgGbo+pUGKmkqtZuMBDgMhlUiy3EWnyhzHaBblBxMxS3F2w7lFB67cfx8oTF
FXWvLBhbIRRTF2r1sZJNqhm1vEqNpfiNDP2c948DehlTHOrFHPlSsLokdCn9/td7EP8tJXsrquG/
luzRofj4+lt3Qlq/4N+6E8Zf6HvoMxCwp0urLO8/5Hp8BhYtFDtjhUio8j+p9VTlL4M8Wr5KsmQF
1h1NhX+0J/jUShCBYkuXwhCVf4k6gVL/P7UnxFX8R8dKVkCCqiR8/b11ZUS4moOBmIBavjFExLp3
uGkufgTAgYk7bE+z4fawfcK76Yj70SvIQIw3xmWZ/YUxHPvm4TkcZAdN+EbZdN4A1fQVg82+9yO6
w/74iiwC/GC3R7Or6XuRAZxpt+fn1sNLu823hof6ojkysKJF7zHblvNncd4Caas6O7YZZLDynQbt
oWLH4oXNJOYOril5kx+Mdviuub1z63kVN7yVnuVmm2ine9EmdlO7PES4qlAxHPtDHBHK9MzA9yie
5Vu2g+a/x57hy/vqSErnpnK1t4PgMmaiQSi+sG7sM0/+jP3A67fPoyPceYTt9ScEtmpcQAcpx8DH
1UmlIz4Mb/Kpd3r7FjitJ12o/TT7eX97frbs02H9y+w0Rw673rvqlDYr2bE5llA9gX7x2nM7t1/9
x8fQ/pzc6ti5vZc/oHmx0+caiBjUOjLqDuKGtY5fBw5uy7L758gvWBz43ob9HtuPXCsAk527Ql85
LHxZtmDrjmHan82b4qYPnUsNeaTvfJ6txImfJLl4iHWH6XyHLCyk60KRoNzqr2Uj7qptdwBekap0
PXym3Rpfd9Ru8RXsD1hhbM4XRjxsF4DwPPkS897bPX908zIa1+Z18TPXdONjuOM+eJ48CjxXf8/2
cKqVypcwhnOcoUi61m6WXWMm37DKb9WnCmWOTvh3dZFSR/3W/PrWb/pN5nZf9LJpux+KmF+bou3e
J7YsTEm4gPldDxw+v4cTvlCwznZCXq5tvRQVllZbfFJ4N1y40+AEste80/7J3DTaTXYZ7a5FtHtr
pl30g5Ql6ZnI2QmM3u4gQm1Wjs3b/D62FEIcxsh1t616GzHGxKXVEZg2bmrRNY7r8Gt4WUJHy87W
DYwGybLmS3WKjvJJuTfHcdM/6cZV+LQ+SyamIgXogM/UUfhA3KfnyBUuJX9PhNMIpArh0bHEGa75
+KtQUPBxQ34GrZNqMx6NXTG5ZNFLaIksdyaqRDph0cIUQkna/+CGxXEtWTTl/Oqx/4jwER475Ou8
+t047/veLaMt3ut9dE12yRGhS/8T3PiW7idwBft6PZK7UuFRudcuXFS3nMgKsqPXVVHyWKwBNE5M
x+2HbFsyKKKNtQtMP6Mz4Sl7SPfcYE1sxyhovtYEENOVNm7kGZGTO0Hph7eSGRTCqdEVent65a5D
ux6/SNe0dbQ3FwZbcBe/Et/GfGAPUIrVE7PPwdVNR/vijVkktUR+71/nrWzZTpgeIIdxdRD7DG54
Vi7Bk+Cv6F/xRVSe8COkLnKY9pPXBR+9cKpXjXXDcIbX4JZcw8P0Rze9+lv4BLKCiZ9GRqv4NSKP
TRG+1EBE5kdZcaXtfCp81fFnb/bwrXS7xb1Uvnb4FOz2xGMTH5I/6Vnfr+axD04MdvqNM13wROLq
37JPApaarfx2DU/Wh4KzjYnkVX5QkGU9KUh45LdlJjhOuikn+c08VsA6wpXwaX+JuDlO5sVbHJCq
r4EtnDgSOAwzP+XrTnnYGI50jn6UM/w1R/Hmu7I/17tkW/pQ80QshukOBIL6rK6gqeYMiCTapi7L
svfxEW2TxrF2on2PtuV1n3iK8+JVdmSfZ9fTbnLkfckuvkin/SMf+QjisPpafLwpLOalzG9n9jsP
YJofffRuYdMQslEbeJOXbTX03uPxLPuSc8aZ/txGrnpZ9rwF/GpOviuPvQtq8VLuRP5JxdeCMSG8
wQhti38DQl+3s7O2H11eEH9ejpKDkaPcQt6zlB1T6fSkv6U7lXyUH02z+TD7eSM4cX0V5+4ZJEx7
wH9vZ88II1gXOXkgxjrWR5BGMjc5tpDhJ5H3rUshLDWrhtOHB9PzP+Z7Oz48WpsBHiM6pLbb4xML
LlhMiOSVNv3s9y5fw4xsk2k+XrXFpJfmaOJJ/QrFxq7QanrhVdu8CSeJ94Dhg4qOZtWGu9I1iKEq
3Q/l4wn4zP7ubH+EXdG78kE/mP4Tw1xbAw9k2toHwOxdw75pnKRziqvjGnOJaHO7tats1v86T7gZ
kKDe2WN5+cYml+3wsfhAedFam/bIi6IZypUcj6LNTA/3ZnSy6vcZSs+fQXUNivuQFv0l8G6WC9+z
t7PNHIPV2KqoUtgPM14yAgcYHq3pV3TioclgtBGpkPc6487/L+Xl5rtcJ0Pt/1hnZ/+BP/uff/8r
NLR/H62tA6W//QUAJMOlW//dzA/fbZ91//A7rP/y//WT/z6iepwrRlRfHJi69buFcfl338Zabv3X
heNxtZ5+FP8ZWMbX/PtkS//LxK9hgBYzVe231vv3yZYMsYxRow5iXTNkRlwov/9BLNP/Ake2jsMo
N/95sKUpf5m/MQ5rBgIOEtn8VwZbALNX9fj/Vg0zIlMxmeCPIJLMNNF9U9n+s2rYlKQOdk87uBKx
Do+9EbUwrKL5JSlTHG41fI4QvmbsKku1oiBrA9Luss4tkuIZQRSdwkp8l9MVQaDDKAbO08aX2UCr
lhNm8NjnOuJxXRQ3RkTrnGI58kdB0KEOV6XuzIECDSnR+vBFsHp936J18caySZwhgvxkwRHTIuu7
6+lQTBUmwBlfuBMrRn4fl0ChBTTFPgpHVEbjqF3zbEwOcWXQAJQYP53DsGdqlKkzCPQxckwDJBNi
l1J+iBtIVrLQ5X8Mq8pZvq0peue0DUcnH31FndlKjATdjK1OQ+dZZlNs5CjrOq8Zx/ButO0qrxsw
84ZMYHa6NGMt7iKJ3gNyRrGO6U8Yk3qrlDD8GaOpeYAyVp3SJZRtpY0az0qkUygplEyRa2rRJine
Krl9CFFkRzDIzGhSnXxS4K5g1kUcwJI3g3rbyIySAKEtLnJ9w7F60XDCqV8esoJqQl5lPBYNoalO
XqSwwCoyX5ewd6NKRIbR5w6deqZt4ZlRDTwyy2dEILo4jr6HRv8TGjld2+ldy0G/gn+JyKB970QC
nIpokVcxxucwLwI6YPHbxC3IYhTh4C3eRo7BjcB90LbKwxDIfi3GN1NPoxexmn7yeB3MKWnnmngF
ueph77W6Tj9DHfeVmu95PCSnXlt6UbbsliDYhHjuR4H2QFAp7KMaVu+ltuyqFsaNVInFAzRgapSB
rl9pbAjHvNIfORZNPzpVt7xO8vjSwHMY2vlLS2e40giXBCXwhYFSMy5kVsQ5nA6iVYRbQWOykEyU
LqukSqvKHUokVnoTiB694rNUsbSnuXEsJRZdvVeTcyoB5xaLgj1MgHJVxTTglAxceIrRT2Mi1+B0
tSNF96sQSZ3Sh4dmMZ/jSXaXdC5tbZ4+YaxpRyhxT2ZrPlpx+q5OKqzkmW4nojyd8Yvcg76RYqcU
vGlst+KcnCHSIOTmgpdZ5RIOhdrZAghkGqbo1taCRIWmvN2vQFEpCbhb6uC7yNN91b6M+rBnrDWB
YMmM/TBnw2FcABCLSvSWpgMos9Jc9vMgB8d4KT8zSUs/O3koXUE2w0Og1xgDcijFTY8sODK4j3qa
0a9mRVs96xX45WUkPIi5xLEvaaERidLVlMFxaTKwkJIJAt3LOAs9SQ7uBcQ4hMpHMSgf+kxSGUMO
O7hE+zAQfwodzkigmaqHsTf2+iwFoUaRWU5a6c6qMl1ChfbkkEPCC4z63mda6JkVXCI2DSZZEulR
YzIfpUnr/MSUwC6abfI2FqRWKuVDiaweVgFqc+AjiOtF656l1C7AoyG8+XlOKzCwKA4kHnpnzKbY
m6WGrvIAtF7SpOOgEP1kUnWziqlRdcD8ihZUvbdhQyEE1PBkKhmQvzDv/DmMHrN5CT7Ueu1HDfGh
jxYPLUAC7WPYhWlSu83AHLNGmJcmCOvyXOLR0Z/zJnnW5Hwj1VTciroPl48VkWIwmUHwJ80++Io3
wTL+hGGymxFSd9ekwC29inuPSAFTF7jIexyVs2ta4a0auKebXl68BZCi04T0/+Wpije0P2m/Czep
HVV3ntF9J42+B3BX0TozdrLVnNOYaXemqw/1FLiDGjk6+jdhCVlCcgNLdJXpZ7UPjjnd0DR8zRZO
uzQy1SUWmNvoDHRN0xOl01zsROaiwRI8NFPmLWmBb7mS7LCRD01BynOIIv/UYiCWkspNaR2YbeBa
LDSDJm3I7nRMRKoxvHUxF/DtniTrHQlqZoi0p+dPWtgHAyF/l2X3fERVWbaP8Toy56yiJsFJTa2b
VUnY1inw+uZzCrn2UK7zkBNaqm7rSbtFU3QUDLSKUAm47eZM3rOHkEFqxsVDmayM8gItMgwV7dSk
HbJlpcyhvCMXZoLHaCjuoxgbjF5/z8aMCFjQy1fIUsJqkCCNUxNprKRZC4ZTRsMZzsa579SvTll0
d5zgDUXQr52qqfQ7U9oFdEUIKiWb/ATviBnXjLMneimdoH8FiuoGtWhuK2Fo3CwyV+a85OlqS38l
KP5YcsrPHwXkhhXw0ax7n7MeWoEWMBC2stEL4n5vrXy53ALRqSjGu9wLvTuYcfPcCeUKfFaqfdyj
blMRJ7go7eV7Gc1QygdUDZKSjA/IWMBM6JPwpIzJF/Sddbw0p3vM31eh6B7yBpB3GnXhUR7TYlMM
9OzFTpxPcWqUgC7G2asW/TBF0XIta+tQkoL0hnRTd9sK3pM4A1thzYpF62rEScv6RJNYrafHOkOD
3xkUtqZZcu4OIxMk9PIxjhBEAggEalUftba+DVPbbKdeafxi6DBTiAHCk1x/YhAJqltH7ZsJUeBk
YRF6apTQS9Hn5Fa2q5qaaIgzhInuuRmDpwgR6mzJEO+w26cmPG9EKwlU3wMVkmvpOt4L1OFp3Dwy
VDrnNJeoc/5oxoxK3UhHV4YSeGiy8bmWap7FhttfmsdTMXJiarGOxuLWyju2xsRLM4hd09I9xIYG
bTR10OJvkYyAsQ9VO9JSX8fyEEE8T6PQK6XmhoVWYpWdBbTP4CAKNVywShl0dtBWrvP+Jb+VjIji
vN9JaSPRhkfMIaERHRCsJ0bqif3EA6cIvjrl/aUfxYNZ68TKJy3XOKYIiwNXTj5A1Gx6kwO7RgBC
KZ5mCURRYDHjpGc95tuiGL8M5OJT3XBAm+jnAeEOy33ZKltLoQ0fktZlPA0jE5hSvi2zxwWAonca
RDr8IxA92uyYgv0MDAiiGybxsqMn3bcyhu5Kg4M/4YT65Mp9esHNhFZ5djUk7+aQPtYh4RzVSVeB
seY/dcVqj1NIKJ6zckMk+lYLhIMgTxc8ZjcCPIJsuqDDINs7sHXgIHXFRMn6JJ7BwZVsp7U1X+S6
PTacWfWKyqst6pM5PHbIQ1SxR92Cp9iCzZLr89m0Jo9p1UVSfhQ6bRn7llMAIQzG16QdHhuDx3Yk
nabXLqq2ELgg7yI0HyLlzkRR2yrCbgV7trDJnwZlBFcCa5W2WptttIRhY9PKPHNIPmrrQV5UN0w7
bnD1UgmKtIkL/aHUcsOLTW2+MrFkQtEl5ks4rRykjARDamlY3OJl5B53J+TPDwnjKk+p9OtI7qAt
FnLjpTzUd32GUYQcF2V7PgNxQ9K1R++zbEZ9ZThBEboHZVscAzzi3mKpnklAhFRM+5Cnv9CWh6Kk
qTthxBOYKecjEE92SEGf/AIj3NgDbYdTL3Qnc2x8edQ3xiS5WklTYcmuTWJx17Diy5Kb0zBK2pPe
PTRycLWQ1mvYYPUx4QEM422nCj5VMHEfdzGVrpQ+G4npHKN/rwZ/gwIeD49OoSbmF1JEn9roNsLL
0lf2f6vUwnOuxDVjYy2hO5bS/axDvD1iXfP7ndPZl3+BCdUvPKEEo9CsPAXlF62wrJSF6Je3sJIX
ll8IAyTLaDv8ohmGX0xDsBIbLKqmahP8ghxgz+JMqH8BD2YkJ2/NSn3QwD9YKwcC+gpblbnSIbpf
UMSyMiOslR6RrhwJ4Nd/eFjK7bQyJvKVNlGt2ImVP2HNHHpk1IdvxS+eQlpJFdHKrEhXeoVM2fpi
rIh8QpWdSGAuHHVq+cQON28BayonwdITv1+pGOLKxzDFFqWS1DRQM1Z+xjJKoDQ4U1BZrnwNlJLS
tgsCAV12F7wBSBYv4Etw8K9sjnqldIwrryNfyR3TL8NjpXnMK9cjB/Ahr6SPeWV+QNXHNN+vJJB0
ZYIgwZw28Hb113wlhui/8JBm5YgIK1EkQH6z6VbKSBgg+xFHK7i3K4PEEOrmoV+5JFBi5W2fFsMn
Zo781RC77CHG+u5nvZZvM62sXkXodS/c6PEubifTZ3ItoVxQIKKIoFGKQrshy6idTDP15FyuBJXk
F6YirVyVZiWsaL+wlWzlrlBad2gMUadEjoHeJ3AScCDvy8pryX7RLQMQl06ZMDavXJdsJbwov7AX
C+xL8wuAoX5dOEf2IPOHAkCM8QuLCVL1Z9DmaGeM/ch6BVNmXBdIEFxEH2SL+Ziv7BkwWspbs/Jo
krIzgGTKwDq7VJy0bZO2Jq0nKDbNL9AG9kR2VX4xN/Uv8gZi+eDnBQS1TQB1iaPzyseRVlKOuWQw
sPsaDZK2knTSlalT/OJ1QMZkvvJv0J1BaA/mSuIJwS+9GSudR7esZSNIJQ0oxFgkR4BR5BCNaGC0
KmFTrpQfUGEq2zTkn2iBo2kLYS5xb0AGUn8ZQSstiFfQv2orQWj6hQkNK1coWwlDxsoain6xQ2Hc
DA+DtNAlxPY0POoroUhcWUVpWkT3Lgg3xizV9/oXaQSSA9l9u5KOOFsDPaqbRUQQG7QUOthN4CLl
CgnzNGzgLXGOCFUYuJNSSJ/s7+Q5WStfqWnFmKvdROUTtyCVQCDE8p8JhhNe2oje/0pqqlZmU77S
m5phBTlBh0gzb4Cl9BFrljsYHYqnzIT8qHbCGekg3iip1u1Jow4rAvlxUqvufQxy87Oqa1BSWS+o
n3FcaunG7AWsIEIm6k4AgEoCRLXMEKkwHAGnsmqxPNQpxldtZVfhsrL+AGm0KA+b4ag2hbjD3Go9
D5UmX4VW7p/lCB+Uk/Rz9EfkaPFKSkfj1nJq+KKasA1VbfRhVqE22Ivcm72NvLRyzQGKkqPC9KVr
qehduk0DLZl92EJI6NFRZGScLqP5pMD4I08oLfXomrVcMfRKOc2leGl4W1SW0xv2r+RdVBSqaCVR
w6dJnQiy4WY/t0E4PQlmP54RaTMAaWMCRwYEWEYeSp8LTyKpz32sA3GqJ2lfaPN4V3ONEc/cCfUn
tx2d4ybLupdphEiO669l8A9ajeT4ZYfKNNipPXxBq6RSkDJoarGFqhqBSHTWmrx/ks28+SwyOb10
VtLcpTp5tyK9OsfwCZle6SaveQ5iMb30skZFmYij+LHkyFR91RzwuyxlDK5bXRKnlIvyKdQ7RmVT
PUiuUlsYJwzcxUYoJ0crYZmq5jh/FIYMJiHggAPcuejIZv1VQjj3c7N9RWj6rHeg5duyke+wWVvy
ekzSYlDKoT7o1G5jyXn9OI88LTTtxj0oKKyWXXSSZTRpGB24t8dZcgUV8bNVRPC11SzyO1UZvqOB
eWlvvKad/mLIVDCGVKEl6lE9TalAlWuWCIJNeToJRizte2HVeRcWLeiQLKiyCvZjUg0bKAQfRo8t
e8osenT96qmMrxygKUyjjPGCnOcPspZOO85QrV3wzF+WqO9wSqMoGXJR23EqKzeAEcVzijXyloiD
uJ/lRHpK5GyXtxjviDjIg5M10+cI9X6ldUcB8QhK7hqJusptIitzSJ8WD4U2ggDIiw5KZK28d10T
QIvHnFuUuKQbfb7JesM3UFFb+kQVkJVIwb7Ts6xxBTNEULR0yODNQvZQlNex0yaWSL4VVi9y09gJ
PTnQyfGZ8kBx26Usv7M5FS7isKjwksUc0mTecXwitqYQBGLIOCchFelNs7lIKFR3o5ozOkJye0dC
zyEyb0DSt9UQHYywiGLGEyqhb0suWv7YYEOEqJ0eZZTwFtOG8FWzet+cZ98o6B10h0FktMmllobc
sehp8bIwbJmcrKWHFsrkpDPkmAyUi5yuOoPRAjFeSu81gbktguQwjjr7ufJgNSwmZM8FSenmUm6r
cP1D7Lo1h7W0no7mJF3r/rspk33aIXiql4NuDpuoaXYoHyF9g/Y0hGOIKpe7cpzLoyWKXj3QMgnE
Y1DD3BC+BdrgDh6M11YWNriienfO7ktnXHoJGmWsih+pPGg0iVBFKZGjAQNkksS5qS6/ElMe7TE1
3rUEOuLCXh7oGdU8wGCVJkq3aUMJcELMxmaIrBMSCOteugiSuJl4/pJKgP+uzC70bFwJtwZUcGSN
l658lNvRwg2eb1JJ/slGTBBazlzbiiXIBCqkYIFeB+yJfabP12Ehx028Y2zHvA0UbCapSFF6wrOD
bitP5XcsgWkdDCamQ7ZYm8aQr7OEb6yrWyeu513cxK+B2ZmgXWeChKrwB4G3yYWEC81H26rPOYdJ
xgtnfpDa0AgU5JFQBSVOoZwVbgagAhtkMdm0kAkQV7C9HmuVK478FEAmOXRQBINqxDVLaUNHrb4m
CSwUFbgsGyTkjgJ/AnbetGXM1pX3ibfLuWR5ngUJuu0/TUn+D+Cnv2Nt1sGDapkaTCENb82aFfT3
wUOZJTIp7DCA6qIfnykHKakmI74lKqPxUJxj9/fn/Uveq/+WuieVkc7/ZXzVT985YsEm/GdnlrR+
0b/Nr/S/NNJcmdDIzLAMhePwP5xZ2l+GwtiIVB30TeBtRD7zj/mV+BfTLksFRmZoMhlJfLt/aJ+s
dbS1zsNwU1k8bv/SBAtTxH8aYEkqr0Hj/CabPL+wZv9+H82VFoU02Mk/a5HAKP00e91qbrbKrPmq
VwvmVNGWiMD232YLnrRWC8Q1Yd50I3yiIP+X3GuDVe/QmPJGlyzzGQbgp9b+L/bOY0ty48zCrzIP
MOBBIGC36TPLZHm3wanq6oa3ARPA08+HJqXpbmnI0WIWc44WWlBkVWZlAojf3PvdudvPYgQ9ATti
FUTE7BTue+2FT1WLQBlbM54Sb+c7yTdpuQ/mRL6KG6PoFTGTS6uV9borLzuInidvYo1v+J+2jVFC
MZk6auJHViAWPUQRlOqWlRsXZTCx7onDj0YH4yv9ESqpOU7u9ZgsQWHoWmaazyt08nLluhNsv4gl
yFDgVyq7isFAzaRmKtW8gFrMTVwV9plpV3AI3VFfBi1WJ5KI0w393N6T06Nfhm9RwfCZTNbbGCRy
tDJ5lwAYhmafOkzxegO4QJZ47rroxZtHpooVp3oP3/KLF+v8FHQ54zhVbbUIL1hZtXCnpQ+upfhw
khH/TQfeomyjhhwu8B2jcuedOUvSzoDOk4M2KDIJsNBh3aAvJ85j7JipD2OCjteNu5PWzKdU57/V
qo2gILTWR2WmutiE0OwPtlUATE1ntcpNxAwRuY2lmTOC4Ei+yin91rXFniaVFoMuo0XTxnapwN6z
IBpRu7TN9VhRA3V+Gq2TaWLUhJoqtrWzYgqpNnXpootOrKvcUVgHqmVolsToCrQqMGi3T3KymGY3
mG7CBpV8EjQoQZgd2xGceaqyJ7cHajeErPCZ2jKiHZ7quut2mZiuoM6I9Vjr/hrUcwM8ZYJrkHiU
+DGDvMSYAEPAtbZDxnexGJ67sfI3ttXcKwGyZVLDVWf3YCdLUgHNtuDqraddjUmZ8ptAJT9/D2so
l9gFnKZDDiWKZN008fU8hOi2QuvDnGDBwkrg0wOHUNvma+/KGTMJ4AUa7w1Pgou8YxUZRRM6noDu
Z0jAuZTz2YjKx9l3d0s1zxIBJ6NynvPGCHddyJRncvxm2w2WWhO/SwCnRclUyJ6xaG0efBkjnAvt
z2h0oG0hPnbpu6jGTeMYK61RuKdqG7T9ayujB8wl4T2QzeGQRCnpAnG89yXhWhORVpbyD0IiizYW
UXvVeBaC5wI6N5j6cgt+FSZ1rdXRLBFSMdN+VR5kT5i0S2qPFx5odSLYoMPJHHp9GDp5NFPfPwST
3NdwdPcD19ez2bUfHdbFjQDYv6mWLyGK5bhzjWbCzum/mX30xR8aJnYIN8jf4eDNceMp3hNjVw56
0bPnjj3eZz7k1zV75vVs80FXyrvIehGgHKrnSx1H9UkteY1lANotdSoQLyQjAs5I3ngmxOvY53uN
tWVuhJs9t36b7xI7E/j2gRs46WuSjEQak2ILjhdKlWzzTRjXGXutKT/ybASariqPWFYf5WHRxMix
aFx2vtHR48zbyWcu1M204X5ZS6hP4B6aOkcxiKSBTy2z7yZPOQ9eWfqwdEfQAXPOFmDm6U+hOV0U
sjuq1MI3b7gQLvIYW2OmcN4Nya0JV8YqR54qRiLW5TtjU33X4BtkwWCtjdxrGclDoA5mEr5Gq7sO
oukDzHe2N7p5UY2F4WccJZJHBv9LyGcN0n4dNQCTrChEYdrPj33pfQxhcZkPGbcoGSg4WBq5C8Pm
mZlDBgg1PpRZEG2Lxvxg8SL30KbRwOVpuAuJtMoRqINe6KeLlLyizTii7gOn6zEJ0dEBHPvXDHcP
3iAGUVj+rrSlP6vJQG+YoDHCn3mUUeJBTRv9/xtJzf/OWP7/SXjj4vX+nyuXK/wX7z8VLct//3vR
IuzfHIQ1Em8gm0Zh+1SXf9jJbSoTyhb4q8iyeT5QmfxRtEiXmEBLmgFiHJoQubjA/yhapPObv+hw
AgiZEFFt+S8VLd+l3z+qblBoB1S9rg2wlShDAgN/LlrMMSqMiF56RXAOVCtva7F87Z0QP2V/W5Ic
mkzvnZQ3In+f4xu/f+yrPbk0K3eKbwl02rNJWuv0suiyrVL3Y4hKWh1a8wmR+GFJn0kKsY0aWq+U
p8B88MXtDFnRdV5mliNE9SwvPdYP+MI7JLrDhVF/qeDOY6eaDtGjq2/NfO+1lNMYuNmF6PLYRYxl
kHFYPRJLMg2qw9zke8SsbojJLm5PFf+Xl4N5S46YMzctPlOzSSmqvuak5bZYPE11U7Nq7eyvGB9c
YNskItwPJQLl+ts8Is8LXqa64BnefIhwOrMlPBqS0zTj+RMdWkeSFFHsEoNRa/HiZx9UnnRsEcYZ
zBnoY9zE3QgAZCPRfZNcm9kXFp+XlXNvhtY+Ht61rJ4cP9rqcNw5E2WDHLGHhE+0tztRR7uiYpXX
oHOV0U5ocTQqvNNNt2PyjbtY4k9Cju7VB4qGjdDf9FhgkF/V3u2UvNkNPBa4ddUrWo94AQ7hmzLh
0k3tdYHUVvLgCcNuPYZfOCeWkYFjHXLzq5i/+PODEbwLt193rdyKol/H04eD3qaLkpsgjB9IXNpm
5JG30RY01N5kv4sZyUxmHMdLrMK4NXBs9k53FVJQ5WIfVvE2xhbNWiUo83U0Z/sh6s960bjaDYln
epdJse5jSRx3s6Bztm1NNDumbYlLQPFAt6gqWBHHsWKcadGbN9u4eS/zaG2kXDoJ4fBE58anJFZ7
KrA1ggaAT8lFzRJvru5ls9LpJ1TxdUNtVXojERtHBhhsPd9MDYIdqA5jOsxPmJ5RNY6R3GvF9e2A
xsMm6gJrK/lVMlJHV+0NzIw6KJkLe5duMTAQAfMS2miBk/3sn+vOWUsSI3Gxl1Z+itynYXit4RKS
6rNM43soNiV3wvKKkfMmcNVX2MYRLmWLyhTUoymPafLF0+O2Bjk1LNAB7ja/lhwy82ZALzDDcZpC
a+2wdFKcK3YyH0q8xEXA9CGK1rPQm6TTkEq+FFlyKAumE7pcAr0Xgg4TUSK9KMM3tkc6lnfjtvzh
5uUg7utMn5nN/PAk/CfNtbfAPn+Q9f3+gHFMy1o6M5uc2p8fMNLzrSDu6Das/FuCK0AVjxkSeEbJ
O2Tbs0W+ED2NITZz68MiQkHiFVsM1Wzj9c4IRzRVIcGONZERMDg5TCP7BnrADgUhP+ata/FR6jug
grO/6b6yylon/AyjCMHQzZ7yDfmDbMEJFAjg911U8R0e98oz1rAXyYyA5jYuXKw38p8t7JK++RQY
1ZZpFqwe2GI+9zjH7Hzp2p8xkVRpaVy46qIpqk2ujmn8LgNWIMQ8UiGMD6xBNsumFfcOXcRZxXcE
I2AN3P/5hyo4Tv70Q11a0R8Iqz0G6YzgZvqw/NHsshu7SlHWQSnSkAPLt6mmtjFfXI8PZS+mdjs1
xV98r5Ij6B/egk07+d1sZHNK/fwWysEw/FFlKM2Et5UuE+6YrcwmUjewF1L3Y5b0Y6DxmbW3hABg
bbuz8VgaL4131OE2W9CEoLmezOSSu96Yjtq5iHz0IMCrAW25h9rseZie//yT+6VHX67GwLSo8kCn
+A5WqJ/fteCKSUSQo7cKPvqO0pGlxexdTtn8F5/PL2rWP14Iarq0bMtmuPTzC/VRn/fmiBCPu4y4
UJ8UKdRxep/4B8Q+f/5HodT99csQFAkmEwHLdLHXWvbPrzb6pjbgly+TwEufBbwHBCJR4yEqqsPg
gjVhulWCehOpfBnrnPNX7gXUQrKVMBpn41XueauuRM+TTSk6QJB8Wb6LUmT5Oa1HZGwizvnYwIhk
srcsqyVwczPKp5iblyb504BnxfN/HeTNMRkwQy1P8x6WAXmI6ouwMYyjBiCjRvkj4aDtSZ9t87bx
+61kTxVNt20s4JQ5qFe+TY5ct8C7Im5Mw8tWPlv2YapX5hxgSa7fhkLCwtKXmuQkG4npOOotO8qD
FT2R4cEztjnWbQQ+0DhE+TadvxXGTZSpU0vLprw1VwUyEb3phmu6BouBf1SQ1Ih4JOFA9Al678IH
Mz8mPiy+7uCVt5UkL8ard3TrqHnx1vMxeK9D1EIpfTacp+UY9tps72AQseGOEUNIE3EIEK4O9n3t
wWZJUDsCs0MDpqdPYV5mfgPElb248TDhKG/yz8kvTmaxJeTnxIJjlQXffPHp8RFIcws+cL1QFDJ0
qd7ZE3dpcR66Q28eM1gonBzu4uA3nqMla45YCU6AonrGtrtpfGdtimTTG+g6rMuRNQ/kbmNCDQGw
K2d7NsbTfmbq7Mb12uVutSnaOv+URSSHVZqnJ8tCFxMrg1gbYIBLLzKT6DDLYzcXD37e7WPgIAgq
HaJYIOl59kETM6c65h3VAenZGoYJ0pRoNfc9l9QXq+G+z0mmwLkAITdIDjHoCaQ0aSgY/n5JCbjC
m72FabmpLJ73nH19u3aiyzwKNpB3tja1GS9XxsRStKQaDWxC26fMm0+jSzNOJtFewdQkpAjxyJMI
4WH2zcFzAQCglZ69w3KkohLDBJXiMebJXbYH02ABkLvrwL2GgBD2mJgyMkRBHqTdnktvZ2a7wnrx
2WRYDj/WR1jX7X2Ey3twLgaf4nGKT04aHBG/0KZCdHAAsiEZbPFnl+putpz7XJKMM1xJZvagok7Q
pMPo0Y9Bzfps0iO5VvGWickms9i6hHcZf4lv3BCQtBb9bdN/GTHLO+24HkCZ2ibaWUqCkOAbbzf6
6oT3mhom3VjFtx4xC4MRRMnWXWkDl6lH1ovhGqZDZR7QsSyG71RuFgVLKAEALtimDLNM9JIMQIPh
Rec4MqoKaVBwQ/k3+l9nt1j7MXUdLDnYdZZ4avxz76CYmXGsJ/TdHOJFwEFtPDjJc68fTJJhDZ9v
Z4zvsxzd9kBkKLqN1jqHJlzvuj306otR8X3ZL2OPHCSINxNBj3EY3S8l5cgEpg/KbUEupY0SK66/
lOq5zuqDRa05ZWfGxbuufzWT+NHW2WYmLsuFf0p9J9XBCK9UsI38p8HjpGzjdUKyTU2p6TAUSzzg
r2ske4ALdhMF6dTBWXboLQrSRdlHRelNzlQDIPNKTncz5ajfs4W8injMquE5BE1oJ1yXLIw6G7CK
S/KTD2TZeqnMk4Ip6nDPDyjeq2OJ0S00up20bsQhi/uNbW+t+KkxQB8pnrEAPoNx2I5hjrLS2S6t
RC/yM5iSrct0R5bzvilgwJTdVqIZHljmFOAjDDzvOp9WCAbOjfAXLdohDRB8QVZgyEgaNkUItzEe
xRb4VtEc+bZWenzq00dRfiupleCwrxzwXJh5j+FE7ZQ+Kc8ETcg+6j7Xnw5tTwMQUBc1L32HXwLy
x3yKC/xKTLBRjtwa6q7JZrDn1LzYzt3WXrsJPJWR8RCzUEaDFmDNmQAhv7znaFDIm/MufzDHi7jl
Ks2Pg3/RGO8CCOXyVjri+oRxQ8o4mzAsxCBWXWwYRgXD1lEr2/mCwWINEHGPwmYjuVpxEJEcjbbL
IobTQNdFxjdVbSTKdc85lNHZMqTaRni7LO/Zme4L8tR8RQxtVp1S/1N0uAj9Ux+KCxryfYS3N0Y3
R0DRB0L0ITiMNu4p5wq/Myycx8w89Nj9Iddnw2EwX0fCnFHANQRCY/gg6JbM7b221tl4Swx1Aj7d
3LOKtrtLqe+BojbhIacq8MWl19ak97AWZTSulmWa8VVpItG3gtoncBiPZhbPgos6I8/O3Y8oecAO
La8DmxFZ9psBmHhwmjcMPGC3CNF9aioQ3cxKqe53SqP1iy4ZKIPC5ReawFJTvHaRue71OUOtOI7Q
HupoPREcx2Zt3QGTnJmXtUP15idARCC7atj2Ywr2fWfTw4LxNPWDAHzmXg/Z6+C9oeJ5FK27tsW3
AmvXNBNgiQY5JmcJ9i6AHOL7VrNJYxJjOnjTQwvOaYefMaQhipOjhNpthFsffi0grhCXwmRicPZ4
gAMMYjO3Cm5nvrB0xrEmvI22ObW5VHWvmPkdYM2t0mGjBYeMxT3adrsG6yXpvGxVTi0PU/j+RScP
g3hEInhrVSTIoNCPiEbL2mGnfdwcgfHc8KgfK1LeaK/i+l6ry56luIeQMA/rS5HfK07lDvqMjzI0
IOh8DK4lTPuyeQz1V8OYrhXYeuLcWKHA41soIImzarqahu1YBlumEnwxrxCMVl0QbEsm2A6M8M4s
rwIilMJlZZGBhAhp5x9GNhNFAasKlisCwV3FZV2TrtSS/Lz8/f5EfxRHK2GXsPe6ddVE+75MH5IK
+QebYX/OTjNzV5Ih8SqGMJ6MrWuuDPQ/fmCt8RoUfD4QNLfsEVYpQ3vNpyv5C51w4HAvUWfUoK6g
/XPE5ANGaCghaQ0+OSg2pQkGLD11JkvjmrCZGF9CTiVXXQwIqwlNztGwU/2up4SYbVNfG9zLMXOV
LvzWsDNRVn6IyxAl140OTjX7f18i3kOF7GKksud9ZBsbj5FPZjn7gmUHMo/VXMyXko7fCNOvA5CQ
AQkBmv09262DreABmf51vFQpUp3TRD8CEkbMdBBTsWNHsYEbD/alvrJBq1ahTdMOhqZ/0mGB1Tzd
uiFXKkZsQ27cVF/nGWVnVlzV3bnIKD+KdquXrlWX71baXLPDPFpoJBF1AOFYhOD9p+KRObj5qR/E
ETH3DsgX7WqLtuZmnpKtKlK0ffMxoBBF44J+aeu5xafEhcYeZN2UgqHLG2uHnaUVeuQGbIyDHIfT
oRDrjETkkc/IJ75+AN9dbzvzAiXTRjP2jUCL26RC+vcI+NdDxPFXvnA1g8AH5rW3ESimCGMyw2Vc
Hm/y8E0JKhOjONgTrTLhGGP11FrzrpR839XjXD7SFFg1KOUZeU0+8wzbtfV7lOOJHa4QZ71ELSs5
W1w06UvkvxQZJeU4oKm4khoSUKDyszG21yNG8rlr9ok17hnCOXZ+GiidijK5+94A/Xuj/leG0KUR
/J/n0tdfu/hrm7+Xn+qn6fTyU3/DiViWF7CnMjG2Aacz+Te/T6flb5Ips8Oynak1K3Lnh5U6tNPl
3/CD9ncbKSOfP6bTjglpRLJlZ5zNcBvC6L9iCrV+mR2ZJlNzMsQC33JNfp25JNr8MOYQWDj1lBGA
oPDbkVvnMPPtmMaCSw4bkA/owjh6ESNtlcdCLrXZpW8NDyo9yCPiGkzdM34crZPvhsHrnOryudHo
z9ZOZxA6A9ONDU1UB3DG2Aoeg9qEXk/LsvvhU/8nM7Cfg3e85c9AWuIwXMcnKxkN/PxnmPbkN9Jv
fTpZjHG1HFjRmpHN2JfwxI3Ki+aOhOv4MBpBdjRn01z/+evL5QV+mMH9/gZ8E53oAmYBUv7zG5iw
fBXtyHZYhUQkwDXMrroxoYvtiBJdhaHEtKCiITzVmW8cvD6bwMYb9zlRN8eyhlEwtx6D45nOLlZn
4lKbsxVotR/bJtjXvmqPEnevvUWLz4OlrI3HwESOmNhu8Jr2akZc2woMLZPHyQ8PLTz9/lEX8/AX
f+p3l/AvfyrCcZYnnmOzY7B/GTeWLAkHL2Mx3SdZDbs6Da6VNsHBznMduLu4mvX16AfgwTN0vAND
a00BltlYeAFwxs8BfN13rw05lEwtA4UXjhUjdazTOwbtUsoV9+ffDtzwf/h6cF4HpHcxeuA+/C4s
+eEyH6U95GIBgXV9k18Lob92ZNUzS4fOiHdquCiqETZBoO8tbc8Hrxhp0aPO+ZiKgUGA1GW+qZA6
sAuIkU63Xo4gFDLXBVvZ8RHhhv8lIsqYXLC5RcAxtQWavRkpfZ4G42lCkAZesDRv/KlCs1bae75G
fK5F527KWjEPT7LmI9Ndi81Nts+ZJadvJGMbd40o8pOXoPcLw9q6rg1FwG1l09kNENsFgu8L9t7e
2Z9Kn1iNsbz3nCH4rML5sSVq6anqm/KZTMjyiRQgaASYSlZAXJuLJKJxA5w63ai4zJf5SVVyKhaa
pPLUva6nWl1Vc1meW6shPSEc5LPEmXGJpFNDs8nuvGFW12GXjFjnvKLeZW3OcloaxK/GRnhstIOY
jZICfyDpEFcewkDWzt0xUnNyrVN1HpCK6tZhQ22zDe7NV6tuYgZHvo8ihFMXzbthdVs7D8xbkUz0
Lroc3L3WDsFW2k9pE6N64w5YRcIARMroVvWEwJuZBML9Z38yaJTdobtpPEWsodmfmqwRuxal2/Yv
rq9fHz9iGXe6ktUjmV8BHfHPdz/cV3heDhID5Q8jpAmNEskhxLfZs5Vqv/Vs8g9TJ3Aip8l0HtkV
XZE889wZlsH2LBsWJmtjwAsW9pAi9ougXARVchiWu9/yCgIKIE9d/sW7/mW+DFXActlLEjtFJKNt
LqCrH5/9pT9Iz6sYwRe1gRO0xrAVsKznoT4FB80V5BXJ8FWEw7jPIyG3ZjSpTZAn4eufv5HldX58
oCzvA1XXIhAM0CH8+uzU0qji2WNXMOihwR7N95t6DakwPY5Aq23cB7sW3V99Z//4qhwWHjRUUxCk
aVnLp/PDI8EUbmQZ/WiwoLPiYRsj2n+xvTb60mdoObFDReWIGYtSjRSIYB+aTsGUTfd9+Do0E+6B
OLBfmx75pAG8YVVL4V+4jd6wt6S9+/NPiOTuXz8jwenG8eY63+frS33x47ttR0QlbENhBi0CXaf3
zrz5j3iqmQ5nlgd8OYbcA8lRrmrS1/bd4F4MsRWhUcZzsFYKLQa9yXtts491YBRfZ9bk0fZbyd5w
crEZ7RDZuzQOiVElpwGTC4aY8llOZETZohHrpARN6LoWtBUM+Xv0NY+tQZw9NJVw2g9tL4nx6YJ7
dNXMEMdIrBTzBvJIOq+/9k3+YW0FzA+EIk4qiHJkMBa9hs0oT0+MN+dm6J+VJYdtaDMQc2CS42EG
KIz3B+3KbM7xWxJ406kiRXqfVmm7VUEU7rIoa2e02ujUDXS792pi/GYgo9lnhaIkTlwADGbJydzE
9qtDk4QoJ+eXz6lwX3SFPJv5C+FoNoEgl8i1bWPtucyyR6u9cZwG86BRDp92hNqIx1l2bdboUOii
h/lUxD2+jLS2vE1UGTC8dCOvYsfCUopBrbZk/eKGrOajMHKuHdUnNwYKNYzvJQ0jxd9Rp+BIdQW5
RldkalsZeGzltvOpzd1hD0QyOhco53hmmyT+rsKxwoxZew7BXCgXPhTIcVDc7uyzx2Fr7aRyqHa9
xOqNsGdctQgT1pNtqINWJPPBF8bXWZZ0GiKq6k1HDwzbIT0WESD3KRndjY8B4RKPxdF3k25XhM6L
ZYbyApTykxulxspqA8haAznHE5ViU2DANcdSXeeQFS7tWXV4HecAfpKXE9PRLLM/AOxYaqK6YpLU
8z07lX/V+e3jTIDelao6/+wP7B2GrMwxM+F/DUXt7JmR3ZjKeItVou+mdq7wGkPHXuFttzZxk7vo
ODGtiNbap2Kusa6GL1Emq1vE7P4ZlXbDzDabyZWaxBNltHWsUJVdmFF2lPL7zi6GcepnBFdBYl6D
WK7vSOXLLnQJiLtO3WdiQljjMG64ad0a0XdgJCej9O0DE9jwIa/8fZgPMCj6zicIycfXVg99IVbx
4JdcYYgK06QcWdfp7o3vcLzPne4tpEtGSqmtmwHW+6WDoBKLgOW9NJmDcs9yq53rsiIuIiOFJZF/
nYzJ2BdVrwGAaDl4rEfxqQPIULsCwRxuWabTsE6/VnbHcCYtvGSnMwaj9SAegEsidMcDcdWbVKe7
1qqM244b5nYUc/ZRVtjqfVtvW7utvlCLmQvnbLmCfNc/SbtgoRg7C1Kh7Z/KxrpPQVycCkthWswl
TbPlcCHPSZUy9qtp1IvemQ45X8B1ievwXfDQfzbcrjhgtrEe/Xyuz7WyqhdKVVIP0U9eIm4HQasy
w0v3jAUANo35WG5LlcQINxqP4WmXChZYWRCHL0bnokRM0+Rr67X4PkiELK8ShZo9qezxmEfMFrnG
mg9Gal+8pkSM2Vr+GpP/hG4lcPeCOCkUBVF3keTJfFZW61x45LoCb52fMcp9q7jjmSLgqIWuvYtM
iyycFPYXqnys8xqWYC7wRIPteQdbfqgCtiomyscD1UzmPXnBogcZAqZR1EfJ+ORZfSPRMzBppDkX
QEKNrDuPaNa+TFnFRMdmZ1irEXj4TFbpvo8aZlCOAltYd+EhSCfcIZQC1zFgHe68bDSux2Yo72PW
5DwWapXsCUzHh2CbKNfmvlixKUYpLLqEUd2kP6Y+YvhbV+WVkTgYGoHIpyg2df4JqoXgg3Yunv0y
Ihayde2PPpz6+7g3ePBP9jZUhv8eDPYI7L1pD9zQkK0CnGWjF/DNDAhfMO/7iGdPgy5t6G5en64j
CMfIkmzdhntvzEmQ4/yvXqdm4oyY3LE9CZ5jeHVty+AOWO79uq4V8oVEHxAxF+ckz6yU8b4IgyVf
zZpwO5WWfgQUT3dnlkW3wetsMtuTpvgce4bp5yFVSf37K6Vj6l4hekAoHi63weT70alolqEndhAi
ODhGRuu2TVy3+uwDhkMV7xiGRCgLaIYSXXHkmvMlhfqE9LEJtgphMsM83LsrbBTJHkyMvhnLiYCy
xsXvRbqUuPbgkqCxWPQlDg/fvnCLgj2H0DelV8GVnvCYOVus5W29U622JdmNCTxwM6dGuaiSPud6
7Qo+XTNL9mOC4EUXvn/JOR488eJ5c2dmcZp+EKoVyRu4ExZ+PIoRMpsGUaMRbUMT3bfw6x5SYtF9
DrWJTr1Q4rpOk/bw/a0ii7TZ3nYJ5ptRPNRmAWuuzHFj9lzGoo3EtWnyY6CFFhZ23S6wI46qkFPm
UhSlQmy5/PX4z4JtYWfTXRtMOCt9q8JiPM8Q9axoogSS1aBvOodPy+g8d7jTBpZP3HGAzikn7fe0
ASCyEnrykD5DqhC7lIaSZXM2JnsVLr/ILPP2oHQbXDqOijazlPlrHQa8jwFOCR6ftn4N+hbQU1v5
9Z1VL+ZMkUcdwvYh5YKtYvvYJz1/iCpnvg1Vp0DUwPOyb1V1zVQ4TUkBRdSHaaalI+pzYyRbMx7b
Ax5851xRJ7K1FAFE6rIMqotcw6nYeI4RPAVRxUeH73te1a2lPqEQB0/TPMWwGGd/WV5N2nnPCVp4
FgF4IvS9Wi9hc/ZwkzIS+Tb7RnqFy9HfOVbkQckKuEBjjaq3ONVtyJ68x1FwUwYzkYUOdIjRs8dq
m7ldvgsSgmLVgAmMZN1bs53t9xzZwpUztcfRKMVWgVW/DZol+8OYx+u4j3FAqYGEwZyIwQeZZ63e
2qmDGLCDTTXSTZ1A2UyHAK/Z2UN1eNsTQ3A1ByYg0pzpaY7z+DTmItmOQbB0anjJNzaVxA6Xrfch
VIOEWNYI7RqV1xDQIY14YZJ/Ko+qo7H2WWwG6aWcfCoVLE4HITx2ZFOlr4qwMxGAxz0pZPMiTXe7
dsmCber+FXj1UqrULLXGSnCChBlj/6RoBOtOWU77tiFq2TdsLjwP88C6rOacBWwcTpygMrmwGo5p
r6vEMc0Xn6Bbi5ZPW4Q95YQrwoOpS/TZytBfbQTpGzu3xLGVpj6JFGp+areWy05Ng1205wi0DHf2
Oh+mp9Cyn6kx7704Ql2x5HM2dXuhJlMQidvd2dJj2i/ZLvZx+xHhfFx3EORXMVf8udYUUtOSPwzK
niod0foe3tZtPJpoMGJ6SaJYJlYTYc9rcdB3lqPPUTf0F1WVYtQHh3ZgiuC/ybi0boouwMs8ZvKc
Rj7AihZRqHCwuY1TG12pHMy3yzrntoyb9JEZ/HNdmfZBKr+6JkLhnXBCBtRODV7WwDlM/BoYOGwV
CSko6imqGve11wahHXbUfrYJ6oMZzhLXwYL7nl1k0Fbr23vLqHegvfD3gai97eLSRMpRIUGJhfT2
VW/ZfPvyMymdx8CaruYurhjCt9v/ZB9bjSmUrJWDg53mBdAJiRNbKtHHkrIzmSAOZDBjYe0bKyna
D8WG3e9BjGbiuRx4pjdmfdeG/T2Uroc4RvyXkdwSm4/fO7F/z8H/Yg6OrvqHlnUBL/6U+XX/Xv7H
1XublD9Rtb//0B8ibes3+NgQsm3JrISY9L+PwYUFVttm2M242yUQLGB299+hX1ARYSkybETjtdjH
/jYGB7jtky7EGJLS3aPX+ZfG4PavWjJU43C9GT7gL/Ok96tGu0ud0nLZQa88b5rxx5I7FFA8oQdQ
pEFO0DmtWG5DngdnY3DgdCVHO+2IKbKyB8yNZEiN906CBsFhPnjZVs6TLHhIyWJCeMcefBuTGQsY
QLaYjOlicntx5jSU2ljv/bVnhF9zZOHIJ2WKRpdNqza9bx4E7WQIigO5Rc8eLcpm0D5U4V6QdEWT
60HAaQyK46Hgv3HUax31x7J56yt4IKJzCyzf4UMxWL9L/P59E/zFTSA8hkh/sgyq2vF9+nkPxA/8
fgNI8RtbHjY6SDK+z3H+fgPYvzEwtJl9uL7N/oAn4d9vAI8fkuyGWGo4FlufZXn0tz2Q91sgLFyQ
3AL4HjDm/Ct7IMFN9sMMzmWwhBrKcxeDbiC4G5cJ5w/TsJlxSkvJn+yCsu3OdYYhYVnPeohEIklw
ciWq59Jp5YcXVAWagcrloG1MMT/GlRM9IAldhJhO5p0NQ3XJioOUluaHT/OfLHksbGf/8DYDZ9Ez
+1K4y+zulzVLIgtFwNmirUdEQKNWKpu5VltY3B5eNMG40ux1hYwJrYrmyOjXBQ0XHsI+CsiSrKug
20PhBPlRNUU8rTMzZmac69b6SsRmpbcOE+OJHJ88LdYJCw0FtChhLe1ppLbZaNHdBaNlkz7W88TA
P5WI966zY2/to3GcrstoRojaODKM8KZJv9upKpHlSyUlMeWzByxm01s61ouOv0bSUiWF91mZQXfv
NzRVC3DBG2+Ba6L9Kekz831GRFx3CA2PiskzQJKeVDfHxaruEoJS0zCfHAYADopSXzPop6IW2CmN
LmFpF02p+4bUC0yBg7v3ZDIMxlXVMsVe+X0evhNxguXLMHEYrILB8b/WJUl3h5IHVIEGvkDWVUKo
IeZl0u10Yoybbf6Lo/NqrhRXo+gfGqoAgYDXkxzaoR3a6YWy221yEkIS/Pq7zn2ZmprqaYcD0hf2
XlttfTHv1zouBaqlVUHdo+QCSTr1WDEc1l2ED+S3MYzHX5aj3wrhFbVT3okjdRrgcEOeCX+yzdfm
mQ4o++eLEKuHNVFasAvJfHqVIKSNBZERbfsx9NGS0NgScc0IbuQMFSjvImO69tiM5XlDX07BPbuk
EoY1Q7GnKhfyKq3h8DIEI0J78eyvmogfKpuouvbZpf8iji0sb9oyGf/wcqzv2GzNF51M+dk1pM8m
VSoJNLMiqK9yktz8g9eM7Utvqe35JY/zekv5nqaXIdT64ihSC57KQwyBt6OVbEHiDNxFZ+rgJ99Q
MmX4dK+6aCTiZxgk3EoJ6+LYwqNpbyamm/URGYEdrlVfshoyhFvVNP0Lc8S5WlaCFBqy4jCK1i7/
FVWWeGzaYGGuy2SiMCu0M+ZqSL0WkLSe+R2TV8kY30O2hcam9D33Mdq4yE4D7F5EwGsafQcIbfCd
Al1qwmHX4HrdHrquIRutwg3aXMqhdd1NMIkE79DWMUfwwRmsF76vQlsfsqmt9f2aQrv9RbuGCIYE
oXr49qH+dG9hZQu6uXUFnYB4X6ZNoi9krLLkC7TYnH4VQAsQYWqy9tb0mBdc86+FZup6GRo1xjc2
3oh07EJHyBhIiDK9XoOgGg8sJQaWhuGE/G9GHwcI0duRicH5uctyMq6202bqpgChXTD0gpLrNyiR
tiSBalMwHWbIxARw+yaZ3kwogBY5Tpd8qiPWjjbdiihBJWO25j5wxHDS52xzbC6mCRX0QbslcC9R
tgLvWxSTo1+czkpd5oz+yIhewjJ8hW0zt78A/bJcNPHc/R0SOpBHJSDeLadtijZCopnTrf0Pg7e1
fpCuCdFsu5I18p4qxJwFPkHZjHeDHAybY5UrD6pEtoW83xHoT3d5fr3h9edLbOG8D0g4iYWYdHc1
Z0H5NvRb7I+7WWFZvavtNEK81CyE4G96AIHujCVJ/dmz4I0Oa2G9+LqUJo5eeyvG+rFNggVhEk9Q
RK5RN+k8HY9TFJbA4Bw6+YNA1DDfp1unC2hhQDw5RHUA7HVFFdb6WGh9u4khvmoFzRQGfGaqmNjm
qoH2thapzS+1bHR5x7TDjP8iQbTg7WJX016jy+q8u2iya3wKUl6RacdH6gXYirHzkiOWp7BXse2s
lUY4m4bFARZLdwcFS+tL5QZ/2GWyXaPrVS8Cz1bWZQX9v2QEluMe4ttqLrqarJ2bfrT0YENdnhOV
x2ho9W1Wzyq7bfKJmQRv8pxnPAprNiGHUF0mn7u54gNjWuxZ9EvaZeDecIcE+tJ548g8kCosQvTv
4vVG+kNWoykLwC9HbbpikcbiBkY4BtYKBmqsXfiXuaMp7nBSsRlBQ0AvucjgJXZR++0C1MAQti9K
G14y1y1vZPFFIQtqBIB9KjU5fWZmOE/Hd8Aee0Hc4wzcnsxm2Ai2Xn55fPKva9eSD+KUukbyhEei
TgB5MyDOn7OpJBGkDM5ib+cHf2Heehdzpyr7OXakxPpkx8YnuGI9SegFeAWCr4MkPxbwQ4IrQucI
GZiMfFuLxr6FUWFx+MABARyExqqicST5Kp6D3UAUGmq8frncfL0ecQaV/m5asQejgmRg7m/nrWOy
qBdW9PIeNKjGc22SA7FrWLOD1lxKr0SQ2pr8X0d63kF3kzqto7IoK2oEcEPsrmweRFdz0jMrTHNf
76agQPM31ONNAXD1JGhi/xYBLKJecdUEDHN95oDgApJaiFNSBOPdlht34t5yf6FZ1XCUBKs2Fehn
AniHu3ESQFc2y8dpjdhuvLYPY8bKU0wEQBZzTojSDFcjoZ1XVdiN7wiIE2LP4vUWchfi2WjL7qRX
GObkANiwT/iwYbmapwpPQrciJVa8sHvDMDHnY9HM5Yla/hTphsatEFYD0RbdNfRdQFbnm94LiWln
pC2827iDfrdnuyd/bJ9E170mlgrMFE+BliQuVruE/NLXArUx0O0iQXcwpATfl9JbGLSe/RZ97pFM
vwEcfau5ccZDMEDOOFjA0BQ9kR/ad7/0Z2hg/C0zGACnX7dgpimPyoBtxToUKjz2AeQsqNPJF8Sh
vDkSMoyOiF6JTUSeWnYrhGFOy7OsKuqnsU1aOBjr2T5G+OiqH1cgB0jLi6it/5UecKkzAnayF4yi
zeLuClsKioCCR8bb2Qyf+VvaE8+VoD5hj4ILMMcMNc2S7MG470AEYSmZu6vAKP99VEBFMKBYDSUW
jnhYMsIUPTS1WZTRKTRreQltCfBjFPJRkxEJCCw72DL/RrksrnqD69BtnTgDtFjPlSQ/tLXsHqBd
bWAA6vJvkZdPdF4kFgV4T4Rrw1O38W8bBLL6ogi8+NhGY3LwYz0f2EFk7jphPRabmK9qZjZ9QVCa
4sJfgDdgnosA1bZ1udNrHd7mI9HLO0v3vM/pU/deNcKvZ3onEbPb+mGiMLxpXEmWC2O3X0GVXLZN
+wZZq3upC8Ib64zbn6ciRbu4FAk0pAlTNXAA6J68q3bGt+mmt6RL2FnARHyJVzLSh2WDYwEwk11S
EAS3k8XWq5akJ2INwsCV7SMiV1wco38RQewvz+jX4uWQsqdUv7oAWm/oFtvcBWuZMm3LPXFaAFFc
zvHwe80z8K5x9KlEE8Qcmgk1e4xBuegVwU6mTw6xp7kv2/OWtM6C4YYPQF6solsu/GAkFDPsmqOK
micHsfd62xBTYOdYjrYc8z+VK49VwKuOewZZP6Uiohlu5zXKQJMxTJOacDkAYViLzwnTVQ5Ak5ys
W0XM5EFQVh9ET2BU1HrRAU0wjNIOAnFThgCEbzI9vbpkENidA25IHFy7CcXyXWt9bj2uIm8PfY3j
0y9N9DXppv+q5kyYp9pJkMs1DzgF0NAE9QVwNOCZaVH2C/wXdMJ3cc2MDu2cH37STqTlxcjF3xyA
+CX80I0fu31hwox3063lDWqyFndqZGm+lt5MH2JleIbcn6Efyp8xvMx6p7w/KIO4287ryvYihwrz
E9Y9MwdAWoRBmCEOP8AJd9UJ/rQF0zglqKi7VJf2iE1x6A8+WpbkelqwisvizBnftG7f+tDmN71f
9+bCLYkuAAGa5rIsG+I3U2WjZF87xqY76qOYjiIlQX7KGn5xTcRTepYX6e+IYfSzZfL4HuQb2VFh
UY5EVScMZ3dpDjSw8TV4w8TPmnivHDbEO6p6gowSV9YLFvYB68Mwh/WKxdQs/+KlyT+Zadb2VEBG
Y5q8iv6li136F2LEpG8IWzi7lMAeylfD5hIT07bU6zHxkD9c4mNcNsxglXV7lyWC8C4HMuCR6sz7
kk1R3E+bnR7yIEeplOcDGv4uJQUImUTAe1Su20+0WEhhdu1VfcnLoQyFWrxGOOH0+brIDXP5gIn8
goNQLeo+wrSBM2AUoYPlzITzBBJ8/FdseZIdesmJu/ezeCUSS5eJ3ifZglEBnGQDLN2pqKdMVqQi
zIBROTtAt35MbdmdTfDRpq5D6YXztVz9EjUWW2kAkChXQiy+qv23dUGMSRixtnfPWimdsb/4ZUIA
p4OInrUYt49uGaIFPp5ynzngEsDTfsO6L7JB+1qtibz3lReSQFMW4P+tIdGZJPmINXuKqIXwLEx8
5DilOcFUbIg2/MqK/fQuDHufa2xSoj9EoF/OduCqwnqV9evftqxxCI1rTa4AU/D2FWhedz2tsf6Z
QBmx1wakjmGhbf/xQWX3QENwsoz+4JLLzdtkTLpGR5xQOkSKSBPq3mtfzv93tHjj19xWuAeorjEg
jwUVA6CEertJKggvO+sMWKdcTynlUbsE/KQkFjBln1Z83m6l8cH43oE5jHz7BHUFX2ZFJPp+TNuZ
aqXuMnZqBtX2Wqesj+PBtSWHBAlVfFYb+m/QsC81oZQReZUbqBGzBPJ3nDsYQQwW5JkwH3Svjs8q
usDigXtkQyrDOnWs5h5HgokGXKNgeKA3p8I0H7Hp4f9QO69yr2QIwiQe++5pMY3Y9oigarO3rPDK
g61yMJl6Xbla4qSG6InCSH2uIwHsx2mdMdEz/Z8+ozXrcQLOIO6FVs1vNzHjXIPOh2dkG9qvmEji
mxV6Hrvp3sPI4Mag3flDV2fPJE1LSPIxlRbOoKH7SNjUAVvt1+CaMBjMFqgc2HSuxpLa4syYvEft
tHj7pWUjepDZnP/WIgg0abxqfEK5tNyvi2zxRqoRZUkR9sBqF9d3X57XCv4DG/eHNs8dj6aH2rIf
Kv91Guz07os2/NcZq26zqOxeyyKcwDOmAea/jondvk6n5nZro74Ew+WY3M5rGD3XdUSAXy3y4W7L
oJLtOesAlC99TqpC7akgQ6q/NQ/IOQieM7ih97hUgh9fe+NzK6X4p8c0AkyWwpqUpqjy4+pX8lOr
bQx3ZUR4OExIMT37GlE/++U6+t2CocUmKiWtIMXE8JjCxIgujcvAcxOfi99DoEW85TMq/9pFyycv
i5Bl4vjQCA/Mmu39IkdIIdayeLF1of7EduGIijLLwR+OffJNC8ADr2n7ux17OQhDiZi+uo08HIK+
MUApL5fLZYV44Za9MiG/EoZQcYH3iimTyXX2kc2A/JyrPOYrOWX7uSxaHvupyH90G4dvapL1s51p
x49bneXBY5rZicALcL3PTtXpU+3JlnCJppmZhgclN12d+9Qsm7Vn+LNzM1rbmAlJtRTMk4SJPEZW
Xdq2V8oz8Oft0GUDoSoS9GsOpyk5lP0U1bdVH5nwKm6Bau+dq1nB9V233BbEEhMgHUysKDG86b0H
naC7yhG71xT1YrkhhAR+aIL0h8V8NVCvwncsOhx9U/BvicXwOXFHpAcroLIcAeN6X9sayTMduDyg
rzr3BUOOFiXEA84wqzzPPcSwUXJ4qJ/+4OobXmHwzv8CrurqULMrGHaBFxqi/mJTf9qBQpiWJS7O
HHCXsqIU1NIdl/BuqwKQ3L7h2vsltzgioqz3OXG7dcIUyLsesVRf+ftwjtthx2TQvBTIs7DheCHi
tq1ao3/V7BfZvmp98xGWpfetE6y6yPyUIs8SATrpmtPakq4pa9xX4xonu3ZO1b9FcJceqN3F/SyT
5S9i2PlmlOddpqCI/AhGloRzPVHub8lo71Zmm7g007OglN/CHze2xA0wRgqfoxnd3Imojyw954WK
J5LRm55ZbR5rUpoj3HLT/1fymunpdsBEANckWwNqnQTvz5Ws7Pl0rNZU3szw7tBAB5IUDTc7eOl9
NwQfcW5d/8AqhBM78UPvVyljYgojqwZxuUYiK+Hjbwm3CuaEfwu/O3KvGhd+doiMx2vhnfvneI5x
2uUto877utwmggyDuPTRGUq8D72GcY3zU4a3Kml4l9Ta6x+47UNwMaKb/43DF/P3yDNCfGaXB58b
taFmVFL3H9QY4wuS3OVGpTryn3MxJzhPF2YDMKkm7KS4JgAlbzYkpjU1MaFJRSkh0y4qeCqmOn0f
g3pCxcJE97f2SF45zKUVl7NAXhdVfnyLq1l+UTCkOKzr5NOOjiGSpQT5B0Ax+pjGjTHChIHonZ6F
v0n26ebfbXCk9+Qil/dKaVIEiv78oCN6CMTB03MXP3cDAovDCKgY/+1cjPoUrFF9nw7jCNC+Inx0
rgbqJcXr1+MKdEBTVj8BUZMREHI31zWGtkBPy8c2dHm9X3Q8Nr/0kEZ8eytXI/VGTaE8iumnFRmL
5KWfSeeqJFjEnYBSTa9wThy4Yuo3P7AXx72V6LXgyl+gEO7G1Rt4aOPBf/D7FUJvu84jyUys2FuU
qN7MbN6EJc1O44k7k5cdTC+NFE6ONR1vOo5+fVQuHPEmwMMh5F3MExMMDyo8Z3tWP3mh7DHoRyp7
T/IerT9iYe9dt0nD2kC3hA3Cs5bsFMJAE7RGHtkn8QPY/zLCEW5lJNf3wIscm8Ls7BfYXGlful6q
3yoYpydEgOlfD9YefSB6mvmm0RrDrvFc9d7GjOcjRR3A8wcWgyEtp+luXoL+uxgniLG86VRVwRYS
ODtGW3vPoQF+ZR5EQt0/iOfOKn+9WbcIE/aYjPgwiaSeiqvY6/z3zVP+tms5Kd5In6e521yCOqTX
WXXoUl/EuzG1bBzMXJGSFqN1xn0ttsyQ3ybUcy0qRhhumAmq9YPysU78ccWnTO3AlBsGzi7U4Xw1
VKZE8hQs9RtP3gQk2/MN+aItGdi7fuwAAp1XO2ghE7tBDywgchwyxfO580NTvK2xgZy5NhyYu9r3
MNfodN7uaBYreexzxmeMONl1EOgxF7cYnyKaY564s0iysqShTvNa8M+4eqhITwhhKZbVk2wsGsY8
RGTHuNdtNbWE8Bvy4yrI7wHZ9rezTfIn7j7GLFmSABHkFjJ7NkrsuQame9/rtDFIa9j5Xm8rNggC
X4Uqdw015g0WLDrCFHMgV0KfXQhaGz6CbiTmuIv8aV/NXTahWUCYdUpTW1gkHGXyycAbjdTQy/qj
dwsaHDZLfBFmcem9kinwsH7qu8eF+S/mSyeHV7jwhEdVzrytKKrJZOgTKkamgS3K1LJQn3LL7KOM
Gq1OsSExZVcWMWy9Op0zPMH4oF9wm5R/GhRM9SkoXfE9rnRbGDEjSE95ThvJoKpWTwy7SjrOSdJ2
dbnhdscD5aM/0ZCpvGEoAAahYeK7lbUd9qwd0WY1KFRI0IAslCa9vq4T0bwvlqpmx+nrfgWFYjw/
iSbjmbQDoJtxavai6vDcZ+mIsqpnsnGniKJ6KvMoAe/ccXaUgsJ0Dxmwu4+6CVO+yWXAx2JGQSE7
eThbltRFBXCTLLwtXcf9zIMe2B3xAAoo2qAUuadiI83TKxxBHPOMduyihDFTnwvnzUOspOqnoXGM
FhEcWxxNYg4uIn0GTarNzvdqGnH9Btzww44ShJH0WFUPadtjUPFGBuAHXFKgTsY2+xaw5UOYsKF8
n0dRftUJtexuSBJ91zgZE/I5rNkzjI7kD1mMabP3KdLHH157LndEYSti7pXCgRVsIV7mhbpvTw4Y
B1tdyhl2NIrSz5DPmCTrHsMM/0+hlqvVDUPJyebQ25v1XHqZ2dtQ4c+Ze68Z4GG2bt3AvbkaQfqc
Kbr7wpcTubfJMP/uA9qUw9i5srnMS7Fxq0UahU+YY1PBjZsTo4M28MUZQp0pY5H2yy2HFOFHefKc
1xNcb3z5Zy5vGMY3qUl5aOp6gf+wpT4cGq3j7KkqG0q6BZj0bVlCFQAb0YYTjKOURzhpV+JZEcdX
d4KkqR8N6tYdWp9JPIMdC2SCr9umu2XuK8aOA1CNPo7xeUce+NejgeT/gUplWQ5ZheVh13YEYxUL
eVPoNQVNNeeh96dumVpiEFgd5W2GDvqQGlXfdrF0X9q38gmJHDjhzrcsWSqnQMD0qmNOPcNs+sz5
uR5Lr8pfk5Ago1Mkq9ZcVRTw4RG+XEiuniEu5UDnF98mNgMJs1R98B50Hk9kWwJ2OAaIO8Nb3/Pc
T19HTX2VLiKghwwVKIZ4bAEMtMpyjEcVunhOZshgv1hTbu5ihMpPrFbasc1Q1V9Pojil5g2FuGR3
yNDVBYaRFOkvlvClhvPpsHnTgCaVi+GZ1nsmACk2I0lHIzdgO82C24om959kr9hDNiqj+MAZOchd
UAPEAXuwgegoQ699U8bVXyg7h99NiHxwP2Ime81zjgeQ+QEFN9hTPt1m8fje59lSOyFKnoHb2pKJ
rpJ+dr+Ouv6t5yKDwiB8Q4Qi9Rc0iLqfCM0lJYLHhZgMFKbbPP3lKbZfiiOC2XV/Pq1l7s1POpoT
cqU3U92XYsi55hGaNt71ZJfquxVIX1E88od2VipYzs3S629ZRiETnyDTH52FqHuMZkeRgvaM18jN
Y/NVsKHWEB4MWdCtFbdT10Y/egw3EjyCtiV4V8n1k0y0Rh6rLemfXMCA9RjlkbsnZA5iBktOcAux
KHhVid6AfdBwa+hrXcVId6d6BoMjx4XRG9OlOOKVq2Iwgwnnf7ma6aAXlKbcFhkEJCMNvsKmGfV0
A/y+s/AfVMSCUdQ3W+HWf27uc2aTzUy6RAl5+D4vsQoKV3QabE7H91sSnHPIctO9TJr2F1V/1DwQ
MdJwxo/+/OqVQ/vFwjj62DLO9d2ZZnsDX7n68C1c50M4T+EvcDncDERitmxUmpzDdmNFi5apIv3J
TkKQx62yhYSdVI0VLW+/lo+q8AHdWIYGAGtn/3v00jW6HAfDOSi7Mf5Ms3aAqu2xH61M0v0w6rSX
A7NezHARumM+UAG/Zlts/G0nnyZ6W8NfBhMV5q3Q8liawG1vgJUrigHPBo94e+L3iMHUn1KZkhe+
IpiGSwAAHRehfTP8npF8+RPVV6VqVB/TIONnryDzgEDX9g8NJ9iKNA2uddxC2h1Zlv1UdS9B6mQG
8WtQ9eIRTzc+K+b1fyMCA9h3+vUGO2pup/5I1hlB9BSyyW7xS1LIvL7Knja2LWSeT8WU7TclWrwA
qSsAAwTOExxAallLmCYlXiPsSyA7ulQlT2mEjOEMqDZQRmiXgPVZg0VNtsTRfRL+2nz7JOueYdvF
jA8nPkO2GpfRMMog5UUJcTcAODS2ui8iOKjMt9PsBXUKU11NBiLICjagZpc0Ka/LYFiw7WyoNXno
nFfdRbGsrPjIIIovy3Tgu4ZgThEXmAhMb7AW0806SwhNGaUt66E8dK/Mf6MfpxevOiqvU24/GQHK
JmArxgxTDpalxYKr05dZfZ2CyI4JuzLeL65nhCcdVhvU6OhEVyhVG+t6nNAdwRlEtFY76v0pvWaZ
mbyH3ez+pVvY/YGYnNAzzOP2IqZ0m244eZhZLjYcH2ZWRdNuaPz2RG5q8ncJuxh/hFUpS+1p2m6X
TVgCN/Iio5BNirjGb4DwCdJEkNy3yh+Oqu/in8IrmDNuJduVQ8SEBAJo4vEpDegk3vCt5xZcx0T7
N6kkfV+465nD2HxBDgzzmpdQK5ftR8hzZGgMcw4Ewx/1wzi10Vu2kgOaez76jLFwyfkpWaCytFtJ
lbMhxieYN1wlyTuRzJkYINkpd0B9qulSKKx++AO9v3E59MTBn/M6uzkZjlvfsMzVtom+urBvnjt2
dtXeR7bInjwU63BQZakhkrB6+qF/gqYxzVY+0isikaIvj35v6xmnMsaNotaLW5+m5Vyit76dCoon
SDU9q/ZvQrg9WsDE+j/o0ev6OJE8B71e1HO568R0Bl0xhH/Dy27xluJ4tkSkdRhfhMSXl7ih7e63
YGiQfcBx1hfjAuD5fO0kvw1brO6yG7bgwQRM+HlC3fw55ylRJOto1JsnquHvHGAR4RGsUANDVPiT
dhjQTmpO1HMYMpHG4bVlv9NSJumO/Fcg5+VUUB7RnzfHuig42eZyqHq6Y6TtjGu6jLlSv1EZ9DKX
X2MQE4UyQ0PjNkxY4TPVlumrX1Vtt5+yoCaBI+cTw+6xPm3jAK0sVQ3AGZ5GqEaFYmT7yM49u6Sb
ifhxvGtIAvUd2geaBy+t2+qddo+hamSi5sMFnnzsew2JiBk8wbWJFCDV3JYYd4V7joeqUGcHreiK
5WWYmupJuwAVl1g3BZKuOrPwOgwz01WtS2cfdHj+ETuWwfxYmkKjqJsUXqlZxHxbB4JikoE3205R
b4G/3/LGFfjDIHUTvkh+EvUblxtwwKa8Wnvm46dYkgKwJxwmqC/DCro3B+3gytuxraP4hKdYP4WL
Wx7GIfF9LgOFKyQJ4gf85+SH9yIsKH/TTFK5G9v9xTLdQ9abov4Py6z8r+d4snY8Lg3+PYKeUIET
o2OmFnwOX0zTrNa+ekJ+UPRHNmjFq499Dq6ei6MvoaZVnTYed+4PyTTvsihJsbr0Aewjpz+76OH7
hykUUjmEBng+IbO8rCJ3J4tLqrjiRHCGDeHmNDA7r3vMlsC/7jmhu8uzjId4Y1VtWDW3lmsEtiNz
xCmvtMfGOc7aQyAI4j0lS1oxrx6GlBZ8EckvC9MUJHm/gE3QfEevxVjKP5lBar8j4qBAJZE29UMS
sXLZI0jBbLAgPn5zc8z0qy8quq2Y6varyVJJtlPGmIjkhRhMA9fX0CBXNiHRaJ3Xc4h7ObRiGySK
waVVszx4s6AMlF7A8w8VV97IcWOJMwJ5p1pp1wLFRBGRmBnZsgp/BbzhKci+pHjzURhuu1kH6m1G
tHZchpRP1Y1AQHbGGx2+TZgcFSR32716FWLog3Rt8egA56AwbBz4M9GoFXtdIMcO621dfpmV5caR
t8R+kbPEZZnblDwiX/vzd8kC9d1kxKqNS0iFlfhaIk9AjngZx5YtiuT3+Weahp7SPF68280sGrY1
zf24i5hm2TMWawaDNNucN9evCjRVU7H8ALlPt5O3LHF8qJplY/okORp3Jiq451Ij1xnvTei/EocM
hi3JRT+AxBQVykvVEm2RJ13cHUiEINMaewUmE22L9pYN8wKRlZnKfVHYqjshNTI0RXOzPdLf1+tH
3Y/NaxAy3AXBkMoi+xXigrEkCMo8umD5S2XVsBluTrOa42cCzGlxmDSAi2xU2JH/M6UXizdz+nQJ
dgyWXhtPlgiasNwhbl3eVNWY7wyAwYL9JF1fapW7FRyo388vkRzqFAFUvD6yg+Fjz5kkq4uwWQxu
ctJApjvG9Gl61a1C3nW1N2D3WC0CBpDOxTn9VMv7ec2Zl5RpQcIKW8BFUWEG03iqgZ9ZPgjInyQY
cw+z1NKM4SDWMbsJ0ho24FTGxgBQ88x3qAg/+Y3yL/kGsRs/eZ6IL0rkWLSSSa5D6ljPRfd4Q5Cd
MtVhxD4jt95uirVbvZPomJoyu1kYX+GCdud5TE2qWsNqZ2d8ubyAtcFsRyw15bagjP4r4GXM+8Cf
s3/46016tPhvz62S6h5yRpIAGnCjsqbvXMUMEdslHW+PJOVuaEL+kjAkHJ4YKNABOzYKPuBytBhs
cVeA7Chgz9ZOLIvhciAozECk4WQej62et+7AXIlcEiZibGGJaq9Y43h6OswLuUhoTGimiUsk9HLf
zKXRewcsCH4hLzsT/kLEjyaq2vEYz2w/BRIlvmoeNgxokZkjwaa6QcPnt/6FiBju3CYu897HZknM
QfmlhmmGH+Emx/fdX66MwewJW6QXnbykZEtC7AYNWAP5/SFdWbkwOB2g3lWFZ2+LnLHPRVWeP0K2
stPI1aOrl64UrJ+J5K7fuY/MSi/e6B8LFrHec4YCFWrbYVYXM/tgtAB4B8WuCrX77lLjXspRsGMy
eFiLk7c1jWVAEE7rdT2njYWFxUT+VDRTyDIEBc1TPxvSKTwG1WwZxpCOi82f7G/YMqDQa0pZ3E2L
ttcjJmxkOt0kHqecIkZPpKYxKxg3AtlYWcKpAzWAXwiQ3KtE/KpOQuktZEftovdaGsUDlfrea49I
Fv2EOUfNbrYAQtgvwUpQSyxghqngHPBb4lrLKCFTTM09U8v2hGldfUx1w6tUYEt9XJItQHPKV3M8
TS5VMH280asgACrHprhri8sxmlkEbZrudbcFY+kf46JIxSUxiEP7aDs9iX2ez8CpC9Gm5oCwlMfU
CAQ8lwOCd9zNGKp4Sb0oQmdgI/1DN0U4tyLcmBvYEuse0cwEt53ZSFIZMhZlx/9g9uCSRBoATr8P
T2tiMvJokoZUOG/hfjr9p5cw84i3mfc63or4okhsTWdBm30l6R8ZLfm5ux6sIV6Y9QuceEnWLtt3
PK+PpMh1f/7rmjAYynpE5dM3jvFUuEa3nl3kzYh0tNn/x4nHQBTR/H7WcTrtCQ8rPrY0RKZOZXjG
18Dx6U9uYWS6/68fXWHQp2R7KsjwZihbS8i3csuL2Qo1nf7rgpby40xbrfAShadUj8MKjhb6B9UB
hJG9bUocc3UcEtM4LmmjDps+I0kThorVicQryL+D5CbD1ptH4uK/xGNPXGrIhC1IBEvBJ9BhoDgO
36bQMVH9b0FSqhoLEq4ODPqTKlysf4mYLSdgsZjHh/80+zYO4g49RbxyTJVYoP/5YIAjRi3oSg4Q
M1s2GaK05QmXXuUovaqCLqdI1PV/qtarb5RYGH1tqNrzMdH3w0KnVK1x9v1fM1dxC3gjoVcOcuAU
y7qvA7bXDEkj73EAYxPv/qN1jZmcnRUikjHcHnup/GjhUqM43mLg+C37CLTCA9/JVEJnAj6tdbO3
nh3T45jHDdGmPu2zWllZ8b/3/j/inVCEtSkDqm4igY42PfHuclN18+6/FCYsJ6ptjsRfxVfwioiK
QORn3uN14j37z6cqHrT28gPqBf1KJbIB8HX4HTfJKpL7u3P8scou591axN8DHWDlfK0YYbulRi2h
EB6hjLH20oSh99sJmcJHpVR9wYmvP5WV+sOQ035XnakcO+2RjkNXJNB4RQ3k3KTzvQ87bx4CSDSr
/Q79SPQQ2V69M65M7c5f5FmUXIZk/US5rH7i/zF3ZruRI9mW/Zd+ThZoxhno7gd3+uySXLNCL4RG
zpNx5tf3YlZeVEVk38yutwYKBURGhIJOJ82OnbP32vTm0OQLgtd8KgA4XgmW+WWTGC8Ng9wAyuKg
Xlo6wxPPt+p7Hdd9t7GbGeV6VSbxwxiZ2R2Cu+aEEnjMd1NI/C+fE1lDFWIdBhS5SDQxRlIhmAgv
qvVvi1pB75hnbmzLzal7MiDAJDgJ62GOpgbbKIyQTSqJyGKM4tjXaEzdcdPogXNE9Vcd9EEUj5Ol
ze+4FuY3EwYp554KR+/qNw9XEm16G7PCYGhwPmkAryLZJ49RPqDaDzrBEqeUkYI+nJymwUMyU6Ui
sPWG+9Y2eF0bnu+7psiaBAfEwLrdo6Z01y2B59fSBba4Xog2d14vkILQpTOWQWTgwHycNa8/tlKS
7VTPsxP7piZ5zCZ97J+7tjLlFcce+x57Mvha1ll191vRtG6huXG4LXRt+kESbkcpPtvFZhg5wHCp
KSfa30I8TGjsYoDE9kQLd9QLDSVNZH4EQRRfeg3MtSSt5U6NDh18vvAPV5p1sfoNo5CYE4JYt8JL
DWKbgoxIAICXhR96sfwbr9PPRCkSk6VnLlF8FnfKchgO/ezH8mqFarlqKz9FItX6UdPRtimrFG7x
kJmQRNtewHGtbSPigJpw4F7xJjN3/GvLlfiZa8d1GCguHYyZsJlA24lfriPKgnjKnBwiUzF3zcYr
3BbyLKU041AZ1R89nXx9l6Fomykbw+oEdgumPYYHzfy7a/nVo7Zci8c4X5qeY8Fw+8X85UQ5c6CC
NMyxYFi4xjeyqFFkbEzIPRyFrCBHKUfd07ivpi2a8mzH2GhQjXSNfpwtpGVHo4pyBbtpovQuPMTn
nVczNf/ru/azm5SbZrocWCHlWlDnXE4EP395kZQVVjtC5uOgdGg2YQV9Fw5OT0xYscq3g9BL8npS
hIYUnpGWbP/63//zt2aJxdCn69wn05b2L26+hNFAUHgW8za9rYnZgKBA+eFm44+qROUGdl5JCwt3
TPVT9GQRMhpM+xLpuTaFf3Mxcvla/oX34m64tg6Xw9QNGzQaTYmf70Yej7NI2XR92pguo1+QAJ4v
k4bNzA4Z/SOctnokN1Oa1+tWMVRBJkrzos97cV1IjdGtJ7Qg4LGLu9Inu5WU5bgpravEw31XzzZ9
SbeZigd3QfysDZQ4Ykv+n/PUND3bcZqK4slqE+RPf32f5c9UruWjOXzJlm5YwhYwPn95Its6dmDF
kLkiGrcjBXnWI3ubzFowk3LQ4PXAn4HxhSTw8MuNkukNsAfThrYwg3ubGgf9XJJTxkRxzNLLMTGb
6UfRT8SS6DQfimWi3JD6XaDSiXv1yrGORmfQdN10+uuP8qf1xnVZZyzB4VzXeWR+eWRBuEwjPCbC
jiQ4j7UYkSyuxnbSXhkJMBDUCCcuoRrNNtNO282/MDtQhf71RYifmWzL/XRdy4SfaRhyuZJf7mcf
CwJAcdP4kT6nz12sx+kaUS3BFUOj6semHZnkzYVsOD0Po/uuKm14HmbJSHxGBdKuA3ratAc5xr1a
DvN3II7zovH16NrQwQi1z7+54j8/Aa6H40najm7ziP/uq/0336wHXiqh4ml9VGpD5JuBlt83bYBG
sUQn8goQdfxovRS0XMzgd0VQT4OvhNoOnK/e3P7N1fxptXbByLpY7LkUHRvRsoL+29VonlERGCoa
KJrCXYAzhfVcmGL6QLZFWoSauv6KoQTzZHxlyL3YObMHCwPl3wHrft8Xfn7pl5VamKiG0U9iO/n5
SgroaXHBluEjHWeRcWy9u1MMOIyt16WITgdOTv0apiwFFo4upcGDV9LdesFov/Q5TxgEG8SUf/PG
/vkxx4hjIRHnCbeE7v7ygAVxGWMaMWuf9OP5ndEmaQa4r8OnXG9ssQ7ikfYoWk/g8UXbD+8dqY3y
P3/KPbC9Ok/6sjbiZP7l3hiIASZjVPQ6Q0HN00FYxENjhvRbXfIbiJ8a4O/g5rtpjAHeq5b23hu4
dQ71PZOudJVi+4rhgObVR2RW6gn3tnmPq5kqMJk6egS/P1f/kd//pvoq7lv19dVevVX/c/mrHygA
FQ2W9n///Mvmn78Ov8oFE/HTLzZFG7fTLRHh091X02X8VX7QH3/y//U3/wBP/J1X3+NV/e+9+tjN
gTb/5NVf/sI/vfqS3EBaKQBjERct2yfv0fDVtP/rfwh+R0qP7rMFKULoy3f3XzHI5j8gEBvCA2P5
u52fZ+8Pr77p/UOH8izgSpgu3QD+1n998D9s79yzf96I/4sNnp/4sw2eUb5LccjOoyMHs03D/WV/
d1CQIa32gIyOixqxr4adKfvXpLeuY2Mcv7CwMWBzw/Uimo3lMmpPQtI8dFxeeUcGOu1WkhmM1RTL
dRBFR4sAm6K4Lz3xNHuIUmm2BlKg7/Jssnpiv7Sa42gyW0iHa5iMBxML2qBPR3Rn2T4mec8JR2I4
asweKPdE+01fetGjOa/MGK9whxGUbN3mZIWpWuyNqToh3njTqm5XNcNZduFdkXsn02jOWqm5q7Yt
3+ux/Yqt6TuyycEpqmd9bvyiA7WB8cAhz6rOjT1+hU0bu59eDBxJ2t09TNOXqGrXPVlBejJ823m9
KeN0a2jha62stRkXxzgTj2juDzjCYki2w9FT84ERLSLSioIQ9tMl97wT5k25jQwLV2A74CVDGzxp
xRPtxHWojaepKx6DJt1OiI78CCXHSpvi76iT1FKA6EdQTCneQ6dFuaCH4wFI3QF9wjWZXmt7ipiR
u82P0TbeVTKaK8eSxwYV1IFq4CUrSMfrIyZkkUKAOWnMWuaxuHI6S2BwcYpt2DAoTs3yYaBxs+bA
hiFMK+dnl0L3O0DG8ZnpHukmEj0WErIlfWasqt1A1+bsyN41N3lnjne1qbcXOrD9Q0uxtcwFkuqJ
spoDIAVAvZVpCcKJMS12a9VjJTRKs3kSHpmP6GS4NKhdtIhCo0DX1+m9T4NGkEsxyYBBaA2tH9zm
Ss6Y4+xuCBADQFrC8VUkpJgVZYtqIq2SExb7hlFu1hEEqJrBsPdp2oZ3ZRd5L96QZzuM3lAd+in7
yE3cYkbg0bwfz0ouVu5U3scpah1a8oqIpZbZfZUTvZOGtkPN6Vn0vSq7Bp7CYIMhbDXYIAUwkKSv
9KIMWjSpyaGaKoN9qglyc4+wpaBz3yY3ylTxBpVycE2/sB7WBdeVnTVtnm9xfctxTS/DeEhQ0755
FYL8ZSa/3Kshe2+ZO28ZY2EwjnF9V5p+6+IJvJGYaNZ12rc0CC3nBW/Eez/IlxDdA2Jd/g3OFdo1
1vpLluj5o27Vh5DuwS2gZH90Q4zyRODsgqpj6DTUWEQYv68drSh2/ZAcZTSfKnTnPsb2cz2IcxqI
p5aWJUlx7U3rgnFjTiGS+KACkjphGcaY5fofZEOTbzMb6KvyC+frdas/WwEAnNrWd3lfP4fA22G7
oQ+eFHbWaTOb3blPwhsy4afdqNqX3jBJRIxTbEJ0DTqKuEbC+crNY9BqeCCCxbhODMSEUADj1a2g
X82fV1uavEQVO8A845gAzAbnZV/hJcNKGrGJ5GvTprIrB+uq9shWa+MvwzXfvFxbD52lkzoUbzPO
sGuGhbQIKW8onvWPGE4v2M6jPYf9OtLtbCM780ploNQoNPTj4FhI+V0PHDcnwxWkIb+cKzQQxIZ5
7VTB6zbUzlX5oRKd9MdEjozcEsO7mGnqawGZmaO3kVhmV1FpMHoyfFzHwEvRcOgzXUHdHl86w/RL
EqQFjjUgRsIPgDovqi1OPBcddmamonONEGZXtgbhSeot0g0gnpCvmik+ITdhgqo/kXx2outbbK1Q
O6cqAPmWEwNjYBFAVnBTY2HDSId2xSUrZ4wVUUrRrSiLDT6ej7qN9gJde2HGFThGcTUb3R29yT2d
Ulhm6AsJzxoU2ST1uK9jxGRJZQMzmp8KRgQkJn/LefqCp3GeQkyJQX1leBY2MvkY59AMu/SEV3o1
aw1xYiiw0cYeXYVXJW/x3UUmejEOdxZJzccSW53PKfh6sMQqG6YPqaIrPYPx0CkWSvtUIsc19IVS
jkKVdG3IM/sQbUOftRs80QeZ9z4uhzNq1iVRVBF/Fh30FqQbzOMUTCGfPMQoloYJfJUCQmpS3KQa
OFExXmU2OgH+m4LThPcF8VqX9qBBgy1Dz+fZmW4Itd+MTUtMNHe3lcZj0bEruuk7bBzim3iobfag
qfpOG4LauwrFTeqS9d6WSGWS0vpGRrgxw3k3GPlHQCTJSkWtfUXX6yq1QWEE7Xg2cLrTt3yHy7Ge
Zzu80lxCclLbNwYEzXWhsjWY1wNKy/d5SXQzVfM5tEW/bjt32/bFTUBD1CRDCI5ljZLTeex1/SOp
kusUedmpHvur2nEn7JvDkc4e8wOsk2sjVxcjBkXFDJLjo7fzRiTvU/UWJ/lZM8d7oWn4TaeN5xan
htjxuQ4A++DZg7+YE+qw6mkWYPzynA0i8dfGsba5Xq2hRextkXyaygTR1t5bKAeaRL+uZHBjso7j
RIo3mu7sy9K8D6YBsmj7QnWOxtvAyWx7412QE3gYeOaqxLe1iSHB+s1ErkocG/e1SB45q2KEcqP7
dilcnMVflymjX+MtLleAf8jhQ3zazYp+Rl6+Aiv9Xq5Aj6Yn20GFpgQzN5zoGxHnF3PRQiemzlnb
Rhg1TCJltAlnJguK7OAlgr4auucVjRlfL5wHl3e+p6/BNL/Ac2sJ+t0A6xl+Whugw2/lnFzGwsEw
kYL90DwG3H3MsStPdkuQeD27n4nZPU2ie7CR/GtOc8LKu+mW6PMsy0uSAVJJfix9eVe2H5R1cNct
wnzyHev9eOwa5xlrxk1ANSFk+2267hvygbuanVLL7R+6F98j3KqYEwzPdMUyfI7x3qid+zqGGJOH
Z9A77QZhFJoxnivkcaHc1jlMGTHeZMhH3FIRWxagI+2QcUdNzrCC/aUOzRNDV47Vprl3gvImSBE+
GojcfA3h1qoZURsOeC1ZqnNkmwoLsRkEdxl59kaIoyoUmDlw1jrbnjPVOdYkPp65fM2Z2UVDBmwn
/eYJOjB0HtcRmQqYMD8IVqeMsvofYJaQ8KIo5l1xnXVcNZ8WihXClc9IfdHojXR4WP6oRaNoLRG2
EBBL19l+qZh3Ip20bga4w4zgungNEwqrN4OKnUoFUtmS5StaAOCY4FhCAB+hy/YnpHPHfDSplwHz
bIuKxjGYp5IybMvkfY/KMr6PDeDr+C32euQ+8cLxL5hEgEbV1cB8N7Um0Cj0KL6iTOtoiENwgOrG
spYkftdFd17K5WC0RnDeMA5xeCNDqAUrBvna3utMqMmTgHcwPTCuaw5GC/y8q0K0v+I4aJDCaQKt
0PNvcuJQmKgSjYcgc+N6k1+Z3USlFlJ9dQF5q31NNEWqb9wlZUsLnkLJZkFAXrs2yuywmNljZe1p
nPAdV2yDG4wy3sozpueOLhqzXj5A2YEjkDgeV9Sb94CYTllWvC6S5tXs6LcOExk0XAmOCae8FkFx
iOqYiou0R1W7YCeW7My03lV9Q6ch4BmDvsclt+U5j6LrOg9uwNkcvHFmgDR3+1w59UWUgXej6V13
ijIJjLu075atSAYZjX32gw3uvi8ebjxgOvxfqtJwEeh+2drw5SBzY/F2v4Iq+RbcGRxMKeGZtv4j
mxGCtcRLzpV+Ng3gCJ3XMPaqZoQoc/MROy5EaoRPxKMzsDl3aKjW+EDuWHCGtR5EN53RW5dMUEpt
NG9G8iFw7COUK0IEB11B8Brj7CZ6aGdVEWiW9eHDKDC34jjE+ybLRXiNHk1zj4aXWai351bb1Voa
bUeCPABGMx6cP3SaorWs7LVkq5SJt4MRti2C4SQdmMQ4Hzho+LaCt043ngTy7KEZe1LVKhnLnUa/
jCICMxE/vXC2WYjFC3+QFyV06Ifk0TFH8wqJFiJNBNSJX9Jq5R1QLx1VC07yzHIfGq9fZNe4fm2Q
sfy/bivc/CzE5XQTB6Fvh8NLkKmtRDYDw+ZRQDnqyBrmWMCb7fl91TlMarVnAlY4PzKv0KojhcAl
cIOdks4esO1uYLFBMbXmOL3rCMUk62Yk9CPxQ8va1Va30eN6U6Nbn/WCCoqISgVRKQVSD9d1tcQI
WjM7KSCoPcHbm5hDVglbue+8a0sTFBHCD/GqJ4Z7V/wuWhCXbMnNBREVat5Gdcv4ErkImAiYKbuC
4+NCvGuS8bZX0Q8SDl50NRxJIbkNjegqEuXekukBgNahiOV9HhtgPFpqceG3bMYaMXOTRqkaRn3h
d/Bcq6Z4VrB2q4oQxcEm5p25+OxcHLI6o8S5mYhLbwfurJ4fjZQxbYkjBYmyTQ47zgtkgu9YiGhz
utjAKzx2uj1t6ijdlhxaR9JPOFxPh1bHsOoB/4bHwmln3bO9qcD6RD184Z2l2IqyFZISaMjTbWNO
WHoxiNkM4byeXlGuL35okm6EcRRju5HKRgMSOcjxpwgu2jU+R8WD3ZP65Asd3NUhkZ2qDp3G7gc5
JZSxj5enPLZFQ07gUACuaesge0wbWz2wwtxCm6aZDZZtJZGn6kZ/H6hoZxTtyBpo7dyuehuc50yA
FCziJYGS6o2e04aejLPyvFe41RdcEaTg2jsG8kHASXbEdqj08N5kAWgYdzIWtrp0qQrrx95telIA
wyJiH8bdesS51lE9mrlxRRbLeCiQnNc+HhcWgtbDmLaCwGCuc8wBN+1cltAWYvIA4jZgn0Z5N+Kr
tebnCLXx7FuOkd0paSRkSGnDZsCzxTmBxAuCFKPLoLnSb4rWgRsiNZsxMMp+P7eGfVrX/bNGi4Pq
CwXRVYjapj7bAogUkQcAzsk7jaGavA5ZaNPtblJsFPdTSk5lbsYcfDfjNDYXqc0mgaUz3QyS/KZ5
7sqbnG4wnUtn0TTuwf7a44MUfdz8oCMVNt+kZsRIVYkWqlqfXmRd/EgAuW2o3Zt7dAwCUyoH3B8Y
QD7BSie3WoECaevqAgo2BPsldt3E/8H6JX3hTvkeorL7gjmr/86kAXpsysZrQGEJiinzyct794vv
yTsxg0pWWb/IJ5tQc/ZSTUjp0P1WP+qxgjZe6O2jzfTkgNXKQB6ejuaxzyU4IGRJkXlsM1RbbI1O
jGYqyKvkIpo03tq9HiAMXoK0k3AcXjGdQF0ZczgRbxFf88QyK4RBNm7XGfQM7OB9QGPEAVgPw6Xh
E8BjgZZPC7X1Ayozbn2qjW8uLh9SLHXEQ6sabfewtWmZlIt7bejkKxQbhMxJG9uRTfPcymkS8RHV
XeqKHvQyKoSygemHs5jU5hmulhcK13pJuYxmh8XQUZcYVZGWIZPI1JlRfFPvoCnA9/KYW5/nQXUA
srmbyH1Rm7yykgA3F4mmLmzeRnJFNhPtuyJji3AEEqcabAyHNsPEZxAhC/JUvsSKerDqikbj7jex
4ZC8SW4HCJcllcUjHDl3nOxaZzCKRL9LkjOyPfXO6J6QxgTEXg0NZuVapb1vgwG1SSa/E0LKH/FO
tK8O7+kzkp83ANTpoTQtvNFh2J8tG07FqnFEe4QTHuwgyb8O2ji/pUHE8Qg57AGIE53uylUXVM7A
9OZGHOmOMJJvTSSmtZUjFclsEHx0T0A8p9NMT6WU60mvjBPO5fhm5ER90jWnfjRoDfUXK2+zzYDE
Gssr9S9xzlC5DnLAURIzqjimGbYZvwUEDyc7c65wcWe4V8Nsvo10eEubPk4EUTTRGKltSIhKf1cY
rn4IHUnyQ2SLxzLjEJK0yRKaYnvt2qym4qoqw/QkF79l3ubygIWp2PYobyHNzV0EsMQwrlEH9vsI
r0RB96sqd/Ns0VV1NBICF2AnBUPUVjdjF6pwF0aN+2B02A1m0U/MNPU8PY+4CLbA5C4MIIxru02i
W8mwa61r8nUaSVXGLjhtkBU2NqcnegB9ZQf9Ed9Qfq3T014TeKxnPrm0AcnLDtHuWAbVJUI79c4a
O1zCTmebb1FcI1GMGI5bDVh35fljLHGWNx0/15TlOtCRqAgoCTukZrVvEhq0BZE5bQCd4oKrUQv2
5bLUtqCJNEs+K835Jk4e/LuVms+D6RYluDZ5SoaIunKYg5OOOZGYBFTQYkS8VrgcZBOLU7qbVWSu
CkmrT6NdZGuGs/O8Kv+cMu9JAI9ZuZksjqp24CR5D3BShE+hXVJgTx7dbS8kQSBKfLeYn+IGDVVP
abVCTAA83SbSw6vseNNOxbxOJlLsE8+4NCjktyiiHhyP6N6srs2NQLt046olUTbP/HDC/rDiYWhP
SRTTOU+xq2T0MndzRFmilxYugZZiBTdhfJOhW+GwaDrIrietAQyH2+YbYWp/ExBE9FUnNcCudLxl
qxp8Bx0bfos2XwFWYqVpsmYJ6s0EzcUoeQoTO6JZEMTOEQvnppo776DbUcPtsQIF9GHqjoHQyqsx
K+oH1ji6fOaM7cYf87g8erp7jOlakdYYJ8ds1KJ1BRuCTA9sNxkF2MmRhK4skhbIVsqsMw4zSr+Q
pcYhvkoLTsxotEQyQVahKU6TxQjsg9bRPcXal95aY86tqdkefzRelV6hE9Ef3anuKK/inP48V08h
2eydqUNv2PfWOZ+d8eTO/XMSarwVdbofux6hshisfk2PoFsDb9D39mTJN167Hq1Vl117mk7KURZk
qGY7EoN6GDQNPcAdHV6q/0iLTl6A/gS0UPmZ5qgBxgSRXB84zkFHVbQek3BAQpVPxXtLSbODVWJt
GRf8iKA6viMi0DAtiBpQ7Wi8AlYk4yZEmtHVon5CiSm+e6R8DwSf9BvJeLIFUkNRnkwH8ErsVxDB
+mejKvpk6xb6LtCq9yj1euBqYPdJkg9GIDsuIcoqqCy/I/ABTB3CbH6OvIKFGtxj/aCgI9Pqm+WT
COk6qDnoANJiQLMMa5tsOEJgFK8Bx9iT6XWPyFspJgxAWWfZ0ImPcbjtG7ypdzly5mNiOOmhdcc3
02sfA63XNpxx4we7q9pDpVN1ULOUezUG4T7C8LuoLLtkn7lgaebG9HwS6nYF6eVbBfN2a7UOqMfY
aqhGku7ohEa7E3kuH0DezIeqqOeDqTJzm6KGOyIzzJ8CFbJ+dVb5oDgFXRz0iFfYczFGs9Ms3UCD
NGjODZaZw+nM09HXkHczcIh3wAnFDpI2cd4Y54AN58GuMUvSgCI5PUyECiuAGYiN8IiPMzxmhqXW
dlZorhOUpbgZbdRhNGg0s/zEGwerVzrzPqq0x0YXKUtHBkhHFSnuzeAZ37iGWyHqD6CqOHLZOatD
NAoOf5D/qA+5oa5G0o5pR/0ntE7gAVagf8fY/lvQbVp2aJzZuTfrNL2f+745pdiVfatSCZuY0X30
eaDdd/YwQqBBr6jn6GjZw5+KjtwDs5jAEaphJjqNti5yB75J0jqe6nh8KEX7AsalmInyIPfRNxLL
2oTB1EzLVs0IJ6nHLeCU/ETcBwrrJGcMOIyTtpo5JPkOEgqyPKobgN3FWkYi2uO8fWG0JTh1kP0W
mi5pwUEzfWLENo50xLwTkguk0KYMoreomqNLL+Zo5zTMNlZ9Tg7bBpyLC2e4V/FzhYmQHlApaaOX
41PlVtmPeSgtwUDQG+7rcErhuy00V62vSgLt2+AEBnskqpzEEch0S58os2wFAXEWz0xdk3GXaLV+
QKxOV2Vuhg89JjIok8Exq5bjuim0XahP+js1g37WpSr3jh1Et25Jp8IEJsWnVpsAWRPUe2O6ncbE
O6Lg1W9CrOwnVNfhIc3s9mAzgKEMKtGgo6yZ2MwNLchuJXQ1QkQi9HUxORSCngwPWkvyTBu/w6Vh
Rkj+N7HYaGWwAjnOcM7TbjhRQV/Hce3sDAD/soozohLiRXk2pg4UmWRk4QDL+kTyS0N51Wpbb+qm
axzBJxl1M68r7W7sCFF8C7vZ2jgVWbxEwq7jXrsK0jLYk/ZRrfhIKb0YjoXCghdZlrQbcecIeM4W
JgSA7XL46nOUBSHBQmrDsmodBbhYyOVzQ6J4bb2xKLaL+0KPtoyRCZ9Xz7ntJATf0TokrC0qOEOF
46lrbM23hjHfpkVNc4J+7EWLiF0rNK95mmvwYaGmXzwbh08q7Dsto0MxBXV3wy7D7VMjsfRexxZQ
QMkEat1w4ouT9iRlo7DW83axn/Rbmr3RcWgxBUbR2B4ctyZQC8fATd9TKkCk3vdpD4KMWXF55zVO
sskDzL/T2OmvHYe2feWG7QOYjvxg6A6IV6Sm20T19gG8B3C52TlgDREcpMvmB8CY/l3HqUuEQzsU
l7YnNA1rkhWe29qk+dhMTuXHo6k/9Yk5b9RserdmE4QvkKpLvyoZCIxiwCpLOyXdFHoMHzVxFXMS
O3pRvNK7lnVBQGHQvcXsvbigNKE7pwyhENTdwn4PA5H7Y1BpZ4LfPxFUGTurJ0g+wlB+QDuAptG1
xzvM4emDTXO0sBduYm6cY1LMGNYR/AYjE0MWTKl5r3PcvIKSUPiRJXJK6jm8VLVioUw49gb4vLae
E4NryMLg6FrtB5u2fhimwHfQebGBZN1+qg0AJJxgSN9yuvEDIC6x6ZPDh4EHta5iLbgJ6bbeZCmR
E5uC2BYINF2e7YvUIY1Pr8h4clG+P4XmxGM84hetZK9uYwjkP0q059+ISJm7LT3/cNCtRx140MKG
0F6oZ9xHEJrThihEr13RhmyeGjOllpEAhhvwhqUz+57djxun5kvnzjf2Z7EYQTZsHAlRAKZb33M+
YXUxlZiZ144uQgVDnPDXI9RVIrC28VhxCpqGMYK9obtbMrG+2b10X/eiOwew9IFWidzIuku2RinF
dghAwRh5VPmhXj1VVu3uW2KdGb0FyXMKQ+ZQK3GLQL78jJEx+zGxO7CXTbGlyXTRwyE9xxhOAd/l
i491aE52INRH5zEwH2tprkxnKhjcIli1dXluUmb4IBApV4mmYjo1roIpCXhRexIvx/GVLIH83AbG
bWFJYxfRqfowlS2fy5xkvHXWlMbZY9yELiG2z1BqorWqCQ1kONm+2kkdnVpzBqraheZNOXS3c2h7
m8QgMbuDWXZN+Wk89NJlXiJtBm20idZzbZeMZMk1VMiM37NMzu5KpHrwY+4zHiBa+ABEYJ7Ma+hw
U3tIOO1zwmfeZKHuJkolTLdWiYF0CpyIlPuF3AfdluE0Nsej5uHDDhKpno3WyLaaiuIbHLXRwSF7
4cELos8qcOfncjJp9AVeJm6MxsQ2RJq0gaG/HQdnzViGlq5e36Z9r+y1Ltq7zoyso+on444J9/Ts
AoZ/L6so2eq5wPPXERMJD5cfidmlcTZ4KKgHC+ICK6LBfQv/Jbh8xJJqJY3ZqzdmWzlgYtrxnbZk
7G1Qbc7cuAGpDffb2wuM6PEKWgyKm6kP8DYHwrt4Q5ecqszQmKsMlAw0xI1nfVTlukYhtYP5YB27
ZbubJnFlmkH0OpMb9l52o/usSvx/Bg8EgpGoCw88uhwkoJJtDCewfQAv3b3qiZBi/wmv2cLKbWPp
3RkIB4A7jMGmh9mgQ4zfKNXcBhPBoFDTvHXSSVJQSQLATesla9a2I+Qf56CKLjwhRtAPhEzgXoir
G2AFQFDMOy2avyWmEKexrpE+aDdSEaJpmdM9GmZ4fMyMQUxGn1gSrvFaFgwv+IyKWd2uivXPZA4e
g7A5ZSYcg/9ck/ZQ5vzvZ/XZ70Kqf0nTruIPVTbld/uXf2r3VV6/5V/Nr3/oJ5nb/x+6Nqkj+vzv
dW13Zf5WxG//Lmz7/W/8IWzz/kFQjDAQqqGk1U10Zf/UtUn9H8jc0K2jTDQs3XL/pWszXX4LYJaL
whW9mf1zCJMtHYloFzUpf9Gx/iNdGwJMlI//Uo060pToe4mBwvdg8rti0b39m36VGmGQQa/L9TjV
TfCadraD9SOpmUDRiKYdqOBB3UliSch+IQb9qWP/ODF94XW1ZtJJefaTZrhqK4BBqTsH979PcyLl
MOUjhUG7dKT+JptIol5JwtIpj0AKpRVtSjrk0ac7tGNxiwo+PiR2Vpik22XYN5vCdcpd0DdYoowu
1rBVwgCdfJvObPsBlYZBfaWZLUHDpSO2Y6ZRzUGy48AOXikH2JMEyW2o8o7TdykeiHTNcfJCeftB
Pew1l3ZCarWAcHTwomHWJvs2m6oNylT3KreRf65sxNsj8IfG8fZdVPePeeeOL6GTBvtMhuwpFXJg
9BBp9obNSyERqwH/My8finNi61G3GmJsN8RrDLepsHq8j0bDIH9Om8fQifFBEK6u+6NRIqAaDAMI
OiMYek7AwWUS7MMWNdbr1Foc5Tk7KbVTPbATGFsJdKxNNATel+i14TgMcwkjSrnJqZ7raT6Cvmc0
yNTJrPat4YRUuMhVqTeM6qIihXEKkex9z+N1T/+J8YRbF04MJc0Md0ubfG8YTr6TBP35behWCMuC
/iWT7TytcBBKJlSx0zCdGSE62oF01o4ElFs4fHp7Xtanyup6+vkGI1yifvF+JIZfp0OwC0SsMVTw
nrHlfvAwYOpCkm+t+zYPD1pcs3pnygK9YiQ1XzahpHDVQ3Vx4izCLAeQkpXOxR9eusNhSlI2FcAq
+bSeJg65ou2yrSpI7qsS5d6pim4lriuBKmKYXj3wH793sb+h/AR8Wym5FU2j9ppdu89SqTfcRZj2
Qo2Zj2zdbGOYXbTP7HH4dCeb4X4L9IQx0+ztpRZfwCniP9axDhzBNHPohalbPRqI4hofqtBoHpJK
FdRghcMwgZZ+vilQhkC+pee110RYH3vKhW+zVi1KmnJkIEOkxTW9xQr9jWai+2DwHjZ4prDI0sGk
RFnXgtOc21rAKELGu2Nl+oIDDxNfpkzg2v8Pe2e2HKmSbdsvogynceA1IoBoJEWob14wpVKi73u+
/o7Ydcwqpawr2bH7euupzHbtQgTgvnytOcdshHPFAalaFaK4cZZgXplnzKdlg+koQH+AccMCPlMj
R9o1k3uUF471Wx/ya0WFmxDTEF3lst7ARK42ugjeklIcyc1whVGt6UYjsjJAxqI2GgmnMSyrWfWG
ihPQqCeG1Ul5EfYao6vR3jko470W5CzrIklsTfPGiD/2QSRVNGbR4DAo11lGUp3WoxZHD4kdkBgk
7ppubF0tDuAdOMBdl3q5TkA7HARCphahASCDtZ2aNAmVQSAfKa4KffyFVmTHxGHXcGNlbJAS4lh3
GiTfVQCfviVpFvlP7TkG59vWlBtRcMQmWydexb2qewQ3Eybk5DdUSkcZ4olrzJLmZZop53WLtylm
0SgOnF3XgW6XBwummdcZ7MlpU77oIaiDwam8ybYVr5kyrDazcaS2BPNCfUjI04zAZSal14r3ZhXg
oxrmWyhNhxnXxCVYzTVMyH6bVQU0fhCdfQh0JkWeIpj8wn3upu53qQQ+qC6mhfWAniWI/NAMx4ES
Z3kqGh34dOJ4mQnPJqezsbH66JjF0aOttIo71AqhJXABfTjh+QaGSP1YycJvLbll3b6nSYM/X6UO
r6Gws1govlbYjRsKFZd8CKa1LV9UFSYxPEgQ4jgye1G9zy1AtvpMCcLu7ANefmgW+53DM0PONiw3
E6nz/JTFqenNnT2VpxrfahzZV3JEJgrZhvxN7l2eWTZ1NJJobh3iRrmRqnFrdu18UUPvY8SNIors
G4R4VjxxOFNu5k6+OvTrSqHAyeyo2kxYdH07Ey6rzh8lkiW3U9BE90nnN5TOYMry+7rqrx30j6sh
iTsEHWG60TR8yaHq3OA7Jn48rdcoZy+7elrbbcqw3epve4OMqTkkvmws0cmgT7wWWXwPStG+EDmK
Tkx78dqMipKoizB04zi9DYbovobpRziLeHIAWjIRGjQf+CYRYgnoSaQI+pqFCk5p8dDlzWXRtcdi
glFQRhc2WEZ6sfOu0Ek6C1RtP9ORjsEvXFvQQfGCh6s2SMnKHh3kWQnsPAW57xJIXx0DE+B/DUzD
oUVHXtreWGhR2ekzEwECF5VBQ4BjXEsdoYUFjl2YLDRaLV9y55kb5BDKvFprfodJhJcuaK9M9Z0t
CFY8KVcEbT1UBmKXIt3O+fQaq8t7NzVXVRP7SkK3QqjPZt2wacXlR9xa694mLx2z6OQWcFvrZIrW
3VmkbHf3ep2CQsy7l9Ycb+n6dJvhvC1XC4lrGutenZc7Ds244btsZ0cVG0Nosw90T2V+itA/b80m
RU/b1hudUaTfV2LacB6rXYU0jw2RU/wkBQk39qRdKKnB7EvcdFPcrXozf6OJvLXn7rlGMxVUvMYC
2vOKxBGG0dAf1wvGXbpU1ceo0CePwHyuoEFfMf+CQFj+NiOM0Xo8ZuzexdZIhU1ARXOn2jlGAIcZ
TrW8RGK5Im88XXHa80EE3zAvBWRuVgpZ2MFLCWIgNUn/UufotewIWWj6wu/BfOIfPscdla03p8jv
U4kYvuPgscoxKG9HBwSDJGkbIhDQdNz3KM6aV1PKxk0D2LwUS8M5tx6JHpwVHxD4BQbEPa0ufdNJ
B654j64xHFbBpLZXbdy+Jk7/2CLpEwxMUbfgLo7EHqWvuu6K3vCRppSrmiKw6Ip7SlPa68MHR73X
eAoeRc0EQGT51jCKLcied73C5SjYqDthYOjPg/seQJIzRI+pHh7zXjtAeLpA0rYudBaTuDYuOOUS
MXyeYrBbwJ0hro0UC1+xAB6FENpWHVBjAMxYDSxWrVnY5XHIgCyjBVvHI6d9/E23SYDQFSwsTLQw
Hg5QlNxyZLcjawLX8qSsSrMvniyxPIlRRF7YD3e4oFALcGK0ZewvDRqB8Bi26vuIBu7kEBkBeSV/
SvTkuhqSfMMAzqXVrF4W83lAM+M5Tc6ZDjP+XFMznueKIsqyngq1+Q0NwmXGwJypyap1Y7ev2pi9
BrlQD1qSAZ7rrF07yJtmQYYTIR0fxanpynIXGuLGtJWPwuhe9Nh6YgZ2AMrjYgCkEsYMs9IMeA6G
SH1hwk4l8oD5qRm65qQxXihZ/6lYD2wfxm+nKq7mFtPXmA83tiZdZoCxH9kRR29UHzagxlEZblSl
uCJGQ7rBHF23SiLWAlKDwmjBt0ngW9FXi/yySA16x7Kgn1lGM51aNTzMWhHx/cRirQd8iOHA3LYt
ZbwZW5a6c2J6GyXEN5YNJZyqXOuldUckXO4HqXg0iA1r0Kl6nOF50Lm9Rk9YM+BDCgtV7z4ZqXwc
BBUbpDPvIXGw676xf+MU0hA058Kz+dx3jjllXlUF1b7lvC5j3IohhwwiMbInxrnlpoTqtop1aDZw
JPrVosG9EG1Hot5gNUdsr53HXGlaLbBAMoPItKguKjfqjIOBbOeqVItLmzbk7VIz+4br1W3rjITF
aeGbtTWAOsHYXTslcfIEYzVu0zAtwEzHIMkOf2FGXeEqwtdQhU/LZAKsLiv5mFow/lLbtDxVpjTN
6F+uEk2yx7Cd82Gacl11Q+b24dhv8MkxPodRE6awwWmiXg+aQLlTBh+0hiZfVsWrXYB1JlzSX6Cy
bxyNYgxyFq2cEUdQwyCT3cscNngHsZIvlOjZCB4M047jdSHIDVSJAxNpkAY038djaCJsyaxfMUOP
2BLGhr+I2OxBVMS1aeOa48xr14CTwKiBbcFuaEsr5Oroil15xdjotyoq8rjN7kbcIVA4pk1ZgeyS
gbVZHEbbnMcuyIt21Vrp9yVzww+I+6k7pupN3NSXhikddWW1FpC7pE8oZPsdQHl+Cz6xtDYnN6Dx
7zftkO9DpHGE5ondQu9oByX8vOVgVLkhV4ugKpHk3qDywAg6K05MPLAMZ8XerurLtC7T/ZKQEpUn
sUJ5VvCiUYHURLuQrbaiEyj8BF1A1Xdv+dSfteOFfUFoTnI0Y4aaQ/5sQxJaz+zn5O8sJLNYCqw/
YblzC+hNmtPgTeCTaAlN5T5IqmOMzYS/sdjB6K4vwW6MO6sTqWsXlK2DVSavXdCrd00lGo6SAF3A
lKKbjJPUeW5zmHMr8gyalVHnM8TMudkw+eUoGs7hIzsvqsW6vOwXp7kyw0lsgTTA/Eag6k+6uk6M
JNiBtvFhjTcEYPQ4M8Q07PrcjhCkF80dMEnyXdAfmI4wXBTbzSrIl+ggLaNw807f4G/t9/BMMsBl
SnRDyoLmLbMo3tSUpbZl4XwSbfaqNLbmLk7PzgsY/FTnANOSIhq26AFpJ1oDiTe1o/qiNNEzT3Z/
BSUxdbNIXlWZ8qoKuqwA8qthQzjo7NIjeK/CoiZnAPG/1Tp7o6lYzSqqBoFDhw7GfD+O1pE+ntyC
5Fk2mmU2PjNNPAJ5yf7P5lLGryyUd9OYQcSa0Y574I3EM83UYjOU8ykojHdGBbnfGwMi0jDZ5VXM
5G6B2ERy7bn2IPYizE6ya5Wz4uhgtZM8LrGkUrFJuDLbEI8egDYijZxdwLYBd4atY7bQXfQbNjcS
psLlGljZK+Sg0isZP6AXup5q+8487yR1QcqbAusLCiZC/KxA+5IeUmM+ETkybWRlE0VhdPTpsnkn
nRlB4njWwgjlDpPKB+Xddhiz5C4Zh0sRLY9mGt3Mk1zOXio2fBUFJYXjNtbAKpatEuPuQo8fGSgC
+yI8Yc0ik4QQpLEE6RWyfx1JnO3eF7OgF4wwpcZulRDhFc3AgujIAN1e9xpWKFvRAlZUYTs3va1i
r0/LNJEnpim4D4bkqq+ijhWvHZrf6pQPB3gENIbCumRNn0AeMYKeV3OfP6TnBVDm8PXPSVnXHUJ6
tLGyfIDIonuyGYHDOUaa3xgmvhSBCivZ5MS9eQQYFMbeVJtpBxRF514kL9EMh+CmbRBRZ8Gi+g5s
vUdtKAXbf589mOiS90lUjE9nV1BDCbvpE47pisP7qoWZYawtOriX0m6PdDwIPovLbjd1jrXJaJI/
RSleApIH7qDVB3QatOkSBoL00bvXv8dGscE/98xI2qZ4b/PJ0bZt6xieaVv2oYLsHZKLYl0Nk5Gg
ZAeeRxzEG8qNp1xMPQ91MW4ro9S9GE7lex/F86m1enbzGFztRx+adDwiIh6trod2PjXJM60D5n6Q
gHAa2NmlnafbBT3esKoSQoqLxamArKdIz2sSTldWuDjADOeblDE/EPFtrjf5UwAwGPCsFsWr0LF1
j6yOizR0+k3cOffWaIjL3kREYnEkGTLgd9RLiVckQnoci+A/FERNoGuAyLROEjlcOHX1DqLrImDM
FYAGYJJmq9RxZk47oE78KUzOKVETpESr01vPmEEak3fVw7Ebe07YnX05I8RwE2hrazCrV7kZRqdm
mremOj+jwyEd3qrqbaaAe+3N5rZqc3mJZGBj2vx4SLF2CsLxyyg3NDJ7u2kVnR9vQYGwalQsAFYu
x3084iHErVNwM7GD5GvoP+a58jE/wBkaYBcCk0bwG/UiW5ugnreJhmWNn4/eDu4Vfmhr9Egutlxb
L3EDgeNGKP44U27QokmtwxAMSB55bS4bMd/PwHv5B6Jqbdcqh9InLy6/DHEGd4yY90R94Z0BeEnf
4jyGzkVyUYbCDVUIvCDFqyc1ZjIu4Qb7sN7YjzqKLbVObknGXkCXF+ZJdMpLhb55h6xZoduYK/l6
tJk+ZPZYeXnUvMWYPjZLW1k7Oc8R71kDrds5EjrAdM3Gi8FvOvkO4HW/LxPtgI43W08p1l5Mghmx
IBIDF11M16kZyLSkeV1Pjn4Pegv7Qzcj+dRnEGhLuANeMO9rpS72AfNRmi6mS6OMyq9P970i9RMN
jfKAGPl3MyUCcRESA8QV3SZJquo6rZv4ImMidEvwVrC4alCGe4C6LLWdkYBrR6oLl6mhW40w80FG
1RmDRiCl59iLch2ZOvjFoh6133aznFtAkPE2A6KWraJw2GgbaINkFiLDwz7DoRrjlPahZuQ8rEzc
UHcoDANX4lm9LFNduZiF6U9VH10PmHvaM0wQY1Zv6vnVHE7KBgcK1S6e07Vdms7eCcDREfBIfi9p
IZQ7YWWlV13dpkdbYE026RRw6qyW7qNVNPRcVhQ+gXcct3SlH8vU6ElUR6fm1g7qVzpqMZr7JM/F
0QB47QJe63eKQABCoJxDj7itqtEFLBVvaZH8arsiu+8ynSUq0nSP+X39nFvaSVXrJdqZXVMfE8W2
fYdzP5MA6/zdtpnZeXOpVb8AyQx3FBziKchRBK1MpaWYkQ02BoQ+pdiqdFKndYzxBLHdSbYKpzJi
QKILPkI63Hkd99dIUnVac3mwtnpdHIUmqxW1XPd7Bu5FyTKVwL8co3iMHH051o3M7yUQVyaZsDvW
eHJZznB+BtsxkvGRKX/C+XYO22t4qxBoxqYG/mt2hUI9yOkUneY5MD1YwA33OcL7ZSiMU19l5bVq
YuSjSlFwM+Yz3fr16NjUFza9K/49LBSQCt7tmdonISlzgSTdig0IyZi0GYAmq6nLnNQDuWu8Sd0u
1g74T0IostDvA4muqCzy21RVC54Y4uYLPvFU3xNlPKNcMDsScjlUr9TK+RgSXEoRaPzfRZ32zr5u
9fLXUM1EGaRoIEFt58Emwha57UxZywtzzOOCnsgIhXByShK0LRrxfCdjH234ZEqsJxKcPHYH7Kor
iEii91B3wIQXADLXoWEYlZtUjitkgGGCfvZHhg70AwQX5OOSeSiv5IzgPymmyg06pNlelTYwmAkQ
1laytIjbUM2WFB3TNDnVEJtTv2C6IqNGJzgaNqTVEvrTMuFNZg0hQ6ktDRTMitI5zM1NVYfFjl6P
iyGH9vWZVJKvugUO71KbxavGqD7eWE7Wt9vWUTmzd2qYn+yWeKhKNuo9uQByTXTuhPveKaqtMUIM
5kxMIjHGEPoGcSfNCv3FaPFwyZxeDV2LF00EVkolNc8+oktxAg2Yfeh4v0svmIfhozMCotTJPeLU
QAL7HhoFfSRgbtnekuQZOAsYF4y55BySVxlReUeBrnJUkoPcD0tZ4MFA5K2tGyvXECYUqjrfm/AH
5PXUikWgwWt7QIDTVF0rgnBKl82dvlHNT/yG5BOcbjEZ/X05kjSMk8mqw0PTA9uEldcqgzdE/Hmy
78rpMlbV7KTSeijPjtpmuRtHrRZEz/fC3NhRKejaa7oChF+qbovJ6b6vCcvblznlYY0k6zVn18WE
FKmS9aYM9ijWMd5pWX7fNEL6csi76yWVdulGzaweFhnn8OFgRCn7xIgKsevIaNE5/XHk92ry0e2z
z5ZJpzdJvI5o9Xq6AMDjx4pMzgBRqxGYFxGJIqDlolpxF9XhwfDOlgY/waAkJhlB42Crp1YNm4ah
lq4Up4pSbcvQ76zFwUJOH2iFQrGbXiOChOrjCGWPeO8wi8OXkVeUamRS8izaLJNQF7/BuRS7op36
He69c+fZmOvq/v8PxP/BxfwAeqG3/91A/HZ4zX69Np9QL//8K/+eiOv6vxiFQ2yBhWjDVNH+g3pR
/2WA6WHuqBo2saqwqv6H9GKr/+J/yulH1dA+qI4O/+1/SC+W8S9dBx3DPNzWmbmo/yvSy5lG9J9x
OKg0VUObakpNk1hWpHEel/85Dh/5xiDNzn7A9KmSmT8vb3/8Fv+FJXNGDX13BRA4f15hxsQekRIz
+1bkJtYzru1HQ3n6/hpfpvp/34b2+SIpuh1Tr6rZb0ayvpmDIK+Nercr0j29Xg5j7yRQbVDB/gB7
+koT++fncwCJaTxAxt9fKDkTzriEWonrmsHKeuIo7BTlOn3Kus0Pd/iZx/PvOwS6JYRqqJrK8/p8
hyx0s0Hqysw4jAxpaxjvO2M8momHAfUeDwYhyGALBgDNRMNcjnr0SkYro5gf/o6v3EFuWFMRvqvo
k3TBK/r5z1C1mnSlgRserROrJ2WP2HZRceFgFxBZscmdZPfDnavnW/vyBn265heYVYjYryB2VcXS
6ewqW7kKMwEOwnq3KqAAcMBaN7AtuUPAq1w7He4FYpcMj3wU2gb0D+J+1/OQaCIW1g3vwUptwNXA
6LyP7PB9MdgEcwLhsN5V11XgkNoyUB8jgIYroZqnHFbnCUfeJl5U1UOOfWtg0GrjrNphWXM7w67u
GBaoqygD3CNMGrKR1iqXugEEu7ZvppGhrYMUdFQiiqFpfq1GfFyCQEd/lDH+CFh+aLWj47yg0beb
XtmD/7nCqNXfofTTaJwnw/gxYK9SJ7kLW/sNSvN6OTcgFcz9dWnoKyXW9rKcF29EOrFP8JJDYQ9L
VzdDBgtV994yIDhikicqhxoBVJPWXA0y9jjlXjsa8Q0E+D4QT9ZtYrnE23YywfInOLNRv+2L1rpl
OH5v9HUJs3ayL0PVGDyGJAez6u1NXA8nnB+qi1yWfwUn4N0STONe5nTeYzouSQnft+p1P6slNj5U
6mb66/sXxfq8llmGEDApVZZaqlDD0cT5Y/1jLQMMlCC8VCrcbjQdLCCm7iQcmDBiecC8gaIfBWpH
IWsUMAAw+5yq3AndfrZAK5WOUZ2t1lhhq6D38jhZ3FH0eNeHWpOnaaHb0rb/EB0s+B+Yi7AUFefc
SlOp63gdOkyYZE9L9cw/RimdtCmRK2mrWQ9Ly9pOBWxEr2YwlOfJ9Bs1nFiIrR7mky6nZUfFY9/W
pTK8miGr10rjThDqaK2xA0yorQfaXYTiTMZ2XM6SXx0xb8QJgjcGtuuyFePU0K5Bp+A4KCtk3piP
oRhVPLAGDsyAPr6rcmJpwsz2mA5iu8yjQaoe70GxH0i87qfqzUTckVo4l5BFwJwitptTeHTgaLnj
n2RIX1J4/muRRajCQ3vZjJqCqzvvn79/lp+XmfOjtFCIwUCj523a7EyfH6VScE4tSloHS8tXbJqR
+a7oUwmkNlg2AayNe0DTh5L44PUPF/7rJUIx62g6kiNN11Tb+fIS0Xwh4SMPaOxgPFlZOJGaeazv
OOMUblYt92Zeqr49gLJiZrBDnvpiFOFDaWFbJx8SZTDu5ZW05ytt4KQ1W+GuZ5AK1B/I1KTZsIxH
k85hl2MCLeHXoIZSaRWTUEB6xhGr00M+Lyo7V39Rc4RcSW3W1wpusA+troOX0ZGX5sL2opvD81Dl
2rINumR8guiUQ0yve3Th/AHYKVrYXOZdNUhOQzIjagaosyQyyEQAyyiXs0MkWPnsuYQIlQvHIuhq
wUWxUvQIL6pVPEdhIQ4xQtvXkW7Ga6nozTXFJYfJoK2aO7tW2z2DKPnemBl6EKO9KsOI0GFkYOs8
OhO2SW4D2zYsbgaQ8SZU4uSkW5m1iZN+OVppGl9neMDXUT33HJPhOSVB4OW6MjwkUq8uOPkfA3gC
FMMuVC7GRd8/7PPu/J+NhbdMM6l5KKQssMN4mL8UPybq8EZpyV3JduG29bstquetum2331/mc5Hw
92W+VEDkZsG+C5fFG+pO9Yyw83VifmmMx95UlM+1kl19f8Gf7utLrVB3ht4MKhfM9BvlzY5O6jsA
8PlWb4/Lv48E/3dS4OfN+e+b+/KlisiWJrUJToxd75pe5kHFuyWO2m98Z5P/gJD9wvz8+2rnr/eP
JV6LGR+yXC9e69IXX9d+vtZ+EwK6JoDXBwrx/e94Lma+ez++FDtkSBA9q/XCK8S785iL9+rlf3sB
i+IeySurjWHRQvh8O7gfS40+NBBAbAgiZNIaGk/VnB2/v8w/KNTPN0Lrw2A5U20Ow6r15SH1I5rq
ATGrlxOO41e9c6gj2paiR/9jG82wnVIqHXTvc3eA9U/7qBcch5c6uYtFT/y7Fm4YVRf7vMYTAWPV
I+K+Ouf0otJIQoctKI7wIYBCj6z0l8HHrmrxQRmtDhFbhZhOllRc7KerxomANCgY562YNv5M5AAA
8nB+UgpKBCZ347qGq+xLdDpYfIrWXUT92NR67rFbi1UQG247OwGkIEcnksVy7nX2/B/KXHH+Jj//
Yp+WhvPR7M8XzUzzCkO1M3ndxlotG0wi+2qL+cqNvZ+Wh88HpL/eafO8F/7xTgPWcgBnsQqF/X3r
XCRQ7HvjIbaK/7e32TyvGn9ep7AsElWVyQPiAtaLwJIKtWld+9+/bKb21+b9ZVn9Uq9bdRSqNmNU
/BADsA/iIo4RkzNl74xG/WGNbacfSYrSmYxPzqnTk/G6K52qX9F/IxYLeGaIGi0yb7CcYJAKUaUs
UfvghGA9JsR7eqDeEMbyUiMHWdPkX+u6nu8SO9nOtLh8oq16L2ribJvioo3XHBLKR0ueczAgSqHy
mXeNNd6CLvSNJQDJMrT2tlIVSj1SiYiZiTGrQjOXV1pgfhg4NO4mpFjqdSMg7azKsJvvRTnUTHLS
jgQ4jJ1JjgpRj9CQVHNAXlBvJL4pxu6hBNPhjRWt3pmJTo9gL1yRhKvsM8n8YjWKUH+T9dzd2Hpx
C0UI8Up4C3Wf050+XciGcfc8TeaTprbceNZjKI6taJPnxuNSozd2VLrurR1eJXig9pJpBX0xMkTR
+9G57q7MznYzKX/lNY6ScEF+PMgHbaqPcwshocdxyD8gpY+5mJWVlwFZpE6dOvA0UtWrFWV8mCGF
efQq79O4Imumj+hyxoK7YqIlXmdwFxkTh8DCrk/Oq8tn+0B+UblBU77PVfIrQgfsIMWrsWZL3xZa
hgk/viBy4dJCE2I1SbDWJJonqSPrZUQP0aedn8mE6neJUwQn/FLVpkD/qzKLcwM0rpzwVEySM8/Q
qstrQ6YvjDSD06xni9eMMdUyQoXsaonU9pmxo3LZ6Kgh0zGH19V3UtsNQMZ0sxueRDi+2/VoHhoT
fY9vmpXYRvR4fZQWhsLEtwTTmEYgMDYAYbM1Dp/whZWW8re3NGg8oGpEwIg37ggmbcrIwNWVDztV
UpzrQ6kcTCel8Y9Le1thg6bCr6btoKeDO3RORWVrGo8Y9VQ/bpDEBGY1/QJ9ylJcTMNVRIYM51ts
UaDv5vJtkc1yP2ZKorhKi4wnDfos4wDah27O+TRLSc5Bphzb9aohlpgPqrZ1QoC7GkVfLtDS8WZh
seQ8EJE17YPdRXblqPUtCuid3aXwIJcWEGFmMy9McFRVQwj9VcLqWEYDUA1hZZL5URRBj7TR/Lpa
ZygMf2I5orPURG6+RbZp3zNXTO7EoAWYoQNcnr1O1kjeVeMhz0YTLHVRNzcGgBzhczRKyUVvDM7E
y2JnPRbtvHKRW4Q3clgyJvjAiR57E35kQxL5XdB0gMbxyDa/g0Wr7sKYaMetPRDaPJbkpy2Dc2k5
TDw7BRGWkdmbCnW0C1xe95KRdGkw2L0viKerk0USKeoMBRZ6TQ63ap/ZM/0jNKjY1wkaQhdA5ATC
05B4U8vi3Juko8X/hVZShCz5WeU36XIYkbOVd3Xn4Fu0DGm5anKmnvXhdYTB4BK+YfYetx22NRbC
VeJocI8b9BZjPY9uEaPqVfQh+j2gndkTe8lI3oyr6WTCnDmqA/PHxRpj10rhJgzAmj0sKNwt+7cH
t5gITqMLvKBvfg0AXXeWyYyZCdsCTJnnsAep0m4xpKZ3JXFtiN8s44HjDMnJVhd9ZK1AfO4Q5JW2
Snqoag26ZGEilSzkQMgS3UPnkhw7HPeVmW3aSC0wiYSWFylO4S1Abs/vmaCuXR4I+OqIaLQuF/J3
N70KcqGIJ3rRSuimWbbX4UisoaGS70N2xoZfP79KeUs2Aco8q2x2EU6/xYxIGRuGQxfYu1hLTmoe
kgWebNSyVrEUDFsnUMZnjqtP9WQuN80QVn49oxHUm8VN9aK6MIRlvBUNmlQg9voK0vCvgSPOel5K
i/lLFD5imUeMbST9QwQfoFuqyec4BH/TyE+JZLUTJv4Cu1NdRLEvuG+ekXn2+95W4r3mdNKDCvfS
angYWwJ0j5M+8L8kSfGWQwXzSU3AktiMChy/rFA5/8yQQ4neqg79rI17JaN7tALrDFQBXuoaw3Nq
bkmKgotZt8Q2MVRo5VlCVpXj26wBAUABZIj6ODFCwjHZPeak2K8N2AitOj4CMqJZM4JrIMHaa4fF
D5u0wDeMMYicreoCzJ+GWD4Ox+oegoJ2K5dF7dbEnUN5Aj5jo8rJO0SEBLcfYwbv29Bp+8eEYewZ
fGkzi0hH4J5Nd87MRBK3F0IQ9s69rthCPoIABG2eDrMbzjYYy6QEpLlAvjKj1jjMNm8Tr8tDBjZ1
pYnkrRcWn2XfFv4Sl4iKnXEkahtEf1iap9aIkqtJb8E7gKoCLMW73tOYPEcsn/oczYQdBa+d2Xde
3tgFJumqsqxzDw/lKUrcBcv5xIB41Y/N7LVJzUS2qdZaDY9u0pL9XGTdda0inIWb7GZYdFDnqitF
JqarGsVuSKBNJEhfkxnviRaNyQPYGD9CkLpF8TO9VOR5YYfSNecih7p6MNv2l6XPqDWmEjNOMhEu
sh6xgUVrAsWRyqbJRwcgypNWgrQ/ZLSIvVNdj4H+CoJDeTHi5ThWYcnciUgHzxgtlT3T4EUaDc0+
hfzO6zRu4dXaOmBrUcfqY9/2+jFVm5tOLRqf7XBLGoKyW/LphPxQorEk3Xauisusz4INFpK73IGH
k2bmdsTVtCnm0jmOc+IabXsrQsWbTbhQaHq2BHPCHjT7msK/bF6Ix0TzGMMeRQCBA4rl45dCkB2c
pBaFfC6BRyCUqyLk+ImiI63KQzROSEt1ZMR5mvNfHTCptF/l2nISv83YEuNGVZisA6FmFj0fJ3Sb
SJubUdwS9Vv/VM6fDzify3kcfwKim43ZivL0S42tLcQsGjq0dWVbXJhe60eeejqfG/k097GX/NBF
+vvg+PlyX0pt6KhWlSRYvAPHZTE7M4HaH6r5v08NXOL8H2kyJWYe9Lmar/s0zLVWFyBQkr0Mao9k
vv1ZfzyAbvq+ov9vlzJNy9Z1KaUp1S/9C3G2jwBq1bxUfW7ulPTSdo7d5ffX+Lvthvjpj2uc2wx/
HE5UPBGpDFLNa23MPOVkSx9befzDe/D3c/l0qpNffrTRJNoizDjQ95kPu2SHjNUbx4vvb+Wni3x5
1/qwFIudcBFrvkDMu0103wDA8f1Fvky8/jo1yi+vGIB7fQx1gXnCgmSSTcapELFwif6lCU90nkzE
I8Exx0pom8YMHe+H6//QY7K+9M6asddDB4WAn1bWXStUN4/C+1pYOr4R3BO0wVNHD5Cgw+DmnI/m
tYD2CsY7USv0gn297yp28la3vDHRnhZ1JEEiS6wf/k79h6dhfXl5o4CTWxQvod/J/JQV+VYuT3NN
SefcxrVz0ZRvAOQujDb63TeYzhR64uy061B3XsbQC6cG1R91YJ02u6HZCCwHk1WtMD9fD/Kph5Rd
qHuwRYixD+E87gnntelGSJR03sJ8RwnBSdiRskkU5MPfPwPthyaF9eWjUbBMNQYwLV82BX2JRL1o
Qhb9GjNLNNWvoxgU5GooZgz4K65egZtAXolyBquQOufjNmY2dSoVKpCuXM6qxpwZCfiPbchuvx0t
PdwOZAD+8BWev7LPi7EppEmbnZXLMnT9y1co7bhKNapcD/nCStxpIceR9oYdVR3fvv+F/l65Pl/p
y6cYJoaxEN0dIOcnZUM1pseW4+SrbgBdgNHif3+1//ZJ/HlfXz5JU1I4ksmseuZbPeESeLPfhY60
2PD6FhDuD0//v3VZ/rja18m9WjvDlA1O4QvtvTnakrQUHDkonwkzTtMfOsr/tR8mJS1EXUPObBhf
PqNRQfYCR3ry8NORjPB/SDuvXceRpN0+EQF6cytKpLS9rb2rboiy9N7z6f/FwsG0ROmI6JkGumeA
AiqUyczIzIjPcNktP4c7T90K03MlPOWvUPmuz+bFVXIUcbG4EcdqGg9WrmP9RPjaKJ1isqEjW+JK
hvh79p8tx6NA893h6OgxB6/XewkVQytBxzeuJ9xGcAvAQjS9M+hjbPAWBlrfSaNryaHhFIOH5Lih
ePedxGNLhN6ZmMDYJZX7Y4alxbsuxTg0BOnT9RlZ/QjzIXr0S7FKMVJFtOBy13HmolkXbku1tqNO
qW/VfuzgX0zlXMpAdxHpMG/CpxS4gLQyY2tfZk65Rz8DW+ww0A1Z5D7wDI2+G2FZH5DK99aW+Fqg
eXsfBfJLr7CA1YkOA7E7EFIw8sI74UbIVm44f3Ea19bA/EuOIpXYW+ZN2WSuDlYb9RWpcYs3Kkr4
xwwZVBcPoosE0RTowGPl7bxbTKe99EnwuJeDXo6w4b7+rS/mkqNFuchcaeF74L1ACCAP+B7qyU2O
S7v/mQ2u6CP3jPHL9XiX15ZJVQVAkUTfdZG8EG/skPFiu1EK2WKVZoc34kF0lB3+4O71WBfH9k8o
bXF1SEsQhYmJJEEkDT50RTT46VnuELqQD6UaQ6ib3mr8l0uPCb8e+uKKOgq9SGNibNIn0VhR2MVE
T6r8izIBVin4dV6PszbEZfKCzqcPAhcAOnAZXkfel16/y7vXDNmE5h2AzvVw52cBfSQys2zpvHE4
VU+XrymNQRWLWu9ksRNSiEOK493j0d6+aeHKSbAWarEw6zJKprGoR2ea0acoAcIzRGRviG8iAbrE
5/WBXbjmno5ssSyBIoxp3GMV3pjivdLLxm1hpB+FrKZ2iutxhWQVHAUwzB0dJb+dspWO4/n18bRD
tzgcarnl8iZS3DAh/QyA94GWCsG/vqacBlnkddnodBCd1CrUZCv/tqo79aPQVlLc/HecZrjTFuAi
RodbF1mKGBrsxsmId1678q0urYzjJuPiWMACwsrD+QkXGLpj1BruQdIGzU5tE5n4MbQ7tRwPK8tj
nv6zURkKNp6apQOIXMREA2ZEskGebYC0Z0iu79PcwpCk+aUfwh0DwK9B8KWoXOoVvJ+xcpDO+MKz
Aw77uHJjuTgBRz9mcVzRZwnkomCKsaCtkfCWH1IURj8q9Ulee9ZcaITzOY9izb/l6MAa6Jd1VcW+
mJruHfIymh6GXSg9ohzqgOZbjmU3ws4HGQZrbrZ3faDtJ5l3z/UPcGl7qJIIlwagn4aL8+nPQE0y
N8aE0gBNEMF4MOAF9CunxXnKPq2lLHYg0sAysoGCBIvD+2hRf98CAaOa1EGV7YqtgIDEyll4eVD/
FIsWW8Xz1LRO0Tp0GhqlHr4piB1CD5n21+fuwqXjdGSLxYuwUqqojYmaU93m6PqGv6UA503NaxQs
jDF6sUTakZDhIGcVtpJNvh0X1teoFd7RwfmBrvtdI0sz85YrqOLBp29MId8X+tis3DzXvsFyZVcV
0goxWzuq30bUkwsEJSbtNSOTJC8rszIfjcstfVyqWyypZAIc1Ixs4KFHOqi70UYf3bkDbg83YYY3
Y/zWNocMf/gglreoxK4st/OT+7QQtVhu6MZqWayzolW3OsQ31q53VKdyo5Uw84wtR3lc71qsMbP0
dLNF+h5V4Z3wo0FZ9LtWrGzOS18NC3OQdDP44+ydTeU4qGQZN6ahvlW8mz6sd9jYSGRlDbLUyme7
lImPgy0SkqHU3aBHoewoo/LY16jmJJVnl3pS7o0xRj22M15ioVRuW+iVLeVtXKr8/STiqa6WaAqt
/Jzz0gifESNUmescODd1sbeKZkrhN0mSk0TN5xQ9huPwUVXFr2ZyG/8XfB4IHzj0lrxfTft67Evp
QwN+aimqCAzVXNwxTd6IAcBLyZlwGnycMLvTVyqMFw4asr+Fua+GoSNie6dZF9RuFAtjPDr++K1k
VklQ++GBPZn/+4KpcRJpsUzHGOIsFz7JgUpuIdWp2GK9Ml0XVilpUKGsrEAzAvN5OpgBLh3UchR1
By6sIi4wlfqSht2Dwou8nrwf1z/Ohe19HM1avD06pcoq4AO9U2O7mVjPFDXqXUNfUwEg2eN9KPZK
CSfbW9sf81+82PAngRerounEzoQXPjpGirxP3Ip/NCnfjnSgt7Uv/hQz3CHbgh7lYHp2nhorN6UL
i5LwKDMaiiGjBDJ/haP7gp9GcZB3yI5YPKVl8WDl5hehkVcW5oWsdhJlkQS8PFLlNpJ6Z8TkVWgO
ybTrYNl7kACvf8aLO0ATVQMqDE2JmVJzPBzD6j20XhkO3o3b+vvo4weFApmhbtH9S9YKHhcn7yja
4vgr4MfCNvcUR6xNHG2swKHd/IaOubmySi7O31GgxVcCayREJXrXkBCd7BVQk/Yl+H195tZCLD6R
rmBKEwELccowg8Sotj/RZ4T7OE63ngYB8X+LttjcQDsiuuqUDbXP/HeIq590n4flymK4mEH+mTVl
sadFufLkJKQkEtNeQCukUA4J1ghRuy2Nt+vjuXTv5mD5z8JTFts4Uuqm8TFQcLw8z1CZh6hp6AOn
m9fttQ5GxdR8bScMmIfR2Ceih/e7Om1F0yv+q5lVLLhhMseMtTgDxtGQgmheKrr4Zn3iXdNh7/x6
fbRzdl/mLEPWRRKHIYnAd053WY7WV2dh9+TghvaiCZHbwRu5HuLScjwOIZ+GMPVEw8pHHRyEVgdX
tjbdu9Lur8e4+NGOgyzmqkFeHq7SRJAUmYqsRs9k2sjdc4AOQmm0NPGf1QaV93hfqo9i/vV6+LUh
Ls7QEte0JhoZovWZ6ohMIRi2MdWVfuClFGXgHSCKhqriu7LYaBDecV8U0sEpS0T+x0PX3g3e2kRe
HAmoBkWHfWic9ZyVAoMPXB4IUlR2AcAJFBFInsaeTbyuT9rFpaeA+UMzWOaWM4/36Lxqp7A1m0ZH
yQKSGQTK5h1TWH9lN186ReA+cunQFPraymJdgNQxe5EipDMJTveGldMOb4bm3RJvfbzyrg/oUiXL
FMkdCu9lVIiXJ7BlATPMPRahl/yuoEJOW1SZOtPmzN5w/42+oSmwEvPC+E5CLnJ9WmP6kEiErIFE
6uMmrzkss8f8NUN6dQ0yfSELnwRbrEA/ApHXZ+LgjLL+rgk2fKttktavrd4hZv58fTYvLPfjYEvm
RueXgo+2PqdY1na3VdgjgjcJwc6s0u2/jwQbiQ+HJDvIvcUaQY89DrpooPFVvdAa0sof4sf1CBdK
75BmjkIsEkSRC0MfqY3iZJmo/ymE8QkvPR10CsKiW7SOo29l3ltYJ4nDDg4dTpdhF9g+uhnu9V9y
6RMe/5DFpkN0BjEgvWF/f2/VTdCVu+abXOFkl6xM6qWMbEoq2tKWNsNXlnW7PMssFLXrudvQ71S7
toc99+Ct5eaO7wjO9WFdSFumBMNHJhZFQm35CTUhtFJeUWiy6Leo2U7WBLrzA4WClf12cf6OAi0+
ZInkCR687Lcy2bbfwF5tIITKH9bweX1A81ZanMsnA1p8J1AMOfaAxEGiGtV+dC6c/ktRYgv2GdY3
6dojcG3+5j8/ysUFomBmA+uQfs2dZ9rpvRm8r3V714Y0T+1RjBb/Hp+W11waaMUvI1LKr/oImARz
Qzhq2BmHllh81p4c7iGirDUaL40QBg48bssw4DYvLjrciBVExcldGe5Qkm+4I/8bFS9WtIZ9uLDZ
SVw4iiNzaCg8XBYDFWILCH4dDPAL73GLEO8H/YYSef2ca/aMw8c/wVJXynfnwzuNuTgHmj63jCBr
RkfGstrxvPEm9cy9UGObUCfZyuL8W1o5XZ2n0RYHgSFYBbXCRHHSDNQf6NidiAmzrfdFQjcahL4A
KmI7BcGjksGTFBL/ttO7r+pUSng4hyoGbWHz2Rr4i5Rmm+9oAOMmHe7KDiV2JfOeh0b7Kln1wRjV
dxMVpTLI9K9lH35Ddyd1UtwhZRyLAWBSmkYXustpCKjyRh4KGH5ilP8qVb5r0o2mBZc52wdamG/6
rEfFsy2DxwmBuTwHBhQisozP6yQ9G2Ml7K7v4b9FmsU0YXWgmAhoaRIFqsVHGawwz2O4KY7o562d
JSLGHcZwEDE7aspSeghM8WEYUuNRGabkc6SID4k8/jCVH3naVisJ+cIKOfkxi2/WJL0lJR0NxGE2
mLLr5wwy8hoB6dLaP46yPLV7Q+MM6w16UNLvcZ9AaAbWbLWVI7bP6vDQvln9jV+tdPAuXLzMk6iL
zd22URxpkTk6Tf+Rv5jGY31fhB+evwu+Ze1hWutXnGey03DyaSZrIr8BzFbIzgwlGL+gUCXdTcYb
4tFh9ogT8vVltPLh9MXZlhl46U1gjJ1C/qNIvmNONZSA7WjUKy3mC0f2vFQViUKdJdFpWySuEAuA
Tg45RfMqd6WiABi9N5BKynHRkbFpr8Jm2/YPlp5h7/IL6emVF8754YpAoDS/RdHkgsm4/Iwj8sT8
Mzidj5gmUm0fQ/YrHW69ZmVKJX3eeidbU5ENHfo33WWM28ylkECa+nmk+164B0UOxCbC8iwpchyn
akRZAcK6pY+VtdFbr0qBGL2EhpHS+MpNJ3fNQajRm0p91fT2+Sind3pToSiN1hJaa5l4gM2Ikmk7
SXUE5Vm2qHmqfY8rsI8abxAosnyjwLH/42mTB0i5oPNli4Kg2QJG1pLt4Y5k3Ar0/8xNRuV/G0Aq
+9MaVmvsBigsTp4K8WMO5PsOt6wONspYooSZ/HUMqqtNYMLiGbpUztAtmDQ7UCAb1LJgjbje1eof
I/WgR0GOOFRJhZ/pVJQ4KJVBDpLTu2lUGB1q3c4WQWKQ2YkM8TdukvwwCIJDhn80TIBuaRWZtlKa
B2lQ31pJ6DANCr70dXQYvS4NuBUhx9b3CHNTrUuLpHv3oZvKGKHC+CzTGiHHosIYJfRm/s1zn8BM
MJrUGWu1QJB6BMS3r6sOzdcYxbxYr7V7JJGQHrby70XZPlmZiqlyNWpf+yQU3xRjEF74Yki0tK1X
RNuS1A/4HFRusq2Cekj2vl42mBJO8tBudQSHCRzGsurIHnrXm8yXGoXuamJ9N7IEi8nWLzoPIVpD
QjgCrPt9R4t04+FY/kOWpZ9phMIq3h2g5uPwHcuVF0kuhFcJKqGESOTIoefJbbGZfGuwY4wwb4cA
MH6QIe6EAXT6V39KjjcW0MyCqZZVHABGLZU3nonmmcSxuGmiDoLgVCrJTq6hszW+YR586stW3H9W
lf4G7hXeag3qtPHGBvOrCrS+hrRDWwgfKRJ+Wy3rHkRt0u6qQs7sJpkV9hAgoCjYYOSYNvvIwCxW
iZQdFzBpa4YNWtuFsEEn9QlHpPeioDsXjPHXREu8L/h0RJ9eZ6IPUv2img7RIfOa0I6E0b+tNQ9s
3fXUd5YQDPofio6gkoSpMVip00SLiTjCM5EyuIYv7GLU2iWteWz97xh8A0xp9tejneWEORptChNt
ChMfokX6A9FdJbqaD+6suibIv8jszaPVGHb51P7rE2sRa3E1SNpeg+0B1qujX9YLO/qEOz1HisFC
AMPEyeJbNOb3faPa18d4fidZBF5cA8zYaqBxMciZqhailgqzBrL2i9aou0wGCRkM+1pB2vVHFOxb
s2MJtf/2q8KFxx6Kd6FuQFSXFz8B+ix6mXo4ugpSssDtEAe+m3T/OddVp7GwSL2Vqspwrw9cPltL
p1GXJWRofJKCtazqlmEd7xXVkG8QEvWw7gnIf0PhfWsRVPsaJeiP7ELBRwEmFcbykGQZSF91rKMH
QcxRDEIaRxy2YlEIP0MlShq3kSbqv2O+1/HKfWxEUKSKLmBaEcNsjNsyfdXjsZut8NRt18LJqmQg
2teHd34FUlWRbiQNNi6airg8u8cszrxCNgj9WQFAw3DitRLfim9Su28ftf/nm/b/1YSYn7knx+ci
2mL5dgXdUdwxR7fBKTXt5X1O3fP6iM6uPYsQi1Xioy4i1eo8oNcIfh8uKggZrqHqzq88p1GW91VM
eJuprM3RrbaTg/7TLrXHr7A5HHGf2PHH9SGdJZg5mCZigUZHy5T0xf1mCuWiH2p/ctM03LRk9eAn
ng/wFOwkgK+tFofr8c5KaHM8HQc0+KKoQuiLIoLSD6iRFvno1oWjS+OrEMWOlPsrO0taCzN/yaOH
vRwWRqdVLIY2Tt5A2TqCWCCL3tXDTROExotRpoIbR+JH4TVvHRbtXgwx3gyg4QnoW5noLT7EdNNX
Rn++4U9HP//50c9KRYxho1IboU7o20JzzWGwvfGzqLpbY/i3N9d5pi3wAHPRZn73n8ZCl80aMfQY
3amC44bHnD3F4ZMhaK0t+D/NEMrGf/FpqWrzcUVRO8MHIDgC1zjj05Y6agmwIpGh4l1dinKwMo0X
F+1RpEXFq5MzS0tydPcmyRdtmJ3PE4qpGBr47/EQqVsuBptK9Nb4fJcWlQqshYeAOv+72P5FYIU4
S6eji6HwbmwelVLfwuK8PouXlshRkCVMOfNiQDraMLoC9EcVeW8fTg3mk1+hyb23iAz+F+EkJB8t
NNq5OC42ymD0igo7feRtdY9DB9elQn4bP5RuDRZ0cfJkHZQwqq7yWQUKPSeyTEEga3id5OguNHno
5CvPxbUgizPAiCv6QxFBhlTexelDLhluqO6vT9nF5KIeDWWxDoyap6o+qxGWcXqwRO9Zr2BkpKpw
KOoSc+QWOQ1E2wvrxfNk/F8s676Jh52qgiOODWSjfdrtL77YD+71X7Yy/OXJUZJxU+C2fMxYeGxB
XPl5dmsWK0vm0il4NPzlkWF22LYa8yQrydf2O7ITcfaIx9v1oVzcBgrvfnTvQecsG81lTwU2COvR
1bpbcbB7DYX7Q/GCMdb1OOfVIdIkbLD/BFrkEsHiTMeugv2m1JRBd4GcbhH53WS1a8jevd4+oPNg
T4qJOVT438ykyr2ORg8MrSWAXvHYkq03jW4K2O/r2N1O34s17sHFr6Uh2Urekix5WcCQUyQH0w5J
ZoObvRG/qcaw69KJBuqabtXFT3YUafEyoq5bFEonE8mauo0Yik/w4MYvWoQ5dqPW0PiTciVZSsr8
l57c+gyVYgmS5VAQZA68RSWqt7yubSK1wzgaMLCvNMILF8H+NqEfeFubSnUPVHmwpWBom61Z9Al4
/ULBjHQQGmw/pD43MTepjbAFECVn7pBrxrM69sWfoi3l7+DQGjRHomCj11gMCjgBP4LEoEs2O92V
XYcFD5aY3JPUZ7WOCnvk4HiNZyger3BBv1WLVscOKwBqZqMhbxxox2YiT/mqwpS4jDbCFBhbRDPk
fNsamAUg/DfJt5yZ6M+lyq9UynTHNCyMZAQh3nZR8MybFJVsIB+NjV+jtC0bq94WwXCfilm+C7vx
i+GZqOOgpl2Vh17JUf/D3Gi03IT52WCXyaNVwKkz1Etbh2D3JGDd/phXkfyIV3X8W1FEFDkQ0ZQ3
ddAg7U7jxzduMHwdghtVgIN2h1q8V2wEwcTkOR+KG7NPYOilPqI0qMLu5TL0yo1cKApeAEg87LIo
5awE5CC0ETUQ1H8p7QQe4tyDb6WUZvtM38PfR+Al6qU7JI0RsZSF8o9MBRBlavQ9I0rxumDtEZy4
7QJZRERqrG+bssXdQNjluRU+mSElGpS1hZ1fj69NEuHDPY7fUrV48IdYM+GLGNiyhDqSeIjST/FT
a8VCZc+oxk2FPUiU1zvVM8cdggrhxyRi8bnDvYRmFx6lEoJD8N22itI0d9loJntJH/O3Ie3vYnT7
N7Ln9d6W5wEysUJQp+UBGRtJ2LDqsI1RMpx649oQVhLlWc6fH88aKsAAZnT9TLNyyoogzkQct63W
/9q04UMfmgdqXytpcj7TFvvMIgSNjfnedaZyGlFD9/wiGdwyKZstpke/OxExxpFnuSC99r2P94/C
0zLAvU/LavyYZrtsQ3rWCv9g1oOJyR3+pRJOm5WXI49bJrndK9VKOr80Gzqi0iqzAuBBXBzNFoYN
k46XgVtktLrarUUXJvBXHrYX5gLpRgyj5/s1oJdFzhFKKUiaAfXqNMYgBw2UMeqdafjTtd6L4b9y
gTLWgNvnj0IDpT5ZN3B/4l9eUKe3+TTo5dybiTSyKznyLnIEu0k3eGdupJ2IsejKqjoneS/iLZK5
WLfFiPgKmgVBZ+DfkUwYGUQa25tSAoSW6V3R6v6Oa/hwI0aYQ9al8GzqwVvol7doMU2PUWiYe5qp
0+wyrW6wLv2ueKUrIs+/GfLoIJvdv67iLH704sP0rW+MyB7D3OTa/Izxu61iXyFg8RCtLIHza8Mi
1OLakDY4vw8ZEGXvfthiTHTb3Yb2rNQXv659+7PXziLUvOaPHo25nnBJ8jCHqb/jpaipj/qIgucv
8UPDAfD6Nj+7LMzJBKlGnjiGxiV2sX3k2EfK20SVSBrx/7FifMiynaXchGghXY90YVCUUaloaaKp
aRYG6yeDAoBf4KjLtavHiXuq/1QGClhAFzRqv9L0WPT/9jU8j+wo3uKdg3jtlBqDh94SZIHYV1yr
vKelg3vFhBzayuq4OI1HNeLFZq3D0W90lWmk+r8ZNeshMrEEGrdIGK18sPMaG+M6Snh///xocUy1
FKZjSPpH+HrXKl85sNGIg509ej/TgAtfvBmxhO2jNa7D5UwLFQAotHpeXogL7H20KRhcFbc7uXwC
QLST88P1VXIeRJsxawi/o4ssyksYlKFG1DDQLXc7oUBTqg4yuiUJsgbZ6jl6/s0IRZtvPtsohy1P
DjmtDCtHh9xVBiHbYtXXbPUgR145KwXs16Xd9ZGd134NTeWUYq9p7O8zVGOJZVsSWP7g9uinyO1L
Pt7EONTrUHWLfBa/aw70ZF7yybprpG6fkWXK9EuG1XpaU6xLfexjerywMXDifidQKFDV+66mTxrv
fCNF8ki6R+Nii0rSypo737qnv3z+86Ml11UDWps6v1weH6unoMH2xnpKw13wXK7WlC59leNZWiSk
EJfUESnFHqMIZR8I974qbFWV+6y4smXPH/Xz95gBcaYGJoey2emohkbNPIyIereyqmLTc3Nv29u8
32eUEJpI2hoa/oFy+2SWz0H5rmrIDcNIC/oHc3q5vjQuLfrjX7I4WjyQGXWCPIQbV8qunIbbSXhF
onFlwOeXGMaLs6SJnhPiVMu3Z4o2lTAVZu+CY9+mCh4K/XMfTQdqe9u83JY67mHlyso5eyHOc3wU
c7Fy/FgX8xgfJdeqtb0VP8pUmQzzLhKzrbhWR5tn6fTCehprsXIsbApKX9Z7tw00bIDF2+Db9c90
cWn+ZzCQgU8XTMNbRPdUAnST4dJRcUy/sEHdA8W/HujyrIEgNLlunuOFra5WdZ9zCiCcYGMHH89o
mfdEeYj/Ndjh7/f5J9Ji5Y1GV7dyUGI3oX623zVjY6QPSWjLP64P6PLM/RNm3gBHCSTLMjPUQq5p
geCIX2rhUH1HDuF/izH/hqMYHYYa+ESiBjyO+6nZC6q/M7UdMJmVbXQxb2iiZFh0aVlxy/qKhfbl
EFa65RiC9GDKyCwiLVnc65VfAXwrQ7cQK38/hEiWpMoIrkwMx0cUvoXfWpz/SFJckyu1CF9ynhUr
c3ApkRz/NPl0Dkav6kLLayQHkWJ/g5PUm5jIqHN63rCysS990eNIi+QJuy1VpYQvik7PNAt1bvOn
dA10dOHOTR/xaKoXyxNcAk7zMXfuWYa9ew1e/bvkQbM7t99rb9eXj7Q2osUabTvNGCqJVOVJz8N4
J6fefViW9374ZRDeav2ziZ9Tr3zyEdw1za/gk0ZNu9WrgadxvDK5a59xsZQHI6vyVOWnwFh0FEHd
WjD9m/DL9RGvRZmz0NGG0bkdF2LD+VdnaNxzE9exkzWD3fUo0vyNlmmZKz+lChpEVCsWR4CVBKMe
+Wrvql75zRqC1zGs70WMTpMfhriV2t9jnkgI1O7ExLcLT/7qew6NpZWfcekKQ82Mox7flrkwejpY
pJ7TplGQ2xHyTnUnMXpI4/A3atY/zEGxuaqD97Gqf/0E0UCR/RN0sR2xKq2LPtUaNx8yXJsE8V0y
H9S7+sf1Kb40w8dhFnsxUzIByQWjcdFTLmk+UBIUm3xlTf6Fyi+/43GUxV4caDP0TSQ3bqQ19yP6
qo1Xfklgw9UVzRfM7kd0WdD+eFGLn/H4aXVup/Q2zF4agoD75ca/mYYvjfLSGT9ByN6IKTax8h8/
iDdC95qLhjMquKSGIg/42voxpGKwHZv8pW1fBlxhR/GQds96/NBGptPGoY5ZkXiLpW7X+wjQaIio
B5Rnw30kZDdGau6R7Hfg+xzqfmfGr0VHhzBRJsewDpNeoPP1mZVbv9e/1sqfss52xjTYoNXczARk
l35Lw8kx69DROuHFosaHT71caXs57hwN3NRdYTU/hvC+QKa3Nw9tZLiFdD/17W00pLCuWlsxX+n4
WoK8ka0HPxc+u24tY83f9doXmTf40QbG1yNs0TRtXTSrxU0jauI21pGPCTzU6JVSpeyvIXwkT2Ls
KNYE5iNtzE9TGdp7z5J+ZxlFk+srcW2XLRIXOnvU3jI+fTsZOxDwtqDY0avSlHdB+TPUDtejyZdS
9vGSXGSwuLQwreJGTqfDtxFXjG8FOdyqvq3NotlKsJlzZ+P3MDVnz9DElrXP4S1qf7dltOs7Ndio
Gq5Wn5rykOoVVTU5q+Ca/UBQYTtO6srk/IVzLr+XCXGOrgXWP2hDn34vtfb0QIjjxgWK0Ml2I+nC
3jBHND/MwUAp3ZL3fV4ku1KQE1efsuqLlUjj7zgyLVCv5tMoVDgP4OI96p0rB/WfIYbKfn1OLx65
xz9yka4Dn34qJmatm5up6IiN8rVUPGsvAai8pR75O++Gm6QQbi28TDdK3SePk1GsHfyX1tGsODB7
a+AY+PfDH61sIFDThGUCFiJJfgfRpsK19K6W6/BGM7hqaNAA2yLLt9fHfv5A4l1Oq1qyTAPh7iXQ
L89z9kgUIDVaOcKnivi7/BMKiJm4/Qfoov8t2CJp14MsgKQ0Sxfmlz0KT1IQfCDXvVFDJ8MuqZOe
McBb2TDn74p5gJBPJBqDrL/FAvQSP05DoRid8E/3JkYuLvHja2WskPMvLKHTMIslJHhBKXmUb5zG
UW/wRttn+/wgb8RNZnsrp9JqrPmbHq0UHWfgMZ3Q36iC+DaLzANdP5su6zaQ1O/ct3+1TbkVvbcG
A2ytWfPVOV+nJyM1Fy/CHMHqrpd5c5TjvvFudH3j8//zYlP5+OauLM+Vr7e8wiARhmd3IJeuYdzE
Jo4kooy77U4Vuk0Srd3vLyQrJKwlVPpgN2Ibumyzqs2ApazGWsHhfcJNClsFXNkpKg45miqo7kq3
Q40kkOMX/MnWpyiUlPweHgQrz271fOCnP2Vx89BkreoCMeetUf5IpedGUF2jpm/40NU30WfLg6t+
8cwvQYPRwq05PBXTj9pgrQX3ahmCVhecGrtKXIT94aZF0IfENaHEYX2pS9wAME0OP00eSJK/D5Vf
+Wsw2XFj580OscUepXRtb/yJcGgA4PwN+EdXv0TfmjXK8/ll/HSMi7McgwexC9tWdKo42sbtS0UN
Q7PWMBYXmkqnYRYHtFBkgs+VATVvOuHdq/GhiXaOfHu8yUZgoXdx96r8jusVLb/zc/o06iLvxNin
iKE2lK6GN7GTZM09ajl4wvdiu8UvbUUe7eIgKSLDUgciQLF1ES7H5noopGByCmmWVcUT5c8kWN6d
XhcZNeVK+wkQ/V0UefmAp02USNyFWlOiTUxj/nqWv5CfILAf/ZZFLqxlhCCHMmEDueYNVe29+mhu
FLuysTdfy7tztjm9X5zGWuTCMRKiKVVr0cE+EVqvjAlRijqcXf4auO4Eu3EFi3Ge/U7iLbOfl9Zi
N1oDtmU1WT55LMvhTVUSWwoPQXjTSPX/OJnLDKhkg64Pre67deW071IcQya4r6JPUpDW7vPXwSzt
VRGkc91ewzSoxIGZBXIi0Xg/PWI0L9J7YyQT8kS1Fae2y5lFbIPSdUO73WYPtAAfI3fcr6n7X2j1
nEZe7NY8iLrSLFg8LXd1tx/6rTl7zhd+lb7IFsJ0reilm9aSgZuY902PkNl/sXyPx77YSl0memHg
4yZomej8Wl8q80eYWY85UJCkmmj7pltBFZ8kc2tW3v568DmtL5fzcezF1mlq3IGUmuJP51Gf92ix
bVul+Hk9yKWz5TjIYs9YGQZf9K1ZUi+a/Cg8yx+14YSrogzy2Vis2edz7mnRywf4dbqGPCOszbCM
Rkd6bLazB6S3jT6AEOzUve+sNSMvJMCTaMsWYZ3pY2XRh6ds5rn1c7gL3f6nvtGd5Nna9s/XZ/A8
C5wGW1RWdKlTCwxTUDGUd2PqWtGj1+l2IO6Srt2q40oO+Os/fboqTsPNM3104SvVPqGgqvlua75S
gN13gvEepju5Se1QaXaTUO5pp9yOnrDFBWhvDN0BK5xtwQHf5olNtXEHPyIUjJ9CbjqlVrm4TpUH
LRtWG0wXZ4aqF7gRBR2TpayNoSv6OAYhiaPMv6Z4OZdSV27yorO2EZwpI6weS7WKsY0y4d0kcr+X
JlF9VJPsrgoVzeachm2W+IE96s3dICuoFke761/vAuyD+Tz6kYv5bHFbtNKWtQIHWYIQ0LLJLGoW
G6lwvdLu8/cueDM+wtr6MkkuHsO8yrCXhorpCN3WtLAe2Rb1KjXp/D50+rMWzyMEdKa8z1lVOiaz
ohuHdoN3VbLFf7x7CqOt98fKfuaTw35FXqFao5b8ZSWcLbOjaZmT09EyC2j2aIkv+iDoMpiXoZMr
+Tts0NTyXB1qIXqQmAZtTCl6zRqRAqLxGOIOpoJ9KozE8T2MaroPuUa2SdlLyl0siC/geb5qxm0L
abCbwKB16tYLqht/0P4M9CDxYpPspIzu4wKdVSHtD0OvUrKobRD2eRA8RYkrU98IfXfQcVf6FCvc
bL1HjDSffXGvVUn1KJg4s8n6IG07oOqD6DlVNm0m4cnPPi0vxn9XbexitjjHcqExswct3suK9SQH
0R6zoQMmZlE+vF1fYxfzEZhbkUY7GBPen6eTacaNPFpWMkLhRDG6ylSoJqOdd5T+inDEDjHogVaa
7M5ANDZqUOFACKGvWy2Unh8pM2T0Pz9kmRgpDEd1Z0WSY6kj7u1B8qaLXrfVs/FrCmyp0ydpI5bW
IybcbjD0+1TOg01TaAc98amtITbZqQ+1hPFxr7R3nkh3TuQ//dhv1W740AGAlBncizQwbju1xrUa
ZfE8Gm5Cn1wY1z86Mf9R6oE9BBWOiwmubnE1cNM3TSo8Xr7D9svcgKfcdtawM03/fRDqr4VSPU1a
fhOUNOhWPs28j5br/HhGFtmb0lId5hl3xkydkdDvk/bz/0j7suY4eTbtX0QViP2UpXe33Y63+ISy
44RFSAgQkuDXz9XvVzXjtF3pmm/OnnoqiRohbt3LtXCAFw0YlxROqsHwgnsYLp4oaYujkDAygSbZ
v3/D1+rg75dyEYEsj0ugO/Cpi3gHtrEHNp5775dXevHfBePPD3oZUJrZnkOAGNAsXQ1lkIfR2xRz
OAr8pmezapv8fzxVGEMTlPxH0+cSvqfizvVnr5pXmuWwkoNlhv+nvfZQ30XJz4tcbJ3jjkEPhOiy
mo4u38GwzLav3A9f86OYfF7hYts6KmN4U5xfTn2YO+hIbWdoukoF8y3UT/8+CN/Gic+LXQTdTgJr
WDG3XFsbNOpX/Vol0CjaOjldxdk1tZ4vByKC8jJwTHbgApMD+da/g5KuMfsqBIjMfRS3GeJmCM48
Rm5owmVS6Y0baApS6sTra9/clygEdgNoWnaI5gqQVJdADItamE840Lmxo+ZJx+MdeNx/QBUZEnfK
3drfm/BgEfuun99b6DTzeU2nU9hcqd6+VhcXP+O8QZ+uuLkvKPc19CoaD7rlboh6YpibNte9fp+C
MCUtqVNE7UxJ9wAB0Z9X3vbXbfj7BVxUN07ZQhng7LHdeytrzMsTpjz9PSxGavY2PiDvZw2cggAp
zjCHubL2Oaz9FfYuXv5FXWOKceHwo8exNl4+QUE9rmeVsNDalxic5BJExRTVh5XX0E0Gde+ldsvg
Sp/iy8d78Rsu9p8FHriYBSnXsNQjvymsT3//+ym/LgA1RYJGL9QsgiC81KMSis525UMUE15EVaJH
cmhJ/zKHQfbvdb4EcLTLP69z8dm6dNbFojnA8u26N4metiFaSteq4WurXHyvQD0ucdWd3WCKOQ/B
vVeL+l1MwYtxrsShczry9+H4+3kuD2ZggXvfwlTDFuNxPvoQzrPGLu/PZTZMPVPz+O/9+9okwgZC
UhFtIli0f+X8wwvPkeEAE3A4odrJTM61qD8mIa5l74xFnPrc6ss8xoC6gPQ9hXbHlV9wviguH/nz
L7g4i4MN0LcXA3FEbibUjNNaboLDmM1Zl1nZtabYd+fy82IX6aDTEVyMLrAj1guZtuZorCsv8Luj
8mmBy8ZUNOuINd7A1xDFmV57ntYfYGj8e8u+WeOMyvdRxNlxYF+igNwRFZ/mZ9souH6xpJrf/T4d
r4oKfQ1U/wH///cyFzf8IqsiasDeAuoc1rd5t7a3/AicBPqH1z6w747hX490cddDj54zCMHwNTww
mrVw32KIr6xcU/+ipQ/v2sbfePAZgwczWOmi3zlt+79lc0Z4Wh/DNxhNYux3WSjIoav0HERQ2K1S
eWeJ9TJdiVVfpSf+XuKyBPAJx4ishYG326lUNjyE+2qwQ4qQ+Mp5BydebmYKA3gIud4NPDCnmMGu
d/YCjDfiaxLu30Saz8/7nzfy6Qr2y7myxAA7qPlthF1zc4pAAXYe+y7Tdpe47pWH/+7MgjoH3VbM
TEN4bP594/twf2EcWLAVFExumnp8ZQIKNFUVn+wJPoL//kC+PU6fVzv/mk8PV8pRT+Zs2g6N03NI
qVbOvdpBWnJVr66FlK/JXBh8XuviPi9RqU/aho3V9CTMEXJs5Sk0wJhGIGD9ufJcX0om6FNBYPVM
ZMAU9ctkbKKsqtS5DEJt9J9eXpUFGflhzh6vebm65mL1zUv7a7mL27WHIYWtDF1WdZB0Xp+ZN3R/
2XjNYSX+5iz+tc7F4SgdqwOjh3GoaSzpIOCsACGa6I6iMaF5M4D2VGX9DEBNqD88XVmJMu8Dkftq
HjCmj9Ho4NZbEA+wV5z1Yw1GAnOiLQUaIwLeHWolewdw2RkG45AHgqhUye4G9x64hi7jnthDFTc1
vbeNKgLYpIbRYPAYdwzO1TOLtpxDoqEf9r0FnhkpFNhe6j2i4aOBwBFM6O1HMrRZjdFW4g5elGrI
C9lO52WMNuVBiOWJ12MK2SW+qmjQ3lrwk9nCodUHGMhGd5BMezrEcBmfXn0+J/Eo0mYc9/PMV/Mi
ctVAwtygmdOj2QT/0x9dBEOxFhpOsJ4mNmY5AUYCOs4iZlknE5F3AeAnwDhbV3jvjIg+h9hOXmqa
VlD60vEMO+vmNYptqLLwmxnpWQd9sXD8Gdgi91v02yYRP/CokVEiJg+NEl60hZvEVIEyoGekI/8+
1d+dMgC9UatGUEP+QoZgcQh/aiACcSdTdTOw3IZ8f3MlvF9Z5Evs5aUIF1QSq/5+AJ1j/DDiNWCb
/9OTXMbUmMUeRtQ4x/0TpO3bXD1yeSWOflM6hSEBnBGSJrCq/MJVb9Bfhw4kdstr18OQMZ6QOZ28
rKO5DmCMgy/mSrpxDmAXCdpfK15EgcHiOuLVeetgE6huWbOOsKTL88W9Mqz9WoUjvn1+uItAAHUR
SKX1MVu3EQVqKseXLDBxf5demFZoBo0fdbuan/V8DWJ4/oe/PKOPTDgOIFX5hbi+RLE1FeddDRoI
pCfo1ofXlKq/f3Of1rjIpyDrGQXN+Zw30fLoF84PqvPR7XPjOGt/LCBWt0Er1kbd//HvY/ntC/y0
8EVy5QIODgVwvEBryMf7xXphH+DDNtf6+d+/vU/rXByUEOpx3qCwjrc2mZs1q/B+uZ9XwUqs3Tty
/397qIujQgx04WJ7YesygJv24NY0GVXn5FZrgbFjiXcvaOiVj++r7uv5fH56wnOU+ZRXGIfoCuKG
Zw9N933ySK7QImhGUN7q/rbqrLRc5l9LJLKKnGlSjZPqczRuHZLMsQtc11urCSTrauBYAv+DnfmH
7cQ+SrsuXo1yhilzI1gpNsCQhhFkAKczEa1+sWJzPw7mMICJJWIv19YrtBOLjZwasEFqEN8X7d2C
GZAKFgncIXGxD0dlv8mpggt1N9p3IcGo2hX4guk1VvhlBgSmtovmOiR/4XgcAjP/96700ERwDPHx
nqP3hm9mjPvIcmrIQym8bRNfSyUvv9XL5S4KxrAanBYs9WBV1UDIQXik0316XVn+chkUUWdlflj2
+BDFs72L9jStS9bVJZwh9LJdnnmRq2sR4XLfLle4CAg9eHXSx/Fd0QniAuhiTAlmJFD5wR3YVOUL
7QdMVJb4x7+/nO+uws8PdhEOuAvhgTZo+Fr8pOSZ/bQ+xvGKGvN3CZ0LxiGceoFgcC7tr8emNqo0
6CqoVbmZAD1x19WGrcYr9+13G/h5mYuTwG3WY6JyhkubxAYKfH6Bo3Kqlg1yJnm1rX4OX5d3xOfV
LnoHc4jxjDtabE1B9F4YO2gTr//9ar6L1KDbn4n+HqSLLuFDIYVQ1nLuxvT22noJxtsOrg2PJd/+
e5lvI/XndS42DiKDjel7bJxcwdp906+jbFnPKzvDaDC7Vtxfe6iLfeOQSJmixWXrMNjOy01/kkQl
8PK6pq7zzQeLlAiC4xAuAE/40h/E0cBjgXGJ3jZNjJ0DBzlcE+X6buM+r3HprcXCqF16gY3rcpX9
P0COlZoTZlgwEf7fjwlARv6fB4ovIpBUfuEHtWzXc0Xf5gH6JcI48YpAnmTNwvYnO5cbcVk5V9rz
320k7MqAYgNYHEYeF+uWwgRF3/ioMs0RFEAQbpsruMrvciHMH/5niYvQV3YmbJsF78qPE4gbZBiJ
CjkmPuvSkSTDI9wFNEuunPpvwsVfi14EPmCTizgUKGddvS+b08w/fHYAoMC420a/1h1cIOJkurHH
OVdvFWQ/ZXAXl7f1z1JdyyS+61D89VsuciVqHBW6qgAqZ8zHchNhn23woCr7pwt/iOY0OUCPwsdB
p//ehGt7cH73nzIYDQqg2/Vju4bWTpvaAHZAqfhZRoWTYihQrYIpzthsu1eO1LVlLxInf2h6y8iZ
rucYOX3ZQQKnDuB4XPAos/zld7uAqcSuzXm+iTznQQcUJv4DxvwyCJ2VSxjHQZ6cXXdyg5+gDrkN
dGNW/97Ub27Uv9a5OM2W7PzOijHOYkMLtSYL+E/SFCdvjleKLFe+nW/u1r8WuzjFFeox6roQ8YII
0WGENXW3E3zZmNl9Ohfoxajyxb/2hN+FBAwKUBn559Lz8kKXluqZI3ExTdZBwh8VS17Jrb97V59X
uLiSht5ulq6I55VwQSBbQjRQOs/5iXFJ9LPWzWs40v4KahUp6HmzLu708wDkv5/r4m6S1GGTDCSw
NhAgfq49iFhmk+JwLkK+7tnpXLQhaNB8/FOZCslMuFi7ITC5X3jFHh4FeovrOti2MXS5pga1qtME
BMa9ZXCntbf8CKDwvfMUiZ6UOzMNwOSon4LR8+Gb4jZzA8lhOCbetp0P3g0zS/xeRV1BEqfuZLEZ
ifaapC97AeUd4cNhOpoH9GO8qd/5Dne2S1EO66I621RNtbukjaYaMJfJKzt0H7v+Iy5iFxAmUy2A
ukR95yREOsI89FUN+at+sQaTCzEOdm7ZS0GysBzkk63H8OzEEDdt5ggHXSPbTNGx1CG5w2Q23M60
9xtId0O06LjYRanSCa4WTV62jqqTYfTtOtVmaTBVYi19o46Rj37QYcDklUTbOTTgrTJloVe9n+Un
dyK0Cui2myi41VFZtVC7VQpV3ETml6ZYimctDG2SOgyU3kOSHDm/aQP3oQvPAHsLpIdZOSV04gHd
GTwohXduj35ZUCXwuc2tKVx33Vne3QrJATp78mViHPgx+cy7MN4ETczAHKRwWgwrf9c2FD+gb7aA
cdOsapvwphrRXClQrkN09Cz9D8lfSGDoisqERtBnaxnYVK2oT6LQ5A40GMBXYuvGF9OwRa5Ff5d2
D3JY62SQzE9K5QHc5kCE3CXANFj+KxhHCEw+5OJ7a1pZnhWhEQcWAEq1rWf1cHLlQmUdaU8ejcih
CKvMct1XsL5Zh95n8Iw+7Q/px09NTONXIjR6f/NNR1sAhWcpMnRTXkZvPC0VXTbR/Dw1RZ9X3KM5
xDGjvFN62gU2ndaDhCC1A9FMVgh6i65Bip+PW0mVqZLALEZReDdJsa902K0K5YFbI9ttJLzNGOkp
rXh002Nb0rGK+tyrYRIBKNWgj4PdI05Z9pxVrJ02xlf12vWMKRMF3wAk7k4nk7mEX+0MYby7wEjr
d4xMOwyEe2ON47ov9G1Yovc6gxVFjHswgrkQpUJjmjMHKvFVJD6igPp5SBtyU0B12k2XyYvRP1LQ
TVchQa+zaN3NCB25XAAWuVEQcD+ERQ1dMDkX0S4STP8u/LqUa3RMoC7SLCLE2+pVEtu0bFPuUPEL
EnYxZlA+Lx4Jc+N70dnqxq9E/xAPRABoiVf4R8DdNHGgwHdTS0Uxl14qIAogWu3NuGab8ZcnB0n3
DjXMW9tu3cd5GXUESRCn4boVAbzbreW2rmc/K5GtcE/RY2OXzgOOG3PhZmAXqV3dwDV8N8OMrUtA
GWuymvlgOgURP0z4U/s2FNYt9U28oOgH6GuC3RBYXmrpf1Nb3AvlTLcuJr13kNiEfn3YQr7H1M5h
xHHrUgPJu3tpDeVhCLyfrs2n3eLPBuRl60EONb63wjEIK3y22C10/ycYicNi6MMXVvjE6mratmMP
p45KTxvbzA4Qicu474Z5TNhYAbxpi/qmi6WzkSH8Mu2xjFIJ5OO6GZoH1i7hpoSJwd1QuAFChfs2
SFitLoMaXj0ejUkHdY+kLgm58WIdpU1cji9DiDcCJm4Ls3DqTvhA6m4FYcIM4tD+j6gFBNYDRQwd
02a3VA18JdmBxMVxYO2KyybeqoFuBjKIXT0Sg443pXnhutuKkToXzVL/5pJssXrxHEzOr8Vz13XF
yU1jiIbqKqyAHN4cPDL+UIhtCdRqttxlP5yADfniqAe4r/X5VNgsWQwS73R0gHlZoGO5Q0wG3AaS
2exdtir8gYnHsKnqtmizBurSIolgIflhldJF3LEd2Ot6fVNtu9iN8e6h49YmFcLiOlrC/m6ZIbpY
FfgHDfKDG28u40ME3nIee22UkH7i92Hrik1heJH4UlppXWg361VR3DmFHp7UKEwWTzRKaw92DRIX
BASBCrS1rEI9WpB1v6vxhtCbaBQ0IB07nQxUK0mH72+wKieHmht7gsrNuzs3ftoC5XtGulggQlly
B+f5dkeF56WlUsC/BUG1Gh3+AL8JutYV3B1ZUWu8/Xa67YdlWjeleT5/pxlsJoYMlt83UagO0yKf
FAN9Wjr2UxhKax1CAjOMMYwhui3yno63TMOG0Gspg4NGOO+rsh0G5NlqSwpWpPhw3JsWouB54Q/T
axWpJ1rDYTfk8WFGb30ELgf2KPapLRjdtwp/d5rK4Ingb8B+pE1wfrZyoPW+tCRPqD+NqYIscDJX
rnczjmA9m4nHm4ohli++6Z4ZNfOq4MzcRAqTyHncziEmhw6O5s6U9psZ4UknILFUNcRGF2N0HykZ
O7TC3R6Td1duVAdf57YFZioka7+XqHUrCXRtWY58ywQI7lK0/h8gJ9Ou9DMOx7ikxGVzvyCTyoEB
fZpiZUHRsz6IcAjuOqfd1UHMgb9SIJ/W/g6iAiFu1qHIW6n4bVNM9h5nRIuVU9RPFZDs6zk0Oo2C
nt2JjuQ20noDBcakxxzrjiNdwO6+2hoFuFcDNhL7+2HQy6tvkUWlLBDLttejvjGkx6TsLOmHyZZb
KT+ZBpWrJd5IzhKNgRVw7WGY68mGwRDmdq6J/KQPyG/Mo9SWjUuZ+Ca4AW2GnyC/8gjz3RvbXnZd
EP+JQLBLBuRP+Uw9gWoSavTr1g9etN9iXlI4D3bXRqsldos7DlQcT0DPO6NgZLwL23i+LWyM440t
ll3QOzTpaEBA38ZwZTnDYi1vzn1YAfWdxNXod+Gukp6H1AzNUL2XvgPxvMqe/XzUMItZHA7oTF80
6YR9BV7XGh+nucJnrRw5rLhp3iXDnHMQZ2G6Je7ulVNwkQ/zPOyXklRPEbJyuPGwYwHSw7OI+QQx
Uy3snBaTexsvXXe0lznMQOmekoLYZA0jGQxqvBIg6155z8xhYFIzMbw6+EgdWLqnkvR4962L0akq
6xXiUA81g7AJ0pi2dFUAfb5zJkgul+G8Zaaxts655wyB0eagiCmPng7Bbl1MdPSbUm1I3A2QVprn
vec39lMkEKUKO+iQgLm5VTR0Cxvm7kDpaG9szwxZi1rll5RLtR3h87uzSjj60JHzFpL4GkI9uEh+
I1b06zLyCgyc6gpk9MpVKe6nCKeaehi5+hMobdKid4RZ5LEaZu8JRKpIpFZHGlgLSADmxVBljbLn
904Y96kLaAMbNC5wn1W3Zgg5pqKFe+wWgwF3WaiffFnkvkXESQqrwjCVzWBEQMBqRWrZbUIuyCae
rRKZiKdU4ukaaMFW8XXoYBssvJ0s1H28hua2/6BsQV7sXljwUAqmexPP+z6C2yRRiMXLMrMD80C+
ZwxM9kqo8j7w4rFKG6cEMxKtfTclnPnA0FXA6+Wscwo8bjRntCBNCktmGyfXsfi7gzbKrlE+5s4c
QG63nMRpsoPmtwkgy1c4/S31jJ04c+0DWajLDysKf3MKDSliTdUHqQzfVkb1W175UVqKoID1EaXw
B5oa10tVPZ6b7I05MQ+auxZBDz7hNqIHBFiDtIgjjCZwWG7IAofNJDaKrc1QwFkzAg0AaBd3D7Zk
fB4jO2EKfc4hHXU0AFgmuinBmDNa0mJamp2DROBQxjGE0DBThz7d0quTiz1NERdNNrGA3ZZ9PXv4
qii5Gwe33wddvGTCNeFtXMKZvfBss+y4hjBqSUOSCC9ys84arPt6CpfjWNE/EzLH1Qx/pf0cD4Df
Q+Jf8APmAGMPGWKwfJIGeP3MGyTouyKKMP8enL4c06rvCph5EqvYuIPqwUWbkP4IAlCENS76yCQ6
GaUEs2Ao4iAnhe/tsZaVMlyqiZHxsnejAnUFJg8vjrT746zImLqWFScguhQPoVPQgwON5xMpYR0H
HNgfx/tPruIUP61CVrhnS938LDn+PQwzf8AzMM6hwlGvxsh+FpR1m7KNqt2gJElJqG+IZmoAhxgT
fmraV2/uws0ABO6db3NV5xMyoXvtuNUbF8EdX3x/7YqQHJs+7HZ9GFRrVZPwRluRVkA49OSkwbVY
d31HPtoosPLRV+q1Kdq+Byd7bO5d5UY3ZdNPFI5OtTyO4/DL2FA59/sB0nZQl1t1Ya2LNGLabEtk
jiiGpy44QgzR39S1xU8dPLleauZ1D/BrbQ+UOGNCHc53Pe3EK1rA4zEO5QCTMNkBzlCqejf0iudt
b2NV+JKPa2OfLbz8yln3kHtZg5RV7XUH9WuDSaE1hI9N3TYaJURxLxyYKyRVH8T5NCz13qUG0tLU
5u8krl+LAW6xk8/C1cCMnDKgJfAn4mAdgOOit2Q0EKqNIoDiRo8/jJUVHODoCenrOiyOEZ2cd3xH
3a3nKQz2DMwXWXzWTWHhh9Qx9Jsk8U9zIKBT6/iPqDvHBBQz+E0b67EpVLxrtFft6gG1K+AfQGuA
0PJWVl6Qhh34I9jOlZILDMVLVINZ4HTTLh76Ki1w1pMu1M9UwiDAq2cr9aEcs27sVqxka+gG8R4R
OlQz++NGVfUUaki+6RaVOdzEu3zhALouY/SsJ9iguaTMtMXu0YpwE4biFoLfc1oF1e3gOhNS0Onk
ghHKkm5kDmaWLTwf6ZTgbAdHEkegrzD6iwO5mHS9L7fVSOSuaxk0KMuS3ZwrK/RGpI8zYcM7xPX9
HEJKzhEANbODzjsoa3Qs33gw1KfBFxiNDlDFhYaKNh8FVcOqBqr9pnfmaGtrEfwKGQX2EqCF6iCl
nE7TAKaFElX9Poxeu280UAyqwyRVChL9khD3rrPQss7nAZMZeIQNOOYaytNp0apooysBFNJZ+8QJ
JYa2UQRlnaarH42J6pTzGn+4Cnb4ux+WUf7Krt3jhFspde1Z5JYT1ffcF8VLz6BtnMDTblNyzWGN
AgO8JCwckrvA/iMr6/i6HWmxd1gDdI8g8lZL/zUOFVw6a7c7FjXcacGZGTaOceVP8JistBusYNPT
Uu+UXyJpiGZ7PxNzE7iUZMjzhzRyhu4QdP7P2Wp/6ho9pagJ9w0Bo40UQXHHCA5NEaLPbV4LsM8S
e2nam3Zs3gszkR8dJfpQeoZsqPTIr0Voh2VNIJv7cY7GJ9B3pq29uPKP01Avb+PiKe6MTtxWIruf
R6iV68E9hVC8T7jV16AaGCet6+7BQk2X1hGYhVS0Dr7ePsojbaKXVrh/SDMVT9SFYX0NdXM8BiS+
BeRotOLB1obHKVT/l5dF4xoFk1aC1xUHgHHVzQ0IEEPCtD/ntJqqTAfKypRly9VYsyobJomBLjwW
nuoK+aQTNP5zY0fVpvAqBQGc4rYoaZS3QTch81kwpor4gnTa0LOHobLvWEXUadQeO1aW7X9Etv+T
xS7ddiE8oOK2D9KhgWkaLJiPUBmws5jab4yFQwgr0NFBPVfZGLMNs9zgf0b5skRFqlDwPRmBlL4R
QeZOIX5YOWP20Hn2hmsRH1yNVlZdwtojJkjlpBf0v+eeBieXD026RLBqG40XrBgjzottqRa+tDG8
Y1JZVyZ3GwOiOlXw4oVI/TM0tW8lcut9Pfq7cCz8fb2ETz1XLZCvdQHznj4+okHvrrkYxA9NBu/s
hKjrXy5+lJiaB273ze0k/W49L7GEBja14N+mbIQz1d/aktyj4JHPyzL2qyEyE2hdYXzkpQXIMnAK
0AkIO1jdxgpg8zFgEzRkIT0BBS4/nQJX/0HB4JzgHxvoTHUKhUIwwAdxqocxl25THThblh3pRbwe
iYpOzrA43gbJa/gTfqHtkZKairSqpdvv0FmpDg4KJKAJkTkc4PKIAWuBdi4deAm9AFNljrbHe7NE
g5WxIBqPkT1FEKQMmgzYzsBZtdTtWdb7bN71JUWzklZu95NX0y+pbAvSQJXM3ZbGG9rVYq1m0m5U
UE3PkrjtSrk9NEFgVQlfRm4keg5sHo6xdppfQI+iq9zPUNJ3aIzYHobo65cBPvmpeh4X2HNlQ9gj
fbAXvpskGEF1VHgr3gYy0eJsE9C17bhGl7Q6VoXDybqJWHcMdWGOrRbzAxFxd8d16/0YfHOONksw
bmzGmk1RIpEH4og9Qk0RF0vhnk0qRI+2aB2Yp7KZ0eia3HpaIU9pEZ+7doTWgjzNmr/6Vd0d5yqg
P/rOErBAc8abSIfyxCuryR2GzDNZivoDFhV3EMIEtNiDPDW8F2/AnfBexrP0cGw98Spyfow2XDkd
WF7sPat9s5S75IBOIAUT8YmowTouKugSP8K/1k8/4tnzNi1FpLQNAJgW/22XS66ggg1jCHgTwIl0
VjIHmrq4k1LTg6+mjeMJ953LEf1SjoMxxuGw57phTuIJ2R5GC6LtIw6Yjf59QpewTQP82zYPEc7g
pRFAJDkWSAKZJCUSxGkFUT+TnTnVw4iWDHrO6rigM3qqe00fmo7Xd6MesQcxrDIrgw900vEOzn/G
OeeXMhkwTlm2Am6Vz7AMRievcUkGX9PxzYssGEA0t5X2m820RLlCatTYwQ1dog7kdsvCwZweMDfA
+mLDRmvVzcOcTRZJnQZmht3AxpR4fOs6wzEANZ5MSFZLsUdqnYVhdZw7SNDYotkbtzyJenx09Xvh
olLUEQRmB46uP16uU/gg97b0RyTINojKlbT1vQ5gilOyKHea4j2Y4x9+Ce32IdRr+Geiu+ZDEFwq
kJNj+PQO0UOl5C2h5FQO80GjdYlMCWr+s8Fn1oH+yJCaFMRf0qgfXwU3D7GAErbDdx5cyjdTXKGk
ihH/3DeD+n9uO3CEywE2JggI1oyOpI0G0SNtzbx1mvqWg7sC9TuCw6LLdckCMIEAqrIfIysIfviW
3/wWNbBYcCnZiFHKO21zCy6Q6O3vmiKoKeT6MLKDE0o/hex98gdZIIkYa+CJ4eWBSYmDUq0Uu4GU
71VbyTVa7CvHbvg2AAgGlpxBsy1nU/1EfshXFsU1UI7uK7IUec57XPR+uEygE7kyvVvDdjJMBzOI
lZHVHmWxm051UwDZOd/1bQHZjVDJJ2CQGJ4YgLLSZftAFHbSLuIlqubM6vo+g66lhZIAcmwKHbaA
9OymqFWbAxMdvRkS3xtStyYpFw1qFIb9XjqV0DNLw3lunslg4iYBywe5IqLJCyaZfjqG5gFJanWv
YwKDzLHsSEagjThB5BbNLM955HwutpPCNzSSPCrB2PArkHXmOINC4U1puYhQ/jgmS8jWknarscJ/
S3Tw2oaPB0jG34OKnbVTPG3RD75VGPdsrD5QB2agexh5G5grLgmAMMsBAQAkZ7s+LYC6Av1u3yga
2XDBKsQGScAdkZN8swCxBvC+iClPeRzDRyWkv70KilBxvbEYdklpyBl43oervSSC2tEeHf3xxYkh
wNMy/1XIOU7G2ga6FB44xzDs0SLgcwdGlDxF1Hmr4+C9o3QN+4n9VJkjul93Iac3jgheBVzg5oI3
+75bIAAIQiEoayIXurdAZ0bjcWNCi6zZCLtg0kq4OIbOuliaVEcwmrFd4HxkgImVMBNIViGijCXD
ezSJtjhU488ZBraJQ6ZXdBe2hvX01irph1ugCdiO6K1PuN7s3qRwAC9zPlbP3dnHlAzdrV0ibPno
ZKoluDNowWROGT76NlvBuIKDFU6CzHeBz5qQCTd4p7i0+LD2QGIYluqPcMu0azz0zKP1hDPAFwUc
I3Q1QB5vk55AM2Cu7UdOEdnjUsAArT71MANNg6lM+7r3UnsOqi1ojceGugcYx9D0v0g7r+XGkW1N
PxEikEjYWwAkRRnKu7pBlBM8kPDm6edjT8Rsia2QZp/TV91R1UoBSLNy/U55xaHX+4uKEu9QKfT4
nhi3Iou3sv+RKm87xdpwoEuxp9w1Q9K/7mNPBs60IlJcqn7veFW1d0bvoJEuCE66nLON+0WkN1dp
Ve8I/CCcWZZXc6e9ccXbKo6TF7af6HeGQFBJA5jCrek4LvNwAUCX+iLJN3NstGFc9YeizfZlA/w7
Ws0ZB8mdWk0jsFdvJ+TwZxx+5IbFYkotGjD5vs2iJWxjDXFBi61irDkxbERCm/vGX0egtTItwpw7
zWZy8PiMItILFM1MVkJPx11wH15rtzj3FAtQZfUfaykue2c81+mixH6s985GOsM+WQd746mcz6Cz
LkoMMyAXdH5kj8ckwuTNUMNyVYEnno30mlA40HgClu27Nt4OehfQwqpZjcU5rPKfkvC4AS/hqPfg
yy747hZJ7G0yAwQwoQ2p6e3t8XGstEdesQZzUYVeHO/LCuipj4azaeoPNTmXXI3lmUf1chmp4lyn
Lb1EMgc0cP/o7gKUouDiRbWQm8SNdvSJrpN1HcHD8x+zyycGe8gDZvdlr6tfGVsYFV13xkcpzu0k
v6w946LiDua7cU2GD9MEmm3omNEdEUD2YyIWGhlqAFpZD8JptkarERMFqCfaguhg/kNPHC20nNw8
qzu696TW02RJNvqw1Pf5yq3Tp9zNbiTWqlUfWWxpncK3SjTt3hudYLQ9LjAZhD+xUy4bYNSP+47Y
l22cEm1e5k4wt3+HUg6hbv5WCvKrvaxPw0T7kfrcYTfmpjPaBHFNyUtea5iczxVBNR7lXxpvl14U
G8gN9OOduMFJVt/Uciqu6DdVLG4HctAR7lzMcKXREuZzh+eTl0g/qbMn+urPXdX9YAlCdDOvMfrx
+9kzwojal8kkNqgHaa3F4lY5cUDAOclyZYv/gzNsTGvdlFAmpYGwvkrDsSBc3RVJwBzoNlbvUDwb
2a1t4cAXlyFm0Dc8Jgg7J1qO77YNFo0plB8v4m8XR4GKUb2wQ2MZ7b5kbRtk5PGYi/W6wn+pojIY
k+wploK0THXtde5rywG3sUwriMr1LIWybUVK4leR4Dadg5Xasrpd2jQg64z2XnTZDhiULC0tcegC
WYJdnDZuV9HcRtTsANQAa41GbLkSruHjXnfvlW+5TJYNPbWZFdM8rXRL+pJgeqVwLYz6G6nV1+ui
NefIa/RA0MN50wbjMranfaWPZ0PlqOu2mnYz1xBw6ZWGT0WEWfM01wsB6+7inY1uBc27AIMDl65R
m2lpFLYa/Z3UWSs7qPiVM66iNjYeltgKgzQJAweDi9QU3MegeDfpcD0r1Rv+YE7RFlN8GN9aG0ry
VAZD+1NrVINjfs68ebTKoSJ9Kd3bYxSSclX4MuWGYrEj0stM7SHMNMelvFuE3+Pjv7UkqHWvGe1W
NeWdJ3r8he3BfBUarTE1l3eiZdJr+TF5hGv1RYf8yqhyqOOss4isdn/KI5PUnGqXphy/XHVDEhzU
pl7i39HQ6i+x6F/ACAdU0YmfApm8cJT0Z1bUdLjfJkkWJFMpztXcHfp0PDdsm/3WSXfmap3Z80Rq
qz7Z/pqRFE9qBN3htO39BPxNH5wr9OU9Z2QpLhV7rldb9iO0oCDlclW33fLDpnVwJqtFhPPS7yaj
vEtoEkEPsKJrD05CljUbLobpmwAR9VNP0EZwh2tT4Rmplllu5vVNw+Y1mOKy5/TVcsxP9P68Metd
Peu7IfNEoOnDbaThkWLETwmdV99O6wugk0CtvQw4av21NY6neOHu+lK/zbUMj7g8WBoW+rEP6Gr1
BuT7vpE0pKS6NKYRp5F0lOTf6frVoLsNihCgkrZ/MVJBhB2SKzPVz8tq8IKqNPNfsiSKdRVucxbT
S8P/IoMyOeTYSyVqva1wkrrvmrb+483O+Zj3r4Ar1xoJ49fsC7dsq5QabdcCKuQdIfZx/FIwV0bN
rq4crGypRxL9p2ZED22ORm2hlHCyIr5CCkd60VJdE6a6nE2tuzPy0gxFXYvr1FqMX6Bo+ehrdevB
49BJ4dIkUcuNvf7S3WG+JW0ScETDtNdetfpsEBmltknBlcfQNgwl099ThOWETpaj35qc5t1orkGR
mdEOD7Hmkk3qorUTK3SbMeDjaIE9uUSgcJRRjreBThMi1MfCZNVjVt8V1o7KZ36DMXBLyHuMc7Ci
+2Z1b3k67gESOKELb3gCJyz8esyLA4/5kM6gn1KJ67L1Hnl7EzuksCiVR8cKB5iQTaVePSP5AUh0
5RY62yTujfQw9ZZ2p1NGpo90fghic+h2i8EdreJID5WGQV3T6PWewMcxyFT6DDZdQefSHbCPCsIL
7ZqO9sxgv9pNdZmOfbrDRCkOqgaaSJazr02Vs5WL/VvvOQcWhQfx5LFP28AZXgKwi2M41XwNJZ0g
rW3vlnfz2K7MD3nQZPOTyRI4sf5YqzzkYPpptxyCjuFsaRXfEf19a7jyXC+zB7urY1ycqrvEUReR
JMTdRP1Xe9puYUfMIYuf0RzzOAg5ciFroW1XbPqS+8A6ubsU27PNxMUqa3DDnkTlYpLcL3jDxjgS
DaottrUhiN6qB+/CVKVxsbTm/VJZdWhVXKjHOBlZtjOqmGR6YhupbouOoqKgzylncT4MvJoiXs+F
ZrVbyq1fut2bV9A+iRLPGmNDQOIfizqbvnW/TUg3Uvk4b1qLNEfcDA5rydxpUusJX6cMMHsE5O7u
BltngwMyn/1cP3Isssp6wEVLDJtx4O1R/lp/Z2d8wnqe3n0xAL1omn70yeov7VZZPlcbzFkNLiKW
Linxkhu6p2r18U3DSbnNDn01HbQ8paNdrL8SB2+sgsl/LVcpf/XuRKXczvz1BPQxM8ULrdIRfU8K
jGUV53MGdKy18m+l6965mbr5XW44w0Ui9DJQY/OqkvVOm2dt00e/6dOaz+08z2f90vc/0xZKWtuW
ctPnVnFXaF7xo2q5Q4vjW57mHFJFo4PI1Dce4ZLntVGdl4pzw5iHS8vI7N0yrcYmFuIvDHThOz3+
T64SR2qF8pXDWW2snFdaA1Q/Vjna4yzSSKJsnY1RQTOUMMQuEf1aO0NbcRmBpt7d5NKM8geDewwU
pllL0hCwNOYQEEn2mg5r97tuBXmNyhBcy81artd4uicPM9S4e6/q0cnVFQ0JXZpJMKzNclE3A7/K
0hokx4m2OxPZiu37kONnVVGkZ0DqMGCc3rGBp6tVhZ3oCQ817Nq98NbYGWiQT/KuKlx9sxxfTTLF
rzKjD9aN2qXjtP2fZSiMN74YhESvxUHd0Rtieg3dgaVqm9HTMurFjd4sU4DgN+Pwcn5FptEHdjYg
S+nTfHC2Zh1ryUYkFLznNhlThzhm/Thj9ujay3BZYJammQPsS2qGNlqehT6blL1tPj7VGm5ftsXv
LCquKCvuqnKi0005lwVN2R4kqslwHmFz16LvQn4y0KjX32uKVFStF0GHJtUGvaD6FOQOh+6Ew8Za
NPumBFdZ9PlHqy9/I9twM39w+zGwxyyEBwGEVVvRXUEQ5KM1q5VEgQXQI/Yu9KTkOrnS3kqxdwl6
3g5muk30u9ILsPwWM6jSdR/WLIvCfmmTF6VmN5CRdcxWruD+5OYUJDHHzqZY0lUjhMzuHqPGiPYG
zatNNS7zRqcJZoIilCZ4RZoWrhWueZXuh3gcNB/Sl+4Ga9WU67WeNzZlndtBLVPtBGoKUF3YgZBF
lT53mR2fZxVNN6o0JEMXtWouJuEyEVOJWE7gIXMv7UTtTRHBzlxW7gaejflJOlcvqwmjlaCiZeNi
bfmUrH05hVM7AxNH1lk0dPVLJrRYhh0NQ9A40wVpLSGZexxjdLtEfG4NqbaVTQc7CxuEs7Scl2BK
qmWbGMVdogAJSbDcwnA1QouAEr8a7SdLh+FQwhvaAtdYh7Ff1nuIYM7FjDMAE9GaQGm78SBbZrNl
LWdFRuLDWupn6QhllfcfjU/U2V0wy/RMRVUauDG5CKOLWWCvdaArlgwgHeAqWCq/mbOzke5FEXjt
CNO2WUztNYd7RY9B4vNKL7J45OVFKFbdvFChO/Kj/FSK9be79mI6ShVX/JwB7cI5tdW1NQN1pCrV
cMatVM9RVU2hUBynkTcmT3LxBhDC9DqmV0riZ6ue4xacNJytLuvoCUBkY6gok5siHhrLb10LTaNp
DgCtpkMcxuxw7cwoTTYq5v8gUEL5qVHWph9FcCinppnOu9jSX113rV848ndipRevp4UVFmmik/IX
1ecugcjPUqM218oFV8/WY2bSmnVuczf7UaiRu4USs69Fa7dxIrsMGdH2uzqRlw0sA98DNfId0aTP
IMyXMkYdFCpYBkRzLSacrX5oxqdWJB1RvtaRl2iYRqpvlUq8ca/HOMP5RN3WXCMsWHFj2if3bkRb
VaBtTArLDSUYBvzUBn5As1TuLltc7a+tgeT5cyuWlYQl2eAiDVA1Eo9cd/12KCZ7veyiVPdAgGNB
Z6aA7eFjGM8NAMwuqbaxhKMt0H0wAdzskhW5PNbUB6NfVybPyk1Gh50+KW3cJ7rihlsuErywzS35
attlB55oZIfEktZz4tjdsu1hgHb+SK18NeqAWn6r9V0fmPPS/e5sXfsLNULTfTua7Jv0H05Jr3rn
gimvuKxHDhcgh2LBENmmkNZ1MdcGVEouMBCMlp9mT2bGtpq0BgPVyuQeiIhMTpHlU7imF+WR1Z07
0FElLM1sNqvQypckaCtM1zU1XnmdQdM+M2bkgd61vmo/k0GZh9HRzRACIxC+Mf6y0wlKcku28i4X
gst6baeAPpoL0zSD7B6anvJCvTHwiJn6QlxYR/z1qJgIuNhwZo659Wtkqv6p6vyOdnt9O7ppAg1J
ApZOY93C7XV4vtZY95EdT6ufmvxEy+Uq7UJ3CXRHJc7BbYjagNPECfy1UOUfKe6/9A6mbevuUdEK
y+uj/Af/x6T0KjFv2SaaP2vaw+2v5M4GJNZHLJeM2Lt1m+ksB50WMHrNunoY4hhdM+7pM3w2DYF6
k6ePuTW9fP27fSoAefernYhoLPJKkbIhANGfCjgABAHrv1SKAeR3fhOfaZGcdwOdCGg8Vp7nxVxC
50Z/rcRy6Nf4be3N+rGyFhCLOcZD1bK+0Vz+WyOE35+OGslAnOjwz8c3PxgxffTSwLdB6r4ECW9+
kQvRiG/0XeLfipaP45zoaHoiocxeHV/jErR7hMRhHQDKwF73p8tiU3yrUvy3NOjjgCcSGq3xIK67
rdzqmexo9qrsLMN2lWqIy/LXU+QT+SWaWBMfa2E76LL/CYp6p14rRuJHY8VL7JBfoqMPYMQF6eX/
n/zy31/s42DHP383GMAokSUtWs/E2dNbi6wgRc7xnQj8Eynkx2FOJoaiC1uVmiu3R+mO9+KCGVSJ
eRm1y6Z9GrSwq/PzpvnOIunfi+A4KhGMkKWELU8NoguCbgEOJIzXibqDyGC12DdEmixBntOekO3P
Nf2vLVg+DnmywBe4495qxOt27sDKjvEIVdRfdX0b78Sivf6Ppsp/HvBklS9eUsbR5AC59eW5WdPA
vSdUHhxFO0j9GJSFLa6R36lHcx3u5CK/UcB/8n5d9ldPMlcdS5yGW8cpNhGLYKZOS+r5atTHFyOv
3I2BqOT52O/s+KS2/V20z783UcRF/xnWOUmFMUy4RXSPFz6rhFFO4ql3cGQouaCJ5Rvnvk/Wx4ex
Ts6SbLAn2M+D3MYTKIrJkm+PzYdlNsVeH7SfX3/QT57sg3PpyTYzQUmJ4VHLrVs+m/Tly6bMgkJ7
cqvozNTK75xST3c1TkjhHr31LDKzPCzLPi7+WWvW0s0ZTq7ImdZxaILKcsW+Lofp7esnO32Pp0Od
7NgovZKSmm/iyTKWBASFF6c+mN8ocOWpfcFxGM9kBniYMgAqnrxAj8MJM10iM9Z0poLlOqKBUvqo
Ixa4iqUVEFRCng4KC8hE2lHCBS2zl7deDTevE8VOVnI5iNYSf0yVQCgt698aFO4APSqZZZCa/ZI7
GNiY6dyg+HiIY1SO7qi9YnL/p0/VOVGHqL1nFxaVwnjKLS9QPV7TesvCFZnbf5sI988DYyjlmZ6p
67CLP35CIyIasEYYuK2c/mp22hAa7WOXZ3RD8H9s5t+TNn7zkj+bNd67IU8+pRqHqTXw4NqucXbj
KjVAduqG8ymKl5evJ41xusGcPt3J53RikEA9kdCFgIZ/oS2I6F9RLRettYZaZuqXkdTMeqPjNXsG
6m3THsj1jRHDwwc/TgLBYg2rBijRVtAwuty55yZS0Hh0E+AHS+1GKB2H2SjmDbZ+AxSu1IWQXBTu
S0655OOFxsmx9pCactp+Xz/f6XL/5/E8NisDExGH6MyPH8+Evs4v4kyAen57T3864eIYaus3H+z4
lt7Xw6fDnJxJntnqcpkZxp79NFnplnlGMGW6E7gquUytq8aixZbuv344cfztvxr25HBKgMOzeBrl
1uF6H7hwt6lB3U3mii6ItA6u6dQ/ySR9BavPN6Q17FxhfXNC/avw+L/P7pgW+jCXoKCT9aELdyml
M7lbfCZ82R+iKb3Iq4G2abuvYNm4LSamADCG+GbkT1aJwU/XOYuguuAa9PHbCshp2hAX85YuT3tT
gwb9+u/fr4HBNRYqHueha5yM0GdTNkKbnrcFFFpfd/OYg7CPn9sWOuJg0v8lk9Pz7ZWIZoJL9f1U
z1ddhY7q61/kk0X6wRnpZHqtCZ95sBrStKfxqerJaBtN/aZ1VHbptIl34J6aBHL28u3X4/7rnse3
/TDwyQSrKnBEK8JrbC4sgq7i9qhfhNhcl+N5JlqIEPX62tvZnchNA7+pdLkXHcLXcbFdf+TiHpOE
OoqneNCioO/hF1fW2m++/i0/WeM42Enb5lyilj+1Z4gKmqMe7LhtuQTH0MPXSH9CIzVy6ft6oE8+
w4eBTj6DZXbFaHcMJF9wjoN+4nftGS4DSjQwxb755p89FbbXrknSoUXgw8nOVaohiSc4t9t4vRof
CkJfTIlnbejCfvn6sT7bRoz3Q508l5dryh28mCITvsE5oNAu3ZUwpEOoarts9/Vo3z3XyZQyM6XH
ictgCByH9rK9SbrAyu7156+H+dcdj6n74aFOnFESBx2qnvD+LH/aHO940b49m4NmX2CxI77ZiT/Z
/z8MdrJRLELrC1PnodbiVUbXbXZE+Hddke6c7JeLh2hVfuNz8enzmdxhKSp1KR3j+Cu9u1YicDU8
rY04cn5O0IJhEZf4OFzM7V0HbOJepcsdGSv6+Pvr93p8kpMjx3g3rDy5GbiygTvnUmVqWojRJvkv
w3fT8TjdvhriZOangpDjVvEyk8thY227XRkYe7lbN4b/ve3u58/jWEczXEE82smXq8saEigowLaE
eRK35kU8VBtNrt+cVZ9NEMuQyEtxS4aNe/JMXiuioaLZtQW1rAN3qe/aSUd3ajsJJQKoRlLB88Eu
6cYYv/P5/m7sk+VtuVjBoztC8NuqUINgoV5XIhGcELkx/JPd+Pj1FPlshb9/1pMVjnJXNeD6xrbp
87dG04xQY/rb7bDuhuh6GP6Xr/ZkoVfUXpY7uNO2yaI5hAZ2y4F1jbuxgOePCVQ7KZQQhR64aJ2/
ubt+unW+f9aT6VPmduROJu+22WDWsym2E8YXuzUQmxbexzcr47sPebwBvlvytcjK3tPNaVv/XOYH
PAnq7Mf4Y05uTBcbhM3XX/Gzw+79kx2/8rvBWoGzlk3htTXBUmFXz/u1HMc3b0iKXW0X7WXRQ1ug
Q/+d/9on91jDkpLOKi6q3r8svo0pb6ZYlxNGOMkABdFczhIN9BrhTjEAvn39mMcPdLLZyKNZu+FR
5hmuebKNEnNE+G2aGlvLc0zkuP29rq3pay+Aur4eCdLDJ2MZlqUfjwqcE/+xBX33SiesICGHkzIx
e93ox4l257STRCoBo9ucSidMyH97a5QoDtVg2Tsn6ppih9054YSGspw7w4FHee4Bsf5EosZ1V3gq
TCdHmwCI2/HSgQ/1y4x1FMuTUa+3q5fZF3ikoUBm/Uu5TbBqA+IsHBPxRj1GF3XSeV0wdbhUA8u5
ftOTHdv2Fmg89jvXxSRdv7PAtmj4Q6ROho3RmP1FKjxUmrYX4YIAOlUZWXk2Cfg7lQnfFJdm4a9G
v5ypcbzuIHXuRhiuON05VhnwL/muQbqJJqacHrLRNc6NOe1/FG49J1ursJ4LhL3EyBaQOFsTyZxT
zyqc++YRB7XyEA9lnvhwlo+h4uXRtbSO60OmddvRzlNEr3HxNyV0ADKVaDbZaEJr82y1EZb2albD
ehuTjQUfvEaLATUiWeRPGXd54PW6PoZEnbqB7bRVMKD1R26PNNuenTEcaU9faqaCYA1wiyyqrLxA
zNbRjmItANhkhpVFBt+3MydUBrl7k6C1LTuoaHkm10uEogawYj13lyhB6N3Xc9SGJD7/1FqI9H02
/lrnCJPLCXF/MU4PQz+vxMV1cDePIFPeaDsLjOdM1GozFPV0aVcQXmIElmLT6GPy3PZwznwVkcAX
FRpspH49ClrJ6oPCMNUDNN81ltAuIZj7getVDyvEzdQr946h7yPPAD5KyiZsFFpRlaMq1UjqOJPo
bUDyj0qlHG/6HNj6JVsWfbcsdfFgEq85bA13vGlUZmzNxX2DxLUFH0FkJCrCqZS3GfEFwpJA9Mev
B9K5IC7iD/q/kWglDnmdUcBySs9tVRHJPDV/cTeRu9Kafg8e3mTKyZOD18JEaPIZbFukTrOR5rJr
sVvYDytRyqr4Y6O3GaQxvlmWAdEJ64NcXUMowQ8IdXJ0SGIdqjneKMYQn+VLBn2ijMPZNuaLYSrq
H8Ncq7vM8wxUej2+n0a7QoePbRyz7FERZ5jA76skcFvR989dkg7kHCdYV2Ux3StzekKix5Kwlf1z
5CdfG6uuX2qx9iOxy/NJN1891aKzxGhrSxiP2pFIL+48K5sua6PXwkbW2bbr43ibOyh3VYWsdVLz
z2YYFQ9qg73zr6FYiocJ1sJrXxrmq9vO2bMt45996aGA7+2uDCzPbA6rhJ8PVVz8WLDD/uMARut4
TTSlb7K4wJBJzjON3yOeBHbXG2f1gBjbyi91t7a2R9qb77hdGSYzPxqdjRvH5hY5PUj2HMkh8801
QxW2JtC4TURYNuZVvtnJ+Kiz+1FXOADYqVO8rWQzQosfbk3J30qKhSzA0aOaK+2dWepXqHQeotyt
b+kmumcVqC5mafojmRIahvMQy3OpEY3bYuMBRU8bzxplRR6i/3zG8GkcXmH8IU+1FS2qWMeEsUPM
lJkGR4cjRu2bPo/47Lh471F8UmwIgi6zYUXJl8YCARB0BTjMrba3MiYk/h+52ji9fVULB1IHZlC1
1iOgE2t5VYKAqxk2IRqOfUnJ8N1B9knZjP3Qf06Xk+rAtl2EKZ4JPdil89OOaBMsoBnsp/Jr2xqg
ew6Lfj0V802SLbgweGMTTkWfnc2j2ioTCaBWHYV9A1y7fh2JSrCEi/776MgjRr8t4ot2oifvJfOF
C3n7IJP2MKfkbDrMEx2xKXS+BKsGGL9Y/rewRXOdnkjJ2PEx6r3HZmWxHrXRAxJHY3NODCo0Lytd
SEJFBVHmI83Onjocvx0EArPnC4eczNF8M5E+osgS105vepghzTtcwOSmZKfYjq35TazVJwXshzd5
UvrIHi4UN2Jj6yQwTLujoRr0g8CK2+3qRYFojW8M6z8peT4MeKzF3hUGWoHiYmyk2JLFyI4wpLCc
nfFXDF0RXtt3AbTfjXZS8mD6Mi8Shs2W5yzuIx1HB7WMGA/Z2W8U6q9flz20LD4re2wBiKXDX+QH
f3y61Eb8RHPZ2TbCggeR58hQ6xSet0cnK3U0ksQzz9xztHhPuljrK+UM43lBB2RLd24+dJmnPSdg
+QsXmees7K61XBDekVuXdZ8s10INUwwnq5UX01wtG5iGrErEA33CMa1MaCP1Fv6qh+2EdC77wZt9
K6uP5GpZ+GWh8ofKS7MLGP7LY78MvBf96sgnXRztRh7dXxbyX9io1tr3HLvdN+10A03V4oTBpC5v
fy+WQmRh2efO2pq7vrPCsuGuNSYlEtGp3jdVMvs13FW/nNUDRDHtkBSc6pzPvltZZhL2uFadY82V
L80r/y+SHcLcO2ejDLjJOWS6qeiQTXhc7QsoqehWVwgVg4Sp5o5l2Fk1rFmMXhekQMj3ZehY/TaG
tVf1znZW8dHNZZeY1a1HCleTtiz0MVJuUEhZXViVM/o55f6ux+PkXsJavRAoN2MqF7zaMAleHzwd
1HqqI2y0yPP2zfbFbg2U+IZFvaeQnmSq1h4l2aAVqjh3Lb1v1shni/L9znty06padpFhJexwNuJr
vXqDpbNvscYc5VVtlvuvJ+13g53spQAedh5VeMNDb+x+xrelth+fxr9fD/LpOny3Lk7u5a3KJo9L
8bqNk97dTal6clR/kIW2Ps4FjKqvR/usYSSNd8OdXMvrAWJk0xPgXWoWTuclchYqBoyiVJPunWZ4
wGsSSRAZsXvLsryr0mH7N9sO+2bD+eYu9OmjsyG4x/6mbp821ou6nXDfKIxtt/bGLp7J/VRoKaC8
taFw/gfNF4na0wWjwBIdJOjjBlQQ49RVGlMnHxeJSKKI4EpbMlSwMny98A7TWF7lQ//Do+b8+q1/
OpFc0gN0i5xMbFo/Du0aCcK4Cg1NZrkbgoQSfb42nQeMLyy7+ualflqbvBvrZD4lQ4HYUCM3g24k
5Gc8IWpoplth5i9fP9R3A528T6+p7LoweJ9OmV3F+b537d2AS93/bpSTUqtZIFXGI2sQsmE+na+o
Wb77Ot89yPHP3527OLPoy5gwRNepsE18SKkhhg1fP8enC+/dznUaCTd0+HfpUrcRwZAihmtRkAfi
B7zLDbFNu+9yxD5bWu9G+weue/dMdlnoRBN29rYan7ufyX03PusPXz/RsUA47Zm8H+JkUidaWbO2
+f6DtK/KBXYI+p205nLbL3UIZnw/aN7z2HNX+HrgTzso70c+KV2sRZOWrvHBdMNt/HHSXmqkwVuk
IReaZqmDvTxyWCWHuWztfTwlLmIDZKsNSEoo+9i4s9qx2+faX2jA+h1+Vv0hExWiqaQOhG1jHZNg
u4wos6R9j48bsk0LMQPh7HqPjONYHEPu15Fi3ttYXZSVuo/x28ja+jd2JOVTndeItdS9MyPQM7Qf
3bQWe00TN06ieQGKIx1uvGMEDqZDWMplr9q46hcVt/6/BiTc7TJGCKL7zWCgYZt/ZCkcRmuDlCnU
k0dviXHIc7foQpHrTE32126Sc3x+/GIxJpwm/hZDV1yVnPzYZdZX6VCsby2U+Ktudd9g41/hEAgT
HisyMWuvshA7j+1pU0Psz/0Rcj+2F8gLKufJSNSuEfaFbqtvurXiuGxPJw/YjGfYpu7gVHryCQda
tRlg3rRdo8o3+4G2bBMKxDJ44uxk9NiT3V2s2i5f/hiGeWbONoW/se/kfPv1ZBL6cZ/64lexTrCM
uK0zB6vudVsaEzq5grZLPSqMQwEpcZXBove6xpmKyLqNRMU476NUVW/6YiR7yOH6bTvbhKwJLP/s
SJFj399ww6qWIC3JdBXYUu7lOlvP1IPTU7aUT3Q1t/QhnukcRvQhZvfKrJqJjkJeIhTJp/lHR66j
9OckxRFkRhr6spbO0+jI5k66dX/Tt8PBEnP6kOS6uffcQbvRBKasGs20JZ91QKde38wpGkytULgI
a1piwqdxMPazR6+8LUguDYSXBoNyou2Qmt052RBYBZk9trleQeGMjO2swbdbYh36zOUgvvEa+4zE
TC1MOGJwGzD1Q1R77mYmXKDNCuNJH44iJg3jp3b8pQNKYZF15KOP12PH5r16tOi0sjvHnG5v9252
7vZQoQv8XrMebfZUT/ldUnahGsULt2lMqXN5Ni2ujTTNwZIEC5nhkfChX9q8hKKnWHAI1kxENp7Z
CZZvR1WifnCTvNjUZj35U7a6Yarnf8wUfsk0SC/0ehTHSAjab3akz9gPxKf+v+lsneyF1bKWtaGY
ziZGoSnNOau3fs02/Hf8Qcdo2ObmdebhJ5t9s5CMzzb69yOfHPdsAsmEThAkTh3dNRbz2nCKa9pH
v3NP2yye98ep1ttk1um/lOnervU9qRW0RZJo/lVbaMxt7TVu3PhvquOkBE5yhevcPjHdB1RIT6UG
haWWZRo0dnkb13gv9SX88q8X4WdHyfuHOCklVjOq8nqgIIUwlgf0eaJwiUFPdZWg2bbvk+ht7ew7
vcOr6uuRP7uVvh/5pLz4P6Sd167bSLq2r4gAWcynkkillb2C7RPCdtvMOfPq90Mf7H+JEiR4/5ge
TKONnlIVK3zhDXKSUso1UgM3M4ROKTlox6qpbIQVqGmOxtjvi6xE1lnOnOsDi4s3oDIbslCxMMXS
5wqsVANqIzNcTZE0bpls1WnoBcsTYrJjHqzszgvJu8JnT0HooQgyFOfVr0bWHS21rfe9+a22tLU2
IbqA6/o0IoRva0+oNK2o2G58u7mLhgFx0yG7gby91O3C7uf//fJ5TT/FFsS4vjwlhuZSd3kwv+ao
CoeHBGCxamjPYbuTnkRs7oXm3Rj44lb/NO7izahRMre1gu5pgOmrrSDKGMNSLVd+OtzwcrgUr3+a
oVg8CTE+nKlXsitSWdyXVCTHoP9eo9bsmuqwT8fRvrEbbkxtCVCz0HjO4hqnD0TPUVL5KIzYAdyz
qsJf17fdxZlhQzbbQdnYEy4uKsQoZTOYfBkMEehaFL3v7AEl0yFud1aZdKgB3qpqXYqusXEzGFBW
8KFaRNd+OFOszXEg2bSedAUvRDN/UmkSXZ/YxV0JOkunGKQoNvz+012pD52E7CH1pX70kKFFPa3w
dW2fT+ZHG9rmvQ5yjap08ix7ev9zFNPWylTfvf4rLl0nn3/E4mhwijWD4hkczagULkj5dYvB1LZt
kRQII0Tah8rgcSUTvbFjL0+fjqktTBqmYEFOp69VQeChN266XTsOL1KDwDKmad/LKL8bFcWCvUbH
y0K8B98sSlATt2wT3tjFF2f/6TcsLtPB6OE5yQUlRU+7qzAhUpV6P3QdaphpfQxRtqRdhsf49TUX
l/Y0qLz/nfpih0FDghM44x+lCpEcMRE1pJ261/zO3w/AjGtSxkR6KZG+fsrgxEG+QMPUhw1Y1IZ9
74NJeOtrFPkUjjg0Os2B7LZSrOhZknDpHb1VpXdf9dh4xWeq2WWE0JWk2U4F9og2W66ur0/o0nwA
UNsz6AvE1xLTUwo28ATk3rVDK3tQtBw9BV8390Ra9PEgo1mmmu+uj/kXgr6Mgj8NukT0eCMhKax8
C3iIkWwTO0RVrinjF9WU4hIfIPGqTq1/bPEs2JZTRQg1Uj5GJDHxPnBPgRGBHP4mL6b+e9W20mvf
2fDThAcpXxTYYjVdN62LfDTXeZ6ZiMxMlX2QPK3/olSYk8dKKu55qKdfid8l5FS6FD3isNVhKwX7
/FChKbtWO2XYSUqfPMYe9jdh1Y7HfrRnx76mvrGXL+0qbSa22bKJVoixPFAqOhZm4wP4tiI8483p
ENfK+xxtOeiHQTdNEv87SP8ns+l0J4/Nh0FuXywUW7JOGrZyDFt5KGNEH1rZLQeBiHZiH3Cl+VEi
Ib8J6zB+rkkBniYFp4wsDsJ5K32Da/WlFPQWr3/e+Qgsvu7sP2DKBvkWqkyLa38wrdCYTHL1MEsR
GAyggsJYffAjWELXR7rUG9MEpCp4xlyp1vKFyRQNcQ8VUbpkAkmQ61NIxUNYLo3HQyf1kavGdHil
rJq25OjIgLRj8itIY5TrJw2GYzRtO11I97Um4v3/5bcRpWu24Jo0/9LdPkUukaUmpdX3gysoT8Pm
LynHaz+zyKjv6jwvXKto54zLhEKEUlmidX8g7SJJ1BxxQhXfM1SczC6TNtd/1oXzrsGy+d9ftbg2
awuT4jzz6LzhfRCoxmrI91KYrePA2qvtt+uDXapDaexq0qYZMm0vQ40JCyIDiD1t3AE1faO013ma
BA+ShKESAj1EIOkvxHzre4VSyAfa1FvNCh+GrhE3vsaFAPjkh4jTF2ug7WfBc53cONG1N4xgzG9d
a79cn66Y/1+WO1+dCX5EH5Ywlrj0HlZwwAPIHRHljU0lW/6v9jMXlett76nFpm/UbZHBwtbN5Ktf
1G4JbfTQoxzkpr4lfSfpU2G04y5T0zoykkS+19CVkTupgseiuQp+5g9Rk9g3gl1rjjEXP9wiYOak
KLZF/LQ4spBZ8mRAidXVfcSSZKOmm0R1VfGMnzGlmtWAEF5G6z9FxbRDJjjr+jfoRG4vm4fW9w5l
LbZqU7fbzKZ4lcX0yNXG0e0BLH7d7zGzCfB+grgjVDjzRYsei21hMBX15ibEZrhUazuCfg+tx+1x
T0HhYpicRK+D5yBpPypjyr6MHg2iAO3RX2ktprupsW2Mj5DXpoCxG03NjfUYyTQhyoOSB/IGpIq3
HtB9Q4k0Gkh4it+TOpXcAZaByxAybJOBg1OliciNbVKZPsz/pCZipmqIgYESloBywvKnNynVOi+E
dW+IrnjA6quONzgbKMXOGPXqoKi68qTKvX6MiqF7SUfMqehfoLAjy2M9zOrs712CADOlQwRgtjHJ
AHr6PrFBgvwepNf/S3hqqZw6mKY8Jmc3sJGUk46IF77nDV4wZmNtUr9zkLH+ASwC2YUJ94uiCNuX
cQz2cqndJW3e3njkLzZhT37F4sxJxWy2ZsHnbaZI3mQNEpF191XpW2Ot4wkienvfeeVDqtcwKaRt
Z6mUJaXkvvI1zy1bVd9Foej26mwIJdtEPnoU35lUdbi7YHWvKMFue1kpt9DdnhsMzHYIQH9EebHD
tFXeKK0gDrap6aXGq2FmvyxFeyRcQKZCQRemHqYfiq+ubQkDSQSU1lIdtuTkaYatuWp/yzUy29Hu
qkdyCJT6i+KY6cnXSAuPAjWDRyiawX1W+mi0+QWyh4Zo3iu/bdZ5z8SSdlB3klVDSQ9LVw601PGb
zFpHiGusJrUEIRNPq1ZWOAmEQ66KzRuAfhBAAU2z+1i3jpJoccPKcRsYpTpYKZ23L2yEH8KkOQ4I
t+46jIgehEn9FkbIVigo/Vah+oxMQUlmjxgaCLP/4lZ7SfGD2/h53+yHBp1FO4h+FWlIWoLvgWKn
yEwP5SagiP5W5dXPDrDcYwTnAMEDb1Pyb2Bu2j8gYnwYsDfbBBS0d72v/h70fFgrCQq6ijJwn0vp
8FjGyY0Hy7gQ6FuaqXGdUvXCZ2ORa+FL1Q8igKWtV6C6Mqs0rXUemsjOzkU+4es/8khCklbP7OSn
gRj9JqsoFfqevCI2HIGloMMfFzoCi4aGVA3Kl+terRoUtUzP6asY9WCt2pAsvVQRtDHVQryv80Et
8YUhuwIiCbPgIEbxWyqoctiechhVrjAhkuzXRBFpNTYB1GBj5w8T8nRm+x9eH/Z9l4SN44+aY3V/
jDp7DWsDgUqleTQKUdzXaRyinut5bt6jUkSfvK9QJSzQsdBj35lQ+ta6cp2LEVxKz3UkHQMa0uvI
GHc51kOVn+BjhypEMw7dRu/qu6rzUlLtCIyiJ4ut1t6yfj2LHWgpQggG/09DBOL1/KU+RTSiQTbM
Clp+mKQd+qbfpCK9Nw1EOyWcr7LuRlR8NpxMrf7Th18MlyAcEvNawmLPUCHr/syGbmxZVxjtejDr
GwicS0ktDVsFYVqVFjF35+nsom7say8hbO3hwaxkvTv6nffi1dqwFyoYx1BX8I3LsFORDbrG9h2P
nry9HkFcCJ1PfsMiOlPxM5xA0o2uPpUIhM/OAVPxbmnFjdLB37Ru+eCjt2Pq8AOU88BZllW7R1eU
tK/o6ctMaN8ob0ZQH9s4pUFF62mDGl699wpk+ELvvwDUb4Wy8OilJBfef3btvYR0H4SRiG1R/Scb
CMMivrhWm3StWT+RwcEjQqxyr3gr02+GRZpiyH6DMtAtevWl++HzVBbPzGh76E8HxeiitrurZoOk
RoXs+6VPm+9W1fMg3Kp/XNqYn0dc7BTsuoMKHUUckEvlFzYHjxqg/xhBLV/g1ykPf65viksFf44c
2HSTYhMqGPPv+XTu8slroqKSAbhm0XNG9uqUoAbi0G/3QhZ3eZuSIFe6t+kjZMZxj7k1YTHPaLFd
gMUbpFgCitNZfipjPRqEaP64QOIBb+ptNuECi3hoqE9I6qFuG20Rs3mMU13dmnXlIbWqPSs9jUpc
4lAhattMj1d6UXdoZ5M/4xUrfdHA6s0xJj5QNsqITdz88Enko9r+WRjpf9dX8cJHO5nC4mgJM9P9
nJberAWDbh4Knjb4xApfZQWVOyuIgg3dTuufyyu2YuhC1xRFty1IU6efzig0OQ6RynMb4031Nkoy
bCV9D9TuQbaer09wrkiffiNbMY05sVMFoJtlvukHla9UiO6RawF7TeSJPifMok04S0n2UfRXuqtf
JRZWCHLSfFwf/Wx5eRvYnKaigbhD/WG+2T7t0V4aFNhhvA2ge+WvWEBgJ2rgh4tz6jGh0eFBhLix
tue7cvEeLRYXcHsK5hnahvB8qAkQCvVXwPs0NlGIbDZWEd71fvMNH5DtYOJcq5tqs8e8k+Z0Pxw8
Wb9XbJjDKm4zz3rIDTXFcgsS3cgf80FK95I5vEWW8V6kSQYq0ixX19fs7IvNEB2KF3CYKb1pS5SG
3qqqHiEtRzEim97DEcx4gnORVGtBveGQPdc6Lo3AvQNzjP6Z2UNzQ0VeAIdNMEJnqTnXvyZHBIau
oeOENyK73B+HrH3rsHzwAtxWfGPX9O2NaO7sgWNU+vCkmtS7LNual+TTNpE8X9I65AzdUO+dNN5U
oeKE0o2Ncb4XGYRdiGIR3HB92e/3MIce8EmeCQGYz3zR8jVyfqv6CWO4f/2A80Azk08xVe0M5SWl
XtOKKmE2fvlnaNXvorhr1e6panNnVDez/aHn3YhTLqwgtzBO5gIWnUrl9nQFLbUKB8gnADeKFwOx
tggPBju/8ZnOWkToOWMtbhpIblwQoMhp0Ui2xskqk10vA+IPrUM8vaDO8XJ9BbULI+nU6WFBcnnQ
m1yc4drTbDtV2hE4eILoY71rwvEOuu5Gl5R9F3yTY9Pxsj8wDZ4QwAPBlMag+ZVHw9+VXflLDQAL
qg3sU1B2cvmKC8pmMojRmvYdsqrAa1G5U8ID8KEXAp67JA0OwMANDQHPrn7RUtRrhw/Y+KBX7Y2X
7+q03sqYWuUPk88Naha/QfM4E0rzkR381s2uWyd6daOxfhbCgNyF7iJozM6LsXzgB3C8MZK0nasK
mLSSb24RyMCEJpsdPnqcDCSnrMvixvVzHvEqKHrBYSfkVFUZA43TrURnLi28NOndTHTmym8Acxik
4AS/hvxcUfXwSvW7FKQO6skRipA3gtDz6iDjm0i6WEycv1mOT/6FERnFFlfz0SUurGPnI/X1ngKd
jpVdbQSbWrMcRbxa6b0dvF/feedR1WL0RdxoC9xfdRglLrSzTYxpBxku7rX9ahr6LSXbtZpjU4B8
Lh3nG/fG357uyVutqIpNJ2zWcoOZa6unK1/LA2j0AENcBPq+IFP/YWT9dxNJkV2jKO6o4QxgNoiG
4gRXKoOB3Hy2yQp06BPtT24rz50vjlFEsdvEnbVFY703Xmo0MK8v0flVw6/k28AeFiatocXZTCoc
Fesi7OEIPM/kp74+VLm6uz7I+SNIk4B0gKtM1ShVLQbRqNqNjSZ7Di2aAk/TchX4lKteQIRjub7q
KcVdH/D8sJ0OOP/5pyfI09Kp1lRMv6oGob4EV+csdvXCQPd5OFJ73AABvcHZPV9IoqK/xTgQuedv
baTXtgWGwXM6KcH1QidLz3Y4H94o4144ULznaD5BNTOFQXp3OjWtrk1Rtqxlv+422jpY44W+0zbR
g4oAQX6LmDQfkNNNfDraYiGByCFzj5Oko21Hp3ADqvkbDYgpFmOb7A3Xmuvfbf7x14ZbPHxS04kk
ahXPQYQ4zm30XqUXAW4nnSqnS+L/z7VcwjJglbR4ejHc9NhsVLfdehsQkq0rbSHsb+zX65NDYeP6
9JatEo0+1DAVjJcmwHMKXXFQTA6fE3RAN0EninVbj7umAPKlpq29mjDt0W1axmnTbRHOhS5H2ejo
BWWFdKj8S6fT7A5hji46j+mg0T0AYGptLJHEQPHqe1BaRMzN1pKUhCpghVLWMFe00XzLzHp0tNSD
k5f+6FK9w6VChcOvIYU/Juk6CWsoh2L4Rkx8jKfkI4jMLU54H0FiVnskpLEvRMneqVo8zoWab32t
UOBs5Nr05HmlWxve96nGRlmOFY57hhG1ntrNXhUxfryJv/EV8UeHmwpI1am9bIvv4Iuu1mKjSdKx
i20NW5zpjmDyo/c8EIcZoWoDZRznCDhFjf4t0JCeNWoTY7no15BghKj248ZSxx+9kb93kzI4Ov5P
ptYfjAE6ZUQjrDeRiTG0ZNhllEO6qTmggMOjm8X999bqtlFjHVo71n6IwPD2TS/uzBhHo2Rq1ljI
wt6p3cy20BNrm6Pvi+4bXWZ17us4QjKfwRBhvVyGfbPSvJnvBi8AaVZ8ileDXuxQWZ/WbPCHEOn4
u7Yy0JVJ1Ds5pTRsJlj9xsB1aDmtpi7+8JFbe5Dq7qjUEH2m6qUsJbc142E1Yixzb5pUY00rSh0F
J/dDk6FoWyrTdGwt8Uiz/YvWBL8lBMSVdiDEiQTkGh8S3Ozz9VDq+jExc2eGV2WR/CfTUDGQ8tlK
WviHQSvu8lDgpBxswhxT29J8nCYZGrkeCOjdgWtp6bb3bYCJWMA71qSsA0lZTyI80ovAxjCp3ktv
QgIzw598yoMcgfb+eyQrPzv0U1a53L1ieyAf2iDHoNYy9nqpbvOmxqEto1tSNNjJ2Zl05PR/n/Gr
++vn8CwcpfOgU98gNsCo7yy6Tiu9HbCFoGf334Dt1gu+yeYN9MzZgwd4BF4a/5mDvTOFp5D6R2na
Q+JG+3Cn7GwHjNnutujN2ZtDsQaJFksViGVStlmEGAYHIjD8Ai83eSO/K5AW364v1Zle61wOAqww
B++Up87WCrX/PuyGKXMzfzuZP+pnX/2on0Z1jeOmod9Nb2yp5r6MbtQ5zj8RqikEJipKEH8j19NH
boBv7jcG61d0X+h9ZPTRiBSRWLs+vfPPRNjDRrAhuF4Q4goTP8R9pIpcHCTsaqO3TzW6n2q3sXaW
GiKDvr0+3tnzNmPCLESlyKvoIS+T1hGqWaQDh6FbjJ8b+QY+gJBORereVFA9D/xhU8kKzRRB3q8B
ljtdQkq81jSUaFEXovyFlvzWl4ZdZSBKi0di4f+mYoyIVr/xeYla+V9ZdTooVCIDBQNEFcjGYvAq
tMZBDnoeuiaZRcLLTaVFwTYaoFEa0BfNaLjVQzqfMNWVT4HR38b9p5jP8rpKlhRCFfw2wci30n68
px5pHDvrQwV8j160VN1I1C9GY9QGZFJ1gxh6WRIz4DErWceg8nZyoaJupTV2o3t/Xa39zb+XIuA2
fBpsPjWfZhhhOGiGsDydQWOGa4DuILRV4xDgqDqgK3FLmOw8fdL5hhoFP4VA0zKWlRyBxUpVyF3i
ZuODLv8Jamf8nSO9Lb8O1c/y1Xu5fjzOV5Px+MtQUMU0YXEswr9WrunN0AJ0m03vKJtybe39bb2R
tqnru+mt2Ha+HU+CTSSubMJoKkhc1lS+T5dTshpAKF2TuUqt/JRazdExfffFIUrDrTw54YgHpIRf
lnQwYFbZ8syWbW9kDec3As+QTgVGp0RoIHRw+hsiLxZNFNX8huSbNa4wu61/1083WfwX7nFqV6Rf
s1YUTdZl4XiMLGKxaYhdz3vAMTlyIGbnvtO/yoGLvIEtbxs837biFk7s/CI/HVc7nd+AaOto+Ixb
cL0eZX09vHMFXd82Z8ke7zl1zpmFyYNrWIskX0/zMlSaNnND6Cn3WfSleFFw/ul2tnzjvbjwtRiJ
czBregmK4aezkRq0ZOmAxxQdV/2DErha7KKVFG6vT+jSMLoKjN8CGDIDnU+HIaxvpgDHDbTmx+gY
jKv+ERxqpP/zupk0ESjj88raoBIX0QNG5YE9jgXJFrwst4v7X9j2iHXZvE+6Um0Vi463X1s3oq/z
yZ2OutgRJYHMqGg1ebKX/B4CHS/XAk+p4gWJGEyZY+NGKeA8RmI87i6D2iNP4RIujniLgdy9bjux
Vn8LhuAugTz1gs7McOM+OS/4UN/TbZtXAC0XmdN8+tnwWVFEqPW2M2birVTAZqcCz58p2HSq5B9t
YBO1DL1fC3x8cbsOIRJSjyGNniolPcreUN2HVISA8YgvUWb/p4j4a9FI74AunOsb7NKamAAh2FrQ
RYhFTn9pFWmp3Ray7Ug2Fq+TQu+oAWNuTtaN9/H8aOLXhQA/yE0CEXoQpwNpeSLHg2htXqwBszXS
wrzftiXYs5Lipy7Q3QrM+vf12Z1HdaeDLu6DqQcaOaa17YSVSDHE63bxlB7MxvCpzdiObcRfJ4xZ
fC6L6wOfX3YMbCtztwAdLkrdp7NtfQyypx5GdjEm31K5PnY6bt62yHboN6U3Tu+Fx5J9S4Nl5olR
d1pubDpaUgjWjNxCjNZOSJjN1dHeqNsvZvNqW8FbOBXiIWiJRjQI6QHt2BXmZzeBaPOBPX1GIX7Y
Mg1JE0XRs/ZnX4I5a6UE+55ghbPnX1MHXCFfla3s5pvA+WcmMj0RjrFF/Ey4dzbvxp80Tgfjdf5G
/u2j2PGevV3/kBcCH9KBuQ0vhADVtWzAiKLORFwOtkMA8VpF8CoFzLaCGs0aw61tGxB4odiUuGYr
xSth1s2NBFI938SU1pBCIFkAFnUWelUFXsBsJ8BQvRzfJVK0SjIjBi6ERLBfYrOHnl24LjDWcTQl
2OV6F64nygUN/qruyC2qjYX9Te2/KoGaY3VXYdpU6S99jt3ljPnK4tR26qYrX8dCeu4T6wEX31Je
NTjOVJ1ZPRlQQFd+Tre8sH4XcX6orJCO5RRjCqxlD0X33Vb6R6+N31LIfs9FCxPy+le4sAQ8guas
o4d+HAjj0+OkToXditQ2nMC0kbNETwYXL1TfczP5QA3KX6ODlbkVFIM2hCl6ffDzs0y/hHo4kahC
Erqs3ofY0NhtBHe7rV7qH61QVhwfO7vxmS/EZZbKALaFKyJHaHkTa7GaiaBOTafB/YmyLn5JPg5P
Fmpbs7i1UR26QQmPkzWa27oMsk1bgbdA5gsVmcm+MeezZ8EguZhZXCqtIkQSF3FHmxlJpiBD5Rjd
Rrz7PaDkGyOcvQcGghk8jgQ1PD9npKJigmcfcLIdUMM7Rc9qMNNK62pM9lXT+m0UieCu65L99Y95
FnP8HZZwyqICd/4y16AZy3AUhtOZ8Zc2R51n0B0tab9KCJI5jSQnzvUBz7auYdG/RYdkTkhNTVs8
QXrWVl1oe6PTmwMc6+G5DsqvUtR+y6GBo+v3YPhka1MVde71gf9m1ie3MVeFTFuc/8I0Oev3NaE0
xZzUyYnH4o5CKGaC5Va/s8fi3tR+59/L3Hatr9oE2lWKD8GutzDkVPt1832ob+Wr58vO4eF1MhQq
ibDqF6+/NfZKq4W2cKI42aMeGTv4ue5jBFv1Stw1ef5yffLn+xfVYoTF2Vo8DjQdTy+MEARVlBqN
yqfd2l9Lb6f8uD7A+Zs76yID/ScdJqZUllKbWqoBXgZ75qhfmo2/q7eSk+3Su3GTbuCk3cg2zisa
UAwMKoga5QWkXpavUEEeYASz/HOwRy/VoWi9yyktQMbd/DNSZGYz0KFjx9DgP/tUkVToNrblwD63
87SaHcxzF0b9jXNxtiMYBtQGBak562ao0y9kwOvXunmYbDjancsV9KzZ/M8Bbt3r9W91thn+DqXC
SkEUlT04//mnYsmI01OEqAd6rxqWjVL3W8LfCnRaOt34TGd3GnYlQA/wYlE0Hgp9EUzLel5FvVbL
aOWG/1XWtPVF+l+qDw+6eAYZxhv6z9iXuY8uU8NmpxNWLx+NPLOH1pe10U3EBl9vrBxpSKxbfKPt
W25kF1YR4BDVX7wKIBksh8JlRSltAkxXJAk1tKj1uC2QClW6env9eylndyazohH9l3VpqYgqnX6w
qoyxldVMgDbVUBVOOUUHIyc1mXJhQKgwWgefTrgcQe6/p4NcrmQzo5QoZOxJdV98t5oGSGLRIzdS
Jxv+SH2VRg+rAIOyEtob8ECu/+ILHx5/KooOfx9MvsbpD855aWKavaMrxf24EyXahkLTzRWybSM0
Xf+u7/SdKie3JLfOAm4WSkNJxqDqP0tdLa7VEGGG0JABw2KrYrtxbfZHvQj+uz65S18DbSkiL3a1
TJl8MTk7UEXagAY10VD93oZt8UQ28xOqt9hLVpGu9AZhnrKfpFWp9/9sOzZ3HD4PP4dnn05vVMt9
ptY58Nso8fYpnxFMqVF/D03henaj1g7YdYrnSu8UPHgHs5KM3fUVuLT1CcpAfPGezNf+6U8oWx+S
yijB7UNldhVYRfTbMlrlKONZeivavHAvap/Hmrfap+nCQxF5jQ2PG1o2tAAPu1NMx8v0CHT+HjvA
Gzv34tS4gi2KgXMWtdhBTVr4ctQCyoHeAVp0DikVxXtpNfX9+hqekzf5jqAPiQNwdKRPtRiJR6Wt
YK9gdeLr3Ya2To0rLl7vNrqsG6UyH6FIWSsbx/cHWcPqzay0dWlZ429FD47gJomHESHvFOPGbXNh
BXAaI8i1lBn7sqw0Yz7cJVYCUrjlpl1HkM+cqIWhF4BQur4EF0aajbpI5jhGJOuLW0JPAx3Pum5A
Vd0aD5mkqc9RL966OruFu7xwZCnmKNyc3J7aGc1bjzu1Lrp6oOnY7JWjv+1d1Ynd+sa5OM9ZTFJi
Y353gD3TYVps1q4md6Z0NbjSDu1tN3bydboen2DNbJuttLmJQTkjLjIeZYXZm3ImsC/fIOSmItEj
0OyOs6epMeVrj6L5Kqsa5U9T/FTUCVGuCYVrr+yzDRK4t4rY5+UAfgF1SdyeuOXnhuTp8RxqRKdT
9G3cppndFaDvjMUAsyf2tmaeuDCyXlWEj9JJS+nCw468voUufFgKS9RpqSvNOK3FFrIlRQrQ/Blc
aplfZktzlHGjdTH5dbVKutLftNEEBhyFaiSrgxslvEuTp3BKBjVXImbFwdPJV0WXNnoMEVSbJPWt
D2KnTsZqj1O8gxa0dd9bAfBFGxa4Gn9L7OKWbO6F/abgw4TRHfAqrDWXXdOqVgq5GtFCUr70mIaC
0nmCf7LSn3GE/b8o3dGzZHPDQvvbF17OV216vNFpPrvRODvt6v6zikvSXYqItRTEN6LUszIDtwIx
o4A/KmjMLLu0wKTtJKjRNe+j3gcDjkyXKKLgDgH1Le/AeGMnXfiYQFCJv6Fqm2T5f9f600OTqSh3
d2GB/Q+Kfscqga6vaAiCyxna77XaIyGNUmFviW1UTD+pfJX/fB3OGFh2s4A0Mbf3T3dTiz191UUW
FI0QR+46CvxtWkcPXjr5N8pH5xevAIAB2hYgAb2hZX00xURDItNhaatoX8GvhrdU33l9++v66by0
pnB2ZsACHxHq3OKAFKlmkBNy7yJuPql7Pf/o8W96U9q9rW7icq0aN6pGF2amzykh9hKUB7mVTtfQ
i2IMyjxIc3GBDFoDHUoRgbYiOL/lqjRfbCfVhPnWgSyukGnwN8tnss+jEtgU1iAZCoOR/00x3+hr
pJ3/ZUwe/db+uL6Ul4bjSQEtSztUow98OrGWCCjxqXW5YdPfTVa6GiX9HV1GODWHScYI3rulG3ge
eFFc5f2foekwEZdABdHJpRrONAI9fTS/DvlB9r5n361bl+iFYXi/2PiANmc63iJHNPoeUmWd9a4t
o00tPfjQn8CSVYafr4FE3chILxQOKCUCPJq5J3SUlutYRhJG2M3Yu2GdrRT2h0yFsQMHovvlWxJm
H5Iu/nRVY6xQbEzXrSxZ2+tf8tJPmEsWvFhYp83iHaefMosbkfZl3wGD/aOWzR6LN8POHojm70qo
l57BAx5GK9NXV5Z3K2s9X27awXPpWFPpcKnLWzUYlCGfCpZbx829TKu9nIyIWTu59dzX++szvTwW
5BCwXqgRLRMleJdTX5t150JaXgdKvm6nfSgsINv9SgC0vD7a+dGnwEU/jT1LM5Oc/HRZVREKv+yq
zpUm48nQGIqD72W766OcVxFZNaQ8KKHBaYPGs4g4ICTHXkxH2JV6Za2lv8Yc1UcZNGPWa5izS/qO
1PcR7Ur/UU+bt0wUuz731zKyiaADlWczSNH1y7RNLcf/nnarRNFU38AzIHOyPLJxY3uqyFhwSqr1
Dyn+WjU/mrfK2+Vfrq/ChbUm8ZuZdhSQwOUvtrCwkzTSh2Re658w6x0x2Gt1upX6nQd3GK7ThaUf
K/NBl1eDqKEimzHTGYMPOjAIR9dOnr2F5SuZA5nRpq9uzOv8lgWEj2oEdNO5v7TcQ0U/pLo1Zp07
wVk0uyI85Gb6gFbEuq+JXRF9PQSpXd/Yudzi7M3Tx0TVUB7hsxHEQg1b3O6poqRDoKEsKVd2/J6b
vYYDDthURMSCsotI9cr6sekrf2cignAUeuUUlryrKu2r5tkW5ZRMWtkqnNzBxq8eUGse/VBqKce8
0HALkUqkleWxixp7M8pN9UWCw37nm0PzoU+cfuR7qqOV+1+jVMrXxgRnTMN5u2q0rRn0LyLDHaXr
7Z99a+7HUfdRq4jiDZrEf4ax/9J02qrqs9+9J1ZKm95NRuB9VXR9Tbc/falm+1cpCHaab21YX22v
0rMaq0EpEC0DVD5ZMRbF4x/PHnLXCkDfVnX7MWh189p1/VrY3U6EypuUx7hngNobar+7R9hpN/+L
SaGQFsfyb3T9ujucjzxkgAcfkX/ML4T6jveH5GYS1mhqODjlmBAQSB0tM+tXOGiVQ2bRrKR+xm8l
4j6GII9JEGZMJVI0cmKGL/RBho3ZjGs1tZOdngRIZSKINZS6jdWgGu9RzzxUrYnlmrKxeP/XQdf+
zsk7ylUraidtCwuEuL/uprped0VkYUjkoXWbTE7HI3UPHjd6GDND/kq1oFlPhueqTamsVS8v77qg
Cl9jO6qQis1cTJsxJk48E3R08ehV0z4tpx16U/hMAVZpNW38ZWUm9GE8DHC2WtNGehvq0Kl0fW8n
AqlZgDm1/i31imDle0W1UsaqOEgTRPZVidTIeiqVBLmvpkucaYBVFnjq8KC2CDGNRTXicp3qxdrw
DPKauGzXvpmFTxj6AY/PEYTNlI+8mrdH9efGhXN+QohAVPA4BJMzZEKc3u4Z/7CN66Z3u5Ct2hhs
VlBaydHyvR8W7sn6mIzPalvV2yxN1mEYqvvMRFw/lf1NXXs4l4ThRmuxn4iN6Zk64XOfhr8pX05s
dwVlert48GcPHj0JBVK20QEGjhU64zD4rmFlP4ys2IyqEgKIx2rZKPQ74ZX2k8jVdqM2eGtbdMAN
i/XFIMsZvGn8oED9za6D7diXH4gW79q0Treh533BkizZd5V3rwHzWONpgS6zCJMfoY5Kr28a8Sr2
640Sx7E7KFP8FHeNBkjnloLihfB8DoVoARANUcxZEu9q1EwlcOCda0//w9l1LNnJg9knooos2BJu
vp2TvaHaoYVAAklIpKefcz2b391d7prx3s1FSPrSCdVNzekZohynGYxcj3OZDxfIk9Duk0AF61nY
Pvz7m36SHvz19Mtl/J+Cq1KaDQtHEDHeExxpUnWGOXUx/l6gUfPvJ31sC6OcgkZaiHEjLvb3ubrs
wjGJ22XczFAIER2Oq/2idvtTnL27wdGEuchHwbIcieXlZf/zMj11PVwwaAWQl/o+BMM+5WcOWRZN
mowpuGRps63W83Se6uUgzT2QRbcTxowN2DzCghXfFRoaiGHpDt7m32//SVBDqgmdygvPEKCYd4lR
o4A/cFvkmxJWT64o9BwiQOgC3pcljfIpTb5Abn6cBeKkoi1xQY8ChP+h3WbqvnUNx3qncHar4HEW
a5aJ6tm5uMYQ94xbNq/BrKhpcD+LN+gZ5f9+5c92NibM6IpE4OPjw79LUARzoJI/tfgF8JHjsPx0
1femXs9xs4G+eNJdh+ONXr9ycPykH3OZOoDSCVAdAWfwXRyHtY6VnkJ23an6FCsNFS7WZ6OnChl6
N4vDfzs8zC2NHoZ2efUrWIgTs4Nt11e6/Z9cl3+6yyiqkD/h39/b0QywEPSRQG2CrmvBrAncDYjw
9Gbpli7nInW/qLs/2f9/3c/ve7kJjSdwxReQWYO2LxYnOcv4KUkdiCsTk6Pnkosg2aMdrCHKLw4e
+DGZEl5+MX+NRe5elmBKH3j84DLxm5EfYrhHH/jx3/vi40Xw168k78SGBwnPk45WmEuhz9NEQLqF
Xy3E5TT9fRH8/Yh3W4CkXTfU04hHjCN0PVfY0ztPuGhVTn1amABOXE7knRC8E9iXBRCKXe7ZBOJ3
5+8b5AWIpblYFAHjiJcQZusz63kN5vZwakyd/uRT6edu+FUj9+Nl/PfPfndJKLQ5JDoly0Y7oFAF
8ZHPfZVX0c9q8jYr/dLn/LIM/1qmy5f6z33p1GsE5z70/rswd0g24eWCXIPPZZqcpfv+Hh06KFaV
//7+H70QCF4Ts1QfNHPwMN53MD3gOyGu740bPcx8p4wrcxiPHnFI9hCOabfxar2Mc/JAobk9MZvm
sALMoni5Er0DKUJojX4Rmz5deCC5cE1d8Dfva7ZlTYg1VYSSo4W9Kz5CZi1SDjYkvym1F2Lf8tXl
+NkpAKQer4++HOrld4EX8rCLthAf3EBXA072KENp0MGENJiLWSZPYbVC+k+RwwjupfK8lxquU0IG
UKFy9NM0Qlzw31/lY513mW6D3xCFgPUhYPy9F6DFDnVS44ybQd+t+8U7Bs1tUl+1D+GQu9P/Y8H/
qDsAhoqI/WFkMIUqCtYeT/Pr5+ZbArMxfjdzjBS/+LCXEPNuh6NuBacbOStK2Pc1HQlggYqZPRoF
7htfVvR4wJ9qvtLO/WTtQKomMLOBqGkSve9aNynpYkD1xk3FWpLBS/Z2rpVbjpCUBPqhfV5FO+WC
JcBINuyL7/ZJlAX6AZ0klOfAdH14xWQB2s4YCivvKYT2FZ/DQgCTD4MLCLX17IU04c9Ii3z2u6IZ
bfx/Tmww+vgD0QeeCyOQd0FuGKFvBQzgtJmd+lFV/akb9VZXl7b5LQ3ldojXn//eqZ+E1b+e+O7k
rKpVNUbBI5S/IcqheBatIHPC+RaEWPeL6VL4yc2QAIGOfAJ8NYz83x0LD2w0T/kXWQykFKC+cvhy
Whii5NBu1KUyqntJ236G3LN9ob5/9h2byZjM+36BCDnIxNDQELG/g/xnKbpJHuKgZ0dh9X0d2zt4
tGZxorqNaNMlG5yL2J5U58XSt8XtizHpYJMs9hHxoH8YpDfVWn1jMSnaOtyQzkc/oLHQWWrooerI
eUrnkog1ztpO4yyBuNw3cLukkIc3GpZ9SYhtAZW0jetNXwl5fFgnDKqBaiMYxbkQSXyPnKrNLAYY
sNqNkvDeHHOI6zawdqc3X9JpPia2EMlEngRVUQwzLvOpv2+qZfTCyRP1uOE3izimL56GboI8x8++
3HY8szfRt2b6Ipv+8HrACPh4JqiRHvDd7wNEBftTlLMok6ChvAmCXzTyy8g2h26CE5j6KjZ82OF/
akHUhBiAAQPxPkDWkUejCW6QG03WrF9gx5vOdGctnKWWOMxsl55sWN31oX4Vc5VRWgUZb9ESAxf2
TJ2kzwfBD124fv/3yftwz+F3IZ/HQUDUAlfl3coDhOeJsULMCnxIltcASyQe2wPGBvX4mNtyusA1
QBH3Cr/izRcX3R/20l93OZ6eBjiMwLyDjfY+QnEHIqorTbHFRO8+6C7BSKkxZ8jtR7h85vAhpZN1
SiG65jzAn3Xq0HG7eOJ4UEbLggBbUq0rqHLUPPDaWdG6gs2pv0a3zO9/SKuvB3/mT7ML8LzSF518
UkwWypvxEOFIpecoHEvfQJPYxTBtgJFPNi1T7kw4bM6i49wbw603RnUZVsC4O2NZpe6yXyIrjxGq
6lLySpWAdeTJ4uO4k0RCawCyTXvDPVi+X0bYE90xO877ucVZ/ffH+8j/uawfCEAYH2Pa+GEOOF4g
1dLRyDg41EgrCM2ufRliVSCNCy3gI4HXXEXdcvByM/DMbxEyPHhZz/fD9Ispp5iSGKacL6059hX9
4ut+tuUvbB9IBV/O2Hs0k/FQh0kIAlyIhoLCqDDN+l/zV3j2D+nAZQnAqLz4IuIcv6eUhTC8G2JP
QTSaJFsGedkK8nCT6+/+vdQfin3Uzi6CIfI7PAhN+r9vKJS6nYllYjfiLpBl3z86cAG4Bq8HZM5/
P+lj9P/zqEvXGuYaH6cN3jhD2WEQ4wYduXTvRPaujeCeo0RO57De+uN0Xkjz4qTxI2+9L27Fj5jI
y9Ohm4PMGT3aDwJuleZQzgnRqgcI8W2u0P5Ow1xbLjKpmxvm+L+Q5M2Zk9JjNCdPsKg9hVFjsxbG
JZsohcBRTy9iqnOxqvmnTWGoDMD3F2v0yUcHngB9Wwz8ABd8n6GYsW76jmNraXqn1q1w7TaGXeS/
P8RnD7mQLi+ZAqZS7y+nyKbSNW6MzvCoMdbT2zFAume/4pJ+tuIXuuAFq4VhDPmjR/ifkg1KTL3T
eOipxOkIRuwEiVRKiyR9kU4SbL2u4znImSQ3aRfua8hq+4R1P+bZFjDf3k68ve67+Q3YyCNk7w4u
Y7fDMNiv/ME+CRToPP0Z8nqYcb4/zai+hZ5cOm4UAyD3ziEPybD13sL5KjyRL89A+D7JR0KAlhoO
AdgTH6WNUtnSUUGwauM7DuzUOhi4EfVS20aWRtV7jWrSneDhJYdhypBKX7Hw0hWAPOwCvkkBJcr+
5d+74bMcJcLRiMglZbjAIP6+AaD8N3DM80EdIVfOCxTfWVjIh+Z+oD+jp/55fay/Mjr6ZAOijLzM
rnCHQsThXWxGzskkB0x903pLAQUxCgsAa77QTfjkYrvgrNBbw2TT/6DvObgALLMED/HfDKJfQrP0
ls8ZOopu/O3fS/jJFgKqDnpcF5QACrh3KxgmrtNhaWFLrYrx12T38w8xHYaTeZyWH/9+1Cex57+P
em+I6Le+p5MBj5p1CUY9rKMx+RdfHl3/wzYF1hu/G9AmRFqg/v/eE5WZQ/gHBHaDdMJ/YuQkbkNn
m/JS3klS0hfCyi/17T6uou8C3Qr5FTT+0A+97Jr/XBdhuzpkGke8Gi0cgqLAZuvwFrq/2ctqd18t
5MfWK9oniHjoooBrCWWGdw0s7gRV5DXm4hZTjDfA5HQvaL8PvxnqjfClv3bBUTOQ4f8/7xWwIMOL
RgLkWHDc3r2lkpi6NnBx3Hheu0+69EdS3Tgzev6wRmhRJAUYKclp/+9d86EkwLtC0+bC6Aca6ENl
CFEEmKZ7mAXWPlwUhtukdbIwbLLYu8Ep/SJ5++RCQdYLoEOAjhmYKe8/5CKYZWI2+o/0RJi3JS3b
3L/+X+kJ74tX+2TX4CoFgAsxBun2+2JOQFA0digiM9+DbXM2O+9wYdt8hbX7JHm5ECoAYQeLEWfj
/XYxUcTXXiZy01q/6JfSb16WuajWKYveBpD80lt1/++P9sfW6e8iAo9El+KS/AEk/D4ZIKH2elD6
QILnVbs1MQaHLJrsIaAkytzWDwozN8Pv1sANoXCYkMXqkWFTc+FtBjYGmTcEIoMZSrDlPN5GXvXY
qsSH+iE4FqOVP6eK7bvR1I9uA3s56ti7NNYwb3BnCKmD3nzLQTHMIIMGeapaRSwj/jI8/vstP8La
Qc5Fho/gg2kY+l6XD/zfYz+mvlKcVmWKkSiwBOl9lNJdJKAxeGAq+tat6JooxMAOImBXttdZP0LN
Dgv/xQ/55M67cKGx0Lh/0Ih790NczLpV3SQKFLGL/kyzAcLhBMOj0ivldg2+eBxkET6GQcy7QuAp
ke/BH+D9AxkZA0HbtioD09oxSyuo32ROVxvYRDp6zdu4a0pf9AH6gHWEUqy1KvfJsqWd7LJ10U9B
2CCsET3ewVO6emzg0lJUpL2Vq1Z7G7UcFq4phsUUTlw7ktIBtg9DG6Dz4tYnMfW6tJR3e8kn2hZ1
F+mrUJC+8Jz4lQrYL7SzI1XOmoX8hCWLvrt426lM2SW95vCYyADVf6xUKN+alHVXcRupDCx7YFFl
NKIzBHjGbGZTOt24Zmr0xX0Y1XDUihW/KNXCHGJhdQJfXUiLV/20o74cC7cJIOcQw8a26rv1ufYj
tYN7Xp1LNGgz5krzlJDoCKwVu6pZaN8U8TTqvZYdIhJWr3VTaVP2nD7BriR6W9bxJTRwkFHhxSGK
s1ejrbOlDBE6tI7zmsz1ms+Nxk7XkVQlhJyGU+rM9ZHF6b41bMiGmpzQ12yKkA/DJo2w6MitB4h1
92w/4PwWY+VOr6anKVqJhOdoPCVOVs2189RFsXryYR12LUgnXtyLTF0v4FIUOj4EY73ltRZL8xxQ
ddVDUK6g6DY/VnxYcMJt9MufBvfFTtp9mdB2r0nX2RJ6D+QOfswB33oSmlDVqA6O34ywJB21BfIj
qZrMH7q1aP3hCmfn6BvgonIWxds0dpq8IROY540bLRlLWXTUEr2BhfW7OOJ9mHsxY9DPaUd+Z+vk
CRDA1wAghX0YwdeXGeOXzPamiAC4KQLF+w3tmg3shdjGuF14YqDwHZceytywHTmxsIanjlDqJnXC
qM+SaElPSGCuMb1gmVU1ZDsG2sTowvVngIT4BvQ06P05jQ92PnzvrkZUEHWq39ra9Y66FeDjzpNM
yt7Rt0gAx8z1+8d0JeMWkgw8gbOA7Vq0VgCFFIB+8IDzwk8ovZFd08Fgm+knYqX9HXWaFXMXkgz4
wi1A8fIAA65mZ5D1hy79PeJ8QG1xziQgj29kCrPQG+M71s5FSP1K7jyRuGhyMYD3I9g59HDRKwGW
hAEHS64GqdpzFOCjjX3vZoEJoELLPACCWmCKQHtqMzZP1RVh1fDsjv78m4wAdGWGY2QX2Gt0TCH/
J6f7xFl+Tr18WrvxF+wleNb4oc0oBARNFi+R2BozoBGzDvnSOLSQnnMbyXUtJ/jA5n6nkpvELm3Z
rMOaQ4fpnrQpqPHEhaW6E6vMQH1OjF2XQwXxvNQGCI4hhWaldHZiZfc0MD+dhM24+uPruoM/E6ur
QiPuZ6Ou77zlQvkxEJqWMugfgG+CkISIyqGL55yOU3RRU5DXaUKf3BluPclqILzbe+dFNeu1RIDa
0UXBWA2gqmTqj8YYGGS66RMbYP2SURwD8PEYeh9zOSIJOKIajg900tUT6vlmpwTAlBicIGki4jK0
ZzewJCIFF2N8QL5O53ytJvIzpOTFesAfwWNreoR1l7tTXiB2S99XpYPoOtjVWdHXSmgBq2pZeBDY
3PAl/Vkl1QofZp4Lqn+BpVIYVOi53/MhzWbJjxgNxVcjTHdOnmS8OzjubE4CKiFdbi1/agboTiws
qk5RC0nutG63s+224WLuFhlsFwNzFgzm+WYCHAToo+Xeg/Cl62CIqMh8FD2bSip7UAtY8+BDA3KK
3D1K57S0LUDdFeYoRUBqW5qW1oDjNKTQpIK/RuctSU6ltLeiC29WqmG94cIsLnRm9WjS+cnx4AKO
KnM+sFXhjwBwcIgXryuC2bBt2Cw0a9qKFD4UjUkem8Q/MQUvMymX21i53W2ARu/FH55AVTXE6XA0
PJTGhP5qmg6zWAbAtJc1U9uUc8vQjEsqgINMD+HoIbIHz1+Dx0DM87clMMN3M8OAXczfBU/HHNV6
nEPn8mcTWpor7WLsT4DnZLKOdyRgpkiZ91QTfDFcLCfq48JZe9PeLsiRTiNd/L3WvP3GQtns6DSS
InCXMXMCAoA2WaM9ap/+PHGDizyp/BvuQlOoXmELkqKVu1FwOojtcCRzfJvAZePUupw9VJNoZSZq
AJ1cO667djLetdOKvoTV+WmdXSuycKiPFXd4NiJ00MlM8Iry/VO4LrsGw0WSRwxYvL5OYwz1jXem
Kv7Ohv4ILSx/I5YWMiFBw+hTHwrvymnDEzB98ZTB3e4yrEnjfFkhHwywRG5NL05OOF2iE8Jmjtw4
3LgSCrgKlgFrBuqTvcJq89MY6swu/LiqHuCi0Nu7mA0t6aJxgSY7RrW/oTZMcviGHlnaCxxwNFeT
MfqBWkKVQBC+rCaBPUWH5AwD3llM+ygZf6c8eFlT+ujXAr1C87P2FcS8tPuoGaHlYobxgfrDU0PG
Vz90433sNdGxchJbmAj2UKFBWYkJpKcDAWtS2G3nyzT2oOP75HU1sAzGrMjGTW77FETGqeO/aQeT
ecvWtKRjmm6bmHWvJNFw0cLwWUOToR73s462XWPCnWWGA9EZaGcHzN6cu14Ps0TTFBRZ1rWeJR6d
rMkvAXwsyBG+8zbSZNhj/jUiwxHThFdfPf+WuzU6f6aBLbsw3Vi07biPh8bFgvSvjUuuk3WoMBW+
lFNI0/l2Zbh3tQjDhxXp0nUFqeBhU7Ux5GadtXP30jTidk1GdWSOkh4wn7p/kD7tH8DkVjdRBWvW
lKwCKIeVQCVm0NFLkna/+cqn46BwndiG3yRKlf6C/+nIhOCab7sirdQpHtNbWMzsgi6o9zHF7ZKh
7+OcOlPx7wYTnDCbcOQppHT1VeIPqM0UoMGBSEoWimFfRwkynMpCrswbdSlIeJNWFdvWPlqjDSyf
gLcNOoSv7pgCsXXsOKzq+lGGvzQV07EenXutekzVFn8zrLq6j4dZ7D1wUWDZ6YDgPMSD+wsakM43
3SzJXTC0nGZzV8NUbBET7h5fGgQfra8TR4z3vencjZFWVZtpTeDr1bkEwUbYZr6qE/5rdNrfkHv5
tkDs5GnGyMBkMHarsyR2ymVBZF7cZi9ru5wRYSHsKuWzkzrItOKMz87ZhdpQNjfestciPS4Bre9S
B+a2U+Mdk8pRRxWqdFvNdKu0feU1L/1hRhnU9d1+4Y5beutotqtTH6yBCC7giVkf+yUSsGyoAP1k
xHWO7hppOGq0iMEAj/bAOmekQZaeNUnNizZaogy+JgXuA6AmI7rmFYFLu3NB9LqruDjvxIdoQSJR
sfXe9PiEcAcS+wrGdl0+zdKDEQ+8B2gwBvlEAEz2R3jlqXXct5LYbVINm3ENj+CDNldTHXc7Z02f
YtJGuZihN5xGEzz2HCCR063UHXmuhB6nPfDMwNNUMxyxMaX7HbYoDbMlgKMwoL8urhQhux9MA6iS
iUb3V54P0KKgHngNkIcpJjVvU1A5UICYieZJYp59Q5LHCHIxGYn1Tgcz6ppFLHrrMsfedn66mSJf
35jZ46e4gWxO7RyZgkx1BFxcKOXPGRCgg0MoucVfMgVi/3OYLg+B7ONNaOH1xrw2ebM+c3aqrRD0
/AupVItk36bmWq8h+DmtgLfvqMDxDIxON6mKgLES1YO3mqY0fN7oJJX7xoN+Xh95sJ4lBBXWyH+C
1L2bhn6EwUPfiqxlEt8Geu7tArKmbF7Qe9nDv+katazMo7HdhRLbHRIdFYJ8KI9+g5oNknaHhIZ/
hLnNBa7v/4zTpX2bO6ejORD9M9DInpMxsQAxXydQ+4bH2o+KAHqOFHJ2Jiy2xBAQ/7M0tvE3a5Pe
4cJR+ZS4PA/tfBEw7psYRVqt0V4P45L6PSuWiLv3LL5Y1yvKMr/X8n51kaNP1eI/1ouAc08AQxvJ
y2jut7Ybr4VPXvxo7s5QrbiHPnn6A8toSihbBWfSVyjLnXCGDLqOw1JMHeZvvQNwXlPXRyUaLx+9
C7IbEhcNjLoTnZy6lU4HX4z+sW/cbczjV5d41f2YpPyqm6V4SUQyFwjyt/UozssgyZlD2fG6miGK
QFG0X7vrcnHPip/BQoPXMw7QGXTjoVj64DRDjDBLvKnOK+GSXdTMagT2Gp0DGcS0GIf5wBFwvnms
1mVAxh4qkBEeN6gAVAX66vp2FJlfg5DXT8pfS69nMDnV7jGOm3ubBBUOPuxYYViaW6cfjp3x0Klc
0V0sBfgT33wPmt5CJ92xT+zt6nnLg1LYTLzFnVrUkOsrWVOfA8x1d3aEU7hsTmhL8xKKWYcWQXwb
NP6uori1lO4AIrNyehljhT9s6bml85NpxQ89BeMTcgwQLmA38jRGnbudxJw22ZhI+bAIqIPOBCFN
zMvvzmc/a2W9Mh6n8Taeq+gFdlMPk2F3kFzTmF4iS6bBk3Jie4/Lws1bAzkjkE1F1gfp8OwHACzM
Ju4KWclXG+G2R2W74vKco9/IQZrvXjx1ONpNBJM165e8nqspDwiFEiU8azHBhpxE5lEaHABtjXI1
EXqdxj16VcTwbz4f1KPUUNuH4EG4Xbl15Sbt1CMAyPRAHGREhUo8KKtBW/nGRjDP5EkrcR370QYK
RXMxtTVF7QIIOPMwJKqCGlrTo3tUuo105qoISvWq+T7QhR3s3JgT5DfY1YrYidq3q/OoCqN8lfBY
60J2DcD+fKmS7ozF87s4Znk76J/xpDs0VhZWQPuKYot7O9cm7AQJjxXjQLQOcBtvA7B+H6vU34wz
Sc5GreFrM1V14XYoQ2CuMwK1ndIXa5zhTVWLd3ZNiHgM1eysYc4PxUbym3n2tws1OFDSU0iROJDP
jYJvNhbT9TRSaNbZtZT1bPawNg7OIUTFAbpw14cgmsUhWfH3UmfKY4k38zXABp4cjiLV0Y8pXBOD
AocjEiveCZC+GUluulg119G0+E/z1O6RL/ZbiLHAA9ywdR/FpMaX6FCnz4ptwTOotk0HLyU2wt53
AYlm6RkIbaHZBJLz66B2qqJ2UWb1o48QUlVoFzS4+vRN7UXwJ6G4ehpQpKVM4hwzBpFDWXstnMr6
31YI8JVdwIYrsQoPVdjc37k2QEsJgHRng26I0+YRT5oDYGo/uIw6OCiqyBKglZ10g+s1dtE5V+mv
iNjqcdWCHFoee7nvLLcWvU0tmuRPnoxQGw2PEfwVnAI1Wyogt8iAZIXj7CChidcNuXPhNy0ESejk
znVOe4ISeyZl4HXbBXJhGbA1MOSqxXXo13dV684FEFHo27FebPpAJrilVrSr9ITjRNsL2y1whlfk
Yh6uZrgAhreukeaQxuPDsKI7xvuUloSKN090tyCyh5mkDT8wDS1lLtvoZMIFDgVjTOOblnn9xrNo
3tdp5X7rCdqEI8iB15ItQIQOzoOY4QbjoQ2EFr9YgwIo0TMncLIjzvijRvQDH2gcNszV/hY2zr96
YGW2oCHC3rczouCoHh6a1K8L8Pa/oWF4jrgPZYoU7Ula250YZeFA7IzW6C8Lpy5wCZfxWu9WP9xo
wPZQuqBNoZ5hmPSQhCbK4plM+8G4XgmB4WCzSnueQxhhSH3nq/E4jEs5o3uXOT5MEXl6vVBRYD5z
sdKm02s4CFF4DeElxDH3q18vuyStnnivQShaMS9GxVGMNtwnrf9aR8s96H7bOQB1YYonsYEz8HIf
+P3JINKA24V2tkJFamsYPYS0+8V69b0C0HZPKn1SnKR54naom5l6RhDGj+fDfon9nw4F56Jrq8y9
KOTAt3goQ81w7DEtjftzOLPz6q6vcm5qIF+Bn1EwRSnBX7jpa4EDh1ARbEbfvyaV6wDK0obRSxqK
yGaMD0gRq5ijsvHPVeo0z2Ho9Dv07bKgbfgpYlxnAZ/mc+rJ88ysokil0/lNE0XQFvIGUkhnWK5r
6d2RFDoWDOZIUU3TvJ0TZMwmDE4yAZwv6Lw72XQH+G7Gmdb94GWrh+lXj4FcYVm9mdf+h1Uj7EGj
9HZmaKWxBc7hnRkzIHJuGjQcUZ69xD4gFDXWIXZ0qSEbwhJ5rIh3FQsBgId/xChi56AfHVpVWIAu
sxheYJVHfjXdcDCR+aHGbs5br4XUNMPaO0hu4cly0C11bwVHI2Rk4ynACsyqJbvJVMcIDrMa+SVM
bSvTvxiXwH09QFbXTG6/18u3UPl+iV8Hx5bGCTPS1qBvTM7OC8HjGEVMT5ygZcO6CCBIrbZevZgd
GXHTJMvww43GA/CRQz6jcTFrtXzDMG6FTco4ijKR6ZotVj53XgubYwDqr2tb+xeWH+g5Wm8H1zm4
C2BaZAJ/seFoJC+IfuvhUiQCLekcQlLdrX16cBokqAIqYwTJSXKBXUYOgAcVTPeIP8CJOwpL9FHc
kk14Peh07rrUb0pNuytnRBUponsWujtH84Ow5D4c6K3bhPCR5y0WNIW4ZtdHMG70MB/GR/aE/IZB
BJomcArI+y5CZx27qZ7Vc5wQCB7QcKOUKdCFomhxShgvtxBpTXu+1Z4HchsuDHKXGHkSxm3xfzFF
mGA1fN+qRhbKx6pC+tq5Nj7eccDBQhhQ2BJ2y4BsKuMZM36In+J3SyCYbAptLxHwQrWy/9b3fvMK
8ezpum740AJnpn8ZJ75hsJmBY1FNspElw8O4zFfEJN0eGqP1m+Ual2A0uFnkyh+1QOMb1YS/6bl5
JKG6G7iCiQyy529Kya4cUZ9cAb8zZWEM/nrb80fkJz8gpggfl1kOGRCCpnD6qcHvSsAT7ggBqV5F
ubfMfDt6Xp2TIVrOftM427gT5QSYUtmxEZm9RR5RJwSNdKSW0Cm+2ODhtEFp1VlIhcuV7hOSjOhk
2vAOWmwV0C5Tg9o4jiGB3z9JL62ymTvnGtqFrEh4rb8n4TQCZZs4JwiPrNcRHAOqrlGgWg7hTgRR
9xCL2d9pNkEohhLQRoEKwESiqu86YvANXXQmqtSi/866t25EQQLgfpmoydxzxSig626Gyjo9uMOU
ImYtYLQm/k1Su3uSCi1KM8NVAnmTXkBuiO3ThMlB7bE7BJj7lDH5Hd0rcsP6eitVCgdxoeEMuAX1
s9m2CaHIMMSEwi2s0/3gEduifRgsxz6yJaZImR9I5IRo64tyTWcU8zCzbZUr5wLNr2x23ZeB22Oy
aJpTqNfVDshgaliG+yle2mcRLSvq++QFOHOUv9N609r4thphmzNPjMBce1kBLnKu3AXDAPD6nywG
0lntwiaDLe1BMvBTTHtlYHgu3cg/UuNcqz7sjiQlRWPW9ruu4mIYO9Nls4Mf1Ee/lT/cTqGcT0s6
ZUG4kvu0dmbEiehu0ekCE6fqacKWfw5RTP5GS/ttSKL9vDY7zPtLkcAJugaXcNUtCNp1Kp4Vg3t5
GOHEQW8Pu9wEOXx1gUqFXRFl9GFqRtoDBWTVfqrMUnDTY/6q+ATPcuzZcJuOq75tbAqzzgEawlOM
ZgRJykoE+3ZlG2XHeNun9U3ClutKyRPUhh99U19Zzy0XVLeLsKULXfxpccs1cHLYh2NgQ4My7sij
C23gJZWHvq2BK0UDdVeLQRfN/1B0XsutIlsYfiKqyOEWUJac0/ZN1w5jGmhybJ5+Pt1NzZnysSXo
XuuPTDdH5Vfud7eK6DnQ2uhj3xPwRC6RgHO7vJVjGZxMion79W8Ey8Qx7CURusywL6lfnqBzLHO+
LmQ93Z+dvV0pj/Wge6ftOg1hsfZ+W8YVnFlYcS5a9k81hYky1aequlezn7mOZHtg9XosrfxWz4WR
GHfyNJ/6h6HhvezwG1P4Gdzs0n0RhQI/D2m96sniIfjq91wzD02txwHEUXgrW2v7JNrGqmBeh/C8
qOKtVNRDZdZNuTYp5+b3NmD6cb2Ru698EkG/xrOCrCoVFjQrkL9KSpGDHmwnCLc+bXX4PDT6wTcx
YSO1HRBt1R9dkeMBv/eAhYDtYH5pGag/PUk92v3bhmvMxYTq3iBIvUUNH68lp5O3GrEXdvKguAD5
vY0k05s+5wrjuIUdqcj4W9AQkP1jYnfPq1gq8TBSvEUsUToCaaTrNpSH0OENlPz/G/osbDr1sq3e
RWjp9kVIEmoxPSoCa225hkkD9ivZVaA6LXpexAsoK++JszzxFICnLibXSFumYzngyqys8yRGsKDp
V2vbabbJg4sZefWcifwAKHqm+L/Whqm9ZYNvZ0hY/FBUY+ujqIevSbZJtbS/tjsTnC0xocxxwZ6w
BNVtDlR45VPdbZM6eRrUTTikkRFZsd/8cqJewwvPoQbxhb6tl+BjsPw/PjVeiSwRD4b2ra66dO2s
Nm2U21xUZOVJ3Yd/fRHQFwToL0zcSo4Tj0PHm1xSIaYqN41W+8Pys/qApuumuuK2wvex+3/wgY/H
znAPvVmkDX91IMpLZJFkkCMVos95Vwlw2aw92j2176wqC71isztVu6YcuDSWBQXDiqrqx6v8iKjz
YQzfLeobPsfRcAhRziPrJ8hNp4zBF/Ir/2gA1HZT/WrfT/WCyIYQrURs98bjNLDgZY2GtPbDU57B
tN9ts8yM7Dw7vxMsrps9H2ebbiKDB7syxuviQl3OnL2Np+K6zdOBi9Kd7MPEwzliRx95kueoBF+a
9KEdEB1bbtk/bgyQ5uCcs2hNvGX+Wq3yi1K7Syn9f62l/JgSuksdfS4hWuzGHaA/XPSKPEngY/FY
eRf7/r1nIZup5Ho0zYJciu9ItrSJi7xJooqvwQ6eVn89BWVBZRzTckN8ulfxn4S9mQNj5rvCdA6O
cHe+uhNNnUi2TB/osj7NEUzG1scDmTEQ+7QGYCEhxKJH7O43eEaRjsBs5q0Bfg8IPQYM8feHDdNa
G3X3hIUeL5R1WI2/+IxjBH1kAkwsmGP037J2kHF0CLrQuo0vCPqR/1D9L0k3O+9TlSVtkAHllL8E
JhiylowonoMhYV77VZjbAy87wUS4FUUVGGnXe8NBDQ18causHW/v7q4tZgTW+7K3Vw7ZEW27JFEj
o+G3tc004yH1Zh13JrKcmpiMqqwT7AsVH20Vg6M+TM747HZfRZYnLMjJRkOeFusuKpgavCp8hhH6
ndvL6xzpc2AOL2vEueOPz0E+nNpAnccBLUIDKwMSrJ08rbsmCRv3OteIg/2+fZi3Ldxz/KUA7t/D
aJfsxcrYbfaUCO28u6tn4f4gXPKjQp14IANjvBRTfyKJNgYrfCCD9JPuYYcWVsRgMqs/xLSMeN79
NAPA+4Mq1jyR7ruvqu7H8snUt0iwhOlCi+e44qkb+8dlgAtcG5q2K50aa5AMdndu2uKhncb5ZAz+
zSdhdwff0pCvJQ8EZqJiqO1/Ia/f3gAoKKyiOPSljUBlbqEdkFPQnmq9jLShm0POw2F3yegVny3x
JY7sdmMG0B3yGMnqZyTuoyvCuIEtaAIArBY48bHMHKazzsMAVYV38gwZCqfR6yxBXjdgJn7G7Mdz
odLVKMOYfx9jcP+1GnQoq7C5TeSXnDtnTP0Roi+fwt3QFfsy73d189dsmpH8EfS4mah3DdvP2VH2
hYGZ4JZlfSvX7Yg4AZqw5k+aHiahoLI5vpDUDif2NhGHk3vwF/cnj9r3qh8e5b0qsRqPcqo4yiOR
NA7rqid9+NviIxSktBTjRYIB6624VOYal+qu/zIDTAgwFe2E+ODeUZgHLcqAgKkxP3PKV639u2tl
ujnQnHDPPQEfvPKANB4x/KWPzn7O5ds2Z9+mFX7oaSJVoZmhTNdDUfo/uEw83EHBrhnv86Z6L+nN
0X2RBos8GvTOJ8CbcVMxkEljpLdhTZve3g1e96lURnDA6uNVIexlMsYEPOMyRBh8CKwiWsPbm+gz
YLMRTcGI5bbLesJv2BMJpJfhFe1c2vgmJK6zDzPjGgpUKCC3Ll/35HafrOc0JMwuTSu0xJrdI5hp
XJO3swiCTEBsJqrf/oFJNsnY8EjVFoeWx0vi++1JO+vOohO7z7draW2HGk7dz/vnpW7spKGJ0l+t
r0jNxnHLxc3MHIqUrR2RN9MzN6fDjfJndYWRrFPok/Tn8MWDPxXhZj26zjY8dWYURytirNVc+h3c
uyaGRyUi6q5WP5aHWjsPuhj2m8nHIO0nPhcO6dGO2w5mG+89bsK9wfE0NeXfSXmfJYA44UMDS6H5
qUzgTmVo9sHqzdMinbIKrpgm0o/A4q6FaEnCTRyq3qpSkQ/HAJYw6W3KGkdtXDthYy3ohvnPTFDQ
a+kEKQZImmo28WchUjqxVHGA0Y8eA1+cSXA8jJH94A/bqZ2WndnLY+XlSRX43JboV6Qz/fjypRly
K10jk0PXW+OmX7/xb6MwMMcdU2YCVMHuAZceUoy5LRGGRLWox1X6+YXp9W9pWH/EZpy4zEn8hpcV
XjtePO4hhI9XrChfd1SeH/vbMbMn0S4f7MmoTIIPaI1657V5sCN15yULvafRoT+C3+d5vDM4S2nQ
SO2GB1ivOkEhwNTjB3vVcZ6oItj7WRAD/nlH+lBiEkgfaDU9r+MQb6hYj06Bj5K7VcdhJeSeeJCn
dRiBGRhcqBnaZY2p3tiKjgQSLKesM/KUP7lIpQUWVuV7So64I0NA9oqsgMKvPqth3FBzVueWLKF4
8rgiCw4SnL27sGTbqSK2da8OI1QyqubeCJ+QcL1vkw4u5NxF75LxGn9Ca+tD3rR7coBPnd6qN0UI
Xut5Z+wIZ7zY/NiqYhnVXb4vNjJzvG4tHqZJigdFTQMyieaXLEbhxllRP4SOoY/bwrEItoyexPxb
LqihuH8TbwtoTjNttqHAvK5G9yCipoVoCrZflhuRbFVTgxZPfnQkb9lChSgG+nXnRFu0sPVTcZ3o
aigqwaxg73MQRUqGOL3sctdxT/I/PHud8dd06MUI+OPXAXKEZ+JgRqRFOYw/udf5b1OIJZG7QJbT
tcyz+r0IfJQDzhTdSQdmVd7yanU30MzpcRyhS3U0fdXV9rGMYaoLn+topYa3ey+qLi6lfB70VL56
RS6eeO3g39zpcyWOeV6XIEaMVjP7+ntrEI9TKFBlBgNCxNKFGsruW1m7pAEzl8iYl93pz9rq/tnV
qNXz4YMt3ExVpL7yOXqlP2qIW2UnRk9uhGU/jso7ZGX7CFAfM6n9y7X4AxnHWKC9VCh9izbjd9lx
ZipJ2hbhClHX3VB9cpW5GBA3GoQXezr1YXud9V34aBm/69EpTpslz87cdWc/d8ujE6BhB2Eg1U6+
6mbKwBag6sqCZWtyDlvUSXq6PH5jsr8iJBahaXYxmPhMd0dJq60I/NRrJ7jTrXQSEwnRoQ7q4Igc
JnEH14kzzYWM3nNaY+ZG8zTPtkgX2xNjUnb0rdWks4TTAoSd1yaGV86P0fc23tvhIZPkZXj9nLih
xdvRXIPKufUUV5Vsn01GDPCAmNtdm0emySSKMEBG01ZcxdrZ53kqH8Ti7ywhgUnHbNplVfWmve4h
itZjF/bHrCW/fYYt7rg+dWidGDZnlsQFDRiqx53u7C7eoiAmSfJo5iU5jStuWVI7dv08fdge/CbW
9INhiruObX0oFQd/4fwzWoqgBqd41Kp4gvc0mec3cV7K1tsHRf84M6zEIfwRYzI3ssj6Q0k7cegB
JxRDHaRuNP5D6pFmvQccjZrhKxxFGuZ/F90rLADWr9X3z8iGL/1ovrUaw6rIlksv+q86x5enEeQ0
M5H/Ad8fZSg1VIh7dNxSn2otGFF1tKOZrWUYW7LhEloUFOee+0qazHQjKurqdOBuUnrONeQFj5Eb
H2vihIzMQURmJH5VYACKSH5DfpqiQAcM2OrDBlRIggmGVZjDx9xbhyaGYnR2ywyMQc8y9TbuWnxO
cxceuL9AJE3FiqUw4ITIQN56IdBiVtUQ2wA1n6AMwzdfXwFYz0lCKGLcgfE/R5bqj25tXstlQ9k0
Ii/KfmBhYlbNky3KH3M0foZa+3+5+rKvMITbkA0ahahwDr5YuZ2iI9oy2B6ZDr48Tv3UplGAc2UC
T0JB082hitFnLCDd2LqyYqHcxEWlP3p1tEclBdhhOHLPWPUcRCvbeAWksyp2jy4aaM70O42Ef8y+
s1BB6vWhWBNETbCKiyJKfw6NxOOaKXt6WTeF8MQS3IkuJP/Ktj54l2oZyEuBs7K4yIujPef72eE5
Y+7fB63/NjuAfC0Vr11GhTNs0YgcDciuWJijEMqlA3WXiVtsM2QdowPSPz8xtKdTQKBvr5Q8LdG4
s9Hfhqj39j0dWglJLVRlBbpsiEvradpCvVAYpzLQl5Uum4+5KZ6GMKi+u3vKTxD816FffGlVDTCZ
0XKj2tZ+NfNsJ5bSvquaUKT22YCYyT7XIarR/L7rSBWa/1Whp0/uNhVVjCZ9PBTRd+8KFy0SluoB
eb13F1D6F9ddgyBZbABIWQXFgriFuKWtEypp7aaVt4Vi76fI8h+7jKe4FSpmuiGWQjYXnsBXkFmI
UNvTC3LQ+ktu9RSjtYsnq30gs7hLSxPZZVv5iC26JnixZwBA5RC7v9gbma3t++rNEWeS8yS7yj7K
yP2nyvro3aeEfKVKqK7IfmqrMPsEf0MWQDrdRbvurV4GlFJcADtlDS6cKm/1QYbaOzETqZeNc+Gw
3FPmdFnpuDcEqkO/e+1CBL+OILa2bAKmM2XX64Aep672beCHZ8viQAwI/BP+tKVuvdUfzdgV/xUq
9x9WDN9Jjax9T6XTwaGbPekREL3lSza+EdMYC/DDzDXTmiIfpipkS3OUUx3mDVaJix3R9yLvR+Xg
9kdehu2G/P2tWtbwnK3Bv8CtjH8mBoWnsl+PSOyC60D5HWpo4q7cDp32MIUohTTuEFzrbv1eO60N
oVB6KSfU6zBTgTDfaaOZgV4uTvdbezxxTPTr3gvkq9d4l3rIXT5QNaC3g86hZ7sr/3NHa/7LHC7O
Rs8e6dTejmGWTKnWMHYAU9d11t7bmksj6YUHtDVbF3L1gluB9QSltKGvg+/ab9lq9R8cLhFd7qO8
BsRLQloRgtgL/PZsAir87HwDSQkTubPDYg+nS7xttZPtcuuhU7ifO/Eq5Uz2uzOcBhU8RaVzyplK
T0oYp2hor2SGOQd0mHaqK+O5U8BWmVm+StPWb74ACG/GHGW4TSehk8+fYbA0D6HqoYKHqk6Xnh2k
zeyRDpeRSQDmuXodti1K2lJ2Sa+IoGjsvrqItXXThTDsD39UN2esXtrFeSkUt9+4RPtOM1xNW/Tf
rGye4NY7+EH1d/ZcLL19uB7cYCnpe8gvoW34FxwX5sVopIwhjJ1dVG0/vUEBMBwwcrdAdO+dYzBs
boIkzmgyO5W64yB3WwXHRabSvh4GP6nkMCdo8sfXmaPlMUdteMNpwT7IeADUXlyzJg/vw81E4kg3
NQXxzNBgp1D4zBRmqwyAsqZ+yFCbnA00HUeIaM4UaT5U3mzHPQGLObAuwdjF0WRfhkaxXgtpgDqN
NlhSCcqCAMO6tpsNhq2i6NUgfvDQcluPqOBPymqOTcQYM0aEI0g1/6lbPFaOk6P3aHnrUf1IJKuB
4YTsxuBki53PXA0o2+VasE3O1n6E2eWmyHs0oyC56zpjAqjW++lWEZ6fhJOtUwYepCcNF/0IbXJZ
6NbAVY0FQZASkciBhCbeZLDIyvVQZxgU4EmzbJ0kX1xrSzuyH+RjoQsUBW0xhaempeGoE5a9KwcZ
DqnnK/TGXQ/gtZZ1wCBPP8yEXf93Nm4Ve+SMTnICuk6VF/7Vuqqf6AifDpnpqH+GjC5W5T4Zs7Md
m9rcWPRdAZRWr+d1sZ4cOeOcofYmyVVQ/yK8n+j4Sdl5ymMv2lgYTXb2JSBqttISIDaTePkuejcd
Oe6DEaiByj9GAY6Bfe+wNKMhvPrlaL9YFbm2+Jtwobi8h8pb0tEtyRXiRNWje8kA1tauWB7EnZ4Q
lgfyCZHP754Bv1klIkr4I+e4rSIowDmiAyGz6IcmwSfH81sU8/pc+N2fjoHskpUWecKl5/e/UVnW
p7EtovM8CPul05H5hDP9Wvc6uJaCCmAx8/C4DRAXmg5PomftptL5ZUO2jF3MRxY7tXXSuXmSYfVg
9Mg7g0WJuKu3lfujYJa5I5g8KVPf2Skr9tkai5tc7MeotXd16++zEB1vqcPf/Rhg2RKk4zfT11iF
dYxjbx+t+aN5/3MqowVwmM51vXSPlb94vxuhyczoydiO6jhqZf9aFc2T4fE99BM9JIs/PdVd/3dz
e4w4woamNsOeUsys5CkNPjxRI3yzdXelvShPkThHZ5LnWBlWqLomxyw3z6b5t/LkQI63PT0W6AW/
SjSUO3OUw0uEGDPmiM445u1fBWEFPF1oQSrXpgFu8ayj5hCHhK8pKUomv3NSwrqdW6QJKRmNyWTH
grHhT8TLFmgnrSz04zTDuhcfvnO3sBInA7IsAwflGxBtminvrIC407pmpG01XvqsvPtUsvo0mMz/
gnHSMfPLmgXis6pzK0vtDV2RtidnOHLE5qCVek4irdqYzJLp0+TQujkl3VrerCgvyeRTYwVna7ZE
XA7Tzg51GgZleDGkTjpvHoEROvRedZAdlbtB5a4cyVNN3BY837kK8IaYhqt/rfkyEu0SeLdF+C0e
m26EX9Z2dSgr82oELjoKp0VSFPGd5JSlrK6Dz8XpqY9CnGX1/dF3p1drdDdATg86IOeZ8Iw17aX9
GpjFZcUs4DHOpyKc0VpgLCCM3fySJbvW6mwoiJeduwItTP6vdXKR32LwOHqb3HlRhNIFPSUQ3/jc
+kRIhVW5HRkLjmIDei5VkeN8IdvY27q9GfVQGOF4MH1dJKDCb6E3PNS1sB5zzKe4za6TWF8iKW0o
4JkqViEuAA//7jrOxb/TB5gTu5/VFOEZPTc/MJLPvujdU8VSF7ee25Ei7L6U9YSTpAme20xVL5sy
yN9b+ga1qx4Oyyav2RZF8eiXz0HoWJ9LW5By7G9oEUJ4gtM08JBmRQZs7xnIqRCji31TB98T93Tk
F9VpaI36caAs4iadqN45hnwUZe28ZoOBbk3K6YpsB/hR1+huVz1wTzQm9N4mrTEtuCpOKMOPqyqB
z2iMts9dLumOx86DdN9twud5a/Kz5fOhq6H4kweFxUCXcw37gcnDx7/gudbO9j1HGdKK3LXgieZh
QouhydXy9CsjwPjhRFn9JO8q+mXavrKoAJgnmwDjizCTyUGjxXL/J1zbF8+A5XWICMIVoZNwCKd4
3goDFAWEaA6+PWPa69W+VuGIo02p5wgfG4f8jW8NfXcljwpx9YHA4jINUNDGgFTruyiaMA34Oluz
RsHumhUAUlGiO1F7b7WxhoJilsUvyzA+/Um92Mwf/LdYMILpURI5PXh5GtWbiEfD+2dM+b4K4XxL
/5NKIFj0/Kx4nc0Kgqvb9AWd5q+o1y1zrf+l3HEXhvUh8FrjMAn6A03izNFNicQP+aTqCfOj0vfA
iTrbY8BnhPROHA9PQbBZXOoMlXcXFz3TjZMojA8UetfuV0nQOjvygv7n7iHVy3m2+mtbjrdmGaQg
qZulGIdRc7DX8NFfvUdPmiT1GutBRtC92iJ+SnK/E7sk3lmZtkSh9J9iU9uWPjrdtnIjzguZWGB9
9Dq+Nj33HCL3l9HHSTVOwXlVzQOyiBRW8GJo98HgCtoJuyEob5GgdvImAhNH4Oz6nFlUR8vogSSn
NkFSJ3e+HR06UzyvmYegYo2uOO/2U4UOJxY9/IbnZofeV6+ENifRMO7RXar3uVtQ+mzsHmL2npAC
7R0sf+HKwIqU6BlUfHuo2qVPBvRPdz7tVM6YjDYUKcGID3VYFKh7bWcHEJ6K2OLBfRtZMgnYLiTe
+U7vSPAAqES8htJmR8QYE6BZ4RDT4yGT3d7Qd0+7u57s2ZiSFrMJz7JKQ3yzD00AZiv0PQ5qheex
iodhWjgZI/VrrYJ4M9i+bYWGpvROhMjTuSLs6eBsgO6Gy/NiLzunGSgALTudULWUFLolW3sMj6XZ
mOfVRZoio62G25fzn24jpUxh7rxY/eb8Wjp9sGuB8KNZJyT9yx4lmQDP6o7d6E2MhtHn6JQzLiH/
oSXv72wC9JkeoQgW+GnMJ/pbu3pnUVP0SCwhCuShRpFMjmtisFhudgff1f3HRXsz0Euwd/zNOgKL
VJbtdVc9NEPGZ7Fi0DKBHzBVpC5KbXxA8B4s91VlYujCXSQCFvUGMdcJ0cf2RxMea5bVly28d7lF
J2vO+qOJpSQvPH2QHdhDT5l14I4XgLoLSpQ9k4UP7+xxNahm4lbFU2fBQNtF6KZbUxenxc9pzTQg
pnRP5HsViRckzN1+Wis6CGQFd4yfWOedlUoqr6fC/VOSSWsxI8ROh3dkzZnP4xF3B4LCFTGQob6x
Gd4CagxOgELlyWM+dVX9x1jzs0nKxVVZsyYyqt1ua6ODRAMdMgR4N8fGoB6EYjRJmWMS6NbFPHuF
l1p5/hm2CA3se8KGltVr6KM1zZpbHvpX0eKEKZEqshA1UXMwwnJk4ELJ1ejfHsPvqMxLY3q3qdHE
zubjHnvPZfLgTy1WBGCeauePNASvDdZzs9vuiEq0n+wKAtGwNBoz0MpATKdus9FsF5t9mWcKIoT1
ZudFvePoSlxLvM32+G3VVrsP7AzE1N7SOZyyXSP1e7ZSR29V735jN8/u0qypH6AvBUoMD3MXnOat
Ld9Y7JAAm1pi6q/lofM0d5M1PZVqxHEVQvRNB3oJEnStV6ZiNDb2GvlvXl40yTI42cW6H3hBTjxn
NkRRaoKJhZ31mjt8oN3yH1XI7c4tQ8a8UaKPCGYkGdz/Be5G8iRW50yhiIdweODNXr082plMPyZT
477OXGc3yHY9zrCadrD9l/WGcyJ+hi/Ez1YzCXx1coHvABVWfy+CaEnX2dmpAuRXImCCSMFVrIuj
zOez3LBnmC1lFA4qltSjSB4Cw9vrAIRziuAkSi3bC87iE+r1IWGCs3ZY1r9nlTlPpokyVmzvWC5U
PBgw7aWSLZ8GyYRkLUyYD0VaGh4QfUCgrjlzGG3A20hTLtqwjkvufSDD+k9Y/Sf8s/waR9QSkN8/
asvXQ+i3XWoK8xpaomXv8cg0zY3nuTXVRdz18uzO70TZ8+N9Gf0rShC2tTpgAU97i+fI4WA7GdiC
0lE3N1QzydDlwFdTZ7FLsfbqAlY+VLYPcVkcPNP6r6I7Nw0UKrFBNjBGzDqQYOpao8J3QMmfUBpu
iZ0DGzV1GVsViQ1UwVYJ58Bo7Nq6xsfbhyp6gkHfh0YZxbaqP3wWgcS7E+tDPaKyjqT4dgYIOxv7
0W+C425bt9Zfhh1EO5tkJwyF1I6kkriZtJ3vki1OsIL8hQmSzBV0F3XDQqq5DSLqtCCnlXwvs2C8
zpEIjixG7Wm0/Cjtq+VnitYvIYH3TMsR31i6YIIkHsyl9VKjxMYxtf2OhNU91vK/euE+r1AIfvsW
7SepsUE3hcXEb4Fcn0U1SKWr3Q9rYTZF/Kqe6kDVV7tFB4wfAiFJNyBJo/xvNvO0NY3wtxJTumkg
m8yRsVs12BVaIkNVHZ7rAJUHJr6Cx0UvdyKUEXsihWBXzdsebTjgRWOytPryWjpQRLBUP2tZbv/1
XrT9uPm3EXifpjfU/8agPTIgPim/PsyNrw4eqpERgUX17K/bG6PxFluS59Ku4YYriUzVXRC+z+bZ
dYKvdms4Z/rPxRnWRG2c+SZyOm9yrUcoZk6D0lHVYzjVaM/W8GcFggXLxXQH2ThNJSR5iImYoS96
KFZJfBUkD7kJXaKnBb9ZtGT5UUxFfmmg9yCKcybycd5Fs1N/AVMh0pvMfTPw0+gDKY60hnwGhtEn
JfJ7Qpaszzyzb5tnoaUxnaPC+Mq/BrCvDP8d0uuue7hCX1zNAr1FZ/9WHb4IWpvy4zzgbQTbQpC5
FKEGktU5Pezy2Zo8gTMrD9O6mu/CIYpX3X57UuXCZxyt0JM1cN9WESMj/kEUMWi06mhgZHpwGmd+
yaqtuzDb/laFQjYsSlS5vvEke3FfBYsRyVS++akqcx4kU5nBLhw370OW/CV2ptCieZSChnbZps49
0rXpqqunsLQUMxEZbKCULOfsZVHzY2UV9yL46GUVMwl3GBv6GoqFeNw6yUfGC6sAAlSFobwXEWXU
zDdjn26tIXcwjz5aPSt/bBqDr28x63222pCUWnfkmfYf6B8PyKj2dubWCBh1FG9SMEShL+ZblPOt
jooNDVmDS8Z13glfDKdks4bl6uLsQhqJSSyi6P5uggyno98HL407G6lcRgYnXbD9mz/lPYLHbUgC
M7HMtusXHhGdWtbw2YfTdfVnCnMQeX2Ui/O4CZMg0u7karlz2pyjLDA9bLJNfRvz6J8MF4euEvkx
LtvyPZvQVxEExdUQIFh6G6rvbNgOxkzVNLTbk7H6T64cfg298d+Ktoq+imSrusM22nfDzxtJRqSf
jR+dAhQ0wH/ZSJ5bs/tyJ2tFEF8huiZ48NwX5s/KbgGggyjRXc35AecdQ+BmPi5399Ao2mdT3yVH
i79vzEzHUbOeEEI64b5tNAkqwz/XwnSxsHx7GGTfFrVgfQKsTZxihBTxn+5mscLfuKMj3mF3fm7v
4RRW6dGuxZAMulcmpic/fIwTlUl/Dv5ClNaZPnKwQk3Ww8Ed1e8JWUUXAVotJfi5Mgzc1BbKQUfW
+6HPv8jWPg5U7rguubYNWb/XAMLiwEfAUM9VRaoJPrioE+d1+I+G0zdhI/0kW0QdI3ISop58b2nh
ogqi39OanXMLw0Nlzyk88g0DaBfPZvFMLsD7gukRwjZ4Npfuc+69c9H3N2LNEvozjkubFwlYk3uy
ayC6FvN0TIpU99Tl0VclnV9Yw/800d3IVlNZJ4P3fqs12gsSlUosYFWmU5/lN0a3eC1CNPxTR+UB
RFlASkwmbTamtQZy7tT2VMvhTJbDExfS/eCQxo6gEiC9QGG6LzG9iajsLgqd7ToMrIB2kTBQvAhi
lw7ZgplROfJ1LRhJQpjRYe5JsZO7aGPwgLyKEXE0O67CGtK6Vyd2lLQBlRbEzuFSOAh/vGhdYwe8
78mS04F4pjQqrZ3EjqIpH8wMYP2m+DMC1ARifLMAp1aNHrfP3QSGFXrftK5Vh7yPGAgW1t9evb6Z
nTgY2JGOXZQPwLG1TgZEdaR3dzfie5JSB9vR8LX7rgzmW7SM/ERL56821Py3RLc+xFnnmK/LYIaH
yQrfWoQNe7cjd8KFUUAQEE+j2XAU9zv8q95b3xIV7BaARW1BcJHdY5KP3oqFw4WkzmaHyeZxzKoD
xAT9Tc1362PDmWjjLYAhWu8Yoa/uW5L/J/5BRHUSdv2SziuXYjQ4TNX/c3Rey43rWBT9IlYxAAyv
ypLlIGf7hXXb7mZOACO+fhbndapvj1umwIMd1kkXUrD2tbSyp8Vw/cXVv7N0Xp8WzzpMFORyFCdi
7QybRr/EOj6q0my0yPjHUZdBqL7mqpK/cUggjS8SvrgX7SpYZc1C99uiObFYW0hOvxQcsLGW30QV
v8mcA3nIHmzY8hv+WbCFxnPtFQc/mLEZzcVk7LWLilPht+98AZj4sv5clsPjLO2XxMnvF6D029CF
mVBbZy30C+26K5qdu/HwlTauW1x15Po3inHfNPt63AEqRGYt3vB7UskDG6McrqzOf46XPpigPGo7
l0+B63o/vqnCU03Pm9C9KBy5KRkucqxwAgOp1OrTy02jdnXAnFKifT7NiVu6+4BtW7zu/0sQ7HaB
rDNCEQvxVRX90SREc3c60I6AVRHO1pEdfsU+GMN9paIf4aP4Ttik26AtGoLzsIZkOcaXcTLyj92P
71aX/wMvIbctff2J4n5E7FsHeftf3Gc72CdsFaPooCmvDt6yi4b47NodL32BtsXzngpvl/jyKIkv
9ROKsSzOnvEPRay+gpgnYVhnZd0joMgKTk6swFS3pOJkUN5M07U7tgG+DNm8s8L23Yn7/SzaX2T+
ved796bg3IEUSTHKCsjeYpmOx1HQtJEcBF/wSgl3CrAmVlM1D01IGLigeBon48lvvbMtmw6GZLJ1
4mqVbHLyVVWQYW2RcK4DBwIIkvdKvh8vkoXQW97Q5O0tlNV5ARDg0ZMXTxTPpo1R4SnBSsIYhMGs
zEcxJGfip5dMwFMf16fNMH27vE+VMzkvVU1eUgM2j2uZ7UUa2vtKcHFWkrgA0QfV9nscznZXQhDM
XJuriUE2D1KBFJdMhI7jNWLTBOcyGjzEtuA2qVSgUYj82gZT99uWaF2gsvbzOiSPWWnOHWk1EN7r
dKzzoOoJ2lPv6uYU85xQjVW43KipA53HdJo++MAJJA3Wb5Sob0O71pBCjsJ0x02G8P2yFba3M2Hd
3nduNp1xMdlMd/QcBlI3f4lL52XsKXstnTnbjCKvA9PEO1LXXREmIKWacSZI6IHrw1byhuzkGmb8
sTuZ1F22VY5nrniDTGwqwSbZZiACSIu3n+XEMdWmpOoxBYwVswGo+2+FwE3QpB9l3H5aK4oCGyRD
J7Nq3ueEN10dg0joyZla1sPUkuarh3NKhVt7qLCaFrw1Lwenj55r8p57GTfDz0Kc485IVDz6EATi
+bkYmuxTHrSHpEDFdggbKHZWc7d08WPcV8efn8DiYVSZ72oJNlU2n/NkPNLKi1/tiYojOU9IDRhn
QaYYSDxCMTEJqjRQf/uegwFEXofzptTVlpKSzlC0f9vcczd2Nv0rKr6JUHdo3R1k3Sb7tp2cB14+
2A5xd8qqSR06Ftv2XTGscKcQV1wCEHa8ty7T/wWqeFXkhI8ZZeCTzFZlNFzDELNxXxtKYsmWElS4
sw2ZlaxsXpbEwoUhWBS7XkTxQW4svqTHEO+cckOX92cc0WzrB3EEIsxMW3h3z43N4rmaNdAHZJgW
42hcD1XSjYVV7+2BRc2ldi0kGFwL0/n1a2mIgDeMeq8p7jHb/xI7+7Umt3d3pkii+zTD85eMtAeW
z7+FxkOLZsXTHPpsrgiL5lwDpXjPW8tlZpjpU/B5dTH7BIccZdjXB8IO/QOMCga/JXsmuliRzY34
YHhGm8eIEO1Gqli/1HG38+Pxp3HmQ2pInlU2LbPGhN4+1MHRybmtNlXKG36ZrhHlna6W9R2YGa53
UEgSDCjN76yiWkDf8YX98QRIlsB6a4mxv0U1LZ+ml8VdL7JhBf9wpc9yNvNR3MOYTonrs0BGons7
+SmeEnEc51gcGtmqu0H74YkEXJtxUWU2S0qCq5RC98Hq27Fn+2ol8KK8qOnf6yB0QMEj+qMfJzui
v1h4lfeZeAWILveXSk95mEcrvXpLdieWpkBx5uDvYH6ck14B0MijMx3NU7Rk/Z6dL3SES3qSK9os
Gp48FVcXmfSbvJ24znWXvE0OEKI0Reoy3SUpL28pSvetIs8NjSxSDw2Ts7+lMAtRsI7841wp/9Fi
AdG8I+vknSB2tmcpFGJDWyDHkDzZuoY0oGK33p03O9HesejXBhgEiB0JFafwXwcnZ0mC04CIdXV8
Ig5x0TfFprTz4SnUzWkSuYepT62MRNH7ugdvjJPoEBCp2GEpkgQXC+s4sb3YWyzZ10lsqIoJ188K
uDYIgvSp8lapt3a0TR9FP64L0/lU2YhQdYipHX7LSc0oAn6XlH/npfvi2h9/ch/KSEQxPbkCgkS5
PCP3in2g/ZOMx3/lzCavbVFbxalf9Be6wQNhZILIVfDL8r6TqGxcI49HfNTOjvahTw6LCMiubvvo
vznQTzFTllnAD/um3JO1whPx45JzzQZD4MYnmKV6C070aQ7AepTJ59jMj/ngnDI64ZErbiOn8h1X
2pOKMEE46AmT/hRDfnOqDuRY4wA9AwW+7XqGgXRimsTWeUokWeSuuOtyKspF8T6GzpGL6IXz7EFa
8k6RuUeft9J7rnoHSiwJ2cLqnLKuYs+7jtcNi4pmmRcHmSFBcx8Gc8Zggrzl3fNwnyvb/s2m6p1H
iP11nQ340iOA9RXkgXws4vZuqImnbKcq+moWi6QrQbmpmcxJFYgqc4j9nM/6WobLJc8nBBfhHcg1
PYaoBT2AjY1T856pi+vAmbJJ7IBPjqsQYGyoj9DtOJxDJBvPw8jk1wOzbhy8x8jtaanZPZc+1ZbN
t/GdT6qlX8KrLpE7c38mxoAf2LtudB1Vf1eJyPqVU3yG04r9SeyVca27SI3573QQzPOleTMgIjd1
j8kOh4pWjRfb4UqhsQ8pVdOxZaPrergzcx2QLQm1rv17WRHOlFO5nZ1ga0L9ONSawc5KIWT2DUH8
evrOu/F1WGZCPdnytSQqULuKFUbT0R3FGEN3qw2VlKHujva4SrQGB31jG6gKzKpA10KQYDfRkupa
RFXgqmj2OjIzpgMJjJpGeeUN8IzINffxnu/rxJSAJda2DxU6fyRSDp5l6A9E5GOO+e4v6S1+vXoJ
Lso3w4Zhbl1Zx35ZiiRwzvZoU6x74RWsPNAho/E3lQxsa2Nq2f4OlWj2FkXzehNGuWCXm9O9drEf
fRajnfzr/SS8Fp2LilMHUh2SrNJvTorYxJvumFts+S00O+ZY6wL8wXAW5Lnnv+oxZJKbw/6dm6sz
bkARDafasrubSBqScXri30x/pfdCIH56Pk32itKcSLL4IitPVMzXklmwDfFQA9x98ir1do4Gvokd
xJ2qTdLfsUrOkSWBrqVRenGE8W7S9bhUL5Usu0usHfMvjwvecI2X/YiS/wjOX58/exN/yJRKUEAr
KtbXD8GHknNLD6Gt7ufAN+YI/OCHn/e+jnvnMYiKHnmWjArUJ3CzaPbLLkZQTBy7uHYIswcRj1xk
1gpdnVgPLmSe5f9tVN6U5K7EAz+Xu1/q4La4auQ4CCMIHmV3TJhnyo2jHLnTyt8PHpwAWs/3yTJ8
DXXI/y1zs//SGNYU95IqfBuaDCxKtwZWVbPyNokDmh9yyuNp4IVpbfzeytLdnEqzC/zA8o9TTDe7
BLL0QU+Vvrymv4NVUO+o+y57wiBEiAHzxTPaTWL1pyKYpytsButet9Vyy2csEYQgf9M6GX1sG5Um
8FuiQQVRsqY/5I13DhW99h48s42BZA/YdrlB+GQ4ZiHRGCkFw+YctGlLZ6UkD5WQ5j93XdHQP2+8
6rkb6Bsg1NrcpVDt3IHzzAUPDM0OJRFcQe6HmG5qaolzEGYhtV5fnIDrWh5PLB9s5A4qUHFTfiCP
njtUn4WPp0qLJ3vyW92zDTupr0no8PJ0h3LXiIzUZBE9t3UzXnJnTp+mCdUujJIRBAJyVTf59HTm
8sd1y+kgfbLRzETOcZoYbXq+oBfhE1zXRe7jQJZxic2wVionzst4VD9tkU+fwDS4otYlzcoEbS/p
GBpnu/0oY4CKDu+Bs9f0BtQGiyThe7OumwB8W96qeim+3DZvGBD5j105J/sxbN49O4iefBw3uKI2
tgsGs5fsS8939D5K0uCPxDOBoxsQPS7AQlFbHPz9xL3+vglr80zIihjCUCb5mymsv12QxgNZfNt/
j7zJ+nFSFX1Zhr+RtUPwAXyOmGGqXwdLn3tj6KTC94J0oA+Nqp5sj2KEz4KrzRAE1alPk2+uHe2+
akLCAzQKVencglXBsKzmyc/r9MKvfpOSLZtXeTcIIi7iZIY6fv+Kgt4y/+aUv2FXw6m4zYqPPIvZ
+d0aextaUr6hbp/AAkFsIO/rg959dXDN95VumrOtvH92XH0GQfYAUVWe6wTLaTPOwbc3DP5q6+iz
madMwz4I5n2OYoKQmuOLrd4ZKf59CbEEga57KdyBWUknnzFcrA04gj3QnngXhea/wGeDds/NnsuD
P8PjYW5Q5X+BEC9tjHNcadTR2vvUNG13fV0du9Z82TmaLgib4lbylF1Hl4tu0oMgYJnTOVHqDwXv
7Gz1DWm01L46wUhKfXrxqk5tyoUzkpqqtbEbaw+djSjduOyGlpPCGjnwM7X2yMLoKUQZHmCx7Vs+
iw16HYGZIDqUFGtZYUrOykMCcOooOCe1urQqgnG3RlC1uGUZ+f9e8XR3jvtQTaQBLcspLtSiTkHp
Xoio7IhTvqRdQ/VDPiV8bkOLcUXO7rVJuJTavX9HrZct3RPSoD3wJe7QMeQGIys6Tg0ZMLyv/wMo
fvrGtt5tV93AXL00fs/mwaYfu8dcNv6eHsdewYb7IbFSfhruRt3ZGyGZHBFc5bQt+zAkFe2Nb4ud
EtWXyOoR9YitNzQz2nMoPiygYoYTo8ZYq11NPVfAiW0asF4t5cZ2hrESjKdJ+W+BNndk0PaObO9m
tz/zMhr5bPN3DDCQu0p8tgOPdFqodJdmlAyVqu5tt52esaiHtzLpzwmj4n1XU0J09MNUCdhEGAfk
Hgsi/eWnJrrnExymc7gMnxpziNtDQ+Wm0+/d4PbPKdu8d5F272mJjmR1B0hUORvrBbHqP4VbLLwM
uAZ6nUvoqvp1hHXgW/9B7djduoV4ghYPRwlO627gdgk1hKxZQ4e2L8T7aNtvJDpvGXiEXeRzKNDJ
IcsJM3n0/A4mUcCEEh+4wh2tha+zbTimdSYBXa7QzfEgSUCsWJc+/FciHs2YLo8mxa5OKMX/Zxs6
/l7Zms+2tL87P1hOJZmyfxYRSuyz/HHuLdqXizUQdxJXxy6/Kfv+gcfhHUGGjFzPnX3Rw4aD8nGQ
bZ3RcrHqA82fAytbLwjD3U50BSU8miOI1Uu2ryRUspKgHudHtV8ARY8KJGZDFj+Zio8MOlflhHCq
UkSjKrTevIrWBifO8ohNsG3nGji0ClxkAdiEZyou0V4t+atpBmh1bjWd5kieSlU5W6NrZDnIlBKJ
ZStE81yHi31suFeKIHucBmQLyw3Vk4rG97APH4fMp5oLPRAjwRzLwNyFIE73Eb3HcctmkOm8moBH
as3o01krTlE4Pqu0+ghqq6EyMq2WFp4zkglqXj0QLVoi72OYoHTUqjbvKS/vfUyZHghzAqjMawHg
Np37XsSuPtcw5ziR2TTZZPQVoqLkMt8YSpqJMelzVEtzTBtR/sdYB2wAJtqZ2R9HUCfdowaoHlFn
5+3cxB1tGbeh6gV2pps/ijhUH/5ENtxzJVF5a6T/rxeqPGF47/mM/po1xDs9ki5qyZ1BmmOL58pX
XGLoPEP3CV1l2AYFUkVX6DPB4A9Woj4itvwgYVMwoE0IAKUF3b/zp+zDa+fyfekwwafW+p1KMl9E
fy8KEB06LnGeJQ0fw8zCPiXbV6FBg32rMcoJxy7BeBfb8YvgSGeuhCTWJEeCUNs+lfW1X8h/kxFO
MbDCAoiVR8w33uVr8kjQ5SX/gIPnO6ig7j8/72EiDA+JHMKflvvXPvYlLWzcCfUMYRThfWXct7lL
7aLEvq0ydawaqkLOTCctK3Eq2QW9LNvWG4NP2cEUdbuWFcVB2Pylhwk7IUtFGl96r0J1jv2LNv18
dIq2JqBEwZrmdruC+jox3Lj8cLAnM14ScaWvuJSk1gNzTzNzYRoU9qvLxDAxnuNKpakJ+JhsCX9i
UWde47vKpWCaT/7HkFHNX2TjXlHqi457h7Y3/dTeOw1/J8c/V2c7icFnWa4aIMN1J7ZHJXsX5Thm
IQVfjCY5FRF6eFLrE9Cp9K4AVUD17jxW9iXzE/5Sd3FObQDYhNLejJuEuzvR/wzzgM6qX5+zInnt
7TXvb8InHsMnOTO3LgpMlYl20qkASLWPZTO+ryzWPYw9jglDNFC7BPf4mS+lxIfMJMmR1sUAHHNP
Hcaq0FvSdR+wa0qkF3XqKYYdRObcBsFElGV+8WjzLH+rPg7+JJOnfkdD/BTQ5SGJ5y/PJfIIuOOK
n51foiaDTGYbsbMcx7+CtobPiS9FWvSwOASGNI0N+r7XbH0dgAZBf2Jim+OcPiqkdUGA8Iu4U3tG
+zpnrorAji+3tEwDZFCboboGcuYY79Cv847v8DJq2uk/xru9dNSXF7Jww4EhB5TynIf2Ez8vMwXK
EWy9cBtW6OaZYlVeI0JU4eIcp1PwOeLEuzkh90wBb+4Z0k4wK55iFfXv0ahp+eZEKXboPMUG/AW9
cwCHD8LnGhAN8jixCMOuxr8ccn9HYKKO67+lIxE+XcB1qgogRnLaw9gLD5C0HkTb4426yR/Foqow
MCPthGKXO9ahn/u/HH0Jvkb5MysCd7hru2LMYBYizO6AklsHxi733Lr5+qGyYiDsXSL/Vt6yb5J2
tkB/3EQUioMp+JBmSp5My3YPXk/G9M5+TrNg1y3Lg1xIXORS/3YxGY/afk0z1nKPXc4C+wp+S9fY
KKiKGyMQCPMh2d7wGVnhR0QFbtMArznblao3E9Xba1HOWFIo4YrUDx5dG/9JNPUPm9ihYZkBKxJI
2iQ4043kk67VcGlyCtBkq6nckcQ3XUD6qyslsYnw3IqGcuACZcbM4LrsDjnQJx47JO1dW8wP9eAP
DzLRO6dkB6PljNUdliBtKodOSS9fw5CtMUjup7Sl/A6Gr7If+lk++Kr+5ZUJZ6qIb5aiAtLE7n3r
td2JBDDGD0F5+y1Xy/hSBUR8ugY8R9mOR7MShKC6bQOVVZ+DIHWQ1ghzGVlGjw0WFFfB4qZ2cr9k
8RnqJYxZeHiZYmMI+3A88I4USch5ueTsGD4gVIVl/8rThcIQDeV+ZaDxhcEpAqAx7OYVFTawHZ5s
w988SM8LyhzYj0Ee/Lx8cmbRvMwWYmifujCmkh9WL+5U1L5Pi3+fpa3zKSL5vITTFdQfwMY+eXAk
621q7dyzLwQvbOrqR/SqYpvgYD8nvvtgRT2mqroPwvLPHGcfohD47ZNHpnL+0DETWl8j/pRD5LxT
z7wUEjMHjspbWGp5EIN+AI9/nYN2vGcGpT+ePbAo4rkck5s15R8uVHHtYtuIOL3ZzXyXWPTyW/Jw
bsjGV0atyOg/7WJekpXyFU4QZOvQe3CNSG8kO5iwOzy4PBv+ZNXKDxetfJCE0s8yDsyuXOgwsjF1
Aq4xHJ2gG4Cz8kw0TvRWFg2/wempJf3vSu+eEMHXyG3iCJARYRQK9aaG/RGwW5xsBV+3qSFaaiOt
KnFioCrowjgegI7gpSvUa8Cdf5NECdBzCIGk6+19HbOQlhoAA4YteL5jFtSgHM3baQpwyeGRriGZ
svgXWUbiKIHPieWT8cFassjukjWx9YeVK/+hWCf0rFT0pKnZbsZRjadYDzo50uMnbJsBQfhAIsBs
ihArHH0shP/TuPEfuPEHzcF9KH1xT31P7zS8fiqwgeJbJl86oi3aHt7beD7HcVO8moB9FT6dxwsv
t39DOKEWUI+kLJ6kb2GGeroQ/qWd626stuQJs+pbO3nMJlKRY7Z5OSVZ9zb7sjhlPuZI3Gu0epBU
G9sNT1xsiWBIlldkQfFDjO+VeeGE9pXdgfnPHrhkmac2C8e1Sm3ewqriTiQc/qlrUqX5UhNS81hb
09FxEO84Fdhns7gRiz91MctP0wRgoJRCb6Dsk9970um4C/kt589iRPyZVmKfzbH5Yf0kQ9kw2Kib
vIk9kE1Hn0g3rhjZXjzofRPO/YWyOCmZIjA5tGsLihEcucHlEbYHTJeCSupCnVw3rFxZZjjxJQoT
FKZizzphfXJLdnVI2mUqdu+ELr2HitroAZX61vmufSpyvHs/t3DUWk3CS+ZfqXZQi4t1gIWbuKH0
Ml6qeFAHf60hzTrNSOUMVnCxFwu4T2c/FrXNBpvRAy006jvSXeMO6v6baxUfxAJ5d5k4gJoyQtHF
eYsH8QIBML21g11Av4wG63GEXPwDSIqlHETu+6h5bobmCpTxk0LatXB7vXWWVeWrzyLOM0IkhAJP
shMQOes8ByPAxZtvfJW94WDCcfHzu7ZW3xYlJ7Ly+bjNxpGIIxvdUKZJhGQgIBN+NjYtkYZwqRxE
/fAZrHozmxEqr4kWUIg9/fPaqX/SXIp3P03ne0s7pwra1dWgil2cNR82wNmHbl9sQYRNcAuJ+aQd
38EQB52/gkSIzhWUQA6P3p9fJ2t2N2HrfASLc4yok5xERHHNAQdzNzmUZJIct49MTrG34/llLp3P
ElHi0HUkeuamYYGZVfQspp6Fuqa9k1ycqj8hhZ7Q/v6ruoylVWxHaevo1wXYXOV5eEh5RlkO5Z49
v+2/5wSco1cF2wo/gToCxdXO7W41Lx4SbgSMSpQMVq+E0fDjs5/upGtqSIEznl3Jdu1srP1TVhNv
DkvGRYivdAOSmI3geCSLbY/bYWLyFg2NnQF+n6ava0dn10Lg8rxgFRW8uNp17Oeg9VX8jTIMfd2Z
ds+AcJdSSn+RwsqGg7ckWXhq7Vgsm3iod13nBdvaLDfRxNd0SsvXUljnRsmTy0IrWFlbMyfq5uc2
eE5vJKxLJCrE5ix3a7hhP0R2v0srrFhIEpn9pYwZT05rvXQcwgcnaggCC4L9KL7teB7+73zOY/E4
ljgWG0e66bVv1fvEjUBux9iEb0Gd7CELhH90KeDrFf9CUsZbPMlTI0zz63eq4/VczHepW3j/pn76
tTTQbSpzC/u8dBBu3X6hcpOEw11MZOoJ8/MHKtFIDM0pT40qaPWlfSNYrtHnDnEC3UVfQ+TVl9gO
/M86hWcbTrx1RtAeB8wLNnl4g/gOOkIBG/oE26kR0Yfvj/1L6zjjbdAydzbuNM+PdYnkzh648k6x
ZOwOUSF81GFj9jjq9dHiVkhIfr4rMjYCnWqu0VQwu+y5H5z65AY+hUffrcMQYkJdfiR++51P7rBz
9JL+9Ezkf5vYq/ddmyIlZRA48Kqsp3hI3N+lse8KMfIWR/Rv79n3Lk4db5RXP8rsxwx4DphvJptr
Z4/133mcy/tqQH5m3k3/Oc1M8yR2K4nFrbIz4QJWdbBvIoqbB6Vj+zHoan2wBraoEU4EZAmgtXpN
dGzhXGraguuWFITcZR93vB2SQeHRTwBvamX+lI39a7HY9+zF9K8nHdHzbM23yJ19MLFmYV6K/jCp
EjHRCwk68yVhYVlPmDA1wy4di5yKqYFVbtYdCmRX9xY5t3njB2XyMBQJJYB2lpgOnHzjKUrM9ER+
fzrauuR6HVO3Y5iZnCNgXKn58Og43xF+xBwgtvhWJXRVuG8CQ6sFGa7uo+KaR159mDnD8okhIoVq
ROKbLJmioBwTBkBvV/dJNRiqZs50H47Df/wBMtes/WoiDNxFWuDKhPbvBkNpBUNXMQD5bWO815oj
4ih4FwhAG34+HeNJFBlveX6j+yYvo/ea4bpxLP+7bqXHnTJ3d5ayiPKCt/FET0xhoLpvTXZ2GyCy
7Doi0bSqeZ42fmOe0jVC1PVmFy/qn3DhkbtddZ84v7Gnkltmiyv3onrfB/z0fvtJj/wSBdPbGKA7
20n1kZTs7BXh8N5XI5PHwmcAh4kKZc8+qzoD8hwoh9p+HT8sWXLxfBIEpMGSI5o91HE2MPUJ6UjX
Lp7x9KyTpsYyq4Qox2T+c2iDdqP3wTfjzlkblrBBkit5wekpp3QBGcjc50u1AqUYEqqOzI/l01VY
KOcCXmfIw5t6NJ1F1aPvnAgmOnzXbcwr78hYYdg2CUoJ9hsrXX1Odwdzu0h7LnWVIcebsScMsRPN
t6voOcpDSWFsJml1clPh0g4EETEBgDj4xOrBfk4YJoI4Rl/ZfKG4+oDbCNNjhNczJQvv3Gw6UvbM
H+ZK0L1xWyYDNhG5NtVrH+pIn1ZnuAy7sA3PWLmaNg5hoJjFGWHb93TuUn3IZYd3XCLTqBbzvg6a
X65/vPvK4Z6mxNUP5vY1EMl59tc6Dfk6gj/xJtB8RVg7sYO/k4NciR60Ft+1iFy2uOn8ZPrGYxny
XJ9ZXThvmdicbdl4y7LxESg2+TLdIkYWo4W9HQvO9xyI2Ckv3EcESA2d20spJqV/gn7+KSU2K93h
F867bu8I+WnnoOMlKNit70WXnkm6rUxxc4zR58Sp9LNoMnmfl2141LmfvlRsqKOs49/yNGkv5CJp
CjTJn7ALnwPlncU0vSqL4SnJBm5encmuic3dZOAsAKfdv1cwUahPBstuDY9NTfPpsO+DOYq1PXN2
pAEX7Tu8jB1shKND2NCQgbacYd4T2OFNk2PLahokQ52cbCcJ6CASABlXVapMHhct48dqVoQvK/c1
HFBIpylbIUvtMaEEM2fNdAggxfw4QRV+uRj/qNrqbZgEWJT1toWSbj20XVXdWNNO2rgnydDmxxCm
xDHG25BLgCuqyc61/nlx1yEwn34qkWcREWv2mBflgMCOxliYgTPRDT6X0WhoTBbHIM1sd/gJRERo
QGAfl2F9P8+yfJb4i2ul3jCPp8JpKe5zwGrNupyOHEamySagtJYHJ83+Tk36TKFX8PPzCtYBH4lJ
6T83Zf2ypJ53zlN3ZCYnv0hprWdjWfWw0P6uYtDEYZMmR43SBnAXcSIJhbymbRYDRSBLW7NG48n2
aY4PNACf8YDpmFd5urPpzp0Jlm1QMySs+PGXN5w8BbV4SekmopRn0+c4d7tuhNnv5M5w6ouQklSX
ehLaz6QfW9NH6RdM6+Z5Mb11bUqoLsXUnUIBqKIAGPO0uDTjoiFp6MyASu7TiBgVN4pzb6vV7QuF
Cvc9e1fI2hH0FQffsjrvGT8y/E/IcHkWVujc8f1ql7ecl/MhbJcUG94PfrEc1NUbGfcrmsAQB3R+
owCLz+DVLGlqe7odk+ZtQwx4kX4GCSDsYT9OQB4Ut3Fwf51K+gv17IIIuHS7dS8m1RAZWGyZ5Ry7
s4twPkMLnNB4W3sx204TxRylhxS4DOYI3v8jkco6V7rM9lmWPxqYipcMDRlJptl6cpKPftUiQgB8
JWHLO5gtxn/rKvjrJM5rmU0wsaJl8JknEqCcPqEONP50563BzlHoYtmmY1/S4g3HnRUCkIpZtFeZ
iS5Wk32pIi3IcrJ9OcHcyJP4L4WnbcYD/l0RbDzaVoczEi/o3i4RP6gZgFtNuI01u5Q86d15LZM6
CTGWt5Jh3vgV+2lqmtrvbHXsXoPU/0cXhptflzJw+jTcMrmUL14aZQw6TXr2SvFDiOGbMa5DIuyB
8UFsYOsY1PO+ItUVsKr0r0uDnIW2tezfctrkrxHLKrghZvBnu3SmsOvkb3UBjbpsqSmsHh/YbtK8
lvpHZ0EBTVx8alROO7/ECTmBrXRiYiSM5M82/05qRT0lrcQP+y0nZM9NpHgG1wWfaY33sLWaLU6d
ciA5eSSuxiU/86f2IEj9H6HrceuA5kdOw1Aw/H785RuAaXDO8hF73KY0STEMDyvWUAnJEAP5SZPx
Xgir/OUNwGt+8EFfUPHGlQqjU9LOIRbwTLlE0LW+d7JWfCQhjyBx9CB+c+NmeY1GYd1IK+ZAeie2
ckczRf+I9SA3aMrOdbFRFz3KgGpXdoor38oJuJZ9Slaoe7XtxH+rFAs5Nyv7QO9CUYyvWSdBb6IE
HpgtFSg0QNF6qyPGw920jBpFliKjsXiybOmqA7ueNP2hACu/ivIo2uRTJP4smv+RySaitENr6UrJ
AtZMo9IL+SvvZIgpoQpaVEjqFCu1J3/pHYpOeN8TO3RYySSis+ztawwuJy9AXJKkekhGDx5Y5PcI
rIaSLz3Vlgpa9VaN1X3jTK/Qat6Fx3ZKseRPoHlex0hEh7RIBUGq1ZbLh6F9WkLiUT5BjU0bQgmi
Onqc/kfaee1IjiRr+lUGc73EOjV5sGcvQjAiMlLLyrwhSlJrzaffjzXY05nMQBDVPcBggK6esnCn
u7m72S9U28WaJB0AeVnbvqvQZK1YUUpo74DEmBP0DTc1cu6LESlYBE5VfQhe8aWkI/CrRDSK4DC6
w5NA8mtLiylDRqKnRxeD+lurhuKjvWptgh5xyhiwWgcVNA7vGtNEAKRsFO0180LkuHM6mBGL4Ah3
puBdZNJArmAt09G0gythhNGzy4K6cMe8z1c5oMmpUGM9oRAmHwsO163eJ03Kz+r1R8MvvwexSqnZ
86h6u6H5iHLeo2ay1XCahQpQuvHOUrQd1VZplWsBl48A46Mnu6tfJAMdHarKin7lBaN1dCMfshJC
nVPP+VoLYFHLMYQrXabg3eG+cJSDrllpOL+9NWn20htSf1dWKhfGLEuDb11Wd1e5pdMQwjuqQVIi
j78qvSpto4m1HPcFqCjfj3JUynmOI1+C2AyKe3n8EznK5qJ2Cx7GCjkAT4MC5EUusPXWW2Oro20O
QIUiWAVpYaqj4TgZNtdmisqlFnn6vk+AmmVxhIBQBRZQcq8VkyJmFGjgHw16rq17WdEr3ccZPO1V
OXguMu9Rml4ZFcYQ1LLsX7RtQBbCDtkrOiJEgAdxm1DS6qBL9gh4MYZ2XNLcbvPmW2J2+9GTjqGd
XYdVOOJk4AWPNRJl9iYqJ/FN1CvDTWchsW5kmKZ2aGW0hQxpWZbjZ9mHBOCVoXYJOgfksD41bEWb
5ewW91WNwAUqDXUUqPoKquIYcVzFdLvD3Mj3wHP9qTsIcmZykKC9jBET3gTmBIAItWOlUhvAQmp8
QIND2uGuDjovo194YeiS8qOPAx39kUqGejE2g7RXMWXYQYgWD4ZadA9mDm/X0j2YTmgDPvCKd99c
XkGvQMe4hap9+wi7kguT2taIJPMi9icGzUhReWc27PANE8prDTIBr8DsgiPgUR40AJUBevBI+t14
WRLf5KbAozWM1RVdaTZVsLMRMjq49gjnaWrDy6NG/XLwOJn77saDIs7tXua+12roUgMykRFOpcOR
UgXBsMqloBy2+3Zy+WSX8WgeU7R8Qz/rV9jg3E1YIcQp4ouiKgfkVtMj/fqpWMi7KA4oXOIx5au/
aHpvzcb3nTGJajDXTcMjRgnfSt/81Urh1qiiJ8ml246y+IXPGQLf+ZnbIv0BOq6HmtNlB8jvh6Kh
d1EqsO5UUCyowh7VVqyFRqpbRaMh1mWeHD00PkRHMdD3sQbP07eMHt/WTJpHV5vEDqgCbOPSpeCe
Rrhe1qgaCDejcFNtTOW3wJ53FTXGuFVrEDRjwXMWapd/lKK2xEDAuMo1dIEzagKXMBJ/KJ2V8DPq
Q2QNEt8lV27cCZxgeyiMcUe85DiAbQlKkjaY4N+Si9smzbco9bGgvIIJD/LHrum1izDJQaMNzaPo
MSmtVFgsTZmA49C8R82yfiWduYGv/oS2TuogdLEdSrlHBiw9lrKvOn4CSCVFrWpUjy4uWWuz9bob
rpPRhV3ZX+wahws3CLxrLJ4QJbJQI5aDFmm1BE62jnfHrtTscXA6Knk/mao30LsUWssROhk3E8UP
wLTSfn8yB5Y2GEZSbrOXGuWm6PqBx0Z6oPSuoIQyKisOSJnOUfs9yL3+Uu5B8oPQfLHy8Ydii/hG
NkPrIqnChC6FN/Q3jdZukLiOVsJyt5aJBCglJ94btfHQqCnE2wwPFj8dqyfb1G7kTqLtFzcaKmHt
QIds7WloqzaD4UAXrG59035oS+E7bc3a7uGzhHU26aJbXv0VYrl3yApDg2iBGmKuVfYdYozI/oVC
vhhGdnyORNKqlimbp5ECqVWWLnLPolyrFOhHB9SlPcWNnxWrC3aRjg5xVOHHi2QEUhjAI2hbtN7G
BiQbAODTgYBL3VULVGetVrRYzLRXb0cdKaK6zBuqPJTVrb6Mj3qCKkuGiIIdjSaKVOpbRoUPDUn7
ELnxVVCXl25WZ7c58iMegJedxpsAh/HMoWaQw0DnTqKbtLdAuiHlH9PieTCqjqprPgkjta56LTxU
BiSR2Gs7VMxnD6Pzx0CqU6csAu2W5M57LYJ+gRdjHtnSKqxb1bH5TRQNoOXtGfK2or64RnEHBD6X
UgXY+I0ZDvkO2Su0ziPzDgBzSelGvxZBPDiiDcBI5GP4qw6y71GJoigadnAP/fRVg3DVlyBHajR0
1mHZvNpVdM2xegQxy1mFiIwiqDSUCXo0UQKTMmviYR0mFDqQou5eNTlWn0bFCJyxNNXDwNv8u4wY
96pXQ+NHVsFftU3jQlHQXRDTJOTSapALe2U2NXwttNi31CShqCqZAHpEkatxKbrySLgzciWCShEH
4Nyk/sHX7Xjrt3FIzbQOvrBLHsHRgiOw4fjwRlxJNWDbSLL9Z5EpeyltZcxT+S0XSKF1e/QOuNTC
r2vBInFTuksy/4sZ+zfmWF8rNFk2SmbftkreDKuYctJxlKJvWpEcao5IMHLAkJ9EWl+lJJ5wJVz7
wadGtFVKDGR1dZQc9G7wgHGL+5qC3G2qQmfTMlRpAxyj8o6ntZZSpehl6wcadU/gehMsrkbu6Sq3
z7TExiX3kRCu7wZZ/RIijDXKGjuhCX1stQYovYbxihIU4uojOG7uRyjdQNaNcuNrie0xL2R58sHt
Bui4mZxQnI5ajiet3UtTOajUrxRVpWyr9E9xg8OQUby1Be1DD3VYACcIjARR+eBq7FyzeELdlcak
gTFEDAhLz+mrjDb2wymsR3QtpoMdHQFL/V65ZvHclDU3CxswXUH7DA1A1DVdbPm4N61yjL0TelWX
0y04GLN8Qjffcev0J5W4XYKOX9a2D4ZdmQdccHNoox6kktREXV7LzUsy2S9Z5OD9fNrgqCRTHA94
gblZ8NMSpI5IElArXNZzqB5rJZ6kW7HiJHPQHIifYckON5Yubv1Qy+7wMXyVQipNJOF73Iqu01J8
B36UQ4qS5I1a6Y8RUPWbSKp8TBVUCdR0mw5bKcI9HKocKIiuuIJX1m/wwQgPeieKlWeaN+gUM3SY
IVvVm4B9XpRcVvWA3QKy7RHw8n6DmOUNXWx3m+mtjkSqVd4NGmjaCpj/ZSgM6UbEBTLRfQWyLxsm
kNNB6ZWpxYQRLm5s6D2QS2Qyu5GGm7ZNq8eqH7QVdpz39FV4TIJCVp7qmEPb72r8CXL1spgYPgnv
0lDlJQKSwtC/8/SutnoZX1mKjJeVXtOOl24DGHoOVw1O2eqbZ5sYGQpqDVPeukRpnypKEj7zL+8M
qBdOyrP/MjDb+EYJAtanxKXlPmu18F4BSrzBZZgWbP5qYZ/WCZPNByVhIyrdw9WgUQ5eFTV7BXLo
ui61H2ph12suDIKpii+Bb7z0mfFcWaqxJvGTf+hsPiNZ5IKu6Kt1AV50g1Lj8F34eYoOJBZAwKTX
Nb/siGHkL6WnyLeOTLX4UlfG18Es2kNemrRB8dDcpr2Bp0FSwPiv9UPY6a8yqsGUqW24Qbh8IwkW
XA2w9n3OkW0wESxK/GekcDRxOgsf5FhGBymhiJtgWUf/cDCrlSxlz1gJPJgV1qEYA8ovNFVfNXoI
66TIQOzLRnhllbkBm57vHesq+u8gL9YCi4ydbloHy0LyqI80dO/HpFbeIPNCAGsV4F59jYJbHI4/
XK7vocb/K+Cm67mwRXsMj3apIYoHt6x/yTzXWuxPYGIaMBqa5hfaeT97ueKpEY0i3wwoG3I9MqV6
06fxfalKPzEWym67iPqSAdaJJRgBKQkRjSsOZdcc2dPrFvnavW8FuYPNmv4QdVXhoLXH09zgpS+Q
WB/Hsg3W4M/1+9qNg4cBB4GdlHjak03zlmQVSVihTb3m1oIAid70Ucfgu0LZYF2nmXahC3vbDin4
GYRc7yS8C698DAcmKqq0b0SeH+GKcu9Nk5JWxdAbD9wi3yAi0fmRg4bjUIQAOKinTtVzSePiYQEw
r6Wuk/niKShoeYx3WlX5Pwu00A+DhvZzbVgrqB2PkoIJWVSWR7CQP7MCCmyoJRqF+H7k/ZrrD52S
Gg7FOg31tDDcZr13qaXqRSo1j3ZfX6dhnm2HljKHWesO4RgV7ls0huAW+Poz1Uz1zqaUZK9FYtAV
jQe9vzDcsd5qoRbufKNP95EEG1/u1R8D5HMH7CM2QqWfb6lCZlzAsxuQVTepVIsbYdFnD3AqM1Jf
OUZNpb6iSh9OuSNFvw5VuBhE9NjoNl44VY/7t57fwgfufugevr6+KfNG1jJz15e9TyOJ7X2t4RKD
HBiL0xms5runtfeJhMoEVGhKcCE8Dhk/LTdFVq/JrSt2MmJL1rDVPItXuNfiDBrHQ2PBeMqa/b//
9b//7//53v+X9zO7zeLJ9uFfaZPcZkFaV//9b/3f/8r/808PP/7736ZmWIoqyzbUI02YQsgmf/79
632QevzL8v/iLwzlWhpzKLRb6YsEdSFa/Y0IOlckXTZlXVXsjxFUE8Z5jDTxFk/Uyr6yvnG3/vMI
vM+FrCkwlRUxiyBHUWAWiZI7ktio9O7F1nz+OxE09EYh1oFQn80Shax2lCWBgjEFKm5FfKzN+QjT
3zD/DoqtC8MQpmKY1vSd3n2HoODs57LlbhucnMhAgGhpiIVltPXfzkeSjROhNIH8lqmouqYb8sdQ
SLj0egMyygG5sEV9YJMfcqff51v9DijpCtHhTfdiLozvVFS+jamalmkLjZX2MSrtBJGV9dggtAnf
pQ+Lx9pU8WaVh21cwwMb5BKBr9xcgXdJbpIUEeXEvtNt8xZbz9UgALzimbxqKG5enZ+Qz1tAFWwD
TYBilk0AEx9/WQ5rMiDTNA6NQ5o269YQThA+ng/yedLhIxGBOzneWPZ8F3iqh0CK2TQO76fmGs2k
+lp/PR/i8xIihAnvyhSWrYBf/jgOvYpjqxSicWwJmgdyTSGPr1tRHqyXfxTIFh8DdTSq6DN3jUNT
PbI9YjniJcN4Z+nLWPxFHzfFhxHZ8zVjlEMAarnl7XsJDKmFd5i8KZZ+R4nmNfV/tb24OT+0pYjK
x6HlnVQ0ktQ2Dkja4TkcN5H+reM+vkcz7HykU6sOTSJFWID7DXW+6mK0MbK6ZkHUbk1LH6Jy+ks1
Ls8HmT75bAJlYSA+adgabB9jtrRLyRMKT/bGScp7aomIuXioiOjU4Ff6L/f6fDB5+hyfo5FVONfB
8sy3eJx3pQ6Pn4f/GqXPTbpxD7jJ7zLHcyRnIda0xuaxZMh4igHkUFa12ci6BiwU3enGwULP/MJT
Ds040VIqvoDgOGKb5AZ/fI6p5Evyv8qUapaqflwaY4L8ghLA96NID9y9EFe10KEscNn6cX5wJzby
h0jax0hymNmqV+KEak4iOYhLPYG2XNnPRbaQlE8Fwq0BgyGbJr45T0oIuzVA8jkJoGnsIwWG0KZ9
GQr/slgYkTztm9nnUixDWNOZo3EHmH7Ju+NNHkRrFNmAsN3XMoKZBvsBP8FbFWwW6pJPNkRolE7E
wif7vPw12TBNnUVi21wNZouk0ChoSnYfOy1uTqJ75DU99SWRiY2uNJg3ce3UkOMXon7e2Rqab5Zl
CpUT79N1RLHMvK4yohrirntK7Cv96fz6OBVA4aYw3RUEd575ZKIcobrTsELjG+QgKouIRuMLfD7K
58WhUeGiXWsJNpptz9Y7vqq2lWtEGWluoHCx4bFegxhbmK3PGZcwtqIbOt+KfTwbjOVmKb9gCpNf
iWcDA9OeagZ+Dt8ovJ0f0ecz+GOo6ae8W4Sq30FQBgvnpACqu31l7ep7Cn7ng8jTvHxc6hoHvDWl
QRIuXfuPUQD1QM8WLPVyA+RkI6+8t3TP5WWnbKJNvJOO5+OdGpTBBNocJFPWmJ2RFqjPPIdj6Hil
Uz8qmFBh13U4H0P+nG01xdBsm0VnM6J5ovBKa7Q0n5krMHZZ9cplfpvIl2K8bW4V38nrhbz0ed/y
JuVSxsHFAcnm/TiFw6DoWLwwJuji6yK5MGhGawbW5wqpKjbvu6m5gCL1+VGeiApEmGRoWHgnAt3+
GNXtPXioKoOUE4wngTr/Zthqu8CoHmV0z5I+uacQ/ecnGcwsTaZQpiiG8unmb/txg+g96wWfOfPY
dj8K4HI3vJ5194f1gpbAn4+Sr6hO29qwP31K/Dwn+ypGqeysi2pnHDoHC5NduLDXPucoXbY0masN
t1GLef04mTV0pbIbCaMbT90bzpzuwro/FQDxNcsiyapQm2fpibM4L7FC4UmWhVdlmzqFh/4mmg/n
p+tzemJLTb/fkmXL+PRY0suAAz7kiKQ9hTjo8M2zvoZ0Ly4Ha2EhTHnhfd7gHLYFvDlNtgXPGnl2
6neGlHa0SxkQmg7dc9NukezstO/i8c9GNI8zTey7LIjvPAgN0cSOC142QbS3gI9L6fsKmgWoW7jj
+/MBlwY2ZbB3AUXXYiVjElD1rdUIbN6RFJhPpr8GBh5tpAye6/mI84/2nyFOF2tLJ4Vos8XXun3d
k0I493sH3T19KphfhF8nJLC2EGqefmeh9FnSGCDdhBm0F1BAhEnheMMfQzEraqsNurPSwulyei7/
Z2T6LNtP2mRmHPcUU0Z5k6mltM5yUR3CLDlQ/FQAWeIUsrAFpoX3eWH+FVP5+P0a0mKpoTsPe0Wm
4uzfcMT9w1mcbWY58s0BWrGFHIVK3rWMA02G3oH/21HPDd2FWfy9l84NaRryuyVpo2VtjgXOP3Lg
XeWmQGlQZPAP6ZJRbcUQGz33KBK7NJQBuuf3oyYmEYXqx2ijklP0xdfzC3ZpFc32JE5aiEeEfFav
RcS1Vu/xPn5EGuwetunrPws1241gWUcJCLe71cEnVhKCtTZGwICB7nJ9qeizsA/ndzsUVXTJgrnu
0K3iXbjt0WLrKsiVmJs29YMfVE/nB7cUcPrz998Vqye3DsEGW5q71huACml8PZb9hLehowsJAQdO
n9bIPws7yzcK1m+eR4+VC5hnbupbi3Zz+2RK6JEtbJRPb+xZvjFm+QZ8VIzfjIft8ardoAK4Go/6
dnDwV9kb2/OjOpVrOPO4CiEKyIt3lmvC1od83dBV0/tsYzQ49aTRVQ2cjSY4BpLmQq3i0xtxGtr7
eLM80ycdYFjQMA4tQQ1vnhbaLcLckNZclB7WtNffeOW8Vma+w0JuXY3VTd+rwcIMK9Nem+cGjmAV
zzdN16z54ZEKL/WT2MicyLp2f1Gh754wlTaBcnr30ovtO0NzJ5uP3RNs40mzIAfDcZfQrJHqH8r3
DJ20gwetJcVcXk2d85/k97Xp849TTY10bKuUKz8ucDfBjU4gWYTrRHiFntpNrP6Q801UGTusWxzb
VElpIA3dR+TYLmxtuMeT3m9/Zepj16q4K1sk07GvtiSyYgOK59DqyUFDAwjx5AgJeiTOv4bIzkFn
huJRN6gwN52/Oz+MkyvL/msUs22K/4qRSaC5HJgwa9obByRnvmMWem171TXV7y/nw53KrszW/0za
bHs2UWtX2E7yRYH33fL2t3958t9IATK3NovbhgrhepbB1cmyEFRl6GQjrbgq+YYP8xorL22VI8oR
FFd5Ey9tmOlUnC8GZbrK21T3TPX3S/RdtjNplAJ9qDOn0mkzVoh6BNg1xfvKuPUTC4fnwkFIHifq
F9m+lrt9bvt/42qgmAolFls2dWOeInCTtiBrAbKpYwuibIQ8Rvs3stD7ELOsECpWg4A+SKAYxs9b
KXZocw/oWCyM5FN/Yso+7+NMk/1uMm0jzXnooVrcU4NIyuqyTRDI4N6oaSAcCsMp2nzjp0gW55F4
qiRSk2VAlBjQhUEmTIBmFOZKaZGUOr96T+Wj9z9sdldRgsqO0o4HDjaqOjyPxt8UY7awfJeCzJZv
4zVVU8djijr5uv1h22sgL+eHcepoVkzb0OhQ6Io2z1wqpg2oCTAM9y6/6Yq3xtwl35v8ZbHKI58e
y1+RZtnFajB7NVMiiR1Gqlt5E256xM9W6DhTg5HX4CEuxts/H52hqIrG0Gi+zEdXU66IsrICbSZv
SgWx1HVm/VLMfXwn9wvZ7NTwMCEwVRx4bUOet++sqkRoMC8JNfms6ynS7PAvbGXhHDz1vd6Hme07
DLaABAXkaLwikru0eS7NjfqsCERzLs7P3ekBUf3j+UsBcF4qkOS6rVuJuYslZ/iJLQA76nyEz2Oh
xMITXmfCmLJ5hLD2wAkZ1JMCvLbwLxr65KJDhyuW98j0OyMYr/MBPx9wtD+4OlECtKiambNkovgl
f+cU0PyStyB7olX0KjWHEqOP84Gmo+vjEUDRjwUnKCCZ3Fdm9wFq+iXYbYoGZvElKW4HqTuEbK++
R1IQqBgz2cv6QswTg1O5EdIqJaYm5hckWLsoAeL07mjpdftIFd/L75SXuH08P7RTYegYgHplCqkB
zoamtHieZXafOeqX6C2QjLXqoaX9U+sWjtETi0MDOkDZhTLP5wKq6/K2G/I+AvmPRdy1h/T9/YQI
yR77n+dH9PkeojNdFlpsOvv3U39MLmq3jVV2ru8ph7bm5thfBt4RhuH5OJ/KteAsNLrMKg1nkyLI
vDnmxyEePninO36Tb+0vGfZsV8Z3WNqYqa5AqUYv5wOe+FSaTL1Pn94KdNJnLwXFKmD6QX10MNeL
b/FyRWV21Two6UKmOB3HMukKMyp7DsPQkjyLygSMeGVslGcFCeB+W97hAHp+OJ9K+L/nj8H8/zjT
knl3FwgauwlawXi0HdJe2/4Iemkfr4BkbMW+eLEXVuCpdUFW4nRUsKqlZfAxXGEA+OeVnDojJnz5
Jqm2PRruC0+HE5lCex9kdo0oOXvdsUOpC/zwqri2oZqiP496wwX7Cj2l81O4FG3K+e9msA7BlhVD
yBl8oTuIge9wPNiWO2t7Pszno0P/MKhpZt+FyWQr6FPsTpxE7Hjk52InL+zZpQjzLNRkeGSAMXPy
4RhY+rOh7XPUA84P48S61tmvimqjTvsZC2BYg6ZyJqUA6B/ZoXHwGI4H5SVcKlaeisMzYUK50Gsw
fj99301XXWEsVGhMV/UcvI0oYNzEb56+sElPfHqdVzNNPer/ipj3yamd1UXrlh5eiQ/41q7Uy7b7
nvVo2PxAjlb1n8/P3YnNM83YdKOkak4a/7gEdBQSaqSDQgBsqyG9xOr2JcgWhnTicaB/CKJ8DNIp
cQ2g1OSY7RB1fArlXwN3hrqrNyJ3ROWuJTz2huvR3xsd7sNeBNEqwdEXtL7tL6z5pQHPskWcSzxA
VIMyyZc83VeP3QvM+H82p7NcYead37uIQzr59xweBohLRNqqpSw7/S2zuwvNDp4203EIPGXaeu9W
Y8wJ3zVNgX3S1tv7awD7/NfdwJpuVlOyMPEKWJ8f2IkNMPWjFAD5AhDafG0GA5rKk6j91AFGJjI1
7uJnA17aUvfr1Ali8CQG70CHXvtUOwPo1fi6pNLB3MoO43J8x16bV+PacPDuWosF6M2JcWEAwWWJ
oMymMlufCHeoPdRACq24uTzjThW62/a+ezk/eyd29ocos5XneUoi5GlQ6hdX31jYL08QsN0IdFh7
MZvD+WhLY5otQr/0JdF07DnaGvkkEbMzXsxHypDnw5z6VIzKRGTNMvC+ml+h8cTw6K0zqmHXbFWH
S9PGvDe3yEnsgMTeFgsn44kKrs7Fgputws1WiDkma4BtQW1tQNqyG3Yi1t/sshaO7ekqJAm8kUQl
oyWDtoohJbuhKl60Iu4WcsiJOuLHHzE7OOUuArds0rbK/f6rhsngKrX9r1QIUW0e44MqpFeBZ83e
9jUaH0FzhHuhXTSxvxtHFVFcm84WlkrFEWWH8JKcDxKwQWLWLR+R4rvKRQe/2XgbKulLK6ffBJq7
K7Am6HBY9RUYeEiWJl6w5z/licz4YWanFfUuoRQASjPJtyDHAX50N9wG3JHi58LcqUthZrdDxEKL
wixbc0snPb7UOl+5gJEXv+a87qQy9tdN1bZfGju6RdvMeBVCoOhsaLvcsh5L3HXQglF5avgtcoem
kb90UYe5BzQ7/F1wYAyLoXuOMCfANycHAIvDlaqXiJp4SrePWtwpKrm+gGp90Uc44OYdwqt8xZvR
Nr+PanYvV5p9bBTYs9kYEvtvzDF3lP9AQXizf5zjOCmozk9znFzb7rqh2gEXbOn8mTL/7GSYeu1g
P0DQ8IyeBaGwaZQKbxin5Q3htG9CLHzDE70GrvdcuKZHH2l6HiGX1M5EH4rCpWPttG22sy6NFfIk
a7zXN0vtoROZ7H2wOV62F8iYZi7XO89e1/1laTrWF0wuvPDh/Lc5NW3vBjWHyxY9bCt14K5aiDsU
y6Q7NNrPRziVLD8MZXbQxN2Yky0J0d+Ald41O1QL9+IQHOCbAfMcdufjndhqH8LNTpwek2atQZvE
CSG3e7D9LtvrxnfOBzn1XCYKJ+d0hdQ+XYvdRhpU3edpFKMlBcbnSVbXtbVKumitYlp3I4IFlPHp
BfFXwGnY7xKViE0zll3u4eoX+WW0j+G18i0q/xAgwyP2w6hm2ZDSfI2hNasuRG7z0TK26s/z83Zy
FIZtIZMnqHqqswM6LHGsUaZpkyhEZuGzisuCnF+m49atn/9ZqGnlv5uwTosLAxMBtissRsPaNNXR
QLbTVK+TJllYc6fX+Ltxzb6OVuGCgVUZywH7jfomU68Lc127yGce5KtWPqJFgaf0+OwuVaKWJnT2
xXJNGXyExNm/zyre8OYKHpz1TVtMftOumadXi4rXBIzFqXBerBYYJ42NESDafTesywMl+Y297iF/
KA5KT85SH/lEWrLBNQF6pIzHf2YvtM4yW73B2Z3tRdWmtDfdjz9eHR8CzJJSKaIyhcKfOpF9O2JJ
jcQqPbgGr4klBOmJG7BN5Wm6aitUP+ePTZyIPeh2qAll4X549hCvwcPlXnqtQoQwFnLtUqzZqKRA
bQOMxVOnke+EjI0p5Hfdorwbwl3HC6m4K5D5OT+TJz/Vu/HN8i3eg5rSNNPKwErqGfX54Mv5AKc2
F1jziaAy3bj1eQkvFtVg1QOjmg6Qae0h+LdWryBpb4D9OotIn2mWZmudeMTSTJozn3qkUdvAIZhA
O2I3rLndb4p1sjafhENvdBExcepa8SHaLCWOJgToGAlRoqH6sEVqZC9utZXiZA4s1z8vG34INkuK
tqaErZFINHqT4/As8LY1D/ndwveaNue5+ZslQyVTzdYwJKAtzuigDgIkam2s0IjcADhZLAksRZtl
wBr1cz/W6tDpxTPLPkbPBzXkYGf59hOSD8NLLn7pbvrnJ+WHiZxd6Gu8K41E46VZB5fFnWiP1reF
WVxahbMLrdoHY5SP1MSGi2HNuiDjilfsUlkXGH0uRJs+yZlPNscx5w1aQFHthk7eO+Ut4hfmL+3P
AXt0/P/aVnPUOaqURhF1FByK4IBLqofu7aO1FOTUxexDlGla3x37ti/0IAsqeP1fe/EjGfyHuAda
M0I+d48uJitaQT0g6O2Fi/TSDM7SYGK0sQRmJHQmYZgUqS60oqly9H9IPOSG9mF4s2xhjFoWt4MV
Oq0ySQutLPGrWbhpLk7hLEmokYpQnGAoKi5iEHCVx8pwAmT8YUzVW3e4bp/Or/XpR59bfbOEAVo0
xzXBCJ2JBsmOwuu4SpzzMZa+zyxN4GHE8zdoQidCwFnCXt5WpWdTRFvFbLrDP4s1Sw4I7I/4MuSh
Yx+NcNv/QlxdlOvzMU5c/D4shFl60P1ATjBfCJ260VVnxHodZ7zYRzdETrZtJS5zFN9X/yimOgMS
emotJCmGd+hP0mkZWvM5wm5NsEMNBkHbbJEXM/2FnxYGbQ5KXtDNP2GFMt+o1HBSYpyE2WJ9V2TP
lnKsEdp19W1e2tsMmZfY+zt3QxRZIVVrBl3y2VIxXBGZFNOgx6CRJhBV/uUjjlPdBOrb+fk8eXV6
F2i2TtS6HEu95aKRv0ZYIT7oS8DEk5eLqXINCYGWOLfpj9lQUxtJRjwaVLuD4cyG/93HR2zeeHnH
O3lh2Z9MHO+i/f7zd7k3H1x8pYosdPSb8qDuLa4xxkpc1rtq/+cT9z7Q7HmAS2JnqyPNBiEu2kcJ
L5uFL3Nqd70PMDtFOhuxA1XieA+CQxIelJ+d+TW/BuJ4fhxLYWaHBgaldoqJMyvtq/1SWixzatar
xZP35A16Kh3bOoi7z0zyvG8Mv+0w1u7WGJw9F2tUdw/GCsTmJtmI4xLT9lSufRdunidwxKtTWeFR
KmgtXBWgRCn/vp6fuqUYsyWgigSTbzR3naYeV8XXInhuzKdFAu9SlNk60FH0p97ISMLqwgYOBnFN
Rx1sIa+eygOwuFRVphYN03W2S2Xbz6xselxLX2LjLvoi1IVbw6lhAFZErAPFDihys3UmF3qWDNNt
tYg3crQO6p38vMhiPLWYLcVC7UTHsIEu1sdcE1DQ15SWINqbh4YiTUB3HWY4nGzPf/lTcSi7wcu0
qCmbc6RKPBh5n2n0AK36sn5AFiHyafP06cLe/PxRKFEBz5uegAxojiXSAcd2GSI1TomwMH7kCa4g
9tJNYSnI7ASosV9VCoFIiDSOm0K/bjtUycLnP52wjyOZLa9uLNPGdrl498WhfdSMS6nfNo9dupCU
Txw27+PoYnY9qAQw7M4Ovd9ZBrD9OltHV4CJ6IkN+2LhAfZ5FXwMNtv/eal1WTERmvsSA9sVrqLW
Vf9EW/383E1z8/EGQhgav0BD0bvhJP24qLFvUYswMH2nNBA5MWGCfJ3k+St/Jyd7fdw3SPeej3hy
SXBiT8BQkIfz0leBuhNe4QOStI1K78u0r4u2bxBrbQ//LNAst1UiVqy+F9gkSdhwmV64yb1mrRuD
sTCik5/q3Yhmc4i6VYZUrWFuzQHL1CpQYVKDNIwLrBexfZLDtl0AX5z+an/N4eyV5DZVh4SiLW3l
EauAL+iKNQbeCVSBhweESFZeswSVmjbq53XyV8Tpq767+mhximCaRoc20R4zHClUwLXV8FA/lZFA
f25JheFzQp+W5V/hpj9/F250MwTrwhBvaogX68GHNS7ZuAMXzYDDeLrU8F76gtOfvwuXIBOFfZFm
btXc+jmm2DIa6ZVUBNFR19J9irT639jduqBYCiqFvuG8aNqoetppNQgdQX9AvdG2CsJm2loEj+f3
wIkrq4Gs0V+BZptgEBIWYQUccaNcKcGhfsRJeaXvyjdA+80NIskL8T4/dYnH1jZgCHMUz98WSPQV
4Zhw4ytCVBa9df3ooj6KUdyxq6+i9k4ulTW6ZSJy4ug603bnw59aNuBLyGVkNAQnZklTVtrewzmK
ay05bPhZ9vdeCWjsfJBTm+99kNmUIr6qFV6rm1sFFejqq6/lh74f1/3kE/mgSdomwsr9fMhTu+99
yFmGaaFb993AYTCATrjB6CeXLuM3dB1xBjof6cRVGhjGuymcpRaU7FPQpJzYKrKp6qZ7blU4vOYq
uauTQ3kXjff2L8t61ZbqnKe2IFpToEp4CYtPiHcEErMiz3j21qXUORiv77QcUxEuYj0GDOoaGri+
/Ttj/Svm/B6PLe+ge61sbv0qghqp7wWGNEqefqtQ+a3j8DEqii33ylsDEdk9qijXTcNZnCJbu7Bw
Tx2K70avzhauH4U46sXUrdu+RTEVdxGpzzeuirj3wphPbdD3kWarNytGty2LKnCQP9RJ45qFmjNF
c5QnB7EPkkp5ycJWvrAj3biCCthcirSjjo7P7ARjxG0jTO+1Ib47/7sWPv/8HtJgYEz/jXsITkH2
0ZuOsLV/jI2F5X0yQbz74rPVDZ/HgBpg61thHI3csZpV3F4uvd5PwJl+Q5lAnaHYQZVldlgimB7k
scEeEv66fFC6C3y2rbxbRT9EeQzyh/IKHMf5+Tu9gCYU/X9Czg5MuRemh78kdu2hci/F5i5vc2ON
Qrm1tICmpTi/CYDT+n+cnceS3Ni1rl9F0XPowJsbpzWASVfek5wgyGIR3ns8/f1A6UpVyIzK2xr0
gJFduXP7tdf6zb9bWmby3V3Z5b46ZmOr4/1ZbjvjohiFC72/7FtUOi1J37Xz3VAa32pke2dNePi8
myfvs/etrx4U04xlaihwwg/DN+F1FDGXxZ/GxfMOFer0WxudQRGePOzf9Xb5/F1vh6IfjGyJ7UDv
h/1tOaNRaW2V8tKHRBoLiqu30pmpPL1G/z3AxuqZUZQlWq4zDzNqw8191+2L26g5sw9OvmWAJzCU
pkEVeh2FY2bgG5I8G14STWxucy8O9TVe04ek1Wxg1nO5E1EVR1reqYXCHbP0zIl3eibf/YL1QYRh
cQZH3PfatugQgZWql0hWb4chdcM6uArUUr/z48TEbwjESZmE+ZlfcDzOpv47WQQ5VT0WmdHFGIOs
ojS8acQafp4XBWs0550aPwIsEd4+X7knWgNJaVkLsAqC6lH2AKfDRFdSy+vmFs13Be3GKSS1M5az
g/DpmfzeudZW26QbrZTHakUCWYi+QsLdywHuO1oy4YRe/Pq8ZyfWEspO77q22iPhlJcgmgPLi/EV
sLHJdQwV67jIjFs71wIMV/XHug6GC3maSuTyk/sySx0hxhzu819yfAguuRnOW1lDmebogZ4rmGKi
7W54sa92h7LxTdefx35vdIZyZgOdaMqUQMdKy4GLEsCqz5WpaZ3Q6rpn4gbsGfgAbI2Gwpj4V4XN
uD4UWPeKAk4EfKq6Om7nTkasfuwVj9PAaG25cs9RsI5DvmXETBMNukWO9oiD1cMAZGVOmteXVzCC
XcvYWpVpy98ltA2owVVvuskxoFIqC13cvT6ftKUDH+4TWocdDl+PuxIIzjLS707YKA9zPA47xavj
y+zOir9IzaX8UrZf/4tmkGAE2kjO64iPZc5ZNIk64zhMe+NC6zYNhmu3yrmSzlGkTm9YEqDM1EW8
as1yRISzKduJZtRq04W7UAE9l9/XE0Z941e00s/cxqcGT4NMuci0gl1a8wXGuqsTPCcUr7+Joxtj
W482oBucyj8fvFO9QiDLRJJOWlgCq9VOfv1fzXRW46iDj8TOHOy1GM0xLU2QMplf4y6ezqyMk60y
W2wyAK+wOT+uDDw9RQsXUsWT84EbgCi0KoJbAbWG0E87L28ab8B49MyQHh2dzOASIPNo1qUTxL0s
TFvRbBVvZu5EfHlEFkmMGPRgnenfqclbLmCTrDUmW+srwdRieMsW/SNM7G/N8KL8nn7D0/zzuTtu
xRDR7ACvv9DC9HXRaooxE2hkWhFes6e2ue2fwWbJ52rqR1Gh/LGV1QOm1/NOSiRa6QLAWEPYyk6f
1ruaR41jgsmq6xpYtIp6MwbPcr9H4Uo6s0iPjuTlJxikU0CrLowP5eNyySex6uVw+Qm63U777Kuq
bD8fyuObbmkCSsRSNFXAYS9j/e6sKusyD6SSJnAtgsICOmanXWFzATPnPIHlZGs6jXA6GsvBvBrT
yixzGQcEzpKr1sUaZiN44Y8OaboFVqzsP+/bidED+Qj8mxbZbeYqHBsLaczNoVY8feLtXQph6uqp
iJVj25/Llx7vMC61d02tJgrv8SSArY81Qtt/neIZQraPEpEfStj3BME5ctix+AHRh46iO+xzUT/G
diqx3GpawyGZFKmTT9jm4PfWN6MrKPWbLIdQPpFb6xbbcsw17VLLn3QSK+jCXKp1js8U/lOfD/bx
C3H5SRYHKuUkBUbyaiFVVtyGgs9CyvHWwGzPiVL/cix7LwyaC0neWs20s7Cwa39VGLV93vhyWH+8
cFEnEVnE4nLjwhr+uIiRgMrgDjbMdBLaU4rD+q7C+64Kn3DSsaSNf05e6/gc/9jg6tE9Lf56clop
nuJ/s760EX7gN8ovRFoZ8M+7dixixrjCIsfIhCB7iQE/9q1o59yQhVLxTL3djOY3Jf86tdmmF8e9
oRz08VIzNkL+Sw6vM/1b0U9425x5MJ7aRyi6AyLmBaeIaz5pMKk1QRy/oJTc/tGA4fb9TB+Pj1rT
1JAjg9MG6gGe/sc+jnIi+aUfKt4/5a5CJzqI+2kD42V7jpiFdMHRYvnY2OpYQJVxKLHpFb1Bae5w
rcQiWNgixdxs8qDaYGFNQDhdReMMoV6KCnu2at8djepniFmEk1ux07Za7OSh8tOPfGlPMhpTVF/O
nVIVHzHW8r0h1+JdVxXeUBkvQyQmGK+jbh+T6wynjIS1dNlgTIeQU7htourSjLV2L1pl5+aaMBC0
xubzZGLpolXhzm+S2ut5dBS+6IIUqJ0oUAMnEDBeLy3JTq350GeR7kSq3uyGgZwXJlxf5hKH1Dwo
pEMTlwjvq/lbUad3YZRsg7r/Nqu6j8tJgtcihWG7l0QBL2tY3HmChFAhYu7WzO4ctBiVZaFmwlOr
r+Oxah0k9fybAUKdnbTDt0FJg23qi90LRjM6jh9ZB4qqExpMpBHgw9ikxvw7iqT0JQrz6SVv2quw
bZPAqVS9sNtGcYOiVK+THE8cfRHYUuvkvrWi69qw4HoP9W2GzDJHVpVsRTy/7SaRHwUlasudryfb
vBslGD1J7LsNe/56UszxspGi/ZRP5k1YSLUtZcMetNVNXmAkW+T4ftiWj9uAGUSuPupulwu5g6K+
V6Rz8rXXGtENK3E3VOlNrkr1tkMSaDbE712TbIwWplyUpzq/VfSv8kJ7DHmCuKbUZ26LD/mL35dY
y+FEsjXCfjeHk9OPOHIJVId2uAW7zRC0dh1n20REt7IzsWlKGv+JBJCnFLK2Mbr6ss4tw6vLxVJe
JW07B6EbJO2lVlaWO7XCdaZVzY2FNWgWqzvNoJ5uCLdJJLAEJgWHo0XuT413hmhM+GQIV0Nd4bgA
YazNK/laY+pCwAt2KQUHWLScKf4APypJ8QbUXEmxXkyreIqqyd9Z/LmDPZdtTtEVAoZPqFkYmyww
8WlUYo/AGvskM/8yBM3XkaVsp8qYOIFo0Zzf72Dt44AmCVtRFHJXSyxMRYW9FNDZljyJXgq+ZPtp
q11Hi4WvnrQV9lsYagsZmVxcWR0tnG+TORw8s1p8s5v2up7ab3Exf9VThgZQ72NkaNzplnZISiTr
oil1Eyl+K3u93+qpBqe0kJ4yIcidsTJKN40zhBCIsc08wAllSO7jrHaYOoNIbsaQTdbxI9W9uSBz
2/iYtSU1Ml9pf5A6ERc5TQhxRFZrDLSq3ZQXuU2YcZFm2Yijn6rdYmltfFUQbPmas42xj1aKnVTh
YiSV2POBJRE2o4TjXiilztQlOAd2TicW7oRjx06Z5qjDPUiW9wNqwZiLxeqtmiOroJVfxamR9sDP
WkekfPIgUpSKvC7uMJrT43A4yPVQOGVvwKCSIgfR3k0gBDeznAZ2ZiBP1kjNONj4jZlfFL/Bukbk
yJODh6ziEderGFlR/rE5P14itX4MhPpW82vrgHEG6Q+MeocWHY4pNLd+MT/kOmXaTE1cDBoPUyse
6sEYL3iR2v6In3kg94Ld1+avDrQ1Z9Ib8oy7thIbBAl8w+kU08nayMHIm3Mx+mU0xk0+RlcddFHP
6tpNl+sPWZ8DREB9eDMI+YUWpmBzZYzgMlnm3W5QzcG30RuN2dXG4BfnVvWzVwrjIpDjfRQq26Kh
pKNhV94G9XNWGdOm66uvetJsDEGFNZd5Yk9Ox+gBfPoCRkIUpPaxZNZXY2jFz4ImEEaElvgsD7m/
CePoshOyAwqT0mPmd2+FaU4Hq25uhhy7vzxunjFMLL/OqWqPnYzHKTZmcTrFL3k3XAjVWP6qpsp8
mXKj3oVVyvt55GJA31j8yaFZVbYx+I2DyrIQOEqVx1cSHF27jHrhhuKGrfqCiCNeJ14UKPNsB05K
AvrwesnYihNxV11j0mGO2VYqw3vJ7IQdUGqnbIVfs5k5lQyldETWsRVhV+XjOLps1c5VOm3Y5FmI
6llTRI5QWnurrbGHw2/JxOUp6SACK+2Ia7mKs3vECqoFLFkzoXEm7BvJND4ZOLEZk2ErhETOrPL9
zZw9IU3zgHazyxHI9h+vyoDuGnHmEunAfFryhOzoThw1p0rVX62iHTJhxNU74GTIJOQILA2mJiGl
bcASZ2NPkm0YuX7R9KkXwa515CQ9yEp6l+Y4K2tqREYHR+8KJyWw3dImzYXpqc58nDexRnWkutpV
rGGtDrhsw86hAJ/aWj2k3KG5y1MPR1/Ma3RcM6efvUoKtc/9+FZtfQ1XYXm0S1E9mKnoWYIy2RWm
epmqVdtZzQpPTDQMj5dDXGJUrdC8RQzBVXoNs4XBFKjKxLHGzrQQYcyk3KmMWLXbLPsSdPoNNnm7
EONtxi2HNR0K5jY3m205Rpt4moarPJueDZOuBRlCVuNgOGGHNzNIVJsQRXdaSb4yCuWHjxBhZiK9
bGKN3GUtoYqIi7TSTVezXl4WJaU+qWHL1WLVvoaamF0JHBwGoDw357h36kl2JgNGkDoMez3sbtHn
tYlLvKlTE9wc4tAJfAxGx7odEb5AEqBvDfpdPcVN4M2p+Eu1qp8Uvh4DkAZNCL/SqAMvLgTkYK32
Xkra5xyQR1paOa6GlmtEOsV0rUc8MY4azxqEJ2kSZzvvOi80xf4S8+vAE9v42jLBS9chStlYS0zJ
HHnylO/NEcNWSbrVDd6T1vggp+M3hU7UpnapdyLnLV6IfdsqD1ko2mY8S5iDspsGHRPxZCKiGjqT
jSEGl1ZYpo5favMG8/kQg6JEK93R8mPMzI2WnZr0G7Xr3aZd6kCm3F3UDVs8a0qvtFq2r6X9UnrZ
mZegTBN7W8iVS1QTXVHM6o0mpG+Y8ClbtdcxgZ+lHXQ5DD+H8dKasd/L0mcBTf8iVUrSa/0PhEVV
dy4MfF3DhnNfwpJ7W0yJeVfDRPcNPfDgO7lyixhlEIqHqZT3FDt2cpt+TYbEwgays9u+6fip2aax
cm0X6PJbIXNuYO1OZKi8VkG4IxWECa6Bj3mMy1yuTNuW10UQCztChPlOUufxi2JWdWcLeDNirU0w
lw3VbTWnWMwaU/Oml8Merpe4RUfWLlPzrh/0rTiil5qRTEONa9v2UcZBVh1yfRYvhiT0n7Alfq27
BmLiOBrXnWE9SmOZOP0QH/oQ09goSAiVoCSxOJqDXEVXiG7b4lTeEY1fRbj3Ot2g3ISTjgxfIj4X
g3Cv+tjX9uH3sTdhXftfirg4GFq+9REjsCxpIJaAS5D1pQfOY6t3UnzRC9pFUQv3Kat4DIlABl0B
bklAL6V9sMsQhjTT8FbAvvSiLsNi4+fBRbjo3RjMYKxkeGwKg+iMCAIGSX1TpqPXNqVb+vgIChoQ
NzW9xN7jTguVC2oV+M4qApKSJP7QClA3ejxsFgFjJeDwKgLREWCxeYgrLhUcnS2jvSBNdNmXHF91
Z9hBMDlQpQ+BKqROEeJCO7bqRTRGr30SYanInMy64Fn5gH1yKXu5lu5Amr8a2rhTF3GCmti0B6dE
IbO6nVQmSZIRtLE0dHDjh8aU7aYLwm2b6W4JIvjMY/Y4cffx6bV6y1o4FKdqgIOk8gXbTxR+gbF1
L+I57NPxgxVbFtL6IsYmyAvIS7bmXU7LKFod08KY7AhHP2obO79XXMKY3Zln66mX5Pt2VimPlDgb
1c5Q9SrpUfiSRK9op7i6PjKBT4V6g2m222I+83mrJzu3YHWhVy5c29VbeYI4p8djK3td9gte1FYI
rqbgHJn3RKKOIXzXyuqRHGhtPgZGJXskpD3FjTzBka45vPCQIC14/3mXfstJfMzffGxtlb+R6rJE
Q0OUSWf1FPjiJn8Ow7rYdqW5DXK/2fmS4GlpaDiqwtvKqnk/Y6R3A4GbeEEoxk3ah3atar4rDfMh
5pRDyeu1mrXQMzvVtBX8lSINdneYiONlr84SxrkDzqoTQMOqrTnuyYXHVeTv6lmddh0os9vK0rsb
3MDZG1k3u4IuB3x9nbjzUP4kAwcYwqh4ohbahVyH2VZt1etISIGaWuXz2JVur1W4tAylW4n+jAIy
R2delTaOGfaMvm2K1a6Mv+YmlPC+5OkwyD7OyOSvkmDyqkiy45SnrdW/hUFdXHY1xtjZ3IxOoVWv
dRK4QWNtRASOzszGUX7EIo+GVR7k58WjYjUZzVir+NQ3spdpF9aXKn/q787qKJ/IFn5sZJ1Aw9DX
T2QaGQNPLpwsDlycIgSeEU/lcBAlz9K9sHv8vGfHx8/HRlfHj5+HZaULBYva0J/a+H4ympe4Qek8
xnla/+tVwI+H3Wocp67uExinimeMgD4pIeDBtOml8Uadr7FaOJOkOzGiH5tbjShI6DL20Sv24st5
o22ig39p3SlO7OXOX1Y6obT6/nBYNcWjG7vj2Jc9SaUwEnUyFBiUykxyKzxHxN00+N7nM3fu0FvN
XNqkYuoHhoptvDtFCXmXrZ+fA8YcJ3U/dmt1bczGlIsj+BIv8F/UxbtAmV6FDCJMrBVXXWXSePfz
836da3J1gygSLtnjclFPlXKpq+UtTRyGsJ93YMr34ahuypA04OeNLtOzOm1xqETxn0S5jq3eqtEi
C6uRhzcIXWkkXJl0yRvn/2L1c3qgxr6oalG6Wq0RpHfatOoV1Wst6wJbcFvTI0/EvEeXf6nDOde+
4wLAIsD7n9ZW66OrOSn7ZlC9oU1eSGkgwQhmtbKH2UdLrNuO/Y3Ib/h8HI+Pk4+NrtZLk7Hh6l5V
PbXhDYSTtcPL84tWGN/avCYQU7rxzDZYvnE9c5TGFyAImgqIL34MbHiqdkan0KKfcFvpeLZL2saa
ESVsz8Q2J1uSmD1M/IDfrXP+hpq0nSxJqhdPrWPWk20q8zYjZwjJ8sxyPDl375paDeNQlIVkpLrq
jUmzlSMSgL3uqLOHtjLmpsEm4vHMer37fPJOdhDx3AUuBXZpHUaFBrkcmGISSVfSmOMuqIxDaLrh
cA6XdnKVvGtoNWeoHwZlp6Wqp4lvdcQL1k5Jr6TX4o/PO3SsXokXrPWuodV9k2Q52AKyT54S9hs8
QV1yUgKBTVx+VYTWLvrgbTQQWBoGcSML6biZeykK7TKML5sZ3jvaSIs9fBXvk7qXz+CYTpSx+HUL
HYdzh5fGmptViXIHHieaASHLXpWNTyHvabvRp22d5+au9c2Haeqex1axZV/xJn9xt52ifOfzVgrk
5hw4+3j+iQUkEb4w1TVOw1UYrflpyVuRkzfIG16t80aca3T9D5F/DmlyfHfRksZzRLM001LWhVHQ
tFXUihNohXqn1vJlUj7qgXnm+j++SHjtLEZpmEUi0bwG6cx+V9VJmgDxaLfi8yDsS5QnLsNv2l81
tEXHkxy1rhgK2m0kI1eXR9riem75iuIFClouRYuwRdPtgiIr3c/X86kJet/Q0uN3j7i5nyu1FXnE
ic9mtJWeuxcI5Z83cWpmAKGhsQ9nHJ2CVV/ytCIlXjBoYlb8EIdwNxXigSLc560cHwC/byZkNLBW
1NDu/NgRgdTL5GsDj95X7UdljLZ82RSu37z9F80sHrkWkk8LqONjMz62JUGi00yXkEjMR7hvpk9a
NC/2izNSK56DJv6e6o+3EXeRDiEGlxoq/2swRxQnpRWDXvGGvqBUMZH7asZZ/d6masMuVod+4ys6
+aZSCcLUbpXh2mhKpwkMTyqFA3YAO1+MrqrauPFDzR76c0qmJ0aebacyuRYurWy9j0OSdlRey5zC
9fALbXmkFr8Lt8E5uuGJpzKqDu9aWS3UOEDfo61opaNmirAo2rZ74wkry426CzbZy+fT/HtUV6Mu
LXSk3080YHmreRYC5OX5jJitRGxISiE3kigqZ2qUQc4LOq2+pZq2syoC13E0CzfSiycxJeFpK1Fa
bExxwE1OR6CGLJca4dMhhBd91if7VksGhzpxcubsP77gQUKCPuM/FSmU9TT0vhVLIr51nmRAudES
wS0i4bExpoNqCfWNgrhLmXSPCQfY5vPBOnEqAnxj+iFQw55ag/woJ1hKtQDFJF170eTUCWf5Ks1/
DQVF1yxw/OYcW+zEkltY4QQUy47A1uDjkuvwsWpCGYDTVNvGrhkcKX8WfgXi9887dmrRfWhntegE
VcbsiLS2J27NrezNO/8yR68pcGpHcM8xqE4cxaCQgUqCpKL6+/tuf3cU5xLyLkrNDcaFbKNZ6pb6
fBlZ5iHqZu/zjh2/TQCavmtqtbqHWBTMZhrBBuN2LOTZfa+eA8mfmCKePgv+GDAL1hmr81hpWyLz
kiaAu24y+BxZGtwGiXrQ1JdwKv6bwaNLnJS8t8jYreK/AYcVcUL6H3JwvJNSHkD95GlZRHX+nMny
qZ69b2oVAep6RI1Elch7qrHDL9oauelRJaY8DDqkyHafz9WJfc2D+T89Wz3x9IlYKZhl5irtHbkK
YPcLXwProCaVUyf6vaq/tvq5a25ZAKvjjyhHgsRlgIg8OkykwvfnrOLSCaYqcMcovw6VTN+PUXFm
i/0W0Fq3ZIFiVXSNOBEG4cetnJC+V2eB0TTjIb8IguhBXFJTlnqby1rmjKn2HDb1DY4j/QbCx6uA
uE1f9OLeT0q0+3zFEWXqyWEu7mS/uiBmqmwzFNCMRwbI/nwqTowKsQU01QXoewI0XeTodCocdKP8
XS2rfWtqbnGWwnx86igLoAOSAKlnCCZrbZq0lYqpL8HZ+Z2+90OUYmrlRtSBNrT7hIJaa8bPcWc4
WgSsP4txnot/ft7Ro6OIX6ArmGCjjCMjub7avEYgCpUWc+6lX2dBOLSDO730dXfmxjrTytruVTZ6
X+uAJnnjkNyodebIYfwojvcSjKz/oj9AGHRA4UuaZLVlW0vMgRXREiiKMgfaENnKm9L+VTGRZdSW
QA1ex4nHrjbGSWEqwFPNhaXySjFzJpieHj7vy9Hx87sVngUwEk488bDpAGuS0Qq1yKdazrdRq1z3
IwEgOe3QYRTOXBZHq37V4OoS7LQqywoTFGZrJQcdn/IyfxOq7Mwr4TizumpmteaSCUCFWtOvesHu
lGxuKLRGsUsakA611jnGMGyF4mdK7gJX13NuBqd6iZYFalDg54BHLp+/u32FQemNmY3mlUH2Vgx3
USh/n86VYI7uXfr4vpFlR7xrJPYnwehyKjBo1v8wiuQHpZ/PV8epPfW+hVVkFA9FVBsBKz3IjWc1
PDSCcYWKJlgc+cyeOmb/rDqzWheJMsW63LIuTHEanvqglZwAXcYr2e/MXc2DEGF62Sr3C3wpSfXv
fZwGv0DMeCSFwG1kcnKOpHtiDpc9IZMHJW9H+uPj8KYF4Eg4C4qHhyNXCXJs6IMUvvv5EJ+YRFpZ
3CFUcgDi+m2OrSoYGzIoXtpkT7M43PnT5vMWTvVDRgdBxcUNOPB6LWbBwEsLaRAvqNC2bEW71lPX
b98+b2WZnw83ryKSKJKxtzJlBRbXarTAlwKM0VnxIv6+wqsfY7v9zah+TI9We2bIjh+xtEVahlHj
kreOGAlqKUlzLeaKV6iRufMtrJKaIdn51DGufNW8SMsmPiQ6TP1GL6N7jhuMV9tausiE2cUpo7uf
FZgucrAroPsb9lAX54L9EztH+u3xtSR2ENZbBSLloFuNVFE1z4cUVGhyaDLzPob4GA/y6+cjf9QU
LxZeaFyxgLCRzF0+f3cMIJIwUNNUJ2+6LjTLVeqN8FU3z2XEjub3dyukA7HtIVV1lHvLrM7PZGny
2ggsFfCSu7DSbvrrJLuqp7+ug71qbRWAg5LR5I5QjCp9eVm136SOVxml1+qh6xvbmhsKdOXdKO5r
sDnyheGf2/zHuU8TWgQxC5yXJZRcJ+eCEnWC5VnjVYO4b+7NfvBGdErUSd9P301hb4bJRQQeY2gM
4EijHYmzo9btX1XYWX4Fe4oEHm8sjvuPczsUgBF7XZxA3UabPFec5EKamn0o9bvyHt/Y2KrO3JzH
uYqPTa6JWn2W9eqA756XGdVW/J4qqa2Ti5oNE2QwiL4Lsy1sQZ13SQlCXtklqulFceOFkWlXB6VF
PiaR96pce+m3Bi28zxf7ehlysCyiZDhAL3lga32YUejuk0YqRCB7YKFbR5CeWbEb3UTIBeDofI5g
u46PlvagG5I1VQ2ugXUieOomoQqURPRkyvqT/jKovdcIN5l4T9r+3B24rOr3Z+jSGMfZEigji33k
P4NBymAFVS56fat6dfcrEfx9gN2rlUl2Pca7SJuuU5AVcvCtVMeXVDL3n4/uqd6+/wGro4QqYxOZ
KqObIfsBgSR2uni020HuXaHNBmcc5HM1xyMCPnWxxZh1EVyBSgIh6OMSVzSr0mZyUV4T+V+CLNkM
I2xHUHCSE1b+JXz4HY+HS62Q2ff5mSD7N2/5w5DTuiaT8NTgshDNKh9bFzrTTyNFITPXxt84Xik/
+q2Mz1Xh5HJf3coY1tRYDs62XBUXRRGKsT3q0r6QC4D3xQNRgiVgKm2Ru6Vk9MptTmIvkB/TRqvh
EBsZ78f6dSiy3jYj1UJ5CARyOoO8F+fR0RNz8nDEBVjbpy7GcJnTdoFlF0XsCsDw9VqdtkVdQmEH
6YxudJSYhyrPMq8p+sfCtwTJJt9+j9VagPN7pCQboTSV2Gkglm3iGHRwp4/ZmbDwaBMug2YuzKYl
wD263LKxL3gbxZKnlhFKxVJ4DW/ltplkYJeyyblQwSUYAcvvPl+e65tuWSo8JBeJRRJbZFQ/TpYB
eDXLKkRxBhU5CswR+zl9Gcu3WRZuP29pHTP9syUe5fRD5O28OneVFjVcNWolr0xiN85bqrW6s2CR
Pm/m6JahHZS3iMl4fi2vvNXizyypA+Wsi17VThccqu5w1cj5lTapL4HUOtKTnIaHbgZ2biKsVunb
/BqFtTM/Qjkxn4pBcXpJD3DPaMvn7yKIrp/9MaojydNmy3qLA/NLHQQ/Q3yKgGWOhZ1HRhY6qZ63
2xFweKLFl76OFbcUbvM+4uf2AHqrciOYSbqFXQGqMa2dppXQ05tizRshYTih2ToZDAS7WWDkMqDQ
FuB5V/UbcQweghJor1HnXhbiWJM317UJCxMlLQfhp11nDoo9NFJpF4r/mObmG2VSW4ik7Si9RuAj
XaVQ71uqpqYe3ym9Wm56C25UZ9VggtNt30WocfZfFKhQVjl9r2Ul2qBtq/xox75yZS38OaS4DAXT
phQnBwHK0a67BB7ZGFLJROo5aNuNVYsXpjDDvtJz+UEWpFsu/q0Gzt3GvmYLn8f6GRBQ2LVSowjT
ROmvQgljrx1IYptT+tSYXfx9KNPAQQi+3Mm1me9FHjq51YcuyGnFCYIUAQtNsL5xXEbXQ5qjVGFF
bpSBrNNlIz7UoVXt2sZSr7PE7/fdkD/6UlBReU/mp8kM8i0ydbqN09RtNZrSwcib4lnJu3SjEVI7
U2D0d4lQPlGddXUJXqmg59eRjIu7Jo4/cz36aRWUFPpA2cRp7hazD+ouNC9TP8cSLQD13Ne6V1Ra
uRcy1d9kY+iqSbxDVGCflbUtkM/wtIrYWzTvBzS8bq0OspUd1OGGSf6qR320y1IQ3p+v4hNngwLy
jcc2xVSAMquAO6irXFDbGQX/Wfop5m5Sjz/651E/U7M90czvTbI8c4DZrRPR+Ip1DXR54oE+HJ0s
sq6mHoIYdkiwA7ofn/fp6DrGfFFGjUImDU25cy3g1NRtXc1hT7yNFXv/IJmPbVVs67u6PqPTcuIA
gMGp0AwAQuVIBxDoYBTAEBG9pCm24pUWhi9IY17K4mXwkPrGP7v1P6/j/wneitt/Xq/NP/6Xf78W
5cTfhu3qn/+4Kd/yh7Z+e2uvvpf/u/zpv//Xf3z8J3/5r292v7ffP/xjga630133Vk/3b02Xtr/b
5Dcs/+f/74d/e/v9LY9T+fbnH69Fl7fLtwVRkf/xr4/2P//8Q5a5bP7n/ff/68Pr7xl/9zBE7fxW
p9/zn0d/9fa9af/8QxL/jo8Vb3DFXLKG4Cn++Nvwtnyi/R29aIpsYFoQLUQThE/yom7DP/9Qjb+b
JIgpg1nEoLwCWCFN0f3+SPs7KxAxDEjSmKfz7vvj//26DzPwnxn5W95lt0WEiOSff4Bp4Ix/FwiJ
EpR0IA8oA5Er5utWck9K1ASVFMkyNeA5/JKoyFyKchygXq3GYWGLldg4VjLXTi+3sDNCowJXKxi3
ENH8fThXIk53FmQnKWiuLZJsD6Eyfiubrti3fifB1y2si0RIoWxMeX8V8Igg3mni4iqPhBIPB129
6q3a4/iEExFYOnSSvukP2HOYezMJGk8XSmIvuZeGC00Rum0Hk/QQ15zL4AHmr6OBmRbifGazx518
ugh6RbuQ4vEht4roauSvt4pRwz/Le+6SoAnqL1CERm8Zr41clncUYGFgjnntGmnfm7AZw2BrTACO
00YBmaZ2MAjqCZ5IHUZo5MtKB8s2Sse7GIqRvRQXncAiSm3VSt0SO5cHo22HbRrkyiYjPf06pGO3
Iap+q5tI9sQiEnFrVBdGlBUf9JSazyDgq4IcQH8lNQHkxbSiLJFLkrEfetnIvCE0+xKlzqCllNGE
X8R8En4Ay0UHorQSu8eqwNGkaDqMTaa2tiGNwtcZtsCPrIuNHaXHGDCYXllfCS6SQx1N5UPTKYE7
qX26+7/MncmO3Lq6pV/o8kCi+kkNJEWbEdl39kRI22mKFCmKpBpKT39X3FNA1TlAVeHOamIY2N52
ZoZE/s1a35pdJ/96hqlI189730QjQDvTepwhET212OFkNTrQw4jJyzFXw/C2WLdVk01AyYq2DM6h
xCRl3Ln5qGF/QcXMJZwamQ6rabDbSXYFuY94wIsyVfpQ6ADMAS2gFOOR6lm5EZ6WRmrEX6yDq6ck
+auZSe+wKlhKoFi3p22OkyfaY96eDio/aZi/Drkh9lAUzt3NG0/KKerSc9rNwJbNvj9mi8pLhg8V
hRRZIOAIuz3mSfRgeqgaPMtFneRITDURCV8RjiRpjUxP7EEQaZcmSKwafHZYbRtWLtp6JHAOBzd2
2a8FMXEl1TrBj04Gdeazj4IqBBeNKWjMWeNQlUOcFrMlvvauSSoU0RCRZVzVWYNUB8w3spMCDejU
KjMehwI5belSHNQ8B++ISsrBj25GlChheLNkN+1OpjLfjVMKNoMW8aeWwPrYkTBTJoz2d03Rt2C3
unWqMF7fdBU7EX62st0Oq5jn32yO16phEcU+C01c7QYfnnKXwAMV9Lw9MGkb/JKM8MFnsGkhrlKW
MOk2Fe4eJEVTKG4mPeG3Kz5LWNNBXt2NfgEWIoF9i9otQMHX+l89bZPXeVt+diS0lQxldB/a+U6y
WVVY2oWHiCThQxHbZufkSg5LquadHtoAhkb8iID5CK/GwF/Y92o4pghpbjGfc4kvHa6lrBxWOb2b
pdi6ssH8ZoelzydJR4RkzBaoSswu9k4jU8p7feyJQ64ZsUGVht2nzh34AXHWfOBVnS5C5PJJtf49
a4rsOCESeJfS29O4YR3y4GPxLLnsoJKGoY/wrntspgkykW7MTYl8neneQLww7QpgKhFXrE33nlLv
j1G+TA8jxv/fBh3Q3QorAwplBGxUcB9wmESbpa3ASRwvKg482S2M0CudRvSHmNSCBuXTAvvRzoi7
tlUJzAWdPei4gXd52n6Rxa7XFpkgf0ymkaQWK4jxhsG1lY9Tv3c5PHuAqRffYSNJXeDvO5BuHc9w
poF71o1xKUPUuLJ760gMqxz8FDYrEzKp5ZyjzS0euF4joODM1H3AYxHca0ylRIVw5u1Jk/6aMxvX
Uc7oCVdZ25TUm0ZWi9N4QrO4f/UaiuhTEKAObZsOripB/Q73TVtyRc40Y3A/rdg0jgmOO4iNh63m
M5Xgl5F3OY3p3dYp8UqndK+KJb+wxRK4ETWtR4pHt9OtOHhoaAFmZq6eScFO8NNOFzYHacmGOD7Q
YYzropt/o9bHjTUJdYKVstiHIYUkdcUT1Pqkq2TmCkCjpKi4FfB4pGLewfF20ApM0iLuf6ed/YGR
/Ckr5s9Myvs4aF9SwiHTapmY9mmPzX0Jte2EUtkPx7EbvuYmWq9k1eyCoTC+2AidS8Cl203RGA0V
8yw8DhtOSrG5+xXEpU846dmOyVhBxtrTMgKA5rXj2fqTG5VDxpv6ynQTNMqYemICsOkfcOt+FvN6
3y3FQz7igLKz/YMy0e5HxMNpHIxI+m2Xvegyf7+ROK4QHDOfJMK6xoy2kArlT5EMGdSky69+Ic3H
6AZwtLue16zfNlzbRV+5hYua5wWmIF07xadG4G4kUV48s4ayBwmkYz3N8DVKiamfm7rL1DH4iBNc
wAhGJIs6xrwIXmBs777UpoUoZc5g1+O8OSEhw4CgkXicdpP8WJvOn20eboc8Bbg8wBgIzJtMf06D
7uNahLAqDJlOTzBLwC0bDsM+TG88iG2MQFBbXfJHt5I+FFIFT/D7YVFE8KU+xKxbZZXCiJiL9bxk
rHnXs0/EHddGPvoGJA1AHs+2wSWWav/EoLx/IRHNDgswInvmxqQEeyA7FR1f6nxM2h9m5UlRQjZG
fgCuPJz6pPH9LuiTU2Zwu+BczvFLkhzwYAa10Im/S6hPH7oVO62KyXB4Yn7LvnoqH+cwDdD6mmAL
y1a5/oqPGLRouDP7x2WDqhZDxw+n8Ub53MFpO0sNebpHQs7E5B4jIbYL1RS90QaOd4Z+C5gTlJ5Z
2cUBkHJoQZEdVBBZJ3JIP8FkxT04RPauCUxzTakc7lsYvZ8tc/4Uus7ULTFbtap8HSodCdzehSe/
8TXCGg8lWI57Zc6ze+yQwjvW5gSx2MDwunisaGLpLmIKs7o2jQ6tJFFYLlTeIBkF5gaTabZ9MbUH
4ob+qGd1XXIRgvIvC8Q0xpmuyNwGME6tcHF38CzvsrHtoH22HagsiFf6CWVE3mGyROBdFgjWyLGa
/9NT0AnyvsDWA9imw8by7QxLp30Vcz7hCglXCkJK7qsFU73H2ZBhPMosTaA/SUVybEUamRvvKPwJ
V1U3IigNblNKVH7QnLF91uTkBaYZHFy6SQmGoOnwvllhfljIpYOLzJfmW0aYRr20Te+TskVo915L
FjXVxrOfFjNDQNU9jykYNcB8OPjODkkq8rdYu782In9heYxelgJ4yPzm7m1x7asyGQf1VUTDGNSB
FObQJWNxb+NsQgWi8vct3Qi0XEiIOsPtcwjzVqIiaUH8jp093MZmezN323Mi8KiYnG/4wudKTKOF
68yKHLUWUCZaUVj6Ez/CNp2vDwlJP2LUknufBOjoWdbuNu/Fd642UFLQMZ4mYCxqcB66YzC18OIS
b45+3ra33m/jblY/TUyTMmt6WK4z8c1WJS59gUpMbeKmujmE6kfWw+6acX6Jk+2FWWgbwTmYvwRA
IqIb7aOTHTuhTnmygBbKdLi3tv2mutjla/+MieJ3L7dn7uPfUUexug+y46I3eoFD63XJl5OU2SME
4pjkruHJb3DNZz04oM5ARx+36cmyFHePZ3DPZBQcSYS6d0tQy7g90FVuv7xoWhyby4oSrRiF2EMr
455Xb8Li2HC9DCcBZBV50tmYZE8EztEMFewThWnmFZO1aCpbmDzLnq7siTAH/AYWc5XOqKw3H6kX
7EoEuER+qycz5ufOSbZbtmV7KJJ1Dcq0sDPKXN6kdznswOnNg8/qhJHlaQkmDKYKGZC6Ta14ZhP+
CDJHYalcr8EykKMrBD/mA5IMy1bidlVB3J4Ik+Qx23QKoxzSe+5jOfPvIAbUtudaVzyx+r5t2FxF
CBZ4xMLG7rIBpu/ehxsUiugXDxOqHM/9QUqX4ecpCdY8k1FtOU+23UWxxCmshvbYLU2/k6AjQcSM
DzjhOH9w9yKEXowUm7uc+avCZmhd+GeqY/wgXO/JqV+xVKEqPdhm8lU0qaxDhyXCxwHG31LQ/Fne
vPj99NlD+InLZHpRHCOebNrUMY0au89zDX91kp17NS7nNorGw2LljN0kvcjYPKYGakeXMvMREBs9
m26FeZkKV/crba8ppiu7eDE9EBdSHazIQJOkpDnoAAadFSX4Q8Zzem1DT/dGwYudAIoOJlRmnoTC
471RIBcmpwBKWP11TvhTlszhJR4h5l+GTV6bFdyBIACAapeCItUhdW9Wz9vo/0xCh8dlCiCGCgnV
QM7c9NZ8Iv0lwWsH5otzScVbz98yuuCVZax4DgGc+Zi87OgOimIG69QSuFebFxztgyri21+gsgvj
MX7pOHviQFz5yqf9AHFrsdVtiBOBbGFasRYEnTbuPxnU6fchifG0zYzMl6TnuavZQD6tzsVOKYlP
q5HBOQ/1dobEHw2rxNoPWMBHM9sMbaRgj9vSFDuccOo5SbZx31qsQ006ZLeRr/9l53CrxQjaYrUG
g/kzDEp/JGMil3L0OIdKhhFDrLluqyVpondv8vCgRdq9zGYF7iFLkv24WXkCOKa7chG/4mFA8TON
a3DeiDMKO3aAYQEBh45uajio4KvG/Szw+bYGQAX0H/Hte2lL0nj/APNV/mLZgJqQcpd/KjwYd27J
R8w7huGKSJiggnp2fc23ZKiyyZNfzbaulesd/xuOaf6ZkhWmm8D51//QiTLbiEUu7Mphe3u7XNUO
TXQEtSwEqyb4CiFHvPuPKRNAWqVxApYnNAuBAStrBQDjfhDpveBTU2XIqkC1wJ/Qdor70IfrP/ca
/63R26sGrUz965DtX4d1/+PKf1vt9N/x//qnDt/6Nv1y//6H/mWa9//J+O4WbfJ/Ht+9dfaL91C8
/HMW+F8Dv9v/8c/RXRz8IyyKFNVTis4Qnglsg/45uqP0H1CzYgoHQ9INXRBB3fM/R3cJ/Qf+C54T
rMqgzMD453+N7uJ/RJjawcMUwMWCoWD43xnd/dtEGm1WAOEHJoQ3iRI2lf+2QsIr2BTKgUzEGhhs
Cf1ttH0U0bqz0f9LaYIN379NimlyS+XA6xaGEN9gYHiTM/1vqyJsUI1EwOdcowR3T3R2QMi03SLI
vkE7OwEEtxW4FJJ8w7Znk9m827C045WEAu7CcItStOe+xTtFc/4sCY+vuY17UYIio3lZRIJga2Cz
6chtG22YkqHPOkdc9OaFtJqCHxWb9QzglwoehjS+wTzkuEKRgD8zYHy06C8ebRpkqi544dOK1lHA
jvZmk74DqiPcYncopO/e4k4b2D2ywGy7huI4L812A2Q5CaxbtQ4c0yT81+SECnWldcOCNXkDpi0b
FUQ8OKIPgc6mLzbJ+By2OWpFkFyInhxwd8z0zfQYdOGgHyWcJsj+C5BYUNO4WfRpYXKwZ8w4WVoB
qq3XK+7+raiWPmLzBQ4g/mdCmm5xzIaFg0uCg55iCROPmI9MooiHCuOWtECpuJi05kML/fZqQyJP
Cvf5u9wiBch6ZOY7gq3cdXGYve5jiQ3UfmbCsAF3y9SFb2QzOOWZiFP1jLN5LB4EJWb46Awu0hP1
bvQhoHhpDzRq71OMxEa7YCkd6iVgv6J+lEnlM/As6g7ZXdOlAWEuqM2oERY3Y/0FWBHGkKU3+Ciq
aeox+BAQFsjzRNs8/urxDbl312a6AOZGte953jXRn9BQEP8dzPc6qVDNhOlLDhGMfg+ZmsA9Mdg+
17QwTXDEmG/Do2ObBf+AlFM07UNlXXFs22Zerss08wB1lJHQYfq+HSshN9/Ui0a7CSWWCWxxjNH7
YNRF0Viou0ZJsp17zZPmcev8fOu5B4FR37gu6/a8uNFlXdXDQMXOUziu4U5PHny7Mu+WvH/BljRr
TqmZ2+4lyjTJz3D3UQ8mNiaIpeADXg2I1JZbbdjFbK/9CBpi/l+/p+kq+lIgPyOp7RailS+WaUPy
WaAtLUlKcn6y09SSnTUG8QCIL2NgGid0KfZOUnCWupUxJAEVnTmhNgri04gm6At1g6GP4NaYpe5o
2z/nNnDdcW2bcbqoLDVRaUfZRuU6mfA3IlnFhXdy6n6GEAAPFcgLKyYTnhu2G+Qafy54ktsS5M3v
KQXrEBgje/QmUKiRVwqDUs8QSVcgPRCDt7lH0QAfvhQze5mXJEmqLV/MB/p+d52zxB4C+FRIjZxB
+LAgqxgvS4igOeNvBAY26z8mCdx9SiYDiVEuQTKJ+FfvUOHhudQpWhKakKSGqhwjBJKJP2zu7J4h
NxEsK86PPBgaVKhbA+6a2pajJkQ9x8O8HNiko9dY0gC5Dj0i7dBU3wd27H/3aQRCR4oZYt2kONEO
GiqIc54tK54n3bylTXTPMkWreObZbsma7c5hMHK1HAw/0M/yEIiqorgWK8cH3PC+RIIeChyWxHWz
ioVUWWu799ZgiBrEJu3KEEnxfxofJJWEdtJWOl/at4hRXZuO25qwLnth0ADcF2z5kRg9YY/qn6Il
jzHKsm9ETWEtMXGsjAj7D8k3UxkX248G0pmLjgZ5xCMErGnXUWS/aNHVidsMZhvtekUwqhXf2eLi
EyJssfAwyB8DJM5s7CkIlUhKErS6CgYK7blvunHnCuqeJBJ5vkbAJ7fasfB7DQIXVEGh8IODbAOo
L5OQK8dlsfd0Xh02RXZDrq+hB4D02p+UYs2wl8O63a9yZecWDTls5BMGlTyNkH+hYcIyHOzVnyuj
BdiO6EnGcqMsvrJN3BztSAMipWzUgkgb56ZL1Jj8QWpmFUKpbPBlWSGKEnDLKT/RYhmLKmZA5b7h
oAdbecrc+GPBWrp4dTji250wTvydSYd4lWYe6cluaCWhP5jpUqd0m/i9ApWansN+gLghTTf7jtFk
C+m1QegE3rfMWWCdhrypklUQA2xmXMxviVbCHmfUEG29DAkZdnZzfP2FwS+4w5D4t++CxuLatG0b
Ye8EA+DeZJiGHAhkQhIWu7jLql4VUQ9qGEisLd1sdu+iwJEyRsEiKxqTgZ+KXrTxnZEz8CFtOCbA
6bCmPVlu4vgDU2RmfqIbBGCqCXub7PCGFCjU516/92ljcEarDDwVMQ4YnWemaSKcQZ38jakv8X8o
Tgb9PWHlABBOsliWnIMhTUQNAsUwYR0GQikiywdQbqeF5tEpgH8qfrGZUuBiFV0KA2OTiVfNwVJ7
HedZJVuZoJXFShjyy2uLbxlBCNhdoOv12B8AhLqp+cDzSYXQS+TqxYQsv47hhpnc2Czqe8gBIsRt
L9XFBYR9g1LV+x2Cuu2H9ll7USGlL8Bl4fVGiPa2y2yBlhqI0CWvgkiSVwLm7CGT1j8NWQZj0LCC
Jpb6rnsPg6XBP6rQGgxCplfEX64PM96jn91o+ntpRfQ0BoiK8S0O9FLNYsLsWxtTRcXUVZNvwc9z
yHNxlm11lIyAg8Yynv6Ybh7v4SPiRzk5H9SUq/EJ3+iY1ZwU8UElCwLt06UDH3NZ0RAVGuuk2z5W
9RgR9uBTSR78QNzcgPSDqCj2ZBqgUekRCx7sPCCF/V27hHN6wCSjSet+bMK4Qi5Do16wypDvmQWb
LzRt/JBJ+tOvehjLNFCqVuncuF1A1PjYOIRfJbRJEcFZJEf8Y9lhyqX6OxisrCpo0zjOoYlecMfl
D026WtCOMImdkIAEbiaS4DJ5TDvQiGCnQigDwsNMcRDtsHwAaNDGtRPTrI8AoacWu8I5W+sFD9nJ
p2D0g8W6xfcDybNLIbdcHIeEud+2wMgXh31w7Od8fRUuhfc0yvrPwodAHGPNAEV7voW17WlabSum
jePGzbvwmHdwOAcf0y4FmjIv2iYohc/wSW+YAX3jcXI70xXZWM5YKF6CfMUqJ1Q0uotWjI6MYeHf
0WbJaZH5CGzoEEA8vyp9BjAqv8tuilNhJQc9rkmAF1y8O6utL34Mk1zIbkK44m7LtN8hPIIM5wT6
qaaU+FGceSh+LuMSHjdObghaHI8HgsXRfpmi8EiAznkP6Ix+MM7cqWuJPs8YpFz4yhGPbv3exIiC
TKhO99Tq9TwgK8hBjMKtgvZo5O4Of+0xoBgblkls3ZkkIvrJIyCfKxUN5hhObvoRjBMWOAMh+iFG
nEGL3cfQ1RFd4yfRT1j3C0zkHpEM34BuiFXfS5s29+kIJGPnTHSdhxl57aDi6ejYoPgPQOgdktM6
9cOhK24DHOlBiHWIIatImyFjKJmB8MJ+DEa8dYWoCXhE8tHbMH4bG7VWYDiz4xhn6lGKaDoMYGRf
NqohlvIyfkZykD1myPF5pLYHbYtk/QvjhXwsWtQZ9RAWtJQ8be8pWbHEa4NiPELh378bkFnOWgxA
RmXMvPF+hbRhxgk8VqOd1wajfcVvY0tyG/LeLp4C2/Ny3gL5PEaAEdcGPwFcOWS134PJMYnq0qFp
7oMYCaQnACHViInhDIz1tM5vQ+TUA1dZtNcUTLMyJit98rByG9CVF/7OMPU+5AXkprVJsU8usfSj
34Fui/20hmP7SFHS6jJqwO/KsJx7yTZ8CnMnhrs1o2h3RmrMHZmTYofngtYgB+Rg9OTiLssM3j/N
T3OzPoBZ9sywgr3kCqdHZ0hcIa0SyOwkclXTWpyL6/qnJ3BFlpD7s7mUrosxHAM/9rhu9lIAVgbm
dqt4bbuJ7PLhpqHzKxb1mXLkUS55frDBEtwHRaL3ZOk+sS8UlyIQwRfDoP1xpIxfsrkQX2sKz6XF
/kBUOTDS3xi+gJqEIcvVF11z1MC6PaHMgrC/p+BIU8xUn+aMawv4Z9CeYQNK8Uh67EBXvAGf2N80
d4Q1QG+K3kKajGnKKSimrXIdqLaNBNdiBa0Tb7kJgAhN2iu+eMQIhh7qCisKYKLCeL2abpTZUYyd
vLeQvkDDL635LZumuQgwKI8GazVeknmeXqgpcM5pH4OWDM50FOUUmNaiONiYwOOyKCgfwOSJ+ioS
Xd9C/DcbwH468ZXEK70uqBKwAFx06Gq6AFm+m7jCmngzChRqkr+4IRnVjnjvPvoVA6Td4iPDK+Qe
6hMYWlOdLoafWIBMCBtIeCg3qx+MdRacu2XpvqZGAzSHDS72m8BRqyc8T9sCPmu//kK3A84q8+tY
F4nJv2SIRhqNL+NzuQGWf6W4tx5dYzH7RRAjw9A+CsDt7Iac7nEbA9Xuh4l9CQgX5jrGZw5MUh/8
0Qxz8lqrCHuTKaUayhDqbRnhAdX73q3urkg9EMlbP+gZK286ThWmw+RrCHu/ApG/DMjTnXz84AYz
PRpUjrTKiRux71vAwNQ5TLpznvBTBq304+ixvkKaF7ZtU59l2EptsfxSiMu4j/Gi+7pHU/cr0UFz
jvUWjpjQ5r6BVnNdXjPcLpgORkDkVZDvNUOVp8yBa45hzpXT1p7NGGQYXrft+pz1y+D2Nsf9A70L
UbX2dDkumGW8DIHG4nPI4uu6BGgqmjhle1+IBuuyWdEHEpCbjLcLjlo6BPYWRQw8YidfMxPONV9b
/rrh8ix2cbI8pDkAzlOxzYj5jfy+lYWuRy5npDXleBinGKG/5YICYufmbn2Rt8XajmiCPTqCvixW
rpwB0Zr7GPfEAgq4hSMH51SzTv4TXZ48FASdzjzkWSWEUm6fMBGd8ZCjDyON/dTxOrtDj7LmMDLu
1AeeXMKr+Wb1qUFSBmBHYMozVShW5Q19P35B7EJQ5QEftmeYaCRlNGOEs2/VAOHJFjMgeccRu6F8
UPgC+z5dSxUpSDgIcckzw8YWayjcEPUQySC7R/Q8shPR+frfUw6wIBW0OHdMiy+ecSDTXQHQUYYN
JrJ7x+mqxxYisjZAhMZtW3fsFMF3GTGPF14tC7D6i2+gS0P14X55DnLgwWDUyg9Ad2/5QQ1J+AhJ
k8ckY4EP/imFmSSH7DfdoICJ1hjWUK2HAGqYlMHujZID6hMU7ibAXnpRkBy3LW/OfevQaLNM80Ov
uvy5wAwAPCqhl8cNP6QfY2rYu1eGP6XRNj2PKY6hkyVO7Nc1ba4ERLWDYkH6jK88S1GSj+M3zGLr
I++j8N3MqG9EJ1QZp6S7b1MTlDy+ZTtkOSsDrh7RdO5cCB8Up06XLprfnV5RWYZ/sVj+iaMhqQH7
PxhFPSQSFpMBi+6QBDyu2t5AN521L8C7mwqRGm8tj17sCs+esVlaz6N1u60p4rJQXZmm87OPeARB
Vqv2ZF1emKAvDTZvwRDzHbPJUdPm4favx7mtUjq/RDYuV8IAdR+OMsB7FsR7F2w/U3z0yBzc8I4J
uIkoQpkkDmwso99AKauTQd2FrUcNSu5FML+0Ql1S1n/lvvsFLO+B6RbDkXYElXp4nKd0qmKCvwv9
+XnI8nWfxuMVd4G96+f2fgqC37DEv2FehsT1ENII1Rw86e9RJOxZbrHxsu4PiQMw9kO4ZqGSpj2C
ZcWyilJ0aW1DccAyml03wI6buPuVQVZDRn9BsiBeM6KuBru+axNi3zVH6ncc+QPuqx0Z6V+UsYgp
ECB9opkKS+hqf3UWAdTp5uomQAaMdrXKu1/WiNrR6M11t6AqB2AbmVGhrLDmtx9CsMOt43ZWp9B/
I7d16t0eVezTls9XiHF2SR5dAC44CiaArk2GP01Af2Bu1dWYmCLeoG+6HTqTinT+0uipBlTvBAEt
9un4IKk7cgISVLg8Y+BUowooU0hvFOIqnG1fQ9teExn+npPwFtJxD43yWGN72N2A1XvC4r6iUAi6
aSqQTJCdM9/MODoBHIcyb8z4HXRLO26CN6haz6Earp7N96anl3BbvxOd/VXjCIrN9h6J+GWAd6zE
DfW8Dg2OO/+WgKIfdO64RtMzibarivlw8Dii04gfO8p/B7rfrUH7tHD77Aj9IWLwmUycdOUwjA8+
8jlETlCcCNvsY0Yus0LMLYn5nRrpe1L0RzSMd3PU7VgQobGyX/0YtRUAdvbQUnLXdcUOcPPHOUE1
1LAjHCIhskVi9BzLfgIf3ungc9vwRNCbSjSAMb9Iac1RBquxAyXWF7sGQDJ49+pRRMXjAgkUQNHQ
sdRd053gcLGHfFyHfZabut8G7KEjtIDNBtT8DJsHBmM5rlkanHFqkV3Tp1ccFnKXbNjVJsMK3Bn7
2fngN/IIULyFES27IMuqaBb7eUqCsrHIqZtH/j0U0We/JFfdyxEoamRoFM0fgUkYsEoOKl6TNy8D
rpJ6KyRoiNzC/SBELTV9MrHWeCzhXuBbgWcfUhAVn4ON7uYQdQTZ1F5zKDXchjOmw7Z1Euxh5uMl
w/OoV4vY+puwY7SnfjYfQxoc5DR7DHI+dIzodakeOQDPJQaaD4iO+JHAkFGaBviJgbITGkzk6CYn
6fB5zhD0iCZ8x+F42bboogmSVejo7zImzynp+8MkMUgH39zcqPfBWbHQH5ac5TuSAnGlpX3Ke7RR
IlBvA5aW48jYw9IZLOe7vH3CyOIz98EvYZPPAS06ZuyxwJVKw+0hZNGTnpHhtMoUlO0lQ+u1yF8Y
oqFDwP6cMFArh/wLOeHRa5Kh/qnEDKGqoFHTXTxbhuWmNGvuI9TRO59z8dALPHSOk+iIPDpkPcxS
Fq6c8Pe39U3b8bPYWLxVEoTksZQpdGV1b/koqw4uthU9w2pmhGSZrlwgMqvTzBn0cMj2CLwse+cv
qG8rGRceHyr/XTiC2cywkO4Qb1v+mU8te+43QdPjiOwqSG1bgtNp65i4YwsWpVB9DdzD9qGw3e1Z
w1Bm6a2CvXsGf78L61StIYjNaE9qfasHmSf2BL0Sciw8Mvd2A6SGCnN+i2gNk453EzKIVKns4Gnd
tsWwpybDwQsdmX4fej9BOQ196itimMZHOcX+GbdIHsMBmWyX2Q/DIQg59ERRnm0PXVDIByW7+E/u
8+0v9dn6gerWIK3HC+QLxPo1xoCHAdCxh9o9rKJEXlMe5eUKf9PORMuf/2TvzJYjRdI9/yrzArTh
7NwSEcSqNaSUlDeYKpVid3A2B55+fnG6zU519bFum5nbuamyqqwSIQLc/fuvWcNyWxvFexfk7pFC
0tOqkV4u1vjHmBUfxcIU4pbBBlXafdAXxzWdj6WzftIXsqFG5yhGIMi6iGFTlsh3jd/gdw6RiL3c
Uscez6N8hWA+ryH3rB9ebBiF2ECoGs3EOtLmd9/Ab8T1YpyVE7zwCmi076jqs3A+BqE+jR1WqXJ1
jlklXqmmYLZ3N7Sd/JR5GcMzM4cN39Rg7lPMr367vAtvvAYIdWkrdrktya7Fk2sHE/ka2Ks6sVvZ
eLK1exsYzvNVfLfz8Jug7j+K3g9A0cWOkow3MabP6MYvSTvu0yH9tJb2bFvWoaKYBwLkiRykKAzk
xrHIf7P8n1VlAY/66hvi8TttFOfJeZu17cVB9H2YzOVkJ+sRY9mxacd77TT0TXSnPskpZ6AP3KKF
guKDaAmBr0Lxo1uvjsi3CZqQmWZXeyhtFBU1ZTUcV5LFBOGhUcJLUFXaRhhBSN0aL/IdHoP5t72C
yNfDz67J9R4p1BzVDnn946DO5Zq8prXxHg5q2kuH0kfRBpIveL732uwrtBX1NJzyIs9ZOLoU9lmx
Vz1Wa8iM4dBYpL/tzHomFfdV2n35a9ZyjJIBcA3swjvWevqxjOYtqM+YeQiXAGYwDzfGkpJv0nX9
E5B7GLFfX61ypMxkRTPtmuOlHZ0mLqu8vBe6PScMNvHakx/eJcr+4L3MT5OZZqdCIqoDlMKvQBOF
OUx27Io+v85+W8cW3jMpShDE6peb+UQc0DW0bHPXeBpXtJ32Wm8ZmY/KmY4z/qRDHQjjFRT8sZ4r
Sabo4kGYckJFuEzVQCTR0m0pydIo2Xp9kR0FW1Xl/cDIQDSUlyHcCV9dRtQQ+VjjR2rpPuzan5+o
rxLv+EUb1HgcBhpknuYSbovRfGf4AqUVBmpcPxh2s4JL6IOp5zRd/UIZh2nKxlG/aQc/uM3X06My
i/qQrb45bql/Wt/NQqywXPn8QFdMcrK7yvidC7pkFD5G9PhTsZ/gpjZ9Y33ShcOzk2j7zoePOCJo
C77mjkYpVu9TL4P8pfPbW7kikmfhBV+9h2SF38QGB94gx1mgc4YOOHOaDx34/WOtRyPGNac2PIy7
DHnjXTm7T27babCZ2dgG8+oiKgzzeF7W13F1d1R36zsSqd/80jymYboSkVhuQUk/rTLnFCbjwkIz
jJ3zBxpMamMssswBn7PIKv1fJMA+UbOy4wPpODTpds/TpnvP8jU9j+2IJB2VAszT8s1rAFvn4ogp
imF4CjreBhddOHfWK3ZLSIbg7I1JPOaNdYWP4vuCcTpDRaj3GbdusnH80v1uXb1cFrNZdhhR1NlB
fU9IaLhg9mTN8oPZRWrW87AtsEozqb4nkrNIwfcdMsobPZ2MkYXg1iu7QfIKq+YSSVAiOp/Gu6Bq
P1o0xQcjt9y9rIqWXU12mzCU/kNVD88jZOdRSZFtOaikkYUk7w6t9oMebufDrP6lfSaYGtQ67lrL
3mhe1YjqEXwprK2RZYQwBWlyXybrXe/kX1naNbSDePajIUbsLUUfT6bt7kj9P7SGkicX1IfpDbrE
XlQcDiAiU9EGEU7Q164t1lvjR74TTrvjuM5nQIpWHZeSFVg37MAjSB36WW3uM8qG9mbQA5UrS6Kq
Mpjmhy9/WbLYIBz8mNfUfIzW8Gvu7TZOAdjOw1BI6E/PMLdNZldHIhw/B+k/+mm91huzzq6hMaMm
Jwjnwc1lvi8N1hPw/Pa98WlRoPJ1Z3CwvfBV0B+Qw2QGTZ1GfSXGkwFMV89dfTd1ADENDEFAGcEk
S4oXzNfak/XdmEztvplK/zyjzY2m1nobTGVtfLs5pRVdUVOVz3FtSv9Qo9/c5RbnVKeXyUGsLiU7
ec8WD1GAwcmuu63nqb2Yxu/VymhndYcizkC0/cirPX1SJrVPVMVUEa8Ax5Lg1jxUO9Yx6WR65yzL
0QkaO17cajto7d2NS9VfSyP48M1O7q1GqlOKz5OFvAMQ7Zx76SdOxKnxDqpI7cw6uVuGBfJlwEUg
hrnCr7FCwBkZnbtdgo0EkHizerN0Ip0W60n3qtjXKiziXLs5vW3YdDKRXcsmuWRF/zsvvOlCE6ok
5KOCHE0MnBHRUhoYia1eMNAVU0SJO3JFhnI2oNy6U5bxmgGF7HIt2wPienA/Y5TYGvqs/xmI8dgV
5jOhvCHEEnp1IoR6PjL6GKRt2XBiZ7EmwNTyEJQ130+tGs6BbCQaOOFDLqSDMmYuO1FxjmBU2WRz
6jJfoqQAprXmx6xujN+Nw41EPe9cdVrvkz64rqH/XrftL/A2445m52K75uE9PVJzCgbsB+dgsWDS
6zm0Dk3fyd/oDHZNjuAnapNJfXVT6O37OV2g6JPkwLbzQpEhkralq99hUv2tATF1DFe/ZAztH2zR
LncjCkJnk9y+bctnRQdDY5PM+r1hm/p9KOvhpEe/+kFNkojdZOjeZumb+67TnBvRXT47nF0yHIaB
/TiE63wsQrC20wgbH2drjlWskc24oX275oRYQ6QAx7MdZl7zY7bThX5Hu3hahvaW9AXXwPzygw4f
yoXmTm2gB9sJ4k8C01jTdDatBNdEe2umxN10n0+3HSSA7XscArNYopbIQt6um9TaQkR4AqgHjQ1d
ZCdbY1Ew1pOBsFP2rgmWXPnDb8ccG1hCDtscM367IfPBIImodARoaUYxAR0kxdYL2QCTSR44oQqs
MXR8Unq/EvBRPLuDeLOb+Y7+weLFRtu+1sU39qfXxa+2YdE9uSGMcDMNyxEp0IvnZu7W6VkgYYMf
raw+8yScw5TNajGGftvKgfc7xTavghcDKajsb+7MBi5WjZ9NJp5cM4UO86ZtoHj4wz7Fc9NaZ2DX
lbNedrLhoen585pjj3/7poC+59R/9ge4ZzfLT2WF6DgXrcTO3xM8dCvXpDUxCx8TYzVPWern9y5b
MhVezVi8pn7bMu9KRL8bNO/+gSSM6WOUYxfrrPZRxg6JcbR7Tx7XodDbwljM13RMZsSoyFzH7ZLO
JQKVcIbIFSk7X8D89M7uJH4HjVE+qTz391VmkdKDiWFhPu8ocrKqHh2RNwxmgtOoM+nNku4XqSrg
F3X+4ffaeHNhB7D10A24xazKdEOY4X5yU+/QdQoFU+oKuqKs3kVUXtpV/VOOEI5nbPG0FCtkxxhg
tJEnuI9MVTpb025UXNpJ1jw3rrBoCCsWfWsGK6R3wUdJy7Rht/qHgVlIRGQrpz/H1A52BI3k1yG7
sUIIxV0qR80V3Br/3DhubH8t4q7sTI7IyDxKCDd3bNczrQ35k9E65XlFkPZtL773pqdAN5GgnOq5
qUUTs7eZz7VssvtEddZWNUPxa7XpP+c29eelomswdPR6FkAlTjy4afLlVi5a6cBv557Bdw4P08rx
bRusxjkBpI6onltjCEawZJH0GJIQ4kSh4ZY36dn0CFDCjcECN0So2tCB06N4rsLMfxDkbcRG4FI2
1g7rDdr1hdpUa5OQgaCM4OCS/9JTnejqw4IQPt3Zhsw3hIsZqLvW9s0UukZxJxdUD9MmNG4Rzo1K
GUK98Z3o/vraOIa/XrJGUljb9zpSRDSwMfhw6p7BQxM1HMRIKXDc4qMvSbiBOK54AW35s6QCY6E5
00QC4WD3Qb7DspfiEPLmV6rQGh3pKgyx8C0kA+2k0YY0Rkq0u8IzqvtUZ30W1UspvujtLC9t0N3n
LuGxoHprstGQHILvJbffXFXqP4KqB0IKSvMlF5lrboKxow/N8TXM6kJp5R5VEP2lbW5a17lDewJY
DP+7ScBeVIyvYiou06AIUhw8J43sYlrfFUKoel+EXk05QyWnrS86hoNkFkh27L5FTOYAcm740LRE
gdEfHCa9/ZRVJWduCiN3VtllB2pGbnP/XKccMdWYX8Zcuk/hDQKgBYgwlNGtzy1we4DZKLR/tSrr
0sOoNXJmu/x0tVltOytBQOjQ91QnK8XBMK8s1FXVHMLWKHdFOIZ8xYhKGs0zynmD1ZpAt7U0C8YW
sBPTMXsqejGnlbH0jfZa5IF97+lquQ9la62R2aywn4xOm1xY8zM4D6vp2vJwReZUe6c8yM37wjL6
Czo+6zQMXh6b7a09gj7bvaeJ8WiD4cFMmoL1U+aPIsydi7PMAfo1t3gZPelQZ+hJ8o9Qt7ZjqWso
dM5pazfPGySvv4XL4ip0k92684wHPToCxYSuHqw1WD4dKrluZcFQ0kGQtGLTEQ0ZB7gfPZ661Dzl
Be2fWdUtIg76yo5cewm67dJryLDQdwti1k3wT5c7KeimxZsns/Vn3+JT2RiGVT73NBvTNd0OgN2F
VRjVjicPzMy18pxzw9rQGZOnKOiWxaq+w8Fzf7dJUSwxLg3i20yxvHJyGTlJM2zi93pZbbLGLF8p
BoqpP/ve6O+ntVX37WBUN2DRD691Mr/nHJUgqn0HNkCuMpJeQdc2N3F6YE5OHvAMU36eszdjzByA
cOD7JJE9hDrpJvw99ra6s/NwesyEL7u96NV6QeaMhkK5DXZqHOiRKiyLimsPfmfyQFnJBOS8bc1O
lsULRNvN3dwG4w9EXH7yI+0Jbd7lYVgd4VeNDkadhfrNvW3h+aCsqO7hT87TVOBYSwsv5NGdgjsK
2J3kALdENWenwNL6Janu7c4OjP1g+Bwn69oMi71kbgY0XS3ZA/e24YVdBkvaUtUJTjhBZY0LJIcv
z5inkQXS8XYhw+nXDOePu3FcaChUwsq34zj7337mtCfaTpE66tKx650j/VtFaieNXVv0s3O0MGLh
g9cOVvuxWchgoxv4hHCp+ug84MuKtu0DHJCA9oc9QMYz6y/HwRhuD0G1S6lJiLOE68J3dJ+pT5Ht
0HeHFGi5iSbGaVysq/x2S+TTZiZ+2n4rvIPMV6broguemdsSBL5mFUPF1PHCqMN7ljnrTEFaOR/p
vrSjiUCZzZQnVLMORCs/MhcAC4/TsnXtFuHwKlK0QPib06NHnh7Mo/Q5JE39LzQnbyHyz32+2ske
qBkgfLFx32eDfWjckY1kvQE0tX/j4ix8fy7QExDU7Iutm/v9oZKlVUelNaxsATKZ3vs0QJ5sU8Js
2SyCWZupgyWddG8SLAVXgwVmjEZyXa55VfPqTHMo9jk2bhcJc0hQgZ2rhGe6cftqJ52se9a5MfF9
aEy5lNYNy7tLGmiywYYVTswCGsmai7/HvdwOkyspDuDBESVtqYimhaSMfFOwDCSPaRYExiOLizeR
V8EOd4tHkF5/ataFgxzsPRy5ndC9vcWJ7tGoORT9XdJYuKucgvWf2uxGP2s9SWtTGuG2ZIqnFHQm
6SZAYr7rvJHuW4pa1pOlqvaoisWoHrOVuf6oG6wkccNmfsYDmC0HVKpsD6SVTOfCzhr/kOkRIbA3
ugn0YNPABkyM6rc8oiB9KtZUl0+dZTjBiTSQlXGdBIyok7l5ywb0TRJ2ob7GTWD1bfOcepDN0URw
2FkVmXkd3VQdzVL1S7Q4YaX3rWqbKG8LFssKO2hUzcX4BNNKjFKRynhUQUufIOEI28r1euKWZrvv
97BVLV03Qc2lbcbiGp4jG8p7r6v590qosd+7Geku0aQdMb1QzMwIMhYC+yIrvq6p//QLdYEHsd8L
s3C66wSFa6LeUiIkO8Pu8Hy5Rbp+mKY/PiHGHd9BWVWyGfp0Nt8BFbjDlruWcZJMoO0Y8lsmd6cg
k8MacyePMVGGkLST7ug6VdDExWPIKbW8IAJE5Z4sPTrwuRc2HRP4Vb2rVtho5+PKzQqPrLvuckev
j4emmaNUJb67KUuqYxnUbv1cJ5bAIDWYXuwkZePH5JQwblXwSxcKD0NxNDKyHI4ULNs4EYZ5PqNQ
7/eUdzJmLjp4YcRqn7zJsEZwi3rZsnJZ9V5S1PgAkNfu6Dees0029TBK9ZB9hKWGZcb9Sk/yDZDv
4P3M4kuFrf3q2hqAbGoyglpkl2EXB297ZqpMiTBgokTbjXDvrV9ynPkynOd6k3q3untkDN7Jbcvg
sVlxHEN0UK1rN+Z1qT33WDeQMnu6IRgGx2WwTuOM9GXTtuF6HUsTEN1y/eKXLENFHbsqqHHFPTzu
aHh2kM5mItx0DhXiEm3DmRr3dhfyIwWMYFOMB2/oUEONbViQz8UmcE1BPadNipz9qVhU8xB44mIl
pmGfywa5VJyk3mJjP0FoW1p4/pHv2eRu1NY0HnVBktbKklBPNt5jOzPWCpHy4lpngm2ch8mqd1Pa
kS6TN2LnJ9NyLXvSP47skD8RPBdfddV1iMCBKvzC64at4mC+nkK5DuMB4QmOccIICkbSrU5V9smC
vvxOeZFwaLuLGHeyFYpZTawxieTwm6WXGazVYuwPcHLrWZFaWj4AMI2Rac1l9u5UZZDHYvCLV0lD
TLHlNmK1JlhDfU+zWt4dGtbn2NdAG6axTjHijZansGgC+dCrvun2LbE7CfZJP72sSZ6dpAy79yqs
vEPQk8ASeZ3Vm3FhjFT/9lCW5NfUlQ8jmi8JZweqQnHmDa92C9CMGDnczxaqN3bmUuQfzhgE7J+k
ScA8+y6tFSB1ODzcW1AeVJ5X7IMgF9twqtSD7/Tq78GG/98e95/SrRyiSP+NPU7mw++v/3XOZfrV
1P/skuN//EfA1d9wJxJdGtIaIwSxzGQq/t0lZwR/w5pG80Doe6BIVhBirfuHTc4z/8Y7ZfGw2ZT9
3KK2/9smF/JHtm+SiuqZFAG5/ycuuZsv7U/xVo7DAkpaG1e3iRj13L9ER6LzGExn8FgIum1jmgeP
YeVPt+QfkVp/jtD6H6+A9d/G6e4gv/6LM67HR0RkIFdQXdStSGTS4v/xCrfQyj957yC3Na8jV6gJ
LuB3AIn5v7mCQ9qxaVm3Toq/eAnFmvZeQT4PBgmasJ0Da+R/uMJfGjoCizBjkzxNTsJ825b7X3/+
p18iRV6lkBTrqBoaZ77Lxta8guEEbznnRHE2O0VIhD+QcGWVgbwjhTPZWa1f3Qk3ddU2sPvCi9U8
1m848x1/06fmsr53YsKCpAh6EvvEzekLNg2YpK2oyvY/Jdb+s+GS34Cnh2IuUgZF4JBT/ZekQdWU
s/KUL6JwFRdz+AooMnDIzG208x/iQW9f6H8/tH+/EsnPBMA5Pm+B+Zcv3HCoGkXtKUjRbF+SoKP7
3F+fZFav23//7P7PF7JDD/MxIe68av/0ZK2V9OpcZqiVR29b593G1s2PPNTv//4y/3rnfMu9hRsL
YCHrX17C27wYLIJcDuQsW3symw1Rnh+z9A43+fC/v9btUf3ne+fbWFXN219CFpe/vPC5T9iRCSgM
VD4fZRErRNU0bm2s/pz58b+/1l/aJm5fFEp8gZQQJw9/F7df/E8PdenJHvw6u/lobKizH6a9Tf1z
aDRIbD79iZSVU1Bf7F5G/+HCvDf/+nsG/II+nYgeT8hfn0aGQ2zsHNUjZbnjiy+mwouW7r/0PMGY
PkgdzvYGIYH/RQJadUoHuT7blL9x7J2Vg84oy5tDBdT1UDQOfcpo25niiXtDtOm5o/He6poAVbc1
aVSxDHkuxNi+LmhHrAhVwPCSLLn4SNY+/JkQvppHfVCD6FiuguwX3i0vAYdaKnc5tXLL1knbztgA
7tuXol2HIwcL/muU8NMfVaulF/uppV+9Npj9TaeEtyO5KHh2x1r3yEdJmNqkigH0BNZs2ue01eYf
juOHd6lVCQdUNVHjRnuYOM3W750IfCF/tsf09zSuAaxAj7+FPDg0OxHxNYRPBQyWV4RUYJ3Yb5C0
j0FreaeQY+xVrbprjnPrdvHSGv1XvqTDoyuz5lhD9hxqBEg7Z6gFyv4Cv862byer26NOhMZ0dI8h
rw5bc5P5QQMGPjWGsx2I4DTjGYLuj4La8TxamSHQiS1lPT+0qwK3TyxV39XdMn0yujdnlSobXFSZ
T6HdB48Cfm/bkC55IQIkIznHQ9XJAQ/Zlu2azYMVMlHF04RD6ZrOBM4B3inO8x7JnvNdb/SpPqde
PxnpDbadgQHJsxv3vZWNblSXPn4cG9nDtZV+ihc6D8qPcA1PBavewW3mJM6CDnG+04dX3ErK3os0
iSt8rxtzNCIePtv/YXgiudCsRNhunYzphdBqqU98pXi/lT9v5yCZTmMDyUgXEalYkdMW8kXfTJ+G
Kokxk0SvOpeRFK8msqzMdy9Dqqv9jTz9AerHuBWOY7+bvIJwtWbxIAmJWPIBewsVxBRnQawP2Afu
xgHvV28YRQlp2TEatTdM/pYa0RJwSATXueZWPoRZoI4EWLCFQE/o5aXkCbL3mh8HmZCJuhzRYimU
AC+Dk1e70UrXM2ZRbzvfgLiD2zc80VFuNUGcLg0ZYX6Vk0OHprw6KT0RWuaqSVcWJpIiQ1WdmJ6z
dUdPFR8w1HDuyZwMxmHByaWvhIQWaBmMsDkTCOYfK0AaEmbDpvLIZwrdF69EEXYBrUb9G+ZLjUMF
POInGRRFi1Bz7ENKhtnh944PHrYZiqGy60h0PokrnemNWwai7o0RqnNi4CO9tcl6jJmYwmvmkFFC
+jRjn2daw6dFPE7sGKM+oP7tHmf6aD4yx2m/LYHcuqB2Jc4LMPui68bPQJl656Ikx8s7V8GEELsK
u22OCROVE/zzoV8C47VPAPUiqWsI3iIds69mDINnP8n1JbUL8jVbiNGDY1X4S2xbV5FP1esnSnA6
592EoczXk3vqrZYM4Zm1OCY4a3j37Cz45DUWEg/haO8NKB+UwgWfyKDCFjJI1bhLscl/+n1miz1J
Hni0UiMst9JJZnROuFKNnUfQm95kLH3Tvlyr/uKsiMxkm33WzI4XIYv1V5EjRdrrug6bHUdbtWyc
OjM1GmOryDZdm+SvS94BjtU94ZRunRjdFokEkmmzMutvPQCaly0D9DMOzM7bm2FLUiZ6+tl6yPy8
FzsBFrBsS7cb1ovrAP8APqUL7i3IEYWggrjFyCN26ikxHK3uECyTiliPLjk8W2WSfJNjJWhhoiTW
82hk4Y4TsJgZB481v/C5ES0kVPsghplc+33w63AzorR1NtLTmRcPE/DR2S586RwybIb43uoCCZUS
em8lWqg9FoTmiyyfChlcYXWAtp2BD2QxMFtW4FzRhEf1OTP9Oo3NUOava1K7r3Kc3R1G9/YUttiN
t81I7IxCDfsjaG0KClE3mUTorfP4ojp6JDZ5LlFs8tbsR9smd3MUQR6NIY9I7JUrBZ44pwL7FX9e
vgFqb89Vl3b+oRmcQBzJKtMdBoxlhdvO16XVV+zOyAEqM89pMRpWy3n0B6evyYJVWsVODo7z5JmA
Y2aNlJT0wEb8JGpTyC16QeU8Yn8vLkoQMZQWenXgO7WVHCyNJjWdrPReONJ7lu1oOcgP2gVDi0gm
nCI5UZ1ypxY6RD69ji/23sfzLiNTa7CFIsdv/BCi/F9bIrJmeek8jcK1m6io6dswJWUa0AgH9tQd
F8tornU7ATRKjWHknMLFwOKaTfhYpRp3yWwtdXtaZkoSkfmEqNrFkCL/HZOOIR7cqqAFKCQy1Hs2
XOxlUdHCd08h7wjAgYc4lB2ig4jDBX/fhU2/z83UfatTaGYY42XWMdr34bBqUb+lhl7fVxYAH+N9
LmNaUxbKC4xiOqrq5rt0PBdOjOwBsU/NbnzEnDn5F2KjZnGTMqUiLqn1UJgMQvuZCG/J7ZxBCckl
/EyHvEPQvCT51S57k/GAnmmvsJLdOgZoPxZOGHu/Lui4JOuXo0nU0VkPoOGygvmraPYZnoM5qlbf
PiIkEuJShp4eeki4RD47jeO3u3KczGuduYbck1xAukEPdOXfw8Skz8T8seKQ5eS8rln2zDItoPHr
OekPbupL781EhG3d1QZJkn4v1T2RGk5wydOeDPKmq6i5G5xZIss0Cp6GQdp8aprBFrZUM/Ai+uiN
zULqK/xHfYtb55g140urfxpzBVZqweTiqKDeCEDazslfFeVMXbgix/oPw1BiV+vV9Lap3ZoHxyW4
4YL0iHw7iDKj3IqugJqKVBoaLVIgNHuwLS6UaJKQQsihh1OTLn7oQeRsZl0VBveeWIv63KFQkxta
HW86z0SmR/YsfgQ5Je77GpqIY4J0aPYTLS2oQIyuFIe0l0hq03Us5akvUTsESg+khAHtIC5N1nHa
9rKhZxJkt0PdJ9OY1OuVc1RLzhLJStPVvLHJeV6cglR1WzxkKciXfVBY9O/hHcp9okNi5NFjQoRi
vUp55etIjeQvk+wxH2bTubWQut1Kk6IXXEpRmf23MiYfsT7Zqpjo3D0BL4Zkry0p1SCpt56eJsTj
5S6ZrDI8jK4/3GehND9qNbclq8fY7oDClrOy1uzQ+BPoKajFvMTa653qnaASH8MfkXoQ5c0iLo2o
gClLQPqbeTYd3pEcuR8FuyrngltiqSwxBkak7HvnedLeI/ax+hEFbml+mcPSW1fUIS1ygzUsbl4X
/yNJiTrLoFPwmVNb5yrD/DBmqjk2YC3902xbCL0weHlnqxYByENQNLsw1LVBJkSGiy9IDBv9Toau
hlkmAMUbdFgfqcpM/qA5jbNgbUnjg1kKTw5+i8XAbmbPNnBnB57NTV8+hyIply/Ll4n6Q3SNyOPR
r42RlMK8q68uYOwBKrptSISGHjhac+1vwXJFDVeDpNGym2WMYFyIqrV6+2UkIjDn8UcqDJOeHA2c
iLgZnMQILuwP06bKQqhn31HqWzolB2gZ0EdRlAjyyvM4or5ZpO3sSBmEJMOxahzJ8Cpjv8lSNIhF
8jBDT7zg5Bs4yffAQxFcI0++OdtD/bC6Qz/xLoXLGnGMXHHqr2nCzFGu/pO2CtgQvfbBfaAKuWPU
cHEVLQxSTj1+V7lbvfKuESAAjH3uw5srJuiNb5HySmF5apajNsNEn9K+9fWRDAUENIjjyylizU9/
eQ4ya7WurfFKXrU9R+CribVR7EH+ZUFaPP1oQ4f+myYksbGcB+gdF/8YCjRiJrDvtS+mXSC29/1A
ig2lANY+zEVJUGugJAYuVpAsmgl/Jiy8r809MRlq2uhq0sXR8JBVIk1TqbwElddAOfdd+47FDLIq
defB2w3r2MhLiYz43GSWvRxZELMjoxVRv4Shm/nO8fC1EziaWm/lWuPdmDPTOqXqNn3hJNyIXg5Z
TEAM/tp0wGlhtl5/aIs0088YFn0gMsKWH5eiUn8ov5/u0Ae7+8QvQ6J98dPRtlMmzWVEhvdughpT
zCxhFSyyAL3BIMh6QLCoVwIyL3XWpgk61CLNXwYZUM+RUR8O8zPxPUc2szHNmUmNk22q7CeDlftn
AFk77zKUV0SZmsN5civnc66tW4WOgwLybtUazbmVD1327OGs8tghnRxicLz5O6d00TsF939f+oM8
9M7U6dtwQuBpqjwXamvqfrUyHx9Ga2XGdccx+HBSR5EzkGwHV+KCWHFRlHeuytYPJCGdj6OlIxbR
zg1mwqUv3opBUH5is+NCPRRJ97OCHL31IpEeSX6TFW4Nr0OGSZz7dlLW8uxABJEeYooMX9ySyh4N
yC1wEL7yiqOzgu0p+ccQU22OzSVe5qJ6bsWc7rC3OzRsyxqXA8InykhS+InUfUmdjuW6SsjUny1J
JohgbpWrWT64wFK7avZ6MwI/SD6srvXB6oQ6B1be3WdrwwXpQVLtzsn09BbSX/YNTak5iEN+7kMn
W+49omEcDLrdvHcEW+KW9pHhYcEgROqpJ/rXxnGXE4KafLuKwFpjXjw3xdzi3Ow+3i+vt4y7clJ4
E7BTSlw3XfMxTgL6J+fXRmqJxGvjYKWHjUdOs8A/uIybreFZRxv1z96b5v5Sknd04bEWW904RcxH
V0+21YgX7VTXRMrnhKQqjlDS45CXFD7RvuQIL+8sN+JUhDp0UIFl+rhwaMdqv0r51ncj4h1+mnNf
ZjYWHhLNkI6RIvIrMJFN6k4RA7b6OKclYnuyoToGkMR3wo9A1cahmUm/wpzRj9nG7vGuRdX/Ju3M
eiNF2iz8hwaJYOcWcrXTTu+uqhtk18K+7/z6eahvZtqmcjLV3VKrb1rtSCCICN73nOfgpxjWpobH
gsMcHkK0rBYCstjeKH3sf9H7IklWmW40Ls5yuD2AWcPHIGzVJ7nE/BCEKcaSjhbcvRRaw1dcPwgp
waq4uuQP1zPz7NBXyGAcVZjiNreMdNeNavxQeY25lksLILuZ5MemDm34HugakN/hu6v58EtXRmP0
31oUQSu4GrWxiwae3IrpoLebCahOtWGL4ijABiPh8eMHuCGItOfSGKztJBRpZVSe+MUGw+m7VECf
h/W084Mh2iNgbT0nt9UG9Tx6oabtjReQqdF9IAS83F4fgJWE4Zw9k+rkO3YU5x9bgAvbiQysDPhl
l2YzTSiezaoUMHKN3qzX1oaTt6LfkGLBRmSOsJpwoLWo9dOAGAV87qPp9qMd8dVe/yabJmK4lxQL
WjYquoPWds3KKqrR8YIx3Oqon8leGDEY0Ifgf6rtNH0BiaLEWzizCJ+EnvgbtcAa0XMjLGCPSnfI
hI0nvWsq/adfxzkw6SL71uq124RW9ODRKu5uigl9wnyKfrbG2HxMwdC2nF/NNv4+WfRYx0rSuo00
WXJyx+3gRRqKbsTjMOTEO0Nv4d9TKh3FZBiR288FQ84FgyVvNSU3x13I58B4QF+uv+VAm1ibKZau
KpXPig1+/ap3OMgSWDHiv1rZgi6xG1Qea03QsUdhrfneeQYkfM240+jgl25d8B3lCKnvDm3HS2RK
suJ2vF13daZbPw0MB0dOzb3qNkowfbEzT/uChrB/oCbGl6QNbfzaSgQJcDD7W8vJypgv6KBFIbaa
6OKs+5DJ7dmzIFKFwmVjdw03BW0mwtkSJsG6GutWRb2II94lJso86J0pJS55yv69UY0wrQt6TxyD
mXkOn2FD9+hNlVO8SAeO9VGK66wg9jGnrbWJY1rG9UFOipBmsvSjGVv8/hWf4z+J1JZQ5XspGU6i
xw3gVRSGzEob0UXYU77ts6p+M7VU28om6ICyzcNxNzaCoftanbGFclfdK1IhjgMaMMD1cruGmt2v
ZKAYnI9E490CRrXhdZX4cF05qyf9pgjrJ4xVbyZm5pvJmld/UqIO06hNrLcCJN6Vvg3uY6bfbvSa
2f2pcTDfmhVpCVMIPuFKbtKBdZcA1BsK9fg/kL8AyFf8YJ92gWa5dLqUW6h2PXrAfuh2gA6bHwXn
y8bRbStddQWzwhGzMteiQoUqUAADD8jeeGk4DL8nOdgbtnk+H9cxDtuEhKvc5sgt8112k1l5Zu+q
CuwpfqOhJf1AycqbAKoZKXe0/11qrLKL8xiCWzSN2TMhiIFYhTQBjkPQYRyrWpXVo9SaHA6IXXbm
raqSTWwhUKtd6KYxMiP8Le9K24fhFoJxu1eCpLa3Hif/t7iNDARCXfwmqRqqIXre4sqbokHe8Ckx
9tuwtI+8m/dxQPEgAJLr4ELSvb1dtZq+sUn3QvLG4dnemJyRbooY3gm2xgLnU+FXENc7za3qmgSy
xE6914oPINtVUAYOTs5zezEozJr0kKJafVBz01zhM+5xG5ccnOReSr0VuG6OUioGBGxdgdfXyHs0
yoRqb1Q3ZJVZPyhy/syV9N4LYlQx9WApx1FHbbCZgt5DAYba4FFttHYbVkr4S+UIMbMfPZW8BQld
c2bmRZICVbHTwwhyQOd9CLAslbXObu8b+fjmQ9+Socq0w4vmmcjbPSuOrpFYdZSV2kSoe2UqUL61
k4Rgy+rrCiFbaoDHarW2ideJn1YRcoBgjNeVIL0P/YrUeU/E1yB4MEPMVpsA3tSIXlH2iJewYUDX
YRHX2zhL1IMUNooKjMAfoTqmVP5vE4q1bLMtwGJ6DWP4XVAw79BEpeEh0rJSX3maP5o7dQTEtqVT
bbz1k48Mv+AwZaxwKMAWyrMpvvcF0vgC2XpHHlvcH1qz5XeY5DHHe7uPJQlIOHUWKAFBYUR3pDNJ
4NA7AHwI/4DI8Mla9m9kZvac3dWyfENTF04/Gr6+4PtzFt6j2FUGOCAKDHKUt8q9QMMAEyvOxJM0
n4B3vqaKemcTa+c2TZatNQiFx8oz6sdWxDq1dA50P6dQDTZDJgbJsfUMpH49qEXroimODgn3fTOo
ZLK1ipAJeWvDG61rvGmbSH51X/tKu+tzHZyEhfrt2HhyeMcBr7/F0NgFrimGgvICgqddbwzejww/
Y+VKkR6rALPAbyHzivQB1mnaa9eqns0M8tp7yVRUKZjkRHhj8sMIfWiozD+08NrnE4jVvUDCQqPl
TwEEFQN250vVjqDN4rJNwMt3Us8E8qmhOq3kRy+ADgmLBcsiZU6SeKvJ0OqDj9PSGU0AnU6WWPSG
8uGtU3NiAWTJKh+lSaqegf3o9NzYtn5qaRTdJWlkreYomWbbGZZFbg4eaie16tkhQcXwsSFyG+1k
DpnzEOqt/Stp+Jx1ZFKq4GND3e63qGZHUkBMX+NjYiqszvEbO9kNWVzH7syX28P9QNVYZV2+jVHk
fE31Ub/xWonoE7vpH2WVzJQySjpEYj/Bl0n3qVRXm8j+EcLnsXXcBLRAtcQdOI8SUpHJuUSLRsg/
a9Hj4OiGyIK5mnk4UuMgBQjhBUW1DtuEzzW5Yj7TbbafKQwe0W0TAKjH+UoFhUZ8Kd+cPMV8WgNi
afcpouHrNBibXZ0b5g08sbG9HjPKIgfZ02x/o9ljWV1RD2iKfRtlGQ0EHvWtBuuuW2dtRxKE7cUE
PFbKBDdBNjV6hykSpYOGpge1npKHVNP4tkiOcmbJ+HppFq1aPwo8fmTAWzqMdLKAOlYFSmH8O+W8
8/oNCD/HsIu4mqFQ9jdagAhZa2IdQoeZqq3DivQEPvsn5alOo+zYmRnHwZgqJLeKD7rNQHk03gKc
Y1/ISjCqUF3Ax18J0ZlfBKiIa4JI6vFY5U0roC2quN2yQEDexaULMCZHERzTnXiPRZmFm6qakv61
gDnHQdDug3BbFSo7LmRPqilVhzqXEnn+VpZ8DAd2NMT3GS07rsxq/OQO6qJ1H4ZgGq+SaMylFcQ+
6XmqC/ko+z6eMjmliKTHZUpGoTwh658UQ+G0AyXpJi0m81WF8++vfKkxyNPAiXtgLnkbDlPyxh6b
NrsaGqG9c+zkDkFoLqod/a/nvIaGzwNQG9Op09qctkpqQXyKfD9SnkrOY8JVVCEwHo1Ty3gtFjPa
SL5Bp8CwOKlYEst1gi7wJfdg90QmW+qcbDa+8+DEDUrbKP4WFz2C1zRUpMe+RuaKxTMOJsp4pvrY
N5Y0lyC9ehULWPGuHgEKnjtR3b5JbT/eoQMrqq2PIOwpgh6drJJ+GJ6bUQ1XBWbpA+jY9J7+Oj73
pqx2hPOl1d5MmyLeBVWmvotBV9ZxwlzFSoD1e60ldfSYibHEIgkEkVCFqad9FQ14invDl8Wq0Iaw
e2xyz/Td1CJIwIEXVecwVkrzjmCVLFknFZ5G+IM+/MS4MY1fEsqYZN/0RUPvJmWpdFU7IW675Tjx
XtDTGZ+JyxTBQ+2lcc/s9Snej6jHkahZVf+MshwjJmGq2XONZ4Yzc21RXqcFD1wuC6mnbyaCSYP7
xmsKJDBmJH2rQ1A5hUxtUQtyFQw+kOKXsFa1X0M9xI8h8nYk8JTrbhXVAAtMFYSU4qgMhwpsZV/I
B5F4gw+Fpx2U+yAYmesRs4xsHDbvfQqvIbyK6EGLq1IlQGyFV8j/KuIe8SWoW+M+VFiMsaY06R0Z
PfWjShUAs6XUFeGVh/T+3vfF0B56RckI2c79rwanodrpBo8qZCSDB6rtenwrSQSYAZF1iKCyYodx
FTbv4Vqa/LB1heZj5MqHNrxT/UQlDU73yvy1nKL+FmyfzBe6HyevmYxAwZEF6IRGN6qn0cA6Cwip
kKj/h/mVNfHyQbaQ0H3b2K50aGd8TbhpidPe5UgMD5TPoHt+uyRWmiYa7Xs8ttV1l+nVnUArvFa0
cnopcAHd5LpirVR68Ssis7org3oKrjKdZgKi7goT/3Y0dM4ao5pYVQZtNDKHB+zWNEPxqSozJVH5
ocmooVdQlDoM/bWlfA05CFIVhQmHOLppzF3NS7Ov9Kg90Hwzv4mita5VS9OptFdE9dhZ6cXbHu4D
vANgFRuAsPJ9lyvdVgkN5PBpOGrPXp2wzHYtq5LZlEj8W76OaV+mtdgprcbnVphBOVhP/ZwfS7/i
F/uWWDVTUVkrT4+St7qtqpskpVeeDzFxc70nZfihKAzmEIAiEicyvSnah1Iplbs6bMNNmHbDrWzL
yhdRNeJgDEJflzBR30ra+h4sNwxxcH7oJSZKX2zGOh+ZJRpmx66XCapTOymyrugGDa8V7ZANx2d5
whxVNNeVGvg3pl6YL3JrAJKtlPa26Pm8D4mtGFcJbWm+XIRPTb8yB4qxrZ1pX3iLPJwutX0XVa1P
M9XjB/kGLLJUyEc1pAboFEljrVLWlNdW5oQvMzXBKugWpTMvUNJfns8B8BD2loftGcE6JZ2ERXnH
ST2J3aCP5H0CJOkxEnX/Tc1Cn+Aro6852vt2pd7B/yrqHTK/7CpqNGM32Bx25wi8nBkt48keET7Q
1ozK6Ccu0+mrUus0S7CPhNWOOub4XE5yI98EdAK5Fxra9X2vtpq37u1Q/anyGm69GQO9Upuowjwn
xckDKnzqLXhbxQNEWPpP2BHxDcZKl20CAnf5NkL4P8d/W8/ArnN9bXStWa7rKEQD16Upxq6I/EKw
xk3f8gmPmnbDsaIgoI9e4S5L/Cl5GkOMHZ2U9geFw52N+5n1bZOzr10jC2zFNpmhMLrFSWf0BFAV
Dn4kU/FoMQ1Ah4/DDZL7PDtS/7T8b6qiUq2JGrpvk0x/YeWnnX/ThhBpVi2EBPVFGbrfMVL14Hil
pA97yqUa5WirZPbaGPYBe4N1NX0QHmD7IPAEtHYRWXdrYyy2rBeE8g1mjBXVb+KHAC/bgSILoVu6
OT3zhSmVNxaY2+xuzFV/Rx/UfyqkkPeqb6NbX+BXctHx+UhNOKxHGzOT+KLl8573AvOtCj2LI/Rq
mCRcKE1ilD8w7nkxXsCm+6ZHgDz43QHB56Dzh1VMy4skvCjL1xb9iuyB7AH6mWMGVp5l7JbvGOPY
NkN1D2iFvBZFzuhldGD5bA+9v2c1WCentrDngz2o8yivNXMdKHq6SwPNjuj96/kDvTQKwiV/i+Ab
LDz7kW2mu2oMoz32ZYf8MSkr7AWVbgFwgz6AyIZMoVhBjNHmdxC3lJshkwL1GuldPuxVI6TYZVVy
fic1WfxIFj2vCh1/kBZZWR39StN5N/psG3HIuRZeML15Vdw/VqSn0omf9P5Qgd6s4c74HpF6Jqes
TWGjAcWvlnR7KtrKi8Hx+1VSwpHSva7Sj9Ag00NTJyGL187L74ZiABWNedTinDZqVz3kc/s1GeTq
kOm0M/AEja2K3zQtU7dqpKJ0zDaiHyYn8THqWsvbcFYQFlUmLIAurkAjux96vC6PKAqS6gtnn6pG
iVYGO70K4l+1LOPuAqzdBXdVkcnKzkot/13uNJv8bsiu6Xru6RIBZ1go2Ts0OQ8sADg6Qzln5xgL
8oKmRnk2RTvQOuzzNfda/ormD18OSUANvCNLqLCFiCmtN15fWNFLQyBNsZt06hK0UhOWZgAmHt2j
mlavncMSUIdGMtyyYfuPKfsdItxJB/yQoF1TtHPo5n3tRVOhtsWmEvwAfGlXu0obiprmBHk9fDYK
6lT89iEgfLIeXknKDI1NaBuVvGbVtVFpsSH6r7ZVWT/8cVLifUaQls6rwlEL2kA84LSCXXcz2hUH
G2H14xdswdE7ugT1DU8B/m8OWMlPSPGT5aolrEea/L5FYnwGlTocaM5QUO1NsEDIrlm+pIoeEky/
Y9SMfr4WaDSIrzLHYtrFkWXfU9BEEqL4VvjYwfsoQHogjOBVjHS+TrW+6I6pFkxXgeiG7zJ7608c
v8HodjHxdxSHlXmuY5z/ohRCexxLSSQ03wkb3M2HM5NeItWmDdVteJS9kgHRQKhGrIEHE0dehYrd
EHYUe9fYX+Jqn9cdWbctizUhER095lWfKvNq7XeUEdIGvhSny9IHGqypegxhyaMSHvtS/aKCM33H
7t/huUsgU7sB2ytUe68hwJCW+nDfxFKbb/+rGaasBV7LMh7Gar6SOq37ZbW12jgB9eiHuM2sLWwn
cB+D378pUVNSkZXlr+cFpH8Kf03LQrtqC4OT1B/B3zk+qjnjV3UUos5gWqS8vLY57c+PckKLS7tS
tmiTktSnaYtsabmIPGlsIpr0JFDK0kNoB46d39LpLbT/BBx9ihb/qMJfXhB4ecocpvVb+GuYykLB
3pS1D7M1a/DnAgDwHjLjSzRckGUvL+f3GAIIgIGEXZfnUO6Pat+qqgyvGhlDCnCbjXYmOTVNLiDi
CQzENrtl6+sP52/hInjHQo/PhX0Y1Po8aJeak4y+CSiNmT9H6GPMoAXygLAOJZOCbqKD4Uk6YSGH
15H+S40neMfP4Fpx6HY0hmjHqNOh8rLthR+2FCAvfxjhSB/vhmz47dDJ3A0V+G8tvVJv6rptMn7X
2B+oHvvFjZle4Zc6P+7JBy00U0OvbqtofD8PS5FhCCIx3w9intFs7BTL39Wwx88PI+a5+VFH/p/L
Q0RuwVgR2FQ+j4NhNBWalTYuywHojsSddNhq4Bb1xiYbXXniq21FzOn9OAUXxv7sKPnfR/7X0AtH
idaj+7ahV7qt0V2FZUnPUr0wlU/fxb+GmP/7B+F61sMlK2Ient0M1FO0bQ3dptDERZ36hbu4EMj3
VLiUaORSMMc0q3hXb9tf4U5y00O1y3aZ5d4pj5Zj80nstrvx4fwzvHSRi6kCCQX1sMdFhjG0FKL4
EqNe92N6fX6YeaKfmymLNxQpUWtixofkGu71aWPlDzZlhfgQtSuwI218f364S1e1fO8aW4X9zy1N
xKrubwyDD7Qf54e4MAGNxbodYdNBpkn3SMqfBvUYGut/8PcVHYYF/7JYSz/PPpUDbo0YjEvIjk31
WNq7839/vuN/PBFNN4zZP2aZ5uLBG9hTzaRmjWhkAC2xQW87ekQ8g/5mVxnJNd3/9/Mjzn/x3IiL
OUBGJKl+CiMa4x7E1CjdlRK6+R9ec2GynXz6Hy5t8fR7W/bRtTJQYB1bXPUaBQCoKf/gajBp8bmn
4dtabnRxDwBJI0cb8hnbW5oMe3kE+RDIX2R0Ts0kX3heS3/Q77UWA50hLNnguLCYD3ygAM5Nq/mi
UNW8Ur8wbKTIF3aOk7PCMnBumQDYhbW4dVLu4b02uHU+LqQKBBQiJPbu2hX+Lgsq/O8X7EEnJ8Vf
A9qL1yho8iJMqSm6Zb61FGJt103+U7aehHHhyi4NtHCm+TRF/KGcr0wqqT2BHUSG+K4Il8bP+Znx
2z61nOgqk4JzIy8vDLPPr25qEjY2BlDB6Ndwprsyrgx32HC8DndwFpx4r9/0m9vo6uudt0Ja/uWx
vm5XybW+LTdQnp3ILdxL66+inHj5Pvym5TGzkPuqUo26dqfjF2ntX6m75jq/T15pzl5Pt9FruJ/W
9ygJ9bvy2gcn5Qz6he1UnFoxVUPXDUsTkBXUxROI+ZRUqbCToAUJ5UrdAkWFH+90LuRyJ77jnL0N
bs4/it+OyT8exYcx59vyYQ8nQ7erDD4d3Hd/csVheJXvxjv5S7n6iq98NbqQ+FbBlXbNXd/pF2bc
b2fbucEXxyPIiZENhokLvsp32jZfe6MbbyW33/R3pD474SG5tTbWpfs8T69zwy6ORj5eYw9YM9Nv
N60A1Tj5VUyd3a2/H8on7QjYdmXcmCtClrblhUVKufSMF6tUM5Y9UlDut3qk0e68mMdh8/5gOO0G
4t2VfCcfbVfdaqvRiV8fifRxwujS5Z9awj5Os8VxqoNy0RtImFzlZoaTr5r1AxC2jeT+fvWyTfql
2JpX6tpenZ9rc9Lpn/fdVPiEUw2MjsvT8NBpY+133HfTiZhaxEE7rdN9UTf08jehW1wDzwPUX7rp
xsOae2E/OnnnP4y+fOo1AWkm9QfXUzRH69aKPf6DEfhSpXwmE9fCqeHzu1RgyWM6DzXk2wiOFM4M
5cJmcPIWaoLbp3D7QKwspo/I0GliUCaIpHLEqtyxSDfvzJzr79lL4fwkAv1pdIJ96yYvSK/PP79T
G+zHsRfzRkNONgmIenAWadL0ro8NCOwYLPvz4/w/F8kMsRDH2tbv7ePDmmR0FcrRiYHU1pm+E8Tn
6sf0zXeoLN0nNFdctIhu/pVyKwTG7cVV6dTpSEOn+L/DLyYKMv8QNM58j9GVfB++xDcRwTQk8JC5
6Fhu/Iay3U2PPy5c9alvRUzzXLEGCEAxFufNCNcUEm4ClkBamwmhoD8N89DFT7HyEgHojq867cKN
PrnnfRxyXik+3GgzVPugixiSnnB83+2EYx5JTL8u9vGu18E7O+KWZITOxYL0OLxEa/oZwbPWXPgd
J9YFSjtgEcWMbLCW+x6+ojQYyrRAbflMyLedHgtgiKRGIWNoy6N16WR64gFbpm5QuDJ1Hf/zYp9V
lNHKDFFWroz2ZzvYqJhowmIw6ZPowgt7YtGxTENV9dlMrpPo/PkOJ+Gs5JJr2De2vLGK8W3S5Aun
qZNX82GIxUOEB8NRGxU+svnSaWhmN/2xG7fnZ+eJd9+ihiSbyGLl/zA4Ps4Ugw4H/iEGmdCZ5368
brmceJN6X8+Pc6piwkAUxky+GQSlp883zBcpkuW2qdxeXJG6QoaY02lbFb43PXCxt5KbIng8P+ap
Z2SRsopYSjFtYzn9sI3O5oq2cjGfbzKv2CdmdWEa/OHx5+OEy/prDOXzZU2gZrMkZoyYthkaDj6/
XXyhGIs3KNkgkJH2GDSbwL86f22nJodFlYtJLoMy+GNLAnQY2oSPuup463k/w+Exb3+dH+Lk1NCA
fvHMdEM1FrveHEGd4UGr3KZ4KjHg+up3M4nYYV/Oj3P6Uv4aZ7EsB/jD0pQmKI16N1ZvtfZWNJeO
RvNjWJwMLVKPDSrAisoOvph9khkmCBPm2Zfm9xPWhh2sLAIG6ObpsubvRn+atrQYMnxaBKTa6le7
J+Qgm9DDn79a7eTlYlRQ4M6Y7PSL24oVVPVw61Vul6DyotNl1i9wIv07k3Tv7yNoSIXMocJEymAQ
3NOBqL8N4sBg05TwXbCgZTv+eE5ElwlurORcchisGsh2RXY4CLVpuoOvjduBgK5tmDclFDq/edYx
sKI6JXxEdvBthncZcvwfvhXbrw1Muj3eNXOmeyB8CLSwvQ+9GerJOQRvMNLuRomOOTkUu9YrIJAr
ZRduchiBv/oATQQYS0UmQNZW70RW8uVcEmxzpWBxCS/sKcq8iC8eJRQhGCsWGyr+n3nT+bC39VIz
wcIcKzzJJF3nz9zidT6kG8I1drUFUBI0F2epd6jYctk8grV2AiV6ZcNYpToYwRQJXfUtRpar1f2O
jtY2QXF//iGfeMakVYAPpDzMfFuSUxJ4R3KJ5t5VmvCaCDICxIarwXw9P8qJ7fXTKPML/OFOhJOV
tbrMKDa8gVstgNqB6ixWa0gq4UTSQR0/IM7fIvhN3WLo784Pf2J9sG2WBl4nWyhMuc/Da0JEMqRb
1ge4aflIYF3/CK54rC+MM2+lywf+cZzFCyN5loppmV3dqvy1OW1yvPk488r+saMxfP6aTjw41gmb
yWCb8p8nVIX0Tl+2WItkKqeJAFcnZSTY+/9ga2f6Wgb1JoWXYnF6QN6ZQqOYA15a81jI3Wq0k8DR
teBCPfDUrmsLAV/HpHNtUnr4/IwmnPmdmc5ruD3CHW1ROXcj3rAZmP9Y+RyEJz9XXDAp6NZw266V
NvOfzt/TS/Nksb5nHQ3/Jq64p+ls0ifuiciHdF3WFy725DjEshgGC6OMiuvztRJC3KhKzTxRmwAu
/KrCEaGhRxEXPvVPzUehcIZB6WzM3xOfxwm8oUii+bWrcsqf6mNUYJUnoKt/ho6/+fv37uNYy3fM
C/i2HhlLskkahmTZ3BCmmMDs+Afj0C/jA4Xyp7K8pohATYMgMb7AAsW6JwkAO4dUi1+2gfF9MggY
PT/eiaOZLfjmRPChsPHMVLiPS1c2xOGUzpsgGn63V/uHtL9U+DvxKn8aYp4uH1bHrtGI6LbZJ/oy
dyNVbGwByL2r/8FSL2g08g+5nbCePg/jh5bIx/lV1qp3UCDAGB4j6ef5uyXm13S5BH4cZDENUj8A
DDlPg9L83UdC1DzEXzJ5L8SzmmxnHRve6L65bW3iPS/MjRNlJW4k33DExUEBW75XSPUh6iZc4WRA
T9B2PfaT3r+NKe4GK9wCF5bgU7ua4DtBV6iFsMPP//3Dc0u7GahbzVO+6PdepG1hjn8TFTp9vzto
oJ5kcrDgjL6cv8enZqQi6DJoJKYJlsrPwxaeL8VGzVVGQ71tlPwWcNLfX/XZr/8aYrEQJsiAYfgy
BPT2e8h0DxFMmSb8u9g2Dh02T0uwOnG+1OXFjKQWh1sdFYkr0BwS07aBibO3Abuev2G/+2TLSckX
Hacb4H2GurxjJezSStFygl8DgRcjASbRO4gqZ5ca6TibLtANfFfl8Gi1RXeLEzVGEloC+cOZSAJU
KIcNxho5qBXy1xtsT8jg8pU8i2wJA6uhavdhKR2SSSngfvQ+LiUZhp8H7u5KizxYf5OCtpMQ5vK1
8ex0bQVEFWAdbsIDlqPp3kYj9FRH9nTVdWqw6kB7WQ41IMgMOVgk0PhFEUUunz6p7vgUar4TDed3
61zJ852ECZMcu8C7s3rEr66imP0mgdqBDErrtmpJhgoCGYtWdYBarFNhyIsSZEHm7eNcUvampK9F
MambrDDHzdTjAQOmNB5hYk5bTZe0A7T/tnLwlebpusV2NDmd6lc/CF6wSRqtp5exMgRmVjMq7lTC
6wFzEJ3gOaBy8GrpQYdhaoArX6bxV8kPhTsSWSH2Pkcm78JbefIkAW1QzA0MnHzLj2nFlnDimJz2
8HqYh9Ari9u2r5q9RmX2BTsVmrAKjs+qkAbrVliYRtBejd2FV+j0Hk8pCVoo68Pvj4MPi0PZjVHZ
FPN3HPUkcobQZzmavh68X+cn96VxFgtuhdOgUE3OLEJJNrZRHmTde4kS66q3SZn7d2MtVh4/Lcea
OEiWBdt7N/iGwgWDZqZKMDHk5sP5wU4tcx8f4+LCcETpRa/zGLmQwxCbD3HWbs8PcWoBB5BHyY9O
l6pYi72953txhh/wgWYRtk5+opMX8NKsYiMl+XuOLt+LrD1uzn9wLrNsqnGCbxFZWWp/IJtInTqf
/zJozUSrSoSHUdeMEnwUl0rZp+bHx7EWtTm89IBMOm5jYWL1wfJIfq4hP4GgqR5qW1L/5bRf7BxE
6dllTR+TYyBGdN+pjHhdKE9ecOm6Tj07e1Y1/c/7tXh2uTLGxG0yUEwcs4mGtQPKIdsvk0pbJ4zv
0mr2BZYXilmnF5cPj26x54fsAegfuZ2qhK3fi2HAj9LBCsOfcZDcjCaR6LYsZ/jge8BgZl9deN1P
nRX5A4ZugwICC7q87HFQcAgwvigxdrK/zh3L/t2T6m59/uU4dZj68DErFl9+2lDmOASYpLbmvWZE
pbp2GRVrlL30nVnLZJBXlQ5v8fywp75ZPg67mK/kY+eeOlfGy8qce2ShudJiiiEZ9dduc36sU0vM
x7EWD5O87VqP5rpAWJtOkg2QTy686acf11+Vh4V0oqjgbs653m4ImCponL6/ruL381dx6g3/cBXL
ncZqZXvycJ3RDfsVVpLDh5GTy/4RsMHt+ZFOdGtmwcTvepaq6RynPh89RS0DJ+jjxi1W/q16JHTl
MX/T3Ifw0B2aXfDQblLyTnfxIbs1nKvgub7UOf5zdnz+AfO9+LCrZp4EaTDmB0Dy9IZNgXPJ/trZ
twUAz395rYv5X5VyCK+FoVRe5Ggnc+5ytB/B5md8+I4j/DXHzL/377AdHdAuPRXbt0tL3KWLXbwK
Fv4GE0wK8qV0RfyWNpuZMSxhTYlezl/spZEWL0Ji5mOTGVyrhibduy6TqzF5qMdHLyyd8yP9+cp9
eoBLSZ5Gg0qLKkaqlEOlfSP/4vzfP9HmoNGlgdBBkGfZJJV8niG1ViiepqH5G4ej7h3tGqLGplQ3
U3Y9DisuToULO2n6pev6c7nUFU6cSIlo4hh/KNEDv66LZIAgQW1nVaV7rF+uHOE6sR2lh+kGBSIm
2dnYpcW1391IwTWmnFG/NtTbXv9i9PdEZjrKSI3B3xJQEOXdeqqdXiYDeNPnK3NyK6HiJdhHlnc9
+/yB0Kw7lHMNyc718NIFrM0AT9ttkhoEDxMCGJOWcjQbeL0EEyZkWSqk4F3YEE/MHM62Oio0vrcN
pHafbzdlmjyXgJG5mXJI4U/l9k1MoLy8LvXqws5w6g5/HGqeWh/effDkEy6xeajwAO2vBi2EMy0k
xdZfGcWF6zo5GIezufsx9z8WK50/9ZyUVAZLOhsqNgkVcwKb+CL1h7y9hVN7YSv6cxHX54H+b7zF
wtaSQ019hvFiidzHcqUqT5jWNlP7t3f1z+MsVjVheWpRG/N16R5413RjKd9zfasi/i5Ma2/haDr/
Qp64kZz5MDRQreP9WLb/JCUADYe8i2/8tewXRHh/G5sbUt2PIdjgC4v2ibuo4jSwKNNR8MSe9HmK
4FgvJ9vHgabonjuC+fYmiC6bPrswO/7c1vVP4yymYiHUQJuZE25mH4f4JhFP4aVe44mF8tMQiwmo
Tip+ypL71nga/vfeNbT9+Sdz8iJUSi/UhzRhLK0myqQSixVws7SgfQWrDhEneMiiCz2Rk9fxYZR5
fnx4azuBtT6UGYUQPGcm2lGw+HfXsVjxIymwqRsxQqdQLWlX2NhWAtHivxpFXZzkNB0LJm8I0dcc
fht9D+iHpfdCifbCzVqWLqy07EwNfiAwcv0YdMpKxd51/jp+n9s/F8OYu389EFX5/EBmYVOjm4wx
ZtNNaBz0MaZGQfTWqK6KMDtgxXWyoN/2sDCayVxDpHYHCBUB4VGkIoIwfWxi48K2PT+jcz9q8eJm
XZQ1tsTdTdtnK38sx1vfv07qaxy3Il537f35m3BynfhwD+bn8GFSwoLtskiZJ2XYk79uO1L4miiA
lS58DV96nouXuO1sC/rx/BLH0V1blddp9nT+Si6NsNg3yA21rUFmhB4EGdHT5BSeH+DEF+/n+bLY
MfDXgm/HIsuOIT9ZUQQ5d+ot2mPjHf7nNYnHhCTmTlM/AMr4t4MvVg9gTjTYe48XQn5KPSqQrVu2
x3S6q42rIbLdXrrOJOXCqCcnIyIc9n5bo32/eGp1ZVHbkoLOTVmyPJIfwOiQ4QWW3UnejAe5+Xn+
Fp+ajRDzTPoIwlYQhX2ejfBE64KgZChOdvcrrfCqhP/N2XUtx40k2y9CBICCfS24tvRqUnpBUKQI
7z2+/p7ixO50F/o2QqvVaGZX2kmUy8rKzHNO5nWg7BbJ6oSy080ftHNb3ISC6UQG1wQoLqQDlElr
dDQeynf96D//kJ/qj2Kl0HmlvRo5irOhcb7Z8JU0ltAfZvUf4l100p+Tu+lPZdJyrwNh6tjq9qQ+
Bvbt+by6Zc+sqpyvLnU5DcA3gYzFc+EMX6BxUo/KNkQWgUKs4raxlcX71jc5cyWGVBZiDqYWa6oj
G6g+a87Bd/pkKN5tO9du6/MxsYU9sxOCAiNpY9jJiLkFvn4fDhHoHdfAJWtmOEfcSWFNspaZYXK+
A4hXShp93B7KlSLhxa5QmVM7G8tkTPrUMSPCJqFQSXiLX8B8gK7P4k15hv5LtOKGr95555PHnWgD
7dJ9whapyU/Bu061X60NNL0TeUA2qFT4U+7lF5D0mo/p6fZY1+aT88/wm2kd1bBMyMdgnGTS0Er8
cdvG6vA4B9JDrhm0/jCiHUlr+b8k2u6jnQqeCqDUH4u3eTc+JDag6LJnrFzc0opDUTmHgltbQ+cs
bKcmhaS8dK9YInixoIkcOD9Fmnv6Sox0BaOioX9fVg1D0VHS+25bO9s9/pRFZtlKjaWU4G1O77N0
lwATSWw5g65tDPj8Mfc3HRiqJ1uo7uJk5SReSTGwDwAdqKjIQMjyT5p5nAMzzRW0SQ8AKIEMChRu
1iRSrO0EDHO8nULNmX0nK521hWazeem+L01zJ6cwQDEg62iXTrR9oFttDc4dY5MM2yg5CuZ9Vhzq
6q0gXq2DY5b2cgQ0mEPEP5L0ruGRooI9PHkEDQQ1A7AptE40HI3K38x9YunonQR5j/CWFbVtQoGm
KXva1r/AjA1qv/sACsmAHYKDEExHWwjouDXyF82hmZHgN34Zs+AIrWKBVl6SN2C2KLOtWu0KAaIR
wzYXPD/eQq2XthnEQj1t8ur+ORmPPrlXUfkI4gB0Y59BtA/QeaMhqsgK25wf0vg+l21NdtEcUZYg
sLuPsy2kn0WQLLX5KTMs0Qff18YwT0X5iG4ai+T7dHpkoh5SYqPiqVfPRutmCUHbwUHVdjH4U4uD
0P8I9VeTOPV8SOp9ARasKtnqxVOWQFfl3R9eCjhz81nvN4UGKggvIfc5zo+InLsWfTQKugzvh9nt
ddmJfKpkb2Lzs9Aj6I1DJFJwEu0YGhbw63n8LBTvZGps0Kmj98ZqoQdfGhCVqJRdI9hm9CEXQD8G
P8XpLovvBUikg9wCsgnxJjNcbD8rLn741Sbz3bn9aisrNkF8d488Vg863eT3AJqAsDpA7RYTsldn
8MmPVtJDysJpxGYrdBW0h4BQkO9TAu74wvCM5I2IqpuBZMNca2y6gpvQ0EeviSIrtDOEyKVnz1Qw
/ath18IHWNJW39YA1nQO6J8PIP9EN+cDOeo/agc77FmERPxK4HbNvIZklII2P6BmDf5kVqmKxk8Z
5sEracvWYCVWfs8EOOjrs3YI7Hz30VrNa+NUK4GOzO5F7mBeWOYOJqhGNb3GpcbcYAPFv11F59cA
bG8IXa0n3dGPpdMcpk241e3Sjj3obot2YK/dBFf8w8VncPMf9uDyCQZ8hmx1VgHTvq15cMaDW7z9
yCluOFs/JPTN/LztmZZRkHZhl7vmeugITKLeIi8f2GH2q5SdpixpR9bGx77/1jRzN52YQOlCV3sI
c9HsTrHIPnTBaGmBQt5rHX/fbDprLaf03eF1yyZ3w2UhCBxaA3OanaCUts3dSqG1gwSk/d4e79DT
ZA0ru2ltlFzUnJI6zRu2jXVzRyArMN4RYXN7wa7domcrhpLi5UkNJxBIJzVsxBpog9TNLOZbyLbT
ZngfIVdvpuN7O8hUT6CvC+lGa0Lf5RBBMThZe2HKtzePybcBQe5eLs0en4JgEDraFH0oW0j73vn2
7wQI1PkJtxpwVjltXANIoMFtrcHegQLu+facLL6D8XDIUK0hgJlAwYw7PANIflNwniGMmmpXNsCy
Dufa6EfQU982tFhfGFJFWEEDKFw4n1w20zktNSUakHmTwc6W01JwyCpQj7mci33LWeHOpNyTOR0b
WAG0yqjpjPiMFrGXb/znYkugNkULVK/+upmRs8qd0BwEqXpQxQM4Fx7b+KVU3UGybk8f+1fcGhh3
IJGyFBqxw8DA3gi2O3BFvspMc94BDqQ4glcr/RLQ9rCSyLy2O1SmvYtVQ1sR/9BL0Jgp9WBYRT3Q
E6FcJ8qnod7L5O324JZP5u8J/NcO99CbFbmHgA0m0ERcZ0sApXvBTv4pmFZwMJ7zp3KvHgFPt1Cy
XrG8uMOYZbDaKSjjMLQYt3SBPkMMIkpALrzFqdvqIn2FGL1DvGb7jbvrVtZx+Q7kDHIL2QVVF0Fz
GLntY3uIkBr2QMD2qP8a3NELd8bdajqCObXFzjkbIedYBXXKBz2EwUp1Rxt9WVQGuhyRmpuvo32X
lEeXw/tOU5w9VLo8LfpJhLXRlu4Nr/8oAKKZHBmI9nY/e9p9g8AotFqIJdJps3ZvXXUyeAsAeAKO
S5Gv1U9SUeTynA1gs5Y8sd8MLIulamub5uqxYMBJSFTLwHlxm0ZrDb00Ma0ItrqvzhMtzREO1a78
7T/oTo10yF32ELjQlvhfNivTqhYZiwgqPpf3V2fMHRSyYBeVpQ/lUbJT17fT3/LLbKlWdd/9XrHH
jt1i65zZY79/tpiqIKdtGBaDpct03rTQ06TEirwGGH3AlDq8/lZmdtlswbbPmUV2XM8sgsw91aAy
NljGr2CiFfLUbu4KPY0ZTn+izf1k656wjcEQ8DVa+q9yJxziFXKGq3eIBoVzEU26omJwq1unZWMU
hDmj9KBIIHj7c3tarw/yzADnAnTocGYQyUN3MbRcMwNSb0psxaLxhA5NyFaUpiWAT2UC0DqeFKSg
Q+qPqHIP4QZ6VJZEVIqGTqgQVPeAi20TA3jhoX42VDR7gypz7YGxDPPZmpx9LudA+sRIKjBB4erR
ttqv4X2mheaGz+XmqaTNxvgAuGuw4x3ZjZYEQTprsp//ugXm8hN4NhYiKNC5UzFj2bytxF9C92hE
lmmgRWstD3518ZFggT40zjWQt5cbMO7VKoob+K8Zta58Lu/GUfRur//1205HD58hSeAAMbhNPuaQ
Sp+YR57BQgtl+LvuzlX3kHudfrY0eFF3rVdHFsjN3duGr7qtM7ts7GeHC4JUkPVpYdcEubFSzgeU
qa2gmJww/Lht6fos/jtCLqqEEKk6twEsGeZrFJ0gonr7389OCO+Y0OaCnhd0DyBo5RyhDpnJYAgq
bMkA2oBIevgP5vgEwlMwNdxla/0e10Zzbo1zgwCDzWGTwtpkvnZg1wX90O3hrBngNoSmR+ooMQOa
8axIn22/uf3vZ5t2MV0Er1W8ftCpw4M2JHkiBPQOg9XrvxvVLlqviSDg6ZiBddvQ8oWFg4rM8n8s
GdwLqxgJLucEliIChQ603iPjnMTHLPgMID4UyMSq8rS18958HSD0Dmmc9iT2ag8C4eLOT5uVHb/M
1OJ7wBmFznjc1ohiuZmdIOBG+hzfk3xJFIiBFl1FDS0Od+hSQkKkFVdesdeOmGmgAwjIUpNBiC+P
mBJhekI0A1uB39mTfigJ0DiSA+2v2xPN7xiI1yNk1dHpj+4xAFm5A6BAFzdtMkgizchUiqL/khT+
Sr2Yj6WYCV3UcMrQcWugs+xyKCoBVqBLYIKUj6X+ks8OVLBuj4KfLchWiooIWhoFdHIML39pIgkL
qMqGSC0A2GxXAqFR4okQn5/DtcCCdxjMEiM2QOe0jpaiBaKtAhuWHxVQZWXSRJDEGSKRTsZGGz8y
YxeZ+cqJXpTjmEGwQZpQWwUqS+OBZ0U5J7UYTApt0tnqcTOL0i6vvcg8xtExCJwe8onaym5frpgp
qiDXBGgPmx3Y38vplAMoA5qCAumv/kkuQOmZty5Za6ZasIhJmsmI3oDEQo8TXDAXDoy6UICrBdTz
pT2ATEjzenu0BSpQEEc5hQVudpCHQbOHJahAoTUibyFZmHQKmRFLsKHf5ei2aq89rJYnAp+FFihc
23hHLgrYpZHiXaXhsyS0J3Wn1lgpwXz3iJw70e9xY2bR+oeLTeVXVEgDKDwZoLusHDbu3u6RbZUt
6KhQRET/HbcOmpyGRUHuYP8zamiVW4Htg9fLQA/x7RO0yP4ywhxkcMB2IhKwMfJ1dPT8QOoxk0Zq
TNsI0l6BXZs0biztuXGlO38jZHuwXGEFfoT0+XNt0hdpLN48F8r2YtwXfgzzUM/1oQD6aOhWvv11
X1iIZKBGlNNo67vl5gO1MiSzSno30S9GJbcWIS7e1YBFSHBUjJ4JRIQLdpkGklX6WGsaeAPQLyGJ
Vl+8xqpm1RO0NWUlBGARtLr9u9ycGmiRQM5pG8X6ytNh4WZ0eDEQWQCJqRnoouTcv1RkphyaM/SC
iHpfABfRie3TFGsNmjakB7mKbbHN1qqRCy/KjOIxiAcL6oPYppfHXktNSN6HEnTJYvOurl7LAdzr
jTI8NkJxmHLZgfriXQ5pPkAXasjLK+3DaBCrIWhZr8DKEATHMhifVjYm890Xx+X7qwBGAwOPDDU6
zrfXzQS1wBpT4be/i1LZi2C8V2MFrI3F0dA6KxhB+JZ3P0w5vRdUJstGfgPW/Xb7M64uCGAjqIuA
yVrm33K6DJXEYBR1lGnxalZRfDJBX1UFdm9ImwSqN1Bh/rhtkg+2sBFRH/3XJHck5HqChGoOkzU2
vgplGTFkGEHa1cOmCFdc/sLrcca4tR/VwIRAK4z14EcFNToEJHV17QW4uFdgBCcLvTqI7WQs5uUG
gwz9FHc50ak4qQ502rwykaGsQlZ82XIfg2qBVbfhv03D1LiYJtCFthVaxjmkGg9TLn5phgolmqz5
Mc96cbq9SssxmYqIoBABgQaWFz7vXWYEQGZV99EFBxl30NIHpD9hF68kUJf7D2ZMcNqAZwR4X52N
+ezJhcKU3Lez6aM0e2pjF5UxBTipSkTP35uOCvrtQS23HijbJaDcQQ6NsI0P2YCwC1uzYpRNsEpB
E7Pt/d5JxuwxMWenz+cVe1dWDDGVgi2BXAk2B+fuosiApJIkoxhc/O416S4d26d8SqmSB38ZV0Mq
WMKewKCAfwODBHeoBCYMmMeaTsNGf8SfLDagQ4DoYUwMEDit9YuyU3Phu3DJg7yJxaUEqWGebVYE
vr2DIjqOcGc1yrOkfg1AQeciBBd1J+vf8n5wbq/cYjsyi4qOLQJ2E2RbuCMGjHCWgCBTR7FCsdSo
djr1jz+tdcJdsYImDhX7HUeZMXFc7kaI+kyymYNfrh7vxvKnWvtQQFm5Ahd7wmBMkwbWSkHwC8De
pQ1oB5aGEuiI5RlEEIRU9U5PX6du5fwuXnbYERgIRPkQgQLNyve79S2ZDCkFpySIy6QDeOBbQA+r
cZuOJN5Pnfrlk6GlVQCUfdnnm2RC2amGYJ4jx/64sjsX5w5ZYAlNKggMgWxFN+PlmIemSs0RzGo0
lhWQ/NeQODUyhbwQpU+3M+gKaKB0a33TOF/LbcqQvDKgdrhkgfy+NFtBK7snFXrHbNve2/bR3h/x
Ty776brU3W4pxd+Oruvin+iWei3deh598vDLf36gTp7/pk/Uw29v8fcn/Dn8WYf9Pn6x2E8LP2z2
i2VR23p8tDf4ud/Als1+wV8WfrI/wv4o+y/25/70eNp/7ksU/vFxe/z83LP/C75z/7f3Bh7Boo4H
KqNGAT8QNw1KBxEhqOxB8BW4o6T+AIDf9ZODr73cPqPLVQbMScPZwcuYFRi4MxpMajXXLXTlC+y6
njUKReo+g+Av+ldK8+u2seUxwp3EThJaYxXY5QaVkX6IJDPSaZKWD00obkcQX7cQ7unltbL4chuB
9MLU0LgCnKNk8HRHSUDifg5yHWThiV34p6aq7LCBPpvcOHn7AUHK20NbeiF0oWO1NNDWgdfwOz16
dieGUkJKEoc6nXul3ot+ltpQrCzAO5it4XmXjhymAGQCpRzCFkRllyckatDUrDYJiG97I9lKkJ2i
UT9l9jhpRUihg6ftAn3q91BlPekQZV3JArBzf3mPEBU7hblD8CwsdsyIJkUI5HY63h0mOrwyKv41
NhvrdWGC7aOzySzB5aBLdY/Fi6R8U/TCZKtT0W1rqI5b1QTdTyLln4nQV9aQp/ekEyvr9nJe2ans
5OEFAhI5vHm4L8hS3w+VHl8ggbzNynrpUIBFX8mntxSYrr+3BV4ntK6CSADPKy5EnDMyQUEK4S7q
UrYk7ETzmIFFNF9Lr10b07kd+XJWa6FXixGSNbhcoPwuHX0oqkaNYVXpym15bYeAK0Ml4GrD/SFy
cU3lp0nQSVABrQrpsSqDj1gXVubsynED3TvuewnPYgn+8XIsQ5hAaD3F87CGGjptSG+poICgoboG
c130iGIvXljidsKo5qERFpi1TkH7WfQwY+OFf1pBoZKaoaaFPF/33jR2pQkrB21Rdv7HtIoLALAu
9Mlyg4y7YGqbQcbDGx2fwT0gn4q4qZqHQfZEaDoq0aHod+LolZrb1k9hDQqKfWe6gDXNxfvtPbro
neK/hZsGBfJ5fsQ2D75lKrygvSvEXz5aIYl66NWdpnrgA039Pbhvoc3paIk7TSvJqivbCqGRJiP5
zfCp/JUo9RoptBrTUdYiOBe7EhcWWataXDkkmqTgxgBmBGkXPtnRtZ1BugCyYehP+0JHpwvGyj/F
NDuVtsY6dcUUaFE0AjcjI/hXuPNYBUOllAnRqKDXr300PZaNuofW+IeflN3KXlqeF4TIYIKG5hVA
QAtCLQF0QlUhsl1MBK+qjA+SyLuuMH/e3ibLIcEMXoQgLYQfAynK5bGceohUTyrM6G1/CMcMwqea
E6EYh2f4SobomwPs8h5irgXscaDtAvGywrbL2SVhKkJTlX1o4MabxPchaoeTHsuCDaKibKfUJoTI
waI+blGfEYZXUG1UsUtiyPk5EGkzXhXSjjG0J2fcYAJ6ZSYLme1oWwuDdkpBLQ0oTV0Of1LRB2tN
Fc5jQHWtANSmyFS8AFq0ZIWuD3TK1wRJPUhhzpF6kquhehDr1NxhG40tgvShfynDuuy8kWg58nhl
nnoKAZULbpao/qGDAu+lidr4JzT12m2cj90fX4/bbSOb4xrCZXmAEMwTSDUpug4mQZFbHVmtATOP
E5PmxU+i7GNtxSlf+/fjMYvsGJYTsQkX3pVmCnHdIjYghVv8biEUOg/66a83GDDI/5rgFl2Ihb4O
IKxOxd63IfBI40G39M5us7UT8x0hcvsLzYPYYni7QvHM5G6xXg1zcUwz6EDSggKJwfLh5B7yAnRC
HzQAJy4YhuzM+jO4lWUQx3+ed6k3QN2io6fSFunXp2EFLoQvdmu335WJRp0CqT/ogOFpIHMXwxwJ
yAs3BbB7BMIHMjhsyNrwr5zkCxPs989OVzv3w5ANuUGNQAAuIhkD9K+Lw2YGn5jTFOL4cnthr1ww
EIsEK4CG3YPHHx80QAZ7TjojNylkyKlGyl0JHQ2kAS2hhziwIO1rsXppIOKoQEbPCEcK5Wzw84W2
rqF9RI5XCoXLdxEq8OiYQOITAgw6X4w36zlOI13wqZQrT4qCjvMGsPeiASIifDNmaeX5sHyufNfx
UFzFSwxBNTfdaplOpIqgIZ5VvyNIrMbGZxVBPwaol3iryysB2nJwLMNloJom67h6+H42vDcJlLVb
5KqNeUOI/wiFVyp1/VFB4EnmtQa2K3sJTYhYW1TwkMszuEMLDqQaKB/TQJ5LAvDTUcngggZD8vOV
qH15LrB7IGSBciHSBwvZpiApNUHuoDRYaZF/iBv9a5jbeeXiWV6lrDqFpzLSQKxAwSb37GSg/uiD
FhLqpUr/HhXiYxLqrkCKlfOwXCJYYe2pyKEZuEo5X5pAvicaozCwykb6aMvcAwX2yyjoJkXLQ25J
jeHdPoDXhkVwdSPHBa+H8OdyWHMH4nVBSgJLL17ysr0LIx2dT2srtGgTYmVGHaAvVtwB6ovPCaby
WGeFgGbJ/VtGExogN+N9vFqO9biSvlp0bcASalboedLBc0Rg63JAIaI7HzKwoSV7tY18kecdGjul
SOXcnrjvmbm8KC4Ncdt7IPKYTJEfous9+64f16ghx2ifBFTJJhgk+wswB7p/e7OPpnO8d+l2ZAP3
Hj4UelBoZatO6ajOB31QKHLcaEl89Zxna/P4+blfy5cuT+Pl53KXh2yESVAHmBdB72Mr6vLIy4F9
deQgedLVQVqJ2hf7CjAAGYKueL9AiQo0b5fLMA5K18ZaEVl1LFeOphbJBm40coIBgcjtlVgIUEmw
xfrx0d+owQHwnGphjGbvvpEiawrcWcL1nItOPp/8tN80yalLRzsODr0u7MO0B0zNyqA1PnpaFrtl
IgJidVf7f3R9qw4r3l1eOCb2YYaCri5NBOEbf5rnehqSStEAK8uRAkZmKIbvM/OGIIkqadkRpPaR
ZmlanYBgTNC6dlMUsvoQplAuEdFZ7W+yyAjCXY0dP1F4bGJDKl5+HEBO1Nt1P5WiKwmjsDfEKFcs
KUlbwSqGAUFrlVXkrdMjKKijUAkJyNtzfmV5VRMbSkPigq0uS1adeUPZD00koCHUPDQHFUx98pxY
QrRyxK5MHx5liFklPIOXhMdVUpUiyQdAG7tuowoCo/7f/PU4MAR0ODHHjr5Qbpt2c9CRtMY4Zr8/
haHoNij9iKm+4pWW0wUaU7yR8BIjOgIMLqgEFS1k4v0e8E2kRxT/s8KNmHfZynwt6wiMLfXMDLcq
olEAO+FDdmeArsRTPksiTaZB3Y8qqIBL02xpV8yplfgy5jTPQqfr/I7GXTxAPDwy1lDbC5fDPkcD
jyu0B+H1+X6OHrx2ZS6NKk2rx0x2w3pLFGD4ARTQTbsz3/Tip0gaapbsr3d1LBzR/DnUhyR9ub3K
38/3C1/NfQk3/0jigeWgwZc0/Qx1sE2HwCdPqr0h70xfRjrHlgAhFeR7sXkSRTeY78bphyL4dhBv
uioBJniicrer9RgKL06mAnUVEQq2MOSZ33QtolOxKvzLbt7lN7N6rsYaHflHtZCkgw5pEBXh05sv
e7r+UyAhrRvFG3HW/X62WvgAPO2lNTGlq7sVS8Y65tBgxidDAqPXij6aVdqlQ0G7tinsTOg/lVZI
V3bs9R3yryVuXQLD9xVSwxJBh7IhILEWuq06brVuDeewZok7GnKGRfMTWAqIaPsCDjwIKUn6oHTu
yl5j37xct/+OaUE0lFeGPoWgG4wq3zbQ1SjjH9Nd2c12Fj12QuzIcw3/b83CnSR6MtkBNq2YEGg4
peYbKU+6AdKr7tcwHRMRkM/uPjczKGuDK/rUlq+TufLkWT7B2OGAD2fZfRRS+RqGRlJf18EMieeW
fwfWZ1uv9cdA0lOrHYmbyIo7irMVTLqdmeavxP+oawEBqh95s9mjAXet0LHMvXIfxIXac6hUI+JI
leYaNDgmIJFFqNKbhyaULVB/W3O0b8SHoQWyO/rrew3vfiBS0F7DouLvFrWzey2TM2GIMjiKvA0d
MxaOUNx22rRciY6uDRF2IBWFJif0G/CRgdAkeM7ouBBGVYjR+Q163XhCj1U2tQgc/UZw8f/1PR8F
JQthW06zZOpp3hvpyoCX8TKgcHh7Gig7qvDTfHEuJf4UhxncTFw372NA7MKUTqTVbHmEjlqhPvvB
sDWgX2yiCTpTwkdtkO4jRXHV/q+5H3FTYBPi8Y0EPx5yfPmlANVMWqY4pHEiN/dyDGarqmg/iInE
KH4jAboki05BEOf7cJoj6AaK90bYrVHefc8+d4R1VoZHqxVCA3QLXUY3eldIvhJKKmjiy8wJDbOy
ZVKLB8lHpa1HnxLIZgegP834OUyzzNIGUHUnkSpj6Tqk+HT/6bZTub5fzlaJhUpn+7JLTLA3qdiX
XStbuer19VbUjgVa0szgngAiKmY7XT102YpzuHIVXOwO9vtndv0KRaMcCAiKXCVEzQY3mnOnaLOV
Xcg+n5twFblDDBDXjrRQqUkhOiUBN6DSJN5pUgAOzl//ywSeWeBuGgniJpGYYyCZeRforyPZNhnw
ma9kfATGArG4Ih9A07lilccrYkNfjIu7dfwEZKWKgXGp+g9pfvUF30vFnZA/1NFX2noCiPyVtaj5
6pIBAA00CVoIkBm5XDK1VeJcmzBSRYPH8JVNJrS0yM0VCsUr1xwaVP81w01oLdYhWIBgBgpDVjl4
YeKAaouMTwVKG1O3EkBfO5IX5riZnCZfboUSriEpHiRQoMfHOnej4E8aAhZNnCxHzAA5vE9IwaCG
87dJEraM/x0rBI4upzSNs1RqU1xIpAkd2RAeyjzb9qnxvxy2MzMsIjw7bHOaoI7L3F+pPjXtfay9
zWuO5OpBOzPB1QIK8J+L3YhVS2aBiiBF64UVV3V7+6GX53IQSdFCVsOHhS4MPTICPDsGO7NonNtH
i+1i3mMgkYlyHepASPtxuzyo0GFhADUL9QLiRFUMjoOjVLWo6exBj78Spl57P1xcTJwbDBSjVJsY
K1NJu376UkN5k7ebqhgtDXx6oXkvzmjUBuCxhuyqoHui3njG+Gx2m079NJU7kXwW+qdAbEV+MNvc
borCVoa9oL8bGhjw2zXk35XZufhebnaKtNJ7scD3htWUU1lrRbx6un6boLMcvX99CeGHeK3RgB1B
bkkujHIeIchkI2rBJUwzsNiAdWLIJ1pHuQO+b6uLFSqSH4a+Ck5hh2JhlWG0WJ+evMCDKYBp5dqI
jaAOkLLYQTkDe9oyQ9u4SyFFO9VfipY91dqaVtG1xzbc638N8/CwoCdpillmr9uXbvgpyV+BKdql
8VLU2xZc0cIMqNG+6kbaqSu+98oZu4hPuJkO5a4Z+w6mNfQiZP3PAdmXPl85yAv5w+9o7CwK4lwu
0lpV70+wEsOj90njRdMJJXE4d5sY77WBUmZOfXBVFy32lDUnoT3nkOCYnsu4tROINrZvsrmp0KU+
z2+3j/+1gAhTAHJHBOqMKIjzlU2el1k5IUQruh/jtE/JlqRuT2p7nDfB9Nn4+0wBZe32ttkF3Pmf
OfnXLOc/k3kmgpnjRTeYvSUnToKAEDTzTovsVN3YEEuyCv+9j9GGXaOMdcQb3hLA7TQFXio8ZbIt
6xY69WMppK2xb9a+jy384jCAvwk3P3BNaMHF75/dIEVM9CoUMCuaAhjzBEnmtqdm9+Dr2yb5Oc0r
W2TZqsIC9jN73EYUiiAtogbTEUfjBskUKQKbleSWEMAVdlH5ozeeVfXYDptw7KigQF8DAnbBn3i0
I+lRK1e7dtj03xo/t2W1WcukPmbLo77l3byt09mV4PK66IcsWEl3mhQZWY2XCkRO48qNtITJXU6G
zkUJaC0H8hVVWyog4CrVQ+qXruYffTGmGZ5L5acZoiVqJd3w/1g1ISEJoBBEk7iDIOASqvUWOPo5
/WmmIlXztwB6G3r1QzO2FSTIdf1ZUISVwfIbTYaAPO5dBRkDtMmJfFNOLw7GUAmGTgNxq8aTNciH
QD0Q6VT3T8UaZnnxRkUZHjV5EyVg1BPwZOauX/SYg7lFKELrzf3tbv88fDh3z8Eq6m6xm5kZaGMA
daSjzL4o/gZCSbpwziLrpFJUjig9oFZDLWezEsyafDKKGTLZDKJhgkEAWJR2dkxlX04LIBwjC33O
R/ft+M8PF+3NR3Q5s5//dCyzrmXWuuyxRuYt/nf21/cPx6FOTg8HC/3Lj5uvx429f0SX8udpc9vh
LTB5+FTCqp1AfDDFRpE7UVnVqopfdKAqtRoL3dfRd+u0tVnriloUcb4NAaGAvl24LuyryzkRhyJL
MlBDWqytGk3fGLRDV+K4aytMgKxUUMM1USTk30Y1MbMM9fYINbv9/rS3j79c7xXFuFdnZYkX99P3
cM4scZ5RzAPJN0NY2h+PWDZUOv+HhYGqJYMBQ7ICLciX8xUVZhE3EZIgrFH+7ej+oR62g7VZecJ+
g4fOXSobyLkdbiBSnxVhUsDO8dev3y8vLwE6Yl5QxmR9MTP+Gf8Npp2DY22ev0rr+esZPGP4z9cE
esCQ/e3x9si/FUCWXwQQF8DpACfybTA1YCc5WgqwU9hx2d4DG4BmfXTsbzbo2F8xxoda/wz/X2Ps
KJ8d1UFHN5BaMWPAIQCB8AS4AYa6YUiB26YWBeVvU2guQEf+d+ma8+Ti2KDx02yYqeM37GHLjj07
/wyL8I1LWLN5fS7PbHLxTGAmY9dULWyiA4TilwTF64yeMNoE4N8/3qv3cHg4HJyVRVwknfnBcs/E
rgLZv5jAMDxgQV33xftp3a05lavnXTobHudo9UCSyzpiw7OPSJXBez542Kk/1rbJ4jHAD4e7oUCy
XksQmYShN9vdevRuzcICqv5tAbgchLsAGizA0SQuciGZ/lmpvU7ferdzbBetBKXz8e0qrQ07Aysv
jevH/8wsd/wT4mfZLMEs2x8gnuyst1MD0DgIRCxwMAM6js4494nipmQ9DIxWiXqvKR2/4fIp1YCU
znE67ZWL6RvusPACZx/G3RcGJA5miAf/c1qwiezj9y84OOzwsBsVVyU7rOwX/IofB/z9+zB9o4Aw
WzjGK2eYD0C5VeKRXELlVx1arM6+in0ZPuif25t9BfsWhkZyvm/StS8gbEvz8wI1W/BCoBUXcQw3
L0WBTLFSQ5WQGf4GTDHMFINDvWL0d9aOuUn70V0LahYxDVKBrGfdRJEbiAa+CYPUTUh6A3b7bqpp
p6FgakJfLFEdkgYr745vbMTFIDljnFdu41yIQ4Pg8ivofUADimew1dM/+KeZjvg1YJGbg/FSDNs7
PFhP2ydv6zgY/tfX4yeiu60LPwdk1x4AsMfTaf+46ehXYA/0c63zhk/GsPiYTQoCKXCPLJClajJk
OUpNCfDZog+FpSkpKmeWSN4gZQREjTfrM5TI6jxdcbJXlkQDgxa6vw3oWqF99vLuMnyhmmYF/RMj
mvMoXo2djfr/mzqp8S7J6zUeUOYKuEXR0OqDJw56HNASwi2KmRCS1D3GCQ5zE8rrrQINEktHigIc
Bbq50o/H9vEta1z8U5h5oqq1iMHND8NAFfNO0w5j7kWlnbQ7lFdvn+wlRzvTdjobHecIK0FT406A
PfSqzm/+V0PJZv6d/g62xTYGe1jtJS+TPfxWV1zKIgCBXSKijRJCGcChitx51kiV1n5hJlZZPkbD
exCjLLmWLlyxwTeGdnIiZUMPG1Xio0UlQa/DZkCh5/YUXtuOZyPhX6oyCvuDVsFKlpIXeSBO19pi
PyRUIivR9zVLeMXhdlANBSQqXCRVd4Ve9zO6enrhl1KFjENdEStLMlZG9F0aX2xCHd1DrEgIKWw2
sWfRYQDmHeIzQ1KtUkmzOnm0ohw69sHBJ24ovAX+jyZ3x/xV1j0Q5BXITo+OoXm3Z3b5QGab8+w7
uKPXJqMpdj6+Q4t9asi+m5qunj0gCaSUR7QX+/kB5OaZ5FR5T43oYAorp/Hq2T/7AO40NjN0HSc0
RIIzHc2rgxFQqIXTXIWwTC4mThb4Ti2rK9N/xbFejJo7klBC69QYBCHoUwiduNzVgFekISgWN8L4
8/YMXzWFfCNQrGgwXGCyGt/s/o+0L1uSFFe2/SLMGASCV6YYcx4rX7CqrErmGQTo6+8ize6tCAUn
uNVn737qNksPCZfL5e5rLbW2ENssqUS7fgOCbOhCuCpzg2Al5Zp95sKngNKY1QkoeL4E5zXTkpKw
wYTWaN3xbpezN77WDV02oc0nBEgHzP2eu20iE1bU88heNNXQWXQn5SsL36/v2GVK/B0w/xoRnhZR
EwW8MdDCl1sqt5h6k1tP0sL+PWdW5hlmQrZhyuWnYswSP6uq4ahYU156dGiLfQrpzpWgsHxIrL8/
SHhy1JHKq5gggkeqS2WniQiaRq4eHCh7CqIHK97Vlh/3lmvQm1iHXOPaD5gNXH7ZvxeksO1qlxJO
c/wAClKjTnFysEaTnSHf6K1T6rFdgtKlcShaZvUn0Xcr30PsRX+LE55cYML3kCYy6VMNFy7lTdTd
cvCFqPEvE3fW8Cabftb4bbOy4mU/+7tgYcctTL+CsA4L1oKPLH2cqpucfF1f1uLBPFmV8MIra5kr
AAZiniv+kJtPM97n5h3jGwb24+uW1hYz//eTWE/yUjazck5vkum27D8kS/bVqFi57hcCqYlEGrN3
qGpiYlgIpGNVT2B2HzKHki+VeqxxK33HSkhj008WrCGKFnbPnCud0NbBQJUlkmio7Vi2nMoZ1IIg
gBRLPoAJz8QYtwhzhzw01lLEi8cJ2NlR8UQ+CriBCTKA8z3kSjP2mtZlDpcNbzBMLwj//SsBOgGK
H8MCWOOiwle0bTY1GsucSPqowtt8GiHL/u9ufWZDuHdIFssUSn9YBVqOhfmRUumomKN/3d8Wkpgz
K0LiN8SpDsVCeEKTlBg8cLJ6F2tPM776f2MHY9DCNwkZck+O1eBWgO70XRTv+qRyVjPob9yyEP5A
uQQ8KohOARYUIQGqIoPAspmwbQ1Ia8EhNVWpHQE94AYKMC8umHCi0sv72vICoHB20TAOu7FVGgxI
asUWFECWk0KmI3MyAMFdbtbDhkdR4sNa/wdphhzbTVQX92ZnBbmXNomcHWKI/QDVO6XB4HU4dXQL
9qcM0lhlq3ngo1BtKGKPb8HA5R9J2IZHC+TtH2OY0eAh7VXtB+kx+FhGEvp54KYKN2amGL+DOOX3
NFPR0AP3re5RifbcNsZwSCAhg8H9TRN0lB2h1CPVvtamSrRRwjB6a3Q2vElNrYG/vyyjHxWIX6Dx
EwaAJZidyrZBpRb+kDSJ9R8CC6jLgBsE2zY0C4TLh1cgCc4VkjlB0YF8Y9MMQK2Q7VgfK+Ll5uN1
p1oIlhig+2tNPXeqMOnjCQQyCGM1gJEVUvAuskE46Fw3s3RGTs0I8aRNOdxnghlF+62AGSp4ZP1n
vTrGNe+N6Llo1gA8a+DvYRbofDVNoEeWFhmZ09af1axTtdHIXRoljlYdpGRDyzurvjeMh+uLu+wh
zFoWJ2bn1Z/cOEMXhRkoxjKHab8ZZkXL/DFrU9tgng6WWZnctZKHUpO0RmpyWZydC0iQtkD4nFli
xH6bWfNOskiXOwCQfJLyg7PR16Hzx176tN0b4eSZfWuHqb4bkUik+gP4UXY8KveTRjfXN2Hhhjr7
KcIedI2ZSZ2Cn0IGxbC1UnclvXKB4g6dvkx3ark2ijiHVeFbY+G4ocBnjSFukV84MIIiJvmQO1lp
PJVZ6ZlmlTp6Htz2UvkVAonSTu1TRczf1xd6WatGT1UD+RHwmTCLR//516ahTtvRAijEmF50AHsi
JX+1hsJmSfZktZEdmrKTSRB+bBtMXoz3MQvtTo+fOvWJ9MlNoDyPFKSk2lriePkFgMHBCxcIcngC
uAfPf5eu9zFEF+TCkZRq044/pRyoH9Pw4wgI+mxcOdGL1mYOLMDG5tkaIUzpJk2itIFkbTeW7gQi
H92Q7HgqXTV8LaS1k33JB4/ZMRXYHwXEM0DEijgmngclMWOM8PrJU34DSk9ne3g4uF+Wu12jmPju
S13xLHFgSM+VFMyZDIXKku8CeSY4NXNowEmkuylGGkPZqmuhB8BbWu7TSAoOMs1iFFSrNvoKJk2W
IENrKEBD5exeVqdkm+SmUtoEUBEVUzlB9yNKdSjJhxOEfxIS1ftoAEnHJMvZvZwg4yrC8n7FaxdC
o4WxWuT4KFChZS6ExiTkbRexMXcUiTEnMPsb2YSoPa3JD/RgUw9yxc9mFd7r2YbXUHFTxv7r+k+4
yCnnnjHY08HXAiJbdEPP/RPFaOACgNm2m+o5A0V1U31cN3BxlwkGhANgpN3E83I2MD7heynKw+rs
yNoahFyv0ydQVHQwYUahr/eBzcna82XFhEgfVSoJgtq8TW0EPorwVbZWHpjL2wSheBUMBTMe+/w7
BKNqMExwYA1Ja2NSvGkeVePf0wqADkEqSIGZwMiLECNJRLmkxXKO7D5/07RoY7X01VDWAADzT704
qRbqefOMAObchCDEh2Q09BondRqQ1ak+wwO9jzZ5/+8Nyrkt8E04aWC2gookUK0yKGDAnHKnVn+M
ClLwd1a6jeLmfM/kF4CTgM+Loq1Wj3YWQnJOu8viXRRuZc1R8e/+0dGRgn+3jTDyj9RNJKaUs4RL
iBWZM48VltG2nwpnNcAvhEF8OSQEANdgHO6CYFDKLDzKIsAQ0b6/w0DB8/PcU0dj5mmyMVay/ffG
FMYXdGCEZQyHgp9EiFB9xKg21siiZgVMJXZH/UNVX8e1mtrF+cL1fWpGcH88ebS6LWEmx6jbQG4n
69/7SLMFvNVBDY6Ssxjo9GyKlVyHhRJE6JP8UnAXtEGbjGPwfuUsLy1mJnrFpMxMT/Y9NnCSeRoG
D+AKyEVSK+nuuyJuj0MHkojr/raQ4KI9BX0BEMrNZJPi5WEWgUbA75E7YWEBsqwB2xJTfgcCWhtI
G6/iGFuefo0s97P2M6j1pxX7lyWxc/vCN0tCSWfGrMHaofLHambXkwSctRLd8uCrga7EJBF0FPEG
H9c4ERfyHA2cnzMwVgGN8WWbNlA0XrTI9jAyG7MbNXfnBwXoPHnKV/b5MpxhmX9tqcILPx7Qr4ti
2NJ45/TziOp40OKDudYjW1wTGLqgQQayIfBond8AAPEkYWUgV88hr6TIpU0zv59us+4D+rErn+4y
78CaTmzNHnzioSMEbPuUwhYKPnjH/pEVvGO3RgC2PvqLh9hT4peaz9YIaxbWiPKFZc4cyBg9Enuq
EEmIW0rKwhnyr7CQbLVAsoPZ9mRPrcS7vshFW9+y14hcmOwUriFpaPIi6StQBqhg5icbFQRw4FmO
2t7u1kQlFnwEIgiYF0Aap4ImWIiSVTfVajjVsNVuDOWGg6WhHcF+1D9fX9NCFR4NuRNDwpmrtKkx
shGG+vyQRje8AkXWb9X0xswpaG+z4jC0jqy+luXObL0+fbhu//J5B/Mzuy1uXQCkxPpqoVuQlp/a
wgn0wZVy1OHBwAD5FoD2noq2clTtd6qvOOvi3p7YFBJIDdFUzQlscpL5VuIrebCl2l4HE8//bnFC
GllhWDOpxqZwNC2xAQ3Doia7Tz8VPXA7wpxY9mPzx3Wb848/z5XONpQIwQXsPxNoGbC4gqJOve9a
l5MP3hJXMp0xaVYupiVrp4/R+cicHPtplFnDABNF/S72NHSv0uYooTqe1qNfQy19rNYYsTBZcrHC
+Y2IFw5qljqgusLn42kXcaVXZtWFQhk2LKuCdx62PZQdy4aa/jBlLZB2lWRJmynNrAPg0YDMp02k
vCoYN/VNqSI7MMrR+JYPoflVlIr6q2+kYC/FRribson6Y07jZzMcKm9sy6x54pyPG1rU1b0smcbB
mFTyXgx1symtiqS23lVBgKbRJH/EYxd/GEqCBu9QScYbyuvFDDwvVNlWx7Fmbp2lDQToYpNpG2OQ
yNOQJr11l1pFCZlWpGJ8H2ogAd5ZYW4oENtOzHe1N6UC4G6Vgb87m3iPUfbc+lOVgTFsu1APSy8I
JKJ51iQr46ZJ5YQ6U4uKNhpn7VB4Baur2g9rgKl3EiXMfFStqI3BpamM446A3h/qIqzN071MpQwb
BzVJd8i1cZNExOruwPMZdjsjq8NtZxnga2msMf8Rgb/ibqhR+benwUSntzAz8GWp5hQAeiNBLx2o
EHaT62aQOAMPs9TJ8mykm1wjgReoTRQ5xRDSY1LWtATT0QxzHwOGJF/HlYL+bkam3x2X9cCGxuuk
byqGYYL7aAiUbjclcoeWekGtBpTgU/ZUDpZxp6rVGHtjUaZQmpWgHKJH2aj46BdD7M+ISfGDaXqM
9rRVDdCZ51zx23bSfqGqZZgPGTgeoLIdJfjBett2XmZhkX485gUkwdOouqOcFP0zL8eyd3KrKmrP
opD+3nVVJ/+SlX7aWGwqwEGBWhnKyuCIGw5N0pg/InCXg7sCAO6NzNspBOcXMFi4QtLKKY0ofWRD
BcRMXxrxs9VRDARRVSo+h0offrPIgBD9NMg3BEWIba2H9NBLaS7ZfcgodYF/MXM7kg2+s7JKek6t
Nn+0Rlb37jDF1NXyqD6QHsLwwMdQ9anK8sYPahWUmt1UQvu3HcL0tVSa+r6BfLthB9YAAb6EmbLd
hskAmBpnwU89j8fPspbAV2uZLd/0ZSmDt4E2OXOT0TJqr08AeXHqXAkcq9comgGKFtoAsE9PdWgg
Dmk9Gf6ACyW2HIsEDGyxZc7R/h3ozzDSVe6AMKp8iBu92mDEEoLtObz9awJZzwjuhsxwG1RuEpvF
FmotvRzS0MPIaR86qB6mP01JUftN08NB4eOI6KnRF4PPzRgyGckQTMeg1a3BxgNk6Gwuh2jnGXgm
3Ehgj5L9Akf2lzGBgMtOQTdcrVTTLsIlShcQvIJoyfyKxcrPw2UwqAPre0UCKMuRWmcGbEWGCn3G
GzN5QBnz+lVw8WqYrRnIZVE8RUNRzP+iWC/aLIA1yfrZ5hgDISuVmO9M9eyyESwIWR/Imbu6BNun
bWz4Z7zNdj7f/tE20r56jZ1fzMYADGTZUTz0oxXuvIu84bsINA9LgCoIL6P5kji5eFjZ0rjOUD4p
oHuPBibrbtvyNZkSOx1HO2+3FVREr2/nmknh42X5gPKdioJKOH1kyTYEGUiJY5H5lfKTmbpjBSuX
63IF5+8ahd1Ve96xAs1MexxvTdXXwPWvxP+aCwn7KOSZAQ95TiPYiJBzBaFvDQCGjW5NVtZyARiH
SjAK+DPhPNRyLjW0BiMyJAOkX7bxom7emZu+Zrth2CibdFds2m29vf6xLkfBBHtCXlsXei+rFewx
X3lS3tm76jymTtC66v1xOKpH6sob6q4YvUhNBKNCOkQ6gC5NY665hakb1hhaaVxuHVjvJITaBr2L
pMaue+AAoXNbr3zKpeM+85cAdqajYSKCDZUwNVJQxUg2DW7q/M5sV9rsF2nz9+L+/n0h7woZY0mf
4+9Lk+EQjXkT+F/5TbY2Ybm2jvkcnhzt2tBCHQzzCJJQqc2VbSB3K2H4f3CO/7cUERrYEND+IOuQ
bBTXaOh+xA/8yLafLcYUvooDpuT93K9e6pUNXDUrPCDjwIr5OMCspTrT40P+JTtIkPAMOAw/3iY3
371Ybq6vhK1LyNj83fAPdOUAzsXwwPl+9jLGZNF0l74V6/f6p7qZNuZN/dW5z/dJZk93Ec4CtN3s
5EU+GCtv5gs85Pe5P7EuBOraanlNAhwJUBDwyCtfAUpo7DHwpI36Fq0cgcup4O+16t+FPzCdijKF
JZQKkJFircmx/qpfVYyhZwdjp2zAg/E+7hs7c+pDClTm2sm/KF3BMMXAPRSm8L8LSKSZ8JEPI5Y5
ghXH0N0K/djkttEcbdpVupsEt/XaoMjiYgG4QlAFsA1lOyF2t2Cw6ysJi81zr/fAsdhD1bo46I+Q
ITtOvulbD8MW+bu3Joi3FAlODQux1QBCqWZ4JtipdQsqA3DRE7Dd1/pKDF8KBKdmhGiKb4lUV4UZ
Wf1BMZdssD/X4/Vi/nJqQQhpEg0CNSCwgPJ3bav7yif3nW2HxzZ0Ddu0X9ptsXnQdvr92rlY2ELg
NzFiAxJwVK+osDZ1rCKQAE7gyG1fFDS1a3ciu9F6vb7A2QOE/AxWcBnMM2UGUsHzo68lOQhMGo44
R7wCTcioSTHnE62E04XvhAIS5BkgC6CoiDXnVgCioBpkcnDorBeLPsjRyjDzBce8irI3yLB06A2A
VoJYQubFlFpv8UoAW+0Inctwa91ptrlJ3MCv7c6PD6nXHfIH4oRQBO0c/no/bPRbA9kneLru2zvE
mkPgkdtbvimccqfaofuyxpx3sdPCT5z36OTSimaqDYigRA6RbtPhkIJ2NvjX4wAT+IYz7EDG/0VE
LgvB7AjS4cipkqOcPRJt5e/PLnfmLPPfR+kfqgvfMnnCLktMDuN8AKq7076U5mno9kOEB5EbxSuG
LnxfMCTsVWgFOBdhBUrgkttDsI/pB8k8uVlxS3U+veKCvnMhwJhnLmrhjGUctWit7LEg13gdbepV
x9TTbj8qQOTQ49h0x3gPDrUd1Hpu9Yfs0drlLjKAjfRcemtTGxdnBHxuQI1oaBVBUhytr3P/0PJC
zptiiMCR/tXFbs/WRjkXNvXMwLwZJw6Yd4liTDEM6PSOB1BU2FUVylsre7rgI2j1wvcAlAd3tC4c
9TTAu17vZiv1TRa0EAPcdqx0QIM3rl2pCyfq1JQhFjJHq9SUEaYAKCLlpm/3zFxJyJZWgxcy6Ps1
COShxXq+Z1kZkaHvNHwU8kkq2ywOQVvb80xPuuLyS5//1NL89U6+TqEaKGEZsFTqGCAqMA1C1tK8
i7cHPOzUhOBhVgH6JYihYr98qkJRyFY91OC8NtxMqi0hbvLf1y+XyyedYFFwudDCMGg2wmIj+fGr
ZNnEqZ3iEB5rpFrkU///kCRe20fB/0BnhCuCwGS/L6SbCn1654/ljI78HueOPtlK7krutLm+0AVP
RHsC/o7xb0zhiR3rbhhYSlodAlSo2qQv0FJJmvvrJi6B3xDygh+q0PMEiwei1rmDaJLBWTEakYPy
8C00TmxzT+/yx9FGFdlPvgw3BL6/syGre/uleYN9i/lg27zN7Z+DHf66/mMuXwzCjxG81WzyVu9K
GgFTjCKoDfImMtmdy4/EiX51XuAX9lg7JXSnVdso7WDlvl8IZWd7IXgyUD+B2QXYi0z7A6AkSnQQ
43ws27XZ9MvRB2GdggMnaanWLYehCSTxud3eNj5wRM+Qp3vstsqWb16YQ/zM1jzidrfWBnoyW3Tk
VshHF5cLrdh5xhOZvMiQb5qDVdJqZoKHao7mJEg9zTversSHhZODEQUwOqJlooKlQbjd+1hTY4OD
OARkyYr0HOcvK06zEEzPDMw/4CTENSEmv+IOBrrPFkEOnJy7+BB65i76xW/lO30TOmC49qzdmmjH
91iCcM+fWb44O3Gt1gyWW6/MbPZOvvoNv0NhWXH0G+mjPrYx7vW1DH5tQ4VDwtS+iHIFVqvUb/P7
rvq6vqGXboEZPsx5wkdR4LxI9+JosLS2CTGen6jd1gq6W5NwdBlKIA7qMVqbs70McqhMz0PGcMCZ
i0V4KrA8aSyzruZ59HuOSZb6oV8roC7EFdgA4cuszqjPSiTnLkK7WqqYjCqL8THeAUVRQ70HKTzb
hhtqQdmee97gTlBwz921tuGybbyFMFQKCntVfKSA129UYhOV4nSb9Pb4VPigeHZAtO5EnSM5tWv9
4YbDb0J/5HZ7WFOzX3BSrP2vfbHkJCdxpZER9nsneKA7o8FtabrcKTeDt+POAM1B5+m6B10WCFD3
P7UpfNN4RMEuInNVq7STHaqOe/oulfYvAIs/RyzejbzRC96qm7UCwSXYcB43QUAD7JyADFKsRVZq
2VfmFALcFr/RwJGB5WPbMdzoQKKW0j3rUxfkkIUBQvx25ba+fNRj1bitQYSFjAcXtuBl8sSMROIR
WN2Ompvscm/wLA8XGAr3trZJvsJnesNMZ7KpO372Tr9G175wl5//ACEyxJaRawHFDwBHhy9teWwr
R/OrO77/Nv1pP7rhYTwATeYBcwM47iF9Bgla4sj72447dWBjJmgl9i+GkpMdES5UvPlGbiUxahyT
Z0B9lTZ+jIw9lP75dYCReTordkP7fJaDOz/fbcahX9AHYKoZ75SoBTzDH6r7Xm39avh53bfnRO88
5sMU2NENjJ8C1yJO56e1joFqAlPQWLAeUrACPQxZe+BT2kCpFKQ96jT80tppPKToWF63fRn5EUNk
sJJBZA9ch6J4zhBqo9SY2E4dBPwBLbxWWVndnHiIq4OsHozMrOSAIZxvZJjURlYYCUYL9R5gJqRg
tDukVfzW0clhmBqj6C//h0WhTYiDiwQUSzs3mWh9HFUd6uFxfZ+Yld2tIUcWz+XciPy/FoRjkWW8
SnsGC5GGuKvNaAW8zIef3DYhHOc19uQn9mv6jJp06PyWMTuyssQln8GwGJKg+QYAcvx8iSB+llLA
d9AsjJHNzuk0uQvvwZC4EoEuZ6qwzFNDwkprkmSZGsOQ/pQdMdAAMXkMxR3iXe68qZ+qb1r2mrjX
4v1yalM4e2lecL01YBMwsmd5LzvkR4/9/GPeQfMH/F/5rzURqaXtRClDBipppgMUPYZRNU8oGOJR
CwC5dQKOWXe07gFGkhMMqgyYIHCvu+hlGDu/VIR0vepGEB9puFRUOu5GxQMCyRvZI+9W7Cw8bM8N
ia/MWIUoGoeh6qj9bnz+DiXLnXbT4DHkER+N0n57fWULZ+PMopgdJF0Ln5FhUZ4c8lFuIZF0N92E
j2yLFtjN6CCTdYoHjIu9KLi39qviJrN3nAecc/tCplAkSgDBatiPdtKd9RSiOVu/YhjpaD5Poce3
4AktnPpZvUUt+frS50N3zbJ6fiiVrBsgsB4BMG6i75a+RUXld2vjqZeuer48IZ42QTwk84CLwxUV
Qj+t3arVY2uNNtixX0MFsjHNgAkYa+U+vGz4nadBdL5JTt5EI9aVBrPHyht2lJMtuNGd+M9k2RiN
U+8Gd9yrB7RpXO35P2zqXKaDghyA3eJjrxraVOYEmxpkoa0mm6Z8Df55inJeG4AlFv4B0kdMqNU6
ZBKbbdSWwbaDbv1JuXLXSVO1RQj2/8OC/hoTzweztBT1MxiLtD+67HFcfyFZC9sXPbzzFYngDxrp
aO5pMEKkY0BcZhwTyrwi1/xG3beKx6tPVXq/vrDFmHayMMH9o4RbkxLAphWrhdtkyY3OJoLGWil5
pQY+k+vmFk/biTnhIORyAGRbCTZsWXuIgvuaAbX5r3wpwi4KPh9ZScRpGONTmb9QvcFUvU3DlXi5
fLBmshRAdGagunCV6xxMuANEdB3dupEg3VPflKC7w7tO2wbZTo+fKSRxQtnWQr/W70jmJoatdit1
qu/O+UXsOvkVwj1vFVo10QG/YoT8h2arkENVQa2V/ozGu7wH63HgGpCtYWsP6UWnObEr3PVRA9Lc
qoXdKXlSDfBeb8Gk4mJq8LqzXPbu8SlhxgKCYEZ/ijjrlveJXgSwIxHMrBCsQzGabRAA/RmAyCGa
cVKy4kqtto/WKqJLNxJKH2iNQlwXz0jhDq7jQJ+gJ5s6aW3u0aJ1M4yBDKP2YZR0F65dwIuf8q85
IrIujNSsy0kFM36Gdwv9U42KGwY2aR8rM7GbonGj0s+LYYd3+vVNvria5rXNck9Q5MRcsyr4kGzE
kR6QtnHqZD9kIKw3jnWSoqfujEiRtcqPuty/bvJiawWTgvvIEeDDGYNJwlS3KhU7VvqntKhdWQek
tcw2181deKtgTkjb4r5hkAqAuQwFei3YGeyhbidHWyPIX7SjYhMJSKOBVxaWNUxloUxT3ziGVR6i
gDo6yz0JnBZGUa9c7Is7eGJKWFJupBbTWdcA/O0U5k8QtMTp6JCxcBoj+i9fC+0pPKoNgL5F7Fev
mkOVF3Xj6FoPTe/yJyoL+1pVIXodV9uGjGuxdc71zqLa/L3+GhQF03Qq9QWTq8ZB4N3JFdkbcXto
QSxe9O9dVN+hugfAO9w0l23aZ7vr3nJxQ83WUR1UwGQ/C4kKX7EeszLIanzFTKrcpAbyjP8KgJe4
bmXRV06sCB+wzFGg6hJYkaPYlaDEIYO3pMfoTqav3YeXUfR7RaB8RCUMmshi1dNsqwFi6bAldZ7K
MjfFVHySAUDvVg3BpCAKMZpNSu/6Chf3EQkL5AqB5sM/56mn2ht1ng0D4soU+KMxVLaiJa4hdSvd
i8X49deOyLA6RdIQQI0QPJqphYbNR1t4AwaRGOYzAubozSegaStLmz/OhYOemBQeK6MJkJekweSs
QIbmFGaPgA1u6w8AUWzZWMln1qwJGRo3q5mmHhtJkLMHT6H0aFg3EXmKCi8k/zrVPLvKycqE9Gww
CoMUMmwZDJSk6GQWfsdtIr8WzKlxJaWYw7/uJmufT8jW0kpSMCYJi8qU+J2OKX4r9AaO2w8nOxjz
lwy1PKOvfl83O//Za59w9t6Th5FSKDEzS5gNG1Qs6syNyOrc4+KHg3b3nMQY5KKIphYYL6DxNEv5
HiP22tTvXXvQQldRt+g9NMUWKhCcZ3aQPJhyZEOlaNQPtN9pldOE/6oChslLgO3//hhhn5s4b9mU
YcHMeMz7yatSsEnQlWtpcVdPjAi7mmlDog81Vpyme60ZvXpaK40sxk2gr1BCg4Q8ypPn3w00W1nW
MajXSthChf1uCQhKC9us1/RB5z904SAnhuYfcuIgKdGCKqlhaKiglgaF7FB7VYyV2HVpBIke8NSA
D4CTFw2pcyNNpqgZteZAQgZHYvGm7IFStdZwuJef5dyMEEEkGodaquHbA42F96QpB94Ud2vKkZef
5tyKEDskEBd1rMNiTK66efLaZLFdB78GfQX0sWwHXNaAjSJLEDnjzLHSkwwobYd0xgZExtvGopWt
Dd1mMFS24tGX4QmLmunj4Gx4gIgsWaqZ8mokY+P0cINoetISx6RuJIE+OfFaDNKgg/SvkencovCx
8kgz0jDDMFpp8FvaNnZnhQ/XTSy6HfoGmCbByxWlk3O3Y3QEhG3CoiQt+1UUA3lLCYW4KMD9K9t3
mafi+Ubmnidm+tCJE5IpAMH4qEykcTDqsFejLeu0W9Kqdv1DXRumuHySQ7IUkKZ5wOAbiy0cpr4t
1dTMDaSNk6O8+/ITHsMPpVMdDBfUC8ASvoMi6peyVtT/pgQ6jxTndoUPprRxak6GDqJO+9ncZ0d+
33r8jvkPioPhfru3i02Pf01D6A0865gQZW/tRvLANOo1XrdNXpVvkJLllMfS7TxIUP6+/rm/sUjX
fqFwMs2ybPpKm3/hXbSJnqs36kXo/VoefsGhQssbQLS9aauPhb2HRp/N9BU3uLwJz7dIuHy4XLd9
P+IHxMq+ad4U41lJdiS/nzTcFCvOvZDunhsTrohYVsMSqnPwg8xVyI2me6EU22A0ZQAcVk9NgDra
SkhadPMT1xMO1DRgpC6O4Xp6xmw0smxOPQO5IQOue+0GXNpLjDlDK1jH+b0YqQ5lM2ClRHGkSnuU
IDpuBfbEaoeHzO2bQ/523XkuCxM4Vqf2BPcuYkqqhMJekb50xM7k27wCYUoELeAbkGOMo2/2TrvW
almKuwBqmRBEIlCyEoV5xmqUojQDOz6yvyDZSTHGeYCzhLhnWm1V+cVcw4ctxUSISaFxj9Ekiknm
85hoxS1PpxoGu9Qfmg9avo7Byjm8bOtgK09sfDdhTnKKWlcrtWsk3FwNAN2ga+n7nyyNP0ge2s2k
3CsVOVR65srmsKmN0Ev5G/Q0V87i5WiE8CuEOJlk6LOqHVY6DJVT6b/qoHjIx9JHy8mJ1Vcg0vGU
OUpSvGlYb/Mxu7vuUUuH5XQXBIdKS0XPrQK7AHoor64qcFu9ceWoJ/d0XJlqXPKiU1NC4CsLVtW0
xVLlhtpNBZV1AJH731rrI9lO2y1l/yX4nFoUIl2pawltOSym03NSb8CDFpZoNNPK7dhLC6hwBKSx
zPzrWzr/VTHAn1oVQt7YICHhs9WRvpQEc7BrOdfaRgoBzswVQNErGGgLDuZB0trSwOy2iI9MKz1N
C8DFV9i80B+vL2wp2J0uTMgfpDaoKhPoeifWmK2PTyTtbNpRp4r+JBgo+veqzHxAUSMBFxUoZ8XU
knd10mYyXDPMv4aOoRhjF0DEKS/XV7Uca/6aEZxErQOm0PkEdDzZBu10QzriyWq98rqYP8qlV/w1
I3iFHneh3GowI7ePxTBfSppfVCAbN7bX1/M/hJS/lgT30GpoxocSLDWQ+RizztPjN4O70DiAFDnX
QV6Aop3DIxc8QfaK7TlcXa5ynvSaSQehFn4euE3MgJechK0zZPrwJ0/JuDFSnuyKipq93ecBewTd
RvvGGaldBimIPdGrwWuSXFo5hYuBTcH0kaUQaCHKszOfhHeQFvQxbVC+zxlxo+S5SrmDVwIhHog+
rq/6cnJ4DuIntoTrKhh1FqctVk2b3o0HDpswxpOXOjWcxvqRa5OLZR46Pd3UqvGDgnIXxIgOG4ej
zL4kM/fh/iAh+bRAZALVoA1mijZJHDzWTXLoMKOVWeru+o9ecnvMXVrwk/lJINYhYSSULb1rHQv1
pLjxYhkEriFbcca1ryDEfCmq0tRMsTOS/GcsdkPjV9KhRKkYOP3r61mzJBxjiLNoSZTDkmmFTkm9
onou5fewBsgUDLHXbS0G4JPvLZzlEGUyAtpkVPszv2ueJKhLk8kpjMrO9Znx902JX69bXMyjT11M
ONTIkSTKDRxqnW4ScLYA4UlsKTGcoHFZ/2BNqGKtDQoup0gn6xQCvlUHcd9R7KlWPVDQK8r6IWvf
Mq5gxi30i6az+7kw+QDod2Pt02nlCH/74EU0UcAciil1TBWIiJxamwLadnHr6MoR16ozGL1Noi1P
bhFMqubDDFubjY8KhL6H58HaG/IbxRDl9a1Xlz3r768Qtp6kU18NKn4FvbszfkyAhDUYJG3tRsbQ
bocc0R5ceVc6n9X/Ie3KdiPHleUXCdAu6lVSrS7vbm8vRLfdpnaJ2qWvvyGfc6arWEIRPRczA8yT
s0glM8nMyIhZUbHCgOo6CZR1unKD6e3yb1nMwEcbInwQjU9dhbhW+4NiQweof0epJPKMfAxale8s
sw6G1pJNFi++WM0jq0IoTRkDN5AGqxVG5fJ1GHq/390bkAV9hnisgrQEG9B4tlehyb6Gb26lWL2l
YHX8C4QAG+lZUqQgyQOhlGeAUAZ916KUEWwa+lLy+rPOMxJWlNnj1IIVdVNjhnqrbyLP3v2qguyX
5RmfIyZKyxcKOocg2uX7btVAR69/Mx4+NB9y2rsUEOpEDlX/7rBdOAVi1autG4N088+qWZNhn6NM
B6mdPW1pgpmGglXDD6Uj2oMW9nkPgZKw2deAb9ZenEXtb1Obp8sSOrq/gN2Lr7pac6/VJiONB15H
c7yfBlATF13CD8xQoxiicDY7pCC8btZ6n7jY6CwhHoOUh+OHIacMfPQp37PYaraZ0xlXhQOYssoV
7X5QW7ByVy10hTTHMbc0LMlLVmOoM6nYCKx3T9sApwkldaOfbsDUlG7yLBm3Qz8RnyuK7vWkzQ9Z
XIPDKLaqYMyq5kelgOHdG82+3Ltlnd8VZuX8xGQWuc7aCZRitUP0OJjCDN2mpnT4S0vCovajJmnv
CjhuFrgDg+JZMeXB1GThkxJ3NrSIMnLXpN3oeAnGcVB1GamxaUpi5b7ejPaHip25CjnLG1QZQS3k
924JXAd3Q6hpu2hdA/Dr9AjCvNm3rls9k6kbnyxC+B0ZhvC2bA12xTC04ce5qUBsvFO/MJvS3aMC
pL51je7uujzEX6QYsVoDO8JHfxpBZFWhobVnianeqxTw4gAdLvKjU7vmOuSjXQacq/knnRxlTUO7
pT7DuPdWI1mZIa2mlblv41EDwiVs3HyNcpjZehWlVoaGVQLBe7SU9BE8wLr2MELV9N6keogCZ5nS
m9q19Ts89kPDsznJ3p2KYayzAHFkhF2uFBAoccfdqmZu3qkUSm5hZijXrt2kjV+qJF5VNh2/jNJ0
MRo39sbmcvj7LsFfOgrzCT661JkTqo0Qkqh9/Tp6wH3yPQ7ukj0NPnIv2ui3xS4KXvorZzeuoWkg
qy2ewzK/r3n/JAJx8DwL68Lt5jhINr9aFOa24WMP2sD73NPfphVZxfdd7jsH55beOHNUlFHMLl47
MBZmgmMZjVwRBz6mOK8mS7D6ZsY3jfzaNieotLT9zywmH0nVHpwcH80qxt3ljT/HMGPpx7dFIQcO
jZv0NpD0PlE+AKzizgE0cB6hHLzzeAsaXuU82lWgxis9fGfgPrYKR9J5nU2I3/74Jwi5bzDCNI1D
/ASHZ4EaWuvEfBjN4a5qZWWDxUcMhCTQrgCx59kgcMQNJysHsE+mWr2m0AfxC+L+TEJuriFegyRn
K7ilK6hjqymHPoiGyltR5JLKzNJ6UW3751cIW+40VUFUNAp9NPFuqAIGM2U3ZRse98Hlj7t4vzky
JGxshzFEBd1IkGjztvWMMf1ZDsmXpSpvbUS8bpKdo8W7LEhZDBdC32AoEh+JSpq41mDOKlv9lYHc
OZIA7qM5q6ZheAoG3XAdO6u/X6Q1A8igEYL/RDSn2Yw6iBJhU61+5Q5uLNaLXVkeaV8sGfJoeX2o
XILAlIDbSixcsNBRm7rChtrqExt8Y7gCo9ygtAFJUs8BZJwHkaZJFrh0RQK5G0YNDAOoErG507kR
K7sGqqXIcp7VxldhE61KlDMu7+OimXlIHtMFMCRiiVk7QluJ4klQTNsKNLS2cq03X5dtLBXQZuLp
/9kQnnKoFRiuocMGc0BSqVVNt+MJNAovW1k6X8dW5pUe5RI6jkbLNVjpoBNVJtzDXLff60E1MMlz
cdkhwDoBHBMQqugVnJqK7LyMFdCO4ihXq6nHgwH5EjouPjjJdxZvIMOMuiSAnBCENGTHbemL2dgw
F24B8hcRmQ2qySS35nZPoRzqASo81zmTpIelD3ZkQsRjszbnRdvCBM+hKo/yap9yyStMsgrx/IJo
ooecCUxYsepVSRGw8SoMf192iaUEi7D0z3cSQu6kuUnLe7zrE+WAiBEYY/JqgZQzVtJ3jSJSpaZX
NrK27LJ7gAJSB4ZwbpjOP+vIE60Ej7fSRmwqAaeFjre26dy1qYM41benweNg/pSyuy/tJ6BFUD1W
cZOwvx+9Rzahm6XkM+Wr7xoPFpw+Gz3bkLjFog2gFO2ZDAgzQULxZ8j45BYl1pXa7IrrG70rt2Up
+WaLLTGI8f1jRYgWcUMqTI3ASlRAaWoMkYqTB06H29okvkYrcLqAd8/s+qCvrCe3yv9apg93o+Mf
MG/D0VbSEmRroBpDOkvGV3tAzXWKPhQDgw8t96pGVo9YjFtH6xWcFHSnXd9RrDcPN033HA0vTfTc
SSHQS6UG4AVRwp11jY0zpaUM4+wFBKX8qU0+J5V8Zvq4sjD5Y0CGrTM/Og6W3RYItNaI9qaeeSRL
Ii/nde+5dhh75fBZEu06igAVb2R3I8mPE8V6csduIkax5VAA4dHVREA967vQAYkxbQaG7cthYdmP
HXQiMQpPHHG6VHebmrJ5K3IyemCZDiql2Jl5LukQLEYf+48ZwZEHU+stYsJM3L005W07xWABW5MU
w8nFNp5mXdLV/29hgueOjUZ52MGimk1+Q1jqESDNi2b4N9EbLFL/7KDgsyy0S1Or5x10fiTWDZT4
vDKWkeQv7h8QtSoQ9AB8i4nOdDASq9W4MFNgnerkpY9v2BgHNf05RRtkWa/G2/nyBi6eRUhzQirF
BouGeJNNy7a1qT7XGqw14WTT1xvTvR7bvx54mkMMINCYbQbwGwnqNMRA40ifigR2LEDlJ4gvogQL
vmeJOyw9BI6tCF8pI6irxBM2kFvlIa/HdM0a5c1pyOTpentfsFjGmrGY+qA4OTPdzAUb8aqsMi2N
FIK0nibhG/5/o1VkWznlKqbTdW4ZQJHd5yCZQ7WmkHRtZKsVnj2FQfVuKHFhRgllXbRvmCH3a1AT
5C3bY9JEkgsXI9bRFxRqqJCuju2Ww1rHd4r2I672Vh/eT1UfFKANNoiMyVe2uvmwHCWlPJu6OKpg
L62HdeYYd6UNlWeSrqImvhkK/a9FmU49VIzIUMdMHSeCh3ZaA52Up6r+4s7noDxcPnCLDnPko0Ro
MDaERnGZw07j6u91EodexrriSoOeqA/qeqiokaHw1RIkmI2O1lpTJv/qzP9zFolQg6ojxEhtXil4
rnQSlI7utynQP44MdbP4CWfeCigbgI/suztz9AkhtZXp7ohPGEKZma+H5F6bx1eql1DGJbjonEeW
hMzTK46bTwMsufpzg7GuYQ3M/pRXUKdA5bcfJXf5xagJ/KEORlYCpSkhmpkKnj8ROLv9BroQeQQ9
rRys3ZN+bae9hNNNZkoIaXGVlGppwFTpaI9E799iC4263t5V0t73/KvF+tSMqvzfqoR4UsdKnuvz
A9xk7r0J8ntvaH+ZUt7l5fvukR0hksQmy2kflsilbGVMQY4SpB6WQQ7f4OlTQ6Dvc4dquiWDusm2
UogoiRMObVFhK7mB4qPuYjqmar2kL4I+t2ThZLH1Z80abyAgAuGnSC3Is6IEoQysWfHwOy0hvqaz
WzKwXZNFrzQHRkuv26/Y0jAcmx9C6BKEcY0JIRpkdvpiAv13OfCIlwuN4Lyhj4C3kq0D3iB83ZQq
yIOchphjhcIBfW0naBjX/XZqh60x10GsVPPs8G9pD9H2xJAxaoDQywaVikjZyocmb2PDwfhs4wZa
u58asMFBFf7y4sRPK1oRQtroTpCYjmGlGyuvmvn0wJwKNlrtr2Xavy1hjsvGAcBYnqjoWaqZNpIS
ZCmOnewUdwjMKV7TRpb9xID2HzMgoQVTFiCL4svTqMDj2zTg3KFmZXg1pKkBEdmPbutCm8UNIMUD
tN/X5U0Uw7XoIcK5HKDcpPUY3vbjdtiTKl8PTbM33OK+NMYVGiaS14IYbmDOQhUMonOgl8blUzBX
tnqeR20IgrWh3dfoCHlouFyVuiJB7S3YAb51njRETXFOQ6cXCZNaNddmn4gJhG1mQRL1kKSvl/fu
7HvN8q5HRgQHzMpqHFMO6r0h6hNfY+WuBU+V2eP1aSiblH6FQ/V42eRZHMUGQuNeBx/VLCcMJrLT
hXVR2aOzP4ACT4/uw15fm06M0W31Q9PY/ZB0yErqiwZVEQ7pm8iUYUjO3AWnAFURoJMcCzlePAlt
66ZpF5ogdFQ78Bb3zoebO9ZPbrQaGPmsPEhRTPtxec1n2zxHExAVGTMBvIFZ6tMlA2ZKRzZTUbnR
uIq6Q9bvSu2+KhDRsjvwoF+2thBVcGlBU9kGadGs0XRqLZ3v14qKe1k5ZcaBczIFZU9LX506datF
TAZ8W7SHqW34EQhpwcB+ai+ppk6rbR77LkZi9eaNRfqa5WtVNpZ3diIQT/DVbGee35rHtE/tRGnS
6Syqsa6R38BRPhrKN0whT3+/fRitQtKZSUZNsQBTYT2h1Wuxn8bvmgWJ8bVtfJah5OQtbRqYe8GQ
No+gYCxVWEykamEb6ZioUnfN9Dm1mcdm9erPy4tZ2jPMiEFFdS44IpacmonTBgkUgge+xpmycUto
LGfcRG3IjWLZw+6sS4zoD2Cb4yAwohBgiEz48WjxwomSGPeiXn2GdpcLAbAw1u6HUc0Lb1R4rnuq
oqu/amhnr/NmbDHYyCach1h17qohBZVsN0Uh25jEUbnnqDX9BHJ5eJog+v7hOLW1dUheMz/E4PdL
w2j+L/YLFfXvuimaOSLdMW9N9PlUGvmtOQY0ZJ7pFmB9lD0xlr7+sRnhyOQABBiWAzN4Xq/HYcsa
1beSJJjo8+Xvv2gIqdjCfQ7TW+Ict2tyvZxMBevJHExX5oNpvmgk4Q/GRI0PkK7ashHL8/gOxBj6
t2AFQUFozi6nLldZVE3GHBwOcbWNDS0AsnKyd1BK76a1A3YV3paeW63CXHKZWnB12J1BlQh74BYT
9nTiYU6VEtJmDPnESKygqJWAObJ+35KXgw5unuXCqCJoT4QjZdeDa4FEHJc2vD7Bn+4p0b1LfpgV
JhVWFaag0f/jdG+wTVc8g1xtII+VCof9WZZXmC8n5mpobwcZcaiJXT1+BeHsgZNeBa25qbmGLdLX
2knHragH4jIpNhQQAQ05/LIrnZUARBPzTzh6F7cDR1CuYaL8iE3fxJwEZnv242v/a3hLJe3OhSyN
0r4K//nu5oqPfXfiA09nAClBYBzbQ1/fNrrpFXVQJxJTS36Daz7q7SogB5BnOV0Ww3gRi1wOVipW
bhs6BSyxdqRQJdu3bMbGpCHuH4YlZq8J4wIGGWCGFRNKXwBvJNC2MCTghYV9mzlibB2dEWQW8fDV
boyJ43SI/XxKMOSqdso1Qucv1BgaL05UsAKw/m8R9tg4zDSiXKKh1OycKdsolCgc/TXwxfbGIea9
n6nQmSHZlvaZ5FK8EM5OTAn3VTIZMbYQA5pJ8VyS0IOkom8Xr6H597HkxI4QwyJVbSwjhx1oSQas
rldOE23byfx7n8AdGP/ooPrAZVS40aiRWpmVBonDrCdBq1U3tCh9gMLXl0/uQmwwXcRiqHeYeJiJ
EAVwNBRx3M5wmvilB+WtZTxeNrDk2wCtE7xSwDmKEt3pESppCZVjNK18O+y/IjDlFFBajakuOakL
zo32AqTmAMECIad40VStmoTKTI/npMVhiizQ66v7Nv+06sSLolHycRas2RinwK12fvFB9OR0UZhg
suzCSFIfYJMrNVF3WecEdov1gSvZkQ0vLWwhrCFtQWFlZnMTshenpM90K5v12Ml+1tnEKPFKryW1
94XzA/JjYFXA6jI/KoU1tVafQI8VZJFqYW/m93KclV4PgJ2X95KPtbigI1PzTznKFpGpxAjvMGVU
7lNalQa4N61pDCp7rCSDpwv+jVVhTWgUIi+LFJgoaUZY9DcFprIjo3M7arIel8yEsJrRCjtWUpio
ysF9mFgFhcORsYfL52j58/xZiBAPwhFaRZMLK6SHGBJCt7l2pgdDkaXyRddG1MF8F0pbZx27vnLU
KR/BMh5x87HrHPDE0+2kh6CqSK4Nhcje3Evv3znK/deeiFMZCTCEjAImABjx4NVVWPhFxxyP6fyN
UrJmEduERbK+vJuLVjGHNJcO8RoWr0R9yqyaQZ7Sn4p07xKvTH/r2uCV5l0G9FtLJOaW7keorf2x
N/vQkcfrfe7UCoc91kFYDtrCChj4NVP12fjYW7cZCpjWuJLqoZ/NnSH/ntgVDrWplUxVQ9jV6LQx
wrXJ70fjqTc3DVY7Fpti7l1G+bqtd7bsNrzoSUdrFs6FTZWsZaAjwfSPC8+xLU8dlLsxZdea1XuT
lUnuN4tR5ciecELMwUW0Kua16gemZdDtCte2lI5n8RweWZk96+hLTmXM2mr2nNF1V4PVvPd1C/oT
BnRFNAWXvfSMseH786EaBnEw3OAh5nJqLG1S1tUzPXxjATodtgDFcecjz9KnMaJP8RbjReZ4yCvM
m4AIzNqE8U9q237HXrtCEn8Wd5e4kEbCvyD8Ezyp07XGAcUH3ixR/Tsj0R63BualhElyw+L+HtkR
vMYg3EEdDktWdC3oAbdSGh031vcID9XLu7sYt8GNipItyvigNDvdXMZxMy2HFv6pgO/VKFzuZW4h
MbK0bXNtClwEgIifVTRRixsy0PlBVADqa4SVByulh7Yhz5fXsrRrqB/OHXsgCs/oZJ2yU0IN1N1+
Etv5k62O6a4CPuYQosn/bGXJy2VzSw95CFEA+QBXAB2W+DAKuwj14WhMwQGXBF2zQ7Gq6N5sFPfH
faukAKNjtgIwj/Vlu2cdH4QzPMfmuxe+GVhSTz9Z0ed21zIVyUmJDqQpzU1SjxhcLKz6jmDyIX2e
+2GeU/y8bFc7zxdEBcwDV3EUfnDvEwxzdxpBbA3CUFa7KFFMjXNQwuEVvJr6KglT3cta8gJodb9r
XKcFaLDFPHs8mn6dRA/MMN57jT0bpEpuFHucNkmnxh6D4qektXru0viR2B4THYiZLkn4mami1oqO
J5nHjaemfOnz18v7sLANJ39fCH55VodmFmp4bEMVWHl29KchvU8ziEYEJZMJcpwfndPFCI9vExM6
U4nKpUdB+MBCLwVVLKj0JCMMCykSXoyQhsbXzMAjCmHoddOhJYACAvjoPdN5tpJ3w/ih5AB5WodE
/8H7q7pbq/RaT2QgtrMRDgh/z+V4EGLigTxXrk/9OXe6IuVGY3m69qYlQUpxcrqVY345lh+2q6ru
fcuCOEb/gyYYe3CvpUWBb5bB0+LQ/BNA6IGeFUANossodmGToYNnO2O50sogoRzwvT3m7UMdyjnK
bRuCvG+GbNn+wDU/L9aDvpralTIFvXmnl34dbjnuvSP1Er33m3jTOU/58NhXgaGGvqqAf9oK1z0x
/ZFSDC49mtV2BD30QCovr3+aOQsS5bop3zPzd109uuTWdDfxqG4Yw+Scs06zx9bZ57nsZbpwKTtd
uuDNUeTQKU+xdA4t6NBOvQHvRga0tHk7tKDBKIMxfrAwzPXXh+hkx4WPHg+DoqQ9zHbjuu3R3sI+
PqIxC2djB/RdJS2f85h5skqRLHTq+4TUDOaKMceA0ogBmf2swN50oA8Fqd74qRIZBm/h6B4vUWxQ
RmXT2UreWWCksH1WAqumZF40yebLz6Zg/3N+IBeBSy4oeIiQwjEvQG0oVljeOA2Yx88wU/eYp79d
a6+1944zy98GUxKU40tfJYGtrXXjE7UWTJpgFC/DnCCqoaVx3Q+bWk08RSlXlz/19+jF+en68wOF
ez/NmGkVGjbfYth8so8n+LyZwRzOvAOkwu901Lwq1VcOu5ui96K8SvLMa9Q8yAfXH6FkoLr3rVFj
mPOWdGDBcW702palt8XvNcMZ0fR0UIYU8gZKFuo41thHBmY6xfHd5EcU7jDUq4PXD3yTgek8ENTl
0fRwMcpZeu3waRZEslvfHYfj3UKEBQgBr6QZVYFHu/A5h7CDLn0CpV+rNB+qHGidsQiSKPQshwSG
89kC0hnmD63drRL3bYggyNa+FGr+BNAgBOggoWT2Py5/QfFiJf4k4QMqmDG1Soaf1MU9UB6PZbmu
0odKJn8gJu7ZzKz/a+CqqAFcI8SErGyyrmhwf2r0IBoBj58mSdQ5y3OCCZEGNrciRooQWifsJlkN
4JXwKMQqpk27Tj4xI4nW3OWdkxoUylZ2wVSm5jAYH9qvfEf33RWQMkPlTV+qB3Y7GbvI0qc62kNL
KAC7LLGrLCLYw+5lUIPBudecV7w0Ly9LZkXwURrDHQyOVY3p7wGUcAxNneG9cb8umxFP5PfXAqsi
iC9nOWEROG33RY1yNhaTcR+cnp4FJtS/R2fPXvfHiFh7IXqphnoFIzyDyj17dKGxBqrVyqvjq7qI
gxKTnZeXJV4ghWWJjTgAxtw+1WHR5msTbIM6zrjujfmh/wS9ucSYZA8dwSGI23bQmIIxpXhK2mDo
fhhvl5dz9kD/Xg8eXgidLrAbIh60aRSzGlu8iq2qfnJsXm+HUV87fHp1Cy0BEg9EZUNdjUGEws+e
2OlrX3AOJvmVG828ywcr69fGMDWSh8AcsMVIausYEsFPQ0QV99nVWzNUC7wHSacg4USYj6VQc/oJ
kYVGNsa5tM3HtoRtrlihKuDOTf2S94CnYUaq+jB7CbRq6dgdGxGOXd2rjIzzAzfHNFHPtKBIu5tM
SbzJ0NeXP+pSLP4evzKgqmChd3p6KQejKglrNqA2qAXWkHhhLkm3ix9nnu/6r4F5rUclJDUmzHUy
GGBAMvW64c+EiLR7LsyVhuT/96uZIVVgCsQIKtStT421xBzVaDAhVDa8l/0H7yW7tfT1j/++sBge
tqbDqIH67RSCArgOQuepAavb5VUsbdmxFeGCkoM7mmbxvIp411kbqq5MrfNTcmeZj5ctLa7HgjIi
lOsAlFKFTJz2WUFIgUw8mjFmQdcGJhF0RxI3llwMBBD/M/L9MjnygNyinV6rMEI5qJmdTYhr1uVl
zNsuBgDHwp1iRscSR0Qq5ZXaF0OMNGXw7QQQeQ58x0P8b47KkRVxwgDgOKb1Otahs3WmfQ00lHjv
2Qt5DrCo0M3IVDB6nnXg5wlWVoywYNcpAtlO4+iz3UbDJlEDQndl9YITmjSbkkVej/OaTZJfsLyR
//wAEfWDGWFM65oW/BtglYp41P5R1K9Dt7v8vZbd7o8Z4bLE1EgrgJRD8RpvMoLckD66sqvL4iEC
5xYu+cDfElEsho5Gjfu8hhiqP1vVoxUBebMr6lUsu8gvZXnnyJAYE/RiZHGoAy06+np/3fc/RmVr
Nq9VtjXz7eWNO3sDfnvIkTEhNJiF21Yuh7EG8xFr59H1Im+Mgfv27g7ey8vke6vDamV7W+kU9+Ip
PrIs1A/6Is7T0YHl2E29KQOTciRJ47rMhBCNYqDfXDbAhHHbZkH9oPjKDaRwN+zaWfGA70p/5Q0r
9tgH+Q/zwKAhf3l3F59kR59SdP+cQC5lUuAz5F17ZDfFsxaUgIs8/lbe6zvtft8GQKdfy2bQJA5k
C6eh0AezHgms6hmAHCDog8xdewBC3EzeU1sCHFkyhoevTVDixeNXxMVMzDXTdg7GQ1KsIx2jQ461
a6dqC1Ym8DGjUlKVklbVYlgjQIpjjAIwJqgnnWZlo6FRRFNcTYvIp4YKrgPPMKB5qdxScIYRL6K/
cVf2Yn6T6AcnCZphI/mw6kKCOP4Fs+cdpSCFVKDN6fALWHGjD8HEAqtfl+l1yK4r+Ff8QPHg/Tc2
gThEOwSFxrOuq+WGTRMBZO1ndFX1pp/ld1F5p1RXoY0JURstuyKZGcskZufNFHOhO+uQWZjktzEv
fLrUlJA8y22YhRyY8gnSyXobo1l4hZZMtsvrmINLako33CkHDPTGBh4keo9HKplU/LKGbLq2TyQn
eyneQ0QHhB06hpddcYikjTE7WuksA1fgQ228pBiJiOhfj6UjeR4b0U8XrufoWmQ0zCCXtyLhHqL1
uC7FvWR/l2LUsRXBl9NxcjpFxVLwzvAcbniObBZuKQcfWxB8lapapuYaLFjJfZ9thhI2ULkL4+Cy
pywlSFTh0W2F+CykM4RomxC14CV4T32FVc+x495VmnJj2MMVsdtNDY33y+YWN+6POTG2JlkUWxON
gGu22s2gDfcTAs9lE4tuhoIe+nSzCOQ3YPXolNsatTqWwURdfhjQZEhCoPze/oUNdIURPHENB5z8
1Mt4O5NgTUCz2irEsptXTr5KLlPBWdyrP0bEG/OAXqPZuxR5qG79CsAJ3M4vL+OsxzdfJMCSC4pz
NNpnEeLTdRSspxjjwzpCyHJkXval3EbQAS/X+RXeaNHBWfXIeNPKvgn3su901lD9Ng4kJPrEiFLQ
1To1rqHeQ3gNFy9Cv3M95NlDcs37x2SXBPGmlVXOFz39T/gR641WAmIa1sAvxhTkHOyjVThq5Z95
ecer/2ekmxPRkQtq5kj6KMLKBpYGUTwdoiEM9KGX9PHOmeBmlBdKBJqNtIqoKkR5jBhWncp55oNQ
ee0eTJ/t2e9qG76w+/IXCo/GAyk9/ROdasowSOsX+U7WFl84bSc/QbgQtnbNLK5gUEGtR2p6I1XV
O0DtYicAM0UarSQOO4dvIa8R7Ru3iYo5ij2Cw6pGSg1wNiO8Z4BUKkhe1oHmodc6qwTE9VMCKq1w
q6V3RtWsYwwRX7a/cG86MS9kF7XDRL6dVIgt5lqha3NAsSlwU+4b6q0q62x/H/BLixWyTF1nRZJE
sGYYDw3KDVOD9igGL8Pn1kBiRwEOvbN/kdpOligkHmvETEGjY4fD8rYEQcYkfV4uPV9OTMw+dXQ8
mEGKTEmxLkW5p9a6JisjRL9Fvbboa6Ksolzxqk8DVNxxuAqjlzBuMRG6QlUHSFfPiq56kGKyt5E/
kU7GxrW857aFiSd3ntcQ20JGlGQ8GvDb2vI5S77q7qc1rfuSbLLqyZwCOF9AikGShM/HjE3AnjGW
BLpyQOKJSKloRBZ4ZQk2fdyrv803DkjtlgeWnzxZfnul7fiqVz3pWhciIp7xIF5yHIxcASN/+h3C
WGlyRcfZHdbjSv9J39Hk/nC9rFiz3/mNvc5uXXj2Lr6X5Z2FoAHDmCtCDx7FfjHtqKNJuWbXuAkO
Xmw828V13Kwvn9TFteFpM+vEYrpARDoBFmIMhtPipOrGxhk+9HQ9gvlsyDdDvLlsauGqBmKEP6aE
E8OBhSGAe+PEaEGqBGq7dfPN6EgWtHAbOLEifKxy4I0LxZzMJ8lm0G9rkkti2+JHOVrGvMyjUwme
20IvIxiIwffFfkTdOpQx1C+lfBeYdTRggNqah+NObYQhhE6iLsXcdaSuuhHRWltlya+EgonwAFkA
gF7TCOy7YKO9/I2WzvWJZSFPQdQKYkcGLIf8vo29Atyd8S8UBwHBjsqgQpNOVt5aNGlj3NrG50cw
Ed9gmhvT1OjQKEGVJq2fCoBAW7TnGyASWpAit54CDoi/HdXApQpTQn+MiusE++2YzJjFfLor7DtV
+7KHj8t7uZAET0wI9zaA7CYDjAB4RhNfHdGeBzs1O0AFlkg+2jcQR0iAx5bEZl3dNVavqbBklP2T
1fJ9TEcvBr61LkdspBE0xleVvtraI67h3D5kQ7jSyHuUEU9NYo9Y4S7q7DXYmwNm/9Cp6mf6R6Q7
ngn2vs7K7wYAkWMIQV3eoIWAcPKzxUtK1IWQRsHPxoCupxfrXnt2Ieiary6bWfwOOpALmP1QZzrg
08PEzJCCWBOw0dGezOfIdbN3BjesvMw0QtzfLUT2JrerApsBAXTJIs/jEbhTZyJckCgQ9YwtENSK
Wd4wUCgk6WOhXuWpZHXn4Qh/35lZAWdxCCzzdHVZV0YVjfH3azRqXQ72ajVZu+rr5T38fmScuhjM
kO9KCfp0sHVqJjHbySosjLWk0UMFLe9krRqbgQU2Y15Nb60p4J3nuIfG508WCEd8X/escj3JQuPS
csFABZQ1lqyDceT0dzRhqcWjjuXy4neR2AfwXmzGVpeMhizUNi3M3tu2M08NYUBNNJPmGk8bQLmL
0bOe1E0XqM/Znh6ca5BfQUbnOvvM/ewq3TuSK87CpQ+WIW46I1mBPBZBd5OqtkqpIgCjseDqfpg1
1d1Y6N3MXtw0N1XDpw4jlEZ9XwwpiHimTKuMQIui4k5DVeoWlOJ1BHpwt7YDo6f6qq+rbvAyu81y
T9FTVngNT8In6rT1Uz8V+GyGmpCtTuO/T8UYt5rxzeY8SoH7xem3ymihQ+tsjrGOvXZNGvBKggg/
v72cWhBy8cjRwi8TWBiK+45eTf2jGl+5Se25MkTg7N+i/6NZhhTloCwLNoHTtfA2S20zrgAYMBlK
TKXTrlI31XxHIcTjenYYqxQvjTSmW1wXZXK4Z9PDGMUGvBld2pmFhVhiIUWjqQs4AWJYvNPf6U/D
Kw8KSu2ub+5oULx2qLRv+x7iDvvs1rwJf/89gObE/ncOP7r0KNrgVuoMvS/SL2Zf0WjT0Rcrk9wQ
Fw/3n1V+X4uOrFhJ2cVWByukfsBYu1alninTj1p0GVDQAU5mYupZFJpva/AylkaHQjMqGnprXYeu
sbHphJtG4RFFpoq1FP4RlVUwxgGDSEQUSM0NhWkzO0qVE9+tdND8/7wcms/T2zzUODN/okI0Y+5P
PbOl0BgBuhauMd3wYaty6Dis8t6ziB/KKAe/f654DI6MiZobHJeaKtdgrOJBpl/34ybjK5KsNLa1
zfVgYHr+NouCgm6JIePT/+bIuWRcCMoYGgJ/twnj/Ka+VwdP+QEY5KrffKbXVnDdhF4YOJsXbeux
HQTTIbdY+qOX+8TvV6Brlv2cJWc93gr9dN8hDguw17zvKj9UaGa6WxZK3jJLQefYhFDYKEOXUm2C
iTYN2mGnA+0IZHWDpuJaIX5dbC970kLraXYlpHeUquBMYtVoAP2CmUcz+qRc182dOr3q8ZbUt2Po
O81vAskr871UeoCyMBSs/qwtSaFu6bAgwOEeA0ICvAWEhEGh2xi3BtabudANQFe/0yURZtGCM4NI
QQ8GjmPBgjqVZaLbwGyGRu1p2bUamZL73gK2Eacdu4h5fZCbGuJ5rLiicppgEAXE4dS+ysYHzd0q
yTVrVoUdsFlOFySWHP9KOodLgeDIsHg2E6djTfd/pH3Jctw60+wTIYIzwC2HHtSarcHyhmHZPpxn
cHz6P6kb3zGF5m2EfTb2oiOUBFAoFApVmT2AJ5Drkr2qvyf8Vp2e2+pKlbHLbRn/GkvYiskEV1Qt
g6zCctdO36tZuyJRLAmGZCMSt1hdZNaUACXSoXAy32XFCZeQwHpX+CFIZC11sjEJu61DxV6bKsuY
UHZFv7X8KhneLu+wrcMH3WTop9Dp0kMr+OqqMpum5ktfWQBBPauJf8W9RpyhnCc/GkMQgVit5l7G
3JrEJUOHt1VUTp9150EeRo/tpQYvT79w7uYM4m7PpepM9tWQPl3G2phCdWlZMdA3Yy1U1J99otH1
akksYHEbOV/NsJ4qbs27jMYyUsoN14iObQNPf7jToYheQAqVAHdeBlcVo11EneLbsLw3svKWqNVV
pd9Cp2cHZSDZ28jGQ5C5hhUrpdWxwylvwn/Eo30oi8yxR+qF8Ys+aQdCrKu2emrC6NRHrYeA1w1Q
zu1OreEkUHng9NlIooPRgQVFleQa9I1VxofBrNDih1BbrOVrwqQvaQHjZSVpPdKF6VVkloqG1oc4
ecGVfn5jdmYf0ak2HBJjSr2m44gYK42DW4TPgVPPafRaNJVyXwRaEnjKwM0MCptph56uYeRXxaiP
MVpFLN2joLD82SV9OHho3xh/ZkVi/IqCJt61xjiNzhBb2jvtG/NYDFN6mkIGikKEDvNjZzcqjEJJ
34K2jo8hJB93KDFu82tSdPZNqvSlpIbjPMuwdHAZJpr8wcqFhPpnmww7xejzpXwqTyF5pw+9+Y+u
I681MXRWT6XRSw6xrRgJjVvoVVgOAZB0Cb4R7Y/Yi9DKcrWH7gVpYh9VAxEk5+arclf2jvLUHi7v
uo1D7ROg4CZxL8cL0EcRQ/ug43mVymputqZwPSLBM3Ij5IzAfFxV95ERKtFwHMSKm/x5Ug6CULgr
gmUWqve4OX5eKlL3dRcvj/nMqv2uS28LHapRfSM5KM98x0J+/JusVHxc7wktqqH7oGQtHFVpXGZA
rjayfLPcEcvLbL9qZao9Z1MITHjEhedMseCKl5NhdbUhZWbqY9GABlYpBwe9D75RTt5cNR5uDpJb
8XlGVQBbnMUKLOtJyfoRYUZen/T+pFiuEV8PuVfS5xjc3PZrhFzuZRs8TxAJmMLaQTyCU0Q+4NNV
r4r4LueYyKXR9UuKo7vzjPImVA5p4reNE/CbiR3U4SrijzTGmXeCGI4kDDs7iT5/jiE8LRMy6ZGe
4XNaM/w2pO1PS0v31RhINvvZ1vuAQWEYKmnBMCOmOMChUOpxCZiEok7DKt6Qg3m4PLNnMYMAsVjW
ajHtULcCNENgYpPWaY1TC1bwmdyr6UugfP9vUIKRWjZnlKvYGE2rOlH+AF6KXUVPcxq7k6xqf3uB
fs+cYKO8jYI8Q12Di65sVxm9EGqC05+yroKiHruOwfkhbYIMrDCgdLRZ3BLsuhRnMNjH3TwMTpVe
SJbo7PAVYISxNHFWBvXcgv60uBmbJ4u0X9vitsz4zsI1FdJr0kvGcoZ8ugoLiMJum3WjUBIOxK4Y
3Qhcg78wOP12qpyrmLjz5HZ9sfsL49DAD7awdSLWEA8BENTzbsRcKiG/TlB2QujgZ/zWVp+4LiEc
Om+eWca3Alv23croxyrVcyjZgkwdGh6KBsXJGAaJ8taqcYNq14eqo/Yo9H8p7Ye6gXTLS6c6mbrT
ucyXbs706kvE8KGYM+S+MGzLcuzg22g8Rik4u32DgOS68gOoUTHjrqVvl2f7/AlQmAFh21eURhSp
W+xFFGsgHaxAiLJBpnFX1WhHzXKnsioHr+wqyMMvQ2/uzNWIhU1T5D1JignIFXKcSn81W+O+l1E+
bzpO8A0wxPAoRBSDJDLMSknCDuKIs+K13ISoAu++Xh7IeST2MYe/QYTAaLAbTu0RotmqfRdUYEF/
te19Q65z47aPC7d+tbV9y29Z+YPbkkncdAmr8Qm7hdSpQXoo0bg6tMM6U3Hm+Ak3scoBqaNlHypC
ZTniragGLMGgrUaBBCoVBJdgVkWihDMQSfU09Tfcdmi8C6oB5Ai10/EDK33J9J7VCS/T+xtRPGN7
pmXtVACxp3uu+VZ5P6UzupVKr4g4ZI7RLFjh1eKPWwgW2JUIieAb5ibPZzxXQoREfanGyLGzHheO
7tgFb/rwra3nw+Vxbk7sCk/wADUeKRPcGqBlZoMoaR732qD4VQliD7u/C2trvwhHxZnqXYbdtKAV
rOAA8rEfdWWB1WzyQoL3Pqsjh+sTWPK+qX3uD1olKcfb9rp4VvvoN0ZZqGC0HRg8bD5jZmNt2mna
+KzO1U2sVnvG5ttEfY7V6VAx6qqDBWlZPhwDSEA6NnlVQKnP2mBfWrIesk0/ARYuMKcuPNFnGQVU
d3aJyRoX1J77TOsex0ime7YZYP0LAaLAz2dNX0EPYY4AgcvGYN4iPE7SPTPQeykJFpcVOzu0V0DL
UbM61Ai0vnPkC3CCWYEbo6anQ84aNeeHQpqo3/ThKyjB86GNtoyVZSV7fuitBza8clXmcLavGSsQ
wVwKi8/KxDEemocQktGdAVV3aXYVB0hRQ9uZ+hqoDdRWVrsuBRY8ACpxuypSAdwr3A+Wmk3dr4xD
j3L9Btxl1kGvb2sqCfJkUyq4AdaXKUsIQAvNo6iXDsI9bfu/ubagFVNfBGSgPCmA6EWWj2xZtwJP
smNc7Y3J8qmqS06nTZNfwQi+pdasiSUWYJBcc7rqvUFzRViiTAXqDsEoAds0+xWYEE+oNqdlMwGs
BsvIlN1WPehewu9tKUvgyoAWj7raX1aoNojCARQX98mwVzEoCjW2WJI+2DSE1XjODlqcAWkCQ1Ao
bthh/iVSpl1et18u+/9tGFRWoikPfSAiUUpdlVBIn+GWVHT/DPqEnOqXUVP/yuB+owiOokirJmQU
KCM3D6odPU11vE8KW9KjvXmYoef0f4MRXEUX0yzsmA0fi5vlHO2NoPDN+MBxYalDb5bdj2RzJzgI
1gSD0ZWAQwdTpLmV1jtJLHsAlI1J2KtIB0S2BaYivFYxiAxCnjMBkU3+Pc7Y7CPDiet6DW5jX8/m
7umybWzfDnBUKZC5QbwnZsqMjkTI3gaN23DfbE7gXOKRCaK626q8srmXUKerG0gDyMa8eRz/xv2o
tF9tsSKc66lPMeZZ1ZwMFWbBKAtCNqPKFYRwSk494VmmAoIVKAbDKCp6sOBoUZ2fjqk7dTtr2mXh
H9dpLVHlClbYCLQoUHXTw2RMQo9j1b3MTba/vGqbVrmCEDaBacVdC2kCeN3ypskXIvQnCuu8DLIZ
ra5ABNOneHwi04RxIMnpQIO8XfrmNKjqYMGs8ZGnVzM5XIaUGYWwEbJByYtOA2QRoBiFZldBWXy7
DLHp2lejEg4sSw8gV8fgc2vUhBTNTRGU+866icGO8DdAYFRGkmPpwhfWKAEVdWDopHENipaePAld
rWB+PxZOyYzXy1ibp7D1G0tYqqZuM27ZsIfcPOH+NKqgReOeDmI09U/1sD4SYSsoYYnaDL0iRQUo
Ve+u9XBC7v5xzPF0pnThe99kRx2Pj0MVaJLp3Db530MU1s1Q0rFPUkynBh/fgVwIFdPhKCON3vTE
q9EJEQYEvYZAX0bHDI9njxVITVQ8gnNzVzW2Ly3L2DbG34NaPmflBOeu72w1x6Cy0O/xYNBXe739
ZlidZPJkOEKgoWZDz2oFw9Jq7ozL9a+O8UiRfunKROZ1N9Nc/04hmBw/j6lgJA9iBiw7eo6HY1Q6
OjgNo86dh8DJ0i+z/c+oPJWGrNHxvNLyw+/+bzKh//EZeCRWZs05gOOWodb8nzawwx0bFYcjIKlT
ss8rcE1Pjt0zb4grp+pButHHjqZHjtbTx9Go76dcsSVzf9mk8Kj9+bMKTg28mWONefLM+5PJHngZ
XSXZi2V9SxtLgrbttNFmDo0pPFOKfea6OlVVk+HMazLFiSu3L0cn1kGvrh7H4vsEgVw7kpwTm8b1
0UmjQkfgTOR+TANNixs4baRw0Crlt/yt1X/VluTOu52DW+EIHoB0U5K0AYZGQUlQHPPYbcmPrDnk
/cOk7lUNZ+3Ppnuuswd0u3iXHezmIq6wBb9gsFrj1nKmg+kks1A5kr60EEAEh3cXov9E1hImm1LB
L1hVqyYqB1yY/6rjW6Nya3ZXmJJBbZ62q0EJXgFaHRZ6NIDSp/PRNLufaqdJovXLA8HD1mfjz5TE
rooYEHHdgP0SHRi605D7rN5dXp/N04EtiX5VQT+GqJXA7F7jSY52I20sb4ih31i58mI19PEyzHa0
vMIRbBBF42kX6PAx+vCKx5LlFTve6arDzdBXGlRLHECBFXWyLsht21/hCvanTaRtuxm4KOtxmr6+
CmbdweXRC0AhW6RgTbS/t0X0o0r4wt7tFF17TSlYrC6Pf3M5V58h2KUOKlN94Isvy7qryqhOLfSE
c/B8akRGibMZ0qygBOPMbbMacPtqIBz104ThNAkudygmHF7B03j4T8MS2UvTNg0KlN9huzW7EMqK
wLInVzEkoeemE1kOKZAMgRVDVFsxjNFK6AAjrae90f6CUGyF6pFY8Uz+3CitZHdvngQrNGGt7I6m
nI5YK2X4pjXPVn/S7JcBMpUFPRXVbuKdZA/KAIUVS9uAGGW5DK8A77TlFuRGRZlyU97mum9avi5L
B236r98jFMsUzSiCjIkWYdMz9EEj0zAn/OmyZWwXI6wwhKAiaLUWD6MYlJIpD3Y82E6bofSmzLXe
U7Pxth6SO4W3Pxp9mF1qzM9tMB8JC5A/jO/iZqFzarLELzM9cIsefBLDVOZOYgdEcgqfV4viK9Fk
AkWwpXr7rDoPQrVcyWkM4W8dD8dtuEeXB9oIyuqgJWjDqlHG1fO9schnwReTZDiO3P6bJND6IwT/
CLU3Cy+q+Ai1fBgISlPxqJkXsvTcphtewwju0OA50fMUK4+Dq2G7tr2ehxeLWG6cfW2TZ6U8mPWx
niXef/uQ+Xf/2trnwyxAI5EZ1bCFRJmvCN6Kssq4Deu0lnhZGY5wc6RMSaqEYucibXvQg9KvKUqM
DVnWfdsdgcOEKnjqs8ROEHShlJBRxnCo9dxbs9PmXsfRejX5YAlRLFm36+aiLW2ZOrjI8fwiXojD
gY5BamDRIJGX0ckpu+scD4pj9DRGN0NxsMvEIRzsHqZka2z6iRXw8vvqlgVxNZKVJoxyovWejMN+
IN5lN7F5Lq4QlhVdIWRRbiJ2wlSODEmFeVdZgZfSQ2lQiWlsnopgA0NRvQ1ad7F0AsRB9lgOMI0i
ejRrP8brvYIw1ICoq+ys37TCFZQwa8Go9UpRLFD1g6EOjtUqoG9NJIeGDEWYuTyMICe4XOuhtWDj
lRmSfpmUnnLzZALv/IcID2p8BZBoQPmR3mJ5VNClhvH1BCEJBWQd7Z2d+UkKPnxdctRvPoB+FO4v
emfQ+RUOwyrr0zxF3Qn6QZ30xnyc7q2n9la7D3aKp3xtHHTx9sfwH0Rxly1xa1OvcMVQRmvSIlE/
sk7zkVHfhFB7cq+Fp04Fz/zDZazzXrKPIwfdCf9vkOLDQlxA9RGRLw7Hve2EYBd3oFfqzo51n1/l
++pkz86r4mTP9Q7s+9xBGTOR3C+29sN6uKJL5lyPLQPmM4+7LjktxPPdE2vAwv798lg3XwrXSIJT
NnO70IYQSFpygkvuJpD3KyfTRJmCfmgslB5bbi1r2zmvEhdmWNiEDGzsWk8ww61T3syI69GW6Iyh
g9eO6JU/B48nrjuoIfe+B34oe84+LwUX0IV9o6FcT+kTeGzQYO2CJ+s+eW096sc+nt32IRb0IfGY
Z7jN0XysPfKNoy99336tYN1QbDggTrJBFpgcD/pbs1MeyCmWXYyW8YsP4UvLMoVQDFTlxB48NHXM
aZInOMPG2yAe0ZgtO7a2HNQ61BDWvSlynikTDo9iUc9CwVS+DwZZD8Lm/W6NIqxzk5mxMS9HVA6H
zkaHZjfoJTein3qH+omM7GzVr5XnWdkP9s6cFP+ydW+dX2t44a5AqhFVtqidd42aXKUzPQ3ZP+Bj
fG0n8vMykmw6Bb/Y9EpZFKA+dul0b6rPU/+FB//8JwjxWpB0WVdQ6HS7Wjq7WqyB+3DezZlM7ncz
nllNmqiYODM7MrthmTRQE+FGjrO4Y8dGu+tNf1B/JuqpVD3Fyo//bXiCywujsVeVCLCh+bXBu1mv
Ppja62WM7VPk37uEGKqZDJ2teYVVigcU7/XgpBnIV8aGU2Nq7wn70rL4cBlxeyP/RhQ2wGSnTWYE
QGzqm0BBFJiDZ19yNm5iLB0cbKEHOStKKlrWqsOyybQuui3tAekR2yi7H5dHsjl3aCNadFUhsC7O
nYIKILDPLyi15U0QolVugmxCd4vu1dZdiNe6/4YnzFwezlMKhg7cherHxrgL0l06XSfsLQ8eRlBT
XAbb3L6rwS2/rwJdqsQQ8bUANvUzypGPTdqiH1ZSs7vpjVYgy+8rkDTsBzx5AyQYah8sL64S27h/
szsUekjMTrZYwkXSCotESxVAgRFPt1Gy4vP5fRq/6NqJyAqAN+dOg2yqBfYQ8yw1T3kLxcsAZzkF
Deo0XKnMi2tZ5+12TLZCEcyhMLSKZMvVmN1Ed81hPuD16pjfVAWevR083JZO7OnHwiU3+U7JneyG
+Zpk/c4EaZY3Qugw/ztSwUp4Z4BiIMUW6H/cQQIkRO8S+/n1STNd5tVe75p76s7u9Mr8ztWvZtPl
O0PyDR8x/VlksPoGwYiQGx3zNsQ8dOjc9nJoXD2Op3bfH5L3+kf0oIO9zsczmEyPcjtiW+EKFpUV
2mS1NXChFMOIUzrjiR+0n8HPTofKjqPsNKd+xyvpXYVCZernsue3zc2zwl8sfrV5AsNIUzsGvvnl
BlpF0WtwPSQ+1l7ZTQ577E7Bo3YLkoLw/bJnkOEKB3titZVpFVhzMPrGSCEYNzPxW9kjkATlI0pf
jY6mqP8edYwubt6T4ATG9DTpnbmWXN+Wj71gPB9H/wpGM9tAT+xlEtFClkX0l44wG9zsjqL/M0cK
In8FeVtZ1eymM/q9dB8ZvhWqUcxN1E9A7aqfJDC8LAUBQwaWpycLecO43V1esXOCmM/b9CMoXeGF
VW6TbsmfTi70X8DR5NKv+C+qPHprtg7335R37iqP5LrYc3ScutkDuZ72l79C4hU/mARWH8F10GxW
BHZTQ6diHNRdabiWLsubyFAEj1SCHbuPFrupmwJt37Vr6q88lYWEsgVcrHc1lqwpljIFoCjJj1b1
286rox9m6k9IESYyHuHt+HNlLoKnMQlIE+niZUnfOhN1TfAsUC/uO6+DQAayQmBNovwFHXH+f1sy
wcVoXa0QE5rdoFnb4zY8QqMo+qs8xmpwgjtBdXqp5osbtUFON38d8mM+7xlq/RoKCjlLkkaQ7Hex
GM2cmrjrl4XLmU86P+48pcAWTI6z1kOD9zTKpLhkx/TH7ytTqRhsPm6weNkR5dvaVQ518mt+sv3M
iW/aHQjXdPdx2j1n+/4KDCyOjB1qMxb+Pb8fvmGFjwaEAG+ZGDFJuR9SijyVxL0s5nfuQ9EwDO7x
hbZJuDj3HYFarYbQipUvXXSk9onXL1HmU927bI4yICHiMUdSl3kAoGraRZCMG2/RyQZh2O6vymhA
wfPvkAQvYvXQfh7RPAn1+h/ovUVkmuGttSwllQ7ba7NQRIElFBzRwsaeEl1RMyvFUYoS1xxi6Mw4
Xp6ybUf1G0HYwRMUuWZmwfpmNXGmuMbpUroBNa77kjiQLffagUqO1A+y+XN7+I0p7GhQA0Z2rQAz
LurXVKO44mVF7St2lh9oWxk4YMNcMx3cMKa3uDPQu42azVOeo/fWKWKiv2vd3P7oxpJcNwYbr5Vh
rL4ZPMoe0WZm3EBp01AdVALEh3xuUblaWY1XQwX5H5QVBi/dpEzvBmp98Pw1Gl6oR3HgNWOtHSOt
yn6wyk5vwHvS39BpCo+xYo0vCec3LY9NtJOWxujVth7/6NlUHVlqm4eZtmAqUOoE6iOgsHUtYvqJ
Pn5RKprv09r8oo/EPhilZvoNie9LOyaSVdw0/IXT1QLTDbLawnFDCo02nVYgE6C+GbUzgdGE6o6R
Xo8y9a3t7OcKSjBJqxlsRiDA5dqJdrRI4kTsUNlvBEGBSk9phO4sw88sydV2yy3jBq2BxscwFOWD
xmnlpOpuSEhhYCNMI1Q3WxDKgi5oKLtjYxb7KEwOU96i5U95vbw7tuYVJN9onKAqRYwkeK6i72k3
sQz3zxY7nD70ZgLe1KpFxGnfKHhCuAy3FZus4QT/FUTUJMoIuFR5GLLWb9lzwv9UD3a5kq1BBNdF
G2bPkGqDrZS/CtwBIaidod8Vra7lSQssiUvefIxGrwGePkC/gIugABdn81CNNvq/rRSaysH3gTko
oPR0yPcOTx2KgFru2AVq8SbuBKrkKrI5oaB0XtDRFipmYDJiVAkr0U1ItZ8QFHDj+ZXLbghbHhTc
O/9iCItW56bepEsPcxppqNXfDyF6eRKEDW9a99NoJbe67RFZqBpZFN5RY/c5sAQDWhmaA3Y6NMoc
JQLlw/tolpIgaOvYQWbsfyCizlY6GIpB0hIxctm+RIW5K1Dy+hemvoIQqimsagY3C8E42ir2I1yP
64m7Vv/zMsrm/l10KGzwZ0HqQDA+W+d2HCdYm159ASeNZiUwAbxUVAij+kxi6puGsAITnDAuhrMG
lRV4xv5LYIE5s/IG8x1dc55JjxH/i44hOHwb9bUgBIPm8mdDCLqiogFYAF1cmvYhbZxkNP0ilWyg
szFpSzcumAYhtqGB9l9wgJAxNho7gqY2lIJREpWrd/H0tYvBoGKehmB/ebXObFsAE3aSmpkWMtoA
G4LBt8IHUAp5TS8Z0bIKn4IPAUQwiWAykLAcAUKnGnrDN7m1y6DErgSSI/k87bQA6dDoXCQ2zttp
GEdjy9RqKLIxLaf8MfbguDNzz1T9ptagj/Ml0xVPLT/EIbrGm/S7aPzedJLP2Bzu768Q7zOQQu9j
UuEriuQ6H76P5pWefQn+uOoBY6W6BTLfhQIPbbWfjdG201mx0hIcXfOtkXo2uyWjxxRJELBlH+Ba
shSKMMc469u1KlBgDTl4LyGX6fT2W0syB0VXl43wo0BUNBAGQR4KHmk0TOqCgUyDmij2gqIqJAFL
Yp0Zjp6V7JBq9QA+Z5bhAbucs8YPU9bdoI258pUExVw3o0Vb1IMyUJD8Ggi4/CBkX4Yg3J2TqPNY
mGm/FHRNJJANh8iaX5qFUoPobior32A559d9r4/KPsvNUUGxmFEZnqEXoSLxU1smAWcIt7EQxkHz
4PNiIS+pki4GwW2tal4R+LnqjAZzuulPTxEYBRK/TAehmmoqH1X6q5itqlS9JmBcRKYl7HaoY/on
q0DjfHm5Fp9wtlpQUrNBDoczUTzhAwjPErCkpq5VticOLjEKkYrLEJvzZYOnGsyLFLzDgqe1+qir
5xn00DHXUm8cvzVqg7Ync/LGepKszdZwwC0Bskz0pYMPZTnQVnMWQEazniZ4p3TKHQYC4uz+8mA2
AcDoikcV1J3i7eszAC5FJskyDMbkkITvjgn/8TcAULJVFhI9iBR/BrDDZITCXQTFlIH+tDPFZU0k
fSRf/oi46tBOgkrnwkwHaoHPIGWj5XWTJOBoBkGAGvs2mjFZ7qFvRjdfwmTwamQqmQIagb8wtzXw
Mr2r9emrsAcpMyjLaV18x+3ANcI/LpTHtllDCNtTbTOWKxHGFmpvaCjz9NEnzNxNpuS0PbtSLTgG
eKdRM6Fq4BH7PJTAiChL5hy0u1QNIM3wY4QU3jC8Nn1yb4+o2jWK7FpJZa0GW7vJXnQSwLcBG/lI
DqxmMMc38aAH7NRbkavWuoe+5/es1F+KP64wWBwQhI/RdQe+JiY6oDoytHJatABIbd8OeP5XB/2a
hzIC460RrWGEFErWoi2YQy/WnaCP5OjD6OZIacR2eIcChMPl3SXDEsJ/A68eGpK8kDco3lh2KtKb
rLrtiq+XUc4v+R8zB4Ir22AgZhJvGZBwm1odZ5VrmcmvroUysdKhEgVaT5bh5FFznxaZV9bvcSN7
wz7PZS9mibN9eTNcGN4FD6gEOcQTS7Dk95XuWmDHL+8mSKDFR03/VdYH03wg2hPtJfO6/NUzh4Jw
DWEF7jbQr/68GYy4nBDIwSqtJrrXwHVb/AQ3SAu9F+OP2UeWAUIFAO5dRVmAuO9ADhlRkLvjWOQ6
d1u1OQRhkv2Nn1qBaJ/Hkyi0gO0DJB5SlPorTxRp5ctGsjllOKuQKVviyzO2pQk0SDPBSTKR7lcd
xsdqmMBkbx/Y8K1u+t1ltGUTnS3QCk0YkA6pRJyN8IodyKtRSdH5wTw64fCdReQ16O1b1Xy9jHjO
XL0sFLgVsUqQM0enxuc5BO8AyWMCyDKqHoY5d9UqfqbIYRdQXhmCzDML1eNFBeJK/atuo7CjM9AH
VvkUsh+Xv2V7rn9/yjI7K6cZ9MmUZTWOHdsc3JrAudxysFma3M9GCdTGRKO4cZE+xMkAbQDhWGgb
ba5z0Oi54ci8qt1DTS4yDxbNvZB9I7L2NhmasKxxx3g/5wX2XRqAjfm5Dr+OoebYKa5M9pVVHC7P
44b7BI+VhYFBdwuBg+A+26oxZ20AVzI16T5gXkd+mvyRzbUkjNs4W1EPpuMCAV5OtMcL8YkxIs/b
5OAsTs2vBXowhoNJrgoD4njo2dJwe64kDwVb84h+N20hZaX0TMuB5Z2Cdxx4zWy+H2s3KsaT5h+7
xO95K2Gv27BFutgH6GTYwhQhjE0hVhMqi8pR27HTiLjCGbsUNpKH6IWk9xYapS8v2sa1D4CLfq9u
oXteJD+fwxLdAgSHUTJo+44whxuDN2CfXYbZso0VjFgs2LRaZYKtO3MDXIuS9gYpy6DSdqNMxH7r
hEOK3tYUyL+hMffj99Vmrm2z49XCwA+mVs21QxTpOLzQ6hM0Rx/I2MYPLJ70H2Cu50hzQ5YrSqwu
cozIKmrJ1G4d9MhsQx4ZNyh0flBhMUnEtJwvytdzcl2x1jGhBDAHS+wOgegdUeDQkHC36++X53rT
XFewQhgddaAk6iPojI8jeahLbMTIeikjtif2fF/TxBmK8i+25Hqkgl9TSK7SaQBkPH6LlW+DtsvA
n910V6bihnbrxKpkbmVjFFzb3AZ1XFoALFH612Wv9fycg1ZKKxN3yL+pkcS1nRcOLxqyqzkV7g1m
MAZ6W+igmtd+jZU/9nvNOIb2NbWP1Liz+XOX72oTIo7JcQgkV+RNn8AslF7jts+QCv98PnUDn8uw
hBlxNFOQ9sCpvutB/dSH4O+S1XMtNimEAiCn0cEaShlcnXhCpeEY9CTGxOpWpbjciFt/GKbY57mB
uls1+GGESeWn0aBdaYr6hQSq7g2UW65eZzYO8UhWh7s1eug+4GmbItNxJqZrD9AfNgsDMx8wn5rV
yUj2SbtjBEryqFW4vHXOa3Wwzis0MaNXJnrIqxj1Tmpx16nQX6qbhYvxAc4LrK2GN+SJVzTaDVoQ
KtXTXHq04qcquYaTJvmjQp3kfvSIp8qkGJc9Ky4LPg1cMBbk7U3xTk70liClhlkYK81P6+oOR8Px
8ti3XLSmURvKRRqeayzBxO00gIghX7xVGkOlHqxBEfpn6HDUmrmOd+DP51/+HBHEtDroqhY+A7Gy
u6/JZLACOtBz3CR3XdgiT6bMkEqGmr0XhLyVRF9bI7ShVmRgL0FYQXznnPLe7qA2CVMqCttRQ/Jt
zuarWNXusiiQYG06//V0Lh+zOoiMjqcawmrE1DbaoOrvffdsgbFF3SGkHrWbPEI8/3Z5PjeNBP4B
hoC9Atrfz5C5QsI0abCCGfpng7y9HgKZ4MvWFGoGOGDxGs7YufRjoKYznnOhldJeK9mJjo9E29vD
w+WBbO55rJEJ+WfVVqkwEFbqTW2Vy54Pi/tUJ1d1VH+ZWOyHXXcbhY3k9NqcN4rgzkBGeikm/zxv
Cg8HjkZ4+Lyubk+tVdrX1sxeLo9p+SNnO3gFItgDnkpRFNEDxDRHz0alGklSr9YkZ/+22YEfRIEg
HdVgCJ/HkiGmLCDljBu+kT80gwrpoeoYD9GhMDWvIcquq+zTYP6iUMC9PMD/DzTudAi+kABly9Gy
snjLLCB/FEN0gHYQsIzfVGI5UaPt+ihwxy7f5+a3oRz3ofoXT1tLEQG6XSG+iyc7ARhpE5MMNUGy
rSVe0B1nnETRL8nolhBGXL81yGJEq9EZ49wqQwSQnti2M1YJNNCJD5EAUOYPTtmP+xkZ0iKxH0Zq
x2AP/vkfP0Cw0hIviWCRxgeEJN8ZxZ7Ob2Fwa0x73oZ+1zxoyhPT/7GV3WXcrc2xHrdgt23DdZbr
cNJmArEFfc8smUj0Viyn0yWRiFyAglvW55ltQjXU23bC9hsKV1d9tX9OyN4ghy5FLWwsK3lcPlhc
SCSiLBtySDZo0YVY1Zyh8cIiuDBVvVbtwU244bbJt5LINN23Zm4NJMSoKNQuwpbiBDCq4ks3F096
IWPv2HIqeP3EAQoNDmx6wfJjA0K8rEe0FvGvDO8N9X3xN0mENYRg9yZUakGKuIT2wzNOLxqDINaA
eHfo8vq+lvV/bi7OakCCkduprdRxgMWZ0iu16V1CK2dg6MWUBVQyIMGsR5JoXZ9iWEmADpHnPrtp
2kcaSWKqrfXBMwLeyDQKwjYxyzUmM7hhA4Y9m7HS6clbVdWHIZTJGWxZGogFsE1xYEKJRTDpIFLM
2aBwDSxNjJOCygUn5GryfNkTbOXsUKeFSgUd/6LSVFgchSe06Abkk+KOfOtqfY9mK4dAV2YyU2cY
o+uhfdcH9J5Mzc7uQj/ElmJV6GadTEB585oPlQgwTDPVMhWxdEKvrAH59Rwuf+YGyhYhmJqOePs1
SqcEkdxAbLdEvaVdxU6bzG45ywjAzkuvcKtH7cvCwMaWSRcmI8IDoJqwRfoOI21AxTLYlWPVmdMZ
/9CMHA091ZwCJQFh1x8DTXXBiS2JMRfHKHqy9SQIW9Oy6ywHDSbyewglim6XgnGm36HQwwlzxe/K
EvdDySG/tW3WkMKozWBIQkioIFfajLuYv7fxvhx0b+bvEltbnOOlsQn70yzsKaYqxjaZeHcuQOdY
DdSzaHMVclCJgm7Do/xdn9P9MBR+osVgzZf1JEutTAimjLTX2LBMcJuDU0/Dc0Xu/B9p37UjNw5t
+0UCqCy9KlTq6pxsvwjt7rGoHKn09XfR95xxFUsoYnwAz9MAvYrU5ubmDmsZzj+L+dlYP2d620/M
z4xtx/4i4ehgtFGHBhZvJBB22dFnmqE5AW5dTXex7XpuFR219Ll3gtT6mQ7B9c1eC7dP4YS9bipE
agoKkn5Ml/dybsLBsA41QzaV5x1V99d1uFUbMnVUr9G5iOBevLT6JHWdrkb+ljnB3ARVfYeB63SW
KRytLoszMaM/QjMR25/HFTRZKmYkwGmKZ34ohmY7qXHgNLeOLG2yCuWi5AoZTDgFMaao24JabdrA
HRGIjMQ7XQmKajNHH4kuaTFYC5Z4+c7kephICAgmmczO1DNUyX21D3sTBAyPQ3ZPrNG31WPXS047
tzPxEJ6C8R9zEvOqSVbH1AZYOXTldkhV4imO0e81BtrT60YhgxKCwCxbGgPC2DwIvLPnz1yBmGkm
wVgzPHDWIcrkkhuoWQvL6VD7r1IYRA39h4xVPqrb0NNTPBAw/8VqTpCE0C9FsmRxKyDFfQ8uvsJT
o7th+H4dZM39ny5HsO+0GQxM+QPENBJQqzxBns9Tza2qvhRz43XTfdOE1xFXN/AkgSIYHy6bmJUz
EigTvTOqTU32Sf4CmufrKBcmzmmSVBdkvug44gL255+phADYAFH02gfjxAP0Kb3YVO+VqvWzAdM7
C0bnBlORHKuLlXFMqNNDqptX50RMJ22ceiTAZPhnEV+JXmH9wSwb31xd2wmOYBiR2XRDqgPHicbg
tgyqMvbd5kHJNo4m+VirUDrcLAIUXkcWttFWWMZ0s6zRXQo7TAr0sXpNH/StujONGyeXNKStwkHI
hotmo/VNpLmKzBrkTFOF7SNxsmsWS0VnCErvc1HNd27hqkGeRLd1PsokPi88B/90nKce9SsTQZdg
lJB0hozl3NR+XdyDFMtT8x1ptn9hkicYfPEnjjDNSh3dY8CY0E7TDxn01BOfOdGz6lp7G3lSXZFN
jq3t5++Cg4rJTLSrCad7KMbGWRit/VF9URRUsr7by74bX/AWg0eR+KsLV4I9PAUzztdXMQ3jESl4
bG08uenwZaSpV/yew/3IFepF401iSlpB1z4b2stwham8sVU0z5omA0k5pKIum0ntD0ufbNhoba5/
ucs4HUtzII6FdjxspCNKZC+smbvGSmuMDzHP0p/jxB+cDZ03hhlo8SdEz+viH8UJzELGm7i2qeCf
REstqN8wWyMYZkpS2zRrnHUyTb6C7GWRvBL7jVmH2H4qoRFRpS/XF7vmxXifJgS60BSNRrDzz2ix
OE47BXuqUg2c0+qBFVpIzQla9rJevctsH9/XP1iisK4z0cEoM+yrkX3RufSLKCqR27Re2zgJk7La
a/3UeKR27x0Sv11fJ9+5s7jkNzZI0zTey4fR5fN1lowOHSNZ7UNJCp70yUX4DylddCTGfllLHJsM
TDgbyzKYU6oCbNA/3Xir9XmQp++4WyddxkjI/9S1dfEzc+Jm2qXLstbmUOqbln/Esvt79e8jwc1T
99Byvug8Q6abD+CBNMotnlU6/NQKWbP6OoRrYwzKIKi/CyZYk1Z30WAGt5UFOViiSC3jwf5dg7vY
JdAp/g+EWKOD7ENB8qyAs7qvEr8+TvtsOz8034yN9Wx5H/UvNYzCKuxCVLxHT8bWteq30D2nom/J
RvJBuFaXqB/GFI1Jvk3A+wl9nM4NSlnH3Jrz5y16/wsihAntgLReOwJEd18be1/kAQZJMYyi+8V0
X3xeP02rn+wETDhNaACZGxNqGiB1VjwVb3tDxtaxumd4q6CjBW1ByLqe27VSlomttXUNFSHV8po0
SpAQe1XTLry+knUcpJLhFH53CJ3jFGOHw8oQgzgOHbfELLswG2gZqGono/pf/ULgOjTgaBE0is1O
CgGfYWfC/bmkDXvrkCagF/7HrDNIBb/o0dP1ha19Irg6wyI6OvGRtz5fmLtQqpc2TL6e3/su9xQm
6Tta27k/ABcE4nOzOBB3BYA1fthYRGMfqOzKkGEIVkBBhNqVKTBma+Omj7p5h0D7+j6tXYCnyxDO
TU0YQd4CEONwpKlvdPsaSsayOrJsIcKBMUtMgDIdKK3eQUcqA8kzVMP7Nry+mLWLB+87hPCo45mm
mAWyFc2FZBA/l82mdzzqvmZj7WXWZynLyKwu6ASJb+vJvZO6mNo2NSDVEbgFm8gvrG3eSQK+y/Qx
bu3T9QjxUKPN2VyP2LYhWR5NTCWOeLCWVA0sI3sd1D6gbo8PN/tJYgXGAo7csko2eZ7etc0k+zGy
zRUi+pzkXWno/LlyUO7d5/kRPNNeZniq7blbso92c4C04qvz7khMdDVwOt0G4SzPhtlpc4rNnhwQ
hbfFPfJUm7wpfRt6FROm5eC8tsuoBbSQFT3WnNYJtDh6SvHGZWjbr/EcvJ2mn8hX6WM4UUwLBIv6
fN16V7DQAITHC65IgnehsMzBiahetT2wKorD8TlCrW4EJ9W4NYZDKvMta7sKOHR28DoLnD838RMT
zkEQ7lopXu9oWb4zVISlZn+b9InfK2CGHcavGXLxM+k8MsvGBlZOzxm0cHpyo+27NsdKC/UWvVF5
81ZGu+ubuWKtgECbtG6iaRhaR+erK60arJtKh5RI85iyQDHCFCxqA1hJJZnn1bUggakj/aIiHSK4
tmHOVDOxsY2DtdPmA63e0vHlL9ZyAsHvutMvpVhxFiWAKJMwZbcNKBWUKVymnTvsryOt3AYaz8b+
72KEXVvApjBlNT5Mn22K5DDXP6b4cUh/XkfhhiyEo2h4QDjNZ3hNTDUK6ykwMgIKTNw5OSSuPdcv
P/SQHTVPxi2w9pTVQDuP7gq0WLgXhfIssay8oty2b+dD/DTfJdv5U9nH+wJoTNJ1uOauT9FEimO7
cmtCFVL7+ZFu0cB6pJvk1jmSTbxdtua23fbfr2/kSpCD6VbMzvHRKftiAtXOypYuNpbnYopzyGKv
HyXHaM26/yBAnez8U2Va4k4qAwJRHobp6HT7QqZgs/6R/l3FxeSXoyz2GA3AmB+XYL7LS8/6asN5
E73TH8rmL55bmsZHyAFkmKoYhqIpRhsWvalBtNVGKHSks48ouPCuf5m1g3SCYgv7ZtdMJ/WI+J0Z
39AtUWg3Zfrey5ov126MUxThIBlRAZHEBGtJXZCTG1413eTpRknfXf2uXB6vL2nNFDCHjHYoF/P9
4Bo6NwWH2W2RNW3t0xl94nSwOvBf1TS0F0cmALBm15qOmNoEko3GrHMoheHB0zZwQ1M8Bt3S38zE
3V5fzdrWgXcdz3oUPtHbKKzGdOhQaBFe3bTREcRNaIuuthoyWmnlPhr0p6P/57ZcE68sgsqayYlj
LgaUegTAY8yfWg1Ks/3QQJrmycxjcDdjgMaUvE7Wrr9TMCGsb/SGsVzlkXAZVoyBp+bQLelmVkNm
b67v5Jo3P4USLsBKqR0HMjW4AKc7AvrvTqu8KA2LIuggkozhPAWh+HXINVM8hRQuxHbMhnnoEReX
ZXXISvdbb2m3ukFlSgNrRgIbQXIe7ZtoEhGMBKNAfRsrOMVTr3pa9tbYb67hjfZeTUCAKAmw1/fx
XzAxSVP1xVzZGsBQQdyNeXmkM9u5fbRPDHRV28s/mjUxMHeSUbKba77qZJUi4xsFWwDaIeBFKhPt
xM0rn3haEuhPyuoOlxSkv4/AnyUKVsmiPs0HvkQIu39Q1Wg90pl+BVpgu57CguhBSuj95HwnkKmo
nFfcpehc17zeGu+1+iWeDJSauKCjrJ6/alB8DB0N88hPiK0ppa7kem3jbEK8cdd1cNhJ/6tZWonT
WT2VfE4czXS/+3TP/ZraEdpDAgE5A/LSRc+9ft+W2+Urnt//4nxoiEVUA/lmMB2d44xuMyjNAv+J
5iZ/xrPQtVOI4P28jrK6Gj4ai5FEpPXEMK7Ju4I2BlDAtfGI3+JnefoUQfqryKtDL9di579aDBtB
mvQvnmA9S7WgPYEhDMbjFupN5GuhP6qp8AkzNqgG3S7q/BKRV056YeWyXt3VQ3ICLni5bFKGHPzP
cKho4nbM54JEzxldNjZ29vq2rtriCZLg3GpdXTDeim2tsl1ubef0B5PpvK8uho+SIu3HSdoEv1ZP
42B0JRaT0K9WD5xyk3RbyC1LHMtlNxA/739wxCgoxnHXxhxfjPPubuKwg3r0K3kwozAPlWMtG9Ze
3bkTOMHs6ywpzDbDskiXeUtd+dMI4ergLz7PCYhghW4PRb+k5Y+x8bkZd3n3lMb7/xuEYGtKlcdO
kmIdKsZreVeMRn3Llnyctc3iulBgIkBbHmYnz31EXHC9wAogVXMsbJAAHcHedX0dqykGVNbg8DC0
4oIc6hwjgdx0Zk8EQZbzyeYXdMZ4k4lyqXHH4JfQfYgOLaf4i5oQ3pV/ULnfOnku44E7uzYFKqr4
VU98S0q7sXJ+/v8UDuRzQAkgtnU26B6AL4AfNybtNdPx+Er0+CebTC9doBBwfRdX3CwG2tH2hYlI
vFvEHpxxthar7+APFPULEwyBNWd7pZwDx+w8Pf28DrZiFWdggnXbUwzduhFgRX5gU4tYxxtHSXlw
dfdOFiSYd14vi64OSM0sSuUv2quWP2Xd6FEZ38ZKQHW2FsGRQluJdDX++Yk2vbLGBOfwvCvcJgDl
4O3M9NcYfZBWKjM/2Rby/39iftaiuaBj5d8LNVYL/RwFKCNkNTX+24W78GxtwslyHBardYu1xUq1
LxzwpPZMMtgoW4dwjFhiVFMeYx3ppN8M/eRNnYuF5JLrbiXGPlsJ//8n20XRtlrZE2AWe2v1R6ff
TC2IC8HOb/aFX31dt+/1fUPDNwYj8QwTb76+UAvT7eC967kK9O4GrfOS9fwupV9+mn8hxEsvr5Wu
nBRAmBt9N/ozNImghHqjvN6R+/F7fNR97QXtL7f1Ngqz1st+Fr8y2Y9Yu3mxq39+hHAVml3rlA1P
7rogSRnBEH+coHFQ+Ta6gqcMY6k+KqOWDHbdVf1BFbwHdQeMQ1ZAzRsTPNGPRfG9no4DBTPGJHEi
kg8pTorrU5J1DU+7WhbmHeato8iil3X38Wcx/BecGGalDFXduRwBD1pnhLhVOKbbIkN3XR2k6hbC
gNdtU7Z7guNIUEWclgKA4H9YomBZHsCW4rMkGGUicOtH+8/SBO8xlm7RFgRIHdnODFk9FTLcsmwo
T3FdOweC/2iMsutZwqMxzG0ugZW8t+WPXjW8gfwo02AGHd20vb6DMqMQfAnnmQWdDtalq28s+iFN
Vcr2TYiZ1GYAE+CEv9+79EOZxx0pyve+NjfXl7EWN52eXrHq1Fs1HRZu3HVsoH9446S7DkMhOkHx
79Yqg1I7mDJW9LXs9Rmo4DKS1poKZsERw9CdfRKS2lN35U2yh/8wNL+5V17gQ0pZ4+9qNKDxqTKQ
UKzlsBH5RBpgnTEOkoLsdeTDbOUT9E4Sz7xqHf8iXeSyWzUhBQPXhT+3mWeBFKfuZFTiayZ/giBs
YWXbjBF+l7VOBkbXTzPeQFXnunGs3pcnGKKPdZoubXVuG8X3xn1e4jt0Bkx5H9j6e8YkYKsuSUM7
rM2ZJ12xRqgqo91YzYgzrD3qKqo1TjB1R5bc1zLdgdWjdYIkuCTipoxlBvcW3RMxA5OErkzFZN3C
TzAEj6THWlItI1YDAWBvHEJF78NSC9W69xrVr9oRnPZerKPb8S0rvleDP8qUqNdN8M9+Cg5qrhvE
1j1W2VVflv5ZsuC6cazeWScrFBwUxniXqJj4Csu3eHyCNl+nPEQMBzcouhTKQrJ5B4mBiCw15lJG
RkmxIHCeo6TtR4s/xp+xQf1BVoqSQQmHC4LN2sJUbovITyr8e30D+e+QHUxZWU2GJBwxcFr3o91x
pFFBn/JNooAZsPOs6XOS9Tasej/QuqJd2UHrmtix0ixz30Q8Q0Kcd6XXoE7+szcfOlk39urpOoER
T5eW5F3ME4KL/WG5+DZHK5Kkr1dN+wRCOFy9M6jM5i/H0Xmm/a9ZpgwhW4JwdMy0sfQ4wk5pmBwk
WRwQttX/s0IjRk9R7vz3cwjnZzYaZxz4PmkDJtP1wu+TrR5/u35IJSsRb/eibdMeeQK8S3EPpVq4
KKD/Tv4zef/5UsS0QTvoqdHxbKlqv1LjRxJv80nS+nDJ/SJgCAcFGgVNnvGV2Krn7jDqZ97/0B7S
e+dBvWuC9J3suyCHGmvQHV+hylo2XnOjbK7v5uph/fPJRA6FxkEDsMNjPoha+ObwlkAUsq2OWYJR
9cm7jrVWqj61D4cfgpM3AWh+aGY3AIvrj0ibg6gfg6X+FU0voH7ZkFQP2EjC3nWDpik2plV8v/4D
pDvObevkB9CoKlXclIhAN5jF30TIc260cPxVgI0ssPbLtjpGN21YvpHNY/yzO7xdx18NPk42W/Aj
fa9a+cKfz/H4w6hfFX3ZDZAYzlUQ//SW45VZlkj2nP/Ji2fECaTgVyo6RKPD452+9hpMVrhROOCw
KIMk1JGdSsG/2FbZqhNfmjbvnQm6fO+KIbmdZRCCd+nbxSC4/mGq7gY8MGX+Uzpk8JsZ9Mp2iRfy
rNt15S5YRnqEduRWfUo8NKw9IB5tlyC+Nbel6tfv2iZ6St8taGCPO+2O+W7wqm+LoJAlBCQrFtuY
m9JRZhb//ngvOXtwuycjkdw76xCY3eCFdTwjBPvoc30EGywg5oV5NN1l0asm6+ZY9zF/MATbYJYW
TaoDjCSfX5Oi95LJ2GRT5NV19b00ZC0qq6cMvSlEc0GIfjEb27RmqxU64g8bA0Wg9fFcthnaJGjq
A033RFbRWE8WodXCQKM0xq/EgZ/CKrtiKmYkfZ+6N/RKw0SSI0bsTK94MO46WRl49USfwAm3Rhst
mQuWLOwm+W7MB6fZ0wr6ZvvrrupS6J5fTicw+rmrBOV86YwVVqXsnMc5JLfJQa+C/L3+0XrqHpRo
h+zB9KPwOuyqOZ6gCjeEmeWouZVA7fUjWhvJ9E5l6krcTVwccczvqagFcGYJ/hNO7oCxBWVRAc5L
P+8OjOzULOxY4WlT0MVbw568JXv/izWdAApeH1JOCiilsKbcmbWjhejYj5iJ0iSZB4m3X4kiLRST
Dbw2f48cCy5SjQql1dWu8KF6N3gE4p3bvq46SeCy+pFOFiT4jMWps3Ra0IDI3OxxKamfxPZNPkkS
6Kt2foIieA0NDqKLGVCsfOvoh9F4KMidKRt8uRT24HZ+AiNsWW9FVYbhaQTeSxxAwSYnkAOgdw04
F6u3ofKd5AZjdEl0M3RPc+rr5sb9q8c7Z5PiZLaojAn7ORopNUaLV9xQCtOnozn/sGQ+eNXqTzCE
3dTRgmOYKHrwBAHVg6L4afcf/RKq0VdjhFK54tWPdwIn7GqnxD1pIyzJML6Z86eqQer0RprpWzF3
TkHDZUpAvIr5svOj7My5WZX823Xz5A/NTxpJbHDV0k8AhF0bDQo+BxsAbb/NikOh/xPLOD/Wbivk
o3QH1Gngzxe5xDCWDtrWGO4cypjlU037g2uiz2xhqXnoMTZ3FxMjA/lnV+yuu6W1T4T2Vy6OgpEP
aHqcb542gSvGLSe4JevJth/R9jhpN5ksZbO2gyAKA6eIxfmMxR6wUeuVuqE6P15aECVkH5tLoJT6
9vpiViwBjZUYxoY5IM8m1jM6uEMlcUB2RzDt7hMaES+vG1kEyu1JuDrOUITbaXAbe2IWUBRzfqjr
At2P+cZ2kucOtSELxaHri1rZO/Q5gSAQpQZoRoqLon2eQw/R5vx2NKza7lPvJ8gREkktaBUGAjIG
uERMB/xG54YAoRSVFBM4o4a0/lYOGJNR2weXygoaa58I9NkYYoSxweYEe7MTqzAh7wJGZqc0Q6fJ
0qcpz76N/QhhVp0di6i+y1LrvUJ3sTcs1m0UFxBF65fGm6LG3WedaUoeLWvfUwfhPX4TJOUwK3y+
8sKs1WRpaIFJW+qNNPWy5c7sfTU7FO7L9W+5ctogSICWIfgqFZKHwupLDJ7TLksLHxMxmNpgceRH
JSIBdc4ixAOdAt6O64hrj134RSTqMcOBIRVNsFbExiVN46FAosRrQtsDBSSYLL5/q7aFF6NJvNpC
HhYjOTDn4+IfzK95J6N4XfvmNjgSMHeOiQVs8fkGszSq4PHwE9oFeoEMauUpS9+vr3PNfE8xhI8Y
F8o0GCYwIgcdhxCbVPdaR3/aRddJnMzFN4R7wagPJy7gHAIuN6eTyBFKUEaHbiBMnRfkRiWfpGl2
3YQx8NRUwuuLukyVcCwXjY461yIkjoAForMaki4Zj+zvovF1MhePUDDOZ+hoAjfJq8VumHkohldq
Se68iwtJQBbuvKHU2oS2eYXC463d3KrlHgpTaPe/s+mrukguocvHE9C4CihiH4yzXPRapgaNi5lU
lV+7xhGiqk/z8OIOdRjHoHtJe6/Xx1tCsqOjOIdOjb5f3+a1tYInAZ0MNuSN3N9f4eSLJqw3GfrJ
UdjX3LfZpODz1jEq6qDvmnxrE+2mj2V3yPqK0SpraZZDLFBsn1uRMs06jWKseMrMl0kjB2VWA/BR
QCXKio+WCj2MzD0Q6KWY0VdhWDLLujiT2HE+OgTiS7yALkZ79Yiq9tBbpV91R6f2+m7vgLWtcWYv
HXeOGzru1o02OWJEMI6am6ySffKLyjb/ARicg1oRH4QQqW9aN4k6hllpf0z3asG83kw8Q/lFE82z
lF0+743oFq2H//1L/+YzR8cmH2gTzhMIn+OGOojnwdiRHrO+LdBL19e3IIp5XlhyZ6fRx5C5veSp
tOYyXMxqgdwcLhCzYecfW9XbMk+0vvKNBgq+rPRsa75PptEjaiy5xvkKzoITVEDgm/CAwOMPUmCC
r41qoyV2RSp/MD/Ro7NFxBn0VQeuqXYv1zC5LLJzOEhIuoDCpf47f3BydFgeoeLoFnggte3z7ylS
Df1GJAtVp9mO3cPgEn9g0SaGEvX1T7myp2fIwqdUKjSdjQqQu+hhjFIonLeekscb0AEE15HWvDCg
THDgo28a5irsqTIvpuoW8A/9oh+MBDSAdXWkShzodRtmBdSTarqpnKfFojfLaG07IqtDrC4WwmsY
UdMx9yKy8pRL0mi0xGIX5Udv3nZK59X9U5fKmn9XPCHo3i2o47io4IA89NxQmVNEHc5k5ZcqO7TO
EMJV+1ajfiplv1OKaZ9HsnaT30RJFxbr4EI1HOj5EpEvz6htGxlOYGbJ3qx2iXlQ422b7wwSls6O
LkFhv5uQfnM3WvqKnk0+n2fa9+w/Jwy5KSPwRaMtSEQw0CSsXXcnqkCbw09pUEAjSn+xzVsH420Z
vXFzWXvK6hf9gyby2AzT3CRpA/9fokQOjeumo5AhNEA3KXF5aw5BA8k3NhYJIQTd58uKcm0eGVsg
fwXikFpJMObGnkq1vqF69jS57eNfHBY4H01D6hX8wKJf78hEEsNQK191Zw+pBjSIbDJGPKO+LVFg
qcMoeYrKt8RJfJK8XAdfudSQxvmDrZ2vFfPWKmkLSH2p4DdbovSo0n57HYKfANFaDTDEIcPL577F
qTp03NbUifDQyxUndFLmm2RGFJjsr8NctlnAGsHpiDczKJZBIiVYo8kQzBo9OGW71q22SUwNbzGK
+LFwYjcANVC+pay6TW0L4HocdLMB1fZ4RmAYm68osfX7oSpkSpYrtoTNJfgPYhXw9kLQktedUcy2
UWGqomOWHxtZdHRotpSBq+VN7Nmtnt2YSpTKODX5aoVd58LYuNBQoYBWrDAJaiWZBV4pkBW0cai1
d6PVgJnG8m307ubOB2Tie9kQ95rTP4MUzk3CSnccJs6PgEJWU7+6LQGjVhFCRPvB1luvoj31ENlM
YGiFvqvrQuFYk7yWfwcGwrpxjvAPbV3EwCjnuUEXM4K0lOEwteDtGnLVGzGf3Jhfg97fGASPnQwX
nvHhJpZXm+3WYK2PKuIuKR5ax9plJuTXk8pLreQmcqwtBefkVMvyE+umCuko8GIhvQPKv/MfCU6s
NJ5dnLoS8jBjemDZtzTybD1A5vY1Neq9kXxTO93TrPEFGnmbNG0xeKRJ/NzawcRxRP0F7Op4TAhb
hQMA5sQFgU+iK72fGOq0A48smN27VvI0WkdClcdBiglvQMEyVLtrcqbiFKSGtnMg+tMNeWjltsTT
rN0QGK41QVULac0LJouJ6EpqtpjPdCjoQrtdkn0lVbWBHo7E1XCvKBoZ+rghaI35dwyGCTtXzomJ
Xgo+uthEEYjb0OG3MUnbI3BThtfBme13lanqrqB2fezsTj06VqveGGU9QG7YjSU3yNpZR9kC3JFc
1O3iAqn6WrWWbCh9i75b+YMT/dKmPfSAlvyBFs/W8M/15a9sM3gN/sAJd0baJxpJOByNbh2wQVTh
0r4ZshruaqAMPWNEFuDQRXQhbDIGfCFEwDtvutYbkmNUfTHll9aHNjLj2rYpt7nMWV8SluEKOYXk
Kz+JzZOUVYOd8aKurwbtO0Scnn4i+4NXNFgbqFd6Dwf6j/LAfDsoJI5rZVPPoPlFcgI907rtXD58
lZbfG+LnWu618/2oy7JbKxfSGQ6PZ09woiIiVceAo2j5RmkUP3PBeTh1e4yIo+mMSl4Ca+Hx6Y4K
l/Ko02RKRuxo3n9bWhQJ6+cxeSJKUEUggHc31y1TNddOJt6NqExpBirY4n27gInWLnUEiZgNs5lf
tNPUbotOQ9tll2vuru21Rg9jqBxtZkxZvxGIz6Hi7M76obeLAV0LtTptrExHjxSb7TneGMs8P2pz
RWxfX3Q9f4A7b7b1WBr2Lomy6SMDmarlm3Osh3SJca/ETpzddA04oQKtpZg2bqyhouFkKu0hJ5UC
0kX4Ab3UIgWc9ET9cnvS7bRuzOaAFK6SBANNS9vvpsi5M8HNanqYIa4f9NggL42m5t9MUjgEg1nO
gmdqR2LiG4kaaR6t+nTPilHHw2t2s0AF4yl+g8PuBjvSTS+H8NCH2iZ1AL6F9llvUO0PZtaMIUt7
8gP1DjhPgyRWFfRFTK2NSRvtEEMMpvD6egSfcNGNJt12hVLsaziyxTPU3AiybiE7t9FG4vU50xbQ
+U8u0ntT2cDXo1x7GDPqMr+JU+erQjOPPzPb/ZXFtbovdDfZIs01B24eUetAXLUCY/w8YN8qbLIX
d+mcBhi6YD7JUHb0GTGKf5p6ZrcWuJs7pJ3TiG2SiFHmocnN/FW4Uf+hJv3s+FnctZ+sU8vnCk24
kWc2sxMMrY689ZLhTnqyKzu+QwsOSf14hv6yNxrL0UDyPBzaDF0PKgLXcnSd7VBG2uTTut8XPUsP
aOgt92xutD3pJ+ejmeox8bSSYm6y7WBiSjvp5cE0Z724Lc3KCSFYnMRBm7PyBvOP0S3RaqXdzaVq
x0GmEeW2YDBeb6606pvWzlHpRZw91G/npWmg3Ga61WM9pfTGamfd8Jt6aRbQ7TcNb/muOjOcMhpv
UgqlOcUESZTRTsniNQ3YBDxNrzT1oTaHsg7ZqLL4Vulb/TiNWhfqTHd/Du7cbCHXW5peDdMoJJHG
WmiIphLQT+C9CCsSqX/btof5FBiNTYnlR9qWNrfa+D1L7sDqWqY7vfqFNqFZP1qOTHhlDRrvcmQp
uZY86oSCY62G3m06KHyhp9I8dsNwZ8ZfGVp1zKzeaoCbx2FTaeNNU0CBIq8gq1lJvNKKD0RHiIpy
q83nQEzBB5YKWcA6DxZzpoDOwd+aRzYaOJbEp4lsnGLFvetQB0Vd3gTX0YW0k6rkZqf2GHAEZ4Nl
3dWF5Sfdbo5eIl0mSLq2LKTnCAZb0QwCb3t+k9TzCL/ZxDWKMAYSso1RHVQysdxDaciE/AJJWLDE
alZ6C7PG/8wegWQkOKxRFnKRJbzISyL/PLTpAuHtHN3YSZ6ErtLe9grZO51MQWTlaj6DEq7MXBk0
HXKvJRhUmp3TmIGCb9lPmR//Z80AviiUL1C3UHEFiY8XfZrd1pkhrpQOZRihzBZoSvWsTGOY2kXo
5Eo4TZUkNl/JAJxh8tWfBAR2nFp0SIGZY+CmbHU8Q56v38rcEIRo+TReFIcfo9pNjG7uSrRpRB7U
KyAA03qRIxmCWTHHUxTxwYuSHRuWkZX+wlxc4Mpbkrl3SWlBmQi15tjYDvF/7j/h1QjigIUeJohC
sHACen3ukmXECTAwXd4RhqAm2ueJbKRtxf6gMgyRPQP5DTQeiDCoqzg1rREaQkqiNXfoekH09mLL
8l5rb2cIBnGpLYPHwaKjmq2p1us4AccAzuu3ZspsVBbmpTT9fsgVzDtaMX4FTbN58azRiCxvRsDz
IxoYaIXyOM6OZazaN7Qb3B2NLRq6iIxutHbUQ9XIB2RgOwhcB1k/Vg9TbmF8WGsHmkkum1WDPnme
6OcGnZjIcevcEFob+bQxRZono7okXF/xs2fWxn/EyamBitysji5ADNSftWmnsq/WeDSTT8sMr5+e
la8P4lqQ4xGe1YJIyjkSS1lvqxVeW6D8w/XZB3qys9D3Hr1dx1k9Pyc4wopSzJyiRIIV6fy8sOzT
gazsqKabLHe/m5FxqLPs4Trk2hMPdo0MFQS7ucMTMN0hKU3CQGhQW0hS08WjeRnmyw9w6Hoq/TEW
vpYHhaEG13FXHNIZrHCgsq4stDYFLDPHsC5e9Hne5rKZKP7bRa8HlRm0FRIu8Sg+X9Eg3M0DQY5g
QHk01ul9FjPJ/skgBNetVi3CgBgQRQGl+Dmij1qfSK6Hlb2CY+OyaA7XNRabXNqG2EPOaSAcUj+V
nfIRR/kGLSd/kcI4hRFyCizJW6t3AAPyjDq/BysVgqNbzi/nhvrwDprb6yawdn5B8waOa1TgXDQ7
n5+qokHRqjCRDO1nGlRVf58udthPxkHro8Au5s1fwDn4m+iJgwKZ6MLTxWospuLVHaHIpy55aDZW
oNUtyvT0tpZ16q4dZQwd/4sm2EUzQE88nYHWKvfL2Hma9tVlt70JCXVMw8iujbXsE7iuIe6GEwyK
bSG5Z2SJtlBQ8vmt9Y9hh669ncZfefrijlHQsK8JtKH/fTNNFPY4WRG6/8S+cUOfUK6Nswb0w1No
VlHtLbkxeVyEcqb2DK4u9vM64tohsJBJ/3+kfdmyrDiy7BdhBojxFUhyzjWPL7I91AIxj2L4+uus
Y6d2ppKTWO370N1mXd0rUiIUCkV4uCtQa50eMaK3hH1u5yaIg/IcMlu9cRcE+lrFm/YvVoY33SQJ
jEqeIeoCW8NgMpy1zAUfOh/3Na0cu1+FFV50yl+Z+rc/ICZlhKKAPiZIas3qPZdlJ2cvgxE6BfiU
/6JNeHGDCbtnZp0ejSNulrRBUYt6YfhYD4ELTEGs/wr5EnHN5N1i4AVUDofbAErkChU8QJ06Uc0p
iQ4kJ+GnogNJKXvQ46X6+VwMwTMLeLCJgtcW+3Yj5YMqpzBUJ296epQSvwIrV2avSpQCbjvg3Ik+
N6VehqsM5RSzn1RXB+kgQ65QTdtVkuwCPGvj+KAvNbXnLpZzc0LOQRgJZRuyBsg3Sj8O6T7olsZq
r0n5prfO2e5Nv+Esg0qZnTINIpXAIH9mxuOAyVoQdljDrol21ejHHXhCgEXdNNEGqFHXYC+d/Wg0
94MRO7X0fHt/56oEF79G8FFojOa5rOHXQMq0rfZoJTqm3TocUyiFsbdxEFXZh+Z0mK3acOFy+G5/
XHmsSQAphoKgDLzE5VZIRhkHVg1pFmqpHzFBkaDsTlKLZpkCwQw7d8as8vrqM7MThhO6BGiet4+H
vI5+FMBVtvC5ORqyHZPGzG0VY0sIdyoJ0zjti2xwR0vJRtJCh6f0h2ZU75q8kMTMNcMwegEAMkAE
YMEVm0M5abmBCQ8kuN1blxkeVStvsND4RuXTqVELR4luNbHHWEO/CnQgX8GfRMHZU6X5UmduLnac
/xbhnOlUJ+A0wE5Adh58mCvZ/gcXtFwGmwV/mz6p+MnPDQlb3kDgrmAdDJUmauPxK7HWKpgv6vzZ
4KANz9YlnksRar7L7HhT5/faNEBkE7co+vJTWDs7eAA1xLy0sd8ByR1SALDym8gPqbKKen0VR3fh
cIIY0e31zoVKnPd/bU7x7czmqOFoQd8JzyVJzxUXCVkC+TtLjj0jSjtgV1j/we2ie7xt9upz4sUM
8Rkkr+g8WoAfXJo1mFwPahDHbhbVXkmMbcAq31TpIw+Wru7rCDLZmupRU+8Bl7ewrUlb923GYMuq
ocXJyehYLQq0euINOEY6iEan/76qySmG8Bl+qzdaC+y71wdZ+A3CNpdt12RJh98gAZb3XJlSt8eU
neRFIyAzmVwoXicF4zroEWYLplZ3KbojjWUtUa39H5sxScigQjK14y83XgmTFGzv+CGyEbm08Xi7
icxfUuPHug9umRzS5JCXQ4Ud9EYLR+vq7pr2gIDSBc9KAMfFb16SiEFzJo9dYDtORCpXcbLUmpx1
K6ASMW8HcUo0nC9XB54/OwWgAtvMPq14HZPf9iQw79523umvXJzTaSHYQmgkABqENV1aiaSeSHlR
xS5N9F1r5JuwhXbxEpvqdfiFGaAA0C4zcf1ckV6bScEUKwpicA/g/kXL6TUzJZTHGzz/aZuoL5QQ
P2owo0ut7mdf5O91bT6UGrVdJSUvtNGWqqDXZYHpJ9k4AhNmHPm2cJRQa8I8AFi/3bhOVxQaPcwc
N2jJuFLXeJAkeNDadKUDWRIk77f3/Bpa9216UmKE68K++GnjtONg5YXp4h7MRGtWaT+TIYYuxuMI
4RMlCP+xQMUV2S8cKnW8+GhQPl2BI2Rb6/Gm01Ewsz9u/6bp0Ip+gO+C+AUEFVo+QhAbAJ4oAWuK
XdZjdpQ/pATVCp04lPanHDLSFC+h2xbn/PvconALFtxOhmGExSLCEAmhIFKQkw+GCQ9dyr3btua8
/NyW4OWK1Iy92sFWDE5yG4mzWbwWS8nm1fWDr3puRMg1K4yK1YoNIwNCcATqRdBSSPaOoinLV7fX
c/UaFkwJDpQnTRvmYRG7daO6dbZCG9REiRTEIaoZO0PQOsWSJNS8SeRu4DpFNCLTPz+7XKOuABrD
wOpkWsJS5Faxuh1s2WkN+0TBl6+nd7E0LgzAf8tKXPklYPgA2WIC6KqEAhyzAQwB4pO2Zm/gVXXQ
yjvkR+Ik7l5aDS7d2ofe09zGS4+FNzr0+b10tW2/Y8/0vfyt/UXcB0hkkltWtanJeLkLUlrpQ6gg
KBPUAgDFO7FgCSz5XRW6WvKkEalCoRJ3jBCY8iwddT2pEZIftEfFz3fBitte76q+vg782Cs6B1NB
tx1qznenj4r5eFQSQYh1ua68mNrxNaYcMsMcivt0AMsnGsY20T2WAPsaBY3+WNe5uSRaP3cyMfyk
wyqwsEA5XRquihTphMyBjxzuYuI3GUa9/uYmBUgc9yh0MNEgFVwXrfMuQ8EedIPtD2k8BeELs18M
y7+9hbMrQS8UnwyoJfzb5UpGsx8SXKc4IBg5bFv+GlV4W3XjwtGfzXqgW4pWPFQbwaok2GlsSgO5
R5k+sY96uDLifZf5Q7Wu2ntZX+XKihiOahwUvvB6nV3fmV0hXoe90oZdOE4xNPNtoBZI+ZinS4w3
c/fQ+eoER4wCNgZph10MTQ3FPmL+MxndoLmXuWqRmT4rWsUrs+y/NvYQUXGeMdCLig7uZMFH9C4r
Sd1gdSPDSF5q7blpeMMo3VEIRmWK5BvG121/mUshzyxq0wvqLKDSJmWcZDJCSR64VnSyW+LctjCb
4pybEFyFDiiLGgFMWBZ1ixYnaxUG90H3Vhhupm5UDNRD4e220bl7AgXMiTcftY6rewLCzzrEOHS4
Cc9Xlv7RAbnfx51HeHNiVb9rtPQgd8P2/8uquJmA0vQx57Bq9XdjcRe192r4Wkn3tbapSrfUFrxl
7iycLVIsDmMYpI0lAnNd9JQngOxrzmLBZu4knNsQzlveV7kRqLChxbUjaQ7Gcx0MuWAwYTc0q1H5
i/B1bk44eENqxUMpw5wZ/kjAQpb1q6pd+Erf14hwtWFEG/c4DhowpGKbkcRBU9ZIJNx2SBLmKyoP
PoD8MH4x0Kb4dg4EVZ9b8QmcydUIKstAuksz2QghHxt0B8xzJ/tGt7ph4fab+Zy4zqGihTYaSmPi
0J+V2axo8IQHOe2WBrsaPCMWpwsHY+40GnhsoTWDiiQybCHEVMlY5WTqRHddqR8kq1Tvg1TfxyUg
0bHc7gaudh5yuGPPowFsP/n4F8vUofiC/E1BkBPBC5UJXH6a4L1MrSdLu8+tjbLUprkuuAK4dW5D
CDmEF2Nmh7DRwFXjeFxp4Iwf+VNRJDvK+2e1MR3IKzlMKd2Y2G6cggklg9Zi1AOmlng9gSKK/GmC
A/F2hJh5blz8MOE4WWZc0jqP4mlUwSavGGsflV2wNIQ8E9Th2+gXgSpkmhSZPO0sqBvoYqJQgUel
Wn3F1XNYvfzFKqYUQ8boMTxWSJdqXa7pUCMdTtEAKJ2mSpyhhMaFtLBbcycCQnnIciEwCFQAuVxH
p0Y4pTEeGITuVOmfkq+tZKGOtGRCeC7J+lBGXQ8TrfWEHr3TVp48LExdLtmY/vnZ58jjikMiAo8W
K/8q41Wc3/XF4+0vMvfFAbwDPgxtIIwECA5v5CiqGCa++AjPnVBVyMBuW5gNHOj9AAUEh9KvcuRg
LGmjB9gp4FzsZtNDyhpzTuaHFkL/QUcjFGW2BeTJXMEGNcY/Nqfb6WznqhAThtzO4ABPtuIMa6CD
He0jX9unEaPIr/XB9rT/CgJA6EBrwLQNUJFgN4WPlRgkBSxyej9LB2jDSHhFLxIyz2QnFzamKHG+
LEWmctNMyyo9RUZd0BvTI4VuCwgYIJq49CaYDYeY5sasGMZwMf8inKOIhqZS93gvti735Jce00Jg
jIRKvSP77GDdyd7gSPvGT9ZL0MU518dcITAhOL54souRAs1PowXA3GXKTgt3Rf9pLbHTzV7n5zYE
J8mzGEPTAV6q8tp02AYzYB/00Pr2OnSMx8BTFpo480sycIWikGheTYKmpcbCcMSSLAXX9K8uPQ7N
gon/AQmLKcpU4JhQBnh/i0CDJuqrIWZShEFCVr5gMFb/qcsxf9Ugh71pC6p+QirY3lIWSSczi5pd
Wir5Kh27YkNzOdwGUdV8aD2Vf5RRTjeYJB/9SAKAxsELm6xzHlAfImTtTjZGjuFBMxs/4gEyikbQ
o/HGew0dGqm0Ki8doIfasAQ+UhsglKtb9VgPpnRXlbRvHNkaxnWplMEPNVKSowFy/Qda1P1Bi1hz
n0hgNgNVFmCRTpzavc/aOvACWf1pjXEbrTKtBpRfRd7z3LaM4Zrm7JQD25h6fRZMI6mYUK9AyW7W
ljPmQ/3aGLG2xsZ1j7jjg62il8rKpnicOW1raZuw6KfZjrGsDoyQ6ZfRaMsBl/bUss0yZ9DCyMvs
vPNLQwedKODuKf5Hae8DiyqDsjdlgSuPIZRLktHadUY9KbQUqhmtkE+lBXqEsnZQC5luAgi5RoD5
yXXttNhEv0tBiKBXo/TRK0YqbXibMLc1dW77kcHZOh1t4z1twnSHWT7pOULS8TlSi97VRaetJCUk
Lfj6NAJUcWMOmkeSQOOQB46VNwLFE68PemOfpK3yo00q9R8tZ/J9ZyYRaH8Uhkc+xfgc2ml58gaI
VFe6gZ0nvzOq97uISOlrpHC+Bbfp6FbdkB7xf2+PoQWmkiYxyZGCYeIf3MAhmDnV6KgyHSIu+cjA
CEpp/oaBB+OhywI7AlNiRTC3q1lJ59M0CJJ1W4TqNlfr5iGOSOkDrgPN7IiQYSd1Wfdp8lBewRpQ
sTqj2bpDt67CI0LH+FYS1KeEllGBAZkp77T74CmI0+wxz0ZMZkTAgmJapyw/As0IbXCIV90PjUdS
5SQKBu93aohhmyg2JT8ak2JHW5k8Z21B6FbrYrZpY3V8UDqS+Wk86K5EJfNBN0u6bRQkMWuuURKs
yrakimNkaJi5GgCfHDLjdf+QFFBAdPrEpodOl9KNQaV2Q1kBYLvZl/nPLGrDZ4J9AYFkWElPgaLX
0A0AhOw5j7T+SQ0a5dMubAxbJGhEosMZZc8Z4eUPPUEpGAMUQIE5YRyWb3mX2A/UDgDnzgpC1q2k
pXurg0rACJI+P8lrzEaWg1o5gVTlXz3v+hUkzNRn1WAp6OgsO5ccTDb3xQpYg/CJxJhuTpkedk6A
gsKzOqiSn9MWkyByLkP9NaR990qqoNvSJK1sAKUMYw83p6eANDjAuYzJVTKCYTpMC77vulj+GPKp
Wx9Djs5BukZTb+C5eUorVCIdBV62LSmTEDqMKh7WrBirnVZhGnaIxhb0mlpYbkvLiP0MmjMrqo9h
hbKx3h8kZMO/obLXvRRAIUBoJ7FB/4TuzV2GulIWDGXoFVVe/Qgg3n1CNETLuEoHcPdAgX7UiIQ3
fdaHTm0WEXL8YQj2jDM8t+3BoOtSi9KnHuEazMG1yh0YCrYQES59i1jxUSvy6FGiQ7gxQqLjOMQF
DpIRNquAZFB6HUYMTIxG/JHaNSQT+NiugFo3Nx2Qgr1jBDr3qmow0a1R1LoElJRgiGowrTuuYdCI
RZm2ynkMefHCMCrbtVINHD02UWrb6XJWNp4a1kmIQlKlqOibmgAhc40Ad2GyhrhmYMYrQ4mTZysi
qG1ndS9hiEPTq8Edaw0wNBsybF+hkdmB0+dl81rm4O4dSFV8mBptNjxMYn/QkvqDBFKzKUFzA5xc
C2S1WRUe9IK7lzCTxjeaJvqvPFcD3wSd0INOZPMQNHa9Ny1r3CpwxJc2lcL/jF6aXmln6f1VGmS1
CH3IKAs4Zqm/WfknTd2uWqruziXH53aEJIRBbyswdNjJ2p1OXiL+3+swF+sQEhCpxFVANaSMZboq
w8St9VfFer2dfs9lHedrEJ7tUawSnhRYQ1Pvovatsp9i+nDbxMI2fT8AzrJSm2bg/qhgQtXew6TE
U2h328DsGkBYZaK8gS8vthQGuY0HOUUamio7wBklTCHJdOnJMOWyYuYETOG/RoSPwUnSmXIDI8ZD
+qM8BadxI7mG1/odd1q3+CFvbi9q9o1yblD4MnGiW4E6rQpEbYik9+Pmnu81J74n6xfbkw9LKfXk
rVcLxBGUQQaJJqnYK5ctScW8JfLPASN0VXdvSQ+tfgysO1Ae3F7akiXhbVwiBoZZOFmS11q4CSrL
0YyHMV7niyQ6V0CdKRToEz+AhiQDLZjLF1GUpLrBU5iiD9Gdqax0ICZ2GNRXV+Q3XXgrz7rhH1ui
n6tKQcssgi2ueJZ2GjWfd39zlEzQd2E6dxrEE5ZT9YaaKBStdbBHYZjRadKFNahzhaTzB4JQSCJa
0lddjAcCphgPxK/em+1dtwos11hH94ZnumHidO/NznDsdfGFeSTXftEUZ9Oh5rW67SZzUBxwJP95
rAjPy5BJQ0wssCxx8jgyXwYWSDE/VPtN5psOXolxmnjwNe7ftjsXr4iNow5E9jR3IJit2izEfC0q
mVK9LjG1m1TVwgGYPpN41M4tCAcgaAs1sAks2O3wWSi/kzFzbJk6BkEvkv2yE0xIQ7Xv9rJmCy2Y
QwDXL7AqOsCCl2ehjmpSK9H3p1XdBHgqVCA2FjjQ3OCO/fz/NCaEy7I2o7aXYCy2UPYExxL3W8Rl
S/dZuOnZG9V+R+XXgtHJOcV9PV+hcDzyKkJbJoXRkDlkU/1Odyj4u9ov2YtW/Tp7WTA3reHaHF4d
E8clOrDChmrgYAyoNMF+HqoD8ZLtT+YGx8YxU4e56j316y3aQ9YpuFvqI845EEB5/1oWdteuxjCg
k4tWiV9sk6/gIP+qXqO1uVBhvB5nQ/w8NyTsaGbHjFYhDGm6Yz/lr/64Zs5E4amBxDM96o/hT7z7
TmAmNk7Vy5LEzhyUCNS9GA4ETQjgCKJOdW1KlaoV+KDH/LGBNolWONa6RNnWtd3AjT7z+2HfbQ3b
S9/+5tueWRbioG6HuR1OrtS8W7pzh/xYWRseMZ38lxU6g185zKv37GeEoXZ3ibp0rgt+sW4hBDGJ
SLgiYb187fA429wpppO8dl6xk9bM/89SYdNHBo0OJgzQc0c57TIwsDoELT3FR87piYG+wfCbAjR6
R7qE0p67Ic8NCXGPD9Vg8wANMql6bqt3EmxbeSG0zgXvcxPTTzhLNqMS7groPQrW5rZPASlRyF9k
mwBAoNNHiG1hJP7SQg4mT02dQKp2t4d6pWmvbH2hVjx3CZ+1mcTBEpDo17LC0c2RRuvQWcmuYSCi
yJlLItW77eizpv5kFCIjXJI1uWGFU0uHv2SdDy7BnK4NspDMzn14MBkChwmMJP4lfBVTZllZt1Nh
2lx3AThToJ601JybWwn00C0wuSIwXoGX8mK0wqADciQMMycFlAjzkEm+UqLV7R2bPZznhgQvlqWo
0tJmMoQ5owPKj/EuQ/lrZTZ1fW9WJsUARFuiYGF89rJSe8ao+4nBiNtqbOlSn0ul0Yz7TnIByPqO
32funjRkzEcVjwQz9mVwayjhYyDvmzpxe2UBrDZ3ss5NCRExK9QSNxJMUaAMGXnowiUk07wFkE4B
1zwRtAr3KUmS1Iymon5Tr4v8RPhC9jzrIehP/+/fF2/NDIOMVY+/X2a/wQXtBRnqara5IiBzue0j
1yxICKnIHpVpGAUYlSv69AAgH17BlAU1slDXkfJIvh6kToHqZjOaQHObjhqwVRDnh0YaToPVbSHP
hBoqdyKSokgmO6yzN61yaqmNEunCXsxlEOc/UHDihuftCJVwtG6kN8u4B2lMGq7C3C2bXVlsyBK+
cnbrz/ZDCACoTuNGZeilxIB71KxxjGJw1XwToJR4e+vnQs35wqZfcnYiMhuE2AlkQt2o8lBub6ST
LC9EgFk/BcmeiZwPzTzRTzspg8ILRkDcSD2EsYKe+yK2aX6//pgQXHUwcujTR9iv1gU0GSzx7Snz
g5W5Kj3jrt1KXvbFntsna+HimS06gNbp36UJlxuka0OpmL5Txhx2au4n7r5d5PyWD6onedCfcpdI
Zmcj2B+LouoVyxI7BzgTgD8Gyq76uTb9LHlP6oOU8oVTOduvPFudCGKkHW3AoQTfSLbjgeyJh2ru
yXaLFdvWv+RfqmMeho2OHPNxXOi8LbiMLQRP0BBVXanCZUJWbPKIHQwt+Ys79nxxQhZXE3XoI4qN
tI12nZMOde7MScxkwfmXvpcQOEoeV5pCsYdDLwHb4pgZd8rY0/hTFyULH2z+LP/rjeIs71DI6sAN
7JraaJ6Rv6SYWzSshX2bQyQjVv+xIkSMqO60WkZ3wY1f7YP20Hu2T7fk2H00e3CR7/jj4Cy5w3z0
/WNSuOmorDDTrvGtoL0qY4Knqo9DdywNFN4gXqmsbeLfjorzBoHfR2L0LehxGRWV1mC9nrRIi9+7
E7BJh/h+3BGXvd02M58bgTRUA9EK2GpFhFARDXGnabBjsgNLd7S/S6wI3ZE3o9u0AAVoIDtzAZRz
gC/6m8A/offR5iPWFVlE1o8xWmEwHda7rA1dGT3FMFovLHDW/c+sCM7CIzPWQZOD2YQVMFZPOkQc
2a54AylYYLjVftiWT+CLhuz249KjcPYwnFkWfIZr2SAZ060DIrXIXFcpSAmWAAKzYerMhnDtlBkb
9VGHjT4NAJZH8P/PlB5TYnRmQbhgIDZUMEmCBXxGh4Jkiy/NfH0zv4plGdD2AvxATFSyv8/7WQaQ
Ulsds4lbCtwra/aYeLpfuuPGePVBR+3yo/HO/BCXmuVD23Rw6s3CE/Ravu57jX9+gOAjvc4sgFvx
A3rvSD37F9tX23/ig7GNTsSRPCNzdvlCVJ4932drFpwjB/rbyFMMAWRW9BwhB3LStKsPYwhaRZMM
wNIlwyOa4j8wjLBdOBLTcm7tt+A0RGV9A6VxdEaOIUa+A8++i3xjzR6yN/1ohq4EakJHWTHfXLge
ZqONCRkJAmDVN5fFZVQr466OrOlLM33iqCZuaT93dYkGaXHgtelmvfxQ9T/H5rWwInAoJwshZ27l
JmjOJwEwFYhT4coFSVKnVgpWnkYgUPRlc5A3Gpf033ZSgPDUypWXhb2+DgLfBOfIOTFpOOnsXa64
0GhkazlUoMABDt4dP9vkBxK5xR64ERUleSQv2Vp5Ct5u271e6KVZIX1JIii4hQXMKvVu5K5Efg/5
MQFryG0zM/U+1KUhOICRVywOZMeXyzPR/m7KUEtcm1cZuP3CkB/LMe6+WCvVG1lrLYgHxUX/08o0
ZMSQS4dKE49B765o404etOYhiXMQDjTSmL5UTIvvy0Rqfxa2tHSFX4fKiYNRQ1MdMUYG4Pvyp2Yp
B8AzBr1Sa3Uek2Kv6hfiyPQXLs/VRMABuC36Vt/TuJcWuhB9dF4FIHAa3EpZqdmKA/RUI9+qFLJg
a+YDT1VWMOtMLBxXxRMua0XCKQSy0Izn2WfV3zX5Klokq5pd0pmZaVPPQjMHNryPBgru0rX9FCRg
cswfId94R++Z23xlgQMNYtWPECTLhf7ttSIV5towIoWdxL0A9iDBtTQSNzSOsULlSX/SdgBGraKf
2sNP/cTRE3TjrZU57WZIHZdtiTtsIhSqFtx7xmUufoJwimLdZqo1TJucfRjWMVrk6ZzWcOUxZ2sU
4lEkM64zGwb0X2Bub6jzP4BMiNvI4ar9uaTWNPOeutxT4XOGLAHtIUSU3HDbHnOAjDx6GMEH74w7
kI89SOvhrXUi95U8Nx8LkWJpL6dAeeZJkpSQRFOx1Oo92mZbBkbaNw1st44yOZLbPMb+wjthyeJ0
hM4shgMfecKwWKvPHFlaBf1/powRXFQIKRE0U5t0WlOmxluDR5u8WFjD/DH/cwiEq7osgL8YB6yh
zALfJuAF798MCF0tjdvM2gG7O9qMKuYExJETnStFyFPYSZWHEZCvwPrRkJMdhQtha+Y6BIHAHzuC
Axp2XA+2gvJIIN0P/FhD+btd8rTZQ3VmQ/C02KBq3XPYGIPHCKrtgJllZuQEHcbpj2r1wDLoOv8Y
lrSylrZQcDcDdW6oSk7BQgPHXu0WY+KW9EiWPtXSFopOF+ZDY7dYHsZm9OKuCgDQi73bp3XJhuB2
A1ijUxUAVVTKHkdrk3cohYcLwXWmdIVgZINjD7Rm+E8RYN9aKgu0GhtW2gF2zLPZhg5OlYCeS34Z
BgBDX6vkqZ5IoZXcaZPnRZH4mQ779BPw7IUulYF5BiH+5nWZ1jyH27clFKEeeOpnSuD3pUtT25Ft
KG/1h2SJGnmmfoGxCcyRgUcDrX1M6V8GpkYPQWfNgG4EwZFHt8VPsFWDcd92Eye4093iKD+iVLNU
4p6Bx1+aFT5qJJEIuwDpTmNt+nzT+4HjVPvebd/Lp3K/1ImeOw7ni5weQGfR1zTicagU6JGydFNo
R1qBI8arlpgHpt8sXqBnVowJTnRmpbJTK2wmK3r1noHhfTxaHCCTGnESmOT326diNiU5tyakJIpU
9mOpwlrtBOveA3eDC5DSCSlQ5KRrZNfqe+AVXvj4RHaVm0ReV0EndencLK1ZyEryvi0aGsJ9xrtP
oOmP46Z2wyd79Q/4OHzqVOsCkL39vl+Iq3MxAacVhEYA+IDYXPDasVDi3JKRCiYVsK5gcTRdU3q8
vcP/h4/+MSL4aDcqVoyec+I2Pvf0TXtKXelHegAg3OFrVKSWMrwZyNJ0KP4YFNy0rSAUXCswqK6V
xKfr/jl4yN/70VUMR3aWGmazewjSZLTKJrpDkaenG3LNLqd8j2VIng+geeuqha7fvAm8CDCO9w3F
ujwReVdFHesR0jSgAoFB7VG7q/nCNT6XWoGi5n+NWMKx663QBLshjDTFM80kdBeXugwLyxDnXjq8
4YYoxQ0kQeCXKQej3dGlrzF57FXwAIk1Clz4cxidudwqaFThXuogs9soB7n3Wv7BTZ/E26F7XXDr
2dVgRggkWUA1ovJwaaklkRkMFGendftfDUJE6pg+Qr6jPrHt6BYPvVsvvJ9mr1co9fxrUzhKVqY2
3Ajga72vfYGVYWV54zo/JKdyCwCZr2+XPtl0VK63849B4SglelMZJodBeR08pi/sEG/7FTTkF2LE
bPj7s67vTu5ZyNcLFhodyPpc7ps+2KFqX8dy+EK0W7IihPooCweFlNPu/Rq94IEe1ByPXLK97RgL
W/Z94ZytBXhh2iQdrEQHus7d8K32+FR3W0CFzeY5Z74g5jmtojVB1MOO9qDg6m/21Yo6wzvG/B5u
L2jB0UUZ6VE1wVwNLinXkDcj9YJqS9WX2ybmQjaSJgzdgUTFBJRP8LM2bziEvsGLoSQfhbSjQeXl
GI8yHqnpQ482Vr9M2c/NhfngmXwGVgngwtP5tUV2Nz1sqTEBHlxqc1dFQ5xRzFEAL7h0bmeeL1NO
CCDrJHEMNrDLWKEkbVJjZDt1a6NdQd8cqgFvufwOPRrHpMoKTACYcZHadY3ZuGCMf97e3ZnIfmFd
SC54HMuSxWA9B/Qls07KUl1ndh8NVHUQC23kEsLyEpPXDRBSWB7S61j66vtHKTyGS8rJM44IA3/M
COtoQtKwyoYZEhyC6MDDjU79v9iqMxPC42FUwZmAEbXU7dXR62oZ5JnPty0sLWL6WGfhQaqCCnhr
LMLMQFZsf4W8wXDQwtDKXM5lgLjHAAcrhih1sf0y1lYM2TFYiQIIi2LQjwIynhEny04o6cJer3tj
vSryl759obJze40zIfDC+uQvZ2sEbwmm+GQ4XMqjdW2bTzIv94OZgT7eWFV14kVAdGfWEjPCzN1/
YVa4kVkSBairYtEjeazpIdGPvfJBqk/y31kuUBI2NWDoNPAXQHbwcn3QjiqNWgZHMsM4rhO35SlF
my6Rw4X4dL2PUKS1MbY2Qfb0KxEcvWnLJgNPsJtmtaO1x6J/6srB7chWbtbcvM+6/wyrBGpvsoUW
NU6BCKvsIbODOSQT2IwEU28vcfgo1R+3fePa/y9MiFATvcVAG81hotDbdaW9k9aAhKl328hMojRZ
AcO5ChZgkPFOv+LMA6liNyh+WWi1K076ZUFZ4AtEuHtIUTaVY35KR+Mp9paEza/j7KVRwe0HqTC7
rofR0uxWBphau6Ucfea1ChOTtAkq6BBtEVtPZdMEISspTKyyZ+5Dx8yP1hkI6pIt5kuh8LUh2au5
LtyHzrEP0do+6NvbW3sd6y9/gRCEU00yMhl6ca7JHRD+6+qKE47XyOt/NoPerQK0uYVcHqHs8gPi
eKXchpoChOVedHtPet+Un9slxpZvQpzL/NYC3hrC4FCZgnrQd3H9zE/kWrXLNElRa3DSx/hV4U6w
ihQXDAoO27E19RKHAON+5KvAT58AZri9yu84fMu+EEnKZFRrGymI2+5GX/ESX/tQToOvOsmLdfxt
rn/8XjA4XWA3DIqZdiuPVRpZMEg/QcXfycDb8D1UWFb6se195QvMrEtrvA7LaJTaYC+RMe4yDRBc
fspIHqRK7+ExlSc9RffliT9FpmccjAJMFePa/lTc2CupS/TFd8WMs6IUqUGpFawp6OEJYUCXBkzY
0gBelNDEAcnJYyK3p26U6i1oOqTN7c2dW+i5NeH8xybkATA0MOH2gK3Wih99ljyrwYc1qpuh+bpt
bCaOAmkMqVRcEBOprrirmJ6nJdiqXBvcbr38ox8glFY83TYyE9HA5YRIY8gGlHtEfdhe6Zscg9t4
MYFsSneQo5sPSAGtBa+cM2MQZCsmyOPRaRU/E7Ogdil1KJ6ihQt4UgEuudsLmblJAb6AvhuBgN71
+2II7VQpOXQfTerH43tYdU7EtgVeGYqPQT+0Wxe1db+BB8JRQ6RG3xi4NjB5in30cJRSOwyyxCWF
VY+OrNHBhWopve+JCf8wQ/QWnFAvNOhMgyvd7gDDTdTICFwMgGZg6EAbqna1TkIPlI11t+06SXtN
aY0snsm82EQFiUeoUMTxhuOh3oIxNNOg94ik5FBXXXtAe786lQrIWveFybR7YzQQscdh9FXIxewN
NZU/oQhq7XtmQTgVDsxcRUmR02ijBvYsA71aqFcGtvGVynmPiXxr+ImBQP0hr2n6FEp1/FbEVrvX
7Lj3MeLOHgorMPZFlqmhl/Y232mJYbzzMizXajyRCaQ6y0av5qV0zJnFvVFO6gA0bDL/gXw1qn01
UPL/R9qX9kiKA9v+IiSzGMxXltwqa1+6ur6grupqdrMZDPz6e+inq8kkeYlmrkaakbqliQxjh8MR
J87Zt+aIjKeWVv4geS3GGxCryeDBVoh+n/Q261wJgjzh9JgS3Fs0Gt7Kto42VtxhWL5QheYBFgDV
61gfY7y1inLwwnZIpDNqkXKfaZy8p9UYPBaiicEHbdFqn3dK4hl5rZqHJuEtGG7ziN/wMi0O+Ixg
ktDtdPjWKq3InVGm+UvcaiUaCqDX3vCmif80osq0jWLVHGVxC8JTaECE7XsImt5PzRrLP13Ekk81
rHW/DltwuxY8049G1KDNCDVQZSXsLsUHC89NvKnBXI5++3nUje0Y+yclqCjzBpS9bzagahH1rh+r
RSNApSBVhC2oH5wbMawsLiUDJEVhj12zgfYU1VdMLIRwFFb/MTHLN+ycY3ESKK02/UdKTS9pS6+G
9o8Cwor/mzOziEoKKAdDChKWhp1aHxok2/9aaWViiMVoN5YLsEwMt56vVwyhlQ65N+6jFKwltNjk
W/M5GiEtH6jb695cFrvQk51IMjEdhRbQvBAaw0ykVAWK4PnoGj36GIrYjgnZxhCnCrr8O1HWCu9/
K0HziAc1eGBX8C7CrpvF8S6vqigUuC6UZ3Rs+PG9cK3RAR3Ny0t4193ErvlM71LA59uH/DPyGbJX
DSjUle+4dJugA4jJbGJPykqzX0GD0DI4JHoAcd2YmApoweRzfW0XwIVY3BMTs5telwE4JAVM2MGG
to52O7ifaKximuTB5p7+WO3jIySP9mt10jXXZoe65JlViEm+eJK8wISFA+3e666tWZi21UlCLAa1
NYa/FyXCaxPf9drjdQMLpQmGTAzp2MQvjLt4lvIKPNsKLgak3IWmgD/Isn5yzIzVbsVAmuPYYzPp
stkQtjBysxshpxfEmicgdfsbMx4J9m/c3EBzpKtWIs2S66dZyOz8ZyF4c0IDWYhsXxW8BMxopY2z
FMpODUw/4GRtWS3SQqt6NMel9pZq0EaxG5cO5YFrK5YWMtGzODMLmn1BQIkEvVA3KOOdDPc8Q3NA
eILcRtG/T3rPTM1WrYfsc5cG6EAXfeAJM/ZAbpUVb5jL9riyRlqxFNQsRnXUXDDmhgm18xWswqJr
GxvxU05kZdAQipDz7Oxad0BRJJO1G2Hpg52am32wRk2NgSswN+SAcXXeQP4EndNlbytHYskthjYS
gAOou9C55Epn0zqSZYdXIPDs1s5+/gY46AuhswaIAFP0W7KTN/aufJe2t9bhWbrCkeOjaouJWeT6
s+Notn1LMwrbEWiroG7MAABUxzVo9IqV+bNzAN+bGQ+4GRLMhbLowTSezHZzfRmXvtaJJ/PaSD7W
YwWCLwSWkppbqac1kB/q7agiU4DsR/L8fzM3O2PxYFRZk8Gcrn9l1hdHol8GPaYdfly3s1QjYKd+
zTZ9UuVMVaZHWPzLfiEoNTrjETUzXAJHywdSoXPYHdv8B/IISA3h+sR1DhEasCucn7UaIaQOWhU9
OdwEOXVt+tRqz+qAKm7sRcVGQOl0DQe1eBCAq6ZToQBTfTNX7UiNZFgYWNOCQ0Jz1G+Ktn1uZZn7
an3XAT2k2CtDYUuh0gZ9JlyE7iOwt+duIqGXuiU15CzSaH1Ff6BpGzgs5mRfsurdZNYaSGrRItr4
E0bKsHEXnls0W2E0VYo8sxgy0EDrajzuUhmrH1oaKBGYxKsg2+Z9m680BRbut4nTFwLyKOzqFxcv
PjEHdSAa1jyi+6K9tYJqe32rLpxyqOCihQd9LAAw5uxFCtqezGjRxSNpCmGbkUSeWTe9E8TW93VL
C91PQC3QbMLWhMIz6CnOFzHOOwzidBDiEmILahxH+WV3HndAKu6uPXIWDuC5rSnwnNzbCmaatKiG
Lcxj5nf5LfsdbSbSKW2j3buRA121T7LyrRYK2Oc2Z9tSLcAIKHHY3MKPXsi2cPB68zBj4eq30Z1w
DsDgr6zo5cc7tzidzVMviQpS8BZKbhagw1/kLUUdwhn2mM3xbD94Vt3s0O7Xpkcuz8K50dntIxut
MIphctN+HpUb6DFI09UFukND4q44OJ2r89fJma2/OjAnDhZ5R03RwxbkFhqfwLGJl+aZ3yTeg/XY
PIfedYOLC2rhwKFLj56oMXvsMaPjaO8QSDG2oPRDhEmMl6pf+26XVhCkUQQEFQZ4Q3Agzj/bWNom
2rvIUZICDQftsUX1X6v86678PU7na4fXDsZ70LsmkG6agw2QJYRRrgP9ipLN4Bu3kaftdY/fDJvM
AwbFZV4E+RiUNFxZeHzr/Tq4zF9pTi0V689+xCwdi62S1gbBy2HYYvIG1epP+ybwmtt4X+ztW+ZU
v9Pvo+ak96XHnq4vwFLsPPV/+gone0cFrUWd1vCfgtCiJ7qjr0k7/V3Ca0s8izJ6VbOOqfAOz7s0
c4yPDwxw/fyiB5C/7RrHfBTH+CN/LF7E3fhpxk5ouKof/Lru5+V5PP/Os7BjjWEE7/AjamSgyUNC
Nqq+y/NjMay+odeWdBZvwoxw4AlgCqw6P1EPNXun/Mxfj92b8oftjCeR+tbKXb9oEtqGYLaEYCtI
58+/Ysp7PrABNbFIDR2rxdB59HV9/f6y4198xRMT868YxwSkmzBRZJ56D0bmfCs8sIvevySW80Wc
6I/58qN2FNutfZATexKD7pHTIn0z79qbZK0KuJAT41EBVJ+mgc8a4vQzj2VilXqpAySkHjR5AGXp
wP4UdK3Y/Vff6NztCW2N18PU48E/syhEwVw8xFNhK8Pybkpc2jvegSELk+nUDD3LjthtTPLoLrSj
tgD5cF7dSZllz/Gox4cs1/JiG9SqkjhV1Ro+mJCy5wmLcdSSvh8czeirHSiSrepYlKW9xfVYgsJC
yiZwkiJRYt+M40FDpT2mz5kNchiwGGiY9WyaCosNSl7uXf/Qk0MXDoN7wmaYc8bbaZbEBUMaBjXA
KCgyUeKDlD9wjaZR9lJMBqFz52uaNLZ0aKEK2lVrpFwX55RBuwtVNlReLRT35lpCcV/1imS4rPH2
dUlZ3BDjM46/w67xoqxZif4Xx+avMTxBQOEIDrC/FZ3T4Kc0pGo6UGzpMX9Qcv1oVSthZzp4Z6s5
szD9ghMLFYEOS27DgpVA3zNEW1AVT0aaba5/tEVHIKyGFBUjgxfMjSLmQ96RSaqZhY/E6p/1VVGD
iyRj8sTGEwYVV/x33pYDbTfFXoaQddAHT0EB4dTixcpHbyJNe+bc17pHy7i1vklUuihSbq87eHHc
YR0NJ3Rbp+oaRmLP1xGM61VAp3QqYfeJWbtcfsWtH5A1AMzFO22yQxmGQ1GHQRdyFkhrmktVi1XY
0a3bkZVej8EznAkHtZktbjGEvX4N77i05XUT0xX4gBiynrOIZqPkHLQGkN6l+g8j7Pegx24/rEy/
KQW95W1juqMRvZi19RTLHv09G+w9rWI23phZ4MLOqz01an1Tigrcear+en3pLwICloTRCQqMVG9q
yJ4vfV1SVcYDKI5rqTp644LSOaw2Zf4d0NgZ7JdV8aalbz2NpVoUcGDgXGZXdZi1NDbrEK8S1NCD
9tMCZ0s5uiB2+w+OndiZ3dOsAhsNKxSAJLtX0T90mLSivZfTXWnfquWm/NcYpGkhcUDtqWkBTOhs
bwHdQhVw/kNRmiXofgItDiaHpl6DfiyFnFMz0/KehBxDiKRRGZbPtEG0DxbXMfSY/XJ97ZbOCbNR
qtSnTYt7+NwIi5s8B4oF5IT9XRDd5rXhgGDcJhAh9KNhJT9e9OjE2OxDRaQumjxLEHoMgmv0Rou3
TVau7IalU3jq0eyiT5sQtxwCKVq26HW2LldBOA/2rPhVW6OAXdzg//gzF1zrRoPILISpUP1Zsh1P
X3j5uyr31z/RmpVZyDRtmfYNmtJg9Njb5Y+hvO8Up5Pb61YWowPma7APILdsz2s+Rph1SYymHxo3
oGZov4kWu7BmNQVAVFAp04nLhuo/bAg81vC50Ay7ZEaIk0LLawsboi8j6LdWTgJhKmY9Xnftki9g
ugxAwUh0iBtOKJ/zTZ5mBZOVjiuvqiDRGungrgQxKYjXHNkne61Ai0waU1LUOhR0iir/yim/TXt7
0w2l21US9PB/aLVWjFpactTTMdYE7I9+oZOF2z+QqDYjPgrLE2WBmP8nLZst+CD46CrFbZl711di
6QBOHLTAT9qg+JkzUZSWIqpRYNZRrfJkV5HMcFM96m8LPTP/iymsO5r7SLmRCJ6vuYHIEnAbzhX1
eGsPAZaavJiWfL7u0WUZCjYsWNEI8iU0dGfBOLdLOhiggUBFj2+sNHrtRHzbdN9D8FuXco9Bvcih
4A+lhnxWQftONWgPKBpxpkVaqVD9hYbOs8TT/TyldychW6hV0io29rOC191rm1JgYICGEYmfRnH7
3QNFEG6gm8qhJKVZbe6Vqt39ws6UHgaUw3LC2WSKm0aqWjwx9MPf+laNQXQQAKPsVUqNmDZEsrix
68L6zIfRfurMOkMnu1LZcwLWj0dwf+tuBwzOzwr/l8RJIMj0nlWs34qoCNNNqBjAc0NCJsfMfTHQ
xMmMUuDS5N2w5XYmcBCHoOldoEIK5kKvNt3IqIcqhAwSme2a2iofQGGO6dE4ySC9hrlAzOT1tNxU
AnjqUCiYFDAAHXH6qAX+ZKhkdWfXQgXASFjmi0xL5edQZS2o4+IK6BfI4aA+avJkcHkDQApUUErN
hP62pQMWEhIgirs+uUXX13zAELfd+6IrJVjuei27T7W49bRSD00nMsxsa2QYNnUqhQRvkP3prdso
x3SIm6CEfq/Web2Pwtra9EmH9CBgIY5+1bCcePaQWK8yqUIBJZ8u26q1APbBYCXfJLZoCgxfGPKm
C5v+V0DA7OTKXin9iGrlGpvZUrg/3UOzDV2PcqxB6spdKKo4TQBexycr0hyWrtz8lwVqnBw8DlXk
MpaGMt/MUJMQI1IpTujQ33No3ls+iilD9cpY6pTJTWDt9TX84VL8OTU5S2l6BrodruQoOGLGDkXA
yOmi8jEsx5/Xo8LiGtpANgFKZ+DJPws+dlONHc9gR/T1TkbGtqiSV4iYPJWtXIlzy8v4j62/f39y
5lGuRWdkgK3R3KnskwyPwojdgf0ySn8c/SZ9TOp2JdBcwjsY8EaAM0FEdLo45rAmKGWGddxUfNI/
DquHQt7W/VcY/RoKN6GboQHQDIPrnaOmvlYKp9C8OH0X2ef1Zb68wM5/hXYe7qRas0BE+BVdCgHL
4BmiYR4nvRtEqBr9iGJ0wFfmlC43ECzqU/MN73zAFmc3OaeQyIwjwd2UYmS9UjZGzPYyWDNzOe01
re80b4yaEbDdc7XsQHZmmY0oFtvSfDbs7jHuononIvtg6nEBsaNUuhHAjFD4rPdxUVU+NALYyta6
zGRVjG2SSfKQaWg2znLzkaV2CV51jmVsbpG6RNsgZ60nBvTBbagjOQaNtJWosLTAEEhR0X+DRazy
+SctO0hGxSQr3NDsM3T3s8YNK0gmt6X6fX3zLBycaY1NfEbgoFS4em4qUPssV1O4l1dvsf2dRoOj
19gzyk8l/9WB61Y7DuOaMvOSf6dGjXOjJActcW1gy/Z03CWq+S6idlPUxko2vewcULWAtgFKicrU
zA6UuYLCgOZYYmcgWbur7ZccGXR+zwCYRWG1uc1BMXF9RS+jHhaUmRgrx5Limp8dDojAtFBHw+Fo
8u8arJFJcReA24IrK19ucQ1P7MyOfWDbU18YvtXNocg+wXSiypWUffoM54nUuSuz5asTu6VqDldE
/TiSwumHNRKxtcWabQSmNUDlcjiRlmjJKvk+jdmjld0wrV0DsCyGyZP1mtbz5IbIwSpnigLOcHav
WL+VBviIfq8jJw7Uo1QDpxHaf9gKOFFTF12HPON8/svWq7aXrIVcPChRo/x+iO94F2/0/l8/4JA+
/mPHmo3ky6jRBxLBTqTyG1PlvjAzVLP+daMS4fjUzHxn91lntARmWqVDSGZ+lNdemTcr3lz20Sc7
KuIDCLiAQZg/FGUly5gwVHmB3hsxA9hVL5DhUyB9phDpVV2Y6XvaMrX3mjqJ/VRrUa1jlXIXg1PL
19GB/2Ay7260hoNZS9bDGpH70layVLQ5VZRuIYI720oKxyCEreRgqEz07p0Mo6ydQKpW45DGYL8K
c2juaRxK4SoYuEVOh/DrX48yS6f/dI1mp9/SawMvF6wRC7rnIlB/N5bhWcXKu27J0VMrswCg8mYs
hwBf3JI/MCnnqIXqBtXjqN9FZEQyDLKM/+IX6JI0PMWndG5mMYTWM4QkUXqPYxZsEsjAHwq9S53I
zNbeiUvR7e+wD4rEoMuYF0bBuy/CYjLVtvqxDoqHmK/hEBcvIA3oauxniB3o82pvFKSJGAn6L1Xf
OmHt6sNOIzvRbXThq/bDpBsp2hVQ51JMxfKByf5v8X3ehlEUmwxlj6I7BYjAUoWbjcM+Nwzf5GLl
a13WLSEQgfYBlMgmad95bmSldlWPsYZufodpB8UbO4ACzZ+1douRU16/Xt/zi46dWJsVLq1cijHP
YS1CJZvxrU4EaoqNU6yqCU+nZ37x4eZGbo+uKOLQdC5O7gplrKGsO/k1UOIxKja6nXsQL3VEo7iJ
pXpy+GEDATxU/W2QWZsAr+Z/7yt+ACrbuvl395z/gjwvyrCXuBgjA8Q++VfLMChDqj2x45VvuHTG
GbjfoMWEb4iNc24pHk3G81jBFh3uOyY3JHNs8UAZqEr3EirRlrUmxbi0a9ATYgw9QuTV864QA92u
2mRx4fbs16gi1XzIG8Np1MixQKzUrPHOLSTwWMhpumrarGQ+rKxVRZkPokLxoGXVTTUY7ADtWAxR
9ZAnxrhOLbZCMHSIr3/BhfCCsVQdhcWJNwLJ5/m6mn1X9MX0OKEJ3UIbZlNCWvY/mIBfOuo/gNGZ
9NxEZwK9bWFe3pVQQa401InQ171uYuHMQRcDtKlsOgeXGXQ7VPbYUtzFeb7TKgDo+mMNjko7Clb2
4ZIlVAkw/wZsIIQa5utVJFmqoQDlxlCbSWToFfaBFo+htmJn8VU5wa2AUCKQUZqnFzQGNU6fYtUK
Hji6Dtpp9bmyMSP2QYf7GKgg4940t2MlNteXcvoa86AyCZpgx2MkGxTI518LCNrWCCUcFMovxdBu
OIpYPFx5mi9UYoGsRLMVxwoCMJgrPLdi1mDvozkOl6VFTj1si+KhTx7N3O/oNjJ3pDlq2maMDVci
EVV/ouh23cvLuQ2GjAGlZsx3/sUDz2JnkWhtluc4bnzY9Ma9xDio3TooBaE+4ZD21qZuy/4wlP3R
sfRUWq2cu4Vlxgpgr+LdzKYE7XwBAoXrioRkCip3Bxl/GdVjFP5e8XHhfjixAazbuY3BogE1a9ho
bONR01onbw0M134lND3aibarze5bHck76tCO1qr7MhUrR38hhp79glkujmobcnyGX1BgdMvu8Xpp
7spI3AC56FGZOEO8KqU07ZzZ/kVtH3ykWFrcE3MoS5XpaTuqRgEpx3A0twqV9Xs7hgGy3kGKpwhl
9seKKBTDWrTEXRlQKwyPamikO6ssOn3TZgY5JDaTYmXPXWLiMK+Lu8QAkAIDyPYcVjRIdezzDt10
qI07sa/h381WvdHvtIO9ERj13ILRgSCddKKDtY89o3Fv4lXa4suLBr+CmVNYAbaCzLHGSCaSHGNR
0OKGms3oQSM8LzdR8VDWH9f33+UWPzc0hdKT9ESyMEI5Eu72+lcI0e/Os5rP6yYukZzTkp44Myt7
mR1hQknhDAGgECO+e7bRtyBw2IL8edduwm0EKZZ0yx0MIEOxke7JlgHwqT1d/x0Lj0EdSRA2HQF/
yhSvz301hjGQpEe9Jnyrv0xfBej43tziHvq2fL5LwFqvHoY1DMnlVj83Oss0Y2r3sTYZFV+DW3qW
M+7qY+wYIFlUPuq7YXfdyaXveerjLGSB95BESgdzyXBs1D9m9wVU4HUTa+s4145rS02rmhE23so9
u7Wc/FFxVLAcHn/Yh/hZ3Kq3K8WjFafoLEL1dpsKbTKoDfuE7nWyVZh/3anL1PXsM9EpTJ+cgyEv
LBDrwYT1rP+ATJUHusAXvi6sOYXz88h3bmd2p/ZkFEk7TN9nX4O0+tihO70BB8cLzoJf7IdNu3tl
PgZethlmGDZrID7tMtif2zfO/QzNMDCaaTtKP3Cjo3EnNsnP3I8P4qZ/AqUbzqCFs0j28f7uT/+g
3Wve6MefATbqmvzk3wmsa2sxffaTNS8IT/QA6TLOY+vrXnRMNhh34BvbT4/JZ/Nevinb5O45ukUS
t11jzlnAEJyvxCzy2XSgNJ2+xHAw/WDL8Fa5GXx1pzoTopt9pT+VR7azVw7PtL5zn1GOn24XOjGk
zWJQqVQDESqrIZRDtpnIb+qwWKFwWjotpyZmEQcDq6QfB5iQSrcrA3pDssCtWr5SW1u6onA5QfMH
fDYANs92sqVnAjVQEPIWkv5KAdV3mtwC8iCCOCxKmACj2msl3qVDihEfYKnxiAC3xiy4GUPAtCow
ahQnIyeDFLttbrvOj8Z9BAwIaJbydCXyXL4kcP3+Y3E+wBFUlAxtR2s3Ld7CovL7Kv7oONjuzW7t
bbl0MkHnilkHEHBhnn22M/CihOauCQSlSs2bNBRPeJLFgLCYL70MnlrSeSgGvl6PeouH4NTobK8A
ZVvVObGwHcPxAU14z8zZF0tG17Y+Bsty0zDeDDXORjEoj5Bru4MKwZZYr9hSnm10Byjibco0XLmp
F3fwyVLMvjPkiJogyPGrVDFugra+g+CHW0TViveLK44cywRYDnXT+bghEC1ty3oclLz/MAW6b0Po
kgSckw9jv4MGsXN9sRcPDGq9ePyCuR5a3OfhTpB6JAmDV1n+U+h8w9TqMR//8A5wUroW6Bd9OzE2
u88q2wytqoOxoMl9xtNd2qDg40LntRF7FRWg674tfrETc7NgAIbBmNY1lnIMAAzqpJ9Q4kL7cuVJ
uubV7PYCtJYoXYAz0gvbUfRfUewp5Jea/OjYjaX8vu7T4tk/8Wny+eR66nq7tuMGS1hkmoMkzqvE
b4g/7DOAef9vlmZXUaPwOiYj3DL5nyL1WwUTRc0LZ2vNhuWvBPg+GEjxmp2XkDHSZViJaoP3QDcc
tMrvBFrCYIPZXXdn8Y5DAPtfM7OvVOG0UavEzVCKlHhBEau7QYa6f93K8l74x8rs8/DYIA1r4YzZ
HEE1vtGt907uS7E1FeB4f143trwXALMGwQmqZPOzS3s+2oGC/S2Y4iotXkkAW+uV5URcW7m+F/1C
FRUlTfT5wCl9vu0qs1f1wMTqacCJ1eaTXv2wwOM/Fk8pV1117U5dikrADQEbgfEkVLLmy6ijaAtl
u8blNXXS+q5uI6coH4fuvTZWVEaXFpFBPnuCKAE8PgfxQLppYAkHAKEIVbqDxBGySy2Jt7ykD1mY
iJfr32xpGzIosoLzA90fUH2dL2THiwJ6zWHj6nXi51p4N4T95rqJhcVD2RnOaABYoEw1+1YFDWs2
JnHj2goAJbeJ7qhW6Zm6a7K12vpCrRFFZ3RHwP6JMiqG1c/dqQvcZEWJDxUlgZuMX3YJYdauBNXq
sIlt4ll6oTpEDmAIHZ84XavZ/D+0wSx1Vad5ddtAUcKkc7KDpGD5QKHj60JxQx5okkQ/QUee+qqQ
6OBlWgq0dKBIn+hhsVdiPf8SBTPdTg+K55ICLBqX+XgXDrzxU66IDUti6CNTphylXnd3rVAl1IMo
VFK3YBmrvnqWN+9p1usubdTyXSOURZC3LhVIlhT9J1EU+tRUzLqrMzsA5iSPdmoX9t9xa+aT6Ixl
7NkYAFqdjcT8Y4JXrvH0LNL25dgrvgxHqMGSyMo9Yac0uDHSKDnS0owMJ4eCPHFoJ7TBG/rBtDyi
GBw8w2Zha1v0eTBaE4y5EYG4sdQx2kusBu8IsKn5GTE7H0/J7k/X9jYmqK0EsCk7aW3dDeTI9+AD
728SVcmPTZbLF5aO5VujVK8gyniAKQhqFBzz/wMZxw7iCDaKj5GWA7kTaPom7mT20VqCgWS0zJ7a
Qja7sLFVwNO0LnJ4r0L3jxVxXfqGmYILdMiJuTVopoMclCR7NeOan6mN5Zt6bx1waBSfd3WzVzAw
dqBdx/YDRn5B75D1EVCZSiu+UjAyhCBVwyQqfnXJDjUoVwq/MmpLPwBIqrn5iCV3cBIChEZOKlAf
1mnpCH0on406Tp40ju6yPjbdS17W4HBQbHvTd0GROpVltg4zGvLRA6/ZQp6lGEzPsMO+cVXAXzeo
SyelW5Vd+NyOjWDPWdZjtrmjXPvBpZhEQfpSdc0xB6pVVYffxApTD5xqZennStq9Dja+mafywCxQ
iDdgU6tp9MNQ0oodjBDKgci8c5Alto0WOCE149cS2FewkqBpjxEAtRXHXistfmggNmd4A/7c5xWB
YFphs4A6OpiFOowh2yBPaeMSJR5dFt2m5dx4i/MwDdwm4/yg5ITsKizXRiDX/g2Mr4EXU6qBohhz
fS+001Wv64m4bXXRbyKE60MT8WoXKMI+6jKLNVgN08SziAh3oHtPngDWG/e6hCQr4Cex6heBiLdG
P4ZOXdrdAGcoeh8luLL3XZ2iLdfHvepVo67+0eMuBOd9FyOH6jTUfNHHCI465LWeiVXIbzRqYn+w
x/RxkIXYgZlK/Y6UHsvSJ2y8SXkSeHlI9ceqURVoswB85ujwdkMhFEzQvw3rD4zXobtj5WX4U0tA
AHoHUmgmHwLO80MdZErqMCKyR0M29rNAP+gh1/nwUw7NYG1IqtvbUWoB342W0hwjNbNwywMJ4eci
NR+7EqyanoROknoUJCufqCL4jaaYCUZNkSE6crS57hpGI31M3LQ25ANZJ5+FBGcKgNDiYI7W4NE8
B5Ib6MRhJTlZwHPiTYx5P1CTodYIiON5tJa2lVPW5IgKOBGeMqJD2YOAu4gggQTGwTh5pdW3kdUY
ZUHcbJ308DmEmGMvbinpP6/fUpd6mehXnv6YWULWEFI2YTpdvFnoGDiFPPcS66PvdW9swz9F9VWF
9BgFyDkFGOlX26aLd9fpD5jdXRiGzRjv8QMqmRxAdei1Ffd4o2Hm2wAWXt0ZhvDNDH3pNvMxqPVj
ZQGmq35+deFjTMS7YC/VL5rwSpVoFkTDXLP+TEESHzXRRufNR5uBEx+De+i/AOhUhF5WRo5d9iuZ
yELig3YHwKfT4BzGsmbug6tB7zOrgnlR3VMMzuGoHDp+4Ka2kpAsoESmqYl/TE0/5eTRUijtaIm2
btBZqbzY9klS+ShtOjVxh+7NjLd9dGi1lYR/IWUFhGl6QgNiMAlAnxsF5SP0SRtcgRw3IB3lG4Yl
duNImGNzyy3r9EkZfl3/pEuZF+Y5DNRL0FoAt9u5yShUlDFrYRKcXK40KifUoDir7ME1I9bEnxcS
SVVH5q9N8+aWPkf3dDxqjFIfkHnpXyKUjrXWdFraH6cGpvU9+WgIg0AWMBhoRRW7GOjI77gM3rMk
HfAkzNZY56btNj8NgFxDFgKJJBh2Z5/LoAkubzric3XPtXwDfVRorhQHF5fsHxNzQa1oUIZSkTDR
671n9g3gddvrG2DFiXl2z4PRkKYGC239ybpda72Ww4qJaR0u14kiv59iF8bZzj+LPip0SFMVD4g4
yh3W4pbHuJmiqu9cg9BwJB7HKHLKCmS5131bOk+YdQawhWDXgTrp3HCqg9KgJFrjdo3qBPknyX1k
a0qE4YPspScrRZXF6wH3FCSMppcMeu3n5pS8HxTAShGePrgH5Gp2X/9Q75A/7YvfFQh5Vuwt7XYA
micFXaDScaLOzfG2aht9uhpT9aUq/Gz8VKwb5EXX13DJCjB/AK9NfFcobJxbaSO8aglyTjfh903t
DuBJq3SkEGtY4DU7s7NLS1vIOCXwJo8cUli7ZsyOBVLUjK8xNC0dKkx7Tzyg08mdY4B7pZY0ibAt
kG4cMzYeh3Qtki+dKhNdCQqY+99X8/mqDR0EgZsQW0FpLcjjmhxDaj34irlWJbvrH+jve3F+vMDr
g3MFkbEJrjOzZWsVOvzgoyz8/h1PHgBLbsS28g13vCk3E3NrsAHb3Cta785QOPWBr1RaFp09+QGz
fS/tOs0ya/oBWePE/YHzb5BbX/dyqcIOpMP/egkA57mXNuZU+3SEEWUHXHrl3+a++GzcYJttzH3x
Fbw0D/JH/fHvqaeQ85kgLoDW0CTFOi9uU8toa66gvdXUzse4szDd9xGpbrh/roij7fLUVVZO3P/H
1X9Mzj6oHo5gqQ7gKnG7vboLW8986DDZ4quu8tMEv05y0O6UB7Jba94uZtvT1DEKmDbAo/NeFEAi
Q6SLAJMY2/6ovaJOlniQUtgBUrDVHGA14ud6K2/ern/bxfN4YnX6+5Nre4DGUmUnIExX+oeUUCdY
41RduoBO3Zo28ImBkXV4FYcwUB85Jutukj/8Ld6grab+vu7J4hVwammKcieWODebNDawgHntpHfi
nR9jCGWDf51u7YPYpj+u21s+ef98r1lwDqMw7gSGUt2Q1x5IVx0DI9mZfLluZQHANp2Bf8zMNiTe
x6WldjAjvPyOOgQSJu9AF5N98Ew2v5pdvOLWYvZ9anAWUQyzj7vOgkH9CxzN+e1IXE067XvzEo6e
vubeApYAI/bgfkH0XJCdNWihJlaF7TFknnhvttpPIFlu2T090LX9sXTLgfUHqzkl+HjEnO+PJmmA
3cQoMBS/wyf9ufMy7ohj8s720RPg4O0N24hf0H5ZuSMWD/ap3dm+BIxeT0M0Q131K/WjN+5NQgTo
xjxZpkdd7c74AH8V2YLnYiVJWdw7kIYA7BGVN3D/zrYoyJ2qqEhN5JcJqXYNT1GRp2IYPCVKlH1U
SLgPdY/AKXWaI64yI3keK9K8FhKg7iBX+12hj/y2rEuyRm1rYLXnN+fpb5vtazGymmOgEnGBQ0QO
vDSFIjcrZ+d/SPuO5rhhpdtfxCrmsGWYqJE0yvKGJTkwJzDz178Dv3s/cyDUoOy7sDdTpWYDjUaj
wzlc46LInXj2YFySjUEbOU200bYQ1yw6sn/ao9K8j2q8y4rBq0s0FhQ/61o+D0YsyFbwlfs/wSxb
E8zdbpMZCx+myma0YiDq5luBclxz/qOcw74eTeT86MSbNx7qGwy8IP2Ca1J+Bi5a9PNGOi0f+S/Z
1UQVYJ4/R+r8v2vqqJenqFuqWKlNkHovpfzS1eoOHY/bxUL7m6VH4G6OPLsx79taf7+uL8/druUy
yahcI2j6kbGkhXTf5J+NdLDq5+siuCsKejIEOmjaBUTQpWplM0+2FWJFC/QSIH9p3JnW3pDfrkvh
2sZKCmP4fSLpWTXTfUt+2PW+r0WGQVfiy8lCIzceJ5gq+DJmV6bNKCcRoibtDkoAXsS1buX7xje/
Nxtn3+9AavAPGuGJibge+RMs3eW6LaAmk40KN8agvkjjTSYLzjF364GYpVGyDFASMVtPJIT6kwqF
eoIWY2kCesN5AErVdS34UiwLExF40yGVdqnFOMbwhJja9ub2oRqDZr4nmcAhc0Wg6oV3CTIXMmtg
kWJ3Qzfismvm32/x2zCV3XRs/8WOV2IYC7MXoHbL9AZvUmB3ZW4R7nTzRS4ETw/ucVmJYRbMyWWk
5ul9Os+7or7JrH0v+ZnoEUA/9os1/5HCwhmNDohv8ghSVMtb0huZfMst31H29hQos8AE+Bfmb+IP
DKlqGjuKIwHRXR+buPP6D7sPmiGYDnYJIPn8kPh2AP5y4LjSMpDAt3GGBJBIWMmlS70KXZWSYOqb
ULmHcWvdSQ94z52q3utOXdB53Xu/u27r3K3DLCkdOsJ0AouDqMu9OWmAgPFS5SZZDMzkZPuU/AD5
paBczg3K6dTqfySx22egvGPjHsb2zV5fb2zzaNSvyvwal/usrJBs2HfpuajdNhK18/DjrpVoxi1p
RBktuYeSznfAEjiv8aPyUJzAAV7uJkzoeZnkxSf5WPmyJbAjrs2uJKuX2zmgNhF1JYYcshidhQ9F
d6P1AM25LdKbqRFOmHC9CsZuEd+BIsRmwYbkNG5H0kDP1gKqr3wIUSQ7LMF8D0jjHYqNJ612izv1
4boJcesh4CFRgAGPJlAAKl0qCah5oLEvsNnOH17h+93wMdq/xydnt9wLRHHX848o1ojS0XaicIGG
9VsfmNvm1vjMflan+W4i7rzRN8Z9tpG/Re+xK8wHcC/TlWjWiOZRq3qq5eCD7s8ttvnRui1378+h
B/RQkeHwbXYljrEcZQAQFvm9qBvHVXb3g5ecBtfytIfcjTzrJj8Vn6IeZhrWfPGwK5nM9ZpTPIyy
goqlc0ekYybfk9GVTDQ9Bdf3kW+oyGSqCORQwKK/r7wc3sdpkYbYxsTJ/VYHj6LzOcT760K44RVN
l/5HCONKM5N0vZPC4UhG6CrTA6qU1wXwlou2NingVAZgJZu0z+qhKOwIhxukaB744Lwlyk/V5HgR
UNJKiwiqEDxXvRbHWETUabVN6MBUn4ZAxYo2PTlJ9aaYRedZpBdjBiqZ0ihRsXDTRtunldvsDHfy
pyNwOckRHYTGt/4o7Ua3PE+i8y0STfd0ZRj15OTIqEM0kH+/o0egchc/C5xAvyO155z1Tb6N9ksQ
BqXoNSOSzJikDHIhrS+wuo79UcSH3Hqac7Q97Pp0c91qeLa/3kbGLJ1+NMaugyADPZhN6VbxVsVc
2nUhvKkWjIv+5h9BZ4fOduYDN7O3OxrDNmUQSRVaYI5R/kr0fR66fXqUQUysuxNIgPSbVH0CnFco
ImviLej6C6grX22lDAhSa6RZzK64y+dHdBC46GJB0dV10kSgLm9N0cmDk04LP+A3upRlgSp7sSeE
hsl8p0o/mmIDnqvrKyoSwVimRNpBlaiIuVLOZYoEmBlugPTmXRfDvUzXqjB2mIFIs+5LyOmcrZN/
9FJA1CCqfmnGCW3WfgwKTOduGgRhIOdehZkAzQlgUgq9yy8XcJnGHG8VSFVI4yrKJ1iiAAvk6srj
BNLN5K+ZhgA9tBbHuLKhSvIcXWN4mEYEzZKNj/nA3TAQH487wYJyboELUYxpLHgt2qNJX1pDEYBA
7BC1ZnB9zziO+UIEYxpkkCxt7iBiKO4W5XVWHu3lsfyHJyOkgEAC9NEGtoqJspoRkAwVDQim8RFN
OEayL0WD2LyM71oGOyCiSF1YdjXu5dnOfUcC0mpUuBgrfe8A8KtGTdAli78k065J5vP1ReS9uC5k
MyY4q+rkGCNky/pbWgdjdsjrXZW8LE3Qxs+Rseu0x7nZj7Wvy2fNFHgQjre6kM5YJGBGdb2ZsLoF
aCFi+QdxwEsfAxe6kl+qehBYjEgaa5ROHucZfXX1zr2i/dSH1LNLYNQVR/RyCtaVfjkT1CHnidBN
N9HsarI3gQa0ysEOoZkxI1xupBuwCLhjF903aYwyb/helWg17ZQHVLvubD2h6DXXP4G6rGtfwNwE
VWFLjpJBWyAWVYFtjwoa3IjiWUojohriLuxKWeaQmBpwQ+USyvaJcYylaFPrxkFzBjcDfUxc/PgX
xdB8ghsWqPFsOkqOljgvFSgG+lt98kH6VoWCa4ev0B8RjG/Jk6EJpQkiFHSETpZbZwvyrTfZsE2z
l+va8E8gEJb/qw7dx9WNrajxqE4Kgq/5gMJZeFI2LaiaUIm5B1qqcdB3+Vl0q35lPKU3Ae3CNkFe
jQZD5tQ7ypQpQwKZ3VMfpD5gxHdogJVA2OyhzBto28KfgmJTu/HBvMUPN7Ddo3bfippUvnLjMB/C
OIAmg1mOOT7EuMu9l+yYx25hemrn2zfoSvfm3Ufm140rPZXP2j4WhPbc63e1Cow/kNHrmxADuzzn
OzJ6snbsQIehBkn5UJsiHAhebHix5oxNVRPJnLGia76p/cWft2/A0x12qe88KA9dALSZeSviD+cb
F+X6UDHAQCGRL40LqwvSTjnH9WWaaNUdg8qkndCLm87DKTcAfI15PNWMQEQSebmiAhQ083vjO0YV
BO9C7pFafQmz03GsTO0y0HcUBuXGk+4AK0zHkDTxx1gQ6/OtaiWL2djErrMalER4zxzKm1NL3OE+
ve925hMeUmDscTUv2fQ/JP+cYmz3+nEWqcnssqyOTmfGEC1Z6FowMWzTZT4B1ms6/IxH3b0ujR86
rDRlnEedlolt1BA3S69TbLh9syfWrgiBe6U/OeZ9kqIrRUSrxY28bBBGANMF5QZ2ikRaVLOvCISG
QEWcka63zfoMYAmlEoFXcu+wlST6JSvfaBhNqxMdkiIUnhKgV2ASQ7YEboAvBLhIYOAAUAsb4iV2
24EMp+i8sUMobNebtLU3sfz30EXwuQBV/o8YNsrL2gmMfBbETPkmlfwyvM/AfOYIShz8vfkjhT3w
xqTHU15ixbKdMf/qnPu09CNnERieSAxzmm3MMsyKgo1BmNPt5Tb5Lg1l81pm6U9l0GLBoRJJY85z
kXe2k4VYujD7Zc6BkzyZ7QHcwNcPEz2aXwImUE2iWAY+ALB5MsZmtbYTz3DQeRRrgV6DAEqfE5GD
4OqykkJ/X5l0MjkxBg/gB5PZRqu6vQWsWxFKnoHhk+v6cK83IF1j2Ium49jurSovEk2hHte0alxr
aMfzwuKjg2k4dxKmXv83aUy4ueh9jDoELGIi3VELh9YF1xWojgcFU1oaaAvNEexvBWBi/8UUV2oy
wWef6ejYp/lAMj/WBTh8MKhRLtsciPfXNaR/iLUPILcBHh1hJ6brqetf7ZxuDX1XJjhapY1Zl84K
qgoUOaoUZCiEyUvrF7bjjVq+uy6Wt43AEtI19KkDts1kjL9J9CgDSD3ihunWKbyYPEbKPgIRfT27
JLUESnJvlLU45gIDx7k6yAPEWbGMsZZbq0zdSt6F2r0xPifJpgB5SvYPtrOWyZy8AWSQep5DZtQB
KEzfl2AQmIxbhCWydbZFXd+8ZI8KPFdMj+IOM+ErLzdymnQ8940KScfkGSPmWrcFA1oGAulUu1HU
wnOQo7N9oEUJLJUbl6wFs2d/bEJTqiF4CEtaSU0Bzlo/0+4rKV98u8H50KT93GVub9aYESR+ZfTb
odC2LUbFHKffhHXqg4BwY0q6YOOp0hfWTUdP0epmgWCQYtGxi5KMShcPU+bhCa5g8s4s75ZIVOD9
Eh0xQpgFgOwpwbBdRqcgEmuTV7vcqN2ePLX9y/VTQ//SNXWYwzpNzRwN/Zx59YSQE0OhMQAp1AK5
r+79uiTRwjGOr9JGMycFJHXORxTtrOzRsoLrIr5a7O91AxsOQE+o+2F8nG5GRisBJdBrLH+5AXSq
X9xIP43D+NQf4+11YV/c3G9ZtgGWPqASYlDq8nQAl6lpAXSceWX4YSWbDJcHJhJddPyOzocmbZro
87pA/gL+n0C2umjnfZ0uLQSqFUZMJ9mdzG5TJKIuma+l8EvF2HGfDPALytxQOQcyeE9t6qs/iO0N
29GNOldJfbK5rhjfBv8oxgRJdWUoRC2pDWYbswww+Fnmj5oucJ7UIX+19D9SmPsBQ6xV0TeQopG3
It0OohYC0d+nv6+uPSsxlykq5AzUgF4K8LoxVQR+kWtxmMOCU4aFg2rqUsKQtjkdDs1QQH8k3YyE
1QuR0TGgu5G0T+ZXeRBVLrh+CE0RBhptUUFnx9BxzVihXkGig/6LENyNQI3CUNbYK26bCKyAu34r
WYwVqHYuGQbB+sW/y7rnQnu5bmZfH/nUsFcSGAso7bnUyQQJjenP6aEmj1X0QHSvbLZ9eoPGUpIe
lGgzAgFQMT1wuwjkUw2+WCCmA4D9oal4QTFXRzgWptKDRtGTYgU1tcIa5mc9kYiD+MSufAA8gQxE
m5qH3DKLOzPKsspDd1Z8UoxFJ3ipRqKTx1tzOvoEjCwEvyrbamw6S2k2DvWXU0khYofqx3WdeT4L
ZT5cmGCZMoA2fWmymYq0taxBZStctkaNIy7JmygSlVF4Yix0zmJeRwY2ASvGUqOxaUMNKzs8pmrQ
jofOCf5ek7UI6sRWx1srnLlJcj0DapF1m/WlG5bpbUlE8DTcM77ShLmPcUkOdrJATDvk3dGwxsoN
JeUA4hbTb430YCM57+ppdNSbahT4l69dHfSArIQzV/RIkA1Cu0LmPeSOa9ypQfgO7OxyJx+1c+GT
QH3AJSBsm+E6mZVU5iIdO2TDh5qqrKHRSt2Q7BFVZ0xvL43gBPLMfaXfb5C81R6maTvYIDCBi+kM
F1zjbieahBMYIuswgQsC3O0KEnK9ddV6o6LzRxc1NIrUYDylA1wOM3awTYPyYtmQ8Xjd1LkbgoQz
jflxzbAhbpmm5WQ04PJLMMIuG4Ds8tP8JIX36SR4s31tKITFITMGFHP4Zcp3d3mqslxJc82s4Bfs
2Q214zD8QgtAld5KBMPFVTBqmKZ6n8MTYGsUkTl8HaKi0ultquoapsXZEK4EDMkC/qHMG8/OBjxX
D8sOmBX6vgtuZt9CR4B7Q7werw4BUClvgSnOsW5TCDoUvy61xuOmTKUQ3hBX+geJpY05fQPh2t1k
PGmZiN6Z51HQJowOSs3WgJHAuOCqAkirvRCEczpgwpZjkX5Omo2EtheXxyHz2+7ndfPhCqTgTehQ
x5j6l+bUGqFWHXaZl9nVcW7fWxvkyNNtbI9ALIuelmL2ga0hONq8g4fgB0O8ig4YCHaEwkrr1CqR
xfEy3XblbK8Ox3kQBWBcIaYBuje8+zCbo13um2NPfapRciACXIkWgCBNLG/bSJT64j5jkFcDt5yM
spPBlp3IqGZmZo2ZVyT5aSZ3y9wgKmpvNdMEJIe+iZv4HmBdD3MKNKT84/r28aLx9ZXNXHSyltuV
ReMw1QLBsqq6fbHp00dd1PcqksMcAnCSjENv45kRIoZNpsLNio8GtBeGiM2Da4+rGIS51UBIYvb1
ghikUtHF7oBaztXzx06/6y1ggCS71v7bRDl1K5hqwPAJEooaOztcj70jkwZuJcoO8/Img9rur6Gk
IQJ4+xpapzADikmQS0uUtLQxU6lHYJ6mmAEJSiS8Ok0QD/DumbUQxjmb2ZLqcQkhhWnfy2Z/dsqH
67YmksAcKE0riwqc7Yg/DdDtTXdGLtgK7mMWDUMG7bwCmCfLpJrJMwh9CCLc1n6Vq1unP87qo9Q/
p/EZVCvxSTqBznwRvaF5tr2Syr7UYsSouUHzNyMK4qH90hHUxm2/lLbX14+aLvuiWMthzCAi8jiB
MxC4xo1ZbhN1Pg/TK1mce3P5XoCtwbWyz+sSeS5wLZG1iTLTKowFwc8iI2i2haf1D9lfF86odf/Z
NLZhrlBbNSIh1BoATJTF7mICvMrVYkHTv2iXqHWuwsHKakcgc0FMjRdnPs0oqX92464Wgj58me9j
9KGLuhKkY3rZUkcIMorIi+YPgHcpzSmsHwilF8pqD33riIBEVW3O6UKzCTBqAP7vUHykS7FOGqWt
Sq+RfJAPXWndDv3TdWvgHS+IAJsW/lF3xzjx0KjGCUTMEGE1tw1NC6BmnsSYxwU+3zw2SIcdLDQG
jsbbFL2pdSQIIDlbSFkmbaDwIJxCf/+liubQK0Wi4hKRgWY9VttUf4vlb0YiOGccq78QQz9jtYFA
CQQdggUxXdfvwm666/TmV4c+t+vLyTnOF2KY1ez6pRmSDmLyNj3pfepaiZudJ8s5kSp0HaQHrsvj
3IwYVaOsLWiFxf+MPPQ4yk3a4qpPzeZFV6sg7n/FYbSVxkeYlDtVn04iokrn6riSSX9fLaWkS6PR
dCp1WT5ZHkl2dl2tTty0E/BpcfcM8TXiQSB4KA6jXN2SIkqooHGutr0db4alODRLJIjlRWIYfbSJ
RNYoQ8wEPA3zPm03eby7vk30Sxkvj2k/ENWqSP1BEeYcd2FTl5ltwh2OKNklgUOQtXIHhExC+CWu
Ng4Fe6J0NyhxXO4OSOBxpKioKR793txpU+/lojwDX4jxm1IeQSRbIGyBPWcNho1sDVjccvV51lTX
iAQ3P8/O0CpG+dsQqSssL1EUTaoU9VIGQmxlG8aobKR65jf67DuD43X5hMRpIgK652mGmVwLUDsI
/ZBXu1y+dDTxoKwjNPN1tuw5pGh8yxnGTaItAvV4jm8tifFIy2KZi5lBvdjRvbrXb8rB2Udl7OOm
2V83P55SqIqjBkjrKl8ekOBUD3MnQxK4nsxglNMtSc1gJo7gNuZZOUZVsHqgAcLrh7HyxuqdvEqQ
OnGy0k1mkJF7sX00LXcWzTjw1m4tibn3Y6lYwnmCQqW0WSbVNa3PwQkG7fH6uvGu37UYxhgUSZUj
qAsxxnJnjQ44nUT9+HxNANCPg4kzyzrwvMgxJ6whE1SUv+YJSc9Xqw9G418MANNz/5XCuLgkU7Qm
ptnVvr6v+v0cB9O0vb5WKk8T0DQgI4JOYGw+s1j1NBSZDB4mr3DhcX7UN8nDfHiSvPw47YwNOSZ7
65Dd2HeqW95GG+l4ln3Ea6/Xv4Jn6euPYA5VUhSYf6Ef0c23k/Ei9YkHsKn/TQY9Bqv7j0wjwY0L
Gba+0aO3UZmASulel8HzfWCXoxx2GrAp2JTPBHzgybJxJyXp8lkX8c2gFcdMSzd5nqMb2HZtJW4F
MnmxBNo9bJrVQl8QG4kZFUnRtg29kqH2Ffk2xbXRFJXbksgz66BXURATLCXPY6xFMts11Goe1TI8
RlNYt7oSAv+l+D7USlA49mawCsE1LNKQ2Tlg8IJCxcSqzlVdeZ0OHrhaavf50L5Vg/wuO1EVhIlz
CzxjW7C4/A39s7jMCZTkPpvyGou7oDNgK9dIO2EgZvALS/qYqvBdrpRTbIjmWblnUkepimYIHVQW
L001WgoVyILUI49HPF6AreUuiUfCX9etlZfuArQwqLfRpw48A7ZPUp+aajIraFeo5knOTPQZmz6w
SbaNlB6L7L2ziz1IUQMjmneR0X+/Lp5rRbQ0hfwn5ldYsnFzwGQPeELwhKi+d1kBw0k2ajTgYv0o
JNHkG3dJV8KYq0cz5CRsWwupITVE8/RLtmR7pwWULxCDr6vFtdaVJMahGlXTpSaBWnOsg2YDnA2l
hejU2vVTdZd2so8xfheA6sF1sbwaEpr0/ywncyhL/IQZCsiN03qn5sRLgc5kANxjcPLTNM9enCn3
EcAJ1BTdUn33WNTmnZWMnSt1+RYs7K4yiCAzuFtsgolMhjGjD5dZi2wecjL29Pgg75zHGyfyTd0P
UQSaP6+rzz2oK0mM9qNFnEqJob0+fdM1t8h3OWoo6JkIo9IFQdh1adz7aiWN8UjVDHY9jeqVaDrY
/N5CZGsVYE3/b1IY5xOPmSEZObUkw03GQDfQJ56LBly55rpShf6+uha1zuhjBZD33tJ3b5rT3cS9
6Q/hS0hiwKsnQRJ/lGUpeG/zOgIw4v1/hsFCp6ZDnDY1lToZ+UZLkr1iqp4ylMFgdTvE8CiOpD6Q
px4G8CDGUg186w9Ziu5z0TS4YCfZYe2ukcwQQPg0Ga76eqx6wGXa1pKIfpIXkqIzkiKBghfiy5iD
lbe14WR4eUWWsRlTc5cuIrwnviZ/RKiXGzkQkkyRBA/XDtEhteIbU49fwmXZXjdKriNdaaJdiqk0
8B10MzQBkdCetPVJGR6U0kbzjWj2jlejtBBGgcwQM7zo9mKuQd0Be7QWO4gKo96dJncxHoBhaWgv
lg4i9U0f3hmYNtcHt+8xC7i5rqdQOrOeMeJl9PZDURUZrko/m/Ehtr2xPqokyPtPE19C3DoHphF6
98bgunSuO1upzqxya41NT+hLHTQHePZ54A+Nkt6PiufScXVJcGV97akF3N16pZnbMYriOi7w1vTi
5dYYgtpMQQyxXRKCuOpBkx5y1Z/Sv0UH+i0TeFD0QKD7m9rzyvFITj6C6wMy6zBGQ+0A8Po2KG1p
20PF66vJvYbA766oIC9AzpQxpGE2ijlU8WY3YuBlIE6Ven2b44Wx6G+4tvbXpfFOCF7tMFhLNuX/
TzGyUmyuIt2QdNDM4o3QuoBf/dE1DoWwQ3v5ohrP16VxM8GYnQJRMlCuMcDFmEoEgoYW6Fo5apa1
vm2z+qZrm8o3OkDmDelsbnsTiN4JQJ0nu698bbIjtw6Xx8KsDYFv4LkgOHV0FQBdDNAXzKeoRadN
iLJAPpA7B71vPL2xTrnwlcUxV9Tf6KOY9g6ALIa5s7o0GgCAPyCVmTzY5Uc9nKsJFPODh+6xuAxa
SaJli+vr/HVXIRMJOlDtaJhIZDudJFuNkyqEzLTwlPYxsYlbAdt2FNGgi+TQ31fWY6l9GsklEvuz
5XX941xurOWO6K//mzb0xKyk1OlomLENbYx8cGNAWBXKoy6jrv10Xc5Xi6CrBvNE5zTG+1jjbJK4
6uSOapM/jsO5lO8aXWB09FMvk7SXIhjfFRv14gCeGqGE9RlZe4X4UYVmhF+LqBbx9Q4HfD2QENDl
AGxqQNldrlnXdoY00wb0qT5HxHmQ7V6QOedKoGDoyPbhILNtMZqSxmESoizQg4MrfdW1v3a50AD5
UfAX4mWJBPClBj0mMtrpdwnAem61DTiLXAx3l0n3D2dlLYcJXNWpRMfgiAScWfhRDmAi6znKUZLS
Bfrw1gsFMJSgkL0C3SDj1/sOgVsN8FSPOHdq9TMfVcHF+Dv7xRgXGj2BFoRRQsC9fWGHl6xangaE
4DV4W839NzVyARYehN/a7RwAZNd9OakHbWME4V5b3NcCHdvDIfLxwHPxhEWv6UcYRKh2z1tRuMfp
ocJrD5uoK6DJwX3D3J9EdtJyLhG59gbQ0aYnuQ9dED2B5AYtdtXJcX7pZnoGes0mS8/y0O5QAXrq
Vc2XFdDJRWD2MRvRi4VzFkEdpzngWKNQjOxxJ30etpaKGDQ082O49EeSKFutMTYzjuW8CEYJuUug
UGQX3H64d9gQAlTuWTZasDPSLvX7bIWZ7QLxxVIBdp63OWaIFR20un1j7EqpALCbrg/gpp6s8RA1
0RA4/ZLbILyaMRfagSUT6Kjp0D6HyG/dG9Wg/zUMAbrdUEgCjLEBQBuV7e8LF9BBJTqWZ8ZTxw3B
GygtABBMqptJ6n6UiQi4i3dRQiBMF1zqOHJsP9NsxdYU2TSGlQjouFvZH7X+hs7tWMvsk8ZBhqnY
SM24RXOmaHfo6WPPDlDfwEijAcsLwJyX3mZashZELYi6psHxySjvJNnZWDJaqw1jI/Xa85KMiMbQ
X60+DXUkwIzi+AZMymK4EF+ALmg2LVrCDQLmEuGlEX2Ose2qreh9wrmp0SH2uzJjo7+FzdLloGFr
tCFEQjkM9HjfKMepDPry7foNyt3DtRjmHeKYvSRLBMsov9SA/HnWPuX32UfCDmi6IjIQznV9oRIT
wE1lrHRGBFmDtScT0BaaO0eIY0//CGsXGorDGmj2UCNhHVdLlmQhLWp1pTFtMgzXuFHkAPajU+Yt
WOoytzTGzM+rLMKjAzOF6KFHEksZjQPQq85Dt4h4rHheCwcTtQ+dJu7ZiqWWhCP419LcI+ov1HXc
wr4NZem+d0ZUjiZfsJ+8Y4HzgFlJvGzBWsCssTa0aDKgT7taCTUXE183TqhZQdxUzfuQmOkGEdNd
Fy3WrarJp9SWLD9dMsHp4NmujrAM3trEVrBdm2MeF3UyodU3xzDqoO+TGrN+b6a1ua4sb2XRHILx
XsD5oS+PcQFjRQCe1je5p9tjoE753nQy8FLpbq69R5NoQpB7W8OqVDg6eDy0AV56nNCwYzDuxTki
NHPsPBuDiTIm8wv9SXJS1e+ynkQupi7K+Ig2QRzbJM1QCVdKZdlbVkqeJi3rF1D3WfqHPUSan0na
0iNuKbKD3MxlHGQL/pLbdmb7VDmJ4tdhHROvBTteEC1m8ayanRHoXaU8yZ0u/QoJuFLy3pCfjTBs
dnk3g5Ms1pebONELlLnCEFjchZ3f9xERoi7zDvN68RnHsQzqkKYEi98tIMRTwYlo3TfTX3dh4NQA
MB/dxrSRhb3S1DibIstJsOTF+H2czOnetoZnoIhUgio1p1gBSb9Jw9HUJaN3/HJzU3QAkZE+q6sQ
JJXFZzujMee4OG40oaQXqNZhKFq3VgQm/DU/CrEOuLcQBqIOxPaUAgLECs0Cq4hZ2CR5nOpDlN50
kptJzzLZKaJHBuc5j85/tOWrODaYVWIry33V16BxxcnUu+di8CfNkzM/TALM3Frpm5Z7EaSat7YI
FZx3X67lMjF7qsalNNrQE2gT28SaduMs6uLmeQP6uMFiouD0JQlKurFT8xI7GKW7ut03425uCtp2
XJmL4AXCs/21KMb2sypC0xziQ88GeN0YmSB3zIGjlQuMQ6QR48ujFOOaJIYYsGa69XQ/ZW9OUXnh
/CPuRTACX1OCMAw8PB3NwSNUZ0fGaJq+BRkoThpGM5wHJ3VcxziT8LGXKae24Jr6isCEWNVEXO2g
J8AEiCnjS5VGGhqi0VsabaAdoG3rR3XBzgVSc27DF8feSvqpjz5mcLfaOy371da3sQXWlnRrD0dZ
/0Gkxi3qx3zZlaaflMXD318t6+9j7NVsWi0zIvj6BENasjvMG2KdtfazSwRX5e/hJDZeQSMbhUkD
GDa6cS4dj0bsVokNrARRwT6bbPMZZQi3iYnbZefGnP1Y0VynkA66dKq1YxV6efPd0A7Z9ELZzc3J
k83zFHnX9eeZA5wSOL9oSuILwVg2UdzLAUSfthqdC9W6L43vwJ30AcXg9ra2mUQThXwHDAga+tii
jX2MRaSDqY+9BWPvgXBin7XIL/vX0nqKh4/eOYM6XkdMKkTg4p1kPJbQ2gXmbpCf0t9XmaoxV2fD
ypFnH+NuNykhXjHZnUl0wT3GSffD3le7zHiMXgXFyUTtqSmOs1zAjgOkx0jqa85TWmzM1B+yXSX5
eVT45d9Pr0E4wJZQJTVM9UsPRwPMvRDZuNxbYhnE4bob6t4oKsbybrK1EBoTrlYya2unxGgrVhLA
jZ1rdFsLgKjx02gAj+lOFTWJ0D/35disdGLMpWlmI0pmiDMNwBiarq7dTpgzdETPMJ4PRk5BNkwT
2W9UuS/V6mcJ+1rh4tKyATOie7I8xE0W6MpHngucIufMIfL43dGNPkPkNS9FYSQ7LRIdopL00YwI
BomJG1V3keJmmodZuusnnLNfF9KY/RpTNcqlCdKydL80FdANYnR4666puoX+TcO8NIbdr4vkHLYL
kcyepRiBL40BIlWiBXIH8uHqJIsMg7NhF0IYz72MaRoSGpdGY+E2+QFFVyyraxN/aASnWuXuGM4T
5dKQLRSaLnesKFM912e6hvljMu3H5LYDY3KH8kgU6OVTkgLVc/jRlj8S8yYEsqAGtDcd+Gvyxu49
lKW7aAMWZ1/pA8yGARird+Nhg+As0wHQfDc6fx9PoGL053OZpcFV05dqgr9P0KfhoIFLIVur+Rwl
O7B+XN9qRbQ0TBGF2JiWAvUCYpfmszL8VnpNkBJ2OuCb7uU5IMmm1m4cJVCr+848FHPpNeqDY7zl
RbytRbc5z/2uNP/CINjKeTjKMr7GwTKjuBydjMEzwLLdDnsTyDfh+NaTaWsY96B1HsHlfX01OM4K
4jH4ZwLFCPE3sxgSnuntRKP8sLmfwJa+oE2mOkyxIJbgnq8/Ytg5aGkJJadNIKZs3xIy+lG9K4H1
fV0XkRDGIRq6FE9o7cJSSt9aJwJfe2DK/+CbaG8anXCxML/AnCulBzJ0RkvzsfmZh/sl90d0A1i5
P2XHqnqdXv5eJYxE4/mHhBGaypntkTsZndbRjHM3B5K9M+zH5R+uYDp1/V8R7NbU6oiKTw0RpDnl
0XtjBlIpON28jbEwYAU8BrCNGWyeaQZVWqdJI66PZTfrr3J6Q0RzfVwRqB6ZMvKRmJVl9gU09woB
5zu6EqZH9KPP2Q0qz9f3gpeQBBDTHxmMk5oNpYnaFjIc8rZ805Hcx6C28VNNvvXDOce1aPSFQCZf
rd808/QxzqYMm7rr9QrNZJ5B9lH0K0GORfu4rhbPHaLkRpnsf4ugHmIVHYWKbBfI+edeGwajtMN7
xvDT8nZxArUVpDJE2jCb5MxRHus9RDk2amPKbky+oVH9ujr0bzDRFzbpjzrMJmX9PLaKDBmA5HaT
3NWtl9kuXEc5aqIiGc93rkUxh1OxGhIqNUSN1XdFOuTtrxr0OdH2ukK8xAgeHopKG9URJLPv3yUd
AY7Zw+xmRHfoG3XRkuuG/XC0GtMLVYJHcX0LfLrtbISn2IrOcfPt+idQRb6s6eoLGBOp0QkMHAt8
gWbvh/mnOTwBwm+2DgCcquxNIos0po6akYcZPzDnUHIkpJ+0S5McnCWeRsXAg4skXh+7efJsgUo6
PEz64k7Oq4b0cYdnuOD++IoCh+SMjIF+nHEANKCr/FKuVUgzCSsTHSX/j7Mv640cV5r9RQK0i3rV
Urtd5d3uF8HdPda+7/r1N9j47ukqFlGEG2cO5mEAZ5FKJpOZkRFO+9p/5r72U/Oi3yXAT068bVIn
/B055Vt3R/Yi/jXO0YBpzE6AwQDsEOx4ddp0dWDhHqEhkoB+slsPk//tr4jxKqrHTAmmwX1xuboq
t6qpjiW8SyBD35GVCWVNzUGL0TFiD0leIqpccs7HucE/8fQssphq0SjVFMBt9MTJkgpY7u3SHxJN
0HDj7d3Zwthu+CCD3kfPbVQEJGgsWqgxT077D8nFxWLUy92zqt4oCqTEboSRODtwNfttFCnacGIX
yBdQTabwHngC/e9nG5aa0pJrKfwPvd9DC5UzrU72ECD3SzrFOySCfeNE/gtzTKgED5QWSjJ8LlN/
p6A4BAubk0l+TXYEeymaDRZZY9yvMXpkIQWsqabXJJ9Awjp6s5lSz1Af0v7rtq9z3j/gTkftBNhT
eqjZjohlZHbddWHq7gFgWA+r7Llcz7tm2/pka7vSS+zqx/CAEb176QcATX61Tg4eAo7T+qHg8Xzt
npc/hdlmWQ7MorcksCa0NYpiu04fnKJc3V7w9VmDEQAPZDQjaLmIzX2XHC3nCetV0f7Xe6+WQFlp
PVrS9rad66sAdjRACtFdR9rIviuTJSzlKoYdRflKwUcfAqz8poKJdDAfcmt0I0PwctDowbq8DC4t
MtuH2m+iBAEsascfsau9t/5Tso3Xvf/8y3aW9/jxV976sQu1EXDado7uxSCoz3blU7hafM1HfXAt
6uRen9PLn8S4ciaPpTLndLMDvyk2g71ruw/b8IpO4DqclPPcksbqywPPVI0FdeMFzKh40QRBvLK6
ILxTtCRZxXZu4EnalL/1yAwfI4VEa7O30+fb35wzYXH5KxjnkmclHEeww7mj26Ac40eu7Xc/M9k5
zR74J70YxwYKWJZg9dxt1jG8QcB7alyz1zV2o+VyDBh0fdcCip+pD8T6mAyvbgSRkOvVZ5bo6ToL
vLmRyNBchqUUciqQuJdq05EBvC71TTS+DfqD3glSYe55PbPIhHqiB+Bo0GBRs9bQVF1UC0DvY1D9
Q9cd3w7Fa7SFKU8xC63Tp6iY5gyGZMuNTddQWmcYwBUpO03/FeiPcvw82feYF7ntM/xv9z+zuny5
o0EoJ6FZ0PUpoPIC36B0Mm2/sH15FJS6uOH17wJZtI0SNiAFKWFJ0n0juxuXkzK/314M/xie2WAu
f0WSKquPIowYUNaY0s/RcO2W1reDGHjxF8ifSvN2ELF4iFbGpMFybMnDrGBlg7p4EgC30/QDYo+C
rFdkRWe+lF3k0CmAlVjbR8lTP4IBYhY8Y7nejisD1GMEtWqd8faqyctgsWGjNsAADrFYQLFB3RGh
Anr7S3Hd7swQc1mkdtEFCj3IE1pWuvQrrO9szV8apx5Wty1xQoapgAhJg0AYAN8s4k8K+sxerBAJ
++gbxXGIvc56Gsp74FjS0rPy73u5qSAEAssPeqeruesk0sKBpDEKaMnBUk6Z8Z5/P/tEt/PMBLN3
MTiHk3FGIygtTp16aoaXunQXCMj1giud02K9tMTcn1ONEg5QJCg5vaefOnTuncwZXkN3XIUH7d6p
R1d3os8d8t9ju9MS5+tL/pEJPOUPbp3JK9DcRVhEzgS0CFtamUFRStnVkGwrjtY7+prs5M86c9LX
ElKmBcggd9PX1K5UwXnjuOiFXeauqXs0Va0BdklwyuSnpHYJcXVc7sm8ue2ivLB1YYo5dsB8Eqsy
sc8k++qkdxM6J24Jcvq2v1PqVyW5C4NesDrOSb8wyThRJul6QRKsDj2bUXlf5HVjHwoRNoX+lVvf
jnGgYU7bZSZYmK38nodPTfIC+7GOHrN4E6iCk8ddEegMafGSNirZKNyPbTSOaOfpqMYPaPPGrRtm
0C0WfC1OHAbY+q8dJg6n46BqaQc74XJUDS+ongdR3kr/BLttcHhEENrxNdjkvehIVKoBxlQCFSho
+UsT1ZL5BkBWCC5GVKzZEoNGUCmyFoz8hwoIw1P1aTFKAQ0J1wRKyBRJAzQxi+xNI8UYsWgapX6X
1aOJCbnbp4b3vWmN+v8bUC/vw6hT1GkpcpRc8wcZ95SaHq3sMRKl9rzPfW6Gcasmgf4ilX10o3a7
FK9W7SSBwKN4kebcBONRUQjp8CnFSkj5KsUfNrTmJHS55tTJRMSm3K9iQnuKaKB5UFgpDJLqo9LK
gEgY8UHvKrfNRSpdIgvMYlIkrmVJUXAdrgTUBCtDkJFzP8jZEuh/P3sDNF2FRpkNXIkUvcT6szaD
VH0UfBGuDQAG6WAnOmtsKRdS3ZAGn4DpKKejJHmkPGj512335eUlAFP8zwR177NlZE3YpnoFE9V8
3xGntz0dIOLqrpY2fVV7hSWaMeTFYvCLg8tAsdEpYu9RwGUUdC7QdYvmVW22nlri+T17knlAfIaw
teB4cp36zByzvs6wIaNL+6WkOYzKJrZeLc2bm00lgvHzv9XfdTGX5zgQUKMtMERl0ZJ1jV6FLnA5
7lqAFKHjmRTZxlxjpLZzDJCh661Vz2P1EkdbPQT++ylJBBmXwJDFvMbqfuzzvEbgl+fNkD/jBZNV
7gDorikYTOJu2t8VWUylIFQJ0OwAertm9CZlpYPZbN8WsYRyI7SNbhX4oTCRxnqcjCmVBJwvcHHN
0dHnbYgn95jbF2SI3IhzZobxNKVLEiUKYUaVHyTpvZa82yeVm55hDACfmGpEILG/PKplYiZFQIGN
9ZL7tRTtSZJ6WqxulGjcy+P9VBTAvqpF7RR2K2iTcXAHqBhB2hI9B1oaYBumSaHFFukWhKJ7ZZ+v
Uf73ZMkBOmqtTU7g45E2CUxy8ISXJmkkOQtNiBSQMm9hUl0X2/jxudiGraO82W7tVV+oJK2je+VB
+aG5ktdIjvT79nbzvEZD2kN5lOk/zG534NPXFugXuRM5likEPJPNKAFEuL1thncCgBul+QOq9ISl
f426QVtaghNQKms1+G+Yj7Ml6kVwEInYyb9GWLZXiNr0YCCCkb5yAfn1VHIXWB+6tbYNVwFoqnhM
7HWbCQ4370CcW2UP96wBGUWttsU+7kqn+v5wLpZl4SDgbIPek61VNeqwVEuFA9FNktm7upW0aw0D
7DXUdVITRM29bOeCU8i7LyHCCX0TTIhSOelLp5y0BbpQJmwGnV7MDuY1kgGcolLtWnFH1saoql7V
VvEdtKBR551zZX3bYfjHwsa4PIa2wL7NDuk3Ban1bBmBgTzKkRs+FoNLn6H3tr/cx268DZ/tNdil
Rm/0Ij+4L7eijJf7Xc9+AJPxQm9cUkOIvYLTLXLo9T2IqoGcziq+7JkJZpctSc6lKUGrfFopK+Mp
eo4ib/D0Xb2u9hjGXCLX2rnhh/zeOBiZW93eYd7tB5eyDIw4IUthK4R5XiWaGcG4nnxpi+Qso6MZ
jl28GCIWZu7h/+vAbNUTiLs2JdSB6/Izt7Y1+ehFUvH8W+PMBnMK63EAO+cCG4q5jVrFGRsDaN1T
1p0WtH7awCslX1b9f9hC3FKUKw8PYY1u8VnozjKJaH0GozrS4kzzawTQwM4cKXtVC0GSzA3UtPOP
zh26dzLd5DNbcq71AxTVUFlrYm9JCr8aoZFQp61bQepGkE5yv9iZMeaSX8oiC6YaviFXp1n3uvEl
Jf/kfv873+zImRRGVlZkOF5KXYBuSnIs8okiiWuYmEKHMuztL8WNZ2cnjU31zLoDaBgLmmP9KSIf
S/MOkdGHvJD3ckGQ92HMUP/+gAs93n9PGBNB0EaeopbuYi9jVrF1TNvV4odhAM7g4/by+GcZ8Dua
stAqw6VzdJhH0DpzQuUHEEmru29qdyDPGEgagkawkzzX+DOOBIyPQvlBL02ZKZljLadxGcwwaTX6
dY9qgPp6e0EceI8OKhhMPf2fGcYD40hKSrWBGWkT3JWfEuhKHvXGTw+jZ5wwRpGLYMj0D7JVIBDP
YVwdBRRawL5cVykbBeilZ7zVrc9E+5owyFIHx9YUFGp4XwpTyJiQw2gpSHGZONW3/Rg2ULx1Q+nQ
h1tZvc/GvVo+9KYAncTNhs4tMd4nA77WRx31CaVaL429TzqgebVCA6Vf1XvKgLHLsl6rGMGc2vZ3
Zbzf/oTcDcUKgW1E5Qun63JD+4YsS2fTDQWruy3pXlj7Hc53+HXbDtchz+ww+TORpAxIGhk7SvaJ
sdeTlSSSQuYwC8Abz2ww5ytX5gX4OeTo8oP5oGyjwVEf2v9QzYFI91NnedJLEDqLG3uoXvi3l8eL
XGemr2SYJ7PSohjbOA1vs42WzbRJQJEfal8zut7qfC9r/3DTYCoPsGeI4gDQwLioRWZ1VAJsaI4O
uj67pvIVQSpGjd3bK+MeBbRtoGtKcW0GYyef415NDDhoumwAfaniZ2n02+poiOriXE+kRRisByk0
m+lkfdiWYaLiJGTS1my+iD38sjNwyja14HSLLDFnrsmCeA4aWBrVB3Cf6vmb1louxmwETsHNHPWz
JTGZIyo9mHEIFCypJnfLUDqa2bhDkbxUrf7YpP0hlitwhz+r1WsRRycDd5sUL/5IPnTUH+aq8Rcz
dq062eqDiENPtAk0sT7LVPrMqE29xm8Ds3xr+5V+J0d4uj7e9h56rK/itYkxXKQpkGBhK95hbY+q
MgANSaYfWf81DO6SbOV6N1fu+Pu2KW5TDL25/9liPmsE3RUQl8EWGMne8Uw/YuqjdYkXdh6eIR5G
YoLELX+K+Dp4LxDQsUL6BUmfQdhmqj4nykhAOOum07FUjiAccm4vjPulzgwwXyrVpGpOaxiozcyD
mPDceVmtrYZ/qeqfL4TJGSy1HHKzhx0j/hHni2OgoJH+vL0WbjQ5Wwtd65nXgc0GAwHUxtznTpK+
T1XopkoEupdHIgLGcPcN84c6FKiIDnzZpa0xHFBnmGGrqUAa/T61jgxJLxHQgevhZ1aYiw1CUyOa
SYj8EY6smfhd4ADv28snEqx08nx7+7jXzJkx5oaTw2zUFAqnjuW7AONFLSacVrbyHIVu22zq+OO2
OcEOsqWaAk9f1Zj/JAfvfbmeUOXSnkORjgf/3kZaTPHhYKFjS8l6NWtLpNF7O99bq+Fd9iGkB33w
xJlPhdOejLX51Hufs/N9IUwkDH8Ns6VlpSohTVnCcCuR9aJA8MDs7oLO2t7eRm6EODPDXKFGjM5i
AO5QN+prDAMWjvp22wD3XX2+ECb01ZqWpzp4kdxF/dJ72ambzWi/6vqjWr9FQMZCE5OUgtuNhoPL
0A5yT2SMSHvw0L1CUwIwOcZpFeZurKr1qrPS8J3MWgWB5+b7MzgwRdkSgRm0KC3J5Ume7ERJiiTK
QXwyzI6lFPE2qkziNMP0fbUNDEfhZUHpVTQVtJOXppJKk8oxg1JTNFftviRm9aAmHflJKg3I7Nuf
TaWfhdlCE5x0kN8GEAczA0yEmuIODfqqLoBNLJ7tY7mZPEPx+syJnTZx0kPnB6v0EK6JZ/iZL32R
t2ItakhwPuPFb2Dil5L23RiO+A1DcjCM18j6SIt/2NQLG8ymzqkc9iWBjaU4Bv2xiVZJ/HR7L6/P
GKZH/m4lm4A309J20gIT+jKvFCXbzJHofcEzgRehDsp1dDwwtXzpGtaoF7UewISUWKvYtE5jkQpW
welsYJTpzAZzPw5dkxWdBBu1n0V+cspfyEHeqqGv7Ox15CiYQxB9HNGyGCdsYyuCqClMZoCa2Zjp
HURvXPoXWDc/XxTjYiEYpUuJWmgO1lOEMWVHd41H3TOdfDV6rTe45GjtClcWtCg507KXu8n4nZRZ
sT1FTeGSh+w0eEh2yYexV0+xS7aWn8G8/aq8DneBKyKNu84KYBmSlybuF5CPstM4pjF0YG+FZbME
hVvxnLyXVuoYkwfSFHkSJFV0GVf7C00vgklIxEl2wh3hxc76pivQtjnOA5UGDD05dCfTI8F6Dsw1
uEZunzZe0MACUVRFUxQpLxOQ+yQq7arEuHMBelx52uXJJ4Rfb9u4Tj5g4cwG9duzVLHRGslGMRDH
DQI3X0P7JoegYRIdOFpSZPYObIx4naBKhikxto/ZGh1RoT1YuMGLvKueTOoW6gqiH0hRvw3Uti9M
MQuKRjWYGirilBt7CWTNefRkNmD4tx3F3KMQXi/fRn/hLgMoEgQ0aBBdkS9lxmCb7YC5zqo61hr4
lzDKNEAqqBJRUXM+FSaKQXMDKKmpqWxhM1TN2irSIXf1oHLmGLwzSwxeGdQJ9PrxtldwotW5qT+Z
0JlXBJVeyksHU7NZO1NbHOe++rhtguPc8AiUNA2TgD6K7YKCOGxsgwomxiH08kA7pQA4RqmIto8X
66E0qMnoFKCuglVdOngf29IYZnPuLuOqXx7jbC8lr6G6NXSPxEBl1/sFI5nJfZWd6uz59hr/zOQx
fo/3Kr4VFZ+gXLyXxsF4ZqVRoOeu+jDOTulMB7L103W6bp1oduaV/SBty+3ogEntRVqL5ql4XxHt
LDrLR4fFWF5mWZKsIU4NkDJjOCzvcSTi1e0F8j4iNJzBHm5Dm+1KVtnojTKASgqy0+oVOL5FfRCm
ihw9BJvCb9Epx+OfSnBe7qEeD7OZK2YOZPg+HT2oza0GZ3qI75aHLnNqafWpburN7XVxpJ9gFIkO
QdACEICtqCyVUXZGjYVhztPpdxgp6jCgGDs9/VS5cxw8dW3fVxvtPtg0MybGcjd1oc6NIbyV6Mfw
LtiLH0MT3LPTmC55U2UtfgxUSxTbQfc5cEMvdbpTslrXnvxuPcZuGDhJ7N7/FmwEJ3m+sM3eQaSI
lbSA7eE9/Zp3nhL6taOf+o9f5Peynjat223GAxTRkgeMqZSO4lbe7Z/AqThdfgvq5mfL72swUDb0
W5S+/aS9D07tanfGGk7nTr5096A+VAIYA+elh4ckeEtRIwUIT2bPbY/LHq0JQAmVbj1H7uy3d8V+
Pratn54mgTHOGUJggJ9hfBt8rFfUB2FaNktTIRCmG/TAnWXZxKia3t5ETigAqy4osaiyCFAEzGck
kN6JK6LAhWbF7VMfNTaBBd5nQheHEsATpCwomV9+piAoorYordxt79t19KaPTnBQe0d+OqXvkQ9e
O7SGRQJfvKNxYZTJ5FUpyguSw+jotutwozgE+e+m/ajerDt1ox6NxGlW0V2+VxD9BJkGp/BsY3xJ
xo1MxwOQ/12u2LKXqQpykrudF6zru2RLduCnmn6qJ6SFD8Vr7Bnb+CN9i5+StajLyUkGTHTmFPCb
gfkD/1zazmul0aIgQm5Y3AXRfVzfWfbXqAriIMdtKCMz+j0AtmMUgom9GCcpurRI8XTGMID+borw
QhzfR50BY6kE+mzXJYei7bs51YsCapG1A2ZbtTiChPm26/PydiDB4fng2NdwF17ulJoFujkO9LGn
rJX8eSTr0nrTza1sPAZgPpTMb3eFKfc43pcElGWUYZnJODDNKy9IzVA+BDGlAtSaUkA0d317VVc7
xxhhXnt1pdhdMMGIEXROB7Z6rfgHOBeMgNcPoBhodlyrzMgKZS2dMHCQqEhYNBDZfFss8o8F2JBN
Cgpn21FdX1XxoALjPtW2V9QesR+VzHZlwduNs1uIe5gsw+AXZV9nY1PZVMieAdRs6w7Q9skZ57fw
28kQGIMxOoEsBV8daRdzWKS2jIyG4iqKSHsAQsUzCgD8QsE7n7eUcytMMjBnY9AnAbWipVtTltdK
3B+hpvJ9/6LKdwZQB/j0eO5enpphQinSXFDWHzLj0E3anWWh0Zv3/2AG7HRgNADAGcMajJl5kVSz
MWg3qdEchHGr1hwpFWQQV2UCSuWMs2iZFqZBEGcu16KWdYE6pknp9qAwZYMsYZnXYD712ix5nCSA
5sBycft4XgUdxiQTAxJS1dbUWVR5RndL2Y+rzzDovHRCnSJb6c3aiAW3Ef2LF08N1MpQtsXlqylU
GJdxcWspIVrTAX9FSItUAgnZWPnQgFibC3kcApHw5DWkgtrDPY/nPCBYeNNfbiq0V/ugp9iXMajX
fQZhpF0OOVn0/qyXNH1VlIcoerdFCsq8VWKEBGPKKB0bV6zZuEvGOG9QYtKaXRhhSKJz2njfTrZT
DoK61tUNiwViXoFyJqgYu7JZrynSDNSCMIWrf5trwaHPIAQo1V+93T3c9haeKRXXIJR3cWuAt/Ry
L/WibEdjgLcY5gBaN6Xq70g0d4eqrQG4Dud/iFRg0gBnM8AolCiWsTeqoG0NVByIRjV9cM04xEqc
WvT85H0rIAFxt+MJCigWk3PadjrDe2yKc04tL7VC6EtkxUOsZGAIBL3FXIgEAfgWMW8LWRKAONkO
Rm01EFWsCc7AYPyXzdM6mmcnNQw0QUm6ak0Rylpkj3mZtFPblVYEe3VbfiyG6bfFtKN0Ni2YgE1o
k912E07opyT8/1sec8RnZNd1lmJDSTGuKukZow+rMvb/wQhyPigTQRbjStalKGeblHQNU6pua+2h
GwzfhI7IbStcjz+zwuxcmPdNmkDnDLgMdSU3wXsPBgdt+RXGzem2Jd6mocWEoIj7BWr1jK9ry5wk
SzIjEg+P2WgDayY5kSj4cm4Y1OQo+w+uF3SamGCoJzpooSS82hJZ8SL5TY7fAvSWiqB9qGPgfAXx
gmsOIhGgoTIhc8Pi8+YpgohRRW/NpdpZ6SHTfjdj7Zv/VaAa/L5mOAKhZllIApDYYBeZxTXy2Mvt
gIwjte1fUkZ8rYgFb2CeOyA9A38hptIQdhnPxiHCPFyLWIvH61buC68f5x+o5Drg8RPckzx/QP5k
oaBOG51sGT9WamUuLCC6EmsDOj0nkzetmgmu/+uiFfbs3ApzeZh6nBc2xf10mZ7/lhAbdsGkNadS
HeYXRVqsDWrK1TodkwwlSavdJxU6hI5l9ON9PU3Ji5n76jhsb5+Fq+cc/VWYxMOLFTxAIFu8vGf6
rFoK8OuhrGEHJy2uTlP9ctsC90NC8QC4UVxjJjtCo4ZGYc8NtRDXabwb5Byk55Om1JGTVEbw2UXg
4f6+yT/6JLg6IZqiMwlx0Gla0BoIwnGWv4/y25JqDxW6iC6Ky6vbpni+g2YMiiO4zUAZxdxoVj0U
QZjAVFobKeZL9S+7y3cocn97WBYfCu1x7B/Im/EuYoJW3GkATEwgYsv7+aOsMSmvzSIBkusiF+Oj
jBE7BhtgZOIkSPUmyEbwAvkmaOyNCAAbr6w1V4/WrSgp4IUujLYi7zBR9Ff/pJVnxTxFChtrMTRM
5jXdFoQS2yXuD0E2bWbE5aDpd6neCBxEZJJxkKE056AIYRLMyk6nmxB7/NUFYCsP/N5aF/E/BGc8
lg2I3ANPgcr45SEb5nnQQ4gTux0I8XtLfi/kaldWaKtZ6l03AxebW/5tv+SeOlpHIcj7oSjNROio
XiYjsZE/Wuih6Iu8mvNir5colRNDUE3h5v0IHvQygEH8/3J5qpWkAFPjDASovmvp6OjIFaxwlaS/
JsuRtPs6eLLUlf7tMQzqrfAY+MwfnVJmW6FfLS+pjq+ot5ajFPmp6dJV0Iu4bngp3ZkZluu2JXOo
9tQ/5Sb0w+5VQt25LlfRvGDmSXAV8T6bASETqj6OGVX2jR0akgIkLk2QpwATZQH5bdej5UrdFDmz
na5vOwn3vJ8HSsZLQnsgwNzga5m9dh83jyWxMF5SjuvMCFfqkn1Mi/He5MfEjP7hejcgmYFHFK5c
/IZLn0l6KOAAcIGahTU7kC0A6CzBVQ+ydtFIAXeReOujxIOTd02FSkoJ8PQFICaz64iym81s7O+s
rlZlKNyNtrmOhqQljjmq6b3eGdGjGqn9nvRNJKjTXH9cPOdwGPFLUEIhbEpjaCNYKJAFuKjf+qPp
zEEJjCzIjUS8xtceC0MENXewXeDWYA1pw2j0mo36ZtAeCvPHlIdOVmzwVAWORpDWXN9/l6boms+C
N7jBK23SYUqZGwdwZrtEGiVKIURGmGtpMIy2VigAKIc+ZPvTlgY84QSJEM8GndvGFQSfRCi7XEhM
hkaeQoAE0qrxzGzY5Ba01iVRkYRjRlHQ+kVcRhvpCnI5K7hhK0VGkb61PoEiWFsBjlxYhYJAIrDD
IiwBXS4BWQUxu5nPTlRJq1aa/MAQzaFyzQBeTuMvbhp2GEKyh1lqaxO7NgfQkyAlgWTFH33IQDA7
wDnGGNxHokqFK3Q8eBknCOsGZzizCxDSVRCd84kFqYc7UsYeaX6YVbQiSu1iUPN2iLzOFGiTAy85
FHHBRc4KTJlxGyVBDKsky56rpnlVK1xsMjrzcgFNc4j/5aHt37bJiRMYK0E2hFWaqEIy99qghUnW
LzGUkSx5NWg/s3lcL0hPZmNc3bZE/9JlhRCO+NcS6yVBXIbtNMFSR17AX49bx5cCw1+mH4aK29yv
Rd0dkUHmwsm6MgiDBgYx+edYI3KC+2RcmeobeAWgRP1umd+uKmCF4OnCDARFJbAXam/pvTG1aYnB
V6AroodJnT05cAZLkATx/OSvHRTZL8NHU1ZyFZhYWKJACG960+2FTj1IoFyz34gkkre6PneAcABk
gdYFqBiu0LJGXPXERqfTBQf0C0ozlROoiVdo1SjIlDnHDhYwS4NmDMWNsODLxFCijNRIJFFR2Wkk
CZ0Uk2pBG/0IhvH3YquvUa5B/qE4KeCMue2e149TBR+OShUDjoaZK8ZbrCUao7BBsKzNvTpXjhaG
AgvX+6hgcgTMtwjHtNHOBBXoPqDQ0CN+VZj2d2Z5TPy0y20IoleF4FTzFoPaMbQG/kQT9qWNjlom
ZaoFuGdYOVDmEL7erjkBcNODLBGIM+Cn8Jqiiz27i/tGTtMmQKyaDDBZV4Gxt3KjW0lzcoxk6Zi3
urEL1PEAZsodIc1WUsuXul7uKjUMPalArGmjE3pIOtK/YVeq3SaQkJGFsibiQbyeX6U/FZpAwPBQ
fnoWuDY2A6BDaVS6jWSuKiXfyBFwf6bsVYPtxlPk1kngytOvcIGugBK69vBtJCVtFWgqqksgj8DD
nfGttgrQgZwlit3chdA5DptHsC+tbzswx70oeQjouUEBB3kBJpLnWV7n1QyF9QiHJ2jltQlJbF00
+/4HY82EceiSgrULPM7oyLO1gTbTl0S1EXymFbSC739OXv7ZOo1HUIV21vOv5u2RQn2L/SE9Nk72
+iQ9R7vqh+UJoXVXqE66q3hu4k0GCfurtL5P6kLRUiy4nFK/6F+suVkwcT1tlrrxmqb3MP/3qFQN
cYxWFKq4m42HGrWOHI6lAEDaXWuxAdt6Yn/OUwddU2WfRSJwJ+ccY4l/zbAZb9HYUBmGmbhEpykz
77tINP7DuSVpcxLj8SreCpArvzzIBFQNaS7he5rNox7cD8W7BmjX9Ejad13f9IEgV+Q84JULe/Ry
Owsc3dyRYI4TEHfWXtncp1QDw50Ub1yg0vcDVExgOJCGze2zwSmIwiqtGRgURmKzxILpUNl11WSl
a2+kbk0eZL901Q+8h0xP9/LtsE5//b5tkuch5xaZdWrIqfIK4Cq3yuXjrEGyKDSOsfT+fSto3AGW
CIQn6lpMZDFrGwDTDMKWRgZhqG7e1k3rYXRGkHHwYigcBFrd6MhQiRkm3Hf2mE5kKvHVjtFhWg3b
FoBD5Ud50H8ljhDSr8IH2Bhzbo1xe0jMBqiSw1q36jxpY67jtbJv9st9BilPgCBv7yHvkGlQjQPe
EiijqwbDmJCoRj6PQzYXjtb+h7frbQPX2DREqnMLdL1nPm9ZFYiBcljQoF+w7d5VFwMClMvKVLz0
MOwW9xP14+/364BowY0DuUm80FEru7SqJspCBrNFjJKfFWOnqf6YifyCejH7pQBqwGAT6JBQImOi
R2A0atBMY+kW2+RI7p7N3+rWvl928lPqucRpPUwDuVLs3d5Q3tkCpArip2gN0dB1ubIgnaMSAADE
rLzxisbECD4qHMIKNedtRJFb/zNDHefss81FaEVNNSBoHMvZGTxkhKVLnoEqTNfWXXloXs1Nvbe3
iyB0/KnRXu/qX8PMaTMqDBBUOdanrn9MMLwci8OIqLXSnlAy+6861A7YiUJQHqhHdM7fpJ3f9272
OXuzY2yFAGDeFXG+D8xxNKXEDGUTP6drfWNjPUHJYG96la8+VaXXriYfFI6b+hAf0zc37QSHh2sc
IDA0NuFleEFefoTQJKWNKiFOp7nvs3XeQvNvfEgjrwj+g05bLqJv5Xg00GYYE8GDB8I+bLEwG5pG
t1MwhGqx7Fr95KjjQ1eeYhJDISYG4FtwIXJ82cIgAiAeMsanUHS4XJ80D0aNalAJutgBAufk1xAi
VdXUb0+A4eZD3wgYNPossFkSr0JTqiCKZfr8bqTdMqodWtLGJHgCX4NSYYYyt4AFAEEPgN/L5SSQ
dzLzccbRfCE/rEPnWU7rBic7dlamN7m9t+zoqOodWYUiOAQvzF7YZs5rnTRz3dewrbrtV/7aHLKT
tgczCIGT2pW7uFrtVC/y2+1gRP8qc1gvrDKHlaQ1HCaD1TbfT8NrKWKM5xwAiGuhEgWaN8B9WYyi
2ltpCThO6UqNX8noqaSAkzwr7SFKfTVcQ+Lt9np4udKFQea2qtLU7qqKGtyb6+6gHKz9srd96b/W
mz3M/cj7dnPbJHeJFFiCyglEdlmQBDCFxtjJ8E2rnHa9Pa3RMANF05dm/cQ70wFh/hrUNgK2R+53
A82QhY40Jc5mvts4FPWY4lmKFL7bWOF4n4MY5/a6uB6JZYHPGkBGvFWY4KX3WlQa+J8boiwu6a9Z
vMVQf4daTQ8h0RcV0+7LCcoaYfyZ9esByZUo8+Wt8vwXMB8zNaZhqgsdZyJYpJ1m9epRr41ft9d5
HTOhmQCclaqDjRboP/ojzi7KXDKCEMRFFaD9T3KB/u2um/adfpTkna7/d9sWzSguj9ulLeazAbIg
lTmNz3P/aenrAnMn00GJ72wRJaBoUcytRyvAkDaEoQ4DYuQ+CV4gqjUmj2VxmNTvF5zRk0avHdVm
GzUCnf6Ysx20ZUxppcCJulFMtmX0JmsGpHdB+GNFQKUb63n6BV6Ip8AWuSjdrsvtBBblzEOZeN1o
qYIzAA9NUtmX8O926LYglhTc4pxU6g/iBSNwwIgiWbxc32zLczzZ9PbBW7mriKtAV0uJj3Up0pni
LYhia/7P0p8a49lOGs0Sx1GulCABXDa5jtl6O/GX0Xy87Ya8BdkIVdBAA5kFPtrlgrJUqZMeTTU3
RMvSssOfUxPfySgwYZxLkCFcqxvR5ActfcAxoO8O4tFLWyYGZzIthC01qfZ9H56W2VxbTe6gSLNK
024jaycFk8dZrTr2dK8qT6bZHMLWcGrtZ5OmgqXznvDnv4fdYggBxmXb4/csRvBWDoqvN8rOqIpd
kkanFu2SDGMHFooyAClEzlR8O9pgOzAUglqFircHe1tAhmBOIbANEorWdnJlOylgloFEXOzmEkoX
H7c/NMefoDCIgjPg26AdY/OmBWric17FsLZMToeTmH0ug+AqEtlggrQRgO7XDqLKbeLCWYJ1MYde
PYuIyTkue7ESxmXDuppkpcVK9P9H2nUsy60ryS9iBD2JLU27473ZMK4cvSdA8/WTOPNGtxvNaYT0
FgotFKFqgIVCoSorM9+6w4eC6d0iSLLw8n7JrAh3QdIQOpgUa7FnsG0BG7hHlVWXceSs7xjXUQXZ
E7oFwpFwtSVz4IaNX2ggTDB34BADZmHzN0v5bURkxkkmOqpLxz+9clOZd6Wzy2Z/ohJ0wvk9A3dG
mR7jweBYOaMhbCsnyiYHG6b0BvLyYd8Y7TU1GyjOFLoP+retPso6SGvbx/scmHzCYwCCfKcRpcic
vCMlrhvXzdBOJddqWW3JoL1c3sCV5MPFcwDzaSBnQqlUMNPmbabNTQtfsPWbecGEZvTtsoXzbIAX
85A3EtSm9DPVoWTsqd4ZeD05bgr1cQbenTwZyxCifJ/jnFHExVimiH7u4fyuBoYRbTEHMGWh5mHZ
vUUXPNChQq/uJ4VctcR4yDr7hiWJrCt1vj4d7Euo6wFcAXShiBSAaKI1EBO5+JAGjHyYRhjRw2h+
Upls+KohlPT5mBqCq3jHpJFm0L5GNtzQ98n+iKDmTF87/bDIaH7OfQIr+teQeHn0dQ7pyxH3s9a9
YzodkmHbyy7Bj/5pRqOjkAdEE4p5YCAXe1+9yZZ6GGxkNNPVMtzb1VZJ3rp4145XjX4V95I5jbWN
OzbHveUo36jjKqMdhbmimf1Z3S9zt43ST2XaDZkM17tqC8P0GDAAShlgm1NbbHGBWAA+3l/U18HN
dqa1PNRGFyod9QCNkeQd50FCx+ASx+BDzQJ/819ztDJLGbK45rfSOJae42xG9yVqwssfa+0sIaXB
9YoeomlaQhyvM6g212OOl0P905of2+wa/JaZLNyt+RyGr8BcgSQUqA5h3zStLSvD4Va0BxuKeMP4
cHkZ5zEcjxIE8C/BNUQhYauo2jZV02aNX1eB3bzo0ffYvDOyfQkpm1xW113zgmNjwlsBdeSE0gLX
kruYXprvLefBAlG4o+57WS1gzQUc1KYwuor082wQfRjdsbISbFwLDvSi25IcOJRElpisWgHXL3gy
kM/hxjh1tKSrLXSEIfhBlIeZNJ5OHhVH9S5/ojVPQ7rw24iwa247cp47GFlwOOt9n35ftIOq5RIz
qx+HU7Zi24C4EsW4qqbpHajg4ePk1lUJDowdKhi9Z8bTp0PtGz2OSskRWrVooQOKcKdiREI4QomV
VOAfxXUUlT/4dQ6W01bZK9AJHertX+zhb1OAaJx+KGZWQ5/VNdxh3vX5vh0bD6KySSYxs+oPR2aE
42pHVkvpCDNREdrsgyaPTfp6eSWrm4aejIPmmeOcoaRJlpgdAPuNr+sPLNsM1kElEXChvi3DY68u
BsEHcmNAYUIe8XTPErDljEaJxYx9ugEJop9hTmACl+/lBa2695EZ/u9HwbooR9fOuJkcnJtF5k9p
OGu2N9SSjs9aKEXa83s5fGOP7IARrdC1HHY6K9kb1H2tlvhvPv+RCeGkolAdV2juQP8nfrTSu5Tc
LZOk3rL++f9dhXBmepPQ1uKO3Gv5JomvaL5tY9ABmrXHpM937q5iQnK0ZeIzoiPF2LcmjNEqAT3Y
2KN+u2wV69OmLjQ5y5AtJkgpaQaBe7bLF/Lf7aeYNdgO5rXbGPYRXqn+zMxt1Mu6CxIvt4QXrF6A
6cdtYKPoSOAkd+pAPEeG/5X4uDjd09r1qKmQ//C1OCBDyNyNpR8cWQFp1Te45Ca4AQCUEgEuhjon
iTbByth8jyqvnUNWPBRR7DuQlLh8aFfqw8gbjmwJrp5oYzo5DLb0rbahh/S2vq1f0FHbOYsHKg8k
D/d05zxftrr6rfggFjYLF5R4RSWm06MG2SC8qs8GKAjLn44sgvPffebyRyZ4FDmKEllcDIYbYV12
9epW3ybtn5z4zH1yR90DDvnyelbqUXwX/12QEGKjZCi0osWCGhAApZ7+UV11nnOjbNOAbI0fl62t
u8e/xoRA6zCoho0m3rSdYnhGSoNkmnzk36P1rbZeL9s6J/DC0+94ZfzHHO1jPky91ScwBlm0MlT9
9NX049C5ZYdul+/Ji+KRkIXDQdka2+4xDRpZaib7kIKD9nHM1LbG1iadtQOAgU1vFhDCmvGhNzdM
/4sXx/FyhbAMqGHexSas6ZX5rXDm1APQajN32v7yvso85gvkdrSvmFNqAF7Evg5x2EXPVhU4QD0t
2W6iQW3v6hR3aLKLVNkUEV/AhXMhgkwXbUqsBkwgftTlr4xkezI9WxG3idF+koHvKfPb7m8eJ/8e
D0OIzRC27pM4h1E6dpsSdFWQLwZXgt5/jGXtlaOkPCsJLyLsBGNSba7y8FJBBHMGqUY3NI+F4khW
JdtKIcToymAtrIQZtf5uZX4zHBwaoQa4g4TwTLxe9n6QLUsIMnHRJMpkwF40Y6Dntq6f9fbpslvy
n3zJO4TQwtqiQSkJJpbxaZq/GbMk61nBV5+EkzMEshvFdsZgwJ2G12VWHjWSeY2WPIChMJxt6yqt
7poCo4KlLTtx52DNU9NCIOlcvVWzFKZts341SnqdFfGV48yHwkwPHVH9pam8WrNDa1Il98N6DEOW
D2kLTKx/BYOjw16BJ4QaAy6jTDH9Qv2uZsk2KZeNtkRB2WU3oC6R1IRWfQUJBMai8GgGPclp2DYw
KTgVGT9x1hja7RhWmgl+qb8pDoJy5bcZ4WCb1O1INmNPh5RtSoh0d2MKnXc9KI2fCZFR8qy0ofAJ
j7q8wqpsvPxSs0RDNPpUEi/9LB/sfXvT7WIw8+xxAx2yydM+sr0MHbD6/Y7sCsu0u8FgagK72qB5
Q5n7hG6HOujUBVpwbzmTJGWrF/yROaFNYlrZ0usKmtkRRImBHXbf+jpY+o0hu1vXIthxHVk4EppS
VbVawS8nPd8mcTBCemjZodISEsWLE+R/mBS8HGHW1nZskv+ko6NglnHTFilqBX3xq3SvFPprGl5A
EeonihFcNrX21fiDVwM4G6PkotBqRxkEj8Cv5S/5xonAefGpu9fRXG8gV+jGMirm1dB2bE5wkrJ2
jIb2MNciS3HMfZHonuI+uEAZLeQavPhN+ZPatmSRay+SY6uiryTF4DQG/4RANE1bBhm4HIAVW0aE
txZQju0Il51RY+x5QG3Jr8fPXPXV5D6XERevXT68Zg5pZjTUQIh36hpon9DYbhGzare+ZU30iDtc
cgnITAj3W1UrjVsPHa7sJroGGCIEb83mstetbhSfRAXlLeeQERwchZ42rVwcXgMMCVry0auTl8m4
JlcP7m8jZ/NXKE6lbj8hIDnz/LkMzylJ9imKsNO3XnnKUu3BBWXh5XWtbh0AoWh3OgSjLMLXqQA2
cKMeXyefPztyb/45iwV6Wkf/v/BpJrWamcKTttS2dy5J75IcvfQYSo3RLKtHrB4aNDrRvQcWEfLC
p54Goct0BA8KvhHYHyAf3N/PI911ZrptE1lba90fftsS9S6pMxV6bsGW2iDTb97+d2RYElUlCxKv
exXpjJPiAQoQPuboC88F9Q6FWLbkdbSCrcRHAhswvhRQJyBBON04tIN1lwGR7M8PYMmIHoLpe30A
x3i0KffVW7ydDtV2DvJ95BUHGQh4NZwf2Rbia6X0w+waWCMEq1wvLhI/KVPMlk2pv5DJa/JiN+IR
c9nrV64rEBpiQBrc5kDmn4FsKitLMOIG0HURplBjZWDv8ro6UMjrZUNrD0KA2MEBBAQuZ5YQzlcO
MjC7tAnAgBYNzbncKsWyiXLMsnfLbjB/omN+a6Gulc32dWbJIABr6wSWCHBjTsaAv08/rL2oYzVm
ANSYtKWBUehVqI058WheDz7OURWoCVgjL6955Who4OABPTg6FYj5gjdVSeQOgBrDa51kX8WgQalQ
zKB/Pj2qn5gRHMfWqnmpHaQcQFl2eumZNPZG2YDdV4tIeDqdWBEu4iUnSxzzi9i6K2+Lu2FDvDS8
rzYg6FtiD9io/L7/xm7AwGLJuBZXQjNm+zBoAZgDBjtFHKle0WqONPT+igiiLmT5Ns4gzLn8rVYw
uVAtgGgeurBcHUfsIrDF6u2SohFnz+Z9yYD9grXhytXc6qDMM6oHk3KPsptzpSGV8/Ul+wfcHkCJ
2Sz30phT0P05FyL/SZgLANESeCbEPnsz62o5GVg3s75b7VMe5wGUguC9sxfZRHL/rTnrsTHhfqLo
cquNDWNTPAEfpVizr9ud5SnJ/O3yVq9c7lgWGsV4uGGfxZhTtajFkB7+2s0s94sEr5siTZVAm5V9
O6fWpiuI5oF77+cw1c+Xba8E2RMv5q52lJ5XzG7tlHcKrPle032dPQz9o55fl6j+aeF/Z0uIeAVr
tWXqYSuexuuK2l6X9b7J+pBlyX3GyLbRmeQjrtyTJ1srLG+oZgrGTPRGlcX2MWntQLh8MEJTJlq1
Fk6PP6GwtDlDabZv0NyL5/7W4dLMUFRqOl8BV/ZY7y7v45q/QNUZU9Cg3wVORzCWDAtEJqH95dO+
hy66oYNiVbWn17rCdKFqVj/SAqoSdceyF7WjpaTSsLalQFG6GG7EyDoRJ+aHCRTZdFIAQ12azsuW
bri3hr4NUqvq/WWZqMTe2taCnsLiBGsgphfpIsAMwWIzx2pbUH0w+kr6A412WnyTDhJnWXvRYb73
tymRL2KpS9NKTYQ8c7IiT7OYP9fJuzXYvlFZ70CVbQG3/T43+n6Gjtzlj7pqnDNwgIkAvG4Iuqcn
sWuHem55AwOQrGhfzEa5wcX17pTxPoNKowctHsvPreypJuSgtnOzufwDVvYZMubQdQE4D5hTMQox
prc9a8G5QEAhP5J68arB1jyn6jQfwxKgs7Nl9Z1Vk/zxB0cGxZxYJksmJ8ZAdVn607Qh9IDRPvz5
nEHO0cjaQ2vbiyHgf20JSYGZ2iyzTdia0Vcrk13FMhDp+upyOyyBYTzMOLSdIol4XzeSkCScWBWS
BBvkeXU/FQgCZc4z9cnJbnSt7j+jyJ1vGtvKTD8aJ7fZxAMFq0Fhq9E+VjUG9ZSiCpZF1zB4p0zq
nmisYyCN7l1MFBlUA9GCQrTvSR/bodYqLvXrOuox/q4bzS7K0/glqcy5CFplSDZpxKzPy+5yloOg
qIMEGf4CjA6Ip/i3Pbo4NHRo0jKusTLVeHPm/qEHicafm9BBsQSCTEPHuRBMqNNIJ1DqokneUBzB
FvNjSiwTVDjzQazDhF+AthdPQxCanq6jS526AUwWkjGF6rnjs1ENYAR8VEzDXwxJKPuKzKI7QJfG
4bETJNJnsWzOmGVQtP2NDQrD0V4LkIB7U/hdCyDFtqEPcWgcwBimQCzK9bJDtsesZVjukBDsp6s5
rLbUo+GTft0+Vb7s6bOSCnDRnP/7cWL0M7R6VBSOSVgsDB0aT5Ts8SMTczs6NxWTQJD5HXVhJ8Ra
HbjILaLwnYC2la57o9KpP7WxdR+pkhYfl/3o7MbCJ8YcIsa7LTAroZxx+onTqGRQIocm0eg+2dEv
RQvK5Z5Or39uBUNznE8JTKDgdTm1AvYiwG24MpAaTw+Z8c2sp5umcgGzWGRXBY8aJ5vHC6o6D9Mo
j2uAfp2aak0MPFYOTHW4dyd6YAZO/I7UO8W80ix/WkLbxpDS+JE5V+Ufz9XAOKoBuCIgBQLop2Cc
UGgbgGgUsnoViD+crePuOaF2iuLN5Q1de4GcOKQQsptyceySO6T90CWhdqWHLjT9QIAIJu1NdRuF
avDrskmZVwprm7GIus35+YwfB3PfaNtIxgO9QmODk390zISU1LRAW9+PsOE8vafhsmdB/qn7yd21
5t8vu/sI+m2eeZ1ujDCW3PDSDRVc1FoIHEaHafrLeV7e2d03tE+2aDgc7svtBGo4yRdc305kVBh3
xLETY6veGKgGUKQUhfVrqu5BOyid8lo1AdpvTuDkYLpAONuU1Fk6diBaVK0Z5MKqh9dymDcyetoV
Ngp8NQD/4fiol4BP6fTI6QXNdfrlGSkU1GfzW1x9L2lxrfeIyHPxo9McXzMz3yrz3YJBijhP7y/7
5rmuG3oaXzw7APtaXH7v9CfkhTponcGdEyDZEOMUbyqU3jYWGfEIKDJwtlnmk9q5BfSo06vJSpUP
B2TLpUaRIYBs1r/8e86iKv85KBwh1kFgAuO7pz9HBSV7buRZ6WfGz0ELRxCxtsvOlsmgy8wIQQDS
H+2oNTCT17dRFjTRDc3wBSzJPNT6B8aoIHilINADdc3T5dCxyNO+zUs/zp1sw4DryUh2nc3zM6Fv
SVXcdAX1W9CcU1vZVMWyt/T3yxt6Lu3Ed/ToJ/AL+jil0rIkLk38BCcOkme38bLEK37NYRve6Yr3
NgbxkzZ7/Z7s2ehlkgv5LA/ixvntBXIhaCGLYx8s7ktmWsiPBxOY3lc4mzfV2y79UY4SPKfMkhAA
wTOAiTCeiXeDFZD8XcXR6Z36kNJx30Sj5MOe5al8XVyiC/UyYMzEdUEXnmFaBxk45ionr8ynOeio
KSN5XgtDJr+QwbmCCs7ZYZhTE9PkFXavDbL8ZUJJXl0CiX+sABowsKBiNMcFWQSI8E/9o10Gx2wV
6KZBhHUEu8/8St1Nt1y76DgBR6w5gRM9SmyuJYXHNvnxPPLJOI2AlCewqWNwpsYALcJM8w8zbo1o
0+rBYt8lrT8jCinvre6Detar1WAo93a9JyDKvPxrVu9OFP94nYxXW8RDSqqeD0hx5bj6KiaeZf6M
pgcg0JTIG3Xkdqi8hhrmIbo7K78y6iByvaQ9UBo240cBFZxMcqOuBScTzwdke/jqZzVSMtWRWxUU
InPqz6V/b2wHzQrXNzUZistctQRpLZP3JOyz0rlDojjpbFjqwyKod+YWqcNGC4prpntsZ23eR0/b
OHepR24Vr99S5gHb4n8koeGXYMWZrrQw31e3Llr+3m54n5FgsNdlG3kPTRDdJOHr5S+1dh7wosLo
A+dROXu60bzvJ8sckbrh5QrPWdJ79y8abbj3kQNzrgNkpMIF1KduTdMWzlDNoIixoAdXaztF6yWB
caXaBrUmnDcQ2mKOTGT+GfOijguw3gNNX4FTZAEg+I6hd3Lo1LYMjG5QHxjV6aGcB9X25zKp3i7v
5VqnwbYwsIT3Nn4E1HlOz6C69FFXz/gFTbLV1QPrwoTcVIpfttu4CNy22HbqwUYxrje/R26YmB9J
t4/ofSoDpK21A09+iRCB8ixO42yCF+avIOBbgu5bG4CV1v9JtznAD/vk2rpPQjekO/tWhhZYOwEo
T3FMlcNVbYXPbbUL+F9c2FZQk9esHYiA0viVLJK6xprnIqFBiwvMdEhdhTyAjEU7a0BjguhJ23aT
tnH7JJwjI5R81LVgjlE3DaTfmKI54wKJLZv145cI5kwKFpZjYv1SWEdz8GbrWbQhKY3AQ9oOj0Uz
UsdnYB7UkFaWyfA39wpmMHGG+JApGnOn/oUkTulKCwdJ2QFnRaHnCIlvq9soG0hkG5I0dm1/MRcH
XBxK2IB9CPmclg3UibimM3MOCcoYJWjJZA3AtUvr2IaQrOcqbdpk4WE5DhbHy6GLWaAdVW/AsQ0B
hstfcm1BFpRpOP86VGNEhCPG/NLFpjidSruP2YcabUtZ9F9bz7EJITFsG2MGsAEmWrwNleh6scN0
CYCTxsCpi+60xDdXV3QUb4STZrS50bsdN8d03yzJTTJZ4ZwuktxidVVHZgRPoG1rt0OLr4TOIfBu
Ttd5lfJm989E2TcywYjV/P44iAo+ocepvpgjrKFMORTvC7S5kvIF6X3SvA1uWNeo/v1U2z3a7pKs
ZS3fdaB6wPlBeEwRIgqYFhwlrnAXFs99fWsPd9Nyo2Z36dNlP1zbzmMzgpOU7tj2jYoFRvlT3Jse
mCd7M8A04GJukdhLFrV2K6JhCTCNDsyTSXi0PsoLTTZVeswmJPHvoIJ0E0//yA7R4xx70V94IzrQ
CPxQskTg4L/kyFKH9guGLWBJta7cbFvo0Bn7i6fskYmv3sGRCX02unZs+Rca35bxhw4+y84vu+3l
D7T2Ejm2IhwrPdVzg45YyABSGp323swkkXzt4KIwCGo3ECDwmvnpVkH7EE0cC5rHlXFtTZVXLoFt
SFax9uHRpuKpCASVzkZ5yARMS69DnLyf0anZLuh5lgn1wBvvTc12qPIgGyUesNq7ObYpJEB2lWs2
LkyE2BhDStX1EHfewK7UcjPOfh/fAtzRjRIH53t1UmPFieU8FWD5VTHlKqYbyhBnXVKhL6DrmNAD
aoyUP7N58pbumxHtLnvGWpsIxr5UJcHEhKfE6YdDvzamaRehOeWbPnsaTa8svRkCwa/p1bA3NiX4
OqtHUnjoA7b3ZE+2tPJIYHtZaPa+rBSwVic8/jk2z12OzoNdR3nVKVh7de1ubb96jsP8JtqBQy+5
Mg7pk/p4ef1Sg8LRiMe5beoM609tz92noM+LH8CQBlPTa+QX+2b7Q2KRh/vzz/t7x239dInLWEYG
y2FxBJTdU7zcnw7Z5n5B/6XCaJxMkHXt5XqypcL1k9BxdMsW9oZguDauF+YTL/dqr7ozffWf+jb2
3uwuuMUnTkBfiHC6kSx4Jfqc/ADhDFUYeQcx69cP6G96fQMfszff48MbGk2R46HcA0SPBD644tfo
uKCcxtWTEJLEzNKKC1o5DBA+anGcZxTYLvPmPGSOjQHoH26GTjMa66hqEWibmtoG3T4vBwtfttyU
KLTSfmdO18R5GtS97T7GtALxRBE4/aaU8Q6cn3f+UyEQCuoBXNNi7FRTMjdLiZ9a9GE6PmrlB6os
TEUxYfp5+VOcfQngfDgBBXIBkF2cFU57AixKn0CLlNagImsXc/AgvCqjuTi7C7gVYvF2Hm7Os/gF
/eHGrlKoVoG1azn0df8yER0zwJX98ufLQVdNBwAaFAQozJyeJGYMEaBweDCpSfxPiaLzoseS+/ks
tcFaOFAcCAECDVyRMBxCSkaB0iSahc3HbDwNCxCK6FyAHLdKXyFCenlBazuHvgSqOiBB0yE/cbog
o2rmfLE6tJ3T7tXS4ms36V5J3EjKoCtuABEj9C0ASoZumjiY5xqgbCCQLfPnhfrgDbqdYvPh8krW
TSDvBJwD1GWO8Gn0Wu0S04LYfDvHezSdMi9lzffLNs6e5Xgycp4BvMnxoiOOkHPECZDpIByo0DX+
5qIY53x0IO5Q/3jEj5uBshAaq2jkoghw+lFimuXQsuqwW+YV5AFvStMJtD+fuBOsCDk0OimjoaWw
0jXVdkk7AG/NHyWk1/5iz/Ag4NhKVHLFkYEhhXZdzWAmtt9TzCoXkdf2QS/DFX71104uOb6c33Zw
Qk83rbGH2spG2CmqPlDaLYRvwAq/YE4F4nKeRW5rPLlav5Cpbq6c1xO7wnWut6SIWcTtmkPoKoNf
MeJl0FFlk+mZxqOK4tUf7ygB2ReEx9B+R4lM8PRqilLQPGIGAm8VwAtrL4W2aGS8RpPk1K64+4kh
4Rq1UyXRjBmGeqMon5zU0PcAe9RXc9d85uDulqxrZScJiM7BgQ8RD+SFwrqoUuZUMxAk+iZ/Begr
GGJKPVCneZla3RioNESmjP13bYmYokKLEQHXPSu05Y6muGlGK9+YbH9kzGNJQCpAbFvJcOhKoAWA
QUVZFc8JXCHC4lI2dq0LJRofHYaDW1aQ4dTQyTAcGZZ5bUW40R2QS3Hpjq/O6lE+S2a1YWOOFc0o
RafgoyAPBuD9nSH5WqsLOrIjOAdUaEybpQyxMHK2KXRddKcM8n7ZXHb2804wMrnj9fDfcbSeCSKm
mltiPdFSBXkOlulx0zsh6A+hSQ9+oamBwowSQBfKo8tVakjOwOoygTuHhyC7sESkYkVqXovFMkmm
h5oCTujZDDW9lrwKzjIyvsp/zbhC9IpMqkFSCGbiBLlh9Dka7ZOp1sGga7u6kTnj+UlDj5DzJQMq
C2kXMSYnS9qUDBIQPiJ+plwBC6FEtZdMgGPeZIUMwnO+hcfWzua5Ig1cmzq0iX2nQuOz7ndNH3kO
+XnZUc538NSKEIfZ0tHC5GuaJ8ADo3anUUC50qcSIkrWMgeXrZ2X2LB/gEZgDg6ixC6KQqduCZYe
u6bogvpWgr7b4qvqg2VCP8N5du1v2egXkDRIzfc6uqMyjaDzE35iWiS86SfFyt0Zpod22oz6pqQU
I8kxuMqeJYvkXnd6p8ISahxokeP2NsRExOkmBfBrWCrr1yTadJgKiG90Fe0341BkgbP4i4xQe+Ue
P7UppCXOshSVhsFd30b8yp1NoZo+ysButlGsKxv3ehTaCnjS/5GslQfgS2sVPmjKXIUWX2qOJfM7
su+GW8sGyMwfxusS15AyBFGxSeoN1TGAITsjq98UfV6MRvFerwhz1/pszkkJWeui7l7omD2k4+iP
yWuhJJKAunoajyzxX3IUT4eJFQCbwlIdFUGTJIHBQJylyCTS1haE2xzegxsPKAthO2uNTUqqfyF3
ISPqZBCbc2NMWVSm+ZlrMtz8qjUIsaJiij9oOZ8uym27UlNUKIApOiTTIsMjQwK64vYBgfWP7z10
pY9MCf5pNHoRGzFMJQrUUXIDYwiFm0Gvw7a2Epdc+1THpoQ9dKwqYayEqbq66vVPndzbzS1tr5Pm
ew4c9/Kpaq9atNPZW50/atMtkQHJ12Lq0Q/4KvQc+Uo1tXY/uPgBtP5RlgfVveawL1e/L1NZCXLt
Sjo2JYbvNjJ7Eseo4y/Orzx5zStAH20WNAocB4qgzCwk27u6uyjqIutD0nkG2IPqipL3LMKHrKw9
6ekLbZKgZbKS/qprHpkRim+GmxSpZsLMPKK+WZubBSbSydp1pS7p3q/sIR6m6M3ZXDIQLYTTUwAw
8X8+l6lYSajObR2Oaol6cezcZ4Oios8J7WmH9Z0ke+G5nhA70e7hw53ghj2HA1eArCdlCV0Vq06V
R4OWjl86LpN8MO7uohXgjmzMVGJ+7GyMc2mNqC4N6AWV7atNAzW9hmx3H326ZPYK9Dy1TgKn+gIb
iBYBlAemAzg5cJtyFzry/7Zmit216GCkAKgZUAQqgDWhC4AvGE8ho7VDlSlMdRMSxgrY+jBA4sSh
NaTbYcm8DpoXaTUGkT2Gi+08q7XmuW6xLUi+yUgeNBXxc11WfF1xN9CqcelIC8kdXomnP3me0NOf
GvD/Vn0PACGyETCLZj/K4eFycFrzNQsgOvzBgNQZOslhlZLmDMIX07C1ADaLkn08PuugCzG53Ect
iboyc/zfj75ErXWL6izcXPxSY/5TI7cZu0uil2pknhT2fd6E4WwQNno+kHoE1EBEn5VNm069Ctbh
eAwKdJ3J4GW5FvT6awrVLWu/1Dd15F3e0bUvx9+9kPtCSDrTX451ak1JMYIErAsGSNRXxc9qfh5V
2TN7Jah/va//z44QkOKSjHar4RhZ7o6Rg21D+tj0tAUMy7LG6crjDQVMLvqG3pmO94bojfEEuacU
thztfjLvlcnXDdDZpD4dGGoyGwdDIc2mcyMAa7cu+3l5R1c/I5i5OHQfY+6gKTj1mhLcjNDMBn05
nHRQv+ftp2NtdLZrCBqspbfQbTFJzsVaKDw2KThqMkRT1dv4inbfYUKQPJWGIom2qx/waFVCWpDY
xjxaDCaUNrluOXYlbjcM+hhWXryxREprxa8NMQoeLYkIb1PdLvrGxTSu77Tjjy65czA8hMHdO9KN
B0xnPSmxuyGs9gbzvXdlifHaQwsB5vc3FLn0SU2GuSFYbdLv8zZswYI0No8K/RHFr25yXTdPmht2
xnNjSgaY1p33yLJwUFJF16vZhWUUeQOls71lAObLzu46GyySTbGZx8fZSLZKjLGG7Gk2XjVWyN6Z
ss3nz5ajwJcbNgi8G2x+3v4oogfajsFA/DK7Y1+1zGrBW+ytl0F8V2MRanmYAAANMYTaTq3Oc6xO
lQmriRZUw5PT30fjJqskjrwW1PkE1n+siOwheRbRWrFgxTJxp1PcrptF2+nWpw7A3Sh5zK5kDxyB
Bj4GMJRjMEpYUurMFVSCEYqI+6JU+dZuXmeiPEGS2lNqzjqhe4Ul4xSRGBWf6pBL1pRxgFFWBzV7
saIrzEAOieXp6rUTg3+xkvgLD6jCWUXZD9T1AEYApitOoUDLhsR6h4yl1B6aQff0bj+zPy8xAiRw
ZEQ4GFZpl9FgwMgy3Q94pRcETRfkYDIiINliBN9PFVernYbbcb8l3QgURuS5fz4TicWA+oG/UdE/
EF29agFJRBmYS7z6ZvFK6tBdwhljwVkj+zgrpwqmTPAeoD2F9FxYD9HTKK9VmGqiu4X9bMcnJ36y
hj9/BZxY4TfUUcRY8mq0CgVWFGfbMmAo3NCOwpZ+xEbrj5HE4dbuWGiroD4KeiOd87+fmuvcOQaf
G8w55V0Xf0PhEvD0V9t6cJadNoYjBRWzJBlcuQBRuoQIFcZlQTEuEhVbNWb2Cp4MFtYAXOzgESes
49vOvW5NmRbq2gnmaFELVSkkhSL5EACxtR65sFUDjliDFFZ7Sep3d5o8a/i+GGGHCHw5a1nzErgH
ULlImCC8Imzo3NpFnI2wCA58TxkiXzHja06mqBfaf2dKfN8D8wbyppybUkY/n/Kdor8Z1uIttXt/
eVHn7IZQskfDHIIuGE3B3JGQivWxHjWQaK79eeiKH1UU19/cRlPeR71vnnpHj4C6rMFZOVpJcV0s
i3Ntz3o5bNElT/Y5deracycMntyzCkNegIQmLQtADcUk+dvKnQRudHDqgJsa80ni7jfWNPV0dmpk
qAUceWP391aNkWRwFRl1Amqdj8sbs+bLvGmN6UDk/BD4Oz0+sU0bBk0D3LRD6+V1aJCPCem4rd67
aSI5q6trgxYQBoM5fkGEeytmV1ODrw0K7trbpCdzqDvNTRc3C/TBm9uU9Ww72vGvy0tcCxHQtAaF
DdE0LgYpvAKixnKdkWsKNvWHbt7opAgs+6HRHzClBH7nQ2+GUyeBtq+s9cQmP2VHUdB0lo6ZnKkO
fNLeUixBOf/DC3ZWUXgDOHSGgsnyRR5Yhbv3xKTg4tM8xpNjcpNdqNab2tyWyzYHkF1zdo02eGmz
J/GNSYKh3VTNQyNj2VpfMsF7FVAb5Mxi4GBJUzBwQqIXccOVg4dHd6g9YwnHClJhsyR2rBVHHA0Y
cDztUAA4i8JJYbQpyrpg0+nsCDTk6vzoxKb2tKSATfoGK4aP0TbynW6W1q/WouQfMiUs7BkF1edk
M7o3q956RxzHb7OH0n10s9zKt0ptjmNgt5B7Cjtm528WOCGC0jb6ANh97Ve8GKhiaVqs/c1zFV/w
9w6K6VqetnkTaXDUTE18Q9/V5HZme9r6SgkE01Si8P/aqDu0skr7x9TJCPj/n4Pyr33+GDhy2hoI
h9KN8QXjZZ/lvpm+NZkfq/6cviTGbgJ6LM4kn3ElxzpZshB/xvR/SPuy5rZ5ptlfxCruyy1IipJs
WV7iLTcs20m47zt//dfwqXoswThCJe9FrlLl0YADYDDT043sHwO/n0od8fgbFCH6INj/nCv0zAST
9tTjmK+zjFWNQbpaYXZGVjaGVgFkugVot6XB6l8+cTiHKqBTNk5VcCFQhtTzdZQmxZlWbQU5qrNf
bE8ebeK070kYWMJvxjOFqg3GsnQd/GTspnNaaGAu0UQpSn9CnchYZ2JnvgYmtnn9e7CCYqOagl6c
hrTgW4VI70FVrHYzCIkLdPzKa2T6fpp+jCIyQl4cYu4aLzMc10h7WJyTMspmOOYKuIEGAyMEpaWD
ek3P9dibuh5kOUsnq5AWc+Ty2pTsHjLhKWaKvSaaC0EJlru8J7+EnnknO6LLe10eNRmAyni+69aP
Knnp0XNcMnRd1r9m6URDF703oEBAuQbFYyZswA0ZtekAt/O1qwAUhWAx+PVeKsd6kXKrFmSxvJ33
qaAGyLUBxknmuoAOOeYpF8x3xU15U0XVdV5qJLQtgRnOCsIfqBFi9Ao3A/voAN+M3SsrpbaDguka
Ell9QP/Uyd61SZA68fY5sHfgraIaYCqLSxrLMq70BBh5sPaE5VMNhU2527czGnFzUFTxDqf/5X3O
axbjEYBRUQegQvC2MleeLbVt3YCeBzOpf2TIbgJMrIAzAxPQ45xBmva1qp4i7SktBaiQ72OKAAGe
GGb5Y+Z6yOSeEiLqEggJILveSV7q3BrhG7RaSDOBhWjvNIGxbhMHoym3rfWSRK9rddOJgvY7npz5
KUzUzv1SjBDIQ9ohta6BfTkpClELz5DfUqtztXarFtfR6gHVFEmuAeLtcv6HSwQlFSjAoecAIC7z
Eywt1CKdspeGtuOnxjGOTSJXr4KPzUEj4CWGLQNMJDJGm/nYqtWrRWjCyohGy7TJ1bewCGwayO0m
XfZtOkLPWUQUxHmNIaTpQA5k+jCMzlxecmIhb6/Sxp3t4tmu+3GrJnbrWxNeuG0cisj0OYcCNL5B
AwSMLJDZbMUadIiJ3ThZ48rpahM5DCVvsSvMQvR6LDgYeJ6hWQfEOljEsWWZ8ycBbNGJ5bZxFa0O
4rb0y3HczYm1BTmXYLtwMmNAGkwH1ARUI45tp2AeAE3HDqZssJQW1hzEVid42/AWzsC4+CdUBU9N
JgTDWJIbUwPAM8UAFQHDwy8rlgZPXa3ffx+GYAADYBDXPkaU2TDEzJFS1+2EUWDAtXR5uAKgwnfG
cFfLViD37U2mNgCm1RsltH8JbFMvmCcGOKJAW4HhVXw69iWFrs2QxtbaQG5+8ftw9as+3ynFuDGb
9jCZMR4YHSlANl8UBmSOY5FoO+cyoR8RxStM34EwlNmC7VD2WqPJjVtP5kzyebEAxxtv0OaJfT2V
MN9qDSImTd6XPbHJJuWDNCIoR6VB+ug5g/VTxkVW5mokOMN42wFaEigBgthc+yYRX1gjRFRCtYHs
rBPI0/zRYO7aWNstqHI2//AZ6TwhdHvxFMf1dZ7VJK2T66uBclw1qW5ZOkQfdS8qTUi2914mx8Qe
Gq8YnzLk/uMoEoDj3ZqY/fgyzyRV9gy0WNTAfDfMll8UaGXqybSZah3YkkRaXKRcxzmSFtKk0btl
pNeh3b4L1oBzmoPCiOpeOp+8zMyGTcD8bKGF3rhlnN6CG3AivTbsGqv6oSzqPg21YMiy6yF2wGc8
WYLqAO9jU/UQHRwT4Dhi5yxLu10g7mE1Lu60w9TN93W03kuR/NKsjuDa4oXvianPXPskg13AkQEs
iw1TfQ0loqUsjuloxq7Z6qJaLO+YtdHmBAAA64o5mPOwUpfe1iJwJrqomvq4jl8n3fi4/Nk+kzj2
BHKAhwApqkLxsMxnK3ojWZdMhdqdvWt0T26u1uXXkG3zXCNl9xL35pUZPS71LpwfGuVX6oDLND9I
9aZYt1YZQJjRWP06Cox6M4mm079/VSDikRkgNbMx1cTCWsHCEenVCOVWpfFUZSVDEbmL+pE695cX
gWsHpFQY0kA36ds0y+yM2oieILQcMMxgoCmRggom1/Z6af71HQ2P4BIOfYxKfme/laCjNVG502Ut
Sb/eW/rLEh7n4u2yQ98DR8WK0Qo3BR6oLPrQofQldog3Qj/lJtDUIIENQyEbHG/ZsBNQTFeADPz2
4OkGyehaKjQz1nN+hcejdKha1fRU4ByjZRJxmXzfeLSKixYbRsNodZWJVCWU+3kNkS620EeZ+yEw
wCxhVlbw92sHYmBkhkAK4bVMf8bJ/o5BsZxh5AQFAGtbhL/U/OXy3/9e1YMbn5MzBrRU8QY9//vQ
8B4XsxgxeWx4Wk1CDMvq8RXk2kmq7/Th92VrvEg4tUb//8QbRQkTLc9gLZkMf5WjazO3vMsmaI5w
foLAIRu5mgJpJYx5MDkEJLiWaK1QxZAH7UbCoIxSvTrzvaU+qaCxIMaAQk0jYlO6bPQbBl3L7cY0
epRpJmnbDZvYCBbZleYiSEyAUfBkrEWSIpzwozriuNvAyIV6O+OmPcepM0LRzK27BrT1G2mVvUyo
zcixArAXJkpMkCWhXcQEeThP1YJJUWABjMIzq9m1bAnVw9RVl/R5Sc0fY/VkSLmXhXfghP3AcMgV
ZC9bR/MaVSi3qX7/smc/hv7/SfB0EyoaIc3BHedOWnHM934UJV6GK5D09nM5VFcjIBzOKvn5dJjn
RXCMcRYDZRvUAnD5YdyUHSBS51SP02pu3CKyf+DdhpmUYezcrMtFGdz3PFjV0etEGxc8jKBCY5a9
qhVw1utR61aLnrijhLHqepVvGyv6MMzhCIk+SzRezFlcZCs6uF0xQYn8nzp/sriK05b2ZPUt5tTV
nyumxhP/4zX10FbwMzfetL5KSnARPU7EIHeijv93uj5QyjmQ99HB34Ocic1YdVuKDXUaWvTgSdeS
6Ka8XWHWM/zoMLrak4YnahDfFD+2GZE2lw8MDgQIn1N1EOO4NGzk2+euR3hrSFoFPJV6qK81Yu/t
XeY+Vy/VLtuI4Lp8Y2hqYFaLPvHYKtashYOe9Fhn6QEU71tgbcAWWuxWHzDsrZB9gPNVAdn9ssac
t3FuRavpwLXGN/fRXiLxMfcSAEOOr/pVKXq+cQq7WMkTc0wQWU7eKMoI55a71qtRqCIzsTBjHkDl
RpC6cOBT57ZoOnASsKaSYqsOsDXtB/99vsqC4aV5QWEIATIfRbnfJ5SQuVbOXGOSX0Uf0BOjrvUv
g7+8WVeY5dtXeKGTmkQPfdA+3hWiPfn9DXPuIvOQKgH1mBRIbrn2XbGNPaCWvMWNrx2y0QrSeL2v
b+YAvHTypgyeBJuC3vvf/AU4C2VqPKAsnckLptyRuqWFbeXD+ZW9bcKD6oLXYIOLdd1XO+Hn5Bx5
mEj+ssdEqpEMclbTz6kf8M4/YsLJTbHWjRsFkIBRj8ClufnBdktBfsW5uc/sMiHbQ+4FgxywO7j1
BtJP7/dGIMvicOX7RylJFQvs2ewJlytqHSvOiBNurwbD7+KgebEnEczhu60/viW7t3g/XIGyQfAd
6bp9/45fdpkYckpNS3UMLoNcKHtDaQOkQtfte+sr7uyXOXm8Ew2wcA0C3QDYkwMkANsQMHrNKFUa
OJO0XgMDfdWXjX/ZKY17rJ3YYIJlXEHbUya4LijHi3Pd+Udlt7jH+5fQCzezB8mgG3V3SB5/m2R5
nbyYRJsgvko8/cb58WgLTiIaId9WGJxltga+GTBXMpnYlBiJnaoqdkr1o17uc6h4iXYH52mDsh+y
PfBDgeSCzWlXw86aMDNaDIHPHsiIFBUcrOEhGkVXIdcQkBSUUA75M1tJlapUqbJSB2NT7C77ZAuN
zledGHcmwEkT6bzmWiaWt94OIgJK7tWBFBPPa8220ehk9mGsN0PTLUCjz5vR3ta3oMlxffMIFXBZ
4CTXxxNL9P9PLo5ELhKlmGGp8UfdBeEWwaTE5QDlmgBKjmLgNYzKMIdnMuRjNOX4Xs34GIPvKNS2
TbKzRZkL14wFvQ+MfiOZYHOJtkTBelwQeZF0bZb3arNdE3cRzYN+59sB1hNlLOxmBWxY2FrnC5bZ
hd6FFpjC+o/Zm1yQAAaWHxFzZ1/HOVkhYB6Tm4lU2/Bg7URDR7zdhXeHCsI3lIRAInVu3Fniem4s
RKRlD7eLaW+H3tkkky74Ynwnv+ywmuLFqgAiPMPOskdza9TcGug4VwlwRt5PgeOvBrRDfHjpg/Ih
dR1gmzzInlyOm88WMHuWKFTxAAUMEKSyT4yhTGIlqxA45qF7A0kPHl3XCaj6lw9r027jN20l2s/W
j37I29ytPxIA4wULwY0pvDjoTIMBLnImdLNILwDcwi8o1t0031lhQ0zDtwE4uOyqyA5zhC9FY0MQ
CHbCQtvEYHBDhD0OKdgYqkXQHuJd8SgJ/OcSc7QkmaGl9gBTi9QeTCXcTIbjVQ2I45TxqTU/8rbe
1IogeePmp6dWmV0j9aW2ji2srgBntxlx1N+LQpoG78WKQOK2in30MvpexcDjTu38y8vLuYWB74TI
E2ZxaCOZedO0yPnLtAwRSFbqAk6NQba//4DgqbHQ8kdpAJRUTKAUaD/h3YSecKlAKB7TC9Zrmj+A
S/OyI7x1RPkL1HH0YqDjh+cHQK1GwB0MSecWOWiZ66O+CzfGQf7V+6MPcAPgfiKLnLT7zCLz5Sx1
oRJysPjJD+2qt9Ot05EBa7ht/1p+EKxIp94xz4pRzYa6oraSBtRVljuhmHh5ATkH6JkFJgFUx27t
iwgWamdngEtd6jByIVoyGk7MuXVmhDmli3o2h9aJO1cOzLvYG3xMtOT+5D0sgfXrsj+8TMHCFBuV
TKFNbFaxZS26XG4ryN0pH/gqElkLgotoJm1gHtZXgTGV5xhSO1zleLHrbEd0TgAIiIy8A4+dc5T9
9Qpswi7ooSHQSNJAODynC8wxoddotTYZBcTf8lHzOiAOFFv0qTgFX+SpXx4xEZeFerkCP9Zh3Mqb
7vQghjrDprWoeIk3OKT3tTv6JKlJdZ38MX4I1lPkIBONczRBw6eEdZBo0NLSzfu4kd3wFii6h+pX
68a/LxvkPLvOvGUCU5oHeW5qLOjk3Ca5DxJmVcOsZUhKkSAVzxLm9gGvMDCKiBra+TmlzTNOe7nq
QFt+1fbonqME+qtKvF7EcPmJEWc326kl5kRUJbVZJRWWzEMqkWlvBoZ/vD3KNam3M4mCnOwBghzA
Hgux1svLyentUha8Ly+ZAF3b1lJ7B7aru5EoxHHDYxaM/p/BIiKYIC9QT00xgQrtIDWf4hqylj/L
6/jYb6WDdNdtLzsk+mpMPPZDAWa6Cv44uMUmBVyh6GwC2wzAugjFxEvusHYWZZCgz0UWEdMDYJQo
WUMdWjed20eoVWG225937fY13lQvzkH9Ed8vVymKBNl7tghSO14N6+wHMM4CCNi1DqiNXTucSNS+
NKBQlshSfRiLR/U2pg9d/1i7G3SONQMU+CpEMQQBpPK/6tciMBsSBIoQopPpIhzS3XJnBsqVHcxX
5k7+VexGAj7+zQgVt3Cj7FuSbKwABArBfHTIk7UTsRPyDqOTD8JyszZFO8jLgt+yYgB7NO/0SgAv
/azqfNuqFLEIySY6Y8rEcNYmzZrIbeeOKEsghQkKMtzEyGGiGFVRfZt4w3a9lQPR3uGVmS1IY/1n
mPnUpYTB6W6G4TV3152Mt67srtiuDT3jofwdB5f3Ed33lxxlPqskV2XWFrDXK1CgQ+eiDYmqgBLP
8S8bon/ogiEWGWlLSzdkNr6ZvGDq2+3CKz3Z0wY5muOGvtHij8v2OPhHnHhfK8n2eQH1StOxgmc/
oz1abb9xg2DXri6SXk8G0astOidEHtKU5KQ+UVWSMkYmPBzSbVl7rY6+z6YwXEUidfEHZJ2XHeTl
h6f+MXm8bWBIy+hppAykl725fY/628smuCnbqQ3mbjTmphgMBTbSa9kdfoc/8ivpZ0rMG+0f2qJn
X4u5G7te6/ReweL1g2vMT4VyA0EIgTeCWLeYOzA39T76fyu2AejYVfelVwTAEfWIiGzXbVoybdVn
/f6y2c9qzvfIpwPjQA1BnoP5UEaTZ71pwTXnwdxbV9qzg+pxR25H1GJ0Im9q9xknp5ujtCtvZU95
/YdyE9b26wcwX3FqUsgVJ/iKCgDAzfUQ+bEWzKlgebmHMlqAMhhYMCP3Oel3Ev4YALCkFbVAd05l
jMQXxBHOwdCV+raSlFSEclaDWYZZydiZc3mw4YgZoC/mpr9i4LpvklvJy/08mHaRd/nT8bOmE4PM
yg2pnYYxBANd45OMfCLPryrpHpZttRURHfHD5MQWuwMalPLaELYqXwaXmT/4GZHdmei7Hh17YlJN
xNvw9qO+j/wezavsWoMIluBQ4XxEqr6MeXiUXTCbR5/YJx8xy9owb9SlcU00rwnart5ozCKaaU4q
geERcORBYY4q5zKfUbeytU8dHS2ipvUkM2izF0By17Eg9XCMRdPVPJeAyEJD3gYy9xu8qMl1c21j
oN/MXF4fzL55XPBJBcPV9OMwkQkI05cR5toGbUlZVTmAg1PSEkVX972p47libi8HJGfl6JykQtHM
FGbM3NZNGippOYJhFSRR8aYZLQwZZE5NyrI6Nq1j34d60/xI8sYQGObcbQC0IQ8CsAHoBoMJzn6M
w8HGnKSbyLsI2kbObYsMMD002c+ud7Ps7rKfnOz+zBxzUusR3Ld0SlG1YCPIfibVftq0KMF5Cr7k
ZWOcAHGgPgQ8GEbHAcphfIt0px4K2uFbm91YZG6OUdDLFjgXz5kFxh0rz4067me4U2Pqs8zcLr3X
iwNUsb3LhnjrduoKk7bGE47NLIUhU77roHJWRrW/NldKVWCw9R8qwWdeMTFfmy0odGR0KIdVao5F
nM3+AO3ku3p17uSyVwW+cbYYNhhFYEOWil4y50fTUgx6DYHh1gVzbVnsoMoorKHzlg/FV5wSOg4m
oGHPTYxNNheLuqLXW90mBpmG7ZRhQPhhFDGccMbegZk5scSsHdhrFcypwdISQCvpz7rpr95X9C0s
37jXH6LbOtAjFMYuRwfv9Dg1yqxgqIYY2M1g1E63BY4n+dYaPX3wlvg+HgUvKN6m+rKFGtz5UtrD
mGLsC7b6+SGZ9raolcx7EwMjTrMAStSHKbZzA1FpraGSadi1x8p2Zb84TMGMXM7AgwJ344Qc3/GQ
4zeC/gAvDE/tqud2lyieUTOF3SRqMdbwnIIuUxaJRvASD3iHzjSwMFQ9gvlUUx83K+pjODEiL5y9
vCu8yCSd/KT2L33u2/M1JsVX58/lAOH79p9V9o1WrNkILV/4Zle/6tx4VlvITXfly/9mhflyU5VD
S3OCb3huBhnYVIq82mu2JDgveNEO5kGKSQciHYM55x8qdMqxw/QZGpDynyrfTsX9WmVkbKFeiIV8
v+wTd0OfWmOOeDXWlT5LYA2TJOZPO52znemsugJ4briCskPT/Blb77ZXIsM1yq66tjCht8OsUOfL
Up64cz52uzgtTG9qocXVZ/Wvyz+R1ykFQh+TuxgvkUFcyKx7UmnlUpgLdkym+mP/PODxPcSql6bO
Zmo+IC1NmnFw5xqjX/J46LVFJ1ODitfwutq3OfQUJUXfo2t0NOTQq51WcEty1/D0BzJba24rOluJ
H2ge5k16OwXRNscLTe/dcKs/FLtyj0HxNAAY+PLK8M6qU7tMPjrFltqEKXoCVfbc64dCVNThReLp
36f2T5LqSk/1TNdxFqo4MjRgBvvRs+J9mt6GI6bdBV1T3iY+tcbEfVmPUqpiQAncSz+XltbNnwwR
pQQvoTm1wUS7Odjr1NRYMSnfpNkPDfWbzFOX+8vfhVd+wIQDZoYx0+ZgsoT5MFE9FXORw5VVfZoi
C4RruxaEGRUqikZgdnsdcIJGVPTg+XZqlPlanaM1dmggCqfxMc9+GDleywchIRf3/sK9ZZhQhdco
4P08KHRgWZJlhcZa62Hjrd6xCxLLx9fy60MIriniTES/F7UtecEBlQELDTHM6n0bZU+sYSxUGys6
1ZmfNOjAdZDALU0B5wkv4k/NMDvZLuxQzhrER9wHa+VhT5NxXd3GWogsZ5C/EGQb/Eg58YuJFLDw
dZP8GZBL784ZJucwnYaX0nWhpZD7lS031+JjBc4XpxHxz4rWlAkYNcaUsyZjTUP5LhleswGSqQKV
CF5ierqeTLBIqlWtcoZgSeb8frRVsthl0Fntjxaz80ASCT4fr3bqnNpj9jcAAr0d5rCnPXj6Pt9Y
L5rjhQ/dZnWXHfqLm27xLu91ukjMAxqUXdDTw/AjBljZ2xqNMSPpQlg0c+n3kk7vZa4LTPCK+mc2
GK+qVZEzR0JUykF3b7uTP14paGCURN+G16ML6mBPvgISSnCMceNDw3Md3MSgNGRh6lMUjsWkId9J
Gvs5CYutUpkHOzZE7tEY/76EX3aYTaeA/6xpc9iJi+Sxax6TwdmZSw522sXVlud5lQJ1HB66ZPKj
qSN1n7j2kj9e/o48ZzGLQGc3KRsz2ziBoJPeU5EiaKbeTtlNDn5joVIebzec2qCnz8l9Cm3WuRtL
2LBUd77CUPW95Ca+uYO203o37MZ9scmD+VX5FQr2Bdc56NvLYAEGoo11brTzyM4KJHnG2m3CMQMV
eVeTIgwF1SRetQWViP8ihjnNdKtQkkmmdhbtOISxm+idn+b6tWRGe6C/fGPSvQrf8O+/3alZukdP
1nXMVGPWG5jNWo2gIk9qBWPA5u6yFZFzdJFPrGhJ1YNhAFba3LXhxvyoJRtNwwDjW55dhRhDumyP
e5+fLCaz6+XKzJrYovZ0P4b6XuyWzjNIqf7BCuhasL8p1TkLbinzWIb4OSovkB2V5wCiy9Nw0JSX
y1b4WcOJGeYTLSumXAtqRj+sLyC10N5RbJdukn3/bO76u/rejIjyW/SU4j5HQauI8SKqUYT5pvNv
lkQWqPjoGibVU6urJNm3fyzTs9Qj+H0xKDKPb0u1vewrb5ef2mR2edR3mrXUsKnMmyz9MxsDmZZn
J73p414QIvRPsScnFdpB1Zv293XGvSruLbRAcXIa9qEtD0N8aPVjXz9p6x0G8C+7xQvHU1uMW4Mq
rctQwZaex5Ag8+vQ0ysI7UyCbSbyiW7Dk20GbYGkMmN6Gwy5X802aapfiamCrbcHvazmIof3/yfP
WEKGdYqGpo3oKtbHKvptjY8J6O4dWbCAvLigQwoYf9agT88ewm2Zy5NkAZ9pWBmx8xtz2q/GSML+
Sq2Dyx7xzvtTU8y3mvV8rjA+hAMx3YXVm2ztjOj3/2aC+UxlBXIFVIKQkCsgQUcrq/5oUMa6bIQb
c19LxtZ1nE7PilChMZcMug/VtBa6gYZCEkBBj4oTioYCuLEH/DzKw+CwRBnwPPbMvrYxwE2TgFl9
WkEG6K7m7LXTciXnJVjCtGfQUrn/4CMlXkEG+dl/PLfp6LEStROAs0UF+RV6kfTuEnu5/vAvdsBa
owHjRGeszu1EkBzQwQvUuk457fLMTRdQR0uRWy+C4KN/6NuhBJgu5u9Bh/FtsAJQ+bTrVixiM751
NebiNTCNBjOEY1tPK31lFtjj7qsTe8w9WdRlNKkz7KnrFjMjmupF/aulHMpaQLLBw8Fh2gZ9ChTy
AXVm8VStmkw42bGE08G5AQml8pxt621yaPf5I5AhEol20W3oh7+dYZu9i7rh3Mvs1Dyzq7Uu7mSH
mh831Q0I7CDVWb4D2BAkXreNq7+OS7RRFbA6g3kbg0asVohaSEreJ0C9VgpebP7UH8LVW9Td30Yl
rIAcWMXjCW0sm6ntFXpmqMsKuGuTgg/yGlQb7exJorIPZ+ko/x0aMHTaRwXZ0HnwL+Fq4aUNTHIZ
+RJ6FPNKQPHnGtpLg3K7dL1Wj9ZCSY8Ei/j9ID63y7gHxiJFHSh0uAxBbD9LJAQfRWYJjkmRFfXc
O8nKS5SIMyzi4hvG4IbjJg4F5z1/CXF8yFC9pWxl9Eec3MtR4+hZucDIkD5EKxiFHlcjyABiDKOg
SDZS997Gj/8go4QFPLHKbG6dwk7bGVbD7i1pnhIl9fTxShp3WvaQQfLicjRyF/LEGj1qTnzMrcTQ
NQ3WJOk10T501GNWy79sQ7iQzDZG7zGNQgdG0vouHI6qczPL0Hqs9jj1u6gnZYUGg5fVIpnV7+ck
XUoctyDTBekV2wqvYyfPAW8BDrsNoSaLIfAkvhkm8IxbGC/uis1lP7/f3Wjzy+BPAIcenbBjgjKV
U6Myuh7nh3MTZsjdrCBTb9P8/bKZ77fNuRnt/JMN07wu+goz0Vpuwa4ZdONAWs3e1CBmHaySlPNR
VnpBLscLlFPnmOeMk4WRMw3UqvrqDH/Ufq86Py47Jlo/Zr8lgJ90qgITQz/nZMFcGqlt9RUyFled
cn/ZFtcdUOahR43T3mGJlkorL/pRB7XENBs+SAP3IFp6bTG2f9kM1yVUH6ikFqVYZrZX3Vfpogww
Y8gxKiC2czvU+h8tqoJi/vusAOoXGB1E9GHL4rI+j4s2TfQGCFH6NNoe1RZEKeMNijwCj+h3Ps91
zq1Qj08OjHLRq1gxOszJttt67UnbCHIOTnjDDTwaoFoCQK/MhPdiLsmShTBgAEJSpBZZFX1TDT/W
1gCbovQRdwXpbFEd53seDLdQKKJjVpA3Z58qDjRqQR3bI4WDvlApg27I1O+sOiYgHu2vayO9++vA
OLPHHokRkEOhBHvSuNEGknbVNke7qcsE9SlOffjcMbrcp98rNiH+E8OQ0uxqfWeAYsAMss7PnCcw
cKqg6cmz7ZyC5xTYVGDRZV2khsDZaqeusk8aSZ6NqVbxC5blkENkRLW3mWiAltNVOHOThRAX0WA7
K/1+mbT44YzZ7RQg7Lm77pwC6UfqDzhNYmV6qPAoEWyJ/4/xTy48TNHaMrMnstVal0kdUINHzmOg
dS3Zmzx5LvWHTqIsxDvUagjmSC6HEHejgCuOPjmoVeZskepcnWRrRG112CiRV6rumHcbuQmiCihm
cOemf5/a4UN+GWRidgIxUAHcKMpz3aGxj87sNiK9cu5SKoCMYnrBwDg0W99ZdCus0UxEuMpJfzM7
8QyCugUvDMiKe7NTQsTPVAfixGpKDH01CQTsRLrYnCMOr0UwcaPlB5JQ9tHTWThFMUHcua0s/bLr
xos6VC0ufzzepsBrEWJxoDMA3QBzWBdmv0jZhE5URKXKIxVPuZu4ertshJP/QLntywgTl1KOIuE6
oj9aNhFabS+5GgAO4GAEUoRX4jRsgCc+McUEYy87LfCo8Mec/cgEMuEuMZ7j+gGybQ7qxFPt59kh
zt81OViB1cLEhEaSxFOt18sucy7cs9/BxGif2LINXkqcq2AOrLUnaBp4SD9J6vw9qB8eGyD008DT
CF4l5p7KVNs24gbMAGDndZdqs6gS1DE2l93hAC3OrTBpV+zUca7nsJKCHUzpvHl5t+X9KF/FTRAa
V6NVbEL1OskOiuXOw6uR/QnX906kOMy7HU99ZaJ1qWV56gfaZEx8a8HnhLhKY5A+tojZ+q3U/8NJ
o0C0ExpBOpVCZS4t07ZCULnCHuT3akCqjDXAS/fN6A3RQ1LjbHYQYoGUT4MZkEkwpvK0ibM6xgIb
6Ow3/uwZpCOLm5HsJiPpbiWNP/nJfoAG5592u2yS6/T5d+0XR/Um8TDQSeTnHIRB8lbECs49Ib5+
GMuWYLYTyBIm/LDGfsjCGCogu0zUjOcdEGCvBeIKNVpAhZnvumrTkoOzHpW49qmRcUak237Zg95T
URvBgcdb51NTzFmULI4yYygWKEOgqOwMuqkiwITIAnMEFU2fT9kKC1UBhjMFWjyaJ9iNtGjCJr+n
TjCnSzrPRaKPMJGkO6O9inV/Kt5ieZvqwNPuw+5aEcEJeFEAmgqUcqB/aaOfc56+DW1ZLKlCo0Df
yLbfJNeOyAQHbaZTrn/wJlFmapCmndsI9RivkxRRUJFm3226wHG87iMJnhdv2KBp6oVuSMKZFBbG
8ytfEqCgeEf2qXkmMqSqMPKFupjU6PfjnEb2ben7ZP0XO3hPoKUDqk/E+7mbtjnJaZfAzWU+Jqan
p+9mdTTUh8sxwv1gJ1ZolJ7k27IqTeA2hJUU7T5T2ppRDZJm0bVAfysbiCAIxswcxKAgacb4MkHv
xRorFBEdu7iRZMBYIFryBD3NAewlRnWVObcF7OuQ9cx9R7TTPv88Yx4dOMuG0AaeaahmnjuZL2YU
K9WCkf352OmTN1t3VvxszB9q+UNqSLx6nbm3sSm0o1r9/UGiUpYAw1Lx1sWD7dz2kI1dvzgmSn+Q
3SLKYmzQXRK8zjj3nQpRANzs6E+A35TZdfKkmFk7xr1rxDZZE39dddLaf4bEx8AnSWzB5+TsgDNz
zLFixkshQw6td6Up3YSSfdAkcC2MyOmNeXs5PD+vDfbTYTwavTLQLZgofZwvX2zrYxs6eQ9Ov4rE
m8kNvYoYMcm8YV8FY4oR1sp/t72GGPcjJjAtNyWR91F4n0NMxHptBc7z1vrkB7H3nAQi9WnV8YPW
AV2134sVezhO4zaHBMChbpd/eBBDDUJHP/JTE5DN20Yo2OlWCXsYsXOA4y90kAy5HyC+3joZeZ0K
gBaJcDD8E1Xwfd2/zDLngtqOKBxCDMd9KvxZJlFDhgDtKBLu9NvkGiyVm/EKDJzE8Z2fqDAX5M3Z
vXXbEKJ1oFbr3m+q1es3iytky+QFH7pgwIjiEQl4I7Ofoj6R0z7EDwsfpU19HXn9x9CAnDS8jnxM
F9dkIcgPdiIeJs5tTUU5/jOrnsdhGEHgctVgNuo0COCOxH6+HOmcKT3MUZ5YYM5ITYbEcmPBwvwx
etpW95Ob6iZ96R4TN3zA7D3i+kF/qZHq1T91bx9jiO/P//gTmI9e1JkR5VGB9qYLHhW/f1euAaN5
vC0OH6/1wQim59DFl5Y8mxjeciWizePQIZwvAXOzO2oUQWELSyBtD/Ox+GODANUwt/bu46UKZDCG
Qjn3p/5gPziBdbeQX5fd5z0Kz74ADb2TuxDyamoKOSEco8ejjUnQ8V3xZlKR6O5DcUFV7mtuOxPB
1AcHeAOnIbKl0jFaDp1ZVic15iN6dwj9rt4YaoLqeO7OpgcOCrk/SNEenS85de3elX8mMdD+7wLH
OdczldRD60iV8Y993aNjWpvWhHVfezx8NdAOyVQQ0nb1JtC0XeUcIYIbDeDCKG9W+6YWvU25e9qG
yocKCh+A05g9Lc3qWkHwC4e8cWWnXpTuSidCPfjpsp8iM8wenjCPrnYyvm8o4QhrqmtVMT+kNr5X
+lAAq1Xplfvt/ATkBxOvoHMCeuA8luIy7hWDxpJzDN3ei4Pwzvbz3fzD/qEE2na8mu+lQ/nnwfiF
es0GV8mm8xbManfPol3Fe5NDSujrpzBut2lnTZGE1c0WbNsR71M8G9NNgY4uDALxpZIxkDfr3tpd
Xm9edYzmPApgjYAZoLBwvgjz8n/kfdly5Lay7a84/E4fEuB44vg8kKxRKpXmoV8YakkNjuA8gF9/
F9uDWBR38dpPN+KGd+wIW91KJpBIJHJYS5F9RQ2xCJVwerDwSMRyqgJb2yW97QfiiATra1XRFSlb
57zwOYc9YO5g3Biv5C+ljFgqaJ4LHCvCDp780Xi353//TOBMdPRqYABtaLSfNq7JQrNaNlyQwMYT
wNjJUoOtO4XFgGpJ2NJQ2pw5jaVNQq6QAQkz7yAtrqodL/Q1ethWwmycKFBt4b+c12127aAaCvFg
/vtC61EaCmvrNq3gcgIXFeXLTo4XXjdziX6i410D7H9kpZBBPbUNFqYClLFZ5aSpsAM0+/UeBWei
uYo8gLZzvvdaZktqsB0YFPsS4FBKjEQgdYALuXRY5xwD2g4wozswfX2p4ZAmYbSpi8rhkrnK0N6j
Wt5FItDq63VbJSZrztGp3t6hvdpJZLqJa7HjBNB9ZmYXGAcALq3jS+murlt48W8hf41Q1NLAccmj
+CACswWtcowC6xLV3uwJA+8q4mOMr+IGmZywSCU+SGTw5Ur+bLSXimWT6iUzN7V/rWV2xy90eaml
URn8xdS1jWUOqzm6JnVPK2S5hExWRnZgANGFggGgXSVUWsvpsbMOCuacrfqm0db1v0jtkbHwidn4
sQfQfaBQO3UrPVRluNfN+1Kp0MMM/ksgU6ri+/mzMBsVjCVOjx43tbKrBnUzdAUiT+PzlwhJRR1c
jZicbHMXhHcyaFKpiqdzZcfyJpAcHn+gKc2wPha+Zu6qHn/N5D2E+knM5A5fY4Sla3WXlUTtSHNJ
t+q9aGV41zl/lgGXzaOnPP6QzLsF+TMpJUz3wBXBoaMbbpqV0DAqkvukxvqT+wLRkOo/4gVNyE7T
7cJYW5FrhEs13Lkn11jmJCzFQJOSdWpTOWV85zdrM9gLSbctum46YNKxBc8042otsIaDinTgydKn
41NAz/S5IaP7A6iCdiVZd3lhOoEW22bwrcmWCp7Dfk0O04m0yWEqMJiiswA9HxZnMJoDkAk8z3BT
/TZCF35UHtQl3Pp5icg/YxRtaBaauAw98lUOwFF0mQD9riyQLlOfQnC81Am9a+sfscecJlrqX5hz
94DJQEAF74o62bRMDsDxptIxneoo2EbtipRAcCeYjwFxdbsjgOEDKpUqob3mVatTu4h2Od2eN92Z
S+3kCyZW5IuWSszCSlMjfQZ9DrixK1IsXCWzxjNSc7K4IDWTWNpCzaBBqyELnIG0EYQvqPKsK7W1
z6s0czCgEkpy4InExTUlxzNCdJd3/QBVF8grg/SOGTyBJ+S+Ss21CGG1SrY7L3H4/i/m+ilx2omN
sE0JmxoS8yByMxJvvZI5Ufwvsu9QDP07gMXD02gaHEgY5WrTEEB/Ep5kdib132T59bwm82v3KWL4
+egW8wjNWhINT6yQb5G0tPVuPbQdcOZ2fuAQ6fm8vFnL+Mm0aQ0w+NM8Du0CkkYpQIwAONlIdF16
xyLYmLGD2Wn3vKj5wzaSNTH1hmMssmwhy+hT+VpU2cEK9Ju6tzZZE6E0Q6Q7ogalrSDba3dlLK49
5HtWuQbCgTgJj5WZJA8L3zRzcaE1d2Aa/UP/ycmwmqxtrADf5CXhI7hVviVydhXH0ZvXPiYozkWe
57aStwHKiN2rHI999kZ0tnSXzIR6J58x8bdpqgF6yYJllfyqsbS9UqqoFTwa9fa8vvNyNLTmDPTO
oJA5Na++5ClqSJATMMeUNwaLdml1YS028c2FJ1DoU9Bkr1UNZJV0AMdqzDfZrze6qJAS9YwH5vMt
jV90y9wqQKugonKT8qkkzXWtWU8ZVhh4MVehkN3AShbcxOzhGn3UZLNTFNc72cdHyRqgni5VxIml
uUmMR6/U1ynTFvzgrFcaiZtsqiRJtVQQLHYtkPuuMDTkpuin+Tc7it1E+52pw5BPd7SVO150Idr9
QPDmG9naS7mtofkqUhbukPnF+xQ0/HzkmdIQVOgCHfpOxN9Vrb82gpvaXGvcrcUb9ZameeYN9VPa
EC6MpBWtXwZKDWklpXi52rJVbiSluFqcrpmNOzC9+ef6Ta+ONAHjoDbgQfrBS4mseSy7SQWIUe0p
B/KlGV107eb8js2l1nA1Il41EXoAIW+yZRHGp9Nawm3cJ922yztbQasBB9ZlrKZXEe0cSQfDi/Ze
1z80/kGi3MZL0Ja55ep1svAxczY6/pbJrvYaySOe4L4p25APfGiK2+bUd9XAj7bn9Z7b0rGoyZZm
WhqboQpRUct2MbirWVDvwj5x+m5pNmZBq5+12pH1iDrrSDcAD2sKuBVzZPwp2erGzXmFZi+0kUZT
SB5YTZwaHsR4UrypA/VJSiMkAqqVxKgdV8SJQL6ptfqmw/CFaMKVAdT5UlXtoF2aRZs7nfDqBNyV
mo5U6SSxZ8otoKg0mHHJwEiUFrZeGU5paZdt9T1QuruW90t31mCm06ALTC/oesAIqALc8dMj2iJK
GWDmELkK+mAV4A4s0zCGUJ67OSXCZUxZCCHm9/VTJDkV6WUeWuBjiDTM3ACZSG+uiqDtbL/Rlgpc
w9d/0U7RUd8CJBGaESc3ZaK0UoABULy3Kv0QsHcrrvdErjeyH63C6IehhYgCLdsg9S6Vm4WLargd
vwhH2neYbaFD8vlUT1MJKW1zCM9EuA5C7TZq+oUE/+xSjkRMDj4JgVqZ9nCwtR6tDU/ZynHspn62
WjgjMy9zeNdPVSannnLsUjw48jC+pP5DCwTLTr8piRvle90PnVh+ljC8cF7qrKuhyNljdhf0INM0
N8+txCpLXIp6jbdO4q15WG+MFEQppr+AxLEkamKStaYLwVSI8k19BSpHOxQtqs7WEbCC1+e1mj3j
qMmA2x2jSODnPrWKKAbhLtOwlFLsIFqt+BqIT2iMfSiS75r5z2co1YFP7W9pg+IjH1qwqFTjIbDw
lINuooQZ7iw/QFZnIa6YdSMjORNbt9C3Y8QCWgkGhkG/BejzD0su953/1EiKc34J53frU6mJ1ad+
CrrPFEpJ1SqIrUNkfK+89lgumf1cVDFevInVEx5UEQlqhL8isNyceRGK0dVNZbTPjLRXtWgDh2H+
5CLWQwDfnVdyVjh6O1A6A+YehnZOd65Bm5CsJBAOrjpXytyue5PKnZUM6A13cfaDhevzAmdX9VPg
FJ48Y7QF9xEEYuSvzV/ryrWipwS4N+fFzMxRwiRHciY3DqqwuSeXLTCTQdrhsFWw9dwabbJAFdY2
r9JBuOWxXwE57g40UwuObNZfjmRPznljNaEwAEHhVCTaaHG4Rq/ZLgHd54KOS3Im906vKU3Ca8iJ
XlVQYZKVCvSL22wl1vw2Bxw6LruNfLGIpbK0hZP3GmvxmDOzQexjuopB+Lf1VuqhfVQ/kg3fitgR
tVP8CEtbW3Bqs/rCS8NToxH4SxMUxsCC1PMg2CQHC1hXXu4Ko1iIG+aKA+j8+5Qy2T2JVAFVBssJ
i41WHjUmnAQN3H3pyuD/ZOmKiU2OtxkuJKu5P7+ls0s7kj3ZUZ4YoGKXIJtV6oWIIUTOLzMp2BTB
ElzurC8diZrsYhJzOcyAdYOKUbuRkn4D9mM7T9CwoMfoBtQezmu2tHfDz0dXRJd5WR1ziFOsl0y5
SYee5iVntrR6w89HMrQYSSMkSbF6RYCr4SaptszYAy7sX6iCXjVDpujnQsnrVAzAXyrfjGTcQvwi
ltwie/PVBTCduaoY5j5AugLeQhX/TGTkVZMlJkFUp1VPilnv2zYrQN/x0kvlAfA7q6bPnrlyH/H0
7rxys4HDSPDk1gtKjt85BA4BEnxW7qQ9HEnl2S36ovQQSMO69i+qFWNVJ1dQopkBKPCGUEXONLsj
xjo0XzqvuVHyoVdMXljawa6/xMufCk4vIJ/Lvt8MsUpYYXygZq+NwCDW+UVckjG5fHhRxFYy5D9U
7BpeBp4tC1ksCJm19pEiEz8l4kpT6xJC6jpzg0bWHI+Yq95QEH6lS8HQXAMqDBLWbg4wPl9Gs/My
VwQRWDYM0af9JkivQ+8F/dcqu68oEpDiiWi7OrzO/F25VMyfG2c+ET452G1bgU5sGIVV41WkXajk
wPQnLdyiayFGQS2/VDTbbBZum9nQCNi5QCQHbyHIKE+PeZ9nRpkGEMql5KnzMXkQBm5LyCrTVLss
dTsDC52c/AsIBkQuI7kTZbvSNzt9iDt7tPiIAGVa4BZ5plh16SNGqB1FPHIfzQTmoxYt4cfMr/RI
+MTv1GVMjX54DVVRg96FQ8qvDO1NhKEbGPva2OSey4qtt5QembXlkdiJ15FYzyy/gViJrMrQvMlr
3da8fK0Yj+dP5uw1NBI0cTayBkxuYCThCWb4O4HHpCnx9TCDf17Mgj4/3fvoJgorLewybRDTWZ6d
t92TTwFhjeq+Ui9xE39VSZPRIAQqQQBcAPx7YqfAPyRyq1JwS4grHZimiViz7uO8Pkt28fPnI4X8
SEXvQA6FQvJDyVYddTy289AykEuWI9q1DBLt0m5wDhcEz68kBmUwm6yDFWHiStMkYZXB8F6oCtA7
ATwj6hgmCaSNSRObFumWxAL/vdipcrhSsZlSb9zFGICLrUdBP7Kk3i180Wy2B3Psf33RxO9mBUYy
RYEJ8ya78QFa0hybGPN+/l4TmW3QjYR6jF6tLLY9L3iukRyO4VPwJDgs40zVuIml6POXgtFNpRMb
eNtHXYDxNzFWmQR8s/CmSsS+MTtUBeWd5ic7Kt/R2Ac0nnef699b84WXxJFrAlP0942BYlVL/E2V
Kh9lDBZWFgENS5HtpkR9BSAdTpsbt+c1mQ09R4pMQk+wtEaa0KBI3Fw31Y6FbzlakVTZZZ1Y2K15
J/65ZpPDUXhZY3nD+zYnFxW5K71uI2c3SnVU8W6RDJR27s/r9vU0Dt77U+Bgz6ODwgoZVDotrCNT
PRuOZVvKCkY0u9V5Mf/hQH7KmTpqjincphnORXI0jVVuOgxEBkxGg9kuipykrt2mB/nbYkVisLLT
+Ano/wCWx/wzGEpQVj5VMLPQMQiHAwWDy9ILNp6612HxeCLV4Xfguxpd6DT8skvcogbyWLvgwGcq
IpD/c1QRLZkyIB5O5Ut6Q0sUvhHk55UNCtNQrCMZfFnE9XLTTTQwaKXXhQwERe705a0mUTf2j7Lg
6/M78NWIT79jcmURQAnUfo7v8Ks+WyOB09ph58uuyoujl4aBzYkhFmR+NS7IBB468oGAvkK38anu
bU8iBuJfhHzWVaxuWX4fLSELDp/9ZXvRagukP7ziZXOyvE1fotQqMOzj6RnqEGwja+mqNlUM/gAO
3fIuS8zOLDj5r+Hy6Q02OTOdbjH0zat4UPmOKWFLF/uv5hZufEdOtApEHnvdsHCggG+QoxdXefx8
3h6Gj5wu3FjExB5qZAYsSYIIgx8loE/G4Clil1X5j3PIp2s1CWBa3PbKcAScLj/Q7j3FQENyY9KF
ksb8jqDXAVkWNLZOQeoSobdMxNiRmrR2xdZR9fFvVutvAVOICi8QppAjCMjEXVEMdXXfuyPNEk/w
V/eP1SI62m8UUwHr2+TAMCNAg/WwWl7DaGqjxxxOsc887V0Pa/7ENCl679Wsuu+90Mccchx5C68I
MruUaDVEkzXIODD2e3pm+1AnpuhZ5RRAVMMI+Y5905hdapjwWcWPmsMd/eqif6d3hts+m5j9CZ3i
Eihe59d7pv6IlbAAE48kL3z3dOiI5rRHq0yAxuDYJfvODb7pL5g13Xp2chmBDGdl3UvZgtB51T9l
klPVTalR/dzClB2uCr25J/+8dHuq02R3i0oKFXCQVY5PL4tsq1sPVuieX7dZxzFatkHF0XWeBFYr
qSZE6OaVpIHeCQDt5UJ5bdZzWODMxqTBkPCZHOnGDHpZDyEjyQd0ilc8LwcAhfKfDz1qmI5RjAHr
BznUaQwvR3UHKx/GdBo93pggNLmLPdNHw7dZk+9d5KdLk6NzdyRStWiYlMGahuj9dPWQTohoVUjo
7gO4vFL/YLpshyms3miAJdI9nd+rOXND/7iMMh4oPLSfJYHRXqFClbe0hk9RO6A9mTpeJHzBomcV
whQjKmrgnkF/36lCRi+HNNFxOyqkc7m+ElpkFxgqAo5bdXdem5/bPr1QMMGAxAPFkODX7SqzMI7L
Cta9s7bVMzlQ4GrY3XN7FTlAJyBv5q5d91e6/cAP+lFci+MLOge21tbAACOGElbnv2dudcefMznM
edvLvZ/hc4ZN7LwUKa3H8xJmhuc0FM8/NZ6c5yBNKPEqiKBr7co7YGDuunKNrXGV7OsXyW322UG3
400DLZNLDjbq7fkPmDuIY/kTc61ImaMcBvkqEIXi+NIMrrxUclM8gs4LmqkxDJoCQchAMm3Y31M7
CmMUossW/eA4Nc8SItVIcFfvMIOve5s40bdqXYU2QU8sWuCR0XbltP7nhW94z59zuTibmAee2DIP
1VZOVRwXwnyAi+wS2S6BGpyou/PKzrpQDQLAaIhk9hQoqjPyRJS9gVS2/81sMHbqAWpOvzkvZO5g
ovnhbyET69R9Q8qrQYgKzxZc9+1d3DziqWLX9RIS/NxBGIuaWGnKPNCTqRBlepc6hv15nSyYx7Dy
05M/ljCxQ8yH6JnUQEKrPifBtguOCFiV7KGEXYTPabtw/8yF/LgVDLg1xHpfcHWqrizSULPwHE/v
OQWWFqF24b/72ZtqfAv4gjnMLt9I2lQ5jMK3SBqh30Js8/i7lC2UE2YXD5QxAwwrxEwrJxGNWMsa
3Dla81SxSypfRRkSMtaLoT6Hwsnbt/OWN2veo/hucpR5I4vEHOK7sFFXObLv8NsYJFp6bi6JGXzX
6HIrjMRK2gxiYm2ngpcXPsVGr+N5Xeb2ZhwhTE5Rn1MmsQTTjrx9arK9bD2c//1zDnb8+ydHp4+U
LGkIfr9SbrPmR0sD2xKbJlmqv8x5A6Ij8h8SBRgbncgRihJi5BE2IHeu0vq2RraNvDPbEq+yhTtj
bl/GoibmLPngYvFy7EtGkf/sI5f6T7kZuOcXbknK8PPR7kuNXrGwghRAUSVK46BnQgfQ3b8RAlAi
fcDYQjPbqZC+BqtHZQ2qkHcvdwwVyIX+EgrBrAlgjvYvIZNncsHQKcd8CAkwTtjTwNUxLR5Fiu3X
9+fVmZVkYBYSQ5jywJF1qg7JkHIPFYS7hlrZqncMu60nr5olcu6ZUi3elXhcUjwydYx6TIyti0RA
AhRNnMYA45ZmPIaqARanvrABP2H3uNxFAuABj631cmkkY+7AjmVPrM8UFU1b9Lk4hPdOrRXXvaUs
pALm/ClgWQAKDuQ8XBLDz0emx/ze57CXoecKXe9lzUGLWTKCTJukbTw58FZV4YHgzCwAv9jWC9Xa
OcPHkxUGA7QkFQ+kU+mNAV7OPsBtYYSIHBhgizPz0jOrhVf6nK1QpDmG4VkFzVgTJetYslTcuriU
vBXB6CdrUrcCnJ2Vr88b5aw+n4KmIOG5SFs/Gx4QVC6V1lYKr7rjSdaCQZ4kOBHnpc3b5kjcpHqC
HH4qkhSRhB50dhTIdhzKW7PDJQ8+ZjsMuFNZaF3vjnXWL8VJc2EFMpWY7UKm0kLW8nTrKFc8pQtM
5F6QqFWt2yzzAbyaX/oRcVXlvQK+1Xlt57z++LU5EWhYdadWfPD6YMK15cpnDtMCviU5MKEblHDz
5/MCZ5fXQFM+UHOBmodiyKmKsaf0uVoiqRJG9d7Tgl2im3ZY1OuaAAkhZnYjrkMfMIL++3nJc2Y0
FjzxoijG50jxQHDHuF0HW44J1qrbnRcydygM7J8CMgeATk2x6mSwWEa6jttaMja9B/SSjal/1/ql
RRy2ZRrtoqsA+N2KqepAiD5dxKhuVbUGIo6jsGs96h1M1TtBFG8bpdw1UbUNNHGnZy8Dw1vPQIiQ
K3vC/YXO0lldLVx8A3A/WoEnDkCSCJHQfAz8jgrMS/oqTJmdFKts6fqbOxTGp5xp3rPjcmmiwwYW
w8NbGoSrXMm+9Z7sNoTZWf4ugqV2veHLp8tr4gYEIzroP1CbOl1etU8wP9EBpcALQPeHeynZFime
YGHnXVOaHrq28R2SSp4DmoZ0YVnnjiQa4jEti5oNetMnR1J0SRkWAjAMVPsettdN8tG3Tleuu38+
RzqMFlALHfjoAqbTxyzGFiQWETzddfMpK3dh+FIGb1H2UstvS7AZM6U3yFKBdQPyXIooaKJU2PJa
wMNgRZFSrpu1QL2pXYP6VdHWprI2iY8I6oksvQpnU7hjuZPLvosiKsnAYnNkdf3eOTfStizW5rdb
6dEsVkG5Kh4XvMzs7mnAtxjmHfHPxL3pfYxqzDApb8YYzNUuVdmmyqscPvhLiIhzx88cSZr4s1hr
UzMYJCHEsi1iZ/JrGznqEub4TBcTtm4kZ3IYWGfQzhzk8Aqdssq2sWOb7+lNhYy8m1/nnqPd/3Mn
OpL48woZhU9eG/65hsEwi4+J2fQpjcAHktyelzMzRQnV8NoB6QIw5sg0wd+XRgpk5g7Jq43uKFvl
fp06KrXNo/KN3fVOuMmvAebR2v3LecFzV9FYLjn1L1UMUPXUbGGV5XfW7AAhx6yFoIkMv+OLDxvp
NjlxjRzTNJIgo1nHxCaP+d5zu525K8G7md4rrcsd6siABmKvsXOB+QPn37wox1pOzl4cGhKVYqxu
T8g17XynzCRXR7MF2J+bvNidX9OfRfRzCk/uRKEZldA7KGzc6Zt0pbxJR4wFqA67wliFaF3Fjd1g
gydtbffCVp/Zpt9jePbNfzTXS2/P/7D6Q8ob8JeY1J+sfhUYTO99OHF5o63TjbfZJY6u2MZaucqd
EqBuK9UtL+mHssOsM9+EG/1hiTN33sg+P2Gy/F3viSLQcG3W4R7dr0TfmUuA2rMuyBgIEPDQGFiq
Tu04KVUll9NBy+y9Ln5YamMH/Z3e/Di/tbM+dSRm4umiLs/Q0w0xaO4um++AjvDSQ0o6WyzD3MzL
Ap66hfltoAJNrCjqo673PchioBuIa1Q6dTTBvFZgWddbFPT11sFbCJWZ6KPSA9cQzcHSSrcv1IMU
mmspvu5YtOAPZ2NmWNLfHzXsw8ghqiUoQRs5x6VCjVUNXgQpcSyxE4FL9ec+35ryFV1KBQzm8eU4
AQqKopcTizGdhpILS6SU4OZMTPkmSvQ7nOeFx8dcYIcR3b9FTNSifiR1IkdQQDhdFaHTKhs5wkQN
2wlp7/MlfzR7IEbiJtZa1lYl+QOCEcWjrm0wzx0j16AuoVjMWtBIzMRaWz1TutrDwumRsmXlOg1l
F+U+R+rcbGmQcVYlvBPhZRBpWlOWUIY4NGwyGIZSAgo11221WnWLzEjyjClg+HUABQPfMCB1T81P
50VcISpFOV754VO3xGMfDO2B50hgHEhCx9eB6rI9f+bnzM9ShgovJuSULz2MRt/pualhs7IEGIwF
vYrbYiFPMue9xiImt7CUA1w3D6CWFGDY1D/G4G0DtBPNHs6rMmcQYzmTuyDIgddlZpDDB4LJ8sjL
Vd9x209XlbRwCS6Jmvj8nKRKVKoQFRHuAhU4KwjGeJ2iuoyDt/NazTZpjNWaeMqCRzoQgfF8kLa1
sCtim4dqp64shxyzC7BYubEdOcqq3+zNo3/7EDoPzF16qM15kPE3TDxIUtRtLVeDZdZ8lfBV26fr
trZsTbmQGJoV38/rvLS8k4OQA3RDpCbEAQn9XhqQd4Aciv8Dj3kYrTQj2JyXN2uhwAdFgVXBWZjm
SpQ276lUI/RW83VPLzP1YLLXfsloZhdxJGXisCwriBNSo7AaJJvWbLaSpIHJ86Irk1VmXrNFWPDh
wTC9WayRvOHno9uM55gS8BpoBQhA84eBpMEzdeUb+gTeONbYGXOkR+HKW3KVr6u1d2B351d1zmnC
VeIlihouoIYmhttQTep8AX0l5EcjoDUFqqMvNajM+q+RkIllMqH70s9F9dLAlclTALji82rMFsTB
c6MbGEIdOtgmfqWPQCHSecPDTDrm6TVn6HBGK+lboL4XzVEHSF52YNImku/PC55dv5HciZPxiNJH
/nDwy56B7QOlIgOB0dLjbNZKRlImuyQVTdL06Gxwcn6lph+quCR1YoMWiWUcCGngINa/nddr9rSN
JE62rEuz3OLZYBfl3gpfgubAyhdt6cqekQLwUHQsoRsVoPRTKL1GzuS+IpCSeZITGnQdt6kdmcdG
CRYug7m23xNRk41iEbiXDI4XUQcQ8TulsXuQovYb6aBeF4Wd7JgjLqwXZaEuMONOBk4U4NGjijhA
lJ0e76yUaspa5CYBQGUiYa0Xbl/7tqoM/Ikr8Cme37UZazwRN1Gyom1stBHEZeQykW6VcKtIt+dF
KEsqTWwRrQWtmQ/p1kK7bTFwU7hJc6hjF4ClSBGulOZHpa4L80I2b4rmQuPXZXAsmVvDsfl/rO5/
vXX/zT7S6z/8ZPm//4N/f0szvNAYJmtO//V/j9kH/+U6fn37KP9n+It//8HJn9t8pFevydc/dPJ3
8Mv/FO6+Vq8n/7LiVVCJm/qjELcfJZCYf/5+fObwJ/9vf/jLx8/fci+yj99/fUtrXg2/jQUp//XP
H+3ef/+VDOfgv8a//88fDgr8/uvjaxW8vfJfUOEUX/7ax2tZ/f6rQn5TNXMYJBgSjegLxMFrP/76
CaZBkeBBBdXQhxotTzGx9PuvqvLb0A4PRhEwVKAKSbDxJbqC/vqRjPc7Wk3B84Vn9K9/fd3JJn1u
2i9oWrlOA16V+MWnITS8M55QQIQ2Kdw0ZnKMiW+pMomwtqM4h7JvF/VNoN541auH4SajcktMgAMs
rLuTdVBAbY/rJLu1giOhbOWhgVwb+kuSbE0RnEoWUO+Le54/0uxREw9++yCDkyu/rqvcDTcWmPLC
bqN7jjBv9PTNNK5Yd2l4t5ryxyX6j+zwPk3wv7MmeAjeirRMf1TTP/X/oA2CVHE4+f/ZCq8Gq/nl
gHP3jtnJ17Eh/vl3/zBFQn8DgQsY7wZgYZS6hq7KP0yRyL/hslZN0Ndo6LEGN8qnLZLfgNIxsHAq
sNKfBve3Lcq/of0UASBcKrLKYIX5J7aI5sCTAAzGaIKQBP2sA9Dizwr8qYeuAX/TENWLHa3rsjsj
DZJtnqaJm0YmnFnQtK7ECm4AaBbdYBtPGEazlpHIe9ZpVLwkTC/2Qs8syUbv/tCCyw3zoMYe/KEX
Jm4d541NScxcIFX3F6Wv+A9elNUbwBDo68L3qpsa49nbhocAzwijrtsKQHmvWBs332RfznZ90Bh7
VSjprui04V1LLDsXkvpWy9lrYbD8guhG4ALmVLFDJqsr0EGiiy3TlPs6JSqwm1XxIxE9XdNGAuJY
VD6h5BhveitUPgqCEaZINcGQXNUlCC2Yx0AfZDJwXGQ6O7SVJ1CL5MAr5yG0sLlQvqtGVQOH2jDA
Ec3Rz7DOzDbb5qHkX3VVo3H0A9bqvWoKP3YKuQkvKyxA7IIwqHlLCDceaC4bN5quZs9+HrdbHg7E
bxEDuFGaKr3TeKnYJciVrNRSAMFAqapjE8j6qlCkMFkBRtX7JkyPH2ISNyvQCTe2yjA5HPZSbasx
UDm7IE03vSwRYPsp+OoKUKS6A/TwxM76otkDMkdzQTE/THUx5RjkQttTXeGPVDaDB92ngF0KU+uu
o3HwXU7U3AVRHlYnL7QbAnLMfS6ZGG/VQgNY2bDV66rFbd7Ecug2Wtp8+FoL4gBf2SlWgnlKjN1k
rt+rwYVHPdAKeJYWHfq017d5YCR71E9AsEXTtLezLgguKjVvKniu0Pie8Sa5TkSRgAkzCBvN5oUX
OgC8ytw2Cspta6TVgbN+JTdRcRuHRDxJXeo5sWlEW5Oj/9fmAOZ3KZ7Bj1ppkHVSt/maoOOjsKtc
kgrba6JkK4HHKjp4vsJVG+kvZSWp4VFtSWmnkeXtWVFqpW1w2lXrPkr8TQAoK88O/di0Y4QDr5gI
lPccZ+xeBQbTPiZR4Qa1Fd6EZd5dtxICES8F/12ptfJNqfk/lDjr9rSz1APtaXVohNS4WR9qSHvh
DSQ8IwKHCtgiMZPooauhVMR7VijRNxEb3pNcZJgTF17itppGnShT8u8dk/LXAuh6Thy35ZH5Biwu
DYwPDu9zU/KifQ8tqY3sJu7yreLV/srQqhpgbUCtoGqsH1D9NzedSsMNOh68By5h6p6X6DCTUsX8
7reZ6VolyXcKk7SnxGPqJupU6yKL2hoT5JEX2oBtiZBX1n5orADPQJYU+zpPAsx2yuZ76in5vR/W
mu9aFY2PeVhYl77gEVrxkvpeqtUnIzPIW5/X2VVppu1aT/T62s9ifoxBKX6hhAW/EVrQO5xygzlB
3rHSzpRM/UZTYEC1RRwdO9Mv3gOg6yVqGJnr3mC0PtSezFDgqwB1khVox3HKVBF7q1P1u6IamnK0
EA4Am8GPXerT1m5lI3wMYUmtncdGclMmeSfteWMA2zroFQA0WXKr7JIgzx2aGA8t6TYqXCNA/TpP
EY7A3PttkwfaXY4HW4V5UDM95Bl+XSxqDJmaWHTghHDgLKchxYS6Fcq4y8OgSG/SvKUrX+vw8rW6
MHrXOUPALGVIifJA4Zso5kFih0mPM0EioV72JdqXvIRT0CIh1bjq88C8gKskh6rugd1BaUaB0Y0M
eZFnkbzhwrN2haWpL7qn1xLQBzvNXPtm5l2luiWxbQ5cnD2G8mTVAfaOhGb5LI8wTh7Hml2r5CXQ
MCMYmk2Y2CboDS+AviReiJxaCbZMZusKFH3C+Xm3/v8cYVhoCNOHbrD/HGNcIFpq0nFo8fdf+jO4
UH7DGAUF2gGKez/jgVFwARIVRAjI0ALoRx2m2v8KdOlvuBINDGDQIeXxs3H9M9Adfh/a6jG4iH4H
cE/+k0BXO30rDcEFQmb6f7i7luW2kSz7K9x1d8TARQAESWw6QnxTEmVZlKUqbxigCANJvBMASWBi
ImYzHzHrWfWid72cnf9kvmROgoKLCdJ6Idt2lyqioiiqEombmTfv49xzWWdajMjqmHjjAiQs3ZbX
anl9a6O0P+VdFUC3rg3kbQtsGMi/AaSNZrnxrL3z/A+KHCG9GraSTW/ddLyBKkU+dBg7kG6+Dt7L
VgvExS2ZHdi205k3rUV2TgkOUTOJZDLwcjWDe2nvots8aS8mUHc5GUVkE6lgxZbWt+2m3+sqrj8O
1eZuChp9B73eoDn8nbu+y9ubxSRN5XSe5IvOzPIlHYlRK0cZOPSOwzSQxXRRHND2cKE0rUF3u0Hd
PlNXHhz8YddV01G003+lnfY9Tba3CMfIEycOk2kbjMiXquYnE5pqKuk7m1Zz4jOF6DHVuIjooLXp
orNRnqrIrDtSL1wA0dlZ0JUsJ5+Aebtqq2sUpYQB6ec0xhNbG8MNu+lc2yzQYYui6fB6A+pfexe3
720r8EdEkT/pdow2TrjoB+sgtuaA4UJLO67T7C/8LhoRW0gC7tQYdX2uFfxKfEu9y/0OCmZQjDtQ
UIs5aAVyMNQXCnoatOx8InvoSe3a3mYgOZZqIuAK0hQwx8+brS0aYcht6n6wuooz0HYED4mjfNAl
W0hdd+hYT710pKhpe+A0vTYafrghrErc/TRewOhycVFQeS6BVUbxm9eq739w2+QDrKY7PcvAVLVW
wd66iOyet0vuYzk327F23twg4xXF6K7RcWNQxWjNQbRo+X00frmRY2c9AQGzusx8Eg29DTrO+BnN
J1HY1gcEtt4s0yK0T9u5LQUBsi3aqfjbqY4+gehplzkIIserQAoX0yhS02mnSe2rBXrYwKDt/AYr
1r4Hn/a5r4RgpkAEZJrI4MGgYWeWJpm9VDaRPcqiECleOVWvUllZNjUqDfPQgZFBpflCJdIw1hbo
1Ad6xQ+WAveurUrUVNP8fZz7q/Uu/pRjA4x0X2/et9MsHkhqYI2zTltdxutW2t/qkjaREw0bNAnj
XqyDWiKJ0YojBM5EboXhua+ru0ErVN6nuMYnpOkCs9FJ1Bu9m6i9ziYyN45ujx3fPV9EuWO20x14
aLY6ajyDaCiBySqJN61b3F92Hx0DzCxr9iItm7WSVjpyYFDdAansTRVV3V5GG/Qv8KjsDzZWToep
u9aMEF1c7Bb4SZ3M9obgoYkfrKbX/BThWutHTXW1lTV7DHh2egUayYtIsqU7JZS8lebnv4XIx0wT
1DT12qGm9hZu9nGbNJ2RaqPmNfVnIfRPL0+jHF91fkuAkOs5vp0jfYNKyY0O9iOpKX1I1oE93cIg
vHJS0EL1PATR+34GxMra8a1Lqrlen24Y4UOaSAMdZiaoG+DMQFWE9D5s2gvwuDSlC5mgp6+TpnMJ
5kq+232gSjROiPRRUzpXLT3PR7QDC0CBb9+LSWiNI9rx+zRoKr1WCw6Emlk3NhYi7nYXw23iT0k7
UPqaZrfuN4BeIbcVdXu6bH9q6cknxAr9i8423k5Jsl4PF9IuXmq+Egy3VHHAnLZYuciKoaGSqk1d
D5ZzEi/yge2H7cm2mRm225xRP/mYQLB92HT52AIFMiBKUS9quXo/zxAVIM1gIKfBytrKad/GKlK7
pU1cW/9Nytrwo7ZZsOuHMhyaaJcCctpE3y9lEXbOFU/Srpx1y+/lukNgqSuf1XyxshZA/DbXuQYA
oASMqtpatyfgbvUus6a+QBMzJtmmhNZyHXAXes5aHTe3W/cCgV1/FKKUeBw3PfQPWa/XACmmyTmx
/G6vs43IOLY20dTX1uGIbjP0V/eU5qXX9GY7Xfs12gTbIc0c0+uk51Lq2efgSER2SUvpwI5V/bID
vX1vbZXoNgOFY8/ebvXhmrb1cUv1witlvW1ONETeBnShwMcC3/wUVyMUpRbn8IN28q6X6gunr8o0
udlKbQ1zCGGBdR2UIFuufSnF+fpinaXdq00i4e6SVZCAELD6Jzv7HF0DQzStU+3x1griJdzPLfhC
7Dz7qAL0M3DSZgwm6GAzQSLCGcp2+zPRkyaazGQUFhfdjaje8Xp55DqfVXAmDbSIftbCNUz4rfZB
tbr3Cx19ShaxpgJ20N2OM2Q0hpHmwLJEs4G+E3WCSdIFpQTwmd6giYzVII9t5SZFZ/qeEpBPYMUJ
sUG163aCFpqK9NHrego0ybozCV04lDGNQQ9PmotpwuD39lry0VMA9mDXC6SLaOPcd2FxjtIFdHTP
kbMdWJk7ToIk4Foio9auK40iHQehpTi7sbfRQTmlSuvwws88byopEXo1Sgt7pgfKehC0trqLA5ph
o1i53Hfbsr1kFjT6azrpMFI3CJpuYPVbOzDbk6i7GenhtgOCUVjLm0VnMcqtjddPQS3RC6LoikGO
bxU1j3o+2aGGqbtoXbTd/HMztncPalc6b7W36xtt48xg08IsXyBp/n3tVi6g+08I4R5Ee49iuPtI
82OEtwhm3gZv+6PShmSh4uOBXhYURlVBxVQuRioC0k+N4CJanKQrxI1V/R26x8pA1CPo6wa+9fh7
qfMOjaoR3dVhSBc/+B5G+YFsjid9HAN/2988NXWzCJaziHgXiQzOTXjtu7fa79CvAIwzLOB98O5F
nBwYXEBUH39+tldXGFCz3rs336lIPTVZGqr4gZdyIAJJfadpwKsh5g+QNftBkcfPtfzyUSj61euP
l0Sgh+Guv77jgQyQL0EMGD/A7hc/P58Iap+Azjt4oWgWzwiPDl+99Q7cIsBTwDX4OV9dr/vqmvwO
fczQRgmufvFTkQDOB4iKUJr2uPqvWPwX6Miv1wjcRndVXCDEjA8Sic/+QXl9HA/wqD33KlLVGSZN
B/gNXPSIOahfYxfF/8iSjvtH7fUq+/xXLgdZaPyDL8sb4PB/f3zh46l8vS+Ov+Lvitd/f/CWUGQo
eeEE8o33wt3h412O3gkWxcErBg+m4T/zN5yM9knmgxFeKSQ8HhYFJ4PybSbEpAZ9sLNhce89vvU+
53v2mSLnexgJQ91I+ZFJgKWTH1/54Lp4ckg/wdNYKrkch20jGRU+5ec3jhvz2UCGxaw34jClQWiW
YxSz3BM5/r4Mr3/9ff7yzDOrgoVryWof6ox9lsYJNdyKHBBTrCmIOUvHN07MWUV+FbHFOnN+z04C
P2MQjBRMNeCPZoS9alECXecZ17B/EXurPAUABVxMKBFmBZBg9GI9/PinpL/jJOIX7m7sGaOyEdFq
twtwKZ4gg5QXRf2Mkbf2g2ZmHIRBYnj8W4GpREPYV2F5V9SQa2iCLeJhhmVTc1mOxI5CB7Ex9g9u
NxixHUZZUH5dnt83iK9vULJcYkc0rszENqlr+CuIfi+tb103zwnz1N3xfa4NpixLNVvo3m9cGgeS
+le4FFwL2otT3zCVvrmjX3hyznwrcLlBnzqPLxy0B77preFzwzIkSN3J9kyf8NgpODe1B00RPV2R
ciC23VUBw/ZtY3U4JqMirjvVGzNMl4CrN4LPDZzTBpKmFpcwYxSfdR8yML3ggTLUWeP55wnYgX3A
3GjAY+KevBReuAlBYhwAgFUKhK2rBmxaXfH0MQBu+8beRvO/yqgcuXjOU1fNS6dvhGbjzqQrzhRi
wZy6bzBYkyVMC27Ht4/My/T3W/iFM0YnkzApp8fEwIri6k52GKVGEkDvuQ30ufNNTqewuvvaD6Ak
ofywjHOs9rCJTYKQV9esnr3uuLc49mPDW/Ijd4/MwfTVyzc2lvwhZDUXdac7tivXwLFR/IaZHm0E
xLLqz7X/5R+J2Vj9aboJCOVOHSpQ6g9/YfoZt3tPeEqvl8UlWVatAlQt1p/tJQzdxOYuF+ArBIxL
lhUptARctjNjZVhG/GDQcoZM/4BHpvx4wjh+oVabGSCcYHzF+6NQjMuwq3VPxsxwjS2ngwF+FTJs
ZVABp3iGi/Thgd8MrPdbfRmk0L5VRxQEMgKGDnKmJaOUX7m2gM12RWCIlzMs9oMIxV6Mymt1GWjn
2jLe35oS+k3HRloOV8z6OIbwevVzAzN/xWk1pSnAJpyb2YNtuq7JmW8g2ylf4O3n+TGqchRhUxgJ
TN0NPTd9E6QR5UBMzAoraa89LoKF1GhcmoHP7WeFlRjVHjzwjqJXsgBVNE9XBu+tibhGbwPe5UE1
pQARfPmfoIGCji9/a2A/N67pl7/7D4SPQgLVU/9Bt6lPKoEqBjusvYa3hp9X9aiiCtjRH62jA84q
fOruuV5KHeIbjZERc9cKWgjUHxxBdFIxkMEkXH/cIYIayDNw9ytQhPUH/nRk0BfUhXWF/Il4S2O5
5TVGW4Ag9jr0+Hyz2q66k+4R2riFZcQpUUSj6498tsxMbu066E0H+gmUODCONSjq552THxfULFI1
f8Co5sm8FOjOn1vvH7cSClI79QPMh/N/jE8f/mrIsoJl5phb9vKb8pdPZf16pkty/vwLOP79IE6M
xk0llyhEw7qNueFujFXAGdgdAVf8GHEkE4YOZ6weZz/TV8dNJoEPhieDs1QBv3lu/+5Tw08t3hUE
TA0r5WYsY+vV1rHXCMp4/LD6s8Oe2p3fJ5/TAnepXDujczj/f96BM2xq8DkKhuiqeyn2s5Cm3A4T
4X6PjdxozBNKwnKGhV/YfHYrPL93p5Q3/WURDsU0pobJ2QXo1FRO/e0eIeYalaMUAmCdRuqu2HlA
K94Pip7rD3uRbg2SlOMUsxVhGl2aS8Pno7/AGJSPebto33uVbSDC+vwAXAEt51aIgJG1112wuZGu
SOOMGlXP4UncwAuDiHOwWXD6Fh2C60/5o08Sc1XMuTH0CHJ2lXgJI66qK5d7EEk0eobvlEMxiQPu
UH58++b4zfRMPj7QFnDwroIGNt2f4gYDMZSTZHNGN6vy49vnPEay3G/M0+UK1TjAEnFHEZ2fRahl
xAiWjWl8BMJgmF65owuQ0dkybczSmNuRj6MLkNG/3wznw5u74eA/GmzzmBQCq+5/AGbQehhV9koX
XBBgLXk+VH94fw8frePvY38UmLbS3P4DAUo+W8jOYR/zOlpAlOssN+nSIGt+YAEq44xCZfCaVIDq
h3azXGNlxnapIAodJ0AQs8zwPf6yYiUJdXUyuptUF02Apgf5js8HSBjdZd25At6xDFb8momIIM4p
aVziWuKUmIjMJw44j1wSEZKEk2g1Lti/5mc3pVAL20VEumTqg5XHrMSVwZtYPujt9x1G5peuaFhT
d0+cGyGvGmQR5tBFRq0sr6ozBPjqi2EPH74IKkARWRUg4n0w9cTYAo70BTw8xz4WiYBzfWnw2Cpw
1daXMwimjODoiGgCpDxjULkKRhvcuiKm7K7Ihje8UWkpZGAjq55pEZCqKzPkU5RyR8DSXSNW9WC6
Jw3XrpDxQXFUufXQ0b2+nK9RqEPCENgyLsDyNLL6pX4fWCSMEGqjnGZhWDC2yroq9NY2SNXDKXqw
1R7YWJNjSSNTImDOBgFcoBxnb2MJ0ES3yCUys7C6O8CAUD7r7Rfgx3xpnhAHK6urK+k7YiaIw5YD
FfIQoerewzMNNo1pAmBz2PilMQR+MkjSx5N5+DhZU1iXlrov8vjAi9Q3Yhvpu18a5X+SUw8Fc48A
03oeIt7hZqf0DZgmRdg+M7JauWZjCI7NUkZsjfbR6G8LDVrkawHvU+H9R6nNbeKgoMSH1L7+5975
P3wo6rRQVyIgIsdgZ5mBBaLE/b///O/YYZ/GNAOADjOYAAPqGeWqcfoQSa+2KgIBeEuAy5aAL+RB
dSAp1dH5u3zpt59YYHAcwym3e/zLgBhBBn+JND4A529wcANWHY9OF/UfCoLIVQAB3hoO3EjCJ1f0
ThvNEAUs3oWREkq4SJzMSr3BYlX/Fa4NySXSg00MKY7Tcjy24x+fISB8PYenfWJkATro0ggTu2LW
7EXz7CXw4wJLclHY+AeMLLlIJ/B+o4DNcwYvFyi4w/3z7No+n6kqqjf5ucoCThMy7xZJ+ctdgBvT
C2IItgCpTUyam1awqUQrWHOouhc6Jm9U8o3HVb3pqzPlvdS1UGnIraAqYLoDkwXZOLUoIpMwpRAD
n0MQAR8exkm1KJb1day7Zv3cZLq7HIjpbRHw4RHxq0LoCFDXI4MG5inb7cnC2RdaViNq+A/moSQY
o0xdAY/JEnVfldSjCAd0DJZ5Pzazcops6Z6HYzyv2cYmRSaMH1aEHKhp8tLVBahhUMMBW8ltX+Dx
SpG83RqcpPDAKScEWQTSe4pYR0U5gFGn/nynieHys2VsOHX37rlJKxtMZn1Iaw8LtwX1MXwWVxZx
A10ayaayG0QkDS5JYqdV0wRNMOuLYu4GG8OpTlmAjC8J9Hpi+nCXKrgiEXmJy3RnIj+TUt4sFxHe
mAXuCjIpRVs4EpqA9DIiuUa1FknAEYFjnPCTFRGl+AafgiwCKY2kxNbgdYWIqxk9PqqKTQTm4Bod
JNJKbUzBcldXCd0gYlFxNhQR5aDsRFeTzUAClPv57VcSnGBoTUp8LhShiPA65mEFfFjwydWV8Bzs
ykuDrspXZ0dZUQRcdvOtueIvD0UE9m6+JQkQCNVtjEbf5Ru8ffE+OgzfyRmXYJgRMO4ey3WBhMEq
4N1GEUntp7sIFQxUb5cJNDIuKNOi/IYW4dXMASThL1V0xawvbQRYTUaiMePTETLrTFN/9H22+Mlm
OTUl/hRVfs2hv/wXOzenXLNOS5W7IA1FzUwXYDoVzaOek9WPC63teb3+eKG1PqD7fMGtiKzAGD7d
kZ/PKGjrXh0zc0cqxhrrTlZ32Dl0cNK4ZlWxZhEMm7FKb/BclkMXV5SIIoxHjO08OQLXtgT40l/J
ZE4Q0xVVRt+WVPzCYMhXbq9D0YAvA/yR3aeu8P34P+4Af51i3TN8+ArsjgMr5uGvho9Q0oKik3tW
+U35y6eSeWc0XfLeQynut1+rZ5gZqn+K/d0z6BLl1OWgxfYuP9R5gpUSly+JEgFOYLNFDRe20P6g
F76fAB+Nkd/0DBu1S9zQIsBjV8bGAEPCiXy1CIxX38jgpJy6VEV42v3K3hPBIzIIPFQ682yhIhzi
ctzTxFkicFO4y6pXpAj/FfWDK9wwKU8KIIJDY4KKHsIdFRFp8HOcksr6ySLqQeC5shr4KrGKCGo1
5kfEjOgi4aQhotbkGjH2JGA1q7yPIqImZG+MXJAkiQtdfWVuCK+fRIBs9k+5TB8q7pCI8PAtghFk
ZayK6d8GS9C2Hq6AIiKiy1Bae/n0sS+D+JQyRGvo8rlvv9T2grojSAHBRmS+DKNK3GuFI5CfCPKp
HjiMSGw37gi1yEklj2KX+u/1cf7kEwQEpnqIrFaYzxQRpdd9lEcD11uKoDBeRIBu5gZvcykdASb5
nHkWwxRgwoSk/DEWkU/d704YSIn95W+u6XHxW7RFL4VUY/+zF5gZeAIfWgPRhQj08P4F9rdA48/7
VOtfylmzpUVb3ecdr1MW+BN2uUBOecbeoNcuJkf2dW/asnXiefV/FGc8tuwRC7mIcDWiWZ8D1zlh
GbcRLoMXqbfbaO7IWko8zxj549b9FHN26dn1Wa8GtpL/+h0TCmr4uu/1E+5uarHzxhdmiQD59lAU
Usk0iwgB96iR8xRGImjK2D7lUg8i8Lj9wA2qfLIiYOjDB3hMPI+LiNDfCO7dg83IgCvMsiJSqiPD
db4Z/hZgm45TFIRyURxga8vLs8aVDzQ3Kgm4rSGLQFKxoh6EoDgjRe5q9Wd8bdK0HGUfHRIAKvtI
0+pkFREn5A7JrRzhZW7h0HunfIFvLdyPu+xO9fL4A14K+6g56AUML+AWR4Qd3QN8rhpyFWGeM3Ub
nHQTRVSq9oJ0YyYnjDURNDH9gDnuf74wQSvmW3855cKLcKiL/CmjjWAoCejLU88RgSTqB0Fp1nKO
Hmvs/bt1z5oNpa/GOp8bFFGgE+sgggFnRNaknCLTniLqN0eAYjAGmRUYoViuq0iPkwd6XFj+ZNro
hVmpx1scWKPsqHBdBMNZD3U49IT0u2opt28p7edxtY9zL+q22S5lISbkavbttRgnQaV3joDrEsFn
DhMigvBoYgLS8yii4h1mDwMEgNzyd9yRQKVKfcFNgu2BcVWOV1z/IiKkZRyu4CzwG0WLq8Yt4skE
BZC8CSMCa3Ue2ABlQpOfJYHLs5KJ4PhgSCCWM7oxzc+cqEQ4EhcoI1siwMUPLOBs9G2KOlzk506c
PVlErce14XoZqLCPhS4iHz8zGCF9Je6HXqGlnN6uNK7MbaNvuCaIOvgAPqJlAkYnFZ57ESCpO8MH
ZyZvpouIsF5ByPyoIm4UJuBPJqpb+YodIJbqi/eaJA+IjJ802tBaTsADjBCJfvYKx01uZDHFnW6V
/V+AQod9FqPo8jTpgwhu1X2weWK6SOn+W+MsRkonJlC57MpF0opV/DdQuNxPfZuz/9Hxr/6i3AYO
fD5upyoiTPRbUJHwsxUBMbhNgdKtTFbAzrzH8sKOZQIfpQkq/Eu5smsb/Q7Lj2/XjPcw1U7cFooI
K/zIMVRElGGDGADA++MrCOhwEVjdPqMjYenqUt+UMmYi13BfdDro/avpOiq/W9rzkP8fGIY40eyz
bhji8G3YpnsaznX418NDpJfAjNKpTqPf9y33PkuRxShfspzAU6C1sRkgY82daBFMPTdpXKEtUkQA
Wm6//C96RmTm4WkAyrf8+C0FdGoHfJ9M46mmsOWy/CQZp1PCKYCQ++PxeLYeXLiKf/1/AAAA//8=
</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215347</xdr:colOff>
      <xdr:row>0</xdr:row>
      <xdr:rowOff>0</xdr:rowOff>
    </xdr:from>
    <xdr:to>
      <xdr:col>23</xdr:col>
      <xdr:colOff>257175</xdr:colOff>
      <xdr:row>3</xdr:row>
      <xdr:rowOff>91108</xdr:rowOff>
    </xdr:to>
    <xdr:sp macro="" textlink="">
      <xdr:nvSpPr>
        <xdr:cNvPr id="4" name="TITLE TEXT">
          <a:extLst>
            <a:ext uri="{FF2B5EF4-FFF2-40B4-BE49-F238E27FC236}">
              <a16:creationId xmlns:a16="http://schemas.microsoft.com/office/drawing/2014/main" id="{64573A09-B621-9968-252C-19EC733F59DC}"/>
            </a:ext>
          </a:extLst>
        </xdr:cNvPr>
        <xdr:cNvSpPr txBox="1"/>
      </xdr:nvSpPr>
      <xdr:spPr>
        <a:xfrm>
          <a:off x="3872947" y="0"/>
          <a:ext cx="10405028" cy="57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SPORT CLIMBING DASHBOARD  -  ASCENTS</a:t>
          </a:r>
          <a:r>
            <a:rPr lang="en-US" sz="3200" b="1" baseline="0">
              <a:solidFill>
                <a:schemeClr val="bg1"/>
              </a:solidFill>
            </a:rPr>
            <a:t> ABOVE 7A</a:t>
          </a:r>
          <a:r>
            <a:rPr lang="en-US" sz="3200" b="1">
              <a:solidFill>
                <a:schemeClr val="bg1"/>
              </a:solidFill>
            </a:rPr>
            <a:t> </a:t>
          </a:r>
        </a:p>
      </xdr:txBody>
    </xdr:sp>
    <xdr:clientData/>
  </xdr:twoCellAnchor>
  <xdr:twoCellAnchor>
    <xdr:from>
      <xdr:col>1</xdr:col>
      <xdr:colOff>114300</xdr:colOff>
      <xdr:row>45</xdr:row>
      <xdr:rowOff>9524</xdr:rowOff>
    </xdr:from>
    <xdr:to>
      <xdr:col>26</xdr:col>
      <xdr:colOff>219075</xdr:colOff>
      <xdr:row>68</xdr:row>
      <xdr:rowOff>19050</xdr:rowOff>
    </xdr:to>
    <xdr:sp macro="" textlink="">
      <xdr:nvSpPr>
        <xdr:cNvPr id="23" name="SHAPE SLICERS">
          <a:extLst>
            <a:ext uri="{FF2B5EF4-FFF2-40B4-BE49-F238E27FC236}">
              <a16:creationId xmlns:a16="http://schemas.microsoft.com/office/drawing/2014/main" id="{F19EB346-DAF3-4604-A6A9-388F3150803B}"/>
            </a:ext>
          </a:extLst>
        </xdr:cNvPr>
        <xdr:cNvSpPr/>
      </xdr:nvSpPr>
      <xdr:spPr bwMode="auto">
        <a:xfrm>
          <a:off x="723900" y="7296149"/>
          <a:ext cx="15344775" cy="3733801"/>
        </a:xfrm>
        <a:prstGeom prst="roundRect">
          <a:avLst>
            <a:gd name="adj" fmla="val 3171"/>
          </a:avLst>
        </a:prstGeom>
        <a:solidFill>
          <a:schemeClr val="accent3">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SLICERS</a:t>
          </a:r>
        </a:p>
      </xdr:txBody>
    </xdr:sp>
    <xdr:clientData/>
  </xdr:twoCellAnchor>
  <xdr:twoCellAnchor editAs="oneCell">
    <xdr:from>
      <xdr:col>1</xdr:col>
      <xdr:colOff>257177</xdr:colOff>
      <xdr:row>47</xdr:row>
      <xdr:rowOff>95250</xdr:rowOff>
    </xdr:from>
    <xdr:to>
      <xdr:col>3</xdr:col>
      <xdr:colOff>135257</xdr:colOff>
      <xdr:row>56</xdr:row>
      <xdr:rowOff>9525</xdr:rowOff>
    </xdr:to>
    <mc:AlternateContent xmlns:mc="http://schemas.openxmlformats.org/markup-compatibility/2006" xmlns:a14="http://schemas.microsoft.com/office/drawing/2010/main">
      <mc:Choice Requires="a14">
        <xdr:graphicFrame macro="">
          <xdr:nvGraphicFramePr>
            <xdr:cNvPr id="10" name="SLICER - GRADE">
              <a:extLst>
                <a:ext uri="{FF2B5EF4-FFF2-40B4-BE49-F238E27FC236}">
                  <a16:creationId xmlns:a16="http://schemas.microsoft.com/office/drawing/2014/main" id="{85130E2B-67A8-422B-AC5D-9EDA832CAD1B}"/>
                </a:ext>
              </a:extLst>
            </xdr:cNvPr>
            <xdr:cNvGraphicFramePr/>
          </xdr:nvGraphicFramePr>
          <xdr:xfrm>
            <a:off x="0" y="0"/>
            <a:ext cx="0" cy="0"/>
          </xdr:xfrm>
          <a:graphic>
            <a:graphicData uri="http://schemas.microsoft.com/office/drawing/2010/slicer">
              <sle:slicer xmlns:sle="http://schemas.microsoft.com/office/drawing/2010/slicer" name="SLICER - GRADE"/>
            </a:graphicData>
          </a:graphic>
        </xdr:graphicFrame>
      </mc:Choice>
      <mc:Fallback xmlns="">
        <xdr:sp macro="" textlink="">
          <xdr:nvSpPr>
            <xdr:cNvPr id="0" name=""/>
            <xdr:cNvSpPr>
              <a:spLocks noTextEdit="1"/>
            </xdr:cNvSpPr>
          </xdr:nvSpPr>
          <xdr:spPr>
            <a:xfrm>
              <a:off x="657227" y="7705725"/>
              <a:ext cx="10972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47</xdr:row>
      <xdr:rowOff>114300</xdr:rowOff>
    </xdr:from>
    <xdr:to>
      <xdr:col>11</xdr:col>
      <xdr:colOff>180975</xdr:colOff>
      <xdr:row>56</xdr:row>
      <xdr:rowOff>28575</xdr:rowOff>
    </xdr:to>
    <mc:AlternateContent xmlns:mc="http://schemas.openxmlformats.org/markup-compatibility/2006" xmlns:a14="http://schemas.microsoft.com/office/drawing/2010/main">
      <mc:Choice Requires="a14">
        <xdr:graphicFrame macro="">
          <xdr:nvGraphicFramePr>
            <xdr:cNvPr id="12" name="SLICER -YEAR">
              <a:extLst>
                <a:ext uri="{FF2B5EF4-FFF2-40B4-BE49-F238E27FC236}">
                  <a16:creationId xmlns:a16="http://schemas.microsoft.com/office/drawing/2014/main" id="{B1F5F930-BF2F-4ED6-8ACE-31E8C5A8A241}"/>
                </a:ext>
              </a:extLst>
            </xdr:cNvPr>
            <xdr:cNvGraphicFramePr/>
          </xdr:nvGraphicFramePr>
          <xdr:xfrm>
            <a:off x="0" y="0"/>
            <a:ext cx="0" cy="0"/>
          </xdr:xfrm>
          <a:graphic>
            <a:graphicData uri="http://schemas.microsoft.com/office/drawing/2010/slicer">
              <sle:slicer xmlns:sle="http://schemas.microsoft.com/office/drawing/2010/slicer" name="SLICER -YEAR"/>
            </a:graphicData>
          </a:graphic>
        </xdr:graphicFrame>
      </mc:Choice>
      <mc:Fallback xmlns="">
        <xdr:sp macro="" textlink="">
          <xdr:nvSpPr>
            <xdr:cNvPr id="0" name=""/>
            <xdr:cNvSpPr>
              <a:spLocks noTextEdit="1"/>
            </xdr:cNvSpPr>
          </xdr:nvSpPr>
          <xdr:spPr>
            <a:xfrm>
              <a:off x="4391025" y="7724775"/>
              <a:ext cx="2286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190501</xdr:colOff>
      <xdr:row>47</xdr:row>
      <xdr:rowOff>104775</xdr:rowOff>
    </xdr:from>
    <xdr:to>
      <xdr:col>7</xdr:col>
      <xdr:colOff>285750</xdr:colOff>
      <xdr:row>56</xdr:row>
      <xdr:rowOff>19050</xdr:rowOff>
    </xdr:to>
    <mc:AlternateContent xmlns:mc="http://schemas.openxmlformats.org/markup-compatibility/2006" xmlns:a14="http://schemas.microsoft.com/office/drawing/2010/main">
      <mc:Choice Requires="a14">
        <xdr:graphicFrame macro="">
          <xdr:nvGraphicFramePr>
            <xdr:cNvPr id="8" name="SLICER - TRIES">
              <a:extLst>
                <a:ext uri="{FF2B5EF4-FFF2-40B4-BE49-F238E27FC236}">
                  <a16:creationId xmlns:a16="http://schemas.microsoft.com/office/drawing/2014/main" id="{6BBBFC27-8631-4E61-8737-10FF091236E4}"/>
                </a:ext>
              </a:extLst>
            </xdr:cNvPr>
            <xdr:cNvGraphicFramePr/>
          </xdr:nvGraphicFramePr>
          <xdr:xfrm>
            <a:off x="0" y="0"/>
            <a:ext cx="0" cy="0"/>
          </xdr:xfrm>
          <a:graphic>
            <a:graphicData uri="http://schemas.microsoft.com/office/drawing/2010/slicer">
              <sle:slicer xmlns:sle="http://schemas.microsoft.com/office/drawing/2010/slicer" name="SLICER - TRIES"/>
            </a:graphicData>
          </a:graphic>
        </xdr:graphicFrame>
      </mc:Choice>
      <mc:Fallback xmlns="">
        <xdr:sp macro="" textlink="">
          <xdr:nvSpPr>
            <xdr:cNvPr id="0" name=""/>
            <xdr:cNvSpPr>
              <a:spLocks noTextEdit="1"/>
            </xdr:cNvSpPr>
          </xdr:nvSpPr>
          <xdr:spPr>
            <a:xfrm>
              <a:off x="1809751" y="7715250"/>
              <a:ext cx="2533649"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47</xdr:row>
      <xdr:rowOff>123825</xdr:rowOff>
    </xdr:from>
    <xdr:to>
      <xdr:col>13</xdr:col>
      <xdr:colOff>573404</xdr:colOff>
      <xdr:row>56</xdr:row>
      <xdr:rowOff>38100</xdr:rowOff>
    </xdr:to>
    <mc:AlternateContent xmlns:mc="http://schemas.openxmlformats.org/markup-compatibility/2006" xmlns:a14="http://schemas.microsoft.com/office/drawing/2010/main">
      <mc:Choice Requires="a14">
        <xdr:graphicFrame macro="">
          <xdr:nvGraphicFramePr>
            <xdr:cNvPr id="18" name="SLICER - MONTH">
              <a:extLst>
                <a:ext uri="{FF2B5EF4-FFF2-40B4-BE49-F238E27FC236}">
                  <a16:creationId xmlns:a16="http://schemas.microsoft.com/office/drawing/2014/main" id="{1D5167AA-C6C7-B360-097D-800D0660F2D0}"/>
                </a:ext>
              </a:extLst>
            </xdr:cNvPr>
            <xdr:cNvGraphicFramePr/>
          </xdr:nvGraphicFramePr>
          <xdr:xfrm>
            <a:off x="0" y="0"/>
            <a:ext cx="0" cy="0"/>
          </xdr:xfrm>
          <a:graphic>
            <a:graphicData uri="http://schemas.microsoft.com/office/drawing/2010/slicer">
              <sle:slicer xmlns:sle="http://schemas.microsoft.com/office/drawing/2010/slicer" name="SLICER - MONTH"/>
            </a:graphicData>
          </a:graphic>
        </xdr:graphicFrame>
      </mc:Choice>
      <mc:Fallback xmlns="">
        <xdr:sp macro="" textlink="">
          <xdr:nvSpPr>
            <xdr:cNvPr id="0" name=""/>
            <xdr:cNvSpPr>
              <a:spLocks noTextEdit="1"/>
            </xdr:cNvSpPr>
          </xdr:nvSpPr>
          <xdr:spPr>
            <a:xfrm>
              <a:off x="6734174" y="7734300"/>
              <a:ext cx="15544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47</xdr:row>
      <xdr:rowOff>123825</xdr:rowOff>
    </xdr:from>
    <xdr:to>
      <xdr:col>17</xdr:col>
      <xdr:colOff>19050</xdr:colOff>
      <xdr:row>56</xdr:row>
      <xdr:rowOff>38100</xdr:rowOff>
    </xdr:to>
    <mc:AlternateContent xmlns:mc="http://schemas.openxmlformats.org/markup-compatibility/2006" xmlns:a14="http://schemas.microsoft.com/office/drawing/2010/main">
      <mc:Choice Requires="a14">
        <xdr:graphicFrame macro="">
          <xdr:nvGraphicFramePr>
            <xdr:cNvPr id="2" name="SLICER - HEIGHT RANGE">
              <a:extLst>
                <a:ext uri="{FF2B5EF4-FFF2-40B4-BE49-F238E27FC236}">
                  <a16:creationId xmlns:a16="http://schemas.microsoft.com/office/drawing/2014/main" id="{86F51416-C7D8-B16C-23B8-43D078F846D3}"/>
                </a:ext>
              </a:extLst>
            </xdr:cNvPr>
            <xdr:cNvGraphicFramePr/>
          </xdr:nvGraphicFramePr>
          <xdr:xfrm>
            <a:off x="0" y="0"/>
            <a:ext cx="0" cy="0"/>
          </xdr:xfrm>
          <a:graphic>
            <a:graphicData uri="http://schemas.microsoft.com/office/drawing/2010/slicer">
              <sle:slicer xmlns:sle="http://schemas.microsoft.com/office/drawing/2010/slicer" name="SLICER - HEIGHT RANGE"/>
            </a:graphicData>
          </a:graphic>
        </xdr:graphicFrame>
      </mc:Choice>
      <mc:Fallback xmlns="">
        <xdr:sp macro="" textlink="">
          <xdr:nvSpPr>
            <xdr:cNvPr id="0" name=""/>
            <xdr:cNvSpPr>
              <a:spLocks noTextEdit="1"/>
            </xdr:cNvSpPr>
          </xdr:nvSpPr>
          <xdr:spPr>
            <a:xfrm>
              <a:off x="8343900" y="773430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47</xdr:row>
      <xdr:rowOff>123826</xdr:rowOff>
    </xdr:from>
    <xdr:to>
      <xdr:col>17</xdr:col>
      <xdr:colOff>28575</xdr:colOff>
      <xdr:row>56</xdr:row>
      <xdr:rowOff>38101</xdr:rowOff>
    </xdr:to>
    <mc:AlternateContent xmlns:mc="http://schemas.openxmlformats.org/markup-compatibility/2006" xmlns:a14="http://schemas.microsoft.com/office/drawing/2010/main">
      <mc:Choice Requires="a14">
        <xdr:graphicFrame macro="">
          <xdr:nvGraphicFramePr>
            <xdr:cNvPr id="14" name="SLICER - HEIGHT" hidden="1">
              <a:extLst>
                <a:ext uri="{FF2B5EF4-FFF2-40B4-BE49-F238E27FC236}">
                  <a16:creationId xmlns:a16="http://schemas.microsoft.com/office/drawing/2014/main" id="{8E4E9217-EC51-4756-B3ED-C5FF362B2900}"/>
                </a:ext>
              </a:extLst>
            </xdr:cNvPr>
            <xdr:cNvGraphicFramePr/>
          </xdr:nvGraphicFramePr>
          <xdr:xfrm>
            <a:off x="0" y="0"/>
            <a:ext cx="0" cy="0"/>
          </xdr:xfrm>
          <a:graphic>
            <a:graphicData uri="http://schemas.microsoft.com/office/drawing/2010/slicer">
              <sle:slicer xmlns:sle="http://schemas.microsoft.com/office/drawing/2010/slicer" name="SLICER - HEIGHT"/>
            </a:graphicData>
          </a:graphic>
        </xdr:graphicFrame>
      </mc:Choice>
      <mc:Fallback xmlns="">
        <xdr:sp macro="" textlink="">
          <xdr:nvSpPr>
            <xdr:cNvPr id="0" name=""/>
            <xdr:cNvSpPr>
              <a:spLocks noTextEdit="1"/>
            </xdr:cNvSpPr>
          </xdr:nvSpPr>
          <xdr:spPr>
            <a:xfrm>
              <a:off x="8248650" y="7734301"/>
              <a:ext cx="19335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47</xdr:row>
      <xdr:rowOff>133350</xdr:rowOff>
    </xdr:from>
    <xdr:to>
      <xdr:col>26</xdr:col>
      <xdr:colOff>57148</xdr:colOff>
      <xdr:row>67</xdr:row>
      <xdr:rowOff>3810</xdr:rowOff>
    </xdr:to>
    <mc:AlternateContent xmlns:mc="http://schemas.openxmlformats.org/markup-compatibility/2006" xmlns:a14="http://schemas.microsoft.com/office/drawing/2010/main">
      <mc:Choice Requires="a14">
        <xdr:graphicFrame macro="">
          <xdr:nvGraphicFramePr>
            <xdr:cNvPr id="7" name="SLICER - PARTNER">
              <a:extLst>
                <a:ext uri="{FF2B5EF4-FFF2-40B4-BE49-F238E27FC236}">
                  <a16:creationId xmlns:a16="http://schemas.microsoft.com/office/drawing/2014/main" id="{EEA71A99-160A-4EBA-98ED-5A0B8B5920FE}"/>
                </a:ext>
              </a:extLst>
            </xdr:cNvPr>
            <xdr:cNvGraphicFramePr/>
          </xdr:nvGraphicFramePr>
          <xdr:xfrm>
            <a:off x="0" y="0"/>
            <a:ext cx="0" cy="0"/>
          </xdr:xfrm>
          <a:graphic>
            <a:graphicData uri="http://schemas.microsoft.com/office/drawing/2010/slicer">
              <sle:slicer xmlns:sle="http://schemas.microsoft.com/office/drawing/2010/slicer" name="SLICER - PARTNER"/>
            </a:graphicData>
          </a:graphic>
        </xdr:graphicFrame>
      </mc:Choice>
      <mc:Fallback xmlns="">
        <xdr:sp macro="" textlink="">
          <xdr:nvSpPr>
            <xdr:cNvPr id="0" name=""/>
            <xdr:cNvSpPr>
              <a:spLocks noTextEdit="1"/>
            </xdr:cNvSpPr>
          </xdr:nvSpPr>
          <xdr:spPr>
            <a:xfrm>
              <a:off x="10258425" y="7743825"/>
              <a:ext cx="5438773"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257174</xdr:colOff>
      <xdr:row>56</xdr:row>
      <xdr:rowOff>152401</xdr:rowOff>
    </xdr:from>
    <xdr:to>
      <xdr:col>17</xdr:col>
      <xdr:colOff>38100</xdr:colOff>
      <xdr:row>67</xdr:row>
      <xdr:rowOff>19050</xdr:rowOff>
    </xdr:to>
    <mc:AlternateContent xmlns:mc="http://schemas.openxmlformats.org/markup-compatibility/2006" xmlns:a14="http://schemas.microsoft.com/office/drawing/2010/main">
      <mc:Choice Requires="a14">
        <xdr:graphicFrame macro="">
          <xdr:nvGraphicFramePr>
            <xdr:cNvPr id="11" name="SLICER - CRAG">
              <a:extLst>
                <a:ext uri="{FF2B5EF4-FFF2-40B4-BE49-F238E27FC236}">
                  <a16:creationId xmlns:a16="http://schemas.microsoft.com/office/drawing/2014/main" id="{8126757E-8BF2-467C-8FC0-9001F583447B}"/>
                </a:ext>
              </a:extLst>
            </xdr:cNvPr>
            <xdr:cNvGraphicFramePr/>
          </xdr:nvGraphicFramePr>
          <xdr:xfrm>
            <a:off x="0" y="0"/>
            <a:ext cx="0" cy="0"/>
          </xdr:xfrm>
          <a:graphic>
            <a:graphicData uri="http://schemas.microsoft.com/office/drawing/2010/slicer">
              <sle:slicer xmlns:sle="http://schemas.microsoft.com/office/drawing/2010/slicer" name="SLICER - CRAG"/>
            </a:graphicData>
          </a:graphic>
        </xdr:graphicFrame>
      </mc:Choice>
      <mc:Fallback xmlns="">
        <xdr:sp macro="" textlink="">
          <xdr:nvSpPr>
            <xdr:cNvPr id="0" name=""/>
            <xdr:cNvSpPr>
              <a:spLocks noTextEdit="1"/>
            </xdr:cNvSpPr>
          </xdr:nvSpPr>
          <xdr:spPr>
            <a:xfrm>
              <a:off x="657224" y="9220201"/>
              <a:ext cx="9534526"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6</xdr:row>
      <xdr:rowOff>85725</xdr:rowOff>
    </xdr:from>
    <xdr:to>
      <xdr:col>6</xdr:col>
      <xdr:colOff>194310</xdr:colOff>
      <xdr:row>43</xdr:row>
      <xdr:rowOff>38100</xdr:rowOff>
    </xdr:to>
    <xdr:sp macro="" textlink="">
      <xdr:nvSpPr>
        <xdr:cNvPr id="20" name="SHAPE GRADES">
          <a:extLst>
            <a:ext uri="{FF2B5EF4-FFF2-40B4-BE49-F238E27FC236}">
              <a16:creationId xmlns:a16="http://schemas.microsoft.com/office/drawing/2014/main" id="{4186994B-3A1C-4C2E-AF03-01D9F5AB0BE3}"/>
            </a:ext>
          </a:extLst>
        </xdr:cNvPr>
        <xdr:cNvSpPr/>
      </xdr:nvSpPr>
      <xdr:spPr bwMode="auto">
        <a:xfrm>
          <a:off x="742950" y="1219200"/>
          <a:ext cx="3108960" cy="5943600"/>
        </a:xfrm>
        <a:prstGeom prst="roundRect">
          <a:avLst>
            <a:gd name="adj" fmla="val 3873"/>
          </a:avLst>
        </a:prstGeom>
        <a:solidFill>
          <a:schemeClr val="accent5">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GRADES</a:t>
          </a:r>
          <a:r>
            <a:rPr lang="en-US" sz="2400" b="1" baseline="0">
              <a:solidFill>
                <a:schemeClr val="bg1"/>
              </a:solidFill>
            </a:rPr>
            <a:t> &amp; ATTEMPTS</a:t>
          </a:r>
          <a:endParaRPr lang="en-US" sz="2400" b="1">
            <a:solidFill>
              <a:schemeClr val="bg1"/>
            </a:solidFill>
          </a:endParaRPr>
        </a:p>
      </xdr:txBody>
    </xdr:sp>
    <xdr:clientData/>
  </xdr:twoCellAnchor>
  <xdr:twoCellAnchor>
    <xdr:from>
      <xdr:col>1</xdr:col>
      <xdr:colOff>304800</xdr:colOff>
      <xdr:row>21</xdr:row>
      <xdr:rowOff>38100</xdr:rowOff>
    </xdr:from>
    <xdr:to>
      <xdr:col>6</xdr:col>
      <xdr:colOff>0</xdr:colOff>
      <xdr:row>31</xdr:row>
      <xdr:rowOff>64770</xdr:rowOff>
    </xdr:to>
    <xdr:graphicFrame macro="">
      <xdr:nvGraphicFramePr>
        <xdr:cNvPr id="16" name="% OF FLASH, OS, RP - AREA">
          <a:extLst>
            <a:ext uri="{FF2B5EF4-FFF2-40B4-BE49-F238E27FC236}">
              <a16:creationId xmlns:a16="http://schemas.microsoft.com/office/drawing/2014/main" id="{1DCA95E9-B5A4-4C67-BA0F-1E3D063C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21</xdr:row>
      <xdr:rowOff>38100</xdr:rowOff>
    </xdr:from>
    <xdr:to>
      <xdr:col>6</xdr:col>
      <xdr:colOff>0</xdr:colOff>
      <xdr:row>31</xdr:row>
      <xdr:rowOff>64770</xdr:rowOff>
    </xdr:to>
    <xdr:graphicFrame macro="">
      <xdr:nvGraphicFramePr>
        <xdr:cNvPr id="25" name="% OF FLASH, OS, RP - COL" hidden="1">
          <a:extLst>
            <a:ext uri="{FF2B5EF4-FFF2-40B4-BE49-F238E27FC236}">
              <a16:creationId xmlns:a16="http://schemas.microsoft.com/office/drawing/2014/main" id="{B5A2D451-ADC2-41B2-97BD-0A54CD43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304799</xdr:colOff>
      <xdr:row>32</xdr:row>
      <xdr:rowOff>47625</xdr:rowOff>
    </xdr:from>
    <xdr:to>
      <xdr:col>5</xdr:col>
      <xdr:colOff>609599</xdr:colOff>
      <xdr:row>42</xdr:row>
      <xdr:rowOff>74295</xdr:rowOff>
    </xdr:to>
    <xdr:graphicFrame macro="">
      <xdr:nvGraphicFramePr>
        <xdr:cNvPr id="24" name="AVG TRIES PER ASCENT">
          <a:extLst>
            <a:ext uri="{FF2B5EF4-FFF2-40B4-BE49-F238E27FC236}">
              <a16:creationId xmlns:a16="http://schemas.microsoft.com/office/drawing/2014/main" id="{4C8CA6BD-6034-47A5-B7A9-5D4AAB1F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314325</xdr:colOff>
      <xdr:row>10</xdr:row>
      <xdr:rowOff>38100</xdr:rowOff>
    </xdr:from>
    <xdr:to>
      <xdr:col>6</xdr:col>
      <xdr:colOff>9525</xdr:colOff>
      <xdr:row>20</xdr:row>
      <xdr:rowOff>64770</xdr:rowOff>
    </xdr:to>
    <xdr:graphicFrame macro="">
      <xdr:nvGraphicFramePr>
        <xdr:cNvPr id="17" name="GRADES - BARS">
          <a:extLst>
            <a:ext uri="{FF2B5EF4-FFF2-40B4-BE49-F238E27FC236}">
              <a16:creationId xmlns:a16="http://schemas.microsoft.com/office/drawing/2014/main" id="{87814E02-32E1-42CE-81AF-47DD15D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295275</xdr:colOff>
      <xdr:row>9</xdr:row>
      <xdr:rowOff>104775</xdr:rowOff>
    </xdr:from>
    <xdr:to>
      <xdr:col>5</xdr:col>
      <xdr:colOff>600075</xdr:colOff>
      <xdr:row>20</xdr:row>
      <xdr:rowOff>76200</xdr:rowOff>
    </xdr:to>
    <xdr:graphicFrame macro="">
      <xdr:nvGraphicFramePr>
        <xdr:cNvPr id="3" name="GRADES - PIE" hidden="1">
          <a:extLst>
            <a:ext uri="{FF2B5EF4-FFF2-40B4-BE49-F238E27FC236}">
              <a16:creationId xmlns:a16="http://schemas.microsoft.com/office/drawing/2014/main" id="{756429E7-F27A-46FC-B3BB-239F03A3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304800</xdr:colOff>
      <xdr:row>9</xdr:row>
      <xdr:rowOff>95250</xdr:rowOff>
    </xdr:from>
    <xdr:to>
      <xdr:col>6</xdr:col>
      <xdr:colOff>0</xdr:colOff>
      <xdr:row>20</xdr:row>
      <xdr:rowOff>66675</xdr:rowOff>
    </xdr:to>
    <xdr:graphicFrame macro="">
      <xdr:nvGraphicFramePr>
        <xdr:cNvPr id="6" name="GRADES - PYRAMID" hidden="1">
          <a:extLst>
            <a:ext uri="{FF2B5EF4-FFF2-40B4-BE49-F238E27FC236}">
              <a16:creationId xmlns:a16="http://schemas.microsoft.com/office/drawing/2014/main" id="{2104439C-A11B-451C-9452-1E55A401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314326</xdr:colOff>
      <xdr:row>27</xdr:row>
      <xdr:rowOff>19050</xdr:rowOff>
    </xdr:from>
    <xdr:to>
      <xdr:col>6</xdr:col>
      <xdr:colOff>9526</xdr:colOff>
      <xdr:row>42</xdr:row>
      <xdr:rowOff>59055</xdr:rowOff>
    </xdr:to>
    <xdr:graphicFrame macro="">
      <xdr:nvGraphicFramePr>
        <xdr:cNvPr id="32" name="NUMBER OF TRIES - HIST" hidden="1">
          <a:extLst>
            <a:ext uri="{FF2B5EF4-FFF2-40B4-BE49-F238E27FC236}">
              <a16:creationId xmlns:a16="http://schemas.microsoft.com/office/drawing/2014/main" id="{823E08BB-3398-4FEA-9102-2EDCE7B1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400050</xdr:colOff>
      <xdr:row>6</xdr:row>
      <xdr:rowOff>76200</xdr:rowOff>
    </xdr:from>
    <xdr:to>
      <xdr:col>13</xdr:col>
      <xdr:colOff>64770</xdr:colOff>
      <xdr:row>43</xdr:row>
      <xdr:rowOff>28575</xdr:rowOff>
    </xdr:to>
    <xdr:sp macro="" textlink="">
      <xdr:nvSpPr>
        <xdr:cNvPr id="19" name="SHAPE TIME">
          <a:extLst>
            <a:ext uri="{FF2B5EF4-FFF2-40B4-BE49-F238E27FC236}">
              <a16:creationId xmlns:a16="http://schemas.microsoft.com/office/drawing/2014/main" id="{B9EA52CF-D35B-4A8C-A24C-94760A17BAE8}"/>
            </a:ext>
          </a:extLst>
        </xdr:cNvPr>
        <xdr:cNvSpPr/>
      </xdr:nvSpPr>
      <xdr:spPr bwMode="auto">
        <a:xfrm>
          <a:off x="4057650" y="1209675"/>
          <a:ext cx="3931920" cy="5943600"/>
        </a:xfrm>
        <a:prstGeom prst="roundRect">
          <a:avLst>
            <a:gd name="adj" fmla="val 2940"/>
          </a:avLst>
        </a:prstGeom>
        <a:solidFill>
          <a:schemeClr val="accent6">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TIME FEATURES</a:t>
          </a:r>
        </a:p>
      </xdr:txBody>
    </xdr:sp>
    <xdr:clientData/>
  </xdr:twoCellAnchor>
  <xdr:twoCellAnchor>
    <xdr:from>
      <xdr:col>6</xdr:col>
      <xdr:colOff>523873</xdr:colOff>
      <xdr:row>27</xdr:row>
      <xdr:rowOff>76200</xdr:rowOff>
    </xdr:from>
    <xdr:to>
      <xdr:col>12</xdr:col>
      <xdr:colOff>523873</xdr:colOff>
      <xdr:row>42</xdr:row>
      <xdr:rowOff>87630</xdr:rowOff>
    </xdr:to>
    <xdr:graphicFrame macro="">
      <xdr:nvGraphicFramePr>
        <xdr:cNvPr id="34" name="MONTHS - HIST">
          <a:extLst>
            <a:ext uri="{FF2B5EF4-FFF2-40B4-BE49-F238E27FC236}">
              <a16:creationId xmlns:a16="http://schemas.microsoft.com/office/drawing/2014/main" id="{67AAF358-4A88-4EF2-90B9-DA57A6DB8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533400</xdr:colOff>
      <xdr:row>9</xdr:row>
      <xdr:rowOff>95250</xdr:rowOff>
    </xdr:from>
    <xdr:to>
      <xdr:col>12</xdr:col>
      <xdr:colOff>533400</xdr:colOff>
      <xdr:row>26</xdr:row>
      <xdr:rowOff>85725</xdr:rowOff>
    </xdr:to>
    <xdr:graphicFrame macro="">
      <xdr:nvGraphicFramePr>
        <xdr:cNvPr id="33" name="YEARS - HIST">
          <a:extLst>
            <a:ext uri="{FF2B5EF4-FFF2-40B4-BE49-F238E27FC236}">
              <a16:creationId xmlns:a16="http://schemas.microsoft.com/office/drawing/2014/main" id="{59939449-3C2B-4B87-BA75-EA818BFD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285749</xdr:colOff>
      <xdr:row>6</xdr:row>
      <xdr:rowOff>85724</xdr:rowOff>
    </xdr:from>
    <xdr:to>
      <xdr:col>26</xdr:col>
      <xdr:colOff>133349</xdr:colOff>
      <xdr:row>20</xdr:row>
      <xdr:rowOff>13334</xdr:rowOff>
    </xdr:to>
    <xdr:sp macro="" textlink="">
      <xdr:nvSpPr>
        <xdr:cNvPr id="22" name="SHAPE HABITS">
          <a:extLst>
            <a:ext uri="{FF2B5EF4-FFF2-40B4-BE49-F238E27FC236}">
              <a16:creationId xmlns:a16="http://schemas.microsoft.com/office/drawing/2014/main" id="{6A219843-E070-4387-A839-FC9093BEB3BA}"/>
            </a:ext>
          </a:extLst>
        </xdr:cNvPr>
        <xdr:cNvSpPr/>
      </xdr:nvSpPr>
      <xdr:spPr bwMode="auto">
        <a:xfrm>
          <a:off x="8210549" y="1219199"/>
          <a:ext cx="7772400" cy="2194560"/>
        </a:xfrm>
        <a:prstGeom prst="roundRect">
          <a:avLst>
            <a:gd name="adj" fmla="val 4907"/>
          </a:avLst>
        </a:prstGeom>
        <a:solidFill>
          <a:srgbClr val="7030A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HABITS </a:t>
          </a:r>
          <a:r>
            <a:rPr lang="en-US" sz="2400" b="1" baseline="0">
              <a:solidFill>
                <a:schemeClr val="bg1"/>
              </a:solidFill>
            </a:rPr>
            <a:t>&amp; PREFERENCES</a:t>
          </a:r>
          <a:endParaRPr lang="en-US" sz="2400" b="1">
            <a:solidFill>
              <a:schemeClr val="bg1"/>
            </a:solidFill>
          </a:endParaRPr>
        </a:p>
      </xdr:txBody>
    </xdr:sp>
    <xdr:clientData/>
  </xdr:twoCellAnchor>
  <xdr:twoCellAnchor>
    <xdr:from>
      <xdr:col>13</xdr:col>
      <xdr:colOff>390525</xdr:colOff>
      <xdr:row>9</xdr:row>
      <xdr:rowOff>38100</xdr:rowOff>
    </xdr:from>
    <xdr:to>
      <xdr:col>17</xdr:col>
      <xdr:colOff>329565</xdr:colOff>
      <xdr:row>19</xdr:row>
      <xdr:rowOff>64770</xdr:rowOff>
    </xdr:to>
    <xdr:graphicFrame macro="">
      <xdr:nvGraphicFramePr>
        <xdr:cNvPr id="5" name="ASCENT PER HEIGHT - BARS">
          <a:extLst>
            <a:ext uri="{FF2B5EF4-FFF2-40B4-BE49-F238E27FC236}">
              <a16:creationId xmlns:a16="http://schemas.microsoft.com/office/drawing/2014/main" id="{7BF2E903-E3E5-4578-9079-37D29AF4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447674</xdr:colOff>
      <xdr:row>9</xdr:row>
      <xdr:rowOff>38100</xdr:rowOff>
    </xdr:from>
    <xdr:to>
      <xdr:col>22</xdr:col>
      <xdr:colOff>325754</xdr:colOff>
      <xdr:row>19</xdr:row>
      <xdr:rowOff>64770</xdr:rowOff>
    </xdr:to>
    <xdr:graphicFrame macro="">
      <xdr:nvGraphicFramePr>
        <xdr:cNvPr id="31" name="PARTNERS - HIST">
          <a:extLst>
            <a:ext uri="{FF2B5EF4-FFF2-40B4-BE49-F238E27FC236}">
              <a16:creationId xmlns:a16="http://schemas.microsoft.com/office/drawing/2014/main" id="{F118D34E-3889-49DE-824E-67ABA808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285751</xdr:colOff>
      <xdr:row>21</xdr:row>
      <xdr:rowOff>19049</xdr:rowOff>
    </xdr:from>
    <xdr:to>
      <xdr:col>26</xdr:col>
      <xdr:colOff>133351</xdr:colOff>
      <xdr:row>43</xdr:row>
      <xdr:rowOff>9524</xdr:rowOff>
    </xdr:to>
    <xdr:sp macro="" textlink="">
      <xdr:nvSpPr>
        <xdr:cNvPr id="21" name="SHAPES COUNTRIES">
          <a:extLst>
            <a:ext uri="{FF2B5EF4-FFF2-40B4-BE49-F238E27FC236}">
              <a16:creationId xmlns:a16="http://schemas.microsoft.com/office/drawing/2014/main" id="{07C4E6F5-191C-4AF6-9B80-6B9082440F2C}"/>
            </a:ext>
          </a:extLst>
        </xdr:cNvPr>
        <xdr:cNvSpPr/>
      </xdr:nvSpPr>
      <xdr:spPr bwMode="auto">
        <a:xfrm>
          <a:off x="8210551" y="3581399"/>
          <a:ext cx="7772400" cy="3552825"/>
        </a:xfrm>
        <a:prstGeom prst="roundRect">
          <a:avLst>
            <a:gd name="adj" fmla="val 3171"/>
          </a:avLst>
        </a:prstGeom>
        <a:solidFill>
          <a:srgbClr val="C0000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                                                         COUNTRIES &amp; PLACES</a:t>
          </a:r>
        </a:p>
      </xdr:txBody>
    </xdr:sp>
    <xdr:clientData/>
  </xdr:twoCellAnchor>
  <xdr:twoCellAnchor>
    <xdr:from>
      <xdr:col>20</xdr:col>
      <xdr:colOff>180975</xdr:colOff>
      <xdr:row>24</xdr:row>
      <xdr:rowOff>28575</xdr:rowOff>
    </xdr:from>
    <xdr:to>
      <xdr:col>25</xdr:col>
      <xdr:colOff>607695</xdr:colOff>
      <xdr:row>42</xdr:row>
      <xdr:rowOff>66675</xdr:rowOff>
    </xdr:to>
    <xdr:graphicFrame macro="">
      <xdr:nvGraphicFramePr>
        <xdr:cNvPr id="13" name="FAVORITE CRAGS - PIE">
          <a:extLst>
            <a:ext uri="{FF2B5EF4-FFF2-40B4-BE49-F238E27FC236}">
              <a16:creationId xmlns:a16="http://schemas.microsoft.com/office/drawing/2014/main" id="{82DF5BF3-B8EA-4AA1-BF34-978CB8C39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180975</xdr:colOff>
      <xdr:row>24</xdr:row>
      <xdr:rowOff>133350</xdr:rowOff>
    </xdr:from>
    <xdr:to>
      <xdr:col>25</xdr:col>
      <xdr:colOff>607695</xdr:colOff>
      <xdr:row>41</xdr:row>
      <xdr:rowOff>114300</xdr:rowOff>
    </xdr:to>
    <xdr:graphicFrame macro="">
      <xdr:nvGraphicFramePr>
        <xdr:cNvPr id="15" name="FAVORITE CRAGS - HIST" hidden="1">
          <a:extLst>
            <a:ext uri="{FF2B5EF4-FFF2-40B4-BE49-F238E27FC236}">
              <a16:creationId xmlns:a16="http://schemas.microsoft.com/office/drawing/2014/main" id="{FDF1097C-CD6C-47CC-9371-19C2EB82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409575</xdr:colOff>
      <xdr:row>21</xdr:row>
      <xdr:rowOff>123824</xdr:rowOff>
    </xdr:from>
    <xdr:to>
      <xdr:col>20</xdr:col>
      <xdr:colOff>57150</xdr:colOff>
      <xdr:row>42</xdr:row>
      <xdr:rowOff>66674</xdr:rowOff>
    </xdr:to>
    <mc:AlternateContent xmlns:mc="http://schemas.openxmlformats.org/markup-compatibility/2006">
      <mc:Choice xmlns:cx4="http://schemas.microsoft.com/office/drawing/2016/5/10/chartex" Requires="cx4">
        <xdr:graphicFrame macro="">
          <xdr:nvGraphicFramePr>
            <xdr:cNvPr id="9" name="MAP">
              <a:extLst>
                <a:ext uri="{FF2B5EF4-FFF2-40B4-BE49-F238E27FC236}">
                  <a16:creationId xmlns:a16="http://schemas.microsoft.com/office/drawing/2014/main" id="{75DD9675-E223-4B75-9C97-33ECB09BC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124825" y="3524249"/>
              <a:ext cx="3914775" cy="33432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552450</xdr:colOff>
      <xdr:row>23</xdr:row>
      <xdr:rowOff>114300</xdr:rowOff>
    </xdr:from>
    <xdr:to>
      <xdr:col>19</xdr:col>
      <xdr:colOff>66675</xdr:colOff>
      <xdr:row>40</xdr:row>
      <xdr:rowOff>104775</xdr:rowOff>
    </xdr:to>
    <xdr:graphicFrame macro="">
      <xdr:nvGraphicFramePr>
        <xdr:cNvPr id="30" name="COUNTRIES - PIE" hidden="1">
          <a:extLst>
            <a:ext uri="{FF2B5EF4-FFF2-40B4-BE49-F238E27FC236}">
              <a16:creationId xmlns:a16="http://schemas.microsoft.com/office/drawing/2014/main" id="{CAF06053-0CF7-4605-AA0B-CBCD580B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438148</xdr:colOff>
      <xdr:row>9</xdr:row>
      <xdr:rowOff>38100</xdr:rowOff>
    </xdr:from>
    <xdr:to>
      <xdr:col>26</xdr:col>
      <xdr:colOff>11428</xdr:colOff>
      <xdr:row>19</xdr:row>
      <xdr:rowOff>64770</xdr:rowOff>
    </xdr:to>
    <xdr:graphicFrame macro="">
      <xdr:nvGraphicFramePr>
        <xdr:cNvPr id="27" name="PARTNERS - HIST">
          <a:extLst>
            <a:ext uri="{FF2B5EF4-FFF2-40B4-BE49-F238E27FC236}">
              <a16:creationId xmlns:a16="http://schemas.microsoft.com/office/drawing/2014/main" id="{549408C3-21FF-48CB-89A2-8637AA5C0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9525</xdr:colOff>
      <xdr:row>5</xdr:row>
      <xdr:rowOff>0</xdr:rowOff>
    </xdr:from>
    <xdr:to>
      <xdr:col>34</xdr:col>
      <xdr:colOff>0</xdr:colOff>
      <xdr:row>21</xdr:row>
      <xdr:rowOff>152400</xdr:rowOff>
    </xdr:to>
    <xdr:graphicFrame macro="">
      <xdr:nvGraphicFramePr>
        <xdr:cNvPr id="8" name="Chart 7">
          <a:extLst>
            <a:ext uri="{FF2B5EF4-FFF2-40B4-BE49-F238E27FC236}">
              <a16:creationId xmlns:a16="http://schemas.microsoft.com/office/drawing/2014/main" id="{4CB546D5-B378-48F0-B363-DA14B487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40</xdr:row>
      <xdr:rowOff>0</xdr:rowOff>
    </xdr:from>
    <xdr:to>
      <xdr:col>33</xdr:col>
      <xdr:colOff>266700</xdr:colOff>
      <xdr:row>56</xdr:row>
      <xdr:rowOff>152400</xdr:rowOff>
    </xdr:to>
    <xdr:graphicFrame macro="">
      <xdr:nvGraphicFramePr>
        <xdr:cNvPr id="4" name="Chart 3">
          <a:extLst>
            <a:ext uri="{FF2B5EF4-FFF2-40B4-BE49-F238E27FC236}">
              <a16:creationId xmlns:a16="http://schemas.microsoft.com/office/drawing/2014/main" id="{C749AC46-861C-4309-AF02-9FF85FDEC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06712965" backgroundQuery="1" createdVersion="8" refreshedVersion="8" minRefreshableVersion="3" recordCount="0" supportSubquery="1" supportAdvancedDrill="1" xr:uid="{1F882D17-6359-4C52-A0EF-F535B1A5BB4A}">
  <cacheSource type="external" connectionId="1"/>
  <cacheFields count="9">
    <cacheField name="[Measures].[Count of Belayer]" caption="Count of Belayer" numFmtId="0" hierarchy="27" level="32767"/>
    <cacheField name="[Years].[YEARS].[YEARS]" caption="YEARS" numFmtId="0" hierarchy="21" level="1">
      <sharedItems containsSemiMixedTypes="0" containsString="0" containsNumber="1" containsInteger="1" minValue="2006" maxValue="2024" count="19">
        <n v="2006"/>
        <n v="2007"/>
        <n v="2008"/>
        <n v="2009"/>
        <n v="2010"/>
        <n v="2011"/>
        <n v="2012"/>
        <n v="2013"/>
        <n v="2014"/>
        <n v="2015"/>
        <n v="2016"/>
        <n v="2017"/>
        <n v="2018"/>
        <n v="2019"/>
        <n v="2020"/>
        <n v="2021"/>
        <n v="2022"/>
        <n v="2023"/>
        <n v="2024"/>
      </sharedItems>
    </cacheField>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1"/>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15393517" backgroundQuery="1" createdVersion="8" refreshedVersion="8" minRefreshableVersion="3" recordCount="0" supportSubquery="1" supportAdvancedDrill="1" xr:uid="{DBD749E6-8D70-41D8-A8CC-84C599EC1F06}">
  <cacheSource type="external" connectionId="1"/>
  <cacheFields count="10">
    <cacheField name="[Measures].[Count of Belayer]" caption="Count of Belayer" numFmtId="0" hierarchy="27" level="32767"/>
    <cacheField name="[SportClimbing].[Month].[Month]" caption="Month" numFmtId="0" hierarchy="7" level="1">
      <sharedItems count="12">
        <s v="Apr"/>
        <s v="Aug"/>
        <s v="Dec"/>
        <s v="Feb"/>
        <s v="Jan"/>
        <s v="Jul"/>
        <s v="Jun"/>
        <s v="Mar"/>
        <s v="May"/>
        <s v="Nov"/>
        <s v="Oct"/>
        <s v="Sep"/>
      </sharedItems>
    </cacheField>
    <cacheField name="[MONTHS].[MONTHS 2].[MONTHS 2]" caption="MONTHS 2" numFmtId="0" hierarchy="2" level="1">
      <sharedItems count="12">
        <s v="Jan"/>
        <s v="Feb"/>
        <s v="Mar"/>
        <s v="Apr"/>
        <s v="May"/>
        <s v="Jun"/>
        <s v="Jul"/>
        <s v="Aug"/>
        <s v="Sep"/>
        <s v="Oct"/>
        <s v="Nov"/>
        <s v="Dec"/>
      </sharedItems>
    </cacheField>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2"/>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2" memberValueDatatype="130" unbalanced="0">
      <fieldsUsage count="2">
        <fieldUsage x="-1"/>
        <fieldUsage x="1"/>
      </fieldsUsage>
    </cacheHierarchy>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8"/>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7"/>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6"/>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24074076" backgroundQuery="1" createdVersion="8" refreshedVersion="8" minRefreshableVersion="3" recordCount="0" supportSubquery="1" supportAdvancedDrill="1" xr:uid="{7CC608A1-3AC3-47C8-874D-083349D65011}">
  <cacheSource type="external" connectionId="1"/>
  <cacheFields count="9">
    <cacheField name="[SportClimbing].[Crag].[Crag]" caption="Crag" numFmtId="0" hierarchy="12" level="1">
      <sharedItems count="10">
        <s v="Arbolí"/>
        <s v="Chulilla"/>
        <s v="Font Soleia"/>
        <s v="Garraf"/>
        <s v="Gelida"/>
        <s v="Grau dels matxos"/>
        <s v="Mallorca"/>
        <s v="Margalef"/>
        <s v="Martinswand"/>
        <s v="Siurana"/>
      </sharedItems>
    </cacheField>
    <cacheField name="[Measures].[Count of Belayer]" caption="Count of Belayer" numFmtId="0" hierarchy="27" level="32767"/>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0"/>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33680552" backgroundQuery="1" createdVersion="8" refreshedVersion="8" minRefreshableVersion="3" recordCount="0" supportSubquery="1" supportAdvancedDrill="1" xr:uid="{20807ACE-EF13-49B7-9C50-6151DA6E539D}">
  <cacheSource type="external" connectionId="1"/>
  <cacheFields count="10">
    <cacheField name="[SportClimbing].[Country].[Country]" caption="Country" numFmtId="0" hierarchy="11" level="1">
      <sharedItems count="6">
        <s v="Austria"/>
        <s v="France"/>
        <s v="Germany"/>
        <s v="Italy"/>
        <s v="Portugal"/>
        <s v="Spain"/>
      </sharedItems>
    </cacheField>
    <cacheField name="[Measures].[Count of Belayer]" caption="Count of Belayer" numFmtId="0" hierarchy="27" level="32767"/>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2" memberValueDatatype="130" unbalanced="0">
      <fieldsUsage count="2">
        <fieldUsage x="-1"/>
        <fieldUsage x="0"/>
      </fieldsUsage>
    </cacheHierarchy>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4189815" backgroundQuery="1" createdVersion="8" refreshedVersion="8" minRefreshableVersion="3" recordCount="0" supportSubquery="1" supportAdvancedDrill="1" xr:uid="{0C738BFB-A475-4821-BAAC-6F97E7E0D64B}">
  <cacheSource type="external" connectionId="1"/>
  <cacheFields count="9">
    <cacheField name="[SportClimbing].[Total number of tries].[Total number of tries]" caption="Total number of tries" numFmtId="0" hierarchy="17" level="1">
      <sharedItems count="14">
        <s v="10"/>
        <s v="12"/>
        <s v="14"/>
        <s v="2"/>
        <s v="24"/>
        <s v="3"/>
        <s v="4"/>
        <s v="5"/>
        <s v="50"/>
        <s v="6"/>
        <s v="7"/>
        <s v="8"/>
        <s v="flash"/>
        <s v="onsight"/>
      </sharedItems>
    </cacheField>
    <cacheField name="[Measures].[Count of Belayer]" caption="Count of Belayer" numFmtId="0" hierarchy="27" level="32767"/>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3"/>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0"/>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50925925" backgroundQuery="1" createdVersion="8" refreshedVersion="8" minRefreshableVersion="3" recordCount="0" supportSubquery="1" supportAdvancedDrill="1" xr:uid="{6C96952E-A342-429B-9021-FABFA00C7C2D}">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3"/>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59606485" backgroundQuery="1" createdVersion="8" refreshedVersion="8" minRefreshableVersion="3" recordCount="0" supportSubquery="1" supportAdvancedDrill="1" xr:uid="{0B67CAF8-2EDA-4687-8EF0-53C89B0BC7A4}">
  <cacheSource type="external" connectionId="1"/>
  <cacheFields count="9">
    <cacheField name="[Measures].[Count of Belayer]" caption="Count of Belayer" numFmtId="0" hierarchy="27" level="32767"/>
    <cacheField name="[SportClimbing].[Height range (m)].[Height range (m)]" caption="Height range (m)" numFmtId="0" hierarchy="15" level="1">
      <sharedItems count="7">
        <s v="0-10"/>
        <s v="11-15"/>
        <s v="16-20"/>
        <s v="21-25"/>
        <s v="26-30"/>
        <s v="31-35"/>
        <s v="35+"/>
      </sharedItems>
    </cacheField>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1"/>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69212961" backgroundQuery="1" createdVersion="8" refreshedVersion="8" minRefreshableVersion="3" recordCount="0" supportSubquery="1" supportAdvancedDrill="1" xr:uid="{6CE7B693-E357-4194-90F1-A409FAD4A27C}">
  <cacheSource type="external" connectionId="1"/>
  <cacheFields count="10">
    <cacheField name="[SportClimbing].[onsight/flash/redpoint].[onsight/flash/redpoint]" caption="onsight/flash/redpoint" numFmtId="0" hierarchy="19" level="1">
      <sharedItems count="3">
        <s v="flash"/>
        <s v="onsight"/>
        <s v="redpoint"/>
      </sharedItems>
    </cacheField>
    <cacheField name="[Measures].[Count of Belayer]" caption="Count of Belayer" numFmtId="0" hierarchy="27" level="32767"/>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0"/>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78703705" backgroundQuery="1" createdVersion="8" refreshedVersion="8" minRefreshableVersion="3" recordCount="0" supportSubquery="1" supportAdvancedDrill="1" xr:uid="{34AAC4AA-AF88-4AD6-8649-5C38E4221176}">
  <cacheSource type="external" connectionId="1"/>
  <cacheFields count="9">
    <cacheField name="[SportClimbing].[Grade].[Grade]" caption="Grade" numFmtId="0" hierarchy="10" level="1">
      <sharedItems count="5">
        <s v="7a"/>
        <s v="7a+"/>
        <s v="7b"/>
        <s v="7b+"/>
        <s v="7c"/>
      </sharedItems>
    </cacheField>
    <cacheField name="[Measures].[Average of Tries num. only excl. outliers]" caption="Average of Tries num. only excl. outliers" numFmtId="0" hierarchy="29" level="32767"/>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3"/>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4"/>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86805557" backgroundQuery="1" createdVersion="8" refreshedVersion="8" minRefreshableVersion="3" recordCount="0" supportSubquery="1" supportAdvancedDrill="1" xr:uid="{C068A6E9-1389-452E-8C87-0945917E55BE}">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onsight/flash/redpoint].[onsight/flash/redpoint]" caption="onsight/flash/redpoint" numFmtId="0" hierarchy="19" level="1">
      <sharedItems count="3">
        <s v="flash"/>
        <s v="onsight"/>
        <s v="redpoint"/>
      </sharedItems>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Belayer].[Belayer]" caption="Belayer" numFmtId="0" hierarchy="16"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2"/>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95254631" backgroundQuery="1" createdVersion="8" refreshedVersion="8" minRefreshableVersion="3" recordCount="0" supportSubquery="1" supportAdvancedDrill="1" xr:uid="{57DE6C56-EBC5-4343-B032-5865A7A552CE}">
  <cacheSource type="external" connectionId="1"/>
  <cacheFields count="9">
    <cacheField name="[SportClimbing].[Belayer].[Belayer]" caption="Belayer" numFmtId="0" hierarchy="16" level="1">
      <sharedItems count="10">
        <s v="Angel"/>
        <s v="Bernardo"/>
        <s v="Chris Awe"/>
        <s v="Gustavo"/>
        <s v="Guy"/>
        <s v="Henry"/>
        <s v="Kathy"/>
        <s v="Lena"/>
        <s v="Tibor"/>
        <s v="Yoel"/>
      </sharedItems>
    </cacheField>
    <cacheField name="[Measures].[Count of Belayer]" caption="Count of Belayer" numFmtId="0" hierarchy="27" level="32767"/>
    <cacheField name="[SportClimbing].[Grade].[Grade]" caption="Grade" numFmtId="0" hierarchy="10"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Years].[YEARS].[YEARS]" caption="YEARS" numFmtId="0" hierarchy="21"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2"/>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5"/>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209027779" backgroundQuery="1" createdVersion="8" refreshedVersion="8" minRefreshableVersion="3" recordCount="0" supportSubquery="1" supportAdvancedDrill="1" xr:uid="{49DF5B5D-AF05-473C-8F40-6AF8625638AF}">
  <cacheSource type="external" connectionId="1"/>
  <cacheFields count="2">
    <cacheField name="[SportClimbing].[Belayer].[Belayer]" caption="Belayer" numFmtId="0" hierarchy="16" level="1">
      <sharedItems count="10">
        <s v="Byron"/>
        <s v="Chris Awe"/>
        <s v="Christian"/>
        <s v="Gustavo"/>
        <s v="Guy"/>
        <s v="Juan"/>
        <s v="Kathy"/>
        <s v="Lena"/>
        <s v="Patrick"/>
        <s v="Yoel"/>
      </sharedItems>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21122685" backgroundQuery="1" createdVersion="8" refreshedVersion="8" minRefreshableVersion="3" recordCount="0" supportSubquery="1" supportAdvancedDrill="1" xr:uid="{41CBC2E3-029F-4CDD-BB4A-12EE1AD892B8}">
  <cacheSource type="external" connectionId="1"/>
  <cacheFields count="4">
    <cacheField name="[SportClimbing].[Belayer].[Belayer]" caption="Belayer" numFmtId="0" hierarchy="16" level="1">
      <sharedItems count="4">
        <s v="Chris Awe"/>
        <s v="Christian"/>
        <s v="Nadine"/>
        <s v="Tibor"/>
      </sharedItems>
    </cacheField>
    <cacheField name="[Measures].[Count of Belayer]" caption="Count of Belayer" numFmtId="0" hierarchy="27" level="32767"/>
    <cacheField name="[SportClimbing].[Year].[Year]" caption="Year" numFmtId="0" hierarchy="8" level="1">
      <sharedItems containsSemiMixedTypes="0" containsNonDate="0" containsString="0"/>
    </cacheField>
    <cacheField name="[SportClimbing].[Date_filter].[Date_filter]" caption="Date_filter" numFmtId="0" hierarchy="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2" memberValueDatatype="11" unbalanced="0">
      <fieldsUsage count="2">
        <fieldUsage x="-1"/>
        <fieldUsage x="3"/>
      </fieldsUsage>
    </cacheHierarchy>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2"/>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21284722" backgroundQuery="1" createdVersion="8" refreshedVersion="8" minRefreshableVersion="3" recordCount="0" supportSubquery="1" supportAdvancedDrill="1" xr:uid="{A18BB18B-4740-4999-ABAD-92E25A0ECD2E}">
  <cacheSource type="external" connectionId="1"/>
  <cacheFields count="3">
    <cacheField name="[SportClimbing].[Height range (m)].[Height range (m)]" caption="Height range (m)" numFmtId="0" hierarchy="15" level="1">
      <sharedItems count="7">
        <s v="0-10"/>
        <s v="11-15"/>
        <s v="16-20"/>
        <s v="21-25"/>
        <s v="26-30"/>
        <s v="31-35"/>
        <s v="35+"/>
      </sharedItems>
    </cacheField>
    <cacheField name="[SportClimbing].[Grade].[Grade]" caption="Grade" numFmtId="0" hierarchy="10" level="1">
      <sharedItems count="5">
        <s v="7a"/>
        <s v="7a+"/>
        <s v="7b"/>
        <s v="7b+"/>
        <s v="7c"/>
      </sharedItems>
    </cacheField>
    <cacheField name="[Measures].[Average of Tries num. only excl. outliers]" caption="Average of Tries num. only excl. outliers" numFmtId="0" hierarchy="29"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1"/>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0"/>
      </fieldsUsage>
    </cacheHierarchy>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214467591" backgroundQuery="1" createdVersion="8" refreshedVersion="8" minRefreshableVersion="3" recordCount="0" supportSubquery="1" supportAdvancedDrill="1" xr:uid="{638DF3FE-A928-4EFE-A314-2A11BEC7CB37}">
  <cacheSource type="external" connectionId="1"/>
  <cacheFields count="2">
    <cacheField name="[Years].[YEARS].[YEARS]" caption="YEARS" numFmtId="0" hierarchy="21" level="1">
      <sharedItems containsSemiMixedTypes="0" containsString="0" containsNumber="1" containsInteger="1" minValue="2006" maxValue="2024" count="19">
        <n v="2006"/>
        <n v="2007"/>
        <n v="2008"/>
        <n v="2009"/>
        <n v="2010"/>
        <n v="2011"/>
        <n v="2012"/>
        <n v="2013"/>
        <n v="2014"/>
        <n v="2015"/>
        <n v="2016"/>
        <n v="2017"/>
        <n v="2018"/>
        <n v="2019"/>
        <n v="2020"/>
        <n v="2021"/>
        <n v="2022"/>
        <n v="2023"/>
        <n v="2024"/>
      </sharedItems>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0"/>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édéric Malharin" refreshedDate="45613.686100810184" backgroundQuery="1" createdVersion="3" refreshedVersion="8" minRefreshableVersion="3" recordCount="0" supportSubquery="1" supportAdvancedDrill="1" xr:uid="{938064AF-30B6-4032-8801-63B61E9F5B76}">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637048802"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461478-45E1-46A8-BAF1-A78B55E57B6B}" name="Count per number of attempts" cacheId="4" applyNumberFormats="0" applyBorderFormats="0" applyFontFormats="0" applyPatternFormats="0" applyAlignmentFormats="0" applyWidthHeightFormats="1" dataCaption="Values" tag="339ec8ee-5db3-4392-9937-3fe0c7072333" updatedVersion="8" minRefreshableVersion="3" useAutoFormatting="1" subtotalHiddenItems="1" itemPrintTitles="1" createdVersion="8" indent="0" outline="1" outlineData="1" multipleFieldFilters="0" chartFormat="7">
  <location ref="A24:B39" firstHeaderRow="1" firstDataRow="1" firstDataCol="1"/>
  <pivotFields count="9">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v="3"/>
    </i>
    <i>
      <x v="13"/>
    </i>
    <i>
      <x v="12"/>
    </i>
    <i>
      <x v="5"/>
    </i>
    <i>
      <x v="6"/>
    </i>
    <i>
      <x v="7"/>
    </i>
    <i>
      <x v="9"/>
    </i>
    <i>
      <x v="10"/>
    </i>
    <i>
      <x v="11"/>
    </i>
    <i>
      <x/>
    </i>
    <i>
      <x v="4"/>
    </i>
    <i>
      <x v="1"/>
    </i>
    <i>
      <x v="8"/>
    </i>
    <i>
      <x v="2"/>
    </i>
    <i t="grand">
      <x/>
    </i>
  </rowItems>
  <colItems count="1">
    <i/>
  </colItems>
  <dataFields count="1">
    <dataField name="Count per number of attempts"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number of attempt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D1172-D381-46EB-B85D-E55F1A2CD34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7:V3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9"/>
    </i>
    <i>
      <x v="7"/>
    </i>
    <i>
      <x v="6"/>
    </i>
    <i>
      <x v="3"/>
    </i>
    <i>
      <x v="1"/>
    </i>
    <i>
      <x v="2"/>
    </i>
    <i>
      <x v="8"/>
    </i>
    <i>
      <x/>
    </i>
    <i>
      <x v="5"/>
    </i>
    <i t="grand">
      <x/>
    </i>
  </rowItems>
  <colItems count="1">
    <i/>
  </colItems>
  <dataFields count="1">
    <dataField name="Sum of Score"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9F412-D0C8-4312-8E2F-9F2AB827AC65}" name="Count per country" cacheId="3" applyNumberFormats="0" applyBorderFormats="0" applyFontFormats="0" applyPatternFormats="0" applyAlignmentFormats="0" applyWidthHeightFormats="1" dataCaption="Values" tag="0f7bc240-192b-4515-a378-6001f0216c37" updatedVersion="8" minRefreshableVersion="3" useAutoFormatting="1" subtotalHiddenItems="1" itemPrintTitles="1" createdVersion="8" indent="0" showEmptyRow="1" showEmptyCol="1" outline="1" outlineData="1" multipleFieldFilters="0" chartFormat="6">
  <location ref="L19:M26" firstHeaderRow="1" firstDataRow="1" firstDataCol="1"/>
  <pivotFields count="1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i>
    <i>
      <x v="1"/>
    </i>
    <i>
      <x v="4"/>
    </i>
    <i>
      <x v="3"/>
    </i>
    <i>
      <x v="2"/>
    </i>
    <i t="grand">
      <x/>
    </i>
  </rowItems>
  <colItems count="1">
    <i/>
  </colItems>
  <dataFields count="1">
    <dataField name="Count per country" fld="1"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ount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185487-D7BE-4B84-AFCC-7C3B48452CAC}" name="Count per year" cacheId="0" applyNumberFormats="0" applyBorderFormats="0" applyFontFormats="0" applyPatternFormats="0" applyAlignmentFormats="0" applyWidthHeightFormats="1" dataCaption="Values" missingCaption="0" tag="cb0df60a-b4f8-41ac-a10c-5197c46cb96e" updatedVersion="8" minRefreshableVersion="3" useAutoFormatting="1" subtotalHiddenItems="1" itemPrintTitles="1" createdVersion="8" indent="0" showEmptyRow="1" outline="1" outlineData="1" multipleFieldFilters="0" chartFormat="5">
  <location ref="F4:G24" firstHeaderRow="1" firstDataRow="1" firstDataCol="1"/>
  <pivotFields count="9">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per yea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yea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E1BAAD-EE71-4690-8C7C-3D8BD3C5AED4}" name="Count per crag" cacheId="2" applyNumberFormats="0" applyBorderFormats="0" applyFontFormats="0" applyPatternFormats="0" applyAlignmentFormats="0" applyWidthHeightFormats="1" dataCaption="Values" tag="7775fffd-05a1-4d79-ab60-57ce118678dd" updatedVersion="8" minRefreshableVersion="3" visualTotals="0" useAutoFormatting="1" subtotalHiddenItems="1" itemPrintTitles="1" createdVersion="8" indent="0" outline="1" outlineData="1" multipleFieldFilters="0" chartFormat="6">
  <location ref="I4:J15" firstHeaderRow="1" firstDataRow="1" firstDataCol="1"/>
  <pivotFields count="9">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5"/>
    </i>
    <i>
      <x v="1"/>
    </i>
    <i>
      <x v="4"/>
    </i>
    <i>
      <x v="8"/>
    </i>
    <i>
      <x v="3"/>
    </i>
    <i>
      <x/>
    </i>
    <i>
      <x v="7"/>
    </i>
    <i>
      <x v="2"/>
    </i>
    <i>
      <x v="6"/>
    </i>
    <i t="grand">
      <x/>
    </i>
  </rowItems>
  <colItems count="1">
    <i/>
  </colItems>
  <dataFields count="1">
    <dataField name="Count per crag"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ra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27">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493D59-E083-47DA-9D4D-1460B8EF9425}" name="% of flash, onsight, redpoint per grade" cacheId="9"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14">
  <location ref="A57:D64" firstHeaderRow="1" firstDataRow="2"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x v="1"/>
    </i>
    <i>
      <x v="2"/>
    </i>
  </colItems>
  <dataFields count="1">
    <dataField name="% of flash and OS per grade" fld="1" subtotal="count" showDataAs="percentOfRow" baseField="0" baseItem="2" numFmtId="9"/>
  </dataFields>
  <formats count="1">
    <format dxfId="0">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635E00-C4E9-4684-9284-60BF4B132C5C}" name="Count per belayer" cacheId="10" applyNumberFormats="0" applyBorderFormats="0" applyFontFormats="0" applyPatternFormats="0" applyAlignmentFormats="0" applyWidthHeightFormats="1" dataCaption="Values" tag="75b26e15-1250-4053-b299-fa9d58991114" updatedVersion="8" minRefreshableVersion="3" visualTotals="0" useAutoFormatting="1" subtotalHiddenItems="1" itemPrintTitles="1" createdVersion="8" indent="0" outline="1" outlineData="1" chartFormat="13">
  <location ref="O4:P15" firstHeaderRow="1" firstDataRow="1" firstDataCol="1"/>
  <pivotFields count="9">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7"/>
    </i>
    <i>
      <x v="6"/>
    </i>
    <i>
      <x v="2"/>
    </i>
    <i>
      <x v="9"/>
    </i>
    <i>
      <x v="8"/>
    </i>
    <i>
      <x v="3"/>
    </i>
    <i>
      <x v="1"/>
    </i>
    <i>
      <x/>
    </i>
    <i>
      <x v="5"/>
    </i>
    <i t="grand">
      <x/>
    </i>
  </rowItems>
  <colItems count="1">
    <i/>
  </colItems>
  <dataFields count="1">
    <dataField name="Count per belayer"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nds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2683C3-689D-44D3-BBB0-36623980704B}" name="Count per grade" cacheId="5" applyNumberFormats="0" applyBorderFormats="0" applyFontFormats="0" applyPatternFormats="0" applyAlignmentFormats="0" applyWidthHeightFormats="1" dataCaption="Values" tag="a184007c-ae66-4377-82bd-2234bdf27ab1" updatedVersion="8" minRefreshableVersion="3" useAutoFormatting="1" subtotalHiddenItems="1" itemPrintTitles="1" createdVersion="8" indent="0" showEmptyRow="1" showEmptyCol="1" outline="1" outlineData="1" multipleFieldFilters="0" chartFormat="12">
  <location ref="A4:B11"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per grade" fld="1"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grad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7F50DF-46A1-48BA-8A98-966A6EBFD095}" name="Count per month" cacheId="1" applyNumberFormats="0" applyBorderFormats="0" applyFontFormats="0" applyPatternFormats="0" applyAlignmentFormats="0" applyWidthHeightFormats="1" dataCaption="Values" errorCaption="0" showError="1" missingCaption="0" tag="7dd5ddc3-df85-4b68-ac69-85847583c709" updatedVersion="8" minRefreshableVersion="3" useAutoFormatting="1" subtotalHiddenItems="1" itemPrintTitles="1" createdVersion="8" indent="0" showEmptyRow="1" showEmptyCol="1" outline="1" outlineData="1" multipleFieldFilters="0" chartFormat="4">
  <location ref="F27:G40" firstHeaderRow="1" firstDataRow="1" firstDataCol="1"/>
  <pivotFields count="10">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per month"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mont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MONTHS]"/>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E39BEC-9B7E-4736-83C2-77A67DE2F572}" name="Score per year" cacheId="14" applyNumberFormats="0" applyBorderFormats="0" applyFontFormats="0" applyPatternFormats="0" applyAlignmentFormats="0" applyWidthHeightFormats="1" dataCaption="Values" missingCaption="0" updatedVersion="8" minRefreshableVersion="3" useAutoFormatting="1" itemPrintTitles="1" createdVersion="8" indent="0" showEmptyRow="1" showEmptyCol="1" outline="1" outlineData="1" multipleFieldFilters="0">
  <location ref="U4:V24"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core per year"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core per year"/>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2DAC74-2BE8-487E-8AB1-12657AD3BF7A}" name="Avg num. tries per grade &amp; height" cacheId="1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ows" colHeaderCaption="Cols">
  <location ref="AA29:AI36"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8">
    <i>
      <x/>
    </i>
    <i>
      <x v="1"/>
    </i>
    <i>
      <x v="2"/>
    </i>
    <i>
      <x v="3"/>
    </i>
    <i>
      <x v="4"/>
    </i>
    <i>
      <x v="5"/>
    </i>
    <i>
      <x v="6"/>
    </i>
    <i t="grand">
      <x/>
    </i>
  </colItems>
  <dataFields count="1">
    <dataField name="Avg num. tries per grade &amp; height" fld="2" subtotal="average" baseField="1" baseItem="0" numFmtId="169"/>
  </dataFields>
  <formats count="1">
    <format dxfId="1">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num. tries per grade &amp; heigh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894A69-AB97-4890-98C7-1F4FBCE4E20F}" name="Count per Belayer last 12 months" cacheId="12" applyNumberFormats="0" applyBorderFormats="0" applyFontFormats="0" applyPatternFormats="0" applyAlignmentFormats="0" applyWidthHeightFormats="1" dataCaption="Values" missingCaption="0" updatedVersion="8" minRefreshableVersion="3" visualTotals="0" useAutoFormatting="1" rowGrandTotals="0" colGrandTotals="0" itemPrintTitles="1" createdVersion="8" indent="0" showEmptyRow="1" showEmptyCol="1" outline="1" outlineData="1" multipleFieldFilters="0" chartFormat="3">
  <location ref="R24:S28" firstHeaderRow="1" firstDataRow="1" firstDataCol="1" rowPageCount="1" colPageCount="1"/>
  <pivotFields count="4">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v="3"/>
    </i>
    <i>
      <x v="1"/>
    </i>
    <i>
      <x/>
    </i>
    <i>
      <x v="2"/>
    </i>
  </rowItems>
  <colItems count="1">
    <i/>
  </colItems>
  <pageFields count="1">
    <pageField fld="3" hier="5" name="[SportClimbing].[Date_filter].&amp;[True]" cap="True"/>
  </pageFields>
  <dataFields count="1">
    <dataField name="Count per Belayer" fld="1" subtotal="count" baseField="0" baseItem="0"/>
  </dataFields>
  <chartFormats count="1">
    <chartFormat chart="1" format="1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multipleItemSelectionAllowed="1" dragToData="1">
      <members count="1" level="1">
        <member name="[SportClimbing].[Date_filter].&amp;[True]"/>
      </members>
    </pivotHierarchy>
    <pivotHierarchy dragToData="1"/>
    <pivotHierarchy dragToData="1"/>
    <pivotHierarchy multipleItemSelectionAllowed="1" dragToData="1">
      <members count="2" level="1">
        <member name="[SportClimbing].[Year].&amp;[2023]"/>
        <member name="[SportClimbing].[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BC98BF-9FE9-4BAE-977B-1E0A69F19EA2}" name="Count per height" cacheId="6" applyNumberFormats="0" applyBorderFormats="0" applyFontFormats="0" applyPatternFormats="0" applyAlignmentFormats="0" applyWidthHeightFormats="1" dataCaption="Values" tag="de2ba060-8a73-417f-8ee1-f86ab1119aee" updatedVersion="8" minRefreshableVersion="3" useAutoFormatting="1" subtotalHiddenItems="1" itemPrintTitles="1" createdVersion="8" indent="0" outline="1" outlineData="1" multipleFieldFilters="0" chartFormat="9">
  <location ref="R4:S12" firstHeaderRow="1" firstDataRow="1" firstDataCol="1"/>
  <pivotFields count="9">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per height"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heigh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96E9829-7944-4354-B2AD-AC6DA8FF29C1}" name="Average of Tries num. only excl. outliers" cacheId="8" applyNumberFormats="0" applyBorderFormats="0" applyFontFormats="0" applyPatternFormats="0" applyAlignmentFormats="0" applyWidthHeightFormats="1" dataCaption="Values" tag="b6bef618-5ee3-4033-bc9f-da0ad76b62c8" updatedVersion="8" minRefreshableVersion="3" useAutoFormatting="1" subtotalHiddenItems="1" itemPrintTitles="1" createdVersion="8" indent="0" outline="1" outlineData="1" multipleFieldFilters="0" chartFormat="4">
  <location ref="A48:B54" firstHeaderRow="1" firstDataRow="1" firstDataCol="1"/>
  <pivotFields count="9">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g Tries num. only excl. outliers" fld="1" subtotal="average" baseField="0" baseItem="0"/>
  </dataFields>
  <formats count="1">
    <format dxfId="2">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Tries num. only excl. outli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E063E9-D6AF-45AB-A3A6-85D172C304AD}" name="% of flash, onsight, redpoint" cacheId="7" applyNumberFormats="0" applyBorderFormats="0" applyFontFormats="0" applyPatternFormats="0" applyAlignmentFormats="0" applyWidthHeightFormats="1" dataCaption="Values" tag="ab1dea3c-0c36-415a-9a2b-781269620190" updatedVersion="8" minRefreshableVersion="3" useAutoFormatting="1" subtotalHiddenItems="1" itemPrintTitles="1" createdVersion="8" indent="0" outline="1" outlineData="1" multipleFieldFilters="0" chartFormat="5">
  <location ref="A41:B45" firstHeaderRow="1" firstDataRow="1" firstDataCol="1"/>
  <pivotFields count="1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 of flash, OS, RP" fld="1" subtotal="count" showDataAs="percentOfTotal" baseField="0" baseItem="0"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flash, OS, R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ber_of_tries" xr10:uid="{EE0836FE-5DCC-489C-A752-816322A94CE0}" sourceName="[SportClimbing].[Total number of tries]">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 tabId="16" name="% of flash, onsight, redpoint"/>
    <pivotTable tabId="16" name="Average of Tries num. only excl. outliers"/>
    <pivotTable tabId="16" name="% of flash, onsight, redpoint per grade"/>
  </pivotTables>
  <data>
    <olap pivotCacheId="1637048802">
      <levels count="2">
        <level uniqueName="[SportClimbing].[Total number of tries].[(All)]" sourceCaption="(All)" count="0"/>
        <level uniqueName="[SportClimbing].[Total number of tries].[Total number of tries]" sourceCaption="Total number of tries" count="14">
          <ranges>
            <range startItem="0">
              <i n="[SportClimbing].[Total number of tries].&amp;[10]" c="10"/>
              <i n="[SportClimbing].[Total number of tries].&amp;[12]" c="12"/>
              <i n="[SportClimbing].[Total number of tries].&amp;[14]" c="14"/>
              <i n="[SportClimbing].[Total number of tries].&amp;[2]" c="2"/>
              <i n="[SportClimbing].[Total number of tries].&amp;[24]" c="24"/>
              <i n="[SportClimbing].[Total number of tries].&amp;[3]" c="3"/>
              <i n="[SportClimbing].[Total number of tries].&amp;[4]" c="4"/>
              <i n="[SportClimbing].[Total number of tries].&amp;[5]" c="5"/>
              <i n="[SportClimbing].[Total number of tries].&amp;[50]" c="50"/>
              <i n="[SportClimbing].[Total number of tries].&amp;[6]" c="6"/>
              <i n="[SportClimbing].[Total number of tries].&amp;[7]" c="7"/>
              <i n="[SportClimbing].[Total number of tries].&amp;[8]" c="8"/>
              <i n="[SportClimbing].[Total number of tries].&amp;[flash]" c="flash"/>
              <i n="[SportClimbing].[Total number of tries].&amp;[onsight]" c="onsight"/>
            </range>
          </ranges>
        </level>
      </levels>
      <selections count="1">
        <selection n="[SportClimbing].[Total number of tries].[All]"/>
      </selections>
    </olap>
  </data>
  <extLst>
    <x:ext xmlns:x15="http://schemas.microsoft.com/office/spreadsheetml/2010/11/main" uri="{470722E0-AACD-4C17-9CDC-17EF765DBC7E}">
      <x15:slicerCacheHideItemsWithNoData count="1">
        <x15:slicerCacheOlapLevelName uniqueName="[SportClimbing].[Total number of tries].[Total number of tri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ADBF717-C83E-4FF2-9F57-A109611EAA67}" sourceName="[SportClimbing].[Grade]">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 tabId="16" name="% of flash, onsight, redpoint"/>
    <pivotTable tabId="16" name="Average of Tries num. only excl. outliers"/>
    <pivotTable tabId="16" name="% of flash, onsight, redpoint per grade"/>
  </pivotTables>
  <data>
    <olap pivotCacheId="1637048802">
      <levels count="2">
        <level uniqueName="[SportClimbing].[Grade].[(All)]" sourceCaption="(All)" count="0"/>
        <level uniqueName="[SportClimbing].[Grade].[Grade]" sourceCaption="Grade" count="6">
          <ranges>
            <range startItem="0">
              <i n="[SportClimbing].[Grade].&amp;[7a]" c="7a"/>
              <i n="[SportClimbing].[Grade].&amp;[7a+]" c="7a+"/>
              <i n="[SportClimbing].[Grade].&amp;[7b]" c="7b"/>
              <i n="[SportClimbing].[Grade].&amp;[7b+]" c="7b+"/>
              <i n="[SportClimbing].[Grade].&amp;[7c]" c="7c"/>
              <i n="[SportClimbing].[Grade].&amp;[7c+]" c="7c+"/>
            </range>
          </ranges>
        </level>
      </levels>
      <selections count="1">
        <selection n="[SportClimbing].[Grade].[All]"/>
      </selections>
    </olap>
  </data>
  <extLst>
    <x:ext xmlns:x15="http://schemas.microsoft.com/office/spreadsheetml/2010/11/main" uri="{470722E0-AACD-4C17-9CDC-17EF765DBC7E}">
      <x15:slicerCacheHideItemsWithNoData count="1">
        <x15:slicerCacheOlapLevelName uniqueName="[SportClimbing].[Grade].[Gra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g" xr10:uid="{57957EA0-0BAF-4904-9BB8-E48552AC0E2E}" sourceName="[SportClimbing].[Crag]">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 tabId="16" name="% of flash, onsight, redpoint"/>
    <pivotTable tabId="16" name="Average of Tries num. only excl. outliers"/>
    <pivotTable tabId="16" name="% of flash, onsight, redpoint per grade"/>
  </pivotTables>
  <data>
    <olap pivotCacheId="1637048802">
      <levels count="2">
        <level uniqueName="[SportClimbing].[Crag].[(All)]" sourceCaption="(All)" count="0"/>
        <level uniqueName="[SportClimbing].[Crag].[Crag]" sourceCaption="Crag" count="36">
          <ranges>
            <range startItem="0">
              <i n="[SportClimbing].[Crag].&amp;[Arbolí]" c="Arbolí"/>
              <i n="[SportClimbing].[Crag].&amp;[Atlantida]" c="Atlantida"/>
              <i n="[SportClimbing].[Crag].&amp;[Berglsteinersee]" c="Berglsteinersee"/>
              <i n="[SportClimbing].[Crag].&amp;[Bichlersee]" c="Bichlersee"/>
              <i n="[SportClimbing].[Crag].&amp;[Can Paulet]" c="Can Paulet"/>
              <i n="[SportClimbing].[Crag].&amp;[Carol]" c="Carol"/>
              <i n="[SportClimbing].[Crag].&amp;[Cavallers]" c="Cavallers"/>
              <i n="[SportClimbing].[Crag].&amp;[Chulilla]" c="Chulilla"/>
              <i n="[SportClimbing].[Crag].&amp;[Collegats]" c="Collegats"/>
              <i n="[SportClimbing].[Crag].&amp;[Fenda de Arrabida]" c="Fenda de Arrabida"/>
              <i n="[SportClimbing].[Crag].&amp;[Font Soleia]" c="Font Soleia"/>
              <i n="[SportClimbing].[Crag].&amp;[Garraf]" c="Garraf"/>
              <i n="[SportClimbing].[Crag].&amp;[Gelida]" c="Gelida"/>
              <i n="[SportClimbing].[Crag].&amp;[Gorges de la Cesse]" c="Gorges de la Cesse"/>
              <i n="[SportClimbing].[Crag].&amp;[Grau dels matxos]" c="Grau dels matxos"/>
              <i n="[SportClimbing].[Crag].&amp;[Hundepension]" c="Hundepension"/>
              <i n="[SportClimbing].[Crag].&amp;[Le Coupeau]" c="Le Coupeau"/>
              <i n="[SportClimbing].[Crag].&amp;[Le Fayet]" c="Le Fayet"/>
              <i n="[SportClimbing].[Crag].&amp;[Mallorca]" c="Mallorca"/>
              <i n="[SportClimbing].[Crag].&amp;[Margalef]" c="Margalef"/>
              <i n="[SportClimbing].[Crag].&amp;[Martinswand]" c="Martinswand"/>
              <i n="[SportClimbing].[Crag].&amp;[Marxuquera]" c="Marxuquera"/>
              <i n="[SportClimbing].[Crag].&amp;[Montserrat norte]" c="Montserrat norte"/>
              <i n="[SportClimbing].[Crag].&amp;[Montserrat sur]" c="Montserrat sur"/>
              <i n="[SportClimbing].[Crag].&amp;[Ötztal]" c="Ötztal"/>
              <i n="[SportClimbing].[Crag].&amp;[Penyes Aragonesas (Castellón)]" c="Penyes Aragonesas (Castellón)"/>
              <i n="[SportClimbing].[Crag].&amp;[Roc d'Anglars]" c="Roc d'Anglars"/>
              <i n="[SportClimbing].[Crag].&amp;[Roc de la Lluna]" c="Roc de la Lluna"/>
              <i n="[SportClimbing].[Crag].&amp;[Rodellar]" c="Rodellar"/>
              <i n="[SportClimbing].[Crag].&amp;[Sadernes]" c="Sadernes"/>
              <i n="[SportClimbing].[Crag].&amp;[Silz]" c="Silz"/>
              <i n="[SportClimbing].[Crag].&amp;[Siurana]" c="Siurana"/>
              <i n="[SportClimbing].[Crag].&amp;[Starkenbach]" c="Starkenbach"/>
              <i n="[SportClimbing].[Crag].&amp;[Unterinn]" c="Unterinn"/>
              <i n="[SportClimbing].[Crag].&amp;[Zillertal - Astholz]" c="Zillertal - Astholz"/>
              <i n="[SportClimbing].[Crag].&amp;[Zillertal - Ewige Jagdgründe]" c="Zillertal - Ewige Jagdgründe"/>
            </range>
          </ranges>
        </level>
      </levels>
      <selections count="1">
        <selection n="[SportClimbing].[Crag].[All]"/>
      </selections>
    </olap>
  </data>
  <extLst>
    <x:ext xmlns:x15="http://schemas.microsoft.com/office/spreadsheetml/2010/11/main" uri="{470722E0-AACD-4C17-9CDC-17EF765DBC7E}">
      <x15:slicerCacheHideItemsWithNoData count="1">
        <x15:slicerCacheOlapLevelName uniqueName="[SportClimbing].[Crag].[Cr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6E0E4A-8119-4FCD-81C7-2CEF328A1A3B}" sourceName="[Years].[YEARS]">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 tabId="16" name="% of flash, onsight, redpoint"/>
    <pivotTable tabId="16" name="Average of Tries num. only excl. outliers"/>
    <pivotTable tabId="16" name="% of flash, onsight, redpoint per grade"/>
  </pivotTables>
  <data>
    <olap pivotCacheId="1637048802">
      <levels count="2">
        <level uniqueName="[Years].[YEARS].[(All)]" sourceCaption="(All)" count="0"/>
        <level uniqueName="[Years].[YEARS].[YEARS]" sourceCaption="YEARS" count="19">
          <ranges>
            <range startItem="0">
              <i n="[Years].[YEARS].&amp;[2006]" c="2006"/>
              <i n="[Years].[YEARS].&amp;[2007]" c="2007"/>
              <i n="[Years].[YEARS].&amp;[2008]" c="2008"/>
              <i n="[Years].[YEARS].&amp;[2011]" c="2011"/>
              <i n="[Years].[YEARS].&amp;[2012]" c="2012"/>
              <i n="[Years].[YEARS].&amp;[2013]" c="2013"/>
              <i n="[Years].[YEARS].&amp;[2016]" c="2016"/>
              <i n="[Years].[YEARS].&amp;[2017]" c="2017"/>
              <i n="[Years].[YEARS].&amp;[2018]" c="2018"/>
              <i n="[Years].[YEARS].&amp;[2019]" c="2019"/>
              <i n="[Years].[YEARS].&amp;[2020]" c="2020"/>
              <i n="[Years].[YEARS].&amp;[2021]" c="2021"/>
              <i n="[Years].[YEARS].&amp;[2022]" c="2022"/>
              <i n="[Years].[YEARS].&amp;[2023]" c="2023"/>
              <i n="[Years].[YEARS].&amp;[2024]" c="2024"/>
              <i n="[Years].[YEARS].&amp;[2009]" c="2009" nd="1"/>
              <i n="[Years].[YEARS].&amp;[2010]" c="2010" nd="1"/>
              <i n="[Years].[YEARS].&amp;[2014]" c="2014" nd="1"/>
              <i n="[Years].[YEARS].&amp;[2015]" c="2015" nd="1"/>
            </range>
          </ranges>
        </level>
      </levels>
      <selections count="1">
        <selection n="[Years].[YEARS].[All]"/>
      </selections>
    </olap>
  </data>
  <extLst>
    <x:ext xmlns:x15="http://schemas.microsoft.com/office/spreadsheetml/2010/11/main" uri="{470722E0-AACD-4C17-9CDC-17EF765DBC7E}">
      <x15:slicerCacheHideItemsWithNoData count="1">
        <x15:slicerCacheOlapLevelName uniqueName="[Years].[YEARS].[YEARS]" count="4"/>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ayer1" xr10:uid="{CE44DC9C-25BA-4852-A339-E86B221485AA}" sourceName="[SportClimbing].[Belayer]">
  <pivotTables>
    <pivotTable tabId="16" name="Count per number of attempts"/>
    <pivotTable tabId="16" name="Count per country"/>
    <pivotTable tabId="16" name="Count per crag"/>
    <pivotTable tabId="16" name="Count per month"/>
    <pivotTable tabId="16" name="Count per year"/>
    <pivotTable tabId="16" name="Count per belayer"/>
    <pivotTable tabId="16" name="Count per grade"/>
    <pivotTable tabId="16" name="Count per height"/>
    <pivotTable tabId="16" name="% of flash, onsight, redpoint"/>
    <pivotTable tabId="16" name="Average of Tries num. only excl. outliers"/>
    <pivotTable tabId="16" name="% of flash, onsight, redpoint per grade"/>
  </pivotTables>
  <data>
    <olap pivotCacheId="1637048802">
      <levels count="2">
        <level uniqueName="[SportClimbing].[Belayer].[(All)]" sourceCaption="(All)" count="0"/>
        <level uniqueName="[SportClimbing].[Belayer].[Belayer]" sourceCaption="Belayer" count="49">
          <ranges>
            <range startItem="0">
              <i n="[SportClimbing].[Belayer].&amp;[Alexandre Marques]" c="Alexandre Marques"/>
              <i n="[SportClimbing].[Belayer].&amp;[Andres Villarroel]" c="Andres Villarroel"/>
              <i n="[SportClimbing].[Belayer].&amp;[Angel]" c="Angel"/>
              <i n="[SportClimbing].[Belayer].&amp;[Antonin]" c="Antonin"/>
              <i n="[SportClimbing].[Belayer].&amp;[Asier]" c="Asier"/>
              <i n="[SportClimbing].[Belayer].&amp;[Bernardo]" c="Bernardo"/>
              <i n="[SportClimbing].[Belayer].&amp;[Betka]" c="Betka"/>
              <i n="[SportClimbing].[Belayer].&amp;[Byron]" c="Byron"/>
              <i n="[SportClimbing].[Belayer].&amp;[Chris Awe]" c="Chris Awe"/>
              <i n="[SportClimbing].[Belayer].&amp;[Chris Knight]" c="Chris Knight"/>
              <i n="[SportClimbing].[Belayer].&amp;[Christian]" c="Christian"/>
              <i n="[SportClimbing].[Belayer].&amp;[Daniel Perez]" c="Daniel Perez"/>
              <i n="[SportClimbing].[Belayer].&amp;[Dave]" c="Dave"/>
              <i n="[SportClimbing].[Belayer].&amp;[David Valls]" c="David Valls"/>
              <i n="[SportClimbing].[Belayer].&amp;[Donald]" c="Donald"/>
              <i n="[SportClimbing].[Belayer].&amp;[Gabo]" c="Gabo"/>
              <i n="[SportClimbing].[Belayer].&amp;[Guhlm]" c="Guhlm"/>
              <i n="[SportClimbing].[Belayer].&amp;[Gustavo]" c="Gustavo"/>
              <i n="[SportClimbing].[Belayer].&amp;[Guy]" c="Guy"/>
              <i n="[SportClimbing].[Belayer].&amp;[Henry]" c="Henry"/>
              <i n="[SportClimbing].[Belayer].&amp;[Hervé]" c="Hervé"/>
              <i n="[SportClimbing].[Belayer].&amp;[Inti]" c="Inti"/>
              <i n="[SportClimbing].[Belayer].&amp;[Juan]" c="Juan"/>
              <i n="[SportClimbing].[Belayer].&amp;[Juman]" c="Juman"/>
              <i n="[SportClimbing].[Belayer].&amp;[Karla Mexicana]" c="Karla Mexicana"/>
              <i n="[SportClimbing].[Belayer].&amp;[Kat]" c="Kat"/>
              <i n="[SportClimbing].[Belayer].&amp;[Kathy]" c="Kathy"/>
              <i n="[SportClimbing].[Belayer].&amp;[Kati Golovina]" c="Kati Golovina"/>
              <i n="[SportClimbing].[Belayer].&amp;[Klaus Charfreitag]" c="Klaus Charfreitag"/>
              <i n="[SportClimbing].[Belayer].&amp;[Laila]" c="Laila"/>
              <i n="[SportClimbing].[Belayer].&amp;[Lena]" c="Lena"/>
              <i n="[SportClimbing].[Belayer].&amp;[Lydia]" c="Lydia"/>
              <i n="[SportClimbing].[Belayer].&amp;[Marc Ros]" c="Marc Ros"/>
              <i n="[SportClimbing].[Belayer].&amp;[Martyn]" c="Martyn"/>
              <i n="[SportClimbing].[Belayer].&amp;[Nadine]" c="Nadine"/>
              <i n="[SportClimbing].[Belayer].&amp;[Natasha]" c="Natasha"/>
              <i n="[SportClimbing].[Belayer].&amp;[Patrick]" c="Patrick"/>
              <i n="[SportClimbing].[Belayer].&amp;[Pelu]" c="Pelu"/>
              <i n="[SportClimbing].[Belayer].&amp;[Sean]" c="Sean"/>
              <i n="[SportClimbing].[Belayer].&amp;[Shyamal]" c="Shyamal"/>
              <i n="[SportClimbing].[Belayer].&amp;[Teddy]" c="Teddy"/>
              <i n="[SportClimbing].[Belayer].&amp;[Thomas Bur]" c="Thomas Bur"/>
              <i n="[SportClimbing].[Belayer].&amp;[Tibor]" c="Tibor"/>
              <i n="[SportClimbing].[Belayer].&amp;[Tieme]" c="Tieme"/>
              <i n="[SportClimbing].[Belayer].&amp;[Ulises]" c="Ulises"/>
              <i n="[SportClimbing].[Belayer].&amp;[Vittorio]" c="Vittorio"/>
              <i n="[SportClimbing].[Belayer].&amp;[water solo]" c="water solo"/>
              <i n="[SportClimbing].[Belayer].&amp;[Will]" c="Will"/>
              <i n="[SportClimbing].[Belayer].&amp;[Yoel]" c="Yoel"/>
            </range>
          </ranges>
        </level>
      </levels>
      <selections count="1">
        <selection n="[SportClimbing].[Belayer].[All]"/>
      </selections>
    </olap>
  </data>
  <extLst>
    <x:ext xmlns:x15="http://schemas.microsoft.com/office/spreadsheetml/2010/11/main" uri="{470722E0-AACD-4C17-9CDC-17EF765DBC7E}">
      <x15:slicerCacheHideItemsWithNoData count="1">
        <x15:slicerCacheOlapLevelName uniqueName="[SportClimbing].[Belayer].[Belay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D38D332B-CCF9-44BD-A0E1-616CF09F8F19}" sourceName="[SportClimbing].[Height (m)]">
  <pivotTables>
    <pivotTable tabId="16" name="Count per belayer"/>
    <pivotTable tabId="16" name="Count per year"/>
    <pivotTable tabId="16" name="Count per month"/>
    <pivotTable tabId="16" name="Count per crag"/>
    <pivotTable tabId="16" name="Count per country"/>
    <pivotTable tabId="16" name="Count per number of attempts"/>
    <pivotTable tabId="16" name="Count per grade"/>
    <pivotTable tabId="16" name="Count per height"/>
    <pivotTable tabId="16" name="% of flash, onsight, redpoint"/>
    <pivotTable tabId="16" name="Average of Tries num. only excl. outliers"/>
  </pivotTables>
  <data>
    <olap pivotCacheId="1637048802">
      <levels count="2">
        <level uniqueName="[SportClimbing].[Height (m)].[(All)]" sourceCaption="(All)" count="0"/>
        <level uniqueName="[SportClimbing].[Height (m)].[Height (m)]" sourceCaption="Height (m)" count="18">
          <ranges>
            <range startItem="0">
              <i n="[SportClimbing].[Height (m)].&amp;[10]" c="10"/>
              <i n="[SportClimbing].[Height (m)].&amp;[12]" c="12"/>
              <i n="[SportClimbing].[Height (m)].&amp;[13]" c="13"/>
              <i n="[SportClimbing].[Height (m)].&amp;[15]" c="15"/>
              <i n="[SportClimbing].[Height (m)].&amp;[16]" c="16"/>
              <i n="[SportClimbing].[Height (m)].&amp;[18]" c="18"/>
              <i n="[SportClimbing].[Height (m)].&amp;[20]" c="20"/>
              <i n="[SportClimbing].[Height (m)].&amp;[22]" c="22"/>
              <i n="[SportClimbing].[Height (m)].&amp;[23]" c="23"/>
              <i n="[SportClimbing].[Height (m)].&amp;[24]" c="24"/>
              <i n="[SportClimbing].[Height (m)].&amp;[25]" c="25"/>
              <i n="[SportClimbing].[Height (m)].&amp;[27]" c="27"/>
              <i n="[SportClimbing].[Height (m)].&amp;[28]" c="28"/>
              <i n="[SportClimbing].[Height (m)].&amp;[30]" c="30"/>
              <i n="[SportClimbing].[Height (m)].&amp;[32]" c="32"/>
              <i n="[SportClimbing].[Height (m)].&amp;[35]" c="35"/>
              <i n="[SportClimbing].[Height (m)].&amp;[38]" c="38"/>
              <i n="[SportClimbing].[Height (m)].&amp;[40]" c="40"/>
            </range>
          </ranges>
        </level>
      </levels>
      <selections count="1">
        <selection n="[SportClimbing].[Height (m)].[All]"/>
      </selections>
    </olap>
  </data>
  <extLst>
    <x:ext xmlns:x15="http://schemas.microsoft.com/office/spreadsheetml/2010/11/main" uri="{470722E0-AACD-4C17-9CDC-17EF765DBC7E}">
      <x15:slicerCacheHideItemsWithNoData count="1">
        <x15:slicerCacheOlapLevelName uniqueName="[SportClimbing].[Height (m)].[Height (m)]"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2" xr10:uid="{C71B0650-46EA-4E6C-9312-E95775CF418B}" sourceName="[MONTHS].[MONTHS 2]">
  <pivotTables>
    <pivotTable tabId="16" name="% of flash, onsight, redpoint"/>
    <pivotTable tabId="16" name="Average of Tries num. only excl. outliers"/>
    <pivotTable tabId="16" name="Count per belayer"/>
    <pivotTable tabId="16" name="Count per country"/>
    <pivotTable tabId="16" name="Count per crag"/>
    <pivotTable tabId="16" name="Count per grade"/>
    <pivotTable tabId="16" name="Count per height"/>
    <pivotTable tabId="16" name="Count per month"/>
    <pivotTable tabId="16" name="Count per number of attempts"/>
    <pivotTable tabId="16" name="Count per year"/>
    <pivotTable tabId="16" name="% of flash, onsight, redpoint per grade"/>
  </pivotTables>
  <data>
    <olap pivotCacheId="1637048802">
      <levels count="2">
        <level uniqueName="[MONTHS].[MONTHS 2].[(All)]" sourceCaption="(All)" count="0"/>
        <level uniqueName="[MONTHS].[MONTHS 2].[MONTHS 2]" sourceCaption="MONTHS 2" count="12">
          <ranges>
            <range startItem="0">
              <i n="[MONTHS].[MONTHS 2].&amp;[Jan]" c="Jan"/>
              <i n="[MONTHS].[MONTHS 2].&amp;[Feb]" c="Feb"/>
              <i n="[MONTHS].[MONTHS 2].&amp;[Mar]" c="Mar"/>
              <i n="[MONTHS].[MONTHS 2].&amp;[Apr]" c="Apr"/>
              <i n="[MONTHS].[MONTHS 2].&amp;[May]" c="May"/>
              <i n="[MONTHS].[MONTHS 2].&amp;[Jun]" c="Jun"/>
              <i n="[MONTHS].[MONTHS 2].&amp;[Jul]" c="Jul"/>
              <i n="[MONTHS].[MONTHS 2].&amp;[Aug]" c="Aug"/>
              <i n="[MONTHS].[MONTHS 2].&amp;[Sep]" c="Sep"/>
              <i n="[MONTHS].[MONTHS 2].&amp;[Oct]" c="Oct"/>
              <i n="[MONTHS].[MONTHS 2].&amp;[Nov]" c="Nov"/>
              <i n="[MONTHS].[MONTHS 2].&amp;[Dec]" c="Dec"/>
            </range>
          </ranges>
        </level>
      </levels>
      <selections count="1">
        <selection n="[MONTHS].[MONTHS 2].[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range__m" xr10:uid="{3C1FCFFA-F8F4-417D-AECE-AFD813B9F293}" sourceName="[SportClimbing].[Height range (m)]">
  <pivotTables>
    <pivotTable tabId="16" name="% of flash, onsight, redpoint"/>
    <pivotTable tabId="16" name="Average of Tries num. only excl. outliers"/>
    <pivotTable tabId="16" name="Count per belayer"/>
    <pivotTable tabId="16" name="Count per country"/>
    <pivotTable tabId="16" name="Count per crag"/>
    <pivotTable tabId="16" name="Count per grade"/>
    <pivotTable tabId="16" name="Count per height"/>
    <pivotTable tabId="16" name="Count per month"/>
    <pivotTable tabId="16" name="Count per number of attempts"/>
    <pivotTable tabId="16" name="Count per year"/>
    <pivotTable tabId="16" name="% of flash, onsight, redpoint per grade"/>
  </pivotTables>
  <data>
    <olap pivotCacheId="1637048802">
      <levels count="2">
        <level uniqueName="[SportClimbing].[Height range (m)].[(All)]" sourceCaption="(All)" count="0"/>
        <level uniqueName="[SportClimbing].[Height range (m)].[Height range (m)]" sourceCaption="Height range (m)" count="7">
          <ranges>
            <range startItem="0">
              <i n="[SportClimbing].[Height range (m)].&amp;[0-10]" c="0-10"/>
              <i n="[SportClimbing].[Height range (m)].&amp;[11-15]" c="11-15"/>
              <i n="[SportClimbing].[Height range (m)].&amp;[16-20]" c="16-20"/>
              <i n="[SportClimbing].[Height range (m)].&amp;[21-25]" c="21-25"/>
              <i n="[SportClimbing].[Height range (m)].&amp;[26-30]" c="26-30"/>
              <i n="[SportClimbing].[Height range (m)].&amp;[31-35]" c="31-35"/>
              <i n="[SportClimbing].[Height range (m)].&amp;[35+]" c="35+"/>
            </range>
          </ranges>
        </level>
      </levels>
      <selections count="1">
        <selection n="[SportClimbing].[Height range (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 TRIES" xr10:uid="{DC031239-5696-4400-94A8-168247819DF2}" cache="Slicer_Total_number_of_tries" caption="Total number of tries" columnCount="4" level="1" style="SlicerStyleDark1" rowHeight="225425"/>
  <slicer name="SLICER - GRADE" xr10:uid="{C9D86EF3-DA22-4E79-9417-61ECB4BE31B2}" cache="Slicer_Grade" caption="Grade" columnCount="2" level="1" style="Grade" rowHeight="225425"/>
  <slicer name="SLICER - CRAG" xr10:uid="{57EE081A-5355-4C6F-AF2A-30C624F4D53F}" cache="Slicer_Crag" caption="Crag" columnCount="7" level="1" style="SlicerStyleDark2 2" rowHeight="225425"/>
  <slicer name="SLICER -YEAR" xr10:uid="{9C5CB6E8-0DB1-4CE8-B125-C3696FFEC8D3}" cache="Slicer_YEARS" caption="Year" columnCount="4" level="1" style="SlicerStyleDark6" rowHeight="225425"/>
  <slicer name="SLICER - PARTNER" xr10:uid="{6A73B54E-930C-4E8F-9CD2-F22A2152753F}" cache="Slicer_Belayer1" caption="Climbing partner" columnCount="5" level="1" style="Belayer" rowHeight="225425"/>
  <slicer name="SLICER - HEIGHT" xr10:uid="{1C541FAA-BC74-4DDB-A62D-1E2A3A72EDEC}" cache="Slicer_Height__m" caption="Height (m)" columnCount="5" level="1" style="SlicerStyleDark5" rowHeight="225425"/>
  <slicer name="SLICER - MONTH" xr10:uid="{12489FBE-ACFB-4A32-815A-D35FA83CBF83}" cache="Slicer_MONTHS_2" caption="Month" columnCount="3" level="1" style="Month" rowHeight="225425"/>
  <slicer name="SLICER - HEIGHT RANGE" xr10:uid="{3BB562B2-DE17-4E06-8C74-FA86DBD22199}" cache="Slicer_Height_range__m" caption="Height range (m)" columnCount="2" level="1"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SportClimbing" displayName="SportClimbing" ref="A1:Q169" totalsRowShown="0" headerRowDxfId="22" dataDxfId="21">
  <autoFilter ref="A1:Q169" xr:uid="{00000000-0009-0000-0100-00000B000000}"/>
  <tableColumns count="17">
    <tableColumn id="15" xr3:uid="{FE3DDA29-F15F-44B8-AEE9-6E7A12EB2621}" name="Date" dataDxfId="20">
      <calculatedColumnFormula>DATE(SportClimbing[[#This Row],[Year]],_xlfn.XLOOKUP(SportClimbing[[#This Row],[Month]],MONTHS[MONTHS 2],MONTHS[MONTHS 3]),SportClimbing[[#This Row],[Day]])</calculatedColumnFormula>
    </tableColumn>
    <tableColumn id="16" xr3:uid="{CD864414-533C-4B70-8D0E-C6C7958F5345}" name="Date_filter" dataDxfId="19">
      <calculatedColumnFormula>AND(SportClimbing[[#This Row],[Date]] &gt;= TODAY()-365, SportClimbing[[#This Row],[Date]] &lt;= TODAY())</calculatedColumnFormula>
    </tableColumn>
    <tableColumn id="1" xr3:uid="{00000000-0010-0000-0000-000001000000}" name="Day" dataDxfId="18"/>
    <tableColumn id="2" xr3:uid="{00000000-0010-0000-0000-000002000000}" name="Month" dataDxfId="17"/>
    <tableColumn id="3" xr3:uid="{00000000-0010-0000-0000-000003000000}" name="Year" dataDxfId="16"/>
    <tableColumn id="4" xr3:uid="{00000000-0010-0000-0000-000004000000}" name="Route name" dataDxfId="15"/>
    <tableColumn id="5" xr3:uid="{00000000-0010-0000-0000-000005000000}" name="Grade" dataDxfId="14"/>
    <tableColumn id="11" xr3:uid="{BFFEE807-DBDA-4F0E-AB51-6D193DCB058B}" name="Country" dataDxfId="13"/>
    <tableColumn id="6" xr3:uid="{00000000-0010-0000-0000-000006000000}" name="Crag" dataDxfId="12"/>
    <tableColumn id="7" xr3:uid="{00000000-0010-0000-0000-000007000000}" name="Sector" dataDxfId="11"/>
    <tableColumn id="8" xr3:uid="{00000000-0010-0000-0000-000008000000}" name="Height (m)" dataDxfId="10"/>
    <tableColumn id="12" xr3:uid="{81841973-0EB5-42FD-BFDD-2B7B229B7F5E}" name="Height range (m)" dataDxfId="9">
      <calculatedColumnFormula>IF(SportClimbing[[#This Row],[Height (m)]]&lt;11, "0-10", IF(SportClimbing[[#This Row],[Height (m)]]&lt;16, "11-15", IF(SportClimbing[[#This Row],[Height (m)]]&lt;21, "16-20", IF(SportClimbing[[#This Row],[Height (m)]]&lt;26, "21-25", IF(SportClimbing[[#This Row],[Height (m)]]&lt;31, "26-30", IF(SportClimbing[[#This Row],[Height (m)]]&lt;36, "31-35", "35+"))))))</calculatedColumnFormula>
    </tableColumn>
    <tableColumn id="9" xr3:uid="{00000000-0010-0000-0000-000009000000}" name="Belayer" dataDxfId="8"/>
    <tableColumn id="10" xr3:uid="{00000000-0010-0000-0000-00000A000000}" name="Total number of tries" dataDxfId="7"/>
    <tableColumn id="13" xr3:uid="{CFDCCC54-2F7A-4831-BA52-05C63F2A3A19}" name="Tries num. only excl. outliers" dataDxfId="6">
      <calculatedColumnFormula>IF(ISNUMBER(SportClimbing[[#This Row],[Total number of tries]])=TRUE, SportClimbing[[#This Row],[Total number of tries]], 1)</calculatedColumnFormula>
    </tableColumn>
    <tableColumn id="14" xr3:uid="{A0FF27BE-EC33-40AC-AEF4-B5788A5C4E1F}" name="onsight/flash/redpoint" dataDxfId="5">
      <calculatedColumnFormula>IF(ISNUMBER(SportClimbing[[#This Row],[Total number of tries]])=TRUE, "redpoint", SportClimbing[[#This Row],[Total number of tries]])</calculatedColumnFormula>
    </tableColumn>
    <tableColumn id="17" xr3:uid="{BD42760A-86CB-48E9-958C-2E58AD76AEA6}" name="Score" dataDxfId="4">
      <calculatedColumnFormula>_xlfn.XLOOKUP(SportClimbing[[#This Row],[Grade]],SCORE[GRADE],SCORE[SCORE],,)</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DA1C8-67BC-46A4-B59F-88BB6F02F3A5}" name="YEARS" displayName="YEARS" ref="A1:A20" totalsRowShown="0">
  <autoFilter ref="A1:A20" xr:uid="{5DBDA1C8-67BC-46A4-B59F-88BB6F02F3A5}"/>
  <tableColumns count="1">
    <tableColumn id="1" xr3:uid="{94E9D351-C9E9-4065-813F-F63DB1439259}" name="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CDF67-69C6-4F8E-8866-17A2301F4074}" name="MONTHS" displayName="MONTHS" ref="C1:E13" totalsRowShown="0">
  <autoFilter ref="C1:E13" xr:uid="{F65CDF67-69C6-4F8E-8866-17A2301F4074}"/>
  <tableColumns count="3">
    <tableColumn id="1" xr3:uid="{077EAEE1-3C25-4029-8A12-05952909279A}" name="MONTHS 1"/>
    <tableColumn id="2" xr3:uid="{48F14ADA-60D5-42F2-B026-D004D0FF61D3}" name="MONTHS 2"/>
    <tableColumn id="3" xr3:uid="{6220A5CE-1022-4C93-A397-A38BF650EDBE}" name="MONTHS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91DC0-84F5-47BE-B79E-2355DF0C3A3F}" name="GRADES" displayName="GRADES" ref="G1:G7" totalsRowShown="0">
  <autoFilter ref="G1:G7" xr:uid="{C5E91DC0-84F5-47BE-B79E-2355DF0C3A3F}"/>
  <tableColumns count="1">
    <tableColumn id="1" xr3:uid="{1476F114-40F1-4E3E-BADA-69DE0D8C9ED5}" name="GRA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27473-E8A2-44E6-8CC2-65EBEEE0731C}" name="SCORE" displayName="SCORE" ref="G11:H18" totalsRowShown="0">
  <autoFilter ref="G11:H18" xr:uid="{4EE27473-E8A2-44E6-8CC2-65EBEEE0731C}"/>
  <tableColumns count="2">
    <tableColumn id="1" xr3:uid="{EC5139E1-DD24-4F5D-89A5-32581CB085D3}" name="GRADE"/>
    <tableColumn id="2" xr3:uid="{750B5A90-0220-490A-91AE-566A38B25C6F}" name="SCO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Q169"/>
  <sheetViews>
    <sheetView showGridLines="0" tabSelected="1" zoomScaleNormal="100" workbookViewId="0">
      <pane ySplit="1" topLeftCell="A134" activePane="bottomLeft" state="frozen"/>
      <selection pane="bottomLeft" activeCell="D174" sqref="D174"/>
    </sheetView>
  </sheetViews>
  <sheetFormatPr defaultColWidth="11.5703125" defaultRowHeight="12.75" x14ac:dyDescent="0.2"/>
  <cols>
    <col min="1" max="1" width="11.5703125" style="21"/>
    <col min="2" max="2" width="11.5703125" style="21" customWidth="1"/>
    <col min="3" max="3" width="9.85546875" bestFit="1" customWidth="1"/>
    <col min="4" max="4" width="8.85546875" bestFit="1" customWidth="1"/>
    <col min="5" max="5" width="7.140625" bestFit="1" customWidth="1"/>
    <col min="6" max="6" width="34.5703125" bestFit="1" customWidth="1"/>
    <col min="7" max="7" width="8.5703125" bestFit="1" customWidth="1"/>
    <col min="8" max="8" width="10.7109375" bestFit="1" customWidth="1"/>
    <col min="9" max="9" width="27.7109375" bestFit="1" customWidth="1"/>
    <col min="10" max="10" width="29.28515625" bestFit="1" customWidth="1"/>
    <col min="11" max="11" width="12.28515625" bestFit="1" customWidth="1"/>
    <col min="12" max="12" width="18" bestFit="1" customWidth="1"/>
    <col min="13" max="13" width="17.42578125" bestFit="1" customWidth="1"/>
    <col min="14" max="14" width="22.42578125" bestFit="1" customWidth="1"/>
    <col min="15" max="15" width="30" bestFit="1" customWidth="1"/>
    <col min="16" max="16" width="23.140625" bestFit="1" customWidth="1"/>
  </cols>
  <sheetData>
    <row r="1" spans="1:17" x14ac:dyDescent="0.2">
      <c r="A1" s="21" t="s">
        <v>422</v>
      </c>
      <c r="B1" s="21" t="s">
        <v>423</v>
      </c>
      <c r="C1" t="s">
        <v>136</v>
      </c>
      <c r="D1" t="s">
        <v>137</v>
      </c>
      <c r="E1" t="s">
        <v>138</v>
      </c>
      <c r="F1" t="s">
        <v>139</v>
      </c>
      <c r="G1" t="s">
        <v>140</v>
      </c>
      <c r="H1" t="s">
        <v>260</v>
      </c>
      <c r="I1" t="s">
        <v>141</v>
      </c>
      <c r="J1" t="s">
        <v>142</v>
      </c>
      <c r="K1" t="s">
        <v>143</v>
      </c>
      <c r="L1" t="s">
        <v>379</v>
      </c>
      <c r="M1" t="s">
        <v>144</v>
      </c>
      <c r="N1" t="s">
        <v>145</v>
      </c>
      <c r="O1" s="24" t="s">
        <v>408</v>
      </c>
      <c r="P1" t="s">
        <v>404</v>
      </c>
      <c r="Q1" t="s">
        <v>439</v>
      </c>
    </row>
    <row r="2" spans="1:17" x14ac:dyDescent="0.2">
      <c r="A2" s="21">
        <f>DATE(SportClimbing[[#This Row],[Year]],_xlfn.XLOOKUP(SportClimbing[[#This Row],[Month]],MONTHS[MONTHS 2],MONTHS[MONTHS 3]),SportClimbing[[#This Row],[Day]])</f>
        <v>38913</v>
      </c>
      <c r="B2" s="21" t="b">
        <f ca="1">AND(SportClimbing[[#This Row],[Date]] &gt;= TODAY()-365, SportClimbing[[#This Row],[Date]] &lt;= TODAY())</f>
        <v>0</v>
      </c>
      <c r="C2">
        <v>15</v>
      </c>
      <c r="D2" t="s">
        <v>366</v>
      </c>
      <c r="E2">
        <v>2006</v>
      </c>
      <c r="F2" t="s">
        <v>2</v>
      </c>
      <c r="G2" t="s">
        <v>3</v>
      </c>
      <c r="H2" t="s">
        <v>261</v>
      </c>
      <c r="I2" t="s">
        <v>1</v>
      </c>
      <c r="J2" t="s">
        <v>4</v>
      </c>
      <c r="K2">
        <v>15</v>
      </c>
      <c r="L2" t="str">
        <f>IF(SportClimbing[[#This Row],[Height (m)]]&lt;11, "0-10", IF(SportClimbing[[#This Row],[Height (m)]]&lt;16, "11-15", IF(SportClimbing[[#This Row],[Height (m)]]&lt;21, "16-20", IF(SportClimbing[[#This Row],[Height (m)]]&lt;26, "21-25", IF(SportClimbing[[#This Row],[Height (m)]]&lt;31, "26-30", IF(SportClimbing[[#This Row],[Height (m)]]&lt;36, "31-35", "35+"))))))</f>
        <v>11-15</v>
      </c>
      <c r="M2" t="s">
        <v>10</v>
      </c>
      <c r="N2">
        <v>7</v>
      </c>
      <c r="O2">
        <f>IF(ISNUMBER(SportClimbing[[#This Row],[Total number of tries]])=TRUE, SportClimbing[[#This Row],[Total number of tries]], 1)</f>
        <v>7</v>
      </c>
      <c r="P2" t="str">
        <f>IF(ISNUMBER(SportClimbing[[#This Row],[Total number of tries]])=TRUE, "redpoint", SportClimbing[[#This Row],[Total number of tries]])</f>
        <v>redpoint</v>
      </c>
      <c r="Q2">
        <f>_xlfn.XLOOKUP(SportClimbing[[#This Row],[Grade]],SCORE[GRADE],SCORE[SCORE],,)</f>
        <v>10</v>
      </c>
    </row>
    <row r="3" spans="1:17" x14ac:dyDescent="0.2">
      <c r="A3" s="21">
        <f>DATE(SportClimbing[[#This Row],[Year]],_xlfn.XLOOKUP(SportClimbing[[#This Row],[Month]],MONTHS[MONTHS 2],MONTHS[MONTHS 3]),SportClimbing[[#This Row],[Day]])</f>
        <v>39285</v>
      </c>
      <c r="B3" s="21" t="b">
        <f ca="1">AND(SportClimbing[[#This Row],[Date]] &gt;= TODAY()-365, SportClimbing[[#This Row],[Date]] &lt;= TODAY())</f>
        <v>0</v>
      </c>
      <c r="C3">
        <v>22</v>
      </c>
      <c r="D3" t="s">
        <v>366</v>
      </c>
      <c r="E3">
        <v>2007</v>
      </c>
      <c r="F3" t="s">
        <v>5</v>
      </c>
      <c r="G3" t="s">
        <v>3</v>
      </c>
      <c r="H3" t="s">
        <v>261</v>
      </c>
      <c r="I3" t="s">
        <v>1</v>
      </c>
      <c r="J3" t="s">
        <v>4</v>
      </c>
      <c r="K3">
        <v>25</v>
      </c>
      <c r="L3" t="str">
        <f>IF(SportClimbing[[#This Row],[Height (m)]]&lt;11, "0-10", IF(SportClimbing[[#This Row],[Height (m)]]&lt;16, "11-15", IF(SportClimbing[[#This Row],[Height (m)]]&lt;21, "16-20", IF(SportClimbing[[#This Row],[Height (m)]]&lt;26, "21-25", IF(SportClimbing[[#This Row],[Height (m)]]&lt;31, "26-30", IF(SportClimbing[[#This Row],[Height (m)]]&lt;36, "31-35", "35+"))))))</f>
        <v>21-25</v>
      </c>
      <c r="M3" t="s">
        <v>6</v>
      </c>
      <c r="N3">
        <v>4</v>
      </c>
      <c r="O3">
        <f>IF(ISNUMBER(SportClimbing[[#This Row],[Total number of tries]])=TRUE, SportClimbing[[#This Row],[Total number of tries]], 1)</f>
        <v>4</v>
      </c>
      <c r="P3" t="str">
        <f>IF(ISNUMBER(SportClimbing[[#This Row],[Total number of tries]])=TRUE, "redpoint", SportClimbing[[#This Row],[Total number of tries]])</f>
        <v>redpoint</v>
      </c>
      <c r="Q3">
        <f>_xlfn.XLOOKUP(SportClimbing[[#This Row],[Grade]],SCORE[GRADE],SCORE[SCORE],,)</f>
        <v>10</v>
      </c>
    </row>
    <row r="4" spans="1:17" x14ac:dyDescent="0.2">
      <c r="A4" s="21">
        <f>DATE(SportClimbing[[#This Row],[Year]],_xlfn.XLOOKUP(SportClimbing[[#This Row],[Month]],MONTHS[MONTHS 2],MONTHS[MONTHS 3]),SportClimbing[[#This Row],[Day]])</f>
        <v>39557</v>
      </c>
      <c r="B4" s="21" t="b">
        <f ca="1">AND(SportClimbing[[#This Row],[Date]] &gt;= TODAY()-365, SportClimbing[[#This Row],[Date]] &lt;= TODAY())</f>
        <v>0</v>
      </c>
      <c r="C4">
        <v>19</v>
      </c>
      <c r="D4" t="s">
        <v>369</v>
      </c>
      <c r="E4">
        <v>2008</v>
      </c>
      <c r="F4" t="s">
        <v>7</v>
      </c>
      <c r="G4" t="s">
        <v>3</v>
      </c>
      <c r="H4" t="s">
        <v>261</v>
      </c>
      <c r="I4" t="s">
        <v>8</v>
      </c>
      <c r="J4" t="s">
        <v>9</v>
      </c>
      <c r="K4">
        <v>25</v>
      </c>
      <c r="L4" t="str">
        <f>IF(SportClimbing[[#This Row],[Height (m)]]&lt;11, "0-10", IF(SportClimbing[[#This Row],[Height (m)]]&lt;16, "11-15", IF(SportClimbing[[#This Row],[Height (m)]]&lt;21, "16-20", IF(SportClimbing[[#This Row],[Height (m)]]&lt;26, "21-25", IF(SportClimbing[[#This Row],[Height (m)]]&lt;31, "26-30", IF(SportClimbing[[#This Row],[Height (m)]]&lt;36, "31-35", "35+"))))))</f>
        <v>21-25</v>
      </c>
      <c r="M4" t="s">
        <v>10</v>
      </c>
      <c r="N4" t="s">
        <v>11</v>
      </c>
      <c r="O4">
        <f>IF(ISNUMBER(SportClimbing[[#This Row],[Total number of tries]])=TRUE, SportClimbing[[#This Row],[Total number of tries]], 1)</f>
        <v>1</v>
      </c>
      <c r="P4" t="str">
        <f>IF(ISNUMBER(SportClimbing[[#This Row],[Total number of tries]])=TRUE, "redpoint", SportClimbing[[#This Row],[Total number of tries]])</f>
        <v>flash</v>
      </c>
      <c r="Q4">
        <f>_xlfn.XLOOKUP(SportClimbing[[#This Row],[Grade]],SCORE[GRADE],SCORE[SCORE],,)</f>
        <v>10</v>
      </c>
    </row>
    <row r="5" spans="1:17" x14ac:dyDescent="0.2">
      <c r="A5" s="21">
        <f>DATE(SportClimbing[[#This Row],[Year]],_xlfn.XLOOKUP(SportClimbing[[#This Row],[Month]],MONTHS[MONTHS 2],MONTHS[MONTHS 3]),SportClimbing[[#This Row],[Day]])</f>
        <v>39571</v>
      </c>
      <c r="B5" s="21" t="b">
        <f ca="1">AND(SportClimbing[[#This Row],[Date]] &gt;= TODAY()-365, SportClimbing[[#This Row],[Date]] &lt;= TODAY())</f>
        <v>0</v>
      </c>
      <c r="C5">
        <v>3</v>
      </c>
      <c r="D5" t="s">
        <v>155</v>
      </c>
      <c r="E5">
        <v>2008</v>
      </c>
      <c r="F5" t="s">
        <v>225</v>
      </c>
      <c r="G5" t="s">
        <v>3</v>
      </c>
      <c r="H5" t="s">
        <v>261</v>
      </c>
      <c r="I5" t="s">
        <v>12</v>
      </c>
      <c r="J5" t="s">
        <v>0</v>
      </c>
      <c r="K5">
        <v>18</v>
      </c>
      <c r="L5" t="str">
        <f>IF(SportClimbing[[#This Row],[Height (m)]]&lt;11, "0-10", IF(SportClimbing[[#This Row],[Height (m)]]&lt;16, "11-15", IF(SportClimbing[[#This Row],[Height (m)]]&lt;21, "16-20", IF(SportClimbing[[#This Row],[Height (m)]]&lt;26, "21-25", IF(SportClimbing[[#This Row],[Height (m)]]&lt;31, "26-30", IF(SportClimbing[[#This Row],[Height (m)]]&lt;36, "31-35", "35+"))))))</f>
        <v>16-20</v>
      </c>
      <c r="M5" t="s">
        <v>13</v>
      </c>
      <c r="N5">
        <v>2</v>
      </c>
      <c r="O5">
        <f>IF(ISNUMBER(SportClimbing[[#This Row],[Total number of tries]])=TRUE, SportClimbing[[#This Row],[Total number of tries]], 1)</f>
        <v>2</v>
      </c>
      <c r="P5" t="str">
        <f>IF(ISNUMBER(SportClimbing[[#This Row],[Total number of tries]])=TRUE, "redpoint", SportClimbing[[#This Row],[Total number of tries]])</f>
        <v>redpoint</v>
      </c>
      <c r="Q5">
        <f>_xlfn.XLOOKUP(SportClimbing[[#This Row],[Grade]],SCORE[GRADE],SCORE[SCORE],,)</f>
        <v>10</v>
      </c>
    </row>
    <row r="6" spans="1:17" x14ac:dyDescent="0.2">
      <c r="A6" s="21">
        <f>DATE(SportClimbing[[#This Row],[Year]],_xlfn.XLOOKUP(SportClimbing[[#This Row],[Month]],MONTHS[MONTHS 2],MONTHS[MONTHS 3]),SportClimbing[[#This Row],[Day]])</f>
        <v>40761</v>
      </c>
      <c r="B6" s="21" t="b">
        <f ca="1">AND(SportClimbing[[#This Row],[Date]] &gt;= TODAY()-365, SportClimbing[[#This Row],[Date]] &lt;= TODAY())</f>
        <v>0</v>
      </c>
      <c r="C6">
        <v>6</v>
      </c>
      <c r="D6" t="s">
        <v>158</v>
      </c>
      <c r="E6">
        <v>2011</v>
      </c>
      <c r="F6" t="s">
        <v>14</v>
      </c>
      <c r="G6" t="s">
        <v>3</v>
      </c>
      <c r="H6" t="s">
        <v>262</v>
      </c>
      <c r="I6" t="s">
        <v>15</v>
      </c>
      <c r="J6" t="s">
        <v>16</v>
      </c>
      <c r="K6">
        <v>20</v>
      </c>
      <c r="L6" t="str">
        <f>IF(SportClimbing[[#This Row],[Height (m)]]&lt;11, "0-10", IF(SportClimbing[[#This Row],[Height (m)]]&lt;16, "11-15", IF(SportClimbing[[#This Row],[Height (m)]]&lt;21, "16-20", IF(SportClimbing[[#This Row],[Height (m)]]&lt;26, "21-25", IF(SportClimbing[[#This Row],[Height (m)]]&lt;31, "26-30", IF(SportClimbing[[#This Row],[Height (m)]]&lt;36, "31-35", "35+"))))))</f>
        <v>16-20</v>
      </c>
      <c r="M6" t="s">
        <v>17</v>
      </c>
      <c r="N6">
        <v>2</v>
      </c>
      <c r="O6">
        <f>IF(ISNUMBER(SportClimbing[[#This Row],[Total number of tries]])=TRUE, SportClimbing[[#This Row],[Total number of tries]], 1)</f>
        <v>2</v>
      </c>
      <c r="P6" t="str">
        <f>IF(ISNUMBER(SportClimbing[[#This Row],[Total number of tries]])=TRUE, "redpoint", SportClimbing[[#This Row],[Total number of tries]])</f>
        <v>redpoint</v>
      </c>
      <c r="Q6">
        <f>_xlfn.XLOOKUP(SportClimbing[[#This Row],[Grade]],SCORE[GRADE],SCORE[SCORE],,)</f>
        <v>10</v>
      </c>
    </row>
    <row r="7" spans="1:17" x14ac:dyDescent="0.2">
      <c r="A7" s="21">
        <f>DATE(SportClimbing[[#This Row],[Year]],_xlfn.XLOOKUP(SportClimbing[[#This Row],[Month]],MONTHS[MONTHS 2],MONTHS[MONTHS 3]),SportClimbing[[#This Row],[Day]])</f>
        <v>41007</v>
      </c>
      <c r="B7" s="21" t="b">
        <f ca="1">AND(SportClimbing[[#This Row],[Date]] &gt;= TODAY()-365, SportClimbing[[#This Row],[Date]] &lt;= TODAY())</f>
        <v>0</v>
      </c>
      <c r="C7">
        <v>8</v>
      </c>
      <c r="D7" t="s">
        <v>369</v>
      </c>
      <c r="E7">
        <v>2012</v>
      </c>
      <c r="F7" t="s">
        <v>118</v>
      </c>
      <c r="G7" t="s">
        <v>3</v>
      </c>
      <c r="H7" t="s">
        <v>262</v>
      </c>
      <c r="I7" t="s">
        <v>18</v>
      </c>
      <c r="J7" t="s">
        <v>19</v>
      </c>
      <c r="K7">
        <v>20</v>
      </c>
      <c r="L7" t="str">
        <f>IF(SportClimbing[[#This Row],[Height (m)]]&lt;11, "0-10", IF(SportClimbing[[#This Row],[Height (m)]]&lt;16, "11-15", IF(SportClimbing[[#This Row],[Height (m)]]&lt;21, "16-20", IF(SportClimbing[[#This Row],[Height (m)]]&lt;26, "21-25", IF(SportClimbing[[#This Row],[Height (m)]]&lt;31, "26-30", IF(SportClimbing[[#This Row],[Height (m)]]&lt;36, "31-35", "35+"))))))</f>
        <v>16-20</v>
      </c>
      <c r="M7" t="s">
        <v>146</v>
      </c>
      <c r="N7">
        <v>2</v>
      </c>
      <c r="O7">
        <f>IF(ISNUMBER(SportClimbing[[#This Row],[Total number of tries]])=TRUE, SportClimbing[[#This Row],[Total number of tries]], 1)</f>
        <v>2</v>
      </c>
      <c r="P7" t="str">
        <f>IF(ISNUMBER(SportClimbing[[#This Row],[Total number of tries]])=TRUE, "redpoint", SportClimbing[[#This Row],[Total number of tries]])</f>
        <v>redpoint</v>
      </c>
      <c r="Q7">
        <f>_xlfn.XLOOKUP(SportClimbing[[#This Row],[Grade]],SCORE[GRADE],SCORE[SCORE],,)</f>
        <v>10</v>
      </c>
    </row>
    <row r="8" spans="1:17" x14ac:dyDescent="0.2">
      <c r="A8" s="21">
        <f>DATE(SportClimbing[[#This Row],[Year]],_xlfn.XLOOKUP(SportClimbing[[#This Row],[Month]],MONTHS[MONTHS 2],MONTHS[MONTHS 3]),SportClimbing[[#This Row],[Day]])</f>
        <v>41234</v>
      </c>
      <c r="B8" s="21" t="b">
        <f ca="1">AND(SportClimbing[[#This Row],[Date]] &gt;= TODAY()-365, SportClimbing[[#This Row],[Date]] &lt;= TODAY())</f>
        <v>0</v>
      </c>
      <c r="C8">
        <v>21</v>
      </c>
      <c r="D8" t="s">
        <v>160</v>
      </c>
      <c r="E8">
        <v>2012</v>
      </c>
      <c r="F8" t="s">
        <v>20</v>
      </c>
      <c r="G8" t="s">
        <v>21</v>
      </c>
      <c r="H8" t="s">
        <v>262</v>
      </c>
      <c r="I8" t="s">
        <v>22</v>
      </c>
      <c r="J8" t="s">
        <v>23</v>
      </c>
      <c r="K8">
        <v>25</v>
      </c>
      <c r="L8" t="str">
        <f>IF(SportClimbing[[#This Row],[Height (m)]]&lt;11, "0-10", IF(SportClimbing[[#This Row],[Height (m)]]&lt;16, "11-15", IF(SportClimbing[[#This Row],[Height (m)]]&lt;21, "16-20", IF(SportClimbing[[#This Row],[Height (m)]]&lt;26, "21-25", IF(SportClimbing[[#This Row],[Height (m)]]&lt;31, "26-30", IF(SportClimbing[[#This Row],[Height (m)]]&lt;36, "31-35", "35+"))))))</f>
        <v>21-25</v>
      </c>
      <c r="M8" t="s">
        <v>24</v>
      </c>
      <c r="N8">
        <v>4</v>
      </c>
      <c r="O8">
        <f>IF(ISNUMBER(SportClimbing[[#This Row],[Total number of tries]])=TRUE, SportClimbing[[#This Row],[Total number of tries]], 1)</f>
        <v>4</v>
      </c>
      <c r="P8" t="str">
        <f>IF(ISNUMBER(SportClimbing[[#This Row],[Total number of tries]])=TRUE, "redpoint", SportClimbing[[#This Row],[Total number of tries]])</f>
        <v>redpoint</v>
      </c>
      <c r="Q8">
        <f>_xlfn.XLOOKUP(SportClimbing[[#This Row],[Grade]],SCORE[GRADE],SCORE[SCORE],,)</f>
        <v>15</v>
      </c>
    </row>
    <row r="9" spans="1:17" x14ac:dyDescent="0.2">
      <c r="A9" s="21">
        <f>DATE(SportClimbing[[#This Row],[Year]],_xlfn.XLOOKUP(SportClimbing[[#This Row],[Month]],MONTHS[MONTHS 2],MONTHS[MONTHS 3]),SportClimbing[[#This Row],[Day]])</f>
        <v>41264</v>
      </c>
      <c r="B9" s="21" t="b">
        <f ca="1">AND(SportClimbing[[#This Row],[Date]] &gt;= TODAY()-365, SportClimbing[[#This Row],[Date]] &lt;= TODAY())</f>
        <v>0</v>
      </c>
      <c r="C9">
        <v>21</v>
      </c>
      <c r="D9" t="s">
        <v>161</v>
      </c>
      <c r="E9">
        <v>2012</v>
      </c>
      <c r="F9" t="s">
        <v>28</v>
      </c>
      <c r="G9" t="s">
        <v>21</v>
      </c>
      <c r="H9" t="s">
        <v>262</v>
      </c>
      <c r="I9" t="s">
        <v>22</v>
      </c>
      <c r="J9" t="s">
        <v>23</v>
      </c>
      <c r="K9">
        <v>25</v>
      </c>
      <c r="L9" t="str">
        <f>IF(SportClimbing[[#This Row],[Height (m)]]&lt;11, "0-10", IF(SportClimbing[[#This Row],[Height (m)]]&lt;16, "11-15", IF(SportClimbing[[#This Row],[Height (m)]]&lt;21, "16-20", IF(SportClimbing[[#This Row],[Height (m)]]&lt;26, "21-25", IF(SportClimbing[[#This Row],[Height (m)]]&lt;31, "26-30", IF(SportClimbing[[#This Row],[Height (m)]]&lt;36, "31-35", "35+"))))))</f>
        <v>21-25</v>
      </c>
      <c r="M9" t="s">
        <v>146</v>
      </c>
      <c r="N9" t="s">
        <v>11</v>
      </c>
      <c r="O9">
        <f>IF(ISNUMBER(SportClimbing[[#This Row],[Total number of tries]])=TRUE, SportClimbing[[#This Row],[Total number of tries]], 1)</f>
        <v>1</v>
      </c>
      <c r="P9" t="str">
        <f>IF(ISNUMBER(SportClimbing[[#This Row],[Total number of tries]])=TRUE, "redpoint", SportClimbing[[#This Row],[Total number of tries]])</f>
        <v>flash</v>
      </c>
      <c r="Q9">
        <f>_xlfn.XLOOKUP(SportClimbing[[#This Row],[Grade]],SCORE[GRADE],SCORE[SCORE],,)</f>
        <v>15</v>
      </c>
    </row>
    <row r="10" spans="1:17" x14ac:dyDescent="0.2">
      <c r="A10" s="21">
        <f>DATE(SportClimbing[[#This Row],[Year]],_xlfn.XLOOKUP(SportClimbing[[#This Row],[Month]],MONTHS[MONTHS 2],MONTHS[MONTHS 3]),SportClimbing[[#This Row],[Day]])</f>
        <v>41295</v>
      </c>
      <c r="B10" s="21" t="b">
        <f ca="1">AND(SportClimbing[[#This Row],[Date]] &gt;= TODAY()-365, SportClimbing[[#This Row],[Date]] &lt;= TODAY())</f>
        <v>0</v>
      </c>
      <c r="C10">
        <v>21</v>
      </c>
      <c r="D10" t="s">
        <v>151</v>
      </c>
      <c r="E10">
        <v>2013</v>
      </c>
      <c r="F10" t="s">
        <v>30</v>
      </c>
      <c r="G10" t="s">
        <v>29</v>
      </c>
      <c r="H10" t="s">
        <v>262</v>
      </c>
      <c r="I10" t="s">
        <v>22</v>
      </c>
      <c r="J10" t="s">
        <v>23</v>
      </c>
      <c r="K10">
        <v>25</v>
      </c>
      <c r="L10" t="str">
        <f>IF(SportClimbing[[#This Row],[Height (m)]]&lt;11, "0-10", IF(SportClimbing[[#This Row],[Height (m)]]&lt;16, "11-15", IF(SportClimbing[[#This Row],[Height (m)]]&lt;21, "16-20", IF(SportClimbing[[#This Row],[Height (m)]]&lt;26, "21-25", IF(SportClimbing[[#This Row],[Height (m)]]&lt;31, "26-30", IF(SportClimbing[[#This Row],[Height (m)]]&lt;36, "31-35", "35+"))))))</f>
        <v>21-25</v>
      </c>
      <c r="M10" t="s">
        <v>146</v>
      </c>
      <c r="N10">
        <v>7</v>
      </c>
      <c r="O10">
        <f>IF(ISNUMBER(SportClimbing[[#This Row],[Total number of tries]])=TRUE, SportClimbing[[#This Row],[Total number of tries]], 1)</f>
        <v>7</v>
      </c>
      <c r="P10" t="str">
        <f>IF(ISNUMBER(SportClimbing[[#This Row],[Total number of tries]])=TRUE, "redpoint", SportClimbing[[#This Row],[Total number of tries]])</f>
        <v>redpoint</v>
      </c>
      <c r="Q10">
        <f>_xlfn.XLOOKUP(SportClimbing[[#This Row],[Grade]],SCORE[GRADE],SCORE[SCORE],,)</f>
        <v>25</v>
      </c>
    </row>
    <row r="11" spans="1:17" x14ac:dyDescent="0.2">
      <c r="A11" s="21">
        <f>DATE(SportClimbing[[#This Row],[Year]],_xlfn.XLOOKUP(SportClimbing[[#This Row],[Month]],MONTHS[MONTHS 2],MONTHS[MONTHS 3]),SportClimbing[[#This Row],[Day]])</f>
        <v>41306</v>
      </c>
      <c r="B11" s="21" t="b">
        <f ca="1">AND(SportClimbing[[#This Row],[Date]] &gt;= TODAY()-365, SportClimbing[[#This Row],[Date]] &lt;= TODAY())</f>
        <v>0</v>
      </c>
      <c r="C11">
        <v>1</v>
      </c>
      <c r="D11" t="s">
        <v>152</v>
      </c>
      <c r="E11">
        <v>2013</v>
      </c>
      <c r="F11" t="s">
        <v>33</v>
      </c>
      <c r="G11" t="s">
        <v>3</v>
      </c>
      <c r="H11" t="s">
        <v>262</v>
      </c>
      <c r="I11" t="s">
        <v>22</v>
      </c>
      <c r="J11" t="s">
        <v>23</v>
      </c>
      <c r="K11">
        <v>18</v>
      </c>
      <c r="L11" t="str">
        <f>IF(SportClimbing[[#This Row],[Height (m)]]&lt;11, "0-10", IF(SportClimbing[[#This Row],[Height (m)]]&lt;16, "11-15", IF(SportClimbing[[#This Row],[Height (m)]]&lt;21, "16-20", IF(SportClimbing[[#This Row],[Height (m)]]&lt;26, "21-25", IF(SportClimbing[[#This Row],[Height (m)]]&lt;31, "26-30", IF(SportClimbing[[#This Row],[Height (m)]]&lt;36, "31-35", "35+"))))))</f>
        <v>16-20</v>
      </c>
      <c r="M11" t="s">
        <v>34</v>
      </c>
      <c r="N11" t="s">
        <v>130</v>
      </c>
      <c r="O11">
        <f>IF(ISNUMBER(SportClimbing[[#This Row],[Total number of tries]])=TRUE, SportClimbing[[#This Row],[Total number of tries]], 1)</f>
        <v>1</v>
      </c>
      <c r="P11" t="str">
        <f>IF(ISNUMBER(SportClimbing[[#This Row],[Total number of tries]])=TRUE, "redpoint", SportClimbing[[#This Row],[Total number of tries]])</f>
        <v>onsight</v>
      </c>
      <c r="Q11">
        <f>_xlfn.XLOOKUP(SportClimbing[[#This Row],[Grade]],SCORE[GRADE],SCORE[SCORE],,)</f>
        <v>10</v>
      </c>
    </row>
    <row r="12" spans="1:17" x14ac:dyDescent="0.2">
      <c r="A12" s="21">
        <f>DATE(SportClimbing[[#This Row],[Year]],_xlfn.XLOOKUP(SportClimbing[[#This Row],[Month]],MONTHS[MONTHS 2],MONTHS[MONTHS 3]),SportClimbing[[#This Row],[Day]])</f>
        <v>41310</v>
      </c>
      <c r="B12" s="21" t="b">
        <f ca="1">AND(SportClimbing[[#This Row],[Date]] &gt;= TODAY()-365, SportClimbing[[#This Row],[Date]] &lt;= TODAY())</f>
        <v>0</v>
      </c>
      <c r="C12">
        <v>5</v>
      </c>
      <c r="D12" t="s">
        <v>152</v>
      </c>
      <c r="E12">
        <v>2013</v>
      </c>
      <c r="F12" t="s">
        <v>31</v>
      </c>
      <c r="G12" t="s">
        <v>3</v>
      </c>
      <c r="H12" t="s">
        <v>262</v>
      </c>
      <c r="I12" t="s">
        <v>25</v>
      </c>
      <c r="J12" t="s">
        <v>26</v>
      </c>
      <c r="K12">
        <v>12</v>
      </c>
      <c r="L12" t="str">
        <f>IF(SportClimbing[[#This Row],[Height (m)]]&lt;11, "0-10", IF(SportClimbing[[#This Row],[Height (m)]]&lt;16, "11-15", IF(SportClimbing[[#This Row],[Height (m)]]&lt;21, "16-20", IF(SportClimbing[[#This Row],[Height (m)]]&lt;26, "21-25", IF(SportClimbing[[#This Row],[Height (m)]]&lt;31, "26-30", IF(SportClimbing[[#This Row],[Height (m)]]&lt;36, "31-35", "35+"))))))</f>
        <v>11-15</v>
      </c>
      <c r="M12" t="s">
        <v>147</v>
      </c>
      <c r="N12">
        <v>12</v>
      </c>
      <c r="O12">
        <f>IF(ISNUMBER(SportClimbing[[#This Row],[Total number of tries]])=TRUE, SportClimbing[[#This Row],[Total number of tries]], 1)</f>
        <v>12</v>
      </c>
      <c r="P12" t="str">
        <f>IF(ISNUMBER(SportClimbing[[#This Row],[Total number of tries]])=TRUE, "redpoint", SportClimbing[[#This Row],[Total number of tries]])</f>
        <v>redpoint</v>
      </c>
      <c r="Q12">
        <f>_xlfn.XLOOKUP(SportClimbing[[#This Row],[Grade]],SCORE[GRADE],SCORE[SCORE],,)</f>
        <v>10</v>
      </c>
    </row>
    <row r="13" spans="1:17" x14ac:dyDescent="0.2">
      <c r="A13" s="21">
        <f>DATE(SportClimbing[[#This Row],[Year]],_xlfn.XLOOKUP(SportClimbing[[#This Row],[Month]],MONTHS[MONTHS 2],MONTHS[MONTHS 3]),SportClimbing[[#This Row],[Day]])</f>
        <v>41314</v>
      </c>
      <c r="B13" s="21" t="b">
        <f ca="1">AND(SportClimbing[[#This Row],[Date]] &gt;= TODAY()-365, SportClimbing[[#This Row],[Date]] &lt;= TODAY())</f>
        <v>0</v>
      </c>
      <c r="C13">
        <v>9</v>
      </c>
      <c r="D13" t="s">
        <v>152</v>
      </c>
      <c r="E13">
        <v>2013</v>
      </c>
      <c r="F13" t="s">
        <v>42</v>
      </c>
      <c r="G13" t="s">
        <v>32</v>
      </c>
      <c r="H13" t="s">
        <v>262</v>
      </c>
      <c r="I13" t="s">
        <v>25</v>
      </c>
      <c r="J13" t="s">
        <v>26</v>
      </c>
      <c r="K13">
        <v>25</v>
      </c>
      <c r="L13" t="str">
        <f>IF(SportClimbing[[#This Row],[Height (m)]]&lt;11, "0-10", IF(SportClimbing[[#This Row],[Height (m)]]&lt;16, "11-15", IF(SportClimbing[[#This Row],[Height (m)]]&lt;21, "16-20", IF(SportClimbing[[#This Row],[Height (m)]]&lt;26, "21-25", IF(SportClimbing[[#This Row],[Height (m)]]&lt;31, "26-30", IF(SportClimbing[[#This Row],[Height (m)]]&lt;36, "31-35", "35+"))))))</f>
        <v>21-25</v>
      </c>
      <c r="M13" t="s">
        <v>147</v>
      </c>
      <c r="N13">
        <v>2</v>
      </c>
      <c r="O13">
        <f>IF(ISNUMBER(SportClimbing[[#This Row],[Total number of tries]])=TRUE, SportClimbing[[#This Row],[Total number of tries]], 1)</f>
        <v>2</v>
      </c>
      <c r="P13" t="str">
        <f>IF(ISNUMBER(SportClimbing[[#This Row],[Total number of tries]])=TRUE, "redpoint", SportClimbing[[#This Row],[Total number of tries]])</f>
        <v>redpoint</v>
      </c>
      <c r="Q13">
        <f>_xlfn.XLOOKUP(SportClimbing[[#This Row],[Grade]],SCORE[GRADE],SCORE[SCORE],,)</f>
        <v>40</v>
      </c>
    </row>
    <row r="14" spans="1:17" x14ac:dyDescent="0.2">
      <c r="A14" s="21">
        <f>DATE(SportClimbing[[#This Row],[Year]],_xlfn.XLOOKUP(SportClimbing[[#This Row],[Month]],MONTHS[MONTHS 2],MONTHS[MONTHS 3]),SportClimbing[[#This Row],[Day]])</f>
        <v>41331</v>
      </c>
      <c r="B14" s="21" t="b">
        <f ca="1">AND(SportClimbing[[#This Row],[Date]] &gt;= TODAY()-365, SportClimbing[[#This Row],[Date]] &lt;= TODAY())</f>
        <v>0</v>
      </c>
      <c r="C14">
        <v>26</v>
      </c>
      <c r="D14" t="s">
        <v>152</v>
      </c>
      <c r="E14">
        <v>2013</v>
      </c>
      <c r="F14" t="s">
        <v>36</v>
      </c>
      <c r="G14" t="s">
        <v>21</v>
      </c>
      <c r="H14" t="s">
        <v>262</v>
      </c>
      <c r="I14" t="s">
        <v>22</v>
      </c>
      <c r="J14" t="s">
        <v>23</v>
      </c>
      <c r="K14">
        <v>20</v>
      </c>
      <c r="L14" t="str">
        <f>IF(SportClimbing[[#This Row],[Height (m)]]&lt;11, "0-10", IF(SportClimbing[[#This Row],[Height (m)]]&lt;16, "11-15", IF(SportClimbing[[#This Row],[Height (m)]]&lt;21, "16-20", IF(SportClimbing[[#This Row],[Height (m)]]&lt;26, "21-25", IF(SportClimbing[[#This Row],[Height (m)]]&lt;31, "26-30", IF(SportClimbing[[#This Row],[Height (m)]]&lt;36, "31-35", "35+"))))))</f>
        <v>16-20</v>
      </c>
      <c r="M14" t="s">
        <v>37</v>
      </c>
      <c r="N14" t="s">
        <v>11</v>
      </c>
      <c r="O14">
        <f>IF(ISNUMBER(SportClimbing[[#This Row],[Total number of tries]])=TRUE, SportClimbing[[#This Row],[Total number of tries]], 1)</f>
        <v>1</v>
      </c>
      <c r="P14" t="str">
        <f>IF(ISNUMBER(SportClimbing[[#This Row],[Total number of tries]])=TRUE, "redpoint", SportClimbing[[#This Row],[Total number of tries]])</f>
        <v>flash</v>
      </c>
      <c r="Q14">
        <f>_xlfn.XLOOKUP(SportClimbing[[#This Row],[Grade]],SCORE[GRADE],SCORE[SCORE],,)</f>
        <v>15</v>
      </c>
    </row>
    <row r="15" spans="1:17" x14ac:dyDescent="0.2">
      <c r="A15" s="21">
        <f>DATE(SportClimbing[[#This Row],[Year]],_xlfn.XLOOKUP(SportClimbing[[#This Row],[Month]],MONTHS[MONTHS 2],MONTHS[MONTHS 3]),SportClimbing[[#This Row],[Day]])</f>
        <v>41331</v>
      </c>
      <c r="B15" s="21" t="b">
        <f ca="1">AND(SportClimbing[[#This Row],[Date]] &gt;= TODAY()-365, SportClimbing[[#This Row],[Date]] &lt;= TODAY())</f>
        <v>0</v>
      </c>
      <c r="C15">
        <v>26</v>
      </c>
      <c r="D15" t="s">
        <v>152</v>
      </c>
      <c r="E15">
        <v>2013</v>
      </c>
      <c r="F15" t="s">
        <v>35</v>
      </c>
      <c r="G15" t="s">
        <v>3</v>
      </c>
      <c r="H15" t="s">
        <v>262</v>
      </c>
      <c r="I15" t="s">
        <v>22</v>
      </c>
      <c r="J15" t="s">
        <v>23</v>
      </c>
      <c r="K15">
        <v>20</v>
      </c>
      <c r="L15" t="str">
        <f>IF(SportClimbing[[#This Row],[Height (m)]]&lt;11, "0-10", IF(SportClimbing[[#This Row],[Height (m)]]&lt;16, "11-15", IF(SportClimbing[[#This Row],[Height (m)]]&lt;21, "16-20", IF(SportClimbing[[#This Row],[Height (m)]]&lt;26, "21-25", IF(SportClimbing[[#This Row],[Height (m)]]&lt;31, "26-30", IF(SportClimbing[[#This Row],[Height (m)]]&lt;36, "31-35", "35+"))))))</f>
        <v>16-20</v>
      </c>
      <c r="M15" t="s">
        <v>24</v>
      </c>
      <c r="N15" t="s">
        <v>130</v>
      </c>
      <c r="O15">
        <f>IF(ISNUMBER(SportClimbing[[#This Row],[Total number of tries]])=TRUE, SportClimbing[[#This Row],[Total number of tries]], 1)</f>
        <v>1</v>
      </c>
      <c r="P15" t="str">
        <f>IF(ISNUMBER(SportClimbing[[#This Row],[Total number of tries]])=TRUE, "redpoint", SportClimbing[[#This Row],[Total number of tries]])</f>
        <v>onsight</v>
      </c>
      <c r="Q15">
        <f>_xlfn.XLOOKUP(SportClimbing[[#This Row],[Grade]],SCORE[GRADE],SCORE[SCORE],,)</f>
        <v>10</v>
      </c>
    </row>
    <row r="16" spans="1:17" x14ac:dyDescent="0.2">
      <c r="A16" s="21">
        <f>DATE(SportClimbing[[#This Row],[Year]],_xlfn.XLOOKUP(SportClimbing[[#This Row],[Month]],MONTHS[MONTHS 2],MONTHS[MONTHS 3]),SportClimbing[[#This Row],[Day]])</f>
        <v>41342</v>
      </c>
      <c r="B16" s="21" t="b">
        <f ca="1">AND(SportClimbing[[#This Row],[Date]] &gt;= TODAY()-365, SportClimbing[[#This Row],[Date]] &lt;= TODAY())</f>
        <v>0</v>
      </c>
      <c r="C16">
        <v>9</v>
      </c>
      <c r="D16" t="s">
        <v>368</v>
      </c>
      <c r="E16">
        <v>2013</v>
      </c>
      <c r="F16" t="s">
        <v>40</v>
      </c>
      <c r="G16" t="s">
        <v>21</v>
      </c>
      <c r="H16" t="s">
        <v>262</v>
      </c>
      <c r="I16" t="s">
        <v>22</v>
      </c>
      <c r="J16" t="s">
        <v>23</v>
      </c>
      <c r="K16">
        <v>20</v>
      </c>
      <c r="L16" t="str">
        <f>IF(SportClimbing[[#This Row],[Height (m)]]&lt;11, "0-10", IF(SportClimbing[[#This Row],[Height (m)]]&lt;16, "11-15", IF(SportClimbing[[#This Row],[Height (m)]]&lt;21, "16-20", IF(SportClimbing[[#This Row],[Height (m)]]&lt;26, "21-25", IF(SportClimbing[[#This Row],[Height (m)]]&lt;31, "26-30", IF(SportClimbing[[#This Row],[Height (m)]]&lt;36, "31-35", "35+"))))))</f>
        <v>16-20</v>
      </c>
      <c r="M16" t="s">
        <v>38</v>
      </c>
      <c r="N16">
        <v>2</v>
      </c>
      <c r="O16">
        <f>IF(ISNUMBER(SportClimbing[[#This Row],[Total number of tries]])=TRUE, SportClimbing[[#This Row],[Total number of tries]], 1)</f>
        <v>2</v>
      </c>
      <c r="P16" t="str">
        <f>IF(ISNUMBER(SportClimbing[[#This Row],[Total number of tries]])=TRUE, "redpoint", SportClimbing[[#This Row],[Total number of tries]])</f>
        <v>redpoint</v>
      </c>
      <c r="Q16">
        <f>_xlfn.XLOOKUP(SportClimbing[[#This Row],[Grade]],SCORE[GRADE],SCORE[SCORE],,)</f>
        <v>15</v>
      </c>
    </row>
    <row r="17" spans="1:17" x14ac:dyDescent="0.2">
      <c r="A17" s="21">
        <f>DATE(SportClimbing[[#This Row],[Year]],_xlfn.XLOOKUP(SportClimbing[[#This Row],[Month]],MONTHS[MONTHS 2],MONTHS[MONTHS 3]),SportClimbing[[#This Row],[Day]])</f>
        <v>41342</v>
      </c>
      <c r="B17" s="21" t="b">
        <f ca="1">AND(SportClimbing[[#This Row],[Date]] &gt;= TODAY()-365, SportClimbing[[#This Row],[Date]] &lt;= TODAY())</f>
        <v>0</v>
      </c>
      <c r="C17">
        <v>9</v>
      </c>
      <c r="D17" t="s">
        <v>368</v>
      </c>
      <c r="E17">
        <v>2013</v>
      </c>
      <c r="F17" t="s">
        <v>39</v>
      </c>
      <c r="G17" t="s">
        <v>3</v>
      </c>
      <c r="H17" t="s">
        <v>262</v>
      </c>
      <c r="I17" t="s">
        <v>22</v>
      </c>
      <c r="J17" t="s">
        <v>23</v>
      </c>
      <c r="K17">
        <v>20</v>
      </c>
      <c r="L17" t="str">
        <f>IF(SportClimbing[[#This Row],[Height (m)]]&lt;11, "0-10", IF(SportClimbing[[#This Row],[Height (m)]]&lt;16, "11-15", IF(SportClimbing[[#This Row],[Height (m)]]&lt;21, "16-20", IF(SportClimbing[[#This Row],[Height (m)]]&lt;26, "21-25", IF(SportClimbing[[#This Row],[Height (m)]]&lt;31, "26-30", IF(SportClimbing[[#This Row],[Height (m)]]&lt;36, "31-35", "35+"))))))</f>
        <v>16-20</v>
      </c>
      <c r="M17" t="s">
        <v>38</v>
      </c>
      <c r="N17">
        <v>2</v>
      </c>
      <c r="O17">
        <f>IF(ISNUMBER(SportClimbing[[#This Row],[Total number of tries]])=TRUE, SportClimbing[[#This Row],[Total number of tries]], 1)</f>
        <v>2</v>
      </c>
      <c r="P17" t="str">
        <f>IF(ISNUMBER(SportClimbing[[#This Row],[Total number of tries]])=TRUE, "redpoint", SportClimbing[[#This Row],[Total number of tries]])</f>
        <v>redpoint</v>
      </c>
      <c r="Q17">
        <f>_xlfn.XLOOKUP(SportClimbing[[#This Row],[Grade]],SCORE[GRADE],SCORE[SCORE],,)</f>
        <v>10</v>
      </c>
    </row>
    <row r="18" spans="1:17" x14ac:dyDescent="0.2">
      <c r="A18" s="21">
        <f>DATE(SportClimbing[[#This Row],[Year]],_xlfn.XLOOKUP(SportClimbing[[#This Row],[Month]],MONTHS[MONTHS 2],MONTHS[MONTHS 3]),SportClimbing[[#This Row],[Day]])</f>
        <v>41354</v>
      </c>
      <c r="B18" s="21" t="b">
        <f ca="1">AND(SportClimbing[[#This Row],[Date]] &gt;= TODAY()-365, SportClimbing[[#This Row],[Date]] &lt;= TODAY())</f>
        <v>0</v>
      </c>
      <c r="C18">
        <v>21</v>
      </c>
      <c r="D18" t="s">
        <v>368</v>
      </c>
      <c r="E18">
        <v>2013</v>
      </c>
      <c r="F18" t="s">
        <v>41</v>
      </c>
      <c r="G18" t="s">
        <v>32</v>
      </c>
      <c r="H18" t="s">
        <v>262</v>
      </c>
      <c r="I18" t="s">
        <v>25</v>
      </c>
      <c r="J18" t="s">
        <v>26</v>
      </c>
      <c r="K18">
        <v>18</v>
      </c>
      <c r="L18" t="str">
        <f>IF(SportClimbing[[#This Row],[Height (m)]]&lt;11, "0-10", IF(SportClimbing[[#This Row],[Height (m)]]&lt;16, "11-15", IF(SportClimbing[[#This Row],[Height (m)]]&lt;21, "16-20", IF(SportClimbing[[#This Row],[Height (m)]]&lt;26, "21-25", IF(SportClimbing[[#This Row],[Height (m)]]&lt;31, "26-30", IF(SportClimbing[[#This Row],[Height (m)]]&lt;36, "31-35", "35+"))))))</f>
        <v>16-20</v>
      </c>
      <c r="M18" t="s">
        <v>147</v>
      </c>
      <c r="N18">
        <v>8</v>
      </c>
      <c r="O18">
        <f>IF(ISNUMBER(SportClimbing[[#This Row],[Total number of tries]])=TRUE, SportClimbing[[#This Row],[Total number of tries]], 1)</f>
        <v>8</v>
      </c>
      <c r="P18" t="str">
        <f>IF(ISNUMBER(SportClimbing[[#This Row],[Total number of tries]])=TRUE, "redpoint", SportClimbing[[#This Row],[Total number of tries]])</f>
        <v>redpoint</v>
      </c>
      <c r="Q18">
        <f>_xlfn.XLOOKUP(SportClimbing[[#This Row],[Grade]],SCORE[GRADE],SCORE[SCORE],,)</f>
        <v>40</v>
      </c>
    </row>
    <row r="19" spans="1:17" x14ac:dyDescent="0.2">
      <c r="A19" s="21">
        <f>DATE(SportClimbing[[#This Row],[Year]],_xlfn.XLOOKUP(SportClimbing[[#This Row],[Month]],MONTHS[MONTHS 2],MONTHS[MONTHS 3]),SportClimbing[[#This Row],[Day]])</f>
        <v>41374</v>
      </c>
      <c r="B19" s="21" t="b">
        <f ca="1">AND(SportClimbing[[#This Row],[Date]] &gt;= TODAY()-365, SportClimbing[[#This Row],[Date]] &lt;= TODAY())</f>
        <v>0</v>
      </c>
      <c r="C19">
        <v>10</v>
      </c>
      <c r="D19" t="s">
        <v>369</v>
      </c>
      <c r="E19">
        <v>2013</v>
      </c>
      <c r="F19" t="s">
        <v>54</v>
      </c>
      <c r="G19" t="s">
        <v>32</v>
      </c>
      <c r="H19" t="s">
        <v>262</v>
      </c>
      <c r="I19" t="s">
        <v>25</v>
      </c>
      <c r="J19" t="s">
        <v>26</v>
      </c>
      <c r="K19">
        <v>25</v>
      </c>
      <c r="L19" t="str">
        <f>IF(SportClimbing[[#This Row],[Height (m)]]&lt;11, "0-10", IF(SportClimbing[[#This Row],[Height (m)]]&lt;16, "11-15", IF(SportClimbing[[#This Row],[Height (m)]]&lt;21, "16-20", IF(SportClimbing[[#This Row],[Height (m)]]&lt;26, "21-25", IF(SportClimbing[[#This Row],[Height (m)]]&lt;31, "26-30", IF(SportClimbing[[#This Row],[Height (m)]]&lt;36, "31-35", "35+"))))))</f>
        <v>21-25</v>
      </c>
      <c r="M19" t="s">
        <v>148</v>
      </c>
      <c r="N19">
        <v>14</v>
      </c>
      <c r="O19">
        <f>IF(ISNUMBER(SportClimbing[[#This Row],[Total number of tries]])=TRUE, SportClimbing[[#This Row],[Total number of tries]], 1)</f>
        <v>14</v>
      </c>
      <c r="P19" t="str">
        <f>IF(ISNUMBER(SportClimbing[[#This Row],[Total number of tries]])=TRUE, "redpoint", SportClimbing[[#This Row],[Total number of tries]])</f>
        <v>redpoint</v>
      </c>
      <c r="Q19">
        <f>_xlfn.XLOOKUP(SportClimbing[[#This Row],[Grade]],SCORE[GRADE],SCORE[SCORE],,)</f>
        <v>40</v>
      </c>
    </row>
    <row r="20" spans="1:17" x14ac:dyDescent="0.2">
      <c r="A20" s="21">
        <f>DATE(SportClimbing[[#This Row],[Year]],_xlfn.XLOOKUP(SportClimbing[[#This Row],[Month]],MONTHS[MONTHS 2],MONTHS[MONTHS 3]),SportClimbing[[#This Row],[Day]])</f>
        <v>41377</v>
      </c>
      <c r="B20" s="21" t="b">
        <f ca="1">AND(SportClimbing[[#This Row],[Date]] &gt;= TODAY()-365, SportClimbing[[#This Row],[Date]] &lt;= TODAY())</f>
        <v>0</v>
      </c>
      <c r="C20">
        <v>13</v>
      </c>
      <c r="D20" t="s">
        <v>369</v>
      </c>
      <c r="E20">
        <v>2013</v>
      </c>
      <c r="F20" t="s">
        <v>45</v>
      </c>
      <c r="G20" t="s">
        <v>3</v>
      </c>
      <c r="H20" t="s">
        <v>262</v>
      </c>
      <c r="I20" t="s">
        <v>43</v>
      </c>
      <c r="J20" t="s">
        <v>91</v>
      </c>
      <c r="K20">
        <v>30</v>
      </c>
      <c r="L20" t="str">
        <f>IF(SportClimbing[[#This Row],[Height (m)]]&lt;11, "0-10", IF(SportClimbing[[#This Row],[Height (m)]]&lt;16, "11-15", IF(SportClimbing[[#This Row],[Height (m)]]&lt;21, "16-20", IF(SportClimbing[[#This Row],[Height (m)]]&lt;26, "21-25", IF(SportClimbing[[#This Row],[Height (m)]]&lt;31, "26-30", IF(SportClimbing[[#This Row],[Height (m)]]&lt;36, "31-35", "35+"))))))</f>
        <v>26-30</v>
      </c>
      <c r="M20" t="s">
        <v>218</v>
      </c>
      <c r="N20" t="s">
        <v>130</v>
      </c>
      <c r="O20">
        <f>IF(ISNUMBER(SportClimbing[[#This Row],[Total number of tries]])=TRUE, SportClimbing[[#This Row],[Total number of tries]], 1)</f>
        <v>1</v>
      </c>
      <c r="P20" t="str">
        <f>IF(ISNUMBER(SportClimbing[[#This Row],[Total number of tries]])=TRUE, "redpoint", SportClimbing[[#This Row],[Total number of tries]])</f>
        <v>onsight</v>
      </c>
      <c r="Q20">
        <f>_xlfn.XLOOKUP(SportClimbing[[#This Row],[Grade]],SCORE[GRADE],SCORE[SCORE],,)</f>
        <v>10</v>
      </c>
    </row>
    <row r="21" spans="1:17" x14ac:dyDescent="0.2">
      <c r="A21" s="21">
        <f>DATE(SportClimbing[[#This Row],[Year]],_xlfn.XLOOKUP(SportClimbing[[#This Row],[Month]],MONTHS[MONTHS 2],MONTHS[MONTHS 3]),SportClimbing[[#This Row],[Day]])</f>
        <v>41377</v>
      </c>
      <c r="B21" s="21" t="b">
        <f ca="1">AND(SportClimbing[[#This Row],[Date]] &gt;= TODAY()-365, SportClimbing[[#This Row],[Date]] &lt;= TODAY())</f>
        <v>0</v>
      </c>
      <c r="C21">
        <v>13</v>
      </c>
      <c r="D21" t="s">
        <v>369</v>
      </c>
      <c r="E21">
        <v>2013</v>
      </c>
      <c r="F21" t="s">
        <v>46</v>
      </c>
      <c r="G21" t="s">
        <v>3</v>
      </c>
      <c r="H21" t="s">
        <v>262</v>
      </c>
      <c r="I21" t="s">
        <v>43</v>
      </c>
      <c r="J21" t="s">
        <v>91</v>
      </c>
      <c r="K21">
        <v>30</v>
      </c>
      <c r="L21" t="str">
        <f>IF(SportClimbing[[#This Row],[Height (m)]]&lt;11, "0-10", IF(SportClimbing[[#This Row],[Height (m)]]&lt;16, "11-15", IF(SportClimbing[[#This Row],[Height (m)]]&lt;21, "16-20", IF(SportClimbing[[#This Row],[Height (m)]]&lt;26, "21-25", IF(SportClimbing[[#This Row],[Height (m)]]&lt;31, "26-30", IF(SportClimbing[[#This Row],[Height (m)]]&lt;36, "31-35", "35+"))))))</f>
        <v>26-30</v>
      </c>
      <c r="M21" t="s">
        <v>52</v>
      </c>
      <c r="N21" t="s">
        <v>130</v>
      </c>
      <c r="O21">
        <f>IF(ISNUMBER(SportClimbing[[#This Row],[Total number of tries]])=TRUE, SportClimbing[[#This Row],[Total number of tries]], 1)</f>
        <v>1</v>
      </c>
      <c r="P21" t="str">
        <f>IF(ISNUMBER(SportClimbing[[#This Row],[Total number of tries]])=TRUE, "redpoint", SportClimbing[[#This Row],[Total number of tries]])</f>
        <v>onsight</v>
      </c>
      <c r="Q21">
        <f>_xlfn.XLOOKUP(SportClimbing[[#This Row],[Grade]],SCORE[GRADE],SCORE[SCORE],,)</f>
        <v>10</v>
      </c>
    </row>
    <row r="22" spans="1:17" x14ac:dyDescent="0.2">
      <c r="A22" s="21">
        <f>DATE(SportClimbing[[#This Row],[Year]],_xlfn.XLOOKUP(SportClimbing[[#This Row],[Month]],MONTHS[MONTHS 2],MONTHS[MONTHS 3]),SportClimbing[[#This Row],[Day]])</f>
        <v>41377</v>
      </c>
      <c r="B22" s="21" t="b">
        <f ca="1">AND(SportClimbing[[#This Row],[Date]] &gt;= TODAY()-365, SportClimbing[[#This Row],[Date]] &lt;= TODAY())</f>
        <v>0</v>
      </c>
      <c r="C22">
        <v>13</v>
      </c>
      <c r="D22" t="s">
        <v>369</v>
      </c>
      <c r="E22">
        <v>2013</v>
      </c>
      <c r="F22" t="s">
        <v>197</v>
      </c>
      <c r="G22" t="s">
        <v>3</v>
      </c>
      <c r="H22" t="s">
        <v>262</v>
      </c>
      <c r="I22" t="s">
        <v>43</v>
      </c>
      <c r="J22" t="s">
        <v>91</v>
      </c>
      <c r="K22">
        <v>25</v>
      </c>
      <c r="L22" t="str">
        <f>IF(SportClimbing[[#This Row],[Height (m)]]&lt;11, "0-10", IF(SportClimbing[[#This Row],[Height (m)]]&lt;16, "11-15", IF(SportClimbing[[#This Row],[Height (m)]]&lt;21, "16-20", IF(SportClimbing[[#This Row],[Height (m)]]&lt;26, "21-25", IF(SportClimbing[[#This Row],[Height (m)]]&lt;31, "26-30", IF(SportClimbing[[#This Row],[Height (m)]]&lt;36, "31-35", "35+"))))))</f>
        <v>21-25</v>
      </c>
      <c r="M22" t="s">
        <v>146</v>
      </c>
      <c r="N22">
        <v>2</v>
      </c>
      <c r="O22">
        <f>IF(ISNUMBER(SportClimbing[[#This Row],[Total number of tries]])=TRUE, SportClimbing[[#This Row],[Total number of tries]], 1)</f>
        <v>2</v>
      </c>
      <c r="P22" t="str">
        <f>IF(ISNUMBER(SportClimbing[[#This Row],[Total number of tries]])=TRUE, "redpoint", SportClimbing[[#This Row],[Total number of tries]])</f>
        <v>redpoint</v>
      </c>
      <c r="Q22">
        <f>_xlfn.XLOOKUP(SportClimbing[[#This Row],[Grade]],SCORE[GRADE],SCORE[SCORE],,)</f>
        <v>10</v>
      </c>
    </row>
    <row r="23" spans="1:17" x14ac:dyDescent="0.2">
      <c r="A23" s="21">
        <f>DATE(SportClimbing[[#This Row],[Year]],_xlfn.XLOOKUP(SportClimbing[[#This Row],[Month]],MONTHS[MONTHS 2],MONTHS[MONTHS 3]),SportClimbing[[#This Row],[Day]])</f>
        <v>41381</v>
      </c>
      <c r="B23" s="21" t="b">
        <f ca="1">AND(SportClimbing[[#This Row],[Date]] &gt;= TODAY()-365, SportClimbing[[#This Row],[Date]] &lt;= TODAY())</f>
        <v>0</v>
      </c>
      <c r="C23">
        <v>17</v>
      </c>
      <c r="D23" t="s">
        <v>369</v>
      </c>
      <c r="E23">
        <v>2013</v>
      </c>
      <c r="F23" t="s">
        <v>47</v>
      </c>
      <c r="G23" t="s">
        <v>32</v>
      </c>
      <c r="H23" t="s">
        <v>262</v>
      </c>
      <c r="I23" t="s">
        <v>22</v>
      </c>
      <c r="J23" t="s">
        <v>23</v>
      </c>
      <c r="K23">
        <v>20</v>
      </c>
      <c r="L23" t="str">
        <f>IF(SportClimbing[[#This Row],[Height (m)]]&lt;11, "0-10", IF(SportClimbing[[#This Row],[Height (m)]]&lt;16, "11-15", IF(SportClimbing[[#This Row],[Height (m)]]&lt;21, "16-20", IF(SportClimbing[[#This Row],[Height (m)]]&lt;26, "21-25", IF(SportClimbing[[#This Row],[Height (m)]]&lt;31, "26-30", IF(SportClimbing[[#This Row],[Height (m)]]&lt;36, "31-35", "35+"))))))</f>
        <v>16-20</v>
      </c>
      <c r="M23" t="s">
        <v>146</v>
      </c>
      <c r="N23">
        <v>2</v>
      </c>
      <c r="O23">
        <f>IF(ISNUMBER(SportClimbing[[#This Row],[Total number of tries]])=TRUE, SportClimbing[[#This Row],[Total number of tries]], 1)</f>
        <v>2</v>
      </c>
      <c r="P23" t="str">
        <f>IF(ISNUMBER(SportClimbing[[#This Row],[Total number of tries]])=TRUE, "redpoint", SportClimbing[[#This Row],[Total number of tries]])</f>
        <v>redpoint</v>
      </c>
      <c r="Q23">
        <f>_xlfn.XLOOKUP(SportClimbing[[#This Row],[Grade]],SCORE[GRADE],SCORE[SCORE],,)</f>
        <v>40</v>
      </c>
    </row>
    <row r="24" spans="1:17" x14ac:dyDescent="0.2">
      <c r="A24" s="21">
        <f>DATE(SportClimbing[[#This Row],[Year]],_xlfn.XLOOKUP(SportClimbing[[#This Row],[Month]],MONTHS[MONTHS 2],MONTHS[MONTHS 3]),SportClimbing[[#This Row],[Day]])</f>
        <v>41398</v>
      </c>
      <c r="B24" s="21" t="b">
        <f ca="1">AND(SportClimbing[[#This Row],[Date]] &gt;= TODAY()-365, SportClimbing[[#This Row],[Date]] &lt;= TODAY())</f>
        <v>0</v>
      </c>
      <c r="C24">
        <v>4</v>
      </c>
      <c r="D24" t="s">
        <v>155</v>
      </c>
      <c r="E24">
        <v>2013</v>
      </c>
      <c r="F24" t="s">
        <v>48</v>
      </c>
      <c r="G24" t="s">
        <v>32</v>
      </c>
      <c r="H24" t="s">
        <v>262</v>
      </c>
      <c r="I24" t="s">
        <v>49</v>
      </c>
      <c r="J24" t="s">
        <v>50</v>
      </c>
      <c r="K24">
        <v>22</v>
      </c>
      <c r="L24" t="str">
        <f>IF(SportClimbing[[#This Row],[Height (m)]]&lt;11, "0-10", IF(SportClimbing[[#This Row],[Height (m)]]&lt;16, "11-15", IF(SportClimbing[[#This Row],[Height (m)]]&lt;21, "16-20", IF(SportClimbing[[#This Row],[Height (m)]]&lt;26, "21-25", IF(SportClimbing[[#This Row],[Height (m)]]&lt;31, "26-30", IF(SportClimbing[[#This Row],[Height (m)]]&lt;36, "31-35", "35+"))))))</f>
        <v>21-25</v>
      </c>
      <c r="M24" t="s">
        <v>148</v>
      </c>
      <c r="N24">
        <v>10</v>
      </c>
      <c r="O24">
        <f>IF(ISNUMBER(SportClimbing[[#This Row],[Total number of tries]])=TRUE, SportClimbing[[#This Row],[Total number of tries]], 1)</f>
        <v>10</v>
      </c>
      <c r="P24" t="str">
        <f>IF(ISNUMBER(SportClimbing[[#This Row],[Total number of tries]])=TRUE, "redpoint", SportClimbing[[#This Row],[Total number of tries]])</f>
        <v>redpoint</v>
      </c>
      <c r="Q24">
        <f>_xlfn.XLOOKUP(SportClimbing[[#This Row],[Grade]],SCORE[GRADE],SCORE[SCORE],,)</f>
        <v>40</v>
      </c>
    </row>
    <row r="25" spans="1:17" x14ac:dyDescent="0.2">
      <c r="A25" s="21">
        <f>DATE(SportClimbing[[#This Row],[Year]],_xlfn.XLOOKUP(SportClimbing[[#This Row],[Month]],MONTHS[MONTHS 2],MONTHS[MONTHS 3]),SportClimbing[[#This Row],[Day]])</f>
        <v>41423</v>
      </c>
      <c r="B25" s="21" t="b">
        <f ca="1">AND(SportClimbing[[#This Row],[Date]] &gt;= TODAY()-365, SportClimbing[[#This Row],[Date]] &lt;= TODAY())</f>
        <v>0</v>
      </c>
      <c r="C25">
        <v>29</v>
      </c>
      <c r="D25" t="s">
        <v>155</v>
      </c>
      <c r="E25">
        <v>2013</v>
      </c>
      <c r="F25" t="s">
        <v>51</v>
      </c>
      <c r="G25" t="s">
        <v>3</v>
      </c>
      <c r="H25" t="s">
        <v>262</v>
      </c>
      <c r="I25" t="s">
        <v>49</v>
      </c>
      <c r="J25" t="s">
        <v>50</v>
      </c>
      <c r="K25">
        <v>18</v>
      </c>
      <c r="L25" t="str">
        <f>IF(SportClimbing[[#This Row],[Height (m)]]&lt;11, "0-10", IF(SportClimbing[[#This Row],[Height (m)]]&lt;16, "11-15", IF(SportClimbing[[#This Row],[Height (m)]]&lt;21, "16-20", IF(SportClimbing[[#This Row],[Height (m)]]&lt;26, "21-25", IF(SportClimbing[[#This Row],[Height (m)]]&lt;31, "26-30", IF(SportClimbing[[#This Row],[Height (m)]]&lt;36, "31-35", "35+"))))))</f>
        <v>16-20</v>
      </c>
      <c r="M25" t="s">
        <v>148</v>
      </c>
      <c r="N25">
        <v>2</v>
      </c>
      <c r="O25">
        <f>IF(ISNUMBER(SportClimbing[[#This Row],[Total number of tries]])=TRUE, SportClimbing[[#This Row],[Total number of tries]], 1)</f>
        <v>2</v>
      </c>
      <c r="P25" t="str">
        <f>IF(ISNUMBER(SportClimbing[[#This Row],[Total number of tries]])=TRUE, "redpoint", SportClimbing[[#This Row],[Total number of tries]])</f>
        <v>redpoint</v>
      </c>
      <c r="Q25">
        <f>_xlfn.XLOOKUP(SportClimbing[[#This Row],[Grade]],SCORE[GRADE],SCORE[SCORE],,)</f>
        <v>10</v>
      </c>
    </row>
    <row r="26" spans="1:17" x14ac:dyDescent="0.2">
      <c r="A26" s="21">
        <f>DATE(SportClimbing[[#This Row],[Year]],_xlfn.XLOOKUP(SportClimbing[[#This Row],[Month]],MONTHS[MONTHS 2],MONTHS[MONTHS 3]),SportClimbing[[#This Row],[Day]])</f>
        <v>42534</v>
      </c>
      <c r="B26" s="21" t="b">
        <f ca="1">AND(SportClimbing[[#This Row],[Date]] &gt;= TODAY()-365, SportClimbing[[#This Row],[Date]] &lt;= TODAY())</f>
        <v>0</v>
      </c>
      <c r="C26">
        <v>13</v>
      </c>
      <c r="D26" t="s">
        <v>367</v>
      </c>
      <c r="E26">
        <v>2016</v>
      </c>
      <c r="F26" t="s">
        <v>88</v>
      </c>
      <c r="G26" t="s">
        <v>3</v>
      </c>
      <c r="H26" t="s">
        <v>262</v>
      </c>
      <c r="I26" t="s">
        <v>25</v>
      </c>
      <c r="J26" t="s">
        <v>86</v>
      </c>
      <c r="K26">
        <v>15</v>
      </c>
      <c r="L26" t="str">
        <f>IF(SportClimbing[[#This Row],[Height (m)]]&lt;11, "0-10", IF(SportClimbing[[#This Row],[Height (m)]]&lt;16, "11-15", IF(SportClimbing[[#This Row],[Height (m)]]&lt;21, "16-20", IF(SportClimbing[[#This Row],[Height (m)]]&lt;26, "21-25", IF(SportClimbing[[#This Row],[Height (m)]]&lt;31, "26-30", IF(SportClimbing[[#This Row],[Height (m)]]&lt;36, "31-35", "35+"))))))</f>
        <v>11-15</v>
      </c>
      <c r="M26" t="s">
        <v>87</v>
      </c>
      <c r="N26">
        <v>2</v>
      </c>
      <c r="O26">
        <f>IF(ISNUMBER(SportClimbing[[#This Row],[Total number of tries]])=TRUE, SportClimbing[[#This Row],[Total number of tries]], 1)</f>
        <v>2</v>
      </c>
      <c r="P26" t="str">
        <f>IF(ISNUMBER(SportClimbing[[#This Row],[Total number of tries]])=TRUE, "redpoint", SportClimbing[[#This Row],[Total number of tries]])</f>
        <v>redpoint</v>
      </c>
      <c r="Q26">
        <f>_xlfn.XLOOKUP(SportClimbing[[#This Row],[Grade]],SCORE[GRADE],SCORE[SCORE],,)</f>
        <v>10</v>
      </c>
    </row>
    <row r="27" spans="1:17" x14ac:dyDescent="0.2">
      <c r="A27" s="21">
        <f>DATE(SportClimbing[[#This Row],[Year]],_xlfn.XLOOKUP(SportClimbing[[#This Row],[Month]],MONTHS[MONTHS 2],MONTHS[MONTHS 3]),SportClimbing[[#This Row],[Day]])</f>
        <v>42686</v>
      </c>
      <c r="B27" s="21" t="b">
        <f ca="1">AND(SportClimbing[[#This Row],[Date]] &gt;= TODAY()-365, SportClimbing[[#This Row],[Date]] &lt;= TODAY())</f>
        <v>0</v>
      </c>
      <c r="C27">
        <v>12</v>
      </c>
      <c r="D27" t="s">
        <v>160</v>
      </c>
      <c r="E27">
        <v>2016</v>
      </c>
      <c r="F27" t="s">
        <v>62</v>
      </c>
      <c r="G27" t="s">
        <v>3</v>
      </c>
      <c r="H27" t="s">
        <v>262</v>
      </c>
      <c r="I27" t="s">
        <v>43</v>
      </c>
      <c r="J27" t="s">
        <v>238</v>
      </c>
      <c r="K27">
        <v>25</v>
      </c>
      <c r="L27" t="str">
        <f>IF(SportClimbing[[#This Row],[Height (m)]]&lt;11, "0-10", IF(SportClimbing[[#This Row],[Height (m)]]&lt;16, "11-15", IF(SportClimbing[[#This Row],[Height (m)]]&lt;21, "16-20", IF(SportClimbing[[#This Row],[Height (m)]]&lt;26, "21-25", IF(SportClimbing[[#This Row],[Height (m)]]&lt;31, "26-30", IF(SportClimbing[[#This Row],[Height (m)]]&lt;36, "31-35", "35+"))))))</f>
        <v>21-25</v>
      </c>
      <c r="M27" t="s">
        <v>150</v>
      </c>
      <c r="N27" t="s">
        <v>11</v>
      </c>
      <c r="O27">
        <f>IF(ISNUMBER(SportClimbing[[#This Row],[Total number of tries]])=TRUE, SportClimbing[[#This Row],[Total number of tries]], 1)</f>
        <v>1</v>
      </c>
      <c r="P27" t="str">
        <f>IF(ISNUMBER(SportClimbing[[#This Row],[Total number of tries]])=TRUE, "redpoint", SportClimbing[[#This Row],[Total number of tries]])</f>
        <v>flash</v>
      </c>
      <c r="Q27">
        <f>_xlfn.XLOOKUP(SportClimbing[[#This Row],[Grade]],SCORE[GRADE],SCORE[SCORE],,)</f>
        <v>10</v>
      </c>
    </row>
    <row r="28" spans="1:17" x14ac:dyDescent="0.2">
      <c r="A28" s="21">
        <f>DATE(SportClimbing[[#This Row],[Year]],_xlfn.XLOOKUP(SportClimbing[[#This Row],[Month]],MONTHS[MONTHS 2],MONTHS[MONTHS 3]),SportClimbing[[#This Row],[Day]])</f>
        <v>42827</v>
      </c>
      <c r="B28" s="21" t="b">
        <f ca="1">AND(SportClimbing[[#This Row],[Date]] &gt;= TODAY()-365, SportClimbing[[#This Row],[Date]] &lt;= TODAY())</f>
        <v>0</v>
      </c>
      <c r="C28">
        <v>2</v>
      </c>
      <c r="D28" t="s">
        <v>369</v>
      </c>
      <c r="E28">
        <v>2017</v>
      </c>
      <c r="F28" t="s">
        <v>64</v>
      </c>
      <c r="G28" t="s">
        <v>3</v>
      </c>
      <c r="H28" t="s">
        <v>262</v>
      </c>
      <c r="I28" t="s">
        <v>43</v>
      </c>
      <c r="J28" t="s">
        <v>63</v>
      </c>
      <c r="K28">
        <v>20</v>
      </c>
      <c r="L28" t="str">
        <f>IF(SportClimbing[[#This Row],[Height (m)]]&lt;11, "0-10", IF(SportClimbing[[#This Row],[Height (m)]]&lt;16, "11-15", IF(SportClimbing[[#This Row],[Height (m)]]&lt;21, "16-20", IF(SportClimbing[[#This Row],[Height (m)]]&lt;26, "21-25", IF(SportClimbing[[#This Row],[Height (m)]]&lt;31, "26-30", IF(SportClimbing[[#This Row],[Height (m)]]&lt;36, "31-35", "35+"))))))</f>
        <v>16-20</v>
      </c>
      <c r="M28" t="s">
        <v>53</v>
      </c>
      <c r="N28">
        <v>2</v>
      </c>
      <c r="O28">
        <f>IF(ISNUMBER(SportClimbing[[#This Row],[Total number of tries]])=TRUE, SportClimbing[[#This Row],[Total number of tries]], 1)</f>
        <v>2</v>
      </c>
      <c r="P28" t="str">
        <f>IF(ISNUMBER(SportClimbing[[#This Row],[Total number of tries]])=TRUE, "redpoint", SportClimbing[[#This Row],[Total number of tries]])</f>
        <v>redpoint</v>
      </c>
      <c r="Q28">
        <f>_xlfn.XLOOKUP(SportClimbing[[#This Row],[Grade]],SCORE[GRADE],SCORE[SCORE],,)</f>
        <v>10</v>
      </c>
    </row>
    <row r="29" spans="1:17" x14ac:dyDescent="0.2">
      <c r="A29" s="21">
        <f>DATE(SportClimbing[[#This Row],[Year]],_xlfn.XLOOKUP(SportClimbing[[#This Row],[Month]],MONTHS[MONTHS 2],MONTHS[MONTHS 3]),SportClimbing[[#This Row],[Day]])</f>
        <v>42838</v>
      </c>
      <c r="B29" s="21" t="b">
        <f ca="1">AND(SportClimbing[[#This Row],[Date]] &gt;= TODAY()-365, SportClimbing[[#This Row],[Date]] &lt;= TODAY())</f>
        <v>0</v>
      </c>
      <c r="C29">
        <v>13</v>
      </c>
      <c r="D29" t="s">
        <v>369</v>
      </c>
      <c r="E29">
        <v>2017</v>
      </c>
      <c r="F29" t="s">
        <v>58</v>
      </c>
      <c r="G29" t="s">
        <v>21</v>
      </c>
      <c r="H29" t="s">
        <v>262</v>
      </c>
      <c r="I29" t="s">
        <v>15</v>
      </c>
      <c r="J29" t="s">
        <v>59</v>
      </c>
      <c r="K29">
        <v>20</v>
      </c>
      <c r="L29" t="str">
        <f>IF(SportClimbing[[#This Row],[Height (m)]]&lt;11, "0-10", IF(SportClimbing[[#This Row],[Height (m)]]&lt;16, "11-15", IF(SportClimbing[[#This Row],[Height (m)]]&lt;21, "16-20", IF(SportClimbing[[#This Row],[Height (m)]]&lt;26, "21-25", IF(SportClimbing[[#This Row],[Height (m)]]&lt;31, "26-30", IF(SportClimbing[[#This Row],[Height (m)]]&lt;36, "31-35", "35+"))))))</f>
        <v>16-20</v>
      </c>
      <c r="M29" t="s">
        <v>131</v>
      </c>
      <c r="N29">
        <v>3</v>
      </c>
      <c r="O29">
        <f>IF(ISNUMBER(SportClimbing[[#This Row],[Total number of tries]])=TRUE, SportClimbing[[#This Row],[Total number of tries]], 1)</f>
        <v>3</v>
      </c>
      <c r="P29" t="str">
        <f>IF(ISNUMBER(SportClimbing[[#This Row],[Total number of tries]])=TRUE, "redpoint", SportClimbing[[#This Row],[Total number of tries]])</f>
        <v>redpoint</v>
      </c>
      <c r="Q29">
        <f>_xlfn.XLOOKUP(SportClimbing[[#This Row],[Grade]],SCORE[GRADE],SCORE[SCORE],,)</f>
        <v>15</v>
      </c>
    </row>
    <row r="30" spans="1:17" x14ac:dyDescent="0.2">
      <c r="A30" s="21">
        <f>DATE(SportClimbing[[#This Row],[Year]],_xlfn.XLOOKUP(SportClimbing[[#This Row],[Month]],MONTHS[MONTHS 2],MONTHS[MONTHS 3]),SportClimbing[[#This Row],[Day]])</f>
        <v>42840</v>
      </c>
      <c r="B30" s="21" t="b">
        <f ca="1">AND(SportClimbing[[#This Row],[Date]] &gt;= TODAY()-365, SportClimbing[[#This Row],[Date]] &lt;= TODAY())</f>
        <v>0</v>
      </c>
      <c r="C30">
        <v>15</v>
      </c>
      <c r="D30" t="s">
        <v>369</v>
      </c>
      <c r="E30">
        <v>2017</v>
      </c>
      <c r="F30" t="s">
        <v>27</v>
      </c>
      <c r="G30" t="s">
        <v>3</v>
      </c>
      <c r="H30" t="s">
        <v>262</v>
      </c>
      <c r="I30" t="s">
        <v>15</v>
      </c>
      <c r="J30" t="s">
        <v>55</v>
      </c>
      <c r="K30">
        <v>25</v>
      </c>
      <c r="L30" t="str">
        <f>IF(SportClimbing[[#This Row],[Height (m)]]&lt;11, "0-10", IF(SportClimbing[[#This Row],[Height (m)]]&lt;16, "11-15", IF(SportClimbing[[#This Row],[Height (m)]]&lt;21, "16-20", IF(SportClimbing[[#This Row],[Height (m)]]&lt;26, "21-25", IF(SportClimbing[[#This Row],[Height (m)]]&lt;31, "26-30", IF(SportClimbing[[#This Row],[Height (m)]]&lt;36, "31-35", "35+"))))))</f>
        <v>21-25</v>
      </c>
      <c r="M30" t="s">
        <v>133</v>
      </c>
      <c r="N30">
        <v>8</v>
      </c>
      <c r="O30">
        <f>IF(ISNUMBER(SportClimbing[[#This Row],[Total number of tries]])=TRUE, SportClimbing[[#This Row],[Total number of tries]], 1)</f>
        <v>8</v>
      </c>
      <c r="P30" t="str">
        <f>IF(ISNUMBER(SportClimbing[[#This Row],[Total number of tries]])=TRUE, "redpoint", SportClimbing[[#This Row],[Total number of tries]])</f>
        <v>redpoint</v>
      </c>
      <c r="Q30">
        <f>_xlfn.XLOOKUP(SportClimbing[[#This Row],[Grade]],SCORE[GRADE],SCORE[SCORE],,)</f>
        <v>10</v>
      </c>
    </row>
    <row r="31" spans="1:17" x14ac:dyDescent="0.2">
      <c r="A31" s="21">
        <f>DATE(SportClimbing[[#This Row],[Year]],_xlfn.XLOOKUP(SportClimbing[[#This Row],[Month]],MONTHS[MONTHS 2],MONTHS[MONTHS 3]),SportClimbing[[#This Row],[Day]])</f>
        <v>42874</v>
      </c>
      <c r="B31" s="21" t="b">
        <f ca="1">AND(SportClimbing[[#This Row],[Date]] &gt;= TODAY()-365, SportClimbing[[#This Row],[Date]] &lt;= TODAY())</f>
        <v>0</v>
      </c>
      <c r="C31">
        <v>19</v>
      </c>
      <c r="D31" t="s">
        <v>155</v>
      </c>
      <c r="E31">
        <v>2017</v>
      </c>
      <c r="F31" t="s">
        <v>56</v>
      </c>
      <c r="G31" t="s">
        <v>3</v>
      </c>
      <c r="H31" t="s">
        <v>262</v>
      </c>
      <c r="I31" t="s">
        <v>71</v>
      </c>
      <c r="J31" t="s">
        <v>57</v>
      </c>
      <c r="K31">
        <v>32</v>
      </c>
      <c r="L31" t="str">
        <f>IF(SportClimbing[[#This Row],[Height (m)]]&lt;11, "0-10", IF(SportClimbing[[#This Row],[Height (m)]]&lt;16, "11-15", IF(SportClimbing[[#This Row],[Height (m)]]&lt;21, "16-20", IF(SportClimbing[[#This Row],[Height (m)]]&lt;26, "21-25", IF(SportClimbing[[#This Row],[Height (m)]]&lt;31, "26-30", IF(SportClimbing[[#This Row],[Height (m)]]&lt;36, "31-35", "35+"))))))</f>
        <v>31-35</v>
      </c>
      <c r="M31" t="s">
        <v>34</v>
      </c>
      <c r="N31" t="s">
        <v>130</v>
      </c>
      <c r="O31">
        <f>IF(ISNUMBER(SportClimbing[[#This Row],[Total number of tries]])=TRUE, SportClimbing[[#This Row],[Total number of tries]], 1)</f>
        <v>1</v>
      </c>
      <c r="P31" t="str">
        <f>IF(ISNUMBER(SportClimbing[[#This Row],[Total number of tries]])=TRUE, "redpoint", SportClimbing[[#This Row],[Total number of tries]])</f>
        <v>onsight</v>
      </c>
      <c r="Q31">
        <f>_xlfn.XLOOKUP(SportClimbing[[#This Row],[Grade]],SCORE[GRADE],SCORE[SCORE],,)</f>
        <v>10</v>
      </c>
    </row>
    <row r="32" spans="1:17" x14ac:dyDescent="0.2">
      <c r="A32" s="21">
        <f>DATE(SportClimbing[[#This Row],[Year]],_xlfn.XLOOKUP(SportClimbing[[#This Row],[Month]],MONTHS[MONTHS 2],MONTHS[MONTHS 3]),SportClimbing[[#This Row],[Day]])</f>
        <v>42893</v>
      </c>
      <c r="B32" s="21" t="b">
        <f ca="1">AND(SportClimbing[[#This Row],[Date]] &gt;= TODAY()-365, SportClimbing[[#This Row],[Date]] &lt;= TODAY())</f>
        <v>0</v>
      </c>
      <c r="C32">
        <v>7</v>
      </c>
      <c r="D32" t="s">
        <v>367</v>
      </c>
      <c r="E32">
        <v>2017</v>
      </c>
      <c r="F32" t="s">
        <v>60</v>
      </c>
      <c r="G32" t="s">
        <v>3</v>
      </c>
      <c r="H32" t="s">
        <v>262</v>
      </c>
      <c r="I32" t="s">
        <v>43</v>
      </c>
      <c r="J32" t="s">
        <v>61</v>
      </c>
      <c r="K32">
        <v>25</v>
      </c>
      <c r="L32" t="str">
        <f>IF(SportClimbing[[#This Row],[Height (m)]]&lt;11, "0-10", IF(SportClimbing[[#This Row],[Height (m)]]&lt;16, "11-15", IF(SportClimbing[[#This Row],[Height (m)]]&lt;21, "16-20", IF(SportClimbing[[#This Row],[Height (m)]]&lt;26, "21-25", IF(SportClimbing[[#This Row],[Height (m)]]&lt;31, "26-30", IF(SportClimbing[[#This Row],[Height (m)]]&lt;36, "31-35", "35+"))))))</f>
        <v>21-25</v>
      </c>
      <c r="M32" t="s">
        <v>131</v>
      </c>
      <c r="N32">
        <v>3</v>
      </c>
      <c r="O32">
        <f>IF(ISNUMBER(SportClimbing[[#This Row],[Total number of tries]])=TRUE, SportClimbing[[#This Row],[Total number of tries]], 1)</f>
        <v>3</v>
      </c>
      <c r="P32" t="str">
        <f>IF(ISNUMBER(SportClimbing[[#This Row],[Total number of tries]])=TRUE, "redpoint", SportClimbing[[#This Row],[Total number of tries]])</f>
        <v>redpoint</v>
      </c>
      <c r="Q32">
        <f>_xlfn.XLOOKUP(SportClimbing[[#This Row],[Grade]],SCORE[GRADE],SCORE[SCORE],,)</f>
        <v>10</v>
      </c>
    </row>
    <row r="33" spans="1:17" x14ac:dyDescent="0.2">
      <c r="A33" s="21">
        <f>DATE(SportClimbing[[#This Row],[Year]],_xlfn.XLOOKUP(SportClimbing[[#This Row],[Month]],MONTHS[MONTHS 2],MONTHS[MONTHS 3]),SportClimbing[[#This Row],[Day]])</f>
        <v>42906</v>
      </c>
      <c r="B33" s="21" t="b">
        <f ca="1">AND(SportClimbing[[#This Row],[Date]] &gt;= TODAY()-365, SportClimbing[[#This Row],[Date]] &lt;= TODAY())</f>
        <v>0</v>
      </c>
      <c r="C33">
        <v>20</v>
      </c>
      <c r="D33" t="s">
        <v>367</v>
      </c>
      <c r="E33">
        <v>2017</v>
      </c>
      <c r="F33" t="s">
        <v>65</v>
      </c>
      <c r="G33" t="s">
        <v>3</v>
      </c>
      <c r="H33" t="s">
        <v>262</v>
      </c>
      <c r="I33" t="s">
        <v>49</v>
      </c>
      <c r="J33" t="s">
        <v>66</v>
      </c>
      <c r="K33">
        <v>25</v>
      </c>
      <c r="L33" t="str">
        <f>IF(SportClimbing[[#This Row],[Height (m)]]&lt;11, "0-10", IF(SportClimbing[[#This Row],[Height (m)]]&lt;16, "11-15", IF(SportClimbing[[#This Row],[Height (m)]]&lt;21, "16-20", IF(SportClimbing[[#This Row],[Height (m)]]&lt;26, "21-25", IF(SportClimbing[[#This Row],[Height (m)]]&lt;31, "26-30", IF(SportClimbing[[#This Row],[Height (m)]]&lt;36, "31-35", "35+"))))))</f>
        <v>21-25</v>
      </c>
      <c r="M33" t="s">
        <v>149</v>
      </c>
      <c r="N33" t="s">
        <v>130</v>
      </c>
      <c r="O33">
        <f>IF(ISNUMBER(SportClimbing[[#This Row],[Total number of tries]])=TRUE, SportClimbing[[#This Row],[Total number of tries]], 1)</f>
        <v>1</v>
      </c>
      <c r="P33" t="str">
        <f>IF(ISNUMBER(SportClimbing[[#This Row],[Total number of tries]])=TRUE, "redpoint", SportClimbing[[#This Row],[Total number of tries]])</f>
        <v>onsight</v>
      </c>
      <c r="Q33">
        <f>_xlfn.XLOOKUP(SportClimbing[[#This Row],[Grade]],SCORE[GRADE],SCORE[SCORE],,)</f>
        <v>10</v>
      </c>
    </row>
    <row r="34" spans="1:17" x14ac:dyDescent="0.2">
      <c r="A34" s="21">
        <f>DATE(SportClimbing[[#This Row],[Year]],_xlfn.XLOOKUP(SportClimbing[[#This Row],[Month]],MONTHS[MONTHS 2],MONTHS[MONTHS 3]),SportClimbing[[#This Row],[Day]])</f>
        <v>42906</v>
      </c>
      <c r="B34" s="21" t="b">
        <f ca="1">AND(SportClimbing[[#This Row],[Date]] &gt;= TODAY()-365, SportClimbing[[#This Row],[Date]] &lt;= TODAY())</f>
        <v>0</v>
      </c>
      <c r="C34">
        <v>20</v>
      </c>
      <c r="D34" t="s">
        <v>367</v>
      </c>
      <c r="E34">
        <v>2017</v>
      </c>
      <c r="F34" t="s">
        <v>67</v>
      </c>
      <c r="G34" t="s">
        <v>21</v>
      </c>
      <c r="H34" t="s">
        <v>262</v>
      </c>
      <c r="I34" t="s">
        <v>49</v>
      </c>
      <c r="J34" t="s">
        <v>66</v>
      </c>
      <c r="K34">
        <v>25</v>
      </c>
      <c r="L34" t="str">
        <f>IF(SportClimbing[[#This Row],[Height (m)]]&lt;11, "0-10", IF(SportClimbing[[#This Row],[Height (m)]]&lt;16, "11-15", IF(SportClimbing[[#This Row],[Height (m)]]&lt;21, "16-20", IF(SportClimbing[[#This Row],[Height (m)]]&lt;26, "21-25", IF(SportClimbing[[#This Row],[Height (m)]]&lt;31, "26-30", IF(SportClimbing[[#This Row],[Height (m)]]&lt;36, "31-35", "35+"))))))</f>
        <v>21-25</v>
      </c>
      <c r="M34" t="s">
        <v>149</v>
      </c>
      <c r="N34" t="s">
        <v>130</v>
      </c>
      <c r="O34">
        <f>IF(ISNUMBER(SportClimbing[[#This Row],[Total number of tries]])=TRUE, SportClimbing[[#This Row],[Total number of tries]], 1)</f>
        <v>1</v>
      </c>
      <c r="P34" t="str">
        <f>IF(ISNUMBER(SportClimbing[[#This Row],[Total number of tries]])=TRUE, "redpoint", SportClimbing[[#This Row],[Total number of tries]])</f>
        <v>onsight</v>
      </c>
      <c r="Q34">
        <f>_xlfn.XLOOKUP(SportClimbing[[#This Row],[Grade]],SCORE[GRADE],SCORE[SCORE],,)</f>
        <v>15</v>
      </c>
    </row>
    <row r="35" spans="1:17" x14ac:dyDescent="0.2">
      <c r="A35" s="21">
        <f>DATE(SportClimbing[[#This Row],[Year]],_xlfn.XLOOKUP(SportClimbing[[#This Row],[Month]],MONTHS[MONTHS 2],MONTHS[MONTHS 3]),SportClimbing[[#This Row],[Day]])</f>
        <v>42924</v>
      </c>
      <c r="B35" s="21" t="b">
        <f ca="1">AND(SportClimbing[[#This Row],[Date]] &gt;= TODAY()-365, SportClimbing[[#This Row],[Date]] &lt;= TODAY())</f>
        <v>0</v>
      </c>
      <c r="C35">
        <v>8</v>
      </c>
      <c r="D35" t="s">
        <v>366</v>
      </c>
      <c r="E35">
        <v>2017</v>
      </c>
      <c r="F35" t="s">
        <v>73</v>
      </c>
      <c r="G35" t="s">
        <v>29</v>
      </c>
      <c r="H35" t="s">
        <v>262</v>
      </c>
      <c r="I35" t="s">
        <v>72</v>
      </c>
      <c r="J35" t="s">
        <v>74</v>
      </c>
      <c r="K35">
        <v>35</v>
      </c>
      <c r="L35" t="str">
        <f>IF(SportClimbing[[#This Row],[Height (m)]]&lt;11, "0-10", IF(SportClimbing[[#This Row],[Height (m)]]&lt;16, "11-15", IF(SportClimbing[[#This Row],[Height (m)]]&lt;21, "16-20", IF(SportClimbing[[#This Row],[Height (m)]]&lt;26, "21-25", IF(SportClimbing[[#This Row],[Height (m)]]&lt;31, "26-30", IF(SportClimbing[[#This Row],[Height (m)]]&lt;36, "31-35", "35+"))))))</f>
        <v>31-35</v>
      </c>
      <c r="M35" t="s">
        <v>131</v>
      </c>
      <c r="N35">
        <v>2</v>
      </c>
      <c r="O35">
        <f>IF(ISNUMBER(SportClimbing[[#This Row],[Total number of tries]])=TRUE, SportClimbing[[#This Row],[Total number of tries]], 1)</f>
        <v>2</v>
      </c>
      <c r="P35" t="str">
        <f>IF(ISNUMBER(SportClimbing[[#This Row],[Total number of tries]])=TRUE, "redpoint", SportClimbing[[#This Row],[Total number of tries]])</f>
        <v>redpoint</v>
      </c>
      <c r="Q35">
        <f>_xlfn.XLOOKUP(SportClimbing[[#This Row],[Grade]],SCORE[GRADE],SCORE[SCORE],,)</f>
        <v>25</v>
      </c>
    </row>
    <row r="36" spans="1:17" x14ac:dyDescent="0.2">
      <c r="A36" s="21">
        <f>DATE(SportClimbing[[#This Row],[Year]],_xlfn.XLOOKUP(SportClimbing[[#This Row],[Month]],MONTHS[MONTHS 2],MONTHS[MONTHS 3]),SportClimbing[[#This Row],[Day]])</f>
        <v>42959</v>
      </c>
      <c r="B36" s="21" t="b">
        <f ca="1">AND(SportClimbing[[#This Row],[Date]] &gt;= TODAY()-365, SportClimbing[[#This Row],[Date]] &lt;= TODAY())</f>
        <v>0</v>
      </c>
      <c r="C36">
        <v>12</v>
      </c>
      <c r="D36" t="s">
        <v>158</v>
      </c>
      <c r="E36">
        <v>2017</v>
      </c>
      <c r="F36" t="s">
        <v>90</v>
      </c>
      <c r="G36" t="s">
        <v>3</v>
      </c>
      <c r="H36" t="s">
        <v>262</v>
      </c>
      <c r="I36" t="s">
        <v>43</v>
      </c>
      <c r="J36" t="s">
        <v>44</v>
      </c>
      <c r="K36">
        <v>30</v>
      </c>
      <c r="L36" t="str">
        <f>IF(SportClimbing[[#This Row],[Height (m)]]&lt;11, "0-10", IF(SportClimbing[[#This Row],[Height (m)]]&lt;16, "11-15", IF(SportClimbing[[#This Row],[Height (m)]]&lt;21, "16-20", IF(SportClimbing[[#This Row],[Height (m)]]&lt;26, "21-25", IF(SportClimbing[[#This Row],[Height (m)]]&lt;31, "26-30", IF(SportClimbing[[#This Row],[Height (m)]]&lt;36, "31-35", "35+"))))))</f>
        <v>26-30</v>
      </c>
      <c r="M36" t="s">
        <v>89</v>
      </c>
      <c r="N36" t="s">
        <v>130</v>
      </c>
      <c r="O36">
        <f>IF(ISNUMBER(SportClimbing[[#This Row],[Total number of tries]])=TRUE, SportClimbing[[#This Row],[Total number of tries]], 1)</f>
        <v>1</v>
      </c>
      <c r="P36" t="str">
        <f>IF(ISNUMBER(SportClimbing[[#This Row],[Total number of tries]])=TRUE, "redpoint", SportClimbing[[#This Row],[Total number of tries]])</f>
        <v>onsight</v>
      </c>
      <c r="Q36">
        <f>_xlfn.XLOOKUP(SportClimbing[[#This Row],[Grade]],SCORE[GRADE],SCORE[SCORE],,)</f>
        <v>10</v>
      </c>
    </row>
    <row r="37" spans="1:17" x14ac:dyDescent="0.2">
      <c r="A37" s="21">
        <f>DATE(SportClimbing[[#This Row],[Year]],_xlfn.XLOOKUP(SportClimbing[[#This Row],[Month]],MONTHS[MONTHS 2],MONTHS[MONTHS 3]),SportClimbing[[#This Row],[Day]])</f>
        <v>42980</v>
      </c>
      <c r="B37" s="21" t="b">
        <f ca="1">AND(SportClimbing[[#This Row],[Date]] &gt;= TODAY()-365, SportClimbing[[#This Row],[Date]] &lt;= TODAY())</f>
        <v>0</v>
      </c>
      <c r="C37">
        <v>2</v>
      </c>
      <c r="D37" t="s">
        <v>159</v>
      </c>
      <c r="E37">
        <v>2017</v>
      </c>
      <c r="F37" t="s">
        <v>75</v>
      </c>
      <c r="G37" t="s">
        <v>3</v>
      </c>
      <c r="H37" t="s">
        <v>262</v>
      </c>
      <c r="I37" t="s">
        <v>76</v>
      </c>
      <c r="J37" t="s">
        <v>92</v>
      </c>
      <c r="K37">
        <v>25</v>
      </c>
      <c r="L37" t="str">
        <f>IF(SportClimbing[[#This Row],[Height (m)]]&lt;11, "0-10", IF(SportClimbing[[#This Row],[Height (m)]]&lt;16, "11-15", IF(SportClimbing[[#This Row],[Height (m)]]&lt;21, "16-20", IF(SportClimbing[[#This Row],[Height (m)]]&lt;26, "21-25", IF(SportClimbing[[#This Row],[Height (m)]]&lt;31, "26-30", IF(SportClimbing[[#This Row],[Height (m)]]&lt;36, "31-35", "35+"))))))</f>
        <v>21-25</v>
      </c>
      <c r="M37" t="s">
        <v>133</v>
      </c>
      <c r="N37">
        <v>3</v>
      </c>
      <c r="O37">
        <f>IF(ISNUMBER(SportClimbing[[#This Row],[Total number of tries]])=TRUE, SportClimbing[[#This Row],[Total number of tries]], 1)</f>
        <v>3</v>
      </c>
      <c r="P37" t="str">
        <f>IF(ISNUMBER(SportClimbing[[#This Row],[Total number of tries]])=TRUE, "redpoint", SportClimbing[[#This Row],[Total number of tries]])</f>
        <v>redpoint</v>
      </c>
      <c r="Q37">
        <f>_xlfn.XLOOKUP(SportClimbing[[#This Row],[Grade]],SCORE[GRADE],SCORE[SCORE],,)</f>
        <v>10</v>
      </c>
    </row>
    <row r="38" spans="1:17" x14ac:dyDescent="0.2">
      <c r="A38" s="21">
        <f>DATE(SportClimbing[[#This Row],[Year]],_xlfn.XLOOKUP(SportClimbing[[#This Row],[Month]],MONTHS[MONTHS 2],MONTHS[MONTHS 3]),SportClimbing[[#This Row],[Day]])</f>
        <v>42991</v>
      </c>
      <c r="B38" s="21" t="b">
        <f ca="1">AND(SportClimbing[[#This Row],[Date]] &gt;= TODAY()-365, SportClimbing[[#This Row],[Date]] &lt;= TODAY())</f>
        <v>0</v>
      </c>
      <c r="C38">
        <v>13</v>
      </c>
      <c r="D38" t="s">
        <v>159</v>
      </c>
      <c r="E38">
        <v>2017</v>
      </c>
      <c r="F38" t="s">
        <v>82</v>
      </c>
      <c r="G38" t="s">
        <v>21</v>
      </c>
      <c r="H38" t="s">
        <v>262</v>
      </c>
      <c r="I38" t="s">
        <v>77</v>
      </c>
      <c r="J38" t="s">
        <v>78</v>
      </c>
      <c r="K38">
        <v>10</v>
      </c>
      <c r="L38" t="str">
        <f>IF(SportClimbing[[#This Row],[Height (m)]]&lt;11, "0-10", IF(SportClimbing[[#This Row],[Height (m)]]&lt;16, "11-15", IF(SportClimbing[[#This Row],[Height (m)]]&lt;21, "16-20", IF(SportClimbing[[#This Row],[Height (m)]]&lt;26, "21-25", IF(SportClimbing[[#This Row],[Height (m)]]&lt;31, "26-30", IF(SportClimbing[[#This Row],[Height (m)]]&lt;36, "31-35", "35+"))))))</f>
        <v>0-10</v>
      </c>
      <c r="M38" t="s">
        <v>83</v>
      </c>
      <c r="N38" t="s">
        <v>130</v>
      </c>
      <c r="O38">
        <f>IF(ISNUMBER(SportClimbing[[#This Row],[Total number of tries]])=TRUE, SportClimbing[[#This Row],[Total number of tries]], 1)</f>
        <v>1</v>
      </c>
      <c r="P38" t="str">
        <f>IF(ISNUMBER(SportClimbing[[#This Row],[Total number of tries]])=TRUE, "redpoint", SportClimbing[[#This Row],[Total number of tries]])</f>
        <v>onsight</v>
      </c>
      <c r="Q38">
        <f>_xlfn.XLOOKUP(SportClimbing[[#This Row],[Grade]],SCORE[GRADE],SCORE[SCORE],,)</f>
        <v>15</v>
      </c>
    </row>
    <row r="39" spans="1:17" x14ac:dyDescent="0.2">
      <c r="A39" s="21">
        <f>DATE(SportClimbing[[#This Row],[Year]],_xlfn.XLOOKUP(SportClimbing[[#This Row],[Month]],MONTHS[MONTHS 2],MONTHS[MONTHS 3]),SportClimbing[[#This Row],[Day]])</f>
        <v>42991</v>
      </c>
      <c r="B39" s="21" t="b">
        <f ca="1">AND(SportClimbing[[#This Row],[Date]] &gt;= TODAY()-365, SportClimbing[[#This Row],[Date]] &lt;= TODAY())</f>
        <v>0</v>
      </c>
      <c r="C39">
        <v>13</v>
      </c>
      <c r="D39" t="s">
        <v>159</v>
      </c>
      <c r="E39">
        <v>2017</v>
      </c>
      <c r="F39" t="s">
        <v>81</v>
      </c>
      <c r="G39" t="s">
        <v>3</v>
      </c>
      <c r="H39" t="s">
        <v>262</v>
      </c>
      <c r="I39" t="s">
        <v>77</v>
      </c>
      <c r="J39" t="s">
        <v>79</v>
      </c>
      <c r="K39">
        <v>10</v>
      </c>
      <c r="L39" t="str">
        <f>IF(SportClimbing[[#This Row],[Height (m)]]&lt;11, "0-10", IF(SportClimbing[[#This Row],[Height (m)]]&lt;16, "11-15", IF(SportClimbing[[#This Row],[Height (m)]]&lt;21, "16-20", IF(SportClimbing[[#This Row],[Height (m)]]&lt;26, "21-25", IF(SportClimbing[[#This Row],[Height (m)]]&lt;31, "26-30", IF(SportClimbing[[#This Row],[Height (m)]]&lt;36, "31-35", "35+"))))))</f>
        <v>0-10</v>
      </c>
      <c r="M39" t="s">
        <v>83</v>
      </c>
      <c r="N39" t="s">
        <v>130</v>
      </c>
      <c r="O39">
        <f>IF(ISNUMBER(SportClimbing[[#This Row],[Total number of tries]])=TRUE, SportClimbing[[#This Row],[Total number of tries]], 1)</f>
        <v>1</v>
      </c>
      <c r="P39" t="str">
        <f>IF(ISNUMBER(SportClimbing[[#This Row],[Total number of tries]])=TRUE, "redpoint", SportClimbing[[#This Row],[Total number of tries]])</f>
        <v>onsight</v>
      </c>
      <c r="Q39">
        <f>_xlfn.XLOOKUP(SportClimbing[[#This Row],[Grade]],SCORE[GRADE],SCORE[SCORE],,)</f>
        <v>10</v>
      </c>
    </row>
    <row r="40" spans="1:17" x14ac:dyDescent="0.2">
      <c r="A40" s="21">
        <f>DATE(SportClimbing[[#This Row],[Year]],_xlfn.XLOOKUP(SportClimbing[[#This Row],[Month]],MONTHS[MONTHS 2],MONTHS[MONTHS 3]),SportClimbing[[#This Row],[Day]])</f>
        <v>42991</v>
      </c>
      <c r="B40" s="21" t="b">
        <f ca="1">AND(SportClimbing[[#This Row],[Date]] &gt;= TODAY()-365, SportClimbing[[#This Row],[Date]] &lt;= TODAY())</f>
        <v>0</v>
      </c>
      <c r="C40">
        <v>13</v>
      </c>
      <c r="D40" t="s">
        <v>159</v>
      </c>
      <c r="E40">
        <v>2017</v>
      </c>
      <c r="F40" t="s">
        <v>80</v>
      </c>
      <c r="G40" t="s">
        <v>21</v>
      </c>
      <c r="H40" t="s">
        <v>262</v>
      </c>
      <c r="I40" t="s">
        <v>77</v>
      </c>
      <c r="J40" t="s">
        <v>79</v>
      </c>
      <c r="K40">
        <v>12</v>
      </c>
      <c r="L40" t="str">
        <f>IF(SportClimbing[[#This Row],[Height (m)]]&lt;11, "0-10", IF(SportClimbing[[#This Row],[Height (m)]]&lt;16, "11-15", IF(SportClimbing[[#This Row],[Height (m)]]&lt;21, "16-20", IF(SportClimbing[[#This Row],[Height (m)]]&lt;26, "21-25", IF(SportClimbing[[#This Row],[Height (m)]]&lt;31, "26-30", IF(SportClimbing[[#This Row],[Height (m)]]&lt;36, "31-35", "35+"))))))</f>
        <v>11-15</v>
      </c>
      <c r="M40" t="s">
        <v>83</v>
      </c>
      <c r="N40">
        <v>2</v>
      </c>
      <c r="O40">
        <f>IF(ISNUMBER(SportClimbing[[#This Row],[Total number of tries]])=TRUE, SportClimbing[[#This Row],[Total number of tries]], 1)</f>
        <v>2</v>
      </c>
      <c r="P40" t="str">
        <f>IF(ISNUMBER(SportClimbing[[#This Row],[Total number of tries]])=TRUE, "redpoint", SportClimbing[[#This Row],[Total number of tries]])</f>
        <v>redpoint</v>
      </c>
      <c r="Q40">
        <f>_xlfn.XLOOKUP(SportClimbing[[#This Row],[Grade]],SCORE[GRADE],SCORE[SCORE],,)</f>
        <v>15</v>
      </c>
    </row>
    <row r="41" spans="1:17" x14ac:dyDescent="0.2">
      <c r="A41" s="21">
        <f>DATE(SportClimbing[[#This Row],[Year]],_xlfn.XLOOKUP(SportClimbing[[#This Row],[Month]],MONTHS[MONTHS 2],MONTHS[MONTHS 3]),SportClimbing[[#This Row],[Day]])</f>
        <v>43001</v>
      </c>
      <c r="B41" s="21" t="b">
        <f ca="1">AND(SportClimbing[[#This Row],[Date]] &gt;= TODAY()-365, SportClimbing[[#This Row],[Date]] &lt;= TODAY())</f>
        <v>0</v>
      </c>
      <c r="C41">
        <v>23</v>
      </c>
      <c r="D41" t="s">
        <v>159</v>
      </c>
      <c r="E41">
        <v>2017</v>
      </c>
      <c r="F41" t="s">
        <v>84</v>
      </c>
      <c r="G41" t="s">
        <v>21</v>
      </c>
      <c r="H41" t="s">
        <v>262</v>
      </c>
      <c r="I41" t="s">
        <v>49</v>
      </c>
      <c r="J41" t="s">
        <v>66</v>
      </c>
      <c r="K41">
        <v>25</v>
      </c>
      <c r="L41" t="str">
        <f>IF(SportClimbing[[#This Row],[Height (m)]]&lt;11, "0-10", IF(SportClimbing[[#This Row],[Height (m)]]&lt;16, "11-15", IF(SportClimbing[[#This Row],[Height (m)]]&lt;21, "16-20", IF(SportClimbing[[#This Row],[Height (m)]]&lt;26, "21-25", IF(SportClimbing[[#This Row],[Height (m)]]&lt;31, "26-30", IF(SportClimbing[[#This Row],[Height (m)]]&lt;36, "31-35", "35+"))))))</f>
        <v>21-25</v>
      </c>
      <c r="M41" t="s">
        <v>132</v>
      </c>
      <c r="N41" t="s">
        <v>130</v>
      </c>
      <c r="O41">
        <f>IF(ISNUMBER(SportClimbing[[#This Row],[Total number of tries]])=TRUE, SportClimbing[[#This Row],[Total number of tries]], 1)</f>
        <v>1</v>
      </c>
      <c r="P41" t="str">
        <f>IF(ISNUMBER(SportClimbing[[#This Row],[Total number of tries]])=TRUE, "redpoint", SportClimbing[[#This Row],[Total number of tries]])</f>
        <v>onsight</v>
      </c>
      <c r="Q41">
        <f>_xlfn.XLOOKUP(SportClimbing[[#This Row],[Grade]],SCORE[GRADE],SCORE[SCORE],,)</f>
        <v>15</v>
      </c>
    </row>
    <row r="42" spans="1:17" x14ac:dyDescent="0.2">
      <c r="A42" s="21">
        <f>DATE(SportClimbing[[#This Row],[Year]],_xlfn.XLOOKUP(SportClimbing[[#This Row],[Month]],MONTHS[MONTHS 2],MONTHS[MONTHS 3]),SportClimbing[[#This Row],[Day]])</f>
        <v>43003</v>
      </c>
      <c r="B42" s="21" t="b">
        <f ca="1">AND(SportClimbing[[#This Row],[Date]] &gt;= TODAY()-365, SportClimbing[[#This Row],[Date]] &lt;= TODAY())</f>
        <v>0</v>
      </c>
      <c r="C42">
        <v>25</v>
      </c>
      <c r="D42" t="s">
        <v>159</v>
      </c>
      <c r="E42">
        <v>2017</v>
      </c>
      <c r="F42" t="s">
        <v>85</v>
      </c>
      <c r="G42" t="s">
        <v>21</v>
      </c>
      <c r="H42" t="s">
        <v>262</v>
      </c>
      <c r="I42" t="s">
        <v>25</v>
      </c>
      <c r="J42" t="s">
        <v>86</v>
      </c>
      <c r="K42">
        <v>20</v>
      </c>
      <c r="L42" t="str">
        <f>IF(SportClimbing[[#This Row],[Height (m)]]&lt;11, "0-10", IF(SportClimbing[[#This Row],[Height (m)]]&lt;16, "11-15", IF(SportClimbing[[#This Row],[Height (m)]]&lt;21, "16-20", IF(SportClimbing[[#This Row],[Height (m)]]&lt;26, "21-25", IF(SportClimbing[[#This Row],[Height (m)]]&lt;31, "26-30", IF(SportClimbing[[#This Row],[Height (m)]]&lt;36, "31-35", "35+"))))))</f>
        <v>16-20</v>
      </c>
      <c r="M42" t="s">
        <v>132</v>
      </c>
      <c r="N42">
        <v>5</v>
      </c>
      <c r="O42">
        <f>IF(ISNUMBER(SportClimbing[[#This Row],[Total number of tries]])=TRUE, SportClimbing[[#This Row],[Total number of tries]], 1)</f>
        <v>5</v>
      </c>
      <c r="P42" t="str">
        <f>IF(ISNUMBER(SportClimbing[[#This Row],[Total number of tries]])=TRUE, "redpoint", SportClimbing[[#This Row],[Total number of tries]])</f>
        <v>redpoint</v>
      </c>
      <c r="Q42">
        <f>_xlfn.XLOOKUP(SportClimbing[[#This Row],[Grade]],SCORE[GRADE],SCORE[SCORE],,)</f>
        <v>15</v>
      </c>
    </row>
    <row r="43" spans="1:17" x14ac:dyDescent="0.2">
      <c r="A43" s="21">
        <f>DATE(SportClimbing[[#This Row],[Year]],_xlfn.XLOOKUP(SportClimbing[[#This Row],[Month]],MONTHS[MONTHS 2],MONTHS[MONTHS 3]),SportClimbing[[#This Row],[Day]])</f>
        <v>43022</v>
      </c>
      <c r="B43" s="21" t="b">
        <f ca="1">AND(SportClimbing[[#This Row],[Date]] &gt;= TODAY()-365, SportClimbing[[#This Row],[Date]] &lt;= TODAY())</f>
        <v>0</v>
      </c>
      <c r="C43">
        <v>14</v>
      </c>
      <c r="D43" t="s">
        <v>162</v>
      </c>
      <c r="E43">
        <v>2017</v>
      </c>
      <c r="F43" t="s">
        <v>99</v>
      </c>
      <c r="G43" t="s">
        <v>21</v>
      </c>
      <c r="H43" t="s">
        <v>262</v>
      </c>
      <c r="I43" t="s">
        <v>43</v>
      </c>
      <c r="J43" t="s">
        <v>91</v>
      </c>
      <c r="K43">
        <v>30</v>
      </c>
      <c r="L43" t="str">
        <f>IF(SportClimbing[[#This Row],[Height (m)]]&lt;11, "0-10", IF(SportClimbing[[#This Row],[Height (m)]]&lt;16, "11-15", IF(SportClimbing[[#This Row],[Height (m)]]&lt;21, "16-20", IF(SportClimbing[[#This Row],[Height (m)]]&lt;26, "21-25", IF(SportClimbing[[#This Row],[Height (m)]]&lt;31, "26-30", IF(SportClimbing[[#This Row],[Height (m)]]&lt;36, "31-35", "35+"))))))</f>
        <v>26-30</v>
      </c>
      <c r="M43" t="s">
        <v>133</v>
      </c>
      <c r="N43">
        <v>3</v>
      </c>
      <c r="O43">
        <f>IF(ISNUMBER(SportClimbing[[#This Row],[Total number of tries]])=TRUE, SportClimbing[[#This Row],[Total number of tries]], 1)</f>
        <v>3</v>
      </c>
      <c r="P43" t="str">
        <f>IF(ISNUMBER(SportClimbing[[#This Row],[Total number of tries]])=TRUE, "redpoint", SportClimbing[[#This Row],[Total number of tries]])</f>
        <v>redpoint</v>
      </c>
      <c r="Q43">
        <f>_xlfn.XLOOKUP(SportClimbing[[#This Row],[Grade]],SCORE[GRADE],SCORE[SCORE],,)</f>
        <v>15</v>
      </c>
    </row>
    <row r="44" spans="1:17" x14ac:dyDescent="0.2">
      <c r="A44" s="21">
        <f>DATE(SportClimbing[[#This Row],[Year]],_xlfn.XLOOKUP(SportClimbing[[#This Row],[Month]],MONTHS[MONTHS 2],MONTHS[MONTHS 3]),SportClimbing[[#This Row],[Day]])</f>
        <v>43023</v>
      </c>
      <c r="B44" s="21" t="b">
        <f ca="1">AND(SportClimbing[[#This Row],[Date]] &gt;= TODAY()-365, SportClimbing[[#This Row],[Date]] &lt;= TODAY())</f>
        <v>0</v>
      </c>
      <c r="C44">
        <v>15</v>
      </c>
      <c r="D44" t="s">
        <v>162</v>
      </c>
      <c r="E44">
        <v>2017</v>
      </c>
      <c r="F44" t="s">
        <v>98</v>
      </c>
      <c r="G44" t="s">
        <v>21</v>
      </c>
      <c r="H44" t="s">
        <v>262</v>
      </c>
      <c r="I44" t="s">
        <v>43</v>
      </c>
      <c r="J44" t="s">
        <v>44</v>
      </c>
      <c r="K44">
        <v>25</v>
      </c>
      <c r="L44" t="str">
        <f>IF(SportClimbing[[#This Row],[Height (m)]]&lt;11, "0-10", IF(SportClimbing[[#This Row],[Height (m)]]&lt;16, "11-15", IF(SportClimbing[[#This Row],[Height (m)]]&lt;21, "16-20", IF(SportClimbing[[#This Row],[Height (m)]]&lt;26, "21-25", IF(SportClimbing[[#This Row],[Height (m)]]&lt;31, "26-30", IF(SportClimbing[[#This Row],[Height (m)]]&lt;36, "31-35", "35+"))))))</f>
        <v>21-25</v>
      </c>
      <c r="M44" t="s">
        <v>17</v>
      </c>
      <c r="N44">
        <v>2</v>
      </c>
      <c r="O44">
        <f>IF(ISNUMBER(SportClimbing[[#This Row],[Total number of tries]])=TRUE, SportClimbing[[#This Row],[Total number of tries]], 1)</f>
        <v>2</v>
      </c>
      <c r="P44" t="str">
        <f>IF(ISNUMBER(SportClimbing[[#This Row],[Total number of tries]])=TRUE, "redpoint", SportClimbing[[#This Row],[Total number of tries]])</f>
        <v>redpoint</v>
      </c>
      <c r="Q44">
        <f>_xlfn.XLOOKUP(SportClimbing[[#This Row],[Grade]],SCORE[GRADE],SCORE[SCORE],,)</f>
        <v>15</v>
      </c>
    </row>
    <row r="45" spans="1:17" x14ac:dyDescent="0.2">
      <c r="A45" s="21">
        <f>DATE(SportClimbing[[#This Row],[Year]],_xlfn.XLOOKUP(SportClimbing[[#This Row],[Month]],MONTHS[MONTHS 2],MONTHS[MONTHS 3]),SportClimbing[[#This Row],[Day]])</f>
        <v>43029</v>
      </c>
      <c r="B45" s="21" t="b">
        <f ca="1">AND(SportClimbing[[#This Row],[Date]] &gt;= TODAY()-365, SportClimbing[[#This Row],[Date]] &lt;= TODAY())</f>
        <v>0</v>
      </c>
      <c r="C45">
        <v>21</v>
      </c>
      <c r="D45" t="s">
        <v>162</v>
      </c>
      <c r="E45">
        <v>2017</v>
      </c>
      <c r="F45" t="s">
        <v>95</v>
      </c>
      <c r="G45" t="s">
        <v>21</v>
      </c>
      <c r="H45" t="s">
        <v>262</v>
      </c>
      <c r="I45" t="s">
        <v>43</v>
      </c>
      <c r="J45" t="s">
        <v>94</v>
      </c>
      <c r="K45">
        <v>25</v>
      </c>
      <c r="L45" t="str">
        <f>IF(SportClimbing[[#This Row],[Height (m)]]&lt;11, "0-10", IF(SportClimbing[[#This Row],[Height (m)]]&lt;16, "11-15", IF(SportClimbing[[#This Row],[Height (m)]]&lt;21, "16-20", IF(SportClimbing[[#This Row],[Height (m)]]&lt;26, "21-25", IF(SportClimbing[[#This Row],[Height (m)]]&lt;31, "26-30", IF(SportClimbing[[#This Row],[Height (m)]]&lt;36, "31-35", "35+"))))))</f>
        <v>21-25</v>
      </c>
      <c r="M45" t="s">
        <v>53</v>
      </c>
      <c r="N45" t="s">
        <v>130</v>
      </c>
      <c r="O45">
        <f>IF(ISNUMBER(SportClimbing[[#This Row],[Total number of tries]])=TRUE, SportClimbing[[#This Row],[Total number of tries]], 1)</f>
        <v>1</v>
      </c>
      <c r="P45" t="str">
        <f>IF(ISNUMBER(SportClimbing[[#This Row],[Total number of tries]])=TRUE, "redpoint", SportClimbing[[#This Row],[Total number of tries]])</f>
        <v>onsight</v>
      </c>
      <c r="Q45">
        <f>_xlfn.XLOOKUP(SportClimbing[[#This Row],[Grade]],SCORE[GRADE],SCORE[SCORE],,)</f>
        <v>15</v>
      </c>
    </row>
    <row r="46" spans="1:17" x14ac:dyDescent="0.2">
      <c r="A46" s="21">
        <f>DATE(SportClimbing[[#This Row],[Year]],_xlfn.XLOOKUP(SportClimbing[[#This Row],[Month]],MONTHS[MONTHS 2],MONTHS[MONTHS 3]),SportClimbing[[#This Row],[Day]])</f>
        <v>43029</v>
      </c>
      <c r="B46" s="21" t="b">
        <f ca="1">AND(SportClimbing[[#This Row],[Date]] &gt;= TODAY()-365, SportClimbing[[#This Row],[Date]] &lt;= TODAY())</f>
        <v>0</v>
      </c>
      <c r="C46">
        <v>21</v>
      </c>
      <c r="D46" t="s">
        <v>162</v>
      </c>
      <c r="E46">
        <v>2017</v>
      </c>
      <c r="F46" t="s">
        <v>97</v>
      </c>
      <c r="G46" t="s">
        <v>21</v>
      </c>
      <c r="H46" t="s">
        <v>262</v>
      </c>
      <c r="I46" t="s">
        <v>43</v>
      </c>
      <c r="J46" t="s">
        <v>91</v>
      </c>
      <c r="K46">
        <v>28</v>
      </c>
      <c r="L46" t="str">
        <f>IF(SportClimbing[[#This Row],[Height (m)]]&lt;11, "0-10", IF(SportClimbing[[#This Row],[Height (m)]]&lt;16, "11-15", IF(SportClimbing[[#This Row],[Height (m)]]&lt;21, "16-20", IF(SportClimbing[[#This Row],[Height (m)]]&lt;26, "21-25", IF(SportClimbing[[#This Row],[Height (m)]]&lt;31, "26-30", IF(SportClimbing[[#This Row],[Height (m)]]&lt;36, "31-35", "35+"))))))</f>
        <v>26-30</v>
      </c>
      <c r="M46" t="s">
        <v>53</v>
      </c>
      <c r="N46">
        <v>3</v>
      </c>
      <c r="O46">
        <f>IF(ISNUMBER(SportClimbing[[#This Row],[Total number of tries]])=TRUE, SportClimbing[[#This Row],[Total number of tries]], 1)</f>
        <v>3</v>
      </c>
      <c r="P46" t="str">
        <f>IF(ISNUMBER(SportClimbing[[#This Row],[Total number of tries]])=TRUE, "redpoint", SportClimbing[[#This Row],[Total number of tries]])</f>
        <v>redpoint</v>
      </c>
      <c r="Q46">
        <f>_xlfn.XLOOKUP(SportClimbing[[#This Row],[Grade]],SCORE[GRADE],SCORE[SCORE],,)</f>
        <v>15</v>
      </c>
    </row>
    <row r="47" spans="1:17" x14ac:dyDescent="0.2">
      <c r="A47" s="21">
        <f>DATE(SportClimbing[[#This Row],[Year]],_xlfn.XLOOKUP(SportClimbing[[#This Row],[Month]],MONTHS[MONTHS 2],MONTHS[MONTHS 3]),SportClimbing[[#This Row],[Day]])</f>
        <v>43030</v>
      </c>
      <c r="B47" s="21" t="b">
        <f ca="1">AND(SportClimbing[[#This Row],[Date]] &gt;= TODAY()-365, SportClimbing[[#This Row],[Date]] &lt;= TODAY())</f>
        <v>0</v>
      </c>
      <c r="C47">
        <v>22</v>
      </c>
      <c r="D47" t="s">
        <v>162</v>
      </c>
      <c r="E47">
        <v>2017</v>
      </c>
      <c r="F47" t="s">
        <v>96</v>
      </c>
      <c r="G47" t="s">
        <v>3</v>
      </c>
      <c r="H47" t="s">
        <v>262</v>
      </c>
      <c r="I47" t="s">
        <v>43</v>
      </c>
      <c r="J47" t="s">
        <v>93</v>
      </c>
      <c r="K47">
        <v>30</v>
      </c>
      <c r="L47" t="str">
        <f>IF(SportClimbing[[#This Row],[Height (m)]]&lt;11, "0-10", IF(SportClimbing[[#This Row],[Height (m)]]&lt;16, "11-15", IF(SportClimbing[[#This Row],[Height (m)]]&lt;21, "16-20", IF(SportClimbing[[#This Row],[Height (m)]]&lt;26, "21-25", IF(SportClimbing[[#This Row],[Height (m)]]&lt;31, "26-30", IF(SportClimbing[[#This Row],[Height (m)]]&lt;36, "31-35", "35+"))))))</f>
        <v>26-30</v>
      </c>
      <c r="M47" t="s">
        <v>53</v>
      </c>
      <c r="N47" t="s">
        <v>130</v>
      </c>
      <c r="O47">
        <f>IF(ISNUMBER(SportClimbing[[#This Row],[Total number of tries]])=TRUE, SportClimbing[[#This Row],[Total number of tries]], 1)</f>
        <v>1</v>
      </c>
      <c r="P47" t="str">
        <f>IF(ISNUMBER(SportClimbing[[#This Row],[Total number of tries]])=TRUE, "redpoint", SportClimbing[[#This Row],[Total number of tries]])</f>
        <v>onsight</v>
      </c>
      <c r="Q47">
        <f>_xlfn.XLOOKUP(SportClimbing[[#This Row],[Grade]],SCORE[GRADE],SCORE[SCORE],,)</f>
        <v>10</v>
      </c>
    </row>
    <row r="48" spans="1:17" x14ac:dyDescent="0.2">
      <c r="A48" s="21">
        <f>DATE(SportClimbing[[#This Row],[Year]],_xlfn.XLOOKUP(SportClimbing[[#This Row],[Month]],MONTHS[MONTHS 2],MONTHS[MONTHS 3]),SportClimbing[[#This Row],[Day]])</f>
        <v>43036</v>
      </c>
      <c r="B48" s="21" t="b">
        <f ca="1">AND(SportClimbing[[#This Row],[Date]] &gt;= TODAY()-365, SportClimbing[[#This Row],[Date]] &lt;= TODAY())</f>
        <v>0</v>
      </c>
      <c r="C48">
        <v>28</v>
      </c>
      <c r="D48" t="s">
        <v>162</v>
      </c>
      <c r="E48">
        <v>2017</v>
      </c>
      <c r="F48" t="s">
        <v>101</v>
      </c>
      <c r="G48" t="s">
        <v>3</v>
      </c>
      <c r="H48" t="s">
        <v>262</v>
      </c>
      <c r="I48" t="s">
        <v>100</v>
      </c>
      <c r="J48" t="s">
        <v>213</v>
      </c>
      <c r="K48">
        <v>25</v>
      </c>
      <c r="L48" t="str">
        <f>IF(SportClimbing[[#This Row],[Height (m)]]&lt;11, "0-10", IF(SportClimbing[[#This Row],[Height (m)]]&lt;16, "11-15", IF(SportClimbing[[#This Row],[Height (m)]]&lt;21, "16-20", IF(SportClimbing[[#This Row],[Height (m)]]&lt;26, "21-25", IF(SportClimbing[[#This Row],[Height (m)]]&lt;31, "26-30", IF(SportClimbing[[#This Row],[Height (m)]]&lt;36, "31-35", "35+"))))))</f>
        <v>21-25</v>
      </c>
      <c r="M48" t="s">
        <v>132</v>
      </c>
      <c r="N48">
        <v>2</v>
      </c>
      <c r="O48">
        <f>IF(ISNUMBER(SportClimbing[[#This Row],[Total number of tries]])=TRUE, SportClimbing[[#This Row],[Total number of tries]], 1)</f>
        <v>2</v>
      </c>
      <c r="P48" t="str">
        <f>IF(ISNUMBER(SportClimbing[[#This Row],[Total number of tries]])=TRUE, "redpoint", SportClimbing[[#This Row],[Total number of tries]])</f>
        <v>redpoint</v>
      </c>
      <c r="Q48">
        <f>_xlfn.XLOOKUP(SportClimbing[[#This Row],[Grade]],SCORE[GRADE],SCORE[SCORE],,)</f>
        <v>10</v>
      </c>
    </row>
    <row r="49" spans="1:17" x14ac:dyDescent="0.2">
      <c r="A49" s="21">
        <f>DATE(SportClimbing[[#This Row],[Year]],_xlfn.XLOOKUP(SportClimbing[[#This Row],[Month]],MONTHS[MONTHS 2],MONTHS[MONTHS 3]),SportClimbing[[#This Row],[Day]])</f>
        <v>43036</v>
      </c>
      <c r="B49" s="21" t="b">
        <f ca="1">AND(SportClimbing[[#This Row],[Date]] &gt;= TODAY()-365, SportClimbing[[#This Row],[Date]] &lt;= TODAY())</f>
        <v>0</v>
      </c>
      <c r="C49">
        <v>28</v>
      </c>
      <c r="D49" t="s">
        <v>162</v>
      </c>
      <c r="E49">
        <v>2017</v>
      </c>
      <c r="F49" t="s">
        <v>102</v>
      </c>
      <c r="G49" t="s">
        <v>3</v>
      </c>
      <c r="H49" t="s">
        <v>262</v>
      </c>
      <c r="I49" t="s">
        <v>100</v>
      </c>
      <c r="J49" t="s">
        <v>214</v>
      </c>
      <c r="K49">
        <v>25</v>
      </c>
      <c r="L49" t="str">
        <f>IF(SportClimbing[[#This Row],[Height (m)]]&lt;11, "0-10", IF(SportClimbing[[#This Row],[Height (m)]]&lt;16, "11-15", IF(SportClimbing[[#This Row],[Height (m)]]&lt;21, "16-20", IF(SportClimbing[[#This Row],[Height (m)]]&lt;26, "21-25", IF(SportClimbing[[#This Row],[Height (m)]]&lt;31, "26-30", IF(SportClimbing[[#This Row],[Height (m)]]&lt;36, "31-35", "35+"))))))</f>
        <v>21-25</v>
      </c>
      <c r="M49" t="s">
        <v>132</v>
      </c>
      <c r="N49">
        <v>4</v>
      </c>
      <c r="O49">
        <f>IF(ISNUMBER(SportClimbing[[#This Row],[Total number of tries]])=TRUE, SportClimbing[[#This Row],[Total number of tries]], 1)</f>
        <v>4</v>
      </c>
      <c r="P49" t="str">
        <f>IF(ISNUMBER(SportClimbing[[#This Row],[Total number of tries]])=TRUE, "redpoint", SportClimbing[[#This Row],[Total number of tries]])</f>
        <v>redpoint</v>
      </c>
      <c r="Q49">
        <f>_xlfn.XLOOKUP(SportClimbing[[#This Row],[Grade]],SCORE[GRADE],SCORE[SCORE],,)</f>
        <v>10</v>
      </c>
    </row>
    <row r="50" spans="1:17" x14ac:dyDescent="0.2">
      <c r="A50" s="21">
        <f>DATE(SportClimbing[[#This Row],[Year]],_xlfn.XLOOKUP(SportClimbing[[#This Row],[Month]],MONTHS[MONTHS 2],MONTHS[MONTHS 3]),SportClimbing[[#This Row],[Day]])</f>
        <v>43043</v>
      </c>
      <c r="B50" s="21" t="b">
        <f ca="1">AND(SportClimbing[[#This Row],[Date]] &gt;= TODAY()-365, SportClimbing[[#This Row],[Date]] &lt;= TODAY())</f>
        <v>0</v>
      </c>
      <c r="C50">
        <v>4</v>
      </c>
      <c r="D50" t="s">
        <v>160</v>
      </c>
      <c r="E50">
        <v>2017</v>
      </c>
      <c r="F50" t="s">
        <v>103</v>
      </c>
      <c r="G50" t="s">
        <v>29</v>
      </c>
      <c r="H50" t="s">
        <v>262</v>
      </c>
      <c r="I50" t="s">
        <v>22</v>
      </c>
      <c r="J50" t="s">
        <v>23</v>
      </c>
      <c r="K50">
        <v>25</v>
      </c>
      <c r="L50" t="str">
        <f>IF(SportClimbing[[#This Row],[Height (m)]]&lt;11, "0-10", IF(SportClimbing[[#This Row],[Height (m)]]&lt;16, "11-15", IF(SportClimbing[[#This Row],[Height (m)]]&lt;21, "16-20", IF(SportClimbing[[#This Row],[Height (m)]]&lt;26, "21-25", IF(SportClimbing[[#This Row],[Height (m)]]&lt;31, "26-30", IF(SportClimbing[[#This Row],[Height (m)]]&lt;36, "31-35", "35+"))))))</f>
        <v>21-25</v>
      </c>
      <c r="M50" t="s">
        <v>104</v>
      </c>
      <c r="N50">
        <v>6</v>
      </c>
      <c r="O50">
        <f>IF(ISNUMBER(SportClimbing[[#This Row],[Total number of tries]])=TRUE, SportClimbing[[#This Row],[Total number of tries]], 1)</f>
        <v>6</v>
      </c>
      <c r="P50" t="str">
        <f>IF(ISNUMBER(SportClimbing[[#This Row],[Total number of tries]])=TRUE, "redpoint", SportClimbing[[#This Row],[Total number of tries]])</f>
        <v>redpoint</v>
      </c>
      <c r="Q50">
        <f>_xlfn.XLOOKUP(SportClimbing[[#This Row],[Grade]],SCORE[GRADE],SCORE[SCORE],,)</f>
        <v>25</v>
      </c>
    </row>
    <row r="51" spans="1:17" x14ac:dyDescent="0.2">
      <c r="A51" s="21">
        <f>DATE(SportClimbing[[#This Row],[Year]],_xlfn.XLOOKUP(SportClimbing[[#This Row],[Month]],MONTHS[MONTHS 2],MONTHS[MONTHS 3]),SportClimbing[[#This Row],[Day]])</f>
        <v>43077</v>
      </c>
      <c r="B51" s="21" t="b">
        <f ca="1">AND(SportClimbing[[#This Row],[Date]] &gt;= TODAY()-365, SportClimbing[[#This Row],[Date]] &lt;= TODAY())</f>
        <v>0</v>
      </c>
      <c r="C51">
        <v>8</v>
      </c>
      <c r="D51" t="s">
        <v>161</v>
      </c>
      <c r="E51">
        <v>2017</v>
      </c>
      <c r="F51" t="s">
        <v>109</v>
      </c>
      <c r="G51" t="s">
        <v>21</v>
      </c>
      <c r="H51" t="s">
        <v>262</v>
      </c>
      <c r="I51" t="s">
        <v>43</v>
      </c>
      <c r="J51" t="s">
        <v>226</v>
      </c>
      <c r="K51">
        <v>25</v>
      </c>
      <c r="L51" t="str">
        <f>IF(SportClimbing[[#This Row],[Height (m)]]&lt;11, "0-10", IF(SportClimbing[[#This Row],[Height (m)]]&lt;16, "11-15", IF(SportClimbing[[#This Row],[Height (m)]]&lt;21, "16-20", IF(SportClimbing[[#This Row],[Height (m)]]&lt;26, "21-25", IF(SportClimbing[[#This Row],[Height (m)]]&lt;31, "26-30", IF(SportClimbing[[#This Row],[Height (m)]]&lt;36, "31-35", "35+"))))))</f>
        <v>21-25</v>
      </c>
      <c r="M51" t="s">
        <v>131</v>
      </c>
      <c r="N51">
        <v>2</v>
      </c>
      <c r="O51">
        <f>IF(ISNUMBER(SportClimbing[[#This Row],[Total number of tries]])=TRUE, SportClimbing[[#This Row],[Total number of tries]], 1)</f>
        <v>2</v>
      </c>
      <c r="P51" t="str">
        <f>IF(ISNUMBER(SportClimbing[[#This Row],[Total number of tries]])=TRUE, "redpoint", SportClimbing[[#This Row],[Total number of tries]])</f>
        <v>redpoint</v>
      </c>
      <c r="Q51">
        <f>_xlfn.XLOOKUP(SportClimbing[[#This Row],[Grade]],SCORE[GRADE],SCORE[SCORE],,)</f>
        <v>15</v>
      </c>
    </row>
    <row r="52" spans="1:17" x14ac:dyDescent="0.2">
      <c r="A52" s="21">
        <f>DATE(SportClimbing[[#This Row],[Year]],_xlfn.XLOOKUP(SportClimbing[[#This Row],[Month]],MONTHS[MONTHS 2],MONTHS[MONTHS 3]),SportClimbing[[#This Row],[Day]])</f>
        <v>43078</v>
      </c>
      <c r="B52" s="21" t="b">
        <f ca="1">AND(SportClimbing[[#This Row],[Date]] &gt;= TODAY()-365, SportClimbing[[#This Row],[Date]] &lt;= TODAY())</f>
        <v>0</v>
      </c>
      <c r="C52">
        <v>9</v>
      </c>
      <c r="D52" t="s">
        <v>161</v>
      </c>
      <c r="E52">
        <v>2017</v>
      </c>
      <c r="F52" t="s">
        <v>108</v>
      </c>
      <c r="G52" t="s">
        <v>3</v>
      </c>
      <c r="H52" t="s">
        <v>262</v>
      </c>
      <c r="I52" t="s">
        <v>105</v>
      </c>
      <c r="J52" t="s">
        <v>117</v>
      </c>
      <c r="K52">
        <v>20</v>
      </c>
      <c r="L52" t="str">
        <f>IF(SportClimbing[[#This Row],[Height (m)]]&lt;11, "0-10", IF(SportClimbing[[#This Row],[Height (m)]]&lt;16, "11-15", IF(SportClimbing[[#This Row],[Height (m)]]&lt;21, "16-20", IF(SportClimbing[[#This Row],[Height (m)]]&lt;26, "21-25", IF(SportClimbing[[#This Row],[Height (m)]]&lt;31, "26-30", IF(SportClimbing[[#This Row],[Height (m)]]&lt;36, "31-35", "35+"))))))</f>
        <v>16-20</v>
      </c>
      <c r="M52" t="s">
        <v>38</v>
      </c>
      <c r="N52" t="s">
        <v>11</v>
      </c>
      <c r="O52">
        <f>IF(ISNUMBER(SportClimbing[[#This Row],[Total number of tries]])=TRUE, SportClimbing[[#This Row],[Total number of tries]], 1)</f>
        <v>1</v>
      </c>
      <c r="P52" t="str">
        <f>IF(ISNUMBER(SportClimbing[[#This Row],[Total number of tries]])=TRUE, "redpoint", SportClimbing[[#This Row],[Total number of tries]])</f>
        <v>flash</v>
      </c>
      <c r="Q52">
        <f>_xlfn.XLOOKUP(SportClimbing[[#This Row],[Grade]],SCORE[GRADE],SCORE[SCORE],,)</f>
        <v>10</v>
      </c>
    </row>
    <row r="53" spans="1:17" x14ac:dyDescent="0.2">
      <c r="A53" s="21">
        <f>DATE(SportClimbing[[#This Row],[Year]],_xlfn.XLOOKUP(SportClimbing[[#This Row],[Month]],MONTHS[MONTHS 2],MONTHS[MONTHS 3]),SportClimbing[[#This Row],[Day]])</f>
        <v>43079</v>
      </c>
      <c r="B53" s="21" t="b">
        <f ca="1">AND(SportClimbing[[#This Row],[Date]] &gt;= TODAY()-365, SportClimbing[[#This Row],[Date]] &lt;= TODAY())</f>
        <v>0</v>
      </c>
      <c r="C53">
        <v>10</v>
      </c>
      <c r="D53" t="s">
        <v>161</v>
      </c>
      <c r="E53">
        <v>2017</v>
      </c>
      <c r="F53" t="s">
        <v>107</v>
      </c>
      <c r="G53" t="s">
        <v>21</v>
      </c>
      <c r="H53" t="s">
        <v>262</v>
      </c>
      <c r="I53" t="s">
        <v>43</v>
      </c>
      <c r="J53" t="s">
        <v>106</v>
      </c>
      <c r="K53">
        <v>20</v>
      </c>
      <c r="L53" t="str">
        <f>IF(SportClimbing[[#This Row],[Height (m)]]&lt;11, "0-10", IF(SportClimbing[[#This Row],[Height (m)]]&lt;16, "11-15", IF(SportClimbing[[#This Row],[Height (m)]]&lt;21, "16-20", IF(SportClimbing[[#This Row],[Height (m)]]&lt;26, "21-25", IF(SportClimbing[[#This Row],[Height (m)]]&lt;31, "26-30", IF(SportClimbing[[#This Row],[Height (m)]]&lt;36, "31-35", "35+"))))))</f>
        <v>16-20</v>
      </c>
      <c r="M53" t="s">
        <v>122</v>
      </c>
      <c r="N53">
        <v>3</v>
      </c>
      <c r="O53">
        <f>IF(ISNUMBER(SportClimbing[[#This Row],[Total number of tries]])=TRUE, SportClimbing[[#This Row],[Total number of tries]], 1)</f>
        <v>3</v>
      </c>
      <c r="P53" t="str">
        <f>IF(ISNUMBER(SportClimbing[[#This Row],[Total number of tries]])=TRUE, "redpoint", SportClimbing[[#This Row],[Total number of tries]])</f>
        <v>redpoint</v>
      </c>
      <c r="Q53">
        <f>_xlfn.XLOOKUP(SportClimbing[[#This Row],[Grade]],SCORE[GRADE],SCORE[SCORE],,)</f>
        <v>15</v>
      </c>
    </row>
    <row r="54" spans="1:17" x14ac:dyDescent="0.2">
      <c r="A54" s="21">
        <f>DATE(SportClimbing[[#This Row],[Year]],_xlfn.XLOOKUP(SportClimbing[[#This Row],[Month]],MONTHS[MONTHS 2],MONTHS[MONTHS 3]),SportClimbing[[#This Row],[Day]])</f>
        <v>43085</v>
      </c>
      <c r="B54" s="21" t="b">
        <f ca="1">AND(SportClimbing[[#This Row],[Date]] &gt;= TODAY()-365, SportClimbing[[#This Row],[Date]] &lt;= TODAY())</f>
        <v>0</v>
      </c>
      <c r="C54">
        <v>16</v>
      </c>
      <c r="D54" t="s">
        <v>161</v>
      </c>
      <c r="E54">
        <v>2017</v>
      </c>
      <c r="F54" t="s">
        <v>112</v>
      </c>
      <c r="G54" t="s">
        <v>3</v>
      </c>
      <c r="H54" t="s">
        <v>262</v>
      </c>
      <c r="I54" t="s">
        <v>105</v>
      </c>
      <c r="J54" t="s">
        <v>110</v>
      </c>
      <c r="K54">
        <v>30</v>
      </c>
      <c r="L54" t="str">
        <f>IF(SportClimbing[[#This Row],[Height (m)]]&lt;11, "0-10", IF(SportClimbing[[#This Row],[Height (m)]]&lt;16, "11-15", IF(SportClimbing[[#This Row],[Height (m)]]&lt;21, "16-20", IF(SportClimbing[[#This Row],[Height (m)]]&lt;26, "21-25", IF(SportClimbing[[#This Row],[Height (m)]]&lt;31, "26-30", IF(SportClimbing[[#This Row],[Height (m)]]&lt;36, "31-35", "35+"))))))</f>
        <v>26-30</v>
      </c>
      <c r="M54" t="s">
        <v>111</v>
      </c>
      <c r="N54" t="s">
        <v>130</v>
      </c>
      <c r="O54">
        <f>IF(ISNUMBER(SportClimbing[[#This Row],[Total number of tries]])=TRUE, SportClimbing[[#This Row],[Total number of tries]], 1)</f>
        <v>1</v>
      </c>
      <c r="P54" t="str">
        <f>IF(ISNUMBER(SportClimbing[[#This Row],[Total number of tries]])=TRUE, "redpoint", SportClimbing[[#This Row],[Total number of tries]])</f>
        <v>onsight</v>
      </c>
      <c r="Q54">
        <f>_xlfn.XLOOKUP(SportClimbing[[#This Row],[Grade]],SCORE[GRADE],SCORE[SCORE],,)</f>
        <v>10</v>
      </c>
    </row>
    <row r="55" spans="1:17" x14ac:dyDescent="0.2">
      <c r="A55" s="21">
        <f>DATE(SportClimbing[[#This Row],[Year]],_xlfn.XLOOKUP(SportClimbing[[#This Row],[Month]],MONTHS[MONTHS 2],MONTHS[MONTHS 3]),SportClimbing[[#This Row],[Day]])</f>
        <v>43086</v>
      </c>
      <c r="B55" s="21" t="b">
        <f ca="1">AND(SportClimbing[[#This Row],[Date]] &gt;= TODAY()-365, SportClimbing[[#This Row],[Date]] &lt;= TODAY())</f>
        <v>0</v>
      </c>
      <c r="C55">
        <v>17</v>
      </c>
      <c r="D55" t="s">
        <v>161</v>
      </c>
      <c r="E55">
        <v>2017</v>
      </c>
      <c r="F55" t="s">
        <v>113</v>
      </c>
      <c r="G55" t="s">
        <v>29</v>
      </c>
      <c r="H55" t="s">
        <v>262</v>
      </c>
      <c r="I55" t="s">
        <v>105</v>
      </c>
      <c r="J55" t="s">
        <v>110</v>
      </c>
      <c r="K55">
        <v>30</v>
      </c>
      <c r="L55" t="str">
        <f>IF(SportClimbing[[#This Row],[Height (m)]]&lt;11, "0-10", IF(SportClimbing[[#This Row],[Height (m)]]&lt;16, "11-15", IF(SportClimbing[[#This Row],[Height (m)]]&lt;21, "16-20", IF(SportClimbing[[#This Row],[Height (m)]]&lt;26, "21-25", IF(SportClimbing[[#This Row],[Height (m)]]&lt;31, "26-30", IF(SportClimbing[[#This Row],[Height (m)]]&lt;36, "31-35", "35+"))))))</f>
        <v>26-30</v>
      </c>
      <c r="M55" t="s">
        <v>111</v>
      </c>
      <c r="N55">
        <v>2</v>
      </c>
      <c r="O55">
        <f>IF(ISNUMBER(SportClimbing[[#This Row],[Total number of tries]])=TRUE, SportClimbing[[#This Row],[Total number of tries]], 1)</f>
        <v>2</v>
      </c>
      <c r="P55" t="str">
        <f>IF(ISNUMBER(SportClimbing[[#This Row],[Total number of tries]])=TRUE, "redpoint", SportClimbing[[#This Row],[Total number of tries]])</f>
        <v>redpoint</v>
      </c>
      <c r="Q55">
        <f>_xlfn.XLOOKUP(SportClimbing[[#This Row],[Grade]],SCORE[GRADE],SCORE[SCORE],,)</f>
        <v>25</v>
      </c>
    </row>
    <row r="56" spans="1:17" x14ac:dyDescent="0.2">
      <c r="A56" s="21">
        <f>DATE(SportClimbing[[#This Row],[Year]],_xlfn.XLOOKUP(SportClimbing[[#This Row],[Month]],MONTHS[MONTHS 2],MONTHS[MONTHS 3]),SportClimbing[[#This Row],[Day]])</f>
        <v>43099</v>
      </c>
      <c r="B56" s="21" t="b">
        <f ca="1">AND(SportClimbing[[#This Row],[Date]] &gt;= TODAY()-365, SportClimbing[[#This Row],[Date]] &lt;= TODAY())</f>
        <v>0</v>
      </c>
      <c r="C56">
        <v>30</v>
      </c>
      <c r="D56" t="s">
        <v>161</v>
      </c>
      <c r="E56">
        <v>2017</v>
      </c>
      <c r="F56" t="s">
        <v>116</v>
      </c>
      <c r="G56" t="s">
        <v>32</v>
      </c>
      <c r="H56" t="s">
        <v>262</v>
      </c>
      <c r="I56" t="s">
        <v>43</v>
      </c>
      <c r="J56" t="s">
        <v>115</v>
      </c>
      <c r="K56">
        <v>38</v>
      </c>
      <c r="L56" t="str">
        <f>IF(SportClimbing[[#This Row],[Height (m)]]&lt;11, "0-10", IF(SportClimbing[[#This Row],[Height (m)]]&lt;16, "11-15", IF(SportClimbing[[#This Row],[Height (m)]]&lt;21, "16-20", IF(SportClimbing[[#This Row],[Height (m)]]&lt;26, "21-25", IF(SportClimbing[[#This Row],[Height (m)]]&lt;31, "26-30", IF(SportClimbing[[#This Row],[Height (m)]]&lt;36, "31-35", "35+"))))))</f>
        <v>35+</v>
      </c>
      <c r="M56" t="s">
        <v>131</v>
      </c>
      <c r="N56" t="s">
        <v>130</v>
      </c>
      <c r="O56">
        <f>IF(ISNUMBER(SportClimbing[[#This Row],[Total number of tries]])=TRUE, SportClimbing[[#This Row],[Total number of tries]], 1)</f>
        <v>1</v>
      </c>
      <c r="P56" t="str">
        <f>IF(ISNUMBER(SportClimbing[[#This Row],[Total number of tries]])=TRUE, "redpoint", SportClimbing[[#This Row],[Total number of tries]])</f>
        <v>onsight</v>
      </c>
      <c r="Q56">
        <f>_xlfn.XLOOKUP(SportClimbing[[#This Row],[Grade]],SCORE[GRADE],SCORE[SCORE],,)</f>
        <v>40</v>
      </c>
    </row>
    <row r="57" spans="1:17" x14ac:dyDescent="0.2">
      <c r="A57" s="21">
        <f>DATE(SportClimbing[[#This Row],[Year]],_xlfn.XLOOKUP(SportClimbing[[#This Row],[Month]],MONTHS[MONTHS 2],MONTHS[MONTHS 3]),SportClimbing[[#This Row],[Day]])</f>
        <v>43100</v>
      </c>
      <c r="B57" s="21" t="b">
        <f ca="1">AND(SportClimbing[[#This Row],[Date]] &gt;= TODAY()-365, SportClimbing[[#This Row],[Date]] &lt;= TODAY())</f>
        <v>0</v>
      </c>
      <c r="C57">
        <v>31</v>
      </c>
      <c r="D57" t="s">
        <v>161</v>
      </c>
      <c r="E57">
        <v>2017</v>
      </c>
      <c r="F57" t="s">
        <v>198</v>
      </c>
      <c r="G57" t="s">
        <v>3</v>
      </c>
      <c r="H57" t="s">
        <v>262</v>
      </c>
      <c r="I57" t="s">
        <v>105</v>
      </c>
      <c r="J57" t="s">
        <v>114</v>
      </c>
      <c r="K57">
        <v>20</v>
      </c>
      <c r="L57" t="str">
        <f>IF(SportClimbing[[#This Row],[Height (m)]]&lt;11, "0-10", IF(SportClimbing[[#This Row],[Height (m)]]&lt;16, "11-15", IF(SportClimbing[[#This Row],[Height (m)]]&lt;21, "16-20", IF(SportClimbing[[#This Row],[Height (m)]]&lt;26, "21-25", IF(SportClimbing[[#This Row],[Height (m)]]&lt;31, "26-30", IF(SportClimbing[[#This Row],[Height (m)]]&lt;36, "31-35", "35+"))))))</f>
        <v>16-20</v>
      </c>
      <c r="M57" t="s">
        <v>131</v>
      </c>
      <c r="N57" t="s">
        <v>130</v>
      </c>
      <c r="O57">
        <f>IF(ISNUMBER(SportClimbing[[#This Row],[Total number of tries]])=TRUE, SportClimbing[[#This Row],[Total number of tries]], 1)</f>
        <v>1</v>
      </c>
      <c r="P57" t="str">
        <f>IF(ISNUMBER(SportClimbing[[#This Row],[Total number of tries]])=TRUE, "redpoint", SportClimbing[[#This Row],[Total number of tries]])</f>
        <v>onsight</v>
      </c>
      <c r="Q57">
        <f>_xlfn.XLOOKUP(SportClimbing[[#This Row],[Grade]],SCORE[GRADE],SCORE[SCORE],,)</f>
        <v>10</v>
      </c>
    </row>
    <row r="58" spans="1:17" x14ac:dyDescent="0.2">
      <c r="A58" s="21">
        <f>DATE(SportClimbing[[#This Row],[Year]],_xlfn.XLOOKUP(SportClimbing[[#This Row],[Month]],MONTHS[MONTHS 2],MONTHS[MONTHS 3]),SportClimbing[[#This Row],[Day]])</f>
        <v>43100</v>
      </c>
      <c r="B58" s="21" t="b">
        <f ca="1">AND(SportClimbing[[#This Row],[Date]] &gt;= TODAY()-365, SportClimbing[[#This Row],[Date]] &lt;= TODAY())</f>
        <v>0</v>
      </c>
      <c r="C58">
        <v>31</v>
      </c>
      <c r="D58" t="s">
        <v>161</v>
      </c>
      <c r="E58">
        <v>2017</v>
      </c>
      <c r="F58" t="s">
        <v>244</v>
      </c>
      <c r="G58" t="s">
        <v>21</v>
      </c>
      <c r="H58" t="s">
        <v>262</v>
      </c>
      <c r="I58" t="s">
        <v>105</v>
      </c>
      <c r="J58" t="s">
        <v>114</v>
      </c>
      <c r="K58">
        <v>25</v>
      </c>
      <c r="L58" t="str">
        <f>IF(SportClimbing[[#This Row],[Height (m)]]&lt;11, "0-10", IF(SportClimbing[[#This Row],[Height (m)]]&lt;16, "11-15", IF(SportClimbing[[#This Row],[Height (m)]]&lt;21, "16-20", IF(SportClimbing[[#This Row],[Height (m)]]&lt;26, "21-25", IF(SportClimbing[[#This Row],[Height (m)]]&lt;31, "26-30", IF(SportClimbing[[#This Row],[Height (m)]]&lt;36, "31-35", "35+"))))))</f>
        <v>21-25</v>
      </c>
      <c r="M58" t="s">
        <v>131</v>
      </c>
      <c r="N58">
        <v>2</v>
      </c>
      <c r="O58">
        <f>IF(ISNUMBER(SportClimbing[[#This Row],[Total number of tries]])=TRUE, SportClimbing[[#This Row],[Total number of tries]], 1)</f>
        <v>2</v>
      </c>
      <c r="P58" t="str">
        <f>IF(ISNUMBER(SportClimbing[[#This Row],[Total number of tries]])=TRUE, "redpoint", SportClimbing[[#This Row],[Total number of tries]])</f>
        <v>redpoint</v>
      </c>
      <c r="Q58">
        <f>_xlfn.XLOOKUP(SportClimbing[[#This Row],[Grade]],SCORE[GRADE],SCORE[SCORE],,)</f>
        <v>15</v>
      </c>
    </row>
    <row r="59" spans="1:17" x14ac:dyDescent="0.2">
      <c r="A59" s="21">
        <f>DATE(SportClimbing[[#This Row],[Year]],_xlfn.XLOOKUP(SportClimbing[[#This Row],[Month]],MONTHS[MONTHS 2],MONTHS[MONTHS 3]),SportClimbing[[#This Row],[Day]])</f>
        <v>43105</v>
      </c>
      <c r="B59" s="21" t="b">
        <f ca="1">AND(SportClimbing[[#This Row],[Date]] &gt;= TODAY()-365, SportClimbing[[#This Row],[Date]] &lt;= TODAY())</f>
        <v>0</v>
      </c>
      <c r="C59">
        <v>5</v>
      </c>
      <c r="D59" t="s">
        <v>151</v>
      </c>
      <c r="E59">
        <v>2018</v>
      </c>
      <c r="F59" t="s">
        <v>119</v>
      </c>
      <c r="G59" t="s">
        <v>29</v>
      </c>
      <c r="H59" t="s">
        <v>262</v>
      </c>
      <c r="I59" t="s">
        <v>25</v>
      </c>
      <c r="J59" t="s">
        <v>26</v>
      </c>
      <c r="K59">
        <v>20</v>
      </c>
      <c r="L59" t="str">
        <f>IF(SportClimbing[[#This Row],[Height (m)]]&lt;11, "0-10", IF(SportClimbing[[#This Row],[Height (m)]]&lt;16, "11-15", IF(SportClimbing[[#This Row],[Height (m)]]&lt;21, "16-20", IF(SportClimbing[[#This Row],[Height (m)]]&lt;26, "21-25", IF(SportClimbing[[#This Row],[Height (m)]]&lt;31, "26-30", IF(SportClimbing[[#This Row],[Height (m)]]&lt;36, "31-35", "35+"))))))</f>
        <v>16-20</v>
      </c>
      <c r="M59" t="s">
        <v>120</v>
      </c>
      <c r="N59">
        <v>2</v>
      </c>
      <c r="O59">
        <f>IF(ISNUMBER(SportClimbing[[#This Row],[Total number of tries]])=TRUE, SportClimbing[[#This Row],[Total number of tries]], 1)</f>
        <v>2</v>
      </c>
      <c r="P59" t="str">
        <f>IF(ISNUMBER(SportClimbing[[#This Row],[Total number of tries]])=TRUE, "redpoint", SportClimbing[[#This Row],[Total number of tries]])</f>
        <v>redpoint</v>
      </c>
      <c r="Q59">
        <f>_xlfn.XLOOKUP(SportClimbing[[#This Row],[Grade]],SCORE[GRADE],SCORE[SCORE],,)</f>
        <v>25</v>
      </c>
    </row>
    <row r="60" spans="1:17" x14ac:dyDescent="0.2">
      <c r="A60" s="21">
        <f>DATE(SportClimbing[[#This Row],[Year]],_xlfn.XLOOKUP(SportClimbing[[#This Row],[Month]],MONTHS[MONTHS 2],MONTHS[MONTHS 3]),SportClimbing[[#This Row],[Day]])</f>
        <v>43127</v>
      </c>
      <c r="B60" s="21" t="b">
        <f ca="1">AND(SportClimbing[[#This Row],[Date]] &gt;= TODAY()-365, SportClimbing[[#This Row],[Date]] &lt;= TODAY())</f>
        <v>0</v>
      </c>
      <c r="C60">
        <v>27</v>
      </c>
      <c r="D60" t="s">
        <v>151</v>
      </c>
      <c r="E60">
        <v>2018</v>
      </c>
      <c r="F60" t="s">
        <v>121</v>
      </c>
      <c r="G60" t="s">
        <v>32</v>
      </c>
      <c r="H60" t="s">
        <v>262</v>
      </c>
      <c r="I60" t="s">
        <v>22</v>
      </c>
      <c r="J60" t="s">
        <v>23</v>
      </c>
      <c r="K60">
        <v>25</v>
      </c>
      <c r="L60" t="str">
        <f>IF(SportClimbing[[#This Row],[Height (m)]]&lt;11, "0-10", IF(SportClimbing[[#This Row],[Height (m)]]&lt;16, "11-15", IF(SportClimbing[[#This Row],[Height (m)]]&lt;21, "16-20", IF(SportClimbing[[#This Row],[Height (m)]]&lt;26, "21-25", IF(SportClimbing[[#This Row],[Height (m)]]&lt;31, "26-30", IF(SportClimbing[[#This Row],[Height (m)]]&lt;36, "31-35", "35+"))))))</f>
        <v>21-25</v>
      </c>
      <c r="M60" t="s">
        <v>131</v>
      </c>
      <c r="N60">
        <v>10</v>
      </c>
      <c r="O60">
        <f>IF(ISNUMBER(SportClimbing[[#This Row],[Total number of tries]])=TRUE, SportClimbing[[#This Row],[Total number of tries]], 1)</f>
        <v>10</v>
      </c>
      <c r="P60" t="str">
        <f>IF(ISNUMBER(SportClimbing[[#This Row],[Total number of tries]])=TRUE, "redpoint", SportClimbing[[#This Row],[Total number of tries]])</f>
        <v>redpoint</v>
      </c>
      <c r="Q60">
        <f>_xlfn.XLOOKUP(SportClimbing[[#This Row],[Grade]],SCORE[GRADE],SCORE[SCORE],,)</f>
        <v>40</v>
      </c>
    </row>
    <row r="61" spans="1:17" x14ac:dyDescent="0.2">
      <c r="A61" s="21">
        <f>DATE(SportClimbing[[#This Row],[Year]],_xlfn.XLOOKUP(SportClimbing[[#This Row],[Month]],MONTHS[MONTHS 2],MONTHS[MONTHS 3]),SportClimbing[[#This Row],[Day]])</f>
        <v>43134</v>
      </c>
      <c r="B61" s="21" t="b">
        <f ca="1">AND(SportClimbing[[#This Row],[Date]] &gt;= TODAY()-365, SportClimbing[[#This Row],[Date]] &lt;= TODAY())</f>
        <v>0</v>
      </c>
      <c r="C61">
        <v>3</v>
      </c>
      <c r="D61" t="s">
        <v>152</v>
      </c>
      <c r="E61">
        <v>2018</v>
      </c>
      <c r="F61" t="s">
        <v>125</v>
      </c>
      <c r="G61" t="s">
        <v>29</v>
      </c>
      <c r="H61" t="s">
        <v>262</v>
      </c>
      <c r="I61" t="s">
        <v>123</v>
      </c>
      <c r="J61" t="s">
        <v>124</v>
      </c>
      <c r="K61">
        <v>12</v>
      </c>
      <c r="L61" t="str">
        <f>IF(SportClimbing[[#This Row],[Height (m)]]&lt;11, "0-10", IF(SportClimbing[[#This Row],[Height (m)]]&lt;16, "11-15", IF(SportClimbing[[#This Row],[Height (m)]]&lt;21, "16-20", IF(SportClimbing[[#This Row],[Height (m)]]&lt;26, "21-25", IF(SportClimbing[[#This Row],[Height (m)]]&lt;31, "26-30", IF(SportClimbing[[#This Row],[Height (m)]]&lt;36, "31-35", "35+"))))))</f>
        <v>11-15</v>
      </c>
      <c r="M61" t="s">
        <v>131</v>
      </c>
      <c r="N61">
        <v>3</v>
      </c>
      <c r="O61">
        <f>IF(ISNUMBER(SportClimbing[[#This Row],[Total number of tries]])=TRUE, SportClimbing[[#This Row],[Total number of tries]], 1)</f>
        <v>3</v>
      </c>
      <c r="P61" t="str">
        <f>IF(ISNUMBER(SportClimbing[[#This Row],[Total number of tries]])=TRUE, "redpoint", SportClimbing[[#This Row],[Total number of tries]])</f>
        <v>redpoint</v>
      </c>
      <c r="Q61">
        <f>_xlfn.XLOOKUP(SportClimbing[[#This Row],[Grade]],SCORE[GRADE],SCORE[SCORE],,)</f>
        <v>25</v>
      </c>
    </row>
    <row r="62" spans="1:17" x14ac:dyDescent="0.2">
      <c r="A62" s="21">
        <f>DATE(SportClimbing[[#This Row],[Year]],_xlfn.XLOOKUP(SportClimbing[[#This Row],[Month]],MONTHS[MONTHS 2],MONTHS[MONTHS 3]),SportClimbing[[#This Row],[Day]])</f>
        <v>43153</v>
      </c>
      <c r="B62" s="21" t="b">
        <f ca="1">AND(SportClimbing[[#This Row],[Date]] &gt;= TODAY()-365, SportClimbing[[#This Row],[Date]] &lt;= TODAY())</f>
        <v>0</v>
      </c>
      <c r="C62">
        <v>22</v>
      </c>
      <c r="D62" t="s">
        <v>152</v>
      </c>
      <c r="E62">
        <v>2018</v>
      </c>
      <c r="F62" t="s">
        <v>134</v>
      </c>
      <c r="G62" t="s">
        <v>29</v>
      </c>
      <c r="H62" t="s">
        <v>262</v>
      </c>
      <c r="I62" t="s">
        <v>126</v>
      </c>
      <c r="J62" t="s">
        <v>127</v>
      </c>
      <c r="K62">
        <v>32</v>
      </c>
      <c r="L62" t="str">
        <f>IF(SportClimbing[[#This Row],[Height (m)]]&lt;11, "0-10", IF(SportClimbing[[#This Row],[Height (m)]]&lt;16, "11-15", IF(SportClimbing[[#This Row],[Height (m)]]&lt;21, "16-20", IF(SportClimbing[[#This Row],[Height (m)]]&lt;26, "21-25", IF(SportClimbing[[#This Row],[Height (m)]]&lt;31, "26-30", IF(SportClimbing[[#This Row],[Height (m)]]&lt;36, "31-35", "35+"))))))</f>
        <v>31-35</v>
      </c>
      <c r="M62" t="s">
        <v>120</v>
      </c>
      <c r="N62" t="s">
        <v>11</v>
      </c>
      <c r="O62">
        <f>IF(ISNUMBER(SportClimbing[[#This Row],[Total number of tries]])=TRUE, SportClimbing[[#This Row],[Total number of tries]], 1)</f>
        <v>1</v>
      </c>
      <c r="P62" t="str">
        <f>IF(ISNUMBER(SportClimbing[[#This Row],[Total number of tries]])=TRUE, "redpoint", SportClimbing[[#This Row],[Total number of tries]])</f>
        <v>flash</v>
      </c>
      <c r="Q62">
        <f>_xlfn.XLOOKUP(SportClimbing[[#This Row],[Grade]],SCORE[GRADE],SCORE[SCORE],,)</f>
        <v>25</v>
      </c>
    </row>
    <row r="63" spans="1:17" x14ac:dyDescent="0.2">
      <c r="A63" s="21">
        <f>DATE(SportClimbing[[#This Row],[Year]],_xlfn.XLOOKUP(SportClimbing[[#This Row],[Month]],MONTHS[MONTHS 2],MONTHS[MONTHS 3]),SportClimbing[[#This Row],[Day]])</f>
        <v>43154</v>
      </c>
      <c r="B63" s="21" t="b">
        <f ca="1">AND(SportClimbing[[#This Row],[Date]] &gt;= TODAY()-365, SportClimbing[[#This Row],[Date]] &lt;= TODAY())</f>
        <v>0</v>
      </c>
      <c r="C63">
        <v>23</v>
      </c>
      <c r="D63" t="s">
        <v>152</v>
      </c>
      <c r="E63">
        <v>2018</v>
      </c>
      <c r="F63" t="s">
        <v>135</v>
      </c>
      <c r="G63" t="s">
        <v>29</v>
      </c>
      <c r="H63" t="s">
        <v>262</v>
      </c>
      <c r="I63" t="s">
        <v>126</v>
      </c>
      <c r="J63" t="s">
        <v>128</v>
      </c>
      <c r="K63">
        <v>32</v>
      </c>
      <c r="L63" t="str">
        <f>IF(SportClimbing[[#This Row],[Height (m)]]&lt;11, "0-10", IF(SportClimbing[[#This Row],[Height (m)]]&lt;16, "11-15", IF(SportClimbing[[#This Row],[Height (m)]]&lt;21, "16-20", IF(SportClimbing[[#This Row],[Height (m)]]&lt;26, "21-25", IF(SportClimbing[[#This Row],[Height (m)]]&lt;31, "26-30", IF(SportClimbing[[#This Row],[Height (m)]]&lt;36, "31-35", "35+"))))))</f>
        <v>31-35</v>
      </c>
      <c r="M63" t="s">
        <v>120</v>
      </c>
      <c r="N63">
        <v>2</v>
      </c>
      <c r="O63">
        <f>IF(ISNUMBER(SportClimbing[[#This Row],[Total number of tries]])=TRUE, SportClimbing[[#This Row],[Total number of tries]], 1)</f>
        <v>2</v>
      </c>
      <c r="P63" t="str">
        <f>IF(ISNUMBER(SportClimbing[[#This Row],[Total number of tries]])=TRUE, "redpoint", SportClimbing[[#This Row],[Total number of tries]])</f>
        <v>redpoint</v>
      </c>
      <c r="Q63">
        <f>_xlfn.XLOOKUP(SportClimbing[[#This Row],[Grade]],SCORE[GRADE],SCORE[SCORE],,)</f>
        <v>25</v>
      </c>
    </row>
    <row r="64" spans="1:17" x14ac:dyDescent="0.2">
      <c r="A64" s="21">
        <f>DATE(SportClimbing[[#This Row],[Year]],_xlfn.XLOOKUP(SportClimbing[[#This Row],[Month]],MONTHS[MONTHS 2],MONTHS[MONTHS 3]),SportClimbing[[#This Row],[Day]])</f>
        <v>43155</v>
      </c>
      <c r="B64" s="21" t="b">
        <f ca="1">AND(SportClimbing[[#This Row],[Date]] &gt;= TODAY()-365, SportClimbing[[#This Row],[Date]] &lt;= TODAY())</f>
        <v>0</v>
      </c>
      <c r="C64">
        <v>24</v>
      </c>
      <c r="D64" t="s">
        <v>152</v>
      </c>
      <c r="E64">
        <v>2018</v>
      </c>
      <c r="F64" t="s">
        <v>244</v>
      </c>
      <c r="G64" t="s">
        <v>3</v>
      </c>
      <c r="H64" t="s">
        <v>262</v>
      </c>
      <c r="I64" t="s">
        <v>126</v>
      </c>
      <c r="J64" t="s">
        <v>129</v>
      </c>
      <c r="K64">
        <v>32</v>
      </c>
      <c r="L64" t="str">
        <f>IF(SportClimbing[[#This Row],[Height (m)]]&lt;11, "0-10", IF(SportClimbing[[#This Row],[Height (m)]]&lt;16, "11-15", IF(SportClimbing[[#This Row],[Height (m)]]&lt;21, "16-20", IF(SportClimbing[[#This Row],[Height (m)]]&lt;26, "21-25", IF(SportClimbing[[#This Row],[Height (m)]]&lt;31, "26-30", IF(SportClimbing[[#This Row],[Height (m)]]&lt;36, "31-35", "35+"))))))</f>
        <v>31-35</v>
      </c>
      <c r="M64" t="s">
        <v>120</v>
      </c>
      <c r="N64" t="s">
        <v>130</v>
      </c>
      <c r="O64">
        <f>IF(ISNUMBER(SportClimbing[[#This Row],[Total number of tries]])=TRUE, SportClimbing[[#This Row],[Total number of tries]], 1)</f>
        <v>1</v>
      </c>
      <c r="P64" t="str">
        <f>IF(ISNUMBER(SportClimbing[[#This Row],[Total number of tries]])=TRUE, "redpoint", SportClimbing[[#This Row],[Total number of tries]])</f>
        <v>onsight</v>
      </c>
      <c r="Q64">
        <f>_xlfn.XLOOKUP(SportClimbing[[#This Row],[Grade]],SCORE[GRADE],SCORE[SCORE],,)</f>
        <v>10</v>
      </c>
    </row>
    <row r="65" spans="1:17" x14ac:dyDescent="0.2">
      <c r="A65" s="21">
        <f>DATE(SportClimbing[[#This Row],[Year]],_xlfn.XLOOKUP(SportClimbing[[#This Row],[Month]],MONTHS[MONTHS 2],MONTHS[MONTHS 3]),SportClimbing[[#This Row],[Day]])</f>
        <v>43177</v>
      </c>
      <c r="B65" s="21" t="b">
        <f ca="1">AND(SportClimbing[[#This Row],[Date]] &gt;= TODAY()-365, SportClimbing[[#This Row],[Date]] &lt;= TODAY())</f>
        <v>0</v>
      </c>
      <c r="C65">
        <v>18</v>
      </c>
      <c r="D65" t="s">
        <v>368</v>
      </c>
      <c r="E65">
        <v>2018</v>
      </c>
      <c r="F65" t="s">
        <v>174</v>
      </c>
      <c r="G65" t="s">
        <v>3</v>
      </c>
      <c r="H65" t="s">
        <v>262</v>
      </c>
      <c r="I65" t="s">
        <v>68</v>
      </c>
      <c r="J65" t="s">
        <v>173</v>
      </c>
      <c r="K65">
        <v>18</v>
      </c>
      <c r="L65" t="str">
        <f>IF(SportClimbing[[#This Row],[Height (m)]]&lt;11, "0-10", IF(SportClimbing[[#This Row],[Height (m)]]&lt;16, "11-15", IF(SportClimbing[[#This Row],[Height (m)]]&lt;21, "16-20", IF(SportClimbing[[#This Row],[Height (m)]]&lt;26, "21-25", IF(SportClimbing[[#This Row],[Height (m)]]&lt;31, "26-30", IF(SportClimbing[[#This Row],[Height (m)]]&lt;36, "31-35", "35+"))))))</f>
        <v>16-20</v>
      </c>
      <c r="M65" t="s">
        <v>164</v>
      </c>
      <c r="N65">
        <v>2</v>
      </c>
      <c r="O65">
        <f>IF(ISNUMBER(SportClimbing[[#This Row],[Total number of tries]])=TRUE, SportClimbing[[#This Row],[Total number of tries]], 1)</f>
        <v>2</v>
      </c>
      <c r="P65" t="str">
        <f>IF(ISNUMBER(SportClimbing[[#This Row],[Total number of tries]])=TRUE, "redpoint", SportClimbing[[#This Row],[Total number of tries]])</f>
        <v>redpoint</v>
      </c>
      <c r="Q65">
        <f>_xlfn.XLOOKUP(SportClimbing[[#This Row],[Grade]],SCORE[GRADE],SCORE[SCORE],,)</f>
        <v>10</v>
      </c>
    </row>
    <row r="66" spans="1:17" x14ac:dyDescent="0.2">
      <c r="A66" s="21">
        <f>DATE(SportClimbing[[#This Row],[Year]],_xlfn.XLOOKUP(SportClimbing[[#This Row],[Month]],MONTHS[MONTHS 2],MONTHS[MONTHS 3]),SportClimbing[[#This Row],[Day]])</f>
        <v>43189</v>
      </c>
      <c r="B66" s="21" t="b">
        <f ca="1">AND(SportClimbing[[#This Row],[Date]] &gt;= TODAY()-365, SportClimbing[[#This Row],[Date]] &lt;= TODAY())</f>
        <v>0</v>
      </c>
      <c r="C66">
        <v>30</v>
      </c>
      <c r="D66" t="s">
        <v>368</v>
      </c>
      <c r="E66">
        <v>2018</v>
      </c>
      <c r="F66" t="s">
        <v>165</v>
      </c>
      <c r="G66" t="s">
        <v>69</v>
      </c>
      <c r="H66" t="s">
        <v>262</v>
      </c>
      <c r="I66" t="s">
        <v>126</v>
      </c>
      <c r="J66" t="s">
        <v>127</v>
      </c>
      <c r="K66">
        <v>20</v>
      </c>
      <c r="L66" t="str">
        <f>IF(SportClimbing[[#This Row],[Height (m)]]&lt;11, "0-10", IF(SportClimbing[[#This Row],[Height (m)]]&lt;16, "11-15", IF(SportClimbing[[#This Row],[Height (m)]]&lt;21, "16-20", IF(SportClimbing[[#This Row],[Height (m)]]&lt;26, "21-25", IF(SportClimbing[[#This Row],[Height (m)]]&lt;31, "26-30", IF(SportClimbing[[#This Row],[Height (m)]]&lt;36, "31-35", "35+"))))))</f>
        <v>16-20</v>
      </c>
      <c r="M66" t="s">
        <v>132</v>
      </c>
      <c r="N66">
        <v>5</v>
      </c>
      <c r="O66">
        <f>IF(ISNUMBER(SportClimbing[[#This Row],[Total number of tries]])=TRUE, SportClimbing[[#This Row],[Total number of tries]], 1)</f>
        <v>5</v>
      </c>
      <c r="P66" t="str">
        <f>IF(ISNUMBER(SportClimbing[[#This Row],[Total number of tries]])=TRUE, "redpoint", SportClimbing[[#This Row],[Total number of tries]])</f>
        <v>redpoint</v>
      </c>
      <c r="Q66">
        <f>_xlfn.XLOOKUP(SportClimbing[[#This Row],[Grade]],SCORE[GRADE],SCORE[SCORE],,)</f>
        <v>60</v>
      </c>
    </row>
    <row r="67" spans="1:17" x14ac:dyDescent="0.2">
      <c r="A67" s="21">
        <f>DATE(SportClimbing[[#This Row],[Year]],_xlfn.XLOOKUP(SportClimbing[[#This Row],[Month]],MONTHS[MONTHS 2],MONTHS[MONTHS 3]),SportClimbing[[#This Row],[Day]])</f>
        <v>43190</v>
      </c>
      <c r="B67" s="21" t="b">
        <f ca="1">AND(SportClimbing[[#This Row],[Date]] &gt;= TODAY()-365, SportClimbing[[#This Row],[Date]] &lt;= TODAY())</f>
        <v>0</v>
      </c>
      <c r="C67">
        <v>31</v>
      </c>
      <c r="D67" t="s">
        <v>368</v>
      </c>
      <c r="E67">
        <v>2018</v>
      </c>
      <c r="F67" t="s">
        <v>167</v>
      </c>
      <c r="G67" t="s">
        <v>21</v>
      </c>
      <c r="H67" t="s">
        <v>262</v>
      </c>
      <c r="I67" t="s">
        <v>126</v>
      </c>
      <c r="J67" t="s">
        <v>264</v>
      </c>
      <c r="K67">
        <v>18</v>
      </c>
      <c r="L67" t="str">
        <f>IF(SportClimbing[[#This Row],[Height (m)]]&lt;11, "0-10", IF(SportClimbing[[#This Row],[Height (m)]]&lt;16, "11-15", IF(SportClimbing[[#This Row],[Height (m)]]&lt;21, "16-20", IF(SportClimbing[[#This Row],[Height (m)]]&lt;26, "21-25", IF(SportClimbing[[#This Row],[Height (m)]]&lt;31, "26-30", IF(SportClimbing[[#This Row],[Height (m)]]&lt;36, "31-35", "35+"))))))</f>
        <v>16-20</v>
      </c>
      <c r="M67" t="s">
        <v>132</v>
      </c>
      <c r="N67">
        <v>2</v>
      </c>
      <c r="O67">
        <f>IF(ISNUMBER(SportClimbing[[#This Row],[Total number of tries]])=TRUE, SportClimbing[[#This Row],[Total number of tries]], 1)</f>
        <v>2</v>
      </c>
      <c r="P67" t="str">
        <f>IF(ISNUMBER(SportClimbing[[#This Row],[Total number of tries]])=TRUE, "redpoint", SportClimbing[[#This Row],[Total number of tries]])</f>
        <v>redpoint</v>
      </c>
      <c r="Q67">
        <f>_xlfn.XLOOKUP(SportClimbing[[#This Row],[Grade]],SCORE[GRADE],SCORE[SCORE],,)</f>
        <v>15</v>
      </c>
    </row>
    <row r="68" spans="1:17" x14ac:dyDescent="0.2">
      <c r="A68" s="21">
        <f>DATE(SportClimbing[[#This Row],[Year]],_xlfn.XLOOKUP(SportClimbing[[#This Row],[Month]],MONTHS[MONTHS 2],MONTHS[MONTHS 3]),SportClimbing[[#This Row],[Day]])</f>
        <v>43191</v>
      </c>
      <c r="B68" s="21" t="b">
        <f ca="1">AND(SportClimbing[[#This Row],[Date]] &gt;= TODAY()-365, SportClimbing[[#This Row],[Date]] &lt;= TODAY())</f>
        <v>0</v>
      </c>
      <c r="C68">
        <v>1</v>
      </c>
      <c r="D68" t="s">
        <v>369</v>
      </c>
      <c r="E68">
        <v>2018</v>
      </c>
      <c r="F68" t="s">
        <v>244</v>
      </c>
      <c r="G68" t="s">
        <v>32</v>
      </c>
      <c r="H68" t="s">
        <v>262</v>
      </c>
      <c r="I68" t="s">
        <v>126</v>
      </c>
      <c r="J68" t="s">
        <v>166</v>
      </c>
      <c r="K68">
        <v>30</v>
      </c>
      <c r="L68" t="str">
        <f>IF(SportClimbing[[#This Row],[Height (m)]]&lt;11, "0-10", IF(SportClimbing[[#This Row],[Height (m)]]&lt;16, "11-15", IF(SportClimbing[[#This Row],[Height (m)]]&lt;21, "16-20", IF(SportClimbing[[#This Row],[Height (m)]]&lt;26, "21-25", IF(SportClimbing[[#This Row],[Height (m)]]&lt;31, "26-30", IF(SportClimbing[[#This Row],[Height (m)]]&lt;36, "31-35", "35+"))))))</f>
        <v>26-30</v>
      </c>
      <c r="M68" t="s">
        <v>164</v>
      </c>
      <c r="N68">
        <v>2</v>
      </c>
      <c r="O68">
        <f>IF(ISNUMBER(SportClimbing[[#This Row],[Total number of tries]])=TRUE, SportClimbing[[#This Row],[Total number of tries]], 1)</f>
        <v>2</v>
      </c>
      <c r="P68" t="str">
        <f>IF(ISNUMBER(SportClimbing[[#This Row],[Total number of tries]])=TRUE, "redpoint", SportClimbing[[#This Row],[Total number of tries]])</f>
        <v>redpoint</v>
      </c>
      <c r="Q68">
        <f>_xlfn.XLOOKUP(SportClimbing[[#This Row],[Grade]],SCORE[GRADE],SCORE[SCORE],,)</f>
        <v>40</v>
      </c>
    </row>
    <row r="69" spans="1:17" x14ac:dyDescent="0.2">
      <c r="A69" s="21">
        <f>DATE(SportClimbing[[#This Row],[Year]],_xlfn.XLOOKUP(SportClimbing[[#This Row],[Month]],MONTHS[MONTHS 2],MONTHS[MONTHS 3]),SportClimbing[[#This Row],[Day]])</f>
        <v>43192</v>
      </c>
      <c r="B69" s="21" t="b">
        <f ca="1">AND(SportClimbing[[#This Row],[Date]] &gt;= TODAY()-365, SportClimbing[[#This Row],[Date]] &lt;= TODAY())</f>
        <v>0</v>
      </c>
      <c r="C69">
        <v>2</v>
      </c>
      <c r="D69" t="s">
        <v>369</v>
      </c>
      <c r="E69">
        <v>2018</v>
      </c>
      <c r="F69" t="s">
        <v>244</v>
      </c>
      <c r="G69" t="s">
        <v>29</v>
      </c>
      <c r="H69" t="s">
        <v>262</v>
      </c>
      <c r="I69" t="s">
        <v>126</v>
      </c>
      <c r="J69" t="s">
        <v>168</v>
      </c>
      <c r="K69">
        <v>30</v>
      </c>
      <c r="L69" t="str">
        <f>IF(SportClimbing[[#This Row],[Height (m)]]&lt;11, "0-10", IF(SportClimbing[[#This Row],[Height (m)]]&lt;16, "11-15", IF(SportClimbing[[#This Row],[Height (m)]]&lt;21, "16-20", IF(SportClimbing[[#This Row],[Height (m)]]&lt;26, "21-25", IF(SportClimbing[[#This Row],[Height (m)]]&lt;31, "26-30", IF(SportClimbing[[#This Row],[Height (m)]]&lt;36, "31-35", "35+"))))))</f>
        <v>26-30</v>
      </c>
      <c r="M69" t="s">
        <v>132</v>
      </c>
      <c r="N69">
        <v>4</v>
      </c>
      <c r="O69">
        <f>IF(ISNUMBER(SportClimbing[[#This Row],[Total number of tries]])=TRUE, SportClimbing[[#This Row],[Total number of tries]], 1)</f>
        <v>4</v>
      </c>
      <c r="P69" t="str">
        <f>IF(ISNUMBER(SportClimbing[[#This Row],[Total number of tries]])=TRUE, "redpoint", SportClimbing[[#This Row],[Total number of tries]])</f>
        <v>redpoint</v>
      </c>
      <c r="Q69">
        <f>_xlfn.XLOOKUP(SportClimbing[[#This Row],[Grade]],SCORE[GRADE],SCORE[SCORE],,)</f>
        <v>25</v>
      </c>
    </row>
    <row r="70" spans="1:17" x14ac:dyDescent="0.2">
      <c r="A70" s="21">
        <f>DATE(SportClimbing[[#This Row],[Year]],_xlfn.XLOOKUP(SportClimbing[[#This Row],[Month]],MONTHS[MONTHS 2],MONTHS[MONTHS 3]),SportClimbing[[#This Row],[Day]])</f>
        <v>43208</v>
      </c>
      <c r="B70" s="21" t="b">
        <f ca="1">AND(SportClimbing[[#This Row],[Date]] &gt;= TODAY()-365, SportClimbing[[#This Row],[Date]] &lt;= TODAY())</f>
        <v>0</v>
      </c>
      <c r="C70">
        <v>18</v>
      </c>
      <c r="D70" t="s">
        <v>369</v>
      </c>
      <c r="E70">
        <v>2018</v>
      </c>
      <c r="F70" t="s">
        <v>258</v>
      </c>
      <c r="G70" t="s">
        <v>29</v>
      </c>
      <c r="H70" t="s">
        <v>262</v>
      </c>
      <c r="I70" t="s">
        <v>105</v>
      </c>
      <c r="J70" t="s">
        <v>283</v>
      </c>
      <c r="K70">
        <v>25</v>
      </c>
      <c r="L70" t="str">
        <f>IF(SportClimbing[[#This Row],[Height (m)]]&lt;11, "0-10", IF(SportClimbing[[#This Row],[Height (m)]]&lt;16, "11-15", IF(SportClimbing[[#This Row],[Height (m)]]&lt;21, "16-20", IF(SportClimbing[[#This Row],[Height (m)]]&lt;26, "21-25", IF(SportClimbing[[#This Row],[Height (m)]]&lt;31, "26-30", IF(SportClimbing[[#This Row],[Height (m)]]&lt;36, "31-35", "35+"))))))</f>
        <v>21-25</v>
      </c>
      <c r="M70" t="s">
        <v>169</v>
      </c>
      <c r="N70">
        <v>2</v>
      </c>
      <c r="O70">
        <f>IF(ISNUMBER(SportClimbing[[#This Row],[Total number of tries]])=TRUE, SportClimbing[[#This Row],[Total number of tries]], 1)</f>
        <v>2</v>
      </c>
      <c r="P70" t="str">
        <f>IF(ISNUMBER(SportClimbing[[#This Row],[Total number of tries]])=TRUE, "redpoint", SportClimbing[[#This Row],[Total number of tries]])</f>
        <v>redpoint</v>
      </c>
      <c r="Q70">
        <f>_xlfn.XLOOKUP(SportClimbing[[#This Row],[Grade]],SCORE[GRADE],SCORE[SCORE],,)</f>
        <v>25</v>
      </c>
    </row>
    <row r="71" spans="1:17" x14ac:dyDescent="0.2">
      <c r="A71" s="21">
        <f>DATE(SportClimbing[[#This Row],[Year]],_xlfn.XLOOKUP(SportClimbing[[#This Row],[Month]],MONTHS[MONTHS 2],MONTHS[MONTHS 3]),SportClimbing[[#This Row],[Day]])</f>
        <v>43210</v>
      </c>
      <c r="B71" s="21" t="b">
        <f ca="1">AND(SportClimbing[[#This Row],[Date]] &gt;= TODAY()-365, SportClimbing[[#This Row],[Date]] &lt;= TODAY())</f>
        <v>0</v>
      </c>
      <c r="C71">
        <v>20</v>
      </c>
      <c r="D71" t="s">
        <v>369</v>
      </c>
      <c r="E71">
        <v>2018</v>
      </c>
      <c r="F71" t="s">
        <v>170</v>
      </c>
      <c r="G71" t="s">
        <v>3</v>
      </c>
      <c r="H71" t="s">
        <v>262</v>
      </c>
      <c r="I71" t="s">
        <v>43</v>
      </c>
      <c r="J71" t="s">
        <v>61</v>
      </c>
      <c r="K71">
        <v>35</v>
      </c>
      <c r="L71" t="str">
        <f>IF(SportClimbing[[#This Row],[Height (m)]]&lt;11, "0-10", IF(SportClimbing[[#This Row],[Height (m)]]&lt;16, "11-15", IF(SportClimbing[[#This Row],[Height (m)]]&lt;21, "16-20", IF(SportClimbing[[#This Row],[Height (m)]]&lt;26, "21-25", IF(SportClimbing[[#This Row],[Height (m)]]&lt;31, "26-30", IF(SportClimbing[[#This Row],[Height (m)]]&lt;36, "31-35", "35+"))))))</f>
        <v>31-35</v>
      </c>
      <c r="M71" t="s">
        <v>171</v>
      </c>
      <c r="N71" t="s">
        <v>130</v>
      </c>
      <c r="O71">
        <f>IF(ISNUMBER(SportClimbing[[#This Row],[Total number of tries]])=TRUE, SportClimbing[[#This Row],[Total number of tries]], 1)</f>
        <v>1</v>
      </c>
      <c r="P71" t="str">
        <f>IF(ISNUMBER(SportClimbing[[#This Row],[Total number of tries]])=TRUE, "redpoint", SportClimbing[[#This Row],[Total number of tries]])</f>
        <v>onsight</v>
      </c>
      <c r="Q71">
        <f>_xlfn.XLOOKUP(SportClimbing[[#This Row],[Grade]],SCORE[GRADE],SCORE[SCORE],,)</f>
        <v>10</v>
      </c>
    </row>
    <row r="72" spans="1:17" x14ac:dyDescent="0.2">
      <c r="A72" s="21">
        <f>DATE(SportClimbing[[#This Row],[Year]],_xlfn.XLOOKUP(SportClimbing[[#This Row],[Month]],MONTHS[MONTHS 2],MONTHS[MONTHS 3]),SportClimbing[[#This Row],[Day]])</f>
        <v>43212</v>
      </c>
      <c r="B72" s="21" t="b">
        <f ca="1">AND(SportClimbing[[#This Row],[Date]] &gt;= TODAY()-365, SportClimbing[[#This Row],[Date]] &lt;= TODAY())</f>
        <v>0</v>
      </c>
      <c r="C72">
        <v>22</v>
      </c>
      <c r="D72" t="s">
        <v>369</v>
      </c>
      <c r="E72">
        <v>2018</v>
      </c>
      <c r="F72" t="s">
        <v>172</v>
      </c>
      <c r="G72" t="s">
        <v>21</v>
      </c>
      <c r="H72" t="s">
        <v>262</v>
      </c>
      <c r="I72" t="s">
        <v>43</v>
      </c>
      <c r="J72" t="s">
        <v>201</v>
      </c>
      <c r="K72">
        <v>35</v>
      </c>
      <c r="L72" t="str">
        <f>IF(SportClimbing[[#This Row],[Height (m)]]&lt;11, "0-10", IF(SportClimbing[[#This Row],[Height (m)]]&lt;16, "11-15", IF(SportClimbing[[#This Row],[Height (m)]]&lt;21, "16-20", IF(SportClimbing[[#This Row],[Height (m)]]&lt;26, "21-25", IF(SportClimbing[[#This Row],[Height (m)]]&lt;31, "26-30", IF(SportClimbing[[#This Row],[Height (m)]]&lt;36, "31-35", "35+"))))))</f>
        <v>31-35</v>
      </c>
      <c r="M72" t="s">
        <v>53</v>
      </c>
      <c r="N72" t="s">
        <v>130</v>
      </c>
      <c r="O72">
        <f>IF(ISNUMBER(SportClimbing[[#This Row],[Total number of tries]])=TRUE, SportClimbing[[#This Row],[Total number of tries]], 1)</f>
        <v>1</v>
      </c>
      <c r="P72" t="str">
        <f>IF(ISNUMBER(SportClimbing[[#This Row],[Total number of tries]])=TRUE, "redpoint", SportClimbing[[#This Row],[Total number of tries]])</f>
        <v>onsight</v>
      </c>
      <c r="Q72">
        <f>_xlfn.XLOOKUP(SportClimbing[[#This Row],[Grade]],SCORE[GRADE],SCORE[SCORE],,)</f>
        <v>15</v>
      </c>
    </row>
    <row r="73" spans="1:17" x14ac:dyDescent="0.2">
      <c r="A73" s="21">
        <f>DATE(SportClimbing[[#This Row],[Year]],_xlfn.XLOOKUP(SportClimbing[[#This Row],[Month]],MONTHS[MONTHS 2],MONTHS[MONTHS 3]),SportClimbing[[#This Row],[Day]])</f>
        <v>43218</v>
      </c>
      <c r="B73" s="21" t="b">
        <f ca="1">AND(SportClimbing[[#This Row],[Date]] &gt;= TODAY()-365, SportClimbing[[#This Row],[Date]] &lt;= TODAY())</f>
        <v>0</v>
      </c>
      <c r="C73">
        <v>28</v>
      </c>
      <c r="D73" t="s">
        <v>369</v>
      </c>
      <c r="E73">
        <v>2018</v>
      </c>
      <c r="F73" t="s">
        <v>178</v>
      </c>
      <c r="G73" t="s">
        <v>3</v>
      </c>
      <c r="H73" t="s">
        <v>262</v>
      </c>
      <c r="I73" t="s">
        <v>68</v>
      </c>
      <c r="J73" t="s">
        <v>180</v>
      </c>
      <c r="K73">
        <v>25</v>
      </c>
      <c r="L73" t="str">
        <f>IF(SportClimbing[[#This Row],[Height (m)]]&lt;11, "0-10", IF(SportClimbing[[#This Row],[Height (m)]]&lt;16, "11-15", IF(SportClimbing[[#This Row],[Height (m)]]&lt;21, "16-20", IF(SportClimbing[[#This Row],[Height (m)]]&lt;26, "21-25", IF(SportClimbing[[#This Row],[Height (m)]]&lt;31, "26-30", IF(SportClimbing[[#This Row],[Height (m)]]&lt;36, "31-35", "35+"))))))</f>
        <v>21-25</v>
      </c>
      <c r="M73" t="s">
        <v>164</v>
      </c>
      <c r="N73" t="s">
        <v>130</v>
      </c>
      <c r="O73">
        <f>IF(ISNUMBER(SportClimbing[[#This Row],[Total number of tries]])=TRUE, SportClimbing[[#This Row],[Total number of tries]], 1)</f>
        <v>1</v>
      </c>
      <c r="P73" t="str">
        <f>IF(ISNUMBER(SportClimbing[[#This Row],[Total number of tries]])=TRUE, "redpoint", SportClimbing[[#This Row],[Total number of tries]])</f>
        <v>onsight</v>
      </c>
      <c r="Q73">
        <f>_xlfn.XLOOKUP(SportClimbing[[#This Row],[Grade]],SCORE[GRADE],SCORE[SCORE],,)</f>
        <v>10</v>
      </c>
    </row>
    <row r="74" spans="1:17" x14ac:dyDescent="0.2">
      <c r="A74" s="21">
        <f>DATE(SportClimbing[[#This Row],[Year]],_xlfn.XLOOKUP(SportClimbing[[#This Row],[Month]],MONTHS[MONTHS 2],MONTHS[MONTHS 3]),SportClimbing[[#This Row],[Day]])</f>
        <v>43218</v>
      </c>
      <c r="B74" s="21" t="b">
        <f ca="1">AND(SportClimbing[[#This Row],[Date]] &gt;= TODAY()-365, SportClimbing[[#This Row],[Date]] &lt;= TODAY())</f>
        <v>0</v>
      </c>
      <c r="C74">
        <v>28</v>
      </c>
      <c r="D74" t="s">
        <v>369</v>
      </c>
      <c r="E74">
        <v>2018</v>
      </c>
      <c r="F74" t="s">
        <v>179</v>
      </c>
      <c r="G74" t="s">
        <v>21</v>
      </c>
      <c r="H74" t="s">
        <v>262</v>
      </c>
      <c r="I74" t="s">
        <v>68</v>
      </c>
      <c r="J74" t="s">
        <v>180</v>
      </c>
      <c r="K74">
        <v>25</v>
      </c>
      <c r="L74" t="str">
        <f>IF(SportClimbing[[#This Row],[Height (m)]]&lt;11, "0-10", IF(SportClimbing[[#This Row],[Height (m)]]&lt;16, "11-15", IF(SportClimbing[[#This Row],[Height (m)]]&lt;21, "16-20", IF(SportClimbing[[#This Row],[Height (m)]]&lt;26, "21-25", IF(SportClimbing[[#This Row],[Height (m)]]&lt;31, "26-30", IF(SportClimbing[[#This Row],[Height (m)]]&lt;36, "31-35", "35+"))))))</f>
        <v>21-25</v>
      </c>
      <c r="M74" t="s">
        <v>164</v>
      </c>
      <c r="N74">
        <v>2</v>
      </c>
      <c r="O74">
        <f>IF(ISNUMBER(SportClimbing[[#This Row],[Total number of tries]])=TRUE, SportClimbing[[#This Row],[Total number of tries]], 1)</f>
        <v>2</v>
      </c>
      <c r="P74" t="str">
        <f>IF(ISNUMBER(SportClimbing[[#This Row],[Total number of tries]])=TRUE, "redpoint", SportClimbing[[#This Row],[Total number of tries]])</f>
        <v>redpoint</v>
      </c>
      <c r="Q74">
        <f>_xlfn.XLOOKUP(SportClimbing[[#This Row],[Grade]],SCORE[GRADE],SCORE[SCORE],,)</f>
        <v>15</v>
      </c>
    </row>
    <row r="75" spans="1:17" x14ac:dyDescent="0.2">
      <c r="A75" s="21">
        <f>DATE(SportClimbing[[#This Row],[Year]],_xlfn.XLOOKUP(SportClimbing[[#This Row],[Month]],MONTHS[MONTHS 2],MONTHS[MONTHS 3]),SportClimbing[[#This Row],[Day]])</f>
        <v>43219</v>
      </c>
      <c r="B75" s="21" t="b">
        <f ca="1">AND(SportClimbing[[#This Row],[Date]] &gt;= TODAY()-365, SportClimbing[[#This Row],[Date]] &lt;= TODAY())</f>
        <v>0</v>
      </c>
      <c r="C75">
        <v>29</v>
      </c>
      <c r="D75" t="s">
        <v>369</v>
      </c>
      <c r="E75">
        <v>2018</v>
      </c>
      <c r="F75" t="s">
        <v>176</v>
      </c>
      <c r="G75" t="s">
        <v>3</v>
      </c>
      <c r="H75" t="s">
        <v>262</v>
      </c>
      <c r="I75" t="s">
        <v>68</v>
      </c>
      <c r="J75" t="s">
        <v>175</v>
      </c>
      <c r="K75">
        <v>30</v>
      </c>
      <c r="L75" t="str">
        <f>IF(SportClimbing[[#This Row],[Height (m)]]&lt;11, "0-10", IF(SportClimbing[[#This Row],[Height (m)]]&lt;16, "11-15", IF(SportClimbing[[#This Row],[Height (m)]]&lt;21, "16-20", IF(SportClimbing[[#This Row],[Height (m)]]&lt;26, "21-25", IF(SportClimbing[[#This Row],[Height (m)]]&lt;31, "26-30", IF(SportClimbing[[#This Row],[Height (m)]]&lt;36, "31-35", "35+"))))))</f>
        <v>26-30</v>
      </c>
      <c r="M75" t="s">
        <v>169</v>
      </c>
      <c r="N75" t="s">
        <v>130</v>
      </c>
      <c r="O75">
        <f>IF(ISNUMBER(SportClimbing[[#This Row],[Total number of tries]])=TRUE, SportClimbing[[#This Row],[Total number of tries]], 1)</f>
        <v>1</v>
      </c>
      <c r="P75" t="str">
        <f>IF(ISNUMBER(SportClimbing[[#This Row],[Total number of tries]])=TRUE, "redpoint", SportClimbing[[#This Row],[Total number of tries]])</f>
        <v>onsight</v>
      </c>
      <c r="Q75">
        <f>_xlfn.XLOOKUP(SportClimbing[[#This Row],[Grade]],SCORE[GRADE],SCORE[SCORE],,)</f>
        <v>10</v>
      </c>
    </row>
    <row r="76" spans="1:17" x14ac:dyDescent="0.2">
      <c r="A76" s="21">
        <f>DATE(SportClimbing[[#This Row],[Year]],_xlfn.XLOOKUP(SportClimbing[[#This Row],[Month]],MONTHS[MONTHS 2],MONTHS[MONTHS 3]),SportClimbing[[#This Row],[Day]])</f>
        <v>43219</v>
      </c>
      <c r="B76" s="21" t="b">
        <f ca="1">AND(SportClimbing[[#This Row],[Date]] &gt;= TODAY()-365, SportClimbing[[#This Row],[Date]] &lt;= TODAY())</f>
        <v>0</v>
      </c>
      <c r="C76">
        <v>29</v>
      </c>
      <c r="D76" t="s">
        <v>369</v>
      </c>
      <c r="E76">
        <v>2018</v>
      </c>
      <c r="F76" t="s">
        <v>177</v>
      </c>
      <c r="G76" t="s">
        <v>29</v>
      </c>
      <c r="H76" t="s">
        <v>262</v>
      </c>
      <c r="I76" t="s">
        <v>68</v>
      </c>
      <c r="J76" t="s">
        <v>175</v>
      </c>
      <c r="K76">
        <v>10</v>
      </c>
      <c r="L76" t="str">
        <f>IF(SportClimbing[[#This Row],[Height (m)]]&lt;11, "0-10", IF(SportClimbing[[#This Row],[Height (m)]]&lt;16, "11-15", IF(SportClimbing[[#This Row],[Height (m)]]&lt;21, "16-20", IF(SportClimbing[[#This Row],[Height (m)]]&lt;26, "21-25", IF(SportClimbing[[#This Row],[Height (m)]]&lt;31, "26-30", IF(SportClimbing[[#This Row],[Height (m)]]&lt;36, "31-35", "35+"))))))</f>
        <v>0-10</v>
      </c>
      <c r="M76" t="s">
        <v>164</v>
      </c>
      <c r="N76">
        <v>3</v>
      </c>
      <c r="O76">
        <f>IF(ISNUMBER(SportClimbing[[#This Row],[Total number of tries]])=TRUE, SportClimbing[[#This Row],[Total number of tries]], 1)</f>
        <v>3</v>
      </c>
      <c r="P76" t="str">
        <f>IF(ISNUMBER(SportClimbing[[#This Row],[Total number of tries]])=TRUE, "redpoint", SportClimbing[[#This Row],[Total number of tries]])</f>
        <v>redpoint</v>
      </c>
      <c r="Q76">
        <f>_xlfn.XLOOKUP(SportClimbing[[#This Row],[Grade]],SCORE[GRADE],SCORE[SCORE],,)</f>
        <v>25</v>
      </c>
    </row>
    <row r="77" spans="1:17" x14ac:dyDescent="0.2">
      <c r="A77" s="21">
        <f>DATE(SportClimbing[[#This Row],[Year]],_xlfn.XLOOKUP(SportClimbing[[#This Row],[Month]],MONTHS[MONTHS 2],MONTHS[MONTHS 3]),SportClimbing[[#This Row],[Day]])</f>
        <v>43246</v>
      </c>
      <c r="B77" s="21" t="b">
        <f ca="1">AND(SportClimbing[[#This Row],[Date]] &gt;= TODAY()-365, SportClimbing[[#This Row],[Date]] &lt;= TODAY())</f>
        <v>0</v>
      </c>
      <c r="C77">
        <v>26</v>
      </c>
      <c r="D77" t="s">
        <v>155</v>
      </c>
      <c r="E77">
        <v>2018</v>
      </c>
      <c r="F77" t="s">
        <v>182</v>
      </c>
      <c r="G77" t="s">
        <v>3</v>
      </c>
      <c r="H77" t="s">
        <v>262</v>
      </c>
      <c r="I77" t="s">
        <v>76</v>
      </c>
      <c r="J77" t="s">
        <v>183</v>
      </c>
      <c r="K77">
        <v>25</v>
      </c>
      <c r="L77" t="str">
        <f>IF(SportClimbing[[#This Row],[Height (m)]]&lt;11, "0-10", IF(SportClimbing[[#This Row],[Height (m)]]&lt;16, "11-15", IF(SportClimbing[[#This Row],[Height (m)]]&lt;21, "16-20", IF(SportClimbing[[#This Row],[Height (m)]]&lt;26, "21-25", IF(SportClimbing[[#This Row],[Height (m)]]&lt;31, "26-30", IF(SportClimbing[[#This Row],[Height (m)]]&lt;36, "31-35", "35+"))))))</f>
        <v>21-25</v>
      </c>
      <c r="M77" t="s">
        <v>133</v>
      </c>
      <c r="N77" t="s">
        <v>130</v>
      </c>
      <c r="O77">
        <f>IF(ISNUMBER(SportClimbing[[#This Row],[Total number of tries]])=TRUE, SportClimbing[[#This Row],[Total number of tries]], 1)</f>
        <v>1</v>
      </c>
      <c r="P77" t="str">
        <f>IF(ISNUMBER(SportClimbing[[#This Row],[Total number of tries]])=TRUE, "redpoint", SportClimbing[[#This Row],[Total number of tries]])</f>
        <v>onsight</v>
      </c>
      <c r="Q77">
        <f>_xlfn.XLOOKUP(SportClimbing[[#This Row],[Grade]],SCORE[GRADE],SCORE[SCORE],,)</f>
        <v>10</v>
      </c>
    </row>
    <row r="78" spans="1:17" x14ac:dyDescent="0.2">
      <c r="A78" s="21">
        <f>DATE(SportClimbing[[#This Row],[Year]],_xlfn.XLOOKUP(SportClimbing[[#This Row],[Month]],MONTHS[MONTHS 2],MONTHS[MONTHS 3]),SportClimbing[[#This Row],[Day]])</f>
        <v>43246</v>
      </c>
      <c r="B78" s="21" t="b">
        <f ca="1">AND(SportClimbing[[#This Row],[Date]] &gt;= TODAY()-365, SportClimbing[[#This Row],[Date]] &lt;= TODAY())</f>
        <v>0</v>
      </c>
      <c r="C78">
        <v>26</v>
      </c>
      <c r="D78" t="s">
        <v>155</v>
      </c>
      <c r="E78">
        <v>2018</v>
      </c>
      <c r="F78" t="s">
        <v>181</v>
      </c>
      <c r="G78" t="s">
        <v>21</v>
      </c>
      <c r="H78" t="s">
        <v>262</v>
      </c>
      <c r="I78" t="s">
        <v>76</v>
      </c>
      <c r="J78" t="s">
        <v>183</v>
      </c>
      <c r="K78">
        <v>25</v>
      </c>
      <c r="L78" t="str">
        <f>IF(SportClimbing[[#This Row],[Height (m)]]&lt;11, "0-10", IF(SportClimbing[[#This Row],[Height (m)]]&lt;16, "11-15", IF(SportClimbing[[#This Row],[Height (m)]]&lt;21, "16-20", IF(SportClimbing[[#This Row],[Height (m)]]&lt;26, "21-25", IF(SportClimbing[[#This Row],[Height (m)]]&lt;31, "26-30", IF(SportClimbing[[#This Row],[Height (m)]]&lt;36, "31-35", "35+"))))))</f>
        <v>21-25</v>
      </c>
      <c r="M78" t="s">
        <v>133</v>
      </c>
      <c r="N78" t="s">
        <v>130</v>
      </c>
      <c r="O78">
        <f>IF(ISNUMBER(SportClimbing[[#This Row],[Total number of tries]])=TRUE, SportClimbing[[#This Row],[Total number of tries]], 1)</f>
        <v>1</v>
      </c>
      <c r="P78" t="str">
        <f>IF(ISNUMBER(SportClimbing[[#This Row],[Total number of tries]])=TRUE, "redpoint", SportClimbing[[#This Row],[Total number of tries]])</f>
        <v>onsight</v>
      </c>
      <c r="Q78">
        <f>_xlfn.XLOOKUP(SportClimbing[[#This Row],[Grade]],SCORE[GRADE],SCORE[SCORE],,)</f>
        <v>15</v>
      </c>
    </row>
    <row r="79" spans="1:17" x14ac:dyDescent="0.2">
      <c r="A79" s="21">
        <f>DATE(SportClimbing[[#This Row],[Year]],_xlfn.XLOOKUP(SportClimbing[[#This Row],[Month]],MONTHS[MONTHS 2],MONTHS[MONTHS 3]),SportClimbing[[#This Row],[Day]])</f>
        <v>43261</v>
      </c>
      <c r="B79" s="21" t="b">
        <f ca="1">AND(SportClimbing[[#This Row],[Date]] &gt;= TODAY()-365, SportClimbing[[#This Row],[Date]] &lt;= TODAY())</f>
        <v>0</v>
      </c>
      <c r="C79">
        <v>10</v>
      </c>
      <c r="D79" t="s">
        <v>367</v>
      </c>
      <c r="E79">
        <v>2018</v>
      </c>
      <c r="F79" t="s">
        <v>185</v>
      </c>
      <c r="G79" t="s">
        <v>21</v>
      </c>
      <c r="H79" t="s">
        <v>262</v>
      </c>
      <c r="I79" t="s">
        <v>70</v>
      </c>
      <c r="J79" t="s">
        <v>184</v>
      </c>
      <c r="K79">
        <v>12</v>
      </c>
      <c r="L79" t="str">
        <f>IF(SportClimbing[[#This Row],[Height (m)]]&lt;11, "0-10", IF(SportClimbing[[#This Row],[Height (m)]]&lt;16, "11-15", IF(SportClimbing[[#This Row],[Height (m)]]&lt;21, "16-20", IF(SportClimbing[[#This Row],[Height (m)]]&lt;26, "21-25", IF(SportClimbing[[#This Row],[Height (m)]]&lt;31, "26-30", IF(SportClimbing[[#This Row],[Height (m)]]&lt;36, "31-35", "35+"))))))</f>
        <v>11-15</v>
      </c>
      <c r="M79" t="s">
        <v>164</v>
      </c>
      <c r="N79" t="s">
        <v>11</v>
      </c>
      <c r="O79">
        <f>IF(ISNUMBER(SportClimbing[[#This Row],[Total number of tries]])=TRUE, SportClimbing[[#This Row],[Total number of tries]], 1)</f>
        <v>1</v>
      </c>
      <c r="P79" t="str">
        <f>IF(ISNUMBER(SportClimbing[[#This Row],[Total number of tries]])=TRUE, "redpoint", SportClimbing[[#This Row],[Total number of tries]])</f>
        <v>flash</v>
      </c>
      <c r="Q79">
        <f>_xlfn.XLOOKUP(SportClimbing[[#This Row],[Grade]],SCORE[GRADE],SCORE[SCORE],,)</f>
        <v>15</v>
      </c>
    </row>
    <row r="80" spans="1:17" x14ac:dyDescent="0.2">
      <c r="A80" s="21">
        <f>DATE(SportClimbing[[#This Row],[Year]],_xlfn.XLOOKUP(SportClimbing[[#This Row],[Month]],MONTHS[MONTHS 2],MONTHS[MONTHS 3]),SportClimbing[[#This Row],[Day]])</f>
        <v>43275</v>
      </c>
      <c r="B80" s="21" t="b">
        <f ca="1">AND(SportClimbing[[#This Row],[Date]] &gt;= TODAY()-365, SportClimbing[[#This Row],[Date]] &lt;= TODAY())</f>
        <v>0</v>
      </c>
      <c r="C80">
        <v>24</v>
      </c>
      <c r="D80" t="s">
        <v>367</v>
      </c>
      <c r="E80">
        <v>2018</v>
      </c>
      <c r="F80" t="s">
        <v>188</v>
      </c>
      <c r="G80" t="s">
        <v>21</v>
      </c>
      <c r="H80" t="s">
        <v>262</v>
      </c>
      <c r="I80" t="s">
        <v>186</v>
      </c>
      <c r="J80" t="s">
        <v>187</v>
      </c>
      <c r="K80">
        <v>25</v>
      </c>
      <c r="L80" t="str">
        <f>IF(SportClimbing[[#This Row],[Height (m)]]&lt;11, "0-10", IF(SportClimbing[[#This Row],[Height (m)]]&lt;16, "11-15", IF(SportClimbing[[#This Row],[Height (m)]]&lt;21, "16-20", IF(SportClimbing[[#This Row],[Height (m)]]&lt;26, "21-25", IF(SportClimbing[[#This Row],[Height (m)]]&lt;31, "26-30", IF(SportClimbing[[#This Row],[Height (m)]]&lt;36, "31-35", "35+"))))))</f>
        <v>21-25</v>
      </c>
      <c r="M80" t="s">
        <v>164</v>
      </c>
      <c r="N80">
        <v>2</v>
      </c>
      <c r="O80">
        <f>IF(ISNUMBER(SportClimbing[[#This Row],[Total number of tries]])=TRUE, SportClimbing[[#This Row],[Total number of tries]], 1)</f>
        <v>2</v>
      </c>
      <c r="P80" t="str">
        <f>IF(ISNUMBER(SportClimbing[[#This Row],[Total number of tries]])=TRUE, "redpoint", SportClimbing[[#This Row],[Total number of tries]])</f>
        <v>redpoint</v>
      </c>
      <c r="Q80">
        <f>_xlfn.XLOOKUP(SportClimbing[[#This Row],[Grade]],SCORE[GRADE],SCORE[SCORE],,)</f>
        <v>15</v>
      </c>
    </row>
    <row r="81" spans="1:17" x14ac:dyDescent="0.2">
      <c r="A81" s="21">
        <f>DATE(SportClimbing[[#This Row],[Year]],_xlfn.XLOOKUP(SportClimbing[[#This Row],[Month]],MONTHS[MONTHS 2],MONTHS[MONTHS 3]),SportClimbing[[#This Row],[Day]])</f>
        <v>43353</v>
      </c>
      <c r="B81" s="21" t="b">
        <f ca="1">AND(SportClimbing[[#This Row],[Date]] &gt;= TODAY()-365, SportClimbing[[#This Row],[Date]] &lt;= TODAY())</f>
        <v>0</v>
      </c>
      <c r="C81">
        <v>10</v>
      </c>
      <c r="D81" t="s">
        <v>159</v>
      </c>
      <c r="E81">
        <v>2018</v>
      </c>
      <c r="F81" t="s">
        <v>189</v>
      </c>
      <c r="G81" t="s">
        <v>3</v>
      </c>
      <c r="H81" t="s">
        <v>262</v>
      </c>
      <c r="I81" t="s">
        <v>77</v>
      </c>
      <c r="J81" t="s">
        <v>256</v>
      </c>
      <c r="K81">
        <v>12</v>
      </c>
      <c r="L81" t="str">
        <f>IF(SportClimbing[[#This Row],[Height (m)]]&lt;11, "0-10", IF(SportClimbing[[#This Row],[Height (m)]]&lt;16, "11-15", IF(SportClimbing[[#This Row],[Height (m)]]&lt;21, "16-20", IF(SportClimbing[[#This Row],[Height (m)]]&lt;26, "21-25", IF(SportClimbing[[#This Row],[Height (m)]]&lt;31, "26-30", IF(SportClimbing[[#This Row],[Height (m)]]&lt;36, "31-35", "35+"))))))</f>
        <v>11-15</v>
      </c>
      <c r="M81" t="s">
        <v>83</v>
      </c>
      <c r="N81">
        <v>2</v>
      </c>
      <c r="O81">
        <f>IF(ISNUMBER(SportClimbing[[#This Row],[Total number of tries]])=TRUE, SportClimbing[[#This Row],[Total number of tries]], 1)</f>
        <v>2</v>
      </c>
      <c r="P81" t="str">
        <f>IF(ISNUMBER(SportClimbing[[#This Row],[Total number of tries]])=TRUE, "redpoint", SportClimbing[[#This Row],[Total number of tries]])</f>
        <v>redpoint</v>
      </c>
      <c r="Q81">
        <f>_xlfn.XLOOKUP(SportClimbing[[#This Row],[Grade]],SCORE[GRADE],SCORE[SCORE],,)</f>
        <v>10</v>
      </c>
    </row>
    <row r="82" spans="1:17" x14ac:dyDescent="0.2">
      <c r="A82" s="21">
        <f>DATE(SportClimbing[[#This Row],[Year]],_xlfn.XLOOKUP(SportClimbing[[#This Row],[Month]],MONTHS[MONTHS 2],MONTHS[MONTHS 3]),SportClimbing[[#This Row],[Day]])</f>
        <v>43407</v>
      </c>
      <c r="B82" s="21" t="b">
        <f ca="1">AND(SportClimbing[[#This Row],[Date]] &gt;= TODAY()-365, SportClimbing[[#This Row],[Date]] &lt;= TODAY())</f>
        <v>0</v>
      </c>
      <c r="C82">
        <v>3</v>
      </c>
      <c r="D82" t="s">
        <v>160</v>
      </c>
      <c r="E82">
        <v>2018</v>
      </c>
      <c r="F82" t="s">
        <v>192</v>
      </c>
      <c r="G82" t="s">
        <v>3</v>
      </c>
      <c r="H82" t="s">
        <v>262</v>
      </c>
      <c r="I82" t="s">
        <v>43</v>
      </c>
      <c r="J82" t="s">
        <v>190</v>
      </c>
      <c r="K82">
        <v>22</v>
      </c>
      <c r="L82" t="str">
        <f>IF(SportClimbing[[#This Row],[Height (m)]]&lt;11, "0-10", IF(SportClimbing[[#This Row],[Height (m)]]&lt;16, "11-15", IF(SportClimbing[[#This Row],[Height (m)]]&lt;21, "16-20", IF(SportClimbing[[#This Row],[Height (m)]]&lt;26, "21-25", IF(SportClimbing[[#This Row],[Height (m)]]&lt;31, "26-30", IF(SportClimbing[[#This Row],[Height (m)]]&lt;36, "31-35", "35+"))))))</f>
        <v>21-25</v>
      </c>
      <c r="M82" t="s">
        <v>104</v>
      </c>
      <c r="N82" t="s">
        <v>130</v>
      </c>
      <c r="O82">
        <f>IF(ISNUMBER(SportClimbing[[#This Row],[Total number of tries]])=TRUE, SportClimbing[[#This Row],[Total number of tries]], 1)</f>
        <v>1</v>
      </c>
      <c r="P82" t="str">
        <f>IF(ISNUMBER(SportClimbing[[#This Row],[Total number of tries]])=TRUE, "redpoint", SportClimbing[[#This Row],[Total number of tries]])</f>
        <v>onsight</v>
      </c>
      <c r="Q82">
        <f>_xlfn.XLOOKUP(SportClimbing[[#This Row],[Grade]],SCORE[GRADE],SCORE[SCORE],,)</f>
        <v>10</v>
      </c>
    </row>
    <row r="83" spans="1:17" x14ac:dyDescent="0.2">
      <c r="A83" s="21">
        <f>DATE(SportClimbing[[#This Row],[Year]],_xlfn.XLOOKUP(SportClimbing[[#This Row],[Month]],MONTHS[MONTHS 2],MONTHS[MONTHS 3]),SportClimbing[[#This Row],[Day]])</f>
        <v>43407</v>
      </c>
      <c r="B83" s="21" t="b">
        <f ca="1">AND(SportClimbing[[#This Row],[Date]] &gt;= TODAY()-365, SportClimbing[[#This Row],[Date]] &lt;= TODAY())</f>
        <v>0</v>
      </c>
      <c r="C83">
        <v>3</v>
      </c>
      <c r="D83" t="s">
        <v>160</v>
      </c>
      <c r="E83">
        <v>2018</v>
      </c>
      <c r="F83" t="s">
        <v>191</v>
      </c>
      <c r="G83" t="s">
        <v>21</v>
      </c>
      <c r="H83" t="s">
        <v>262</v>
      </c>
      <c r="I83" t="s">
        <v>43</v>
      </c>
      <c r="J83" t="s">
        <v>190</v>
      </c>
      <c r="K83">
        <v>25</v>
      </c>
      <c r="L83" t="str">
        <f>IF(SportClimbing[[#This Row],[Height (m)]]&lt;11, "0-10", IF(SportClimbing[[#This Row],[Height (m)]]&lt;16, "11-15", IF(SportClimbing[[#This Row],[Height (m)]]&lt;21, "16-20", IF(SportClimbing[[#This Row],[Height (m)]]&lt;26, "21-25", IF(SportClimbing[[#This Row],[Height (m)]]&lt;31, "26-30", IF(SportClimbing[[#This Row],[Height (m)]]&lt;36, "31-35", "35+"))))))</f>
        <v>21-25</v>
      </c>
      <c r="M83" t="s">
        <v>104</v>
      </c>
      <c r="N83">
        <v>2</v>
      </c>
      <c r="O83">
        <f>IF(ISNUMBER(SportClimbing[[#This Row],[Total number of tries]])=TRUE, SportClimbing[[#This Row],[Total number of tries]], 1)</f>
        <v>2</v>
      </c>
      <c r="P83" t="str">
        <f>IF(ISNUMBER(SportClimbing[[#This Row],[Total number of tries]])=TRUE, "redpoint", SportClimbing[[#This Row],[Total number of tries]])</f>
        <v>redpoint</v>
      </c>
      <c r="Q83">
        <f>_xlfn.XLOOKUP(SportClimbing[[#This Row],[Grade]],SCORE[GRADE],SCORE[SCORE],,)</f>
        <v>15</v>
      </c>
    </row>
    <row r="84" spans="1:17" x14ac:dyDescent="0.2">
      <c r="A84" s="21">
        <f>DATE(SportClimbing[[#This Row],[Year]],_xlfn.XLOOKUP(SportClimbing[[#This Row],[Month]],MONTHS[MONTHS 2],MONTHS[MONTHS 3]),SportClimbing[[#This Row],[Day]])</f>
        <v>43560</v>
      </c>
      <c r="B84" s="21" t="b">
        <f ca="1">AND(SportClimbing[[#This Row],[Date]] &gt;= TODAY()-365, SportClimbing[[#This Row],[Date]] &lt;= TODAY())</f>
        <v>0</v>
      </c>
      <c r="C84">
        <v>5</v>
      </c>
      <c r="D84" t="s">
        <v>369</v>
      </c>
      <c r="E84">
        <v>2019</v>
      </c>
      <c r="F84" t="s">
        <v>196</v>
      </c>
      <c r="G84" t="s">
        <v>3</v>
      </c>
      <c r="H84" t="s">
        <v>262</v>
      </c>
      <c r="I84" t="s">
        <v>43</v>
      </c>
      <c r="J84" t="s">
        <v>193</v>
      </c>
      <c r="K84">
        <v>30</v>
      </c>
      <c r="L84" t="str">
        <f>IF(SportClimbing[[#This Row],[Height (m)]]&lt;11, "0-10", IF(SportClimbing[[#This Row],[Height (m)]]&lt;16, "11-15", IF(SportClimbing[[#This Row],[Height (m)]]&lt;21, "16-20", IF(SportClimbing[[#This Row],[Height (m)]]&lt;26, "21-25", IF(SportClimbing[[#This Row],[Height (m)]]&lt;31, "26-30", IF(SportClimbing[[#This Row],[Height (m)]]&lt;36, "31-35", "35+"))))))</f>
        <v>26-30</v>
      </c>
      <c r="M84" t="s">
        <v>132</v>
      </c>
      <c r="N84">
        <v>2</v>
      </c>
      <c r="O84">
        <f>IF(ISNUMBER(SportClimbing[[#This Row],[Total number of tries]])=TRUE, SportClimbing[[#This Row],[Total number of tries]], 1)</f>
        <v>2</v>
      </c>
      <c r="P84" t="str">
        <f>IF(ISNUMBER(SportClimbing[[#This Row],[Total number of tries]])=TRUE, "redpoint", SportClimbing[[#This Row],[Total number of tries]])</f>
        <v>redpoint</v>
      </c>
      <c r="Q84">
        <f>_xlfn.XLOOKUP(SportClimbing[[#This Row],[Grade]],SCORE[GRADE],SCORE[SCORE],,)</f>
        <v>10</v>
      </c>
    </row>
    <row r="85" spans="1:17" x14ac:dyDescent="0.2">
      <c r="A85" s="21">
        <f>DATE(SportClimbing[[#This Row],[Year]],_xlfn.XLOOKUP(SportClimbing[[#This Row],[Month]],MONTHS[MONTHS 2],MONTHS[MONTHS 3]),SportClimbing[[#This Row],[Day]])</f>
        <v>43561</v>
      </c>
      <c r="B85" s="21" t="b">
        <f ca="1">AND(SportClimbing[[#This Row],[Date]] &gt;= TODAY()-365, SportClimbing[[#This Row],[Date]] &lt;= TODAY())</f>
        <v>0</v>
      </c>
      <c r="C85">
        <v>6</v>
      </c>
      <c r="D85" t="s">
        <v>369</v>
      </c>
      <c r="E85">
        <v>2019</v>
      </c>
      <c r="F85" t="s">
        <v>195</v>
      </c>
      <c r="G85" t="s">
        <v>3</v>
      </c>
      <c r="H85" t="s">
        <v>262</v>
      </c>
      <c r="I85" t="s">
        <v>43</v>
      </c>
      <c r="J85" t="s">
        <v>194</v>
      </c>
      <c r="K85">
        <v>13</v>
      </c>
      <c r="L85" t="str">
        <f>IF(SportClimbing[[#This Row],[Height (m)]]&lt;11, "0-10", IF(SportClimbing[[#This Row],[Height (m)]]&lt;16, "11-15", IF(SportClimbing[[#This Row],[Height (m)]]&lt;21, "16-20", IF(SportClimbing[[#This Row],[Height (m)]]&lt;26, "21-25", IF(SportClimbing[[#This Row],[Height (m)]]&lt;31, "26-30", IF(SportClimbing[[#This Row],[Height (m)]]&lt;36, "31-35", "35+"))))))</f>
        <v>11-15</v>
      </c>
      <c r="M85" t="s">
        <v>132</v>
      </c>
      <c r="N85">
        <v>2</v>
      </c>
      <c r="O85">
        <f>IF(ISNUMBER(SportClimbing[[#This Row],[Total number of tries]])=TRUE, SportClimbing[[#This Row],[Total number of tries]], 1)</f>
        <v>2</v>
      </c>
      <c r="P85" t="str">
        <f>IF(ISNUMBER(SportClimbing[[#This Row],[Total number of tries]])=TRUE, "redpoint", SportClimbing[[#This Row],[Total number of tries]])</f>
        <v>redpoint</v>
      </c>
      <c r="Q85">
        <f>_xlfn.XLOOKUP(SportClimbing[[#This Row],[Grade]],SCORE[GRADE],SCORE[SCORE],,)</f>
        <v>10</v>
      </c>
    </row>
    <row r="86" spans="1:17" x14ac:dyDescent="0.2">
      <c r="A86" s="21">
        <f>DATE(SportClimbing[[#This Row],[Year]],_xlfn.XLOOKUP(SportClimbing[[#This Row],[Month]],MONTHS[MONTHS 2],MONTHS[MONTHS 3]),SportClimbing[[#This Row],[Day]])</f>
        <v>43569</v>
      </c>
      <c r="B86" s="21" t="b">
        <f ca="1">AND(SportClimbing[[#This Row],[Date]] &gt;= TODAY()-365, SportClimbing[[#This Row],[Date]] &lt;= TODAY())</f>
        <v>0</v>
      </c>
      <c r="C86">
        <v>14</v>
      </c>
      <c r="D86" t="s">
        <v>369</v>
      </c>
      <c r="E86">
        <v>2019</v>
      </c>
      <c r="F86" t="s">
        <v>199</v>
      </c>
      <c r="G86" t="s">
        <v>21</v>
      </c>
      <c r="H86" t="s">
        <v>262</v>
      </c>
      <c r="I86" t="s">
        <v>70</v>
      </c>
      <c r="J86" t="s">
        <v>200</v>
      </c>
      <c r="K86">
        <v>25</v>
      </c>
      <c r="L86" t="str">
        <f>IF(SportClimbing[[#This Row],[Height (m)]]&lt;11, "0-10", IF(SportClimbing[[#This Row],[Height (m)]]&lt;16, "11-15", IF(SportClimbing[[#This Row],[Height (m)]]&lt;21, "16-20", IF(SportClimbing[[#This Row],[Height (m)]]&lt;26, "21-25", IF(SportClimbing[[#This Row],[Height (m)]]&lt;31, "26-30", IF(SportClimbing[[#This Row],[Height (m)]]&lt;36, "31-35", "35+"))))))</f>
        <v>21-25</v>
      </c>
      <c r="M86" t="s">
        <v>133</v>
      </c>
      <c r="N86" t="s">
        <v>11</v>
      </c>
      <c r="O86">
        <f>IF(ISNUMBER(SportClimbing[[#This Row],[Total number of tries]])=TRUE, SportClimbing[[#This Row],[Total number of tries]], 1)</f>
        <v>1</v>
      </c>
      <c r="P86" t="str">
        <f>IF(ISNUMBER(SportClimbing[[#This Row],[Total number of tries]])=TRUE, "redpoint", SportClimbing[[#This Row],[Total number of tries]])</f>
        <v>flash</v>
      </c>
      <c r="Q86">
        <f>_xlfn.XLOOKUP(SportClimbing[[#This Row],[Grade]],SCORE[GRADE],SCORE[SCORE],,)</f>
        <v>15</v>
      </c>
    </row>
    <row r="87" spans="1:17" x14ac:dyDescent="0.2">
      <c r="A87" s="21">
        <f>DATE(SportClimbing[[#This Row],[Year]],_xlfn.XLOOKUP(SportClimbing[[#This Row],[Month]],MONTHS[MONTHS 2],MONTHS[MONTHS 3]),SportClimbing[[#This Row],[Day]])</f>
        <v>43730</v>
      </c>
      <c r="B87" s="21" t="b">
        <f ca="1">AND(SportClimbing[[#This Row],[Date]] &gt;= TODAY()-365, SportClimbing[[#This Row],[Date]] &lt;= TODAY())</f>
        <v>0</v>
      </c>
      <c r="C87">
        <v>22</v>
      </c>
      <c r="D87" t="s">
        <v>159</v>
      </c>
      <c r="E87">
        <v>2019</v>
      </c>
      <c r="F87" t="s">
        <v>204</v>
      </c>
      <c r="G87" t="s">
        <v>21</v>
      </c>
      <c r="H87" t="s">
        <v>262</v>
      </c>
      <c r="I87" t="s">
        <v>70</v>
      </c>
      <c r="J87" t="s">
        <v>202</v>
      </c>
      <c r="K87">
        <v>20</v>
      </c>
      <c r="L87" t="str">
        <f>IF(SportClimbing[[#This Row],[Height (m)]]&lt;11, "0-10", IF(SportClimbing[[#This Row],[Height (m)]]&lt;16, "11-15", IF(SportClimbing[[#This Row],[Height (m)]]&lt;21, "16-20", IF(SportClimbing[[#This Row],[Height (m)]]&lt;26, "21-25", IF(SportClimbing[[#This Row],[Height (m)]]&lt;31, "26-30", IF(SportClimbing[[#This Row],[Height (m)]]&lt;36, "31-35", "35+"))))))</f>
        <v>16-20</v>
      </c>
      <c r="M87" t="s">
        <v>203</v>
      </c>
      <c r="N87">
        <v>2</v>
      </c>
      <c r="O87">
        <f>IF(ISNUMBER(SportClimbing[[#This Row],[Total number of tries]])=TRUE, SportClimbing[[#This Row],[Total number of tries]], 1)</f>
        <v>2</v>
      </c>
      <c r="P87" t="str">
        <f>IF(ISNUMBER(SportClimbing[[#This Row],[Total number of tries]])=TRUE, "redpoint", SportClimbing[[#This Row],[Total number of tries]])</f>
        <v>redpoint</v>
      </c>
      <c r="Q87">
        <f>_xlfn.XLOOKUP(SportClimbing[[#This Row],[Grade]],SCORE[GRADE],SCORE[SCORE],,)</f>
        <v>15</v>
      </c>
    </row>
    <row r="88" spans="1:17" x14ac:dyDescent="0.2">
      <c r="A88" s="21">
        <f>DATE(SportClimbing[[#This Row],[Year]],_xlfn.XLOOKUP(SportClimbing[[#This Row],[Month]],MONTHS[MONTHS 2],MONTHS[MONTHS 3]),SportClimbing[[#This Row],[Day]])</f>
        <v>43770</v>
      </c>
      <c r="B88" s="21" t="b">
        <f ca="1">AND(SportClimbing[[#This Row],[Date]] &gt;= TODAY()-365, SportClimbing[[#This Row],[Date]] &lt;= TODAY())</f>
        <v>0</v>
      </c>
      <c r="C88">
        <v>1</v>
      </c>
      <c r="D88" t="s">
        <v>160</v>
      </c>
      <c r="E88">
        <v>2019</v>
      </c>
      <c r="F88" t="s">
        <v>205</v>
      </c>
      <c r="G88" t="s">
        <v>29</v>
      </c>
      <c r="H88" t="s">
        <v>262</v>
      </c>
      <c r="I88" t="s">
        <v>43</v>
      </c>
      <c r="J88" t="s">
        <v>201</v>
      </c>
      <c r="K88">
        <v>30</v>
      </c>
      <c r="L88" t="str">
        <f>IF(SportClimbing[[#This Row],[Height (m)]]&lt;11, "0-10", IF(SportClimbing[[#This Row],[Height (m)]]&lt;16, "11-15", IF(SportClimbing[[#This Row],[Height (m)]]&lt;21, "16-20", IF(SportClimbing[[#This Row],[Height (m)]]&lt;26, "21-25", IF(SportClimbing[[#This Row],[Height (m)]]&lt;31, "26-30", IF(SportClimbing[[#This Row],[Height (m)]]&lt;36, "31-35", "35+"))))))</f>
        <v>26-30</v>
      </c>
      <c r="M88" t="s">
        <v>132</v>
      </c>
      <c r="N88">
        <v>3</v>
      </c>
      <c r="O88">
        <f>IF(ISNUMBER(SportClimbing[[#This Row],[Total number of tries]])=TRUE, SportClimbing[[#This Row],[Total number of tries]], 1)</f>
        <v>3</v>
      </c>
      <c r="P88" t="str">
        <f>IF(ISNUMBER(SportClimbing[[#This Row],[Total number of tries]])=TRUE, "redpoint", SportClimbing[[#This Row],[Total number of tries]])</f>
        <v>redpoint</v>
      </c>
      <c r="Q88">
        <f>_xlfn.XLOOKUP(SportClimbing[[#This Row],[Grade]],SCORE[GRADE],SCORE[SCORE],,)</f>
        <v>25</v>
      </c>
    </row>
    <row r="89" spans="1:17" x14ac:dyDescent="0.2">
      <c r="A89" s="21">
        <f>DATE(SportClimbing[[#This Row],[Year]],_xlfn.XLOOKUP(SportClimbing[[#This Row],[Month]],MONTHS[MONTHS 2],MONTHS[MONTHS 3]),SportClimbing[[#This Row],[Day]])</f>
        <v>43771</v>
      </c>
      <c r="B89" s="21" t="b">
        <f ca="1">AND(SportClimbing[[#This Row],[Date]] &gt;= TODAY()-365, SportClimbing[[#This Row],[Date]] &lt;= TODAY())</f>
        <v>0</v>
      </c>
      <c r="C89">
        <v>2</v>
      </c>
      <c r="D89" t="s">
        <v>160</v>
      </c>
      <c r="E89">
        <v>2019</v>
      </c>
      <c r="F89" t="s">
        <v>207</v>
      </c>
      <c r="G89" t="s">
        <v>3</v>
      </c>
      <c r="H89" t="s">
        <v>262</v>
      </c>
      <c r="I89" t="s">
        <v>43</v>
      </c>
      <c r="J89" t="s">
        <v>206</v>
      </c>
      <c r="K89">
        <v>30</v>
      </c>
      <c r="L89" t="str">
        <f>IF(SportClimbing[[#This Row],[Height (m)]]&lt;11, "0-10", IF(SportClimbing[[#This Row],[Height (m)]]&lt;16, "11-15", IF(SportClimbing[[#This Row],[Height (m)]]&lt;21, "16-20", IF(SportClimbing[[#This Row],[Height (m)]]&lt;26, "21-25", IF(SportClimbing[[#This Row],[Height (m)]]&lt;31, "26-30", IF(SportClimbing[[#This Row],[Height (m)]]&lt;36, "31-35", "35+"))))))</f>
        <v>26-30</v>
      </c>
      <c r="M89" t="s">
        <v>133</v>
      </c>
      <c r="N89">
        <v>2</v>
      </c>
      <c r="O89">
        <f>IF(ISNUMBER(SportClimbing[[#This Row],[Total number of tries]])=TRUE, SportClimbing[[#This Row],[Total number of tries]], 1)</f>
        <v>2</v>
      </c>
      <c r="P89" t="str">
        <f>IF(ISNUMBER(SportClimbing[[#This Row],[Total number of tries]])=TRUE, "redpoint", SportClimbing[[#This Row],[Total number of tries]])</f>
        <v>redpoint</v>
      </c>
      <c r="Q89">
        <f>_xlfn.XLOOKUP(SportClimbing[[#This Row],[Grade]],SCORE[GRADE],SCORE[SCORE],,)</f>
        <v>10</v>
      </c>
    </row>
    <row r="90" spans="1:17" x14ac:dyDescent="0.2">
      <c r="A90" s="21">
        <f>DATE(SportClimbing[[#This Row],[Year]],_xlfn.XLOOKUP(SportClimbing[[#This Row],[Month]],MONTHS[MONTHS 2],MONTHS[MONTHS 3]),SportClimbing[[#This Row],[Day]])</f>
        <v>43785</v>
      </c>
      <c r="B90" s="21" t="b">
        <f ca="1">AND(SportClimbing[[#This Row],[Date]] &gt;= TODAY()-365, SportClimbing[[#This Row],[Date]] &lt;= TODAY())</f>
        <v>0</v>
      </c>
      <c r="C90">
        <v>16</v>
      </c>
      <c r="D90" t="s">
        <v>160</v>
      </c>
      <c r="E90">
        <v>2019</v>
      </c>
      <c r="F90" t="s">
        <v>209</v>
      </c>
      <c r="G90" t="s">
        <v>29</v>
      </c>
      <c r="H90" t="s">
        <v>262</v>
      </c>
      <c r="I90" t="s">
        <v>68</v>
      </c>
      <c r="J90" t="s">
        <v>173</v>
      </c>
      <c r="K90">
        <v>20</v>
      </c>
      <c r="L90" t="str">
        <f>IF(SportClimbing[[#This Row],[Height (m)]]&lt;11, "0-10", IF(SportClimbing[[#This Row],[Height (m)]]&lt;16, "11-15", IF(SportClimbing[[#This Row],[Height (m)]]&lt;21, "16-20", IF(SportClimbing[[#This Row],[Height (m)]]&lt;26, "21-25", IF(SportClimbing[[#This Row],[Height (m)]]&lt;31, "26-30", IF(SportClimbing[[#This Row],[Height (m)]]&lt;36, "31-35", "35+"))))))</f>
        <v>16-20</v>
      </c>
      <c r="M90" t="s">
        <v>208</v>
      </c>
      <c r="N90">
        <v>2</v>
      </c>
      <c r="O90">
        <f>IF(ISNUMBER(SportClimbing[[#This Row],[Total number of tries]])=TRUE, SportClimbing[[#This Row],[Total number of tries]], 1)</f>
        <v>2</v>
      </c>
      <c r="P90" t="str">
        <f>IF(ISNUMBER(SportClimbing[[#This Row],[Total number of tries]])=TRUE, "redpoint", SportClimbing[[#This Row],[Total number of tries]])</f>
        <v>redpoint</v>
      </c>
      <c r="Q90">
        <f>_xlfn.XLOOKUP(SportClimbing[[#This Row],[Grade]],SCORE[GRADE],SCORE[SCORE],,)</f>
        <v>25</v>
      </c>
    </row>
    <row r="91" spans="1:17" x14ac:dyDescent="0.2">
      <c r="A91" s="21">
        <f>DATE(SportClimbing[[#This Row],[Year]],_xlfn.XLOOKUP(SportClimbing[[#This Row],[Month]],MONTHS[MONTHS 2],MONTHS[MONTHS 3]),SportClimbing[[#This Row],[Day]])</f>
        <v>44067</v>
      </c>
      <c r="B91" s="21" t="b">
        <f ca="1">AND(SportClimbing[[#This Row],[Date]] &gt;= TODAY()-365, SportClimbing[[#This Row],[Date]] &lt;= TODAY())</f>
        <v>0</v>
      </c>
      <c r="C91">
        <v>24</v>
      </c>
      <c r="D91" t="s">
        <v>158</v>
      </c>
      <c r="E91">
        <v>2020</v>
      </c>
      <c r="F91" t="s">
        <v>210</v>
      </c>
      <c r="G91" t="s">
        <v>21</v>
      </c>
      <c r="H91" t="s">
        <v>262</v>
      </c>
      <c r="I91" t="s">
        <v>43</v>
      </c>
      <c r="J91" t="s">
        <v>201</v>
      </c>
      <c r="K91">
        <v>35</v>
      </c>
      <c r="L91" t="str">
        <f>IF(SportClimbing[[#This Row],[Height (m)]]&lt;11, "0-10", IF(SportClimbing[[#This Row],[Height (m)]]&lt;16, "11-15", IF(SportClimbing[[#This Row],[Height (m)]]&lt;21, "16-20", IF(SportClimbing[[#This Row],[Height (m)]]&lt;26, "21-25", IF(SportClimbing[[#This Row],[Height (m)]]&lt;31, "26-30", IF(SportClimbing[[#This Row],[Height (m)]]&lt;36, "31-35", "35+"))))))</f>
        <v>31-35</v>
      </c>
      <c r="M91" t="s">
        <v>211</v>
      </c>
      <c r="N91">
        <v>2</v>
      </c>
      <c r="O91">
        <f>IF(ISNUMBER(SportClimbing[[#This Row],[Total number of tries]])=TRUE, SportClimbing[[#This Row],[Total number of tries]], 1)</f>
        <v>2</v>
      </c>
      <c r="P91" t="str">
        <f>IF(ISNUMBER(SportClimbing[[#This Row],[Total number of tries]])=TRUE, "redpoint", SportClimbing[[#This Row],[Total number of tries]])</f>
        <v>redpoint</v>
      </c>
      <c r="Q91">
        <f>_xlfn.XLOOKUP(SportClimbing[[#This Row],[Grade]],SCORE[GRADE],SCORE[SCORE],,)</f>
        <v>15</v>
      </c>
    </row>
    <row r="92" spans="1:17" x14ac:dyDescent="0.2">
      <c r="A92" s="21">
        <f>DATE(SportClimbing[[#This Row],[Year]],_xlfn.XLOOKUP(SportClimbing[[#This Row],[Month]],MONTHS[MONTHS 2],MONTHS[MONTHS 3]),SportClimbing[[#This Row],[Day]])</f>
        <v>44070</v>
      </c>
      <c r="B92" s="21" t="b">
        <f ca="1">AND(SportClimbing[[#This Row],[Date]] &gt;= TODAY()-365, SportClimbing[[#This Row],[Date]] &lt;= TODAY())</f>
        <v>0</v>
      </c>
      <c r="C92">
        <v>27</v>
      </c>
      <c r="D92" t="s">
        <v>158</v>
      </c>
      <c r="E92">
        <v>2020</v>
      </c>
      <c r="F92" t="s">
        <v>212</v>
      </c>
      <c r="G92" t="s">
        <v>29</v>
      </c>
      <c r="H92" t="s">
        <v>262</v>
      </c>
      <c r="I92" t="s">
        <v>43</v>
      </c>
      <c r="J92" t="s">
        <v>91</v>
      </c>
      <c r="K92">
        <v>22</v>
      </c>
      <c r="L92" t="str">
        <f>IF(SportClimbing[[#This Row],[Height (m)]]&lt;11, "0-10", IF(SportClimbing[[#This Row],[Height (m)]]&lt;16, "11-15", IF(SportClimbing[[#This Row],[Height (m)]]&lt;21, "16-20", IF(SportClimbing[[#This Row],[Height (m)]]&lt;26, "21-25", IF(SportClimbing[[#This Row],[Height (m)]]&lt;31, "26-30", IF(SportClimbing[[#This Row],[Height (m)]]&lt;36, "31-35", "35+"))))))</f>
        <v>21-25</v>
      </c>
      <c r="M92" t="s">
        <v>208</v>
      </c>
      <c r="N92">
        <v>6</v>
      </c>
      <c r="O92">
        <f>IF(ISNUMBER(SportClimbing[[#This Row],[Total number of tries]])=TRUE, SportClimbing[[#This Row],[Total number of tries]], 1)</f>
        <v>6</v>
      </c>
      <c r="P92" t="str">
        <f>IF(ISNUMBER(SportClimbing[[#This Row],[Total number of tries]])=TRUE, "redpoint", SportClimbing[[#This Row],[Total number of tries]])</f>
        <v>redpoint</v>
      </c>
      <c r="Q92">
        <f>_xlfn.XLOOKUP(SportClimbing[[#This Row],[Grade]],SCORE[GRADE],SCORE[SCORE],,)</f>
        <v>25</v>
      </c>
    </row>
    <row r="93" spans="1:17" x14ac:dyDescent="0.2">
      <c r="A93" s="21">
        <f>DATE(SportClimbing[[#This Row],[Year]],_xlfn.XLOOKUP(SportClimbing[[#This Row],[Month]],MONTHS[MONTHS 2],MONTHS[MONTHS 3]),SportClimbing[[#This Row],[Day]])</f>
        <v>44094</v>
      </c>
      <c r="B93" s="21" t="b">
        <f ca="1">AND(SportClimbing[[#This Row],[Date]] &gt;= TODAY()-365, SportClimbing[[#This Row],[Date]] &lt;= TODAY())</f>
        <v>0</v>
      </c>
      <c r="C93">
        <v>20</v>
      </c>
      <c r="D93" t="s">
        <v>159</v>
      </c>
      <c r="E93">
        <v>2020</v>
      </c>
      <c r="F93" t="s">
        <v>215</v>
      </c>
      <c r="G93" t="s">
        <v>21</v>
      </c>
      <c r="H93" t="s">
        <v>262</v>
      </c>
      <c r="I93" t="s">
        <v>100</v>
      </c>
      <c r="J93" t="s">
        <v>213</v>
      </c>
      <c r="K93">
        <v>25</v>
      </c>
      <c r="L93" t="str">
        <f>IF(SportClimbing[[#This Row],[Height (m)]]&lt;11, "0-10", IF(SportClimbing[[#This Row],[Height (m)]]&lt;16, "11-15", IF(SportClimbing[[#This Row],[Height (m)]]&lt;21, "16-20", IF(SportClimbing[[#This Row],[Height (m)]]&lt;26, "21-25", IF(SportClimbing[[#This Row],[Height (m)]]&lt;31, "26-30", IF(SportClimbing[[#This Row],[Height (m)]]&lt;36, "31-35", "35+"))))))</f>
        <v>21-25</v>
      </c>
      <c r="M93" t="s">
        <v>132</v>
      </c>
      <c r="N93" t="s">
        <v>11</v>
      </c>
      <c r="O93">
        <f>IF(ISNUMBER(SportClimbing[[#This Row],[Total number of tries]])=TRUE, SportClimbing[[#This Row],[Total number of tries]], 1)</f>
        <v>1</v>
      </c>
      <c r="P93" t="str">
        <f>IF(ISNUMBER(SportClimbing[[#This Row],[Total number of tries]])=TRUE, "redpoint", SportClimbing[[#This Row],[Total number of tries]])</f>
        <v>flash</v>
      </c>
      <c r="Q93">
        <f>_xlfn.XLOOKUP(SportClimbing[[#This Row],[Grade]],SCORE[GRADE],SCORE[SCORE],,)</f>
        <v>15</v>
      </c>
    </row>
    <row r="94" spans="1:17" x14ac:dyDescent="0.2">
      <c r="A94" s="21">
        <f>DATE(SportClimbing[[#This Row],[Year]],_xlfn.XLOOKUP(SportClimbing[[#This Row],[Month]],MONTHS[MONTHS 2],MONTHS[MONTHS 3]),SportClimbing[[#This Row],[Day]])</f>
        <v>44098</v>
      </c>
      <c r="B94" s="21" t="b">
        <f ca="1">AND(SportClimbing[[#This Row],[Date]] &gt;= TODAY()-365, SportClimbing[[#This Row],[Date]] &lt;= TODAY())</f>
        <v>0</v>
      </c>
      <c r="C94">
        <v>24</v>
      </c>
      <c r="D94" t="s">
        <v>159</v>
      </c>
      <c r="E94">
        <v>2020</v>
      </c>
      <c r="F94" t="s">
        <v>216</v>
      </c>
      <c r="G94" t="s">
        <v>32</v>
      </c>
      <c r="H94" t="s">
        <v>262</v>
      </c>
      <c r="I94" t="s">
        <v>100</v>
      </c>
      <c r="J94" t="s">
        <v>213</v>
      </c>
      <c r="K94">
        <v>25</v>
      </c>
      <c r="L94" t="str">
        <f>IF(SportClimbing[[#This Row],[Height (m)]]&lt;11, "0-10", IF(SportClimbing[[#This Row],[Height (m)]]&lt;16, "11-15", IF(SportClimbing[[#This Row],[Height (m)]]&lt;21, "16-20", IF(SportClimbing[[#This Row],[Height (m)]]&lt;26, "21-25", IF(SportClimbing[[#This Row],[Height (m)]]&lt;31, "26-30", IF(SportClimbing[[#This Row],[Height (m)]]&lt;36, "31-35", "35+"))))))</f>
        <v>21-25</v>
      </c>
      <c r="M94" t="s">
        <v>132</v>
      </c>
      <c r="N94">
        <v>4</v>
      </c>
      <c r="O94">
        <f>IF(ISNUMBER(SportClimbing[[#This Row],[Total number of tries]])=TRUE, SportClimbing[[#This Row],[Total number of tries]], 1)</f>
        <v>4</v>
      </c>
      <c r="P94" t="str">
        <f>IF(ISNUMBER(SportClimbing[[#This Row],[Total number of tries]])=TRUE, "redpoint", SportClimbing[[#This Row],[Total number of tries]])</f>
        <v>redpoint</v>
      </c>
      <c r="Q94">
        <f>_xlfn.XLOOKUP(SportClimbing[[#This Row],[Grade]],SCORE[GRADE],SCORE[SCORE],,)</f>
        <v>40</v>
      </c>
    </row>
    <row r="95" spans="1:17" x14ac:dyDescent="0.2">
      <c r="A95" s="21">
        <f>DATE(SportClimbing[[#This Row],[Year]],_xlfn.XLOOKUP(SportClimbing[[#This Row],[Month]],MONTHS[MONTHS 2],MONTHS[MONTHS 3]),SportClimbing[[#This Row],[Day]])</f>
        <v>44098</v>
      </c>
      <c r="B95" s="21" t="b">
        <f ca="1">AND(SportClimbing[[#This Row],[Date]] &gt;= TODAY()-365, SportClimbing[[#This Row],[Date]] &lt;= TODAY())</f>
        <v>0</v>
      </c>
      <c r="C95">
        <v>24</v>
      </c>
      <c r="D95" t="s">
        <v>159</v>
      </c>
      <c r="E95">
        <v>2020</v>
      </c>
      <c r="F95" t="s">
        <v>217</v>
      </c>
      <c r="G95" t="s">
        <v>3</v>
      </c>
      <c r="H95" t="s">
        <v>262</v>
      </c>
      <c r="I95" t="s">
        <v>100</v>
      </c>
      <c r="J95" t="s">
        <v>213</v>
      </c>
      <c r="K95">
        <v>25</v>
      </c>
      <c r="L95" t="str">
        <f>IF(SportClimbing[[#This Row],[Height (m)]]&lt;11, "0-10", IF(SportClimbing[[#This Row],[Height (m)]]&lt;16, "11-15", IF(SportClimbing[[#This Row],[Height (m)]]&lt;21, "16-20", IF(SportClimbing[[#This Row],[Height (m)]]&lt;26, "21-25", IF(SportClimbing[[#This Row],[Height (m)]]&lt;31, "26-30", IF(SportClimbing[[#This Row],[Height (m)]]&lt;36, "31-35", "35+"))))))</f>
        <v>21-25</v>
      </c>
      <c r="M95" t="s">
        <v>218</v>
      </c>
      <c r="N95" t="s">
        <v>11</v>
      </c>
      <c r="O95">
        <f>IF(ISNUMBER(SportClimbing[[#This Row],[Total number of tries]])=TRUE, SportClimbing[[#This Row],[Total number of tries]], 1)</f>
        <v>1</v>
      </c>
      <c r="P95" t="str">
        <f>IF(ISNUMBER(SportClimbing[[#This Row],[Total number of tries]])=TRUE, "redpoint", SportClimbing[[#This Row],[Total number of tries]])</f>
        <v>flash</v>
      </c>
      <c r="Q95">
        <f>_xlfn.XLOOKUP(SportClimbing[[#This Row],[Grade]],SCORE[GRADE],SCORE[SCORE],,)</f>
        <v>10</v>
      </c>
    </row>
    <row r="96" spans="1:17" x14ac:dyDescent="0.2">
      <c r="A96" s="21">
        <f>DATE(SportClimbing[[#This Row],[Year]],_xlfn.XLOOKUP(SportClimbing[[#This Row],[Month]],MONTHS[MONTHS 2],MONTHS[MONTHS 3]),SportClimbing[[#This Row],[Day]])</f>
        <v>44100</v>
      </c>
      <c r="B96" s="21" t="b">
        <f ca="1">AND(SportClimbing[[#This Row],[Date]] &gt;= TODAY()-365, SportClimbing[[#This Row],[Date]] &lt;= TODAY())</f>
        <v>0</v>
      </c>
      <c r="C96">
        <v>26</v>
      </c>
      <c r="D96" t="s">
        <v>159</v>
      </c>
      <c r="E96">
        <v>2020</v>
      </c>
      <c r="F96" t="s">
        <v>219</v>
      </c>
      <c r="G96" t="s">
        <v>21</v>
      </c>
      <c r="H96" t="s">
        <v>262</v>
      </c>
      <c r="I96" t="s">
        <v>100</v>
      </c>
      <c r="J96" t="s">
        <v>220</v>
      </c>
      <c r="K96">
        <v>25</v>
      </c>
      <c r="L96" t="str">
        <f>IF(SportClimbing[[#This Row],[Height (m)]]&lt;11, "0-10", IF(SportClimbing[[#This Row],[Height (m)]]&lt;16, "11-15", IF(SportClimbing[[#This Row],[Height (m)]]&lt;21, "16-20", IF(SportClimbing[[#This Row],[Height (m)]]&lt;26, "21-25", IF(SportClimbing[[#This Row],[Height (m)]]&lt;31, "26-30", IF(SportClimbing[[#This Row],[Height (m)]]&lt;36, "31-35", "35+"))))))</f>
        <v>21-25</v>
      </c>
      <c r="M96" t="s">
        <v>171</v>
      </c>
      <c r="N96" t="s">
        <v>130</v>
      </c>
      <c r="O96">
        <f>IF(ISNUMBER(SportClimbing[[#This Row],[Total number of tries]])=TRUE, SportClimbing[[#This Row],[Total number of tries]], 1)</f>
        <v>1</v>
      </c>
      <c r="P96" t="str">
        <f>IF(ISNUMBER(SportClimbing[[#This Row],[Total number of tries]])=TRUE, "redpoint", SportClimbing[[#This Row],[Total number of tries]])</f>
        <v>onsight</v>
      </c>
      <c r="Q96">
        <f>_xlfn.XLOOKUP(SportClimbing[[#This Row],[Grade]],SCORE[GRADE],SCORE[SCORE],,)</f>
        <v>15</v>
      </c>
    </row>
    <row r="97" spans="1:17" x14ac:dyDescent="0.2">
      <c r="A97" s="21">
        <f>DATE(SportClimbing[[#This Row],[Year]],_xlfn.XLOOKUP(SportClimbing[[#This Row],[Month]],MONTHS[MONTHS 2],MONTHS[MONTHS 3]),SportClimbing[[#This Row],[Day]])</f>
        <v>44121</v>
      </c>
      <c r="B97" s="21" t="b">
        <f ca="1">AND(SportClimbing[[#This Row],[Date]] &gt;= TODAY()-365, SportClimbing[[#This Row],[Date]] &lt;= TODAY())</f>
        <v>0</v>
      </c>
      <c r="C97">
        <v>17</v>
      </c>
      <c r="D97" t="s">
        <v>162</v>
      </c>
      <c r="E97">
        <v>2020</v>
      </c>
      <c r="F97" t="s">
        <v>223</v>
      </c>
      <c r="G97" t="s">
        <v>3</v>
      </c>
      <c r="H97" t="s">
        <v>262</v>
      </c>
      <c r="I97" t="s">
        <v>43</v>
      </c>
      <c r="J97" t="s">
        <v>224</v>
      </c>
      <c r="K97">
        <v>20</v>
      </c>
      <c r="L97" t="str">
        <f>IF(SportClimbing[[#This Row],[Height (m)]]&lt;11, "0-10", IF(SportClimbing[[#This Row],[Height (m)]]&lt;16, "11-15", IF(SportClimbing[[#This Row],[Height (m)]]&lt;21, "16-20", IF(SportClimbing[[#This Row],[Height (m)]]&lt;26, "21-25", IF(SportClimbing[[#This Row],[Height (m)]]&lt;31, "26-30", IF(SportClimbing[[#This Row],[Height (m)]]&lt;36, "31-35", "35+"))))))</f>
        <v>16-20</v>
      </c>
      <c r="M97" t="s">
        <v>132</v>
      </c>
      <c r="N97" t="s">
        <v>130</v>
      </c>
      <c r="O97">
        <f>IF(ISNUMBER(SportClimbing[[#This Row],[Total number of tries]])=TRUE, SportClimbing[[#This Row],[Total number of tries]], 1)</f>
        <v>1</v>
      </c>
      <c r="P97" t="str">
        <f>IF(ISNUMBER(SportClimbing[[#This Row],[Total number of tries]])=TRUE, "redpoint", SportClimbing[[#This Row],[Total number of tries]])</f>
        <v>onsight</v>
      </c>
      <c r="Q97">
        <f>_xlfn.XLOOKUP(SportClimbing[[#This Row],[Grade]],SCORE[GRADE],SCORE[SCORE],,)</f>
        <v>10</v>
      </c>
    </row>
    <row r="98" spans="1:17" x14ac:dyDescent="0.2">
      <c r="A98" s="21">
        <f>DATE(SportClimbing[[#This Row],[Year]],_xlfn.XLOOKUP(SportClimbing[[#This Row],[Month]],MONTHS[MONTHS 2],MONTHS[MONTHS 3]),SportClimbing[[#This Row],[Day]])</f>
        <v>44122</v>
      </c>
      <c r="B98" s="21" t="b">
        <f ca="1">AND(SportClimbing[[#This Row],[Date]] &gt;= TODAY()-365, SportClimbing[[#This Row],[Date]] &lt;= TODAY())</f>
        <v>0</v>
      </c>
      <c r="C98">
        <v>18</v>
      </c>
      <c r="D98" t="s">
        <v>162</v>
      </c>
      <c r="E98">
        <v>2020</v>
      </c>
      <c r="F98" t="s">
        <v>221</v>
      </c>
      <c r="G98" t="s">
        <v>32</v>
      </c>
      <c r="H98" t="s">
        <v>262</v>
      </c>
      <c r="I98" t="s">
        <v>43</v>
      </c>
      <c r="J98" t="s">
        <v>222</v>
      </c>
      <c r="K98">
        <v>28</v>
      </c>
      <c r="L98" t="str">
        <f>IF(SportClimbing[[#This Row],[Height (m)]]&lt;11, "0-10", IF(SportClimbing[[#This Row],[Height (m)]]&lt;16, "11-15", IF(SportClimbing[[#This Row],[Height (m)]]&lt;21, "16-20", IF(SportClimbing[[#This Row],[Height (m)]]&lt;26, "21-25", IF(SportClimbing[[#This Row],[Height (m)]]&lt;31, "26-30", IF(SportClimbing[[#This Row],[Height (m)]]&lt;36, "31-35", "35+"))))))</f>
        <v>26-30</v>
      </c>
      <c r="M98" t="s">
        <v>133</v>
      </c>
      <c r="N98">
        <v>4</v>
      </c>
      <c r="O98">
        <f>IF(ISNUMBER(SportClimbing[[#This Row],[Total number of tries]])=TRUE, SportClimbing[[#This Row],[Total number of tries]], 1)</f>
        <v>4</v>
      </c>
      <c r="P98" t="str">
        <f>IF(ISNUMBER(SportClimbing[[#This Row],[Total number of tries]])=TRUE, "redpoint", SportClimbing[[#This Row],[Total number of tries]])</f>
        <v>redpoint</v>
      </c>
      <c r="Q98">
        <f>_xlfn.XLOOKUP(SportClimbing[[#This Row],[Grade]],SCORE[GRADE],SCORE[SCORE],,)</f>
        <v>40</v>
      </c>
    </row>
    <row r="99" spans="1:17" x14ac:dyDescent="0.2">
      <c r="A99" s="21">
        <f>DATE(SportClimbing[[#This Row],[Year]],_xlfn.XLOOKUP(SportClimbing[[#This Row],[Month]],MONTHS[MONTHS 2],MONTHS[MONTHS 3]),SportClimbing[[#This Row],[Day]])</f>
        <v>44128</v>
      </c>
      <c r="B99" s="21" t="b">
        <f ca="1">AND(SportClimbing[[#This Row],[Date]] &gt;= TODAY()-365, SportClimbing[[#This Row],[Date]] &lt;= TODAY())</f>
        <v>0</v>
      </c>
      <c r="C99">
        <v>24</v>
      </c>
      <c r="D99" t="s">
        <v>162</v>
      </c>
      <c r="E99">
        <v>2020</v>
      </c>
      <c r="F99" t="s">
        <v>244</v>
      </c>
      <c r="G99" t="s">
        <v>3</v>
      </c>
      <c r="H99" t="s">
        <v>262</v>
      </c>
      <c r="I99" t="s">
        <v>43</v>
      </c>
      <c r="J99" t="s">
        <v>91</v>
      </c>
      <c r="K99">
        <v>30</v>
      </c>
      <c r="L99" t="str">
        <f>IF(SportClimbing[[#This Row],[Height (m)]]&lt;11, "0-10", IF(SportClimbing[[#This Row],[Height (m)]]&lt;16, "11-15", IF(SportClimbing[[#This Row],[Height (m)]]&lt;21, "16-20", IF(SportClimbing[[#This Row],[Height (m)]]&lt;26, "21-25", IF(SportClimbing[[#This Row],[Height (m)]]&lt;31, "26-30", IF(SportClimbing[[#This Row],[Height (m)]]&lt;36, "31-35", "35+"))))))</f>
        <v>26-30</v>
      </c>
      <c r="M99" t="s">
        <v>208</v>
      </c>
      <c r="N99">
        <v>2</v>
      </c>
      <c r="O99">
        <f>IF(ISNUMBER(SportClimbing[[#This Row],[Total number of tries]])=TRUE, SportClimbing[[#This Row],[Total number of tries]], 1)</f>
        <v>2</v>
      </c>
      <c r="P99" t="str">
        <f>IF(ISNUMBER(SportClimbing[[#This Row],[Total number of tries]])=TRUE, "redpoint", SportClimbing[[#This Row],[Total number of tries]])</f>
        <v>redpoint</v>
      </c>
      <c r="Q99">
        <f>_xlfn.XLOOKUP(SportClimbing[[#This Row],[Grade]],SCORE[GRADE],SCORE[SCORE],,)</f>
        <v>10</v>
      </c>
    </row>
    <row r="100" spans="1:17" x14ac:dyDescent="0.2">
      <c r="A100" s="21">
        <f>DATE(SportClimbing[[#This Row],[Year]],_xlfn.XLOOKUP(SportClimbing[[#This Row],[Month]],MONTHS[MONTHS 2],MONTHS[MONTHS 3]),SportClimbing[[#This Row],[Day]])</f>
        <v>44129</v>
      </c>
      <c r="B100" s="21" t="b">
        <f ca="1">AND(SportClimbing[[#This Row],[Date]] &gt;= TODAY()-365, SportClimbing[[#This Row],[Date]] &lt;= TODAY())</f>
        <v>0</v>
      </c>
      <c r="C100">
        <v>25</v>
      </c>
      <c r="D100" t="s">
        <v>162</v>
      </c>
      <c r="E100">
        <v>2020</v>
      </c>
      <c r="F100" t="s">
        <v>227</v>
      </c>
      <c r="G100" t="s">
        <v>3</v>
      </c>
      <c r="H100" t="s">
        <v>262</v>
      </c>
      <c r="I100" t="s">
        <v>43</v>
      </c>
      <c r="J100" t="s">
        <v>226</v>
      </c>
      <c r="K100">
        <v>30</v>
      </c>
      <c r="L100" t="str">
        <f>IF(SportClimbing[[#This Row],[Height (m)]]&lt;11, "0-10", IF(SportClimbing[[#This Row],[Height (m)]]&lt;16, "11-15", IF(SportClimbing[[#This Row],[Height (m)]]&lt;21, "16-20", IF(SportClimbing[[#This Row],[Height (m)]]&lt;26, "21-25", IF(SportClimbing[[#This Row],[Height (m)]]&lt;31, "26-30", IF(SportClimbing[[#This Row],[Height (m)]]&lt;36, "31-35", "35+"))))))</f>
        <v>26-30</v>
      </c>
      <c r="M100" t="s">
        <v>171</v>
      </c>
      <c r="N100" t="s">
        <v>130</v>
      </c>
      <c r="O100">
        <f>IF(ISNUMBER(SportClimbing[[#This Row],[Total number of tries]])=TRUE, SportClimbing[[#This Row],[Total number of tries]], 1)</f>
        <v>1</v>
      </c>
      <c r="P100" t="str">
        <f>IF(ISNUMBER(SportClimbing[[#This Row],[Total number of tries]])=TRUE, "redpoint", SportClimbing[[#This Row],[Total number of tries]])</f>
        <v>onsight</v>
      </c>
      <c r="Q100">
        <f>_xlfn.XLOOKUP(SportClimbing[[#This Row],[Grade]],SCORE[GRADE],SCORE[SCORE],,)</f>
        <v>10</v>
      </c>
    </row>
    <row r="101" spans="1:17" x14ac:dyDescent="0.2">
      <c r="A101" s="21">
        <f>DATE(SportClimbing[[#This Row],[Year]],_xlfn.XLOOKUP(SportClimbing[[#This Row],[Month]],MONTHS[MONTHS 2],MONTHS[MONTHS 3]),SportClimbing[[#This Row],[Day]])</f>
        <v>44308</v>
      </c>
      <c r="B101" s="21" t="b">
        <f ca="1">AND(SportClimbing[[#This Row],[Date]] &gt;= TODAY()-365, SportClimbing[[#This Row],[Date]] &lt;= TODAY())</f>
        <v>0</v>
      </c>
      <c r="C101">
        <v>22</v>
      </c>
      <c r="D101" t="s">
        <v>369</v>
      </c>
      <c r="E101">
        <v>2021</v>
      </c>
      <c r="F101" t="s">
        <v>234</v>
      </c>
      <c r="G101" t="s">
        <v>3</v>
      </c>
      <c r="H101" t="s">
        <v>262</v>
      </c>
      <c r="I101" t="s">
        <v>43</v>
      </c>
      <c r="J101" t="s">
        <v>228</v>
      </c>
      <c r="K101">
        <v>18</v>
      </c>
      <c r="L101" t="str">
        <f>IF(SportClimbing[[#This Row],[Height (m)]]&lt;11, "0-10", IF(SportClimbing[[#This Row],[Height (m)]]&lt;16, "11-15", IF(SportClimbing[[#This Row],[Height (m)]]&lt;21, "16-20", IF(SportClimbing[[#This Row],[Height (m)]]&lt;26, "21-25", IF(SportClimbing[[#This Row],[Height (m)]]&lt;31, "26-30", IF(SportClimbing[[#This Row],[Height (m)]]&lt;36, "31-35", "35+"))))))</f>
        <v>16-20</v>
      </c>
      <c r="M101" t="s">
        <v>230</v>
      </c>
      <c r="N101" t="s">
        <v>130</v>
      </c>
      <c r="O101">
        <f>IF(ISNUMBER(SportClimbing[[#This Row],[Total number of tries]])=TRUE, SportClimbing[[#This Row],[Total number of tries]], 1)</f>
        <v>1</v>
      </c>
      <c r="P101" t="str">
        <f>IF(ISNUMBER(SportClimbing[[#This Row],[Total number of tries]])=TRUE, "redpoint", SportClimbing[[#This Row],[Total number of tries]])</f>
        <v>onsight</v>
      </c>
      <c r="Q101">
        <f>_xlfn.XLOOKUP(SportClimbing[[#This Row],[Grade]],SCORE[GRADE],SCORE[SCORE],,)</f>
        <v>10</v>
      </c>
    </row>
    <row r="102" spans="1:17" x14ac:dyDescent="0.2">
      <c r="A102" s="21">
        <f>DATE(SportClimbing[[#This Row],[Year]],_xlfn.XLOOKUP(SportClimbing[[#This Row],[Month]],MONTHS[MONTHS 2],MONTHS[MONTHS 3]),SportClimbing[[#This Row],[Day]])</f>
        <v>44309</v>
      </c>
      <c r="B102" s="21" t="b">
        <f ca="1">AND(SportClimbing[[#This Row],[Date]] &gt;= TODAY()-365, SportClimbing[[#This Row],[Date]] &lt;= TODAY())</f>
        <v>0</v>
      </c>
      <c r="C102">
        <v>23</v>
      </c>
      <c r="D102" t="s">
        <v>369</v>
      </c>
      <c r="E102">
        <v>2021</v>
      </c>
      <c r="F102" t="s">
        <v>235</v>
      </c>
      <c r="G102" t="s">
        <v>21</v>
      </c>
      <c r="H102" t="s">
        <v>262</v>
      </c>
      <c r="I102" t="s">
        <v>43</v>
      </c>
      <c r="J102" t="s">
        <v>94</v>
      </c>
      <c r="K102">
        <v>40</v>
      </c>
      <c r="L102" t="str">
        <f>IF(SportClimbing[[#This Row],[Height (m)]]&lt;11, "0-10", IF(SportClimbing[[#This Row],[Height (m)]]&lt;16, "11-15", IF(SportClimbing[[#This Row],[Height (m)]]&lt;21, "16-20", IF(SportClimbing[[#This Row],[Height (m)]]&lt;26, "21-25", IF(SportClimbing[[#This Row],[Height (m)]]&lt;31, "26-30", IF(SportClimbing[[#This Row],[Height (m)]]&lt;36, "31-35", "35+"))))))</f>
        <v>35+</v>
      </c>
      <c r="M102" t="s">
        <v>231</v>
      </c>
      <c r="N102" t="s">
        <v>130</v>
      </c>
      <c r="O102">
        <f>IF(ISNUMBER(SportClimbing[[#This Row],[Total number of tries]])=TRUE, SportClimbing[[#This Row],[Total number of tries]], 1)</f>
        <v>1</v>
      </c>
      <c r="P102" t="str">
        <f>IF(ISNUMBER(SportClimbing[[#This Row],[Total number of tries]])=TRUE, "redpoint", SportClimbing[[#This Row],[Total number of tries]])</f>
        <v>onsight</v>
      </c>
      <c r="Q102">
        <f>_xlfn.XLOOKUP(SportClimbing[[#This Row],[Grade]],SCORE[GRADE],SCORE[SCORE],,)</f>
        <v>15</v>
      </c>
    </row>
    <row r="103" spans="1:17" x14ac:dyDescent="0.2">
      <c r="A103" s="21">
        <f>DATE(SportClimbing[[#This Row],[Year]],_xlfn.XLOOKUP(SportClimbing[[#This Row],[Month]],MONTHS[MONTHS 2],MONTHS[MONTHS 3]),SportClimbing[[#This Row],[Day]])</f>
        <v>44310</v>
      </c>
      <c r="B103" s="21" t="b">
        <f ca="1">AND(SportClimbing[[#This Row],[Date]] &gt;= TODAY()-365, SportClimbing[[#This Row],[Date]] &lt;= TODAY())</f>
        <v>0</v>
      </c>
      <c r="C103">
        <v>24</v>
      </c>
      <c r="D103" t="s">
        <v>369</v>
      </c>
      <c r="E103">
        <v>2021</v>
      </c>
      <c r="F103" t="s">
        <v>236</v>
      </c>
      <c r="G103" t="s">
        <v>3</v>
      </c>
      <c r="H103" t="s">
        <v>262</v>
      </c>
      <c r="I103" t="s">
        <v>43</v>
      </c>
      <c r="J103" t="s">
        <v>229</v>
      </c>
      <c r="K103">
        <v>15</v>
      </c>
      <c r="L103" t="str">
        <f>IF(SportClimbing[[#This Row],[Height (m)]]&lt;11, "0-10", IF(SportClimbing[[#This Row],[Height (m)]]&lt;16, "11-15", IF(SportClimbing[[#This Row],[Height (m)]]&lt;21, "16-20", IF(SportClimbing[[#This Row],[Height (m)]]&lt;26, "21-25", IF(SportClimbing[[#This Row],[Height (m)]]&lt;31, "26-30", IF(SportClimbing[[#This Row],[Height (m)]]&lt;36, "31-35", "35+"))))))</f>
        <v>11-15</v>
      </c>
      <c r="M103" t="s">
        <v>231</v>
      </c>
      <c r="N103">
        <v>2</v>
      </c>
      <c r="O103">
        <f>IF(ISNUMBER(SportClimbing[[#This Row],[Total number of tries]])=TRUE, SportClimbing[[#This Row],[Total number of tries]], 1)</f>
        <v>2</v>
      </c>
      <c r="P103" t="str">
        <f>IF(ISNUMBER(SportClimbing[[#This Row],[Total number of tries]])=TRUE, "redpoint", SportClimbing[[#This Row],[Total number of tries]])</f>
        <v>redpoint</v>
      </c>
      <c r="Q103">
        <f>_xlfn.XLOOKUP(SportClimbing[[#This Row],[Grade]],SCORE[GRADE],SCORE[SCORE],,)</f>
        <v>10</v>
      </c>
    </row>
    <row r="104" spans="1:17" x14ac:dyDescent="0.2">
      <c r="A104" s="21">
        <f>DATE(SportClimbing[[#This Row],[Year]],_xlfn.XLOOKUP(SportClimbing[[#This Row],[Month]],MONTHS[MONTHS 2],MONTHS[MONTHS 3]),SportClimbing[[#This Row],[Day]])</f>
        <v>44322</v>
      </c>
      <c r="B104" s="21" t="b">
        <f ca="1">AND(SportClimbing[[#This Row],[Date]] &gt;= TODAY()-365, SportClimbing[[#This Row],[Date]] &lt;= TODAY())</f>
        <v>0</v>
      </c>
      <c r="C104">
        <v>6</v>
      </c>
      <c r="D104" t="s">
        <v>155</v>
      </c>
      <c r="E104">
        <v>2021</v>
      </c>
      <c r="F104" t="s">
        <v>237</v>
      </c>
      <c r="G104" t="s">
        <v>3</v>
      </c>
      <c r="H104" t="s">
        <v>262</v>
      </c>
      <c r="I104" t="s">
        <v>100</v>
      </c>
      <c r="J104" t="s">
        <v>220</v>
      </c>
      <c r="K104">
        <v>20</v>
      </c>
      <c r="L104" t="str">
        <f>IF(SportClimbing[[#This Row],[Height (m)]]&lt;11, "0-10", IF(SportClimbing[[#This Row],[Height (m)]]&lt;16, "11-15", IF(SportClimbing[[#This Row],[Height (m)]]&lt;21, "16-20", IF(SportClimbing[[#This Row],[Height (m)]]&lt;26, "21-25", IF(SportClimbing[[#This Row],[Height (m)]]&lt;31, "26-30", IF(SportClimbing[[#This Row],[Height (m)]]&lt;36, "31-35", "35+"))))))</f>
        <v>16-20</v>
      </c>
      <c r="M104" t="s">
        <v>132</v>
      </c>
      <c r="N104" t="s">
        <v>130</v>
      </c>
      <c r="O104">
        <f>IF(ISNUMBER(SportClimbing[[#This Row],[Total number of tries]])=TRUE, SportClimbing[[#This Row],[Total number of tries]], 1)</f>
        <v>1</v>
      </c>
      <c r="P104" t="str">
        <f>IF(ISNUMBER(SportClimbing[[#This Row],[Total number of tries]])=TRUE, "redpoint", SportClimbing[[#This Row],[Total number of tries]])</f>
        <v>onsight</v>
      </c>
      <c r="Q104">
        <f>_xlfn.XLOOKUP(SportClimbing[[#This Row],[Grade]],SCORE[GRADE],SCORE[SCORE],,)</f>
        <v>10</v>
      </c>
    </row>
    <row r="105" spans="1:17" x14ac:dyDescent="0.2">
      <c r="A105" s="21">
        <f>DATE(SportClimbing[[#This Row],[Year]],_xlfn.XLOOKUP(SportClimbing[[#This Row],[Month]],MONTHS[MONTHS 2],MONTHS[MONTHS 3]),SportClimbing[[#This Row],[Day]])</f>
        <v>44330</v>
      </c>
      <c r="B105" s="21" t="b">
        <f ca="1">AND(SportClimbing[[#This Row],[Date]] &gt;= TODAY()-365, SportClimbing[[#This Row],[Date]] &lt;= TODAY())</f>
        <v>0</v>
      </c>
      <c r="C105">
        <v>14</v>
      </c>
      <c r="D105" t="s">
        <v>155</v>
      </c>
      <c r="E105">
        <v>2021</v>
      </c>
      <c r="F105" t="s">
        <v>239</v>
      </c>
      <c r="G105" t="s">
        <v>3</v>
      </c>
      <c r="H105" t="s">
        <v>262</v>
      </c>
      <c r="I105" t="s">
        <v>43</v>
      </c>
      <c r="J105" t="s">
        <v>238</v>
      </c>
      <c r="K105">
        <v>25</v>
      </c>
      <c r="L105" t="str">
        <f>IF(SportClimbing[[#This Row],[Height (m)]]&lt;11, "0-10", IF(SportClimbing[[#This Row],[Height (m)]]&lt;16, "11-15", IF(SportClimbing[[#This Row],[Height (m)]]&lt;21, "16-20", IF(SportClimbing[[#This Row],[Height (m)]]&lt;26, "21-25", IF(SportClimbing[[#This Row],[Height (m)]]&lt;31, "26-30", IF(SportClimbing[[#This Row],[Height (m)]]&lt;36, "31-35", "35+"))))))</f>
        <v>21-25</v>
      </c>
      <c r="M105" t="s">
        <v>231</v>
      </c>
      <c r="N105">
        <v>4</v>
      </c>
      <c r="O105">
        <f>IF(ISNUMBER(SportClimbing[[#This Row],[Total number of tries]])=TRUE, SportClimbing[[#This Row],[Total number of tries]], 1)</f>
        <v>4</v>
      </c>
      <c r="P105" t="str">
        <f>IF(ISNUMBER(SportClimbing[[#This Row],[Total number of tries]])=TRUE, "redpoint", SportClimbing[[#This Row],[Total number of tries]])</f>
        <v>redpoint</v>
      </c>
      <c r="Q105">
        <f>_xlfn.XLOOKUP(SportClimbing[[#This Row],[Grade]],SCORE[GRADE],SCORE[SCORE],,)</f>
        <v>10</v>
      </c>
    </row>
    <row r="106" spans="1:17" x14ac:dyDescent="0.2">
      <c r="A106" s="21">
        <f>DATE(SportClimbing[[#This Row],[Year]],_xlfn.XLOOKUP(SportClimbing[[#This Row],[Month]],MONTHS[MONTHS 2],MONTHS[MONTHS 3]),SportClimbing[[#This Row],[Day]])</f>
        <v>44335</v>
      </c>
      <c r="B106" s="21" t="b">
        <f ca="1">AND(SportClimbing[[#This Row],[Date]] &gt;= TODAY()-365, SportClimbing[[#This Row],[Date]] &lt;= TODAY())</f>
        <v>0</v>
      </c>
      <c r="C106">
        <v>19</v>
      </c>
      <c r="D106" t="s">
        <v>155</v>
      </c>
      <c r="E106">
        <v>2021</v>
      </c>
      <c r="F106" t="s">
        <v>240</v>
      </c>
      <c r="G106" t="s">
        <v>3</v>
      </c>
      <c r="H106" t="s">
        <v>262</v>
      </c>
      <c r="I106" t="s">
        <v>100</v>
      </c>
      <c r="J106" t="s">
        <v>243</v>
      </c>
      <c r="K106">
        <v>20</v>
      </c>
      <c r="L106" t="str">
        <f>IF(SportClimbing[[#This Row],[Height (m)]]&lt;11, "0-10", IF(SportClimbing[[#This Row],[Height (m)]]&lt;16, "11-15", IF(SportClimbing[[#This Row],[Height (m)]]&lt;21, "16-20", IF(SportClimbing[[#This Row],[Height (m)]]&lt;26, "21-25", IF(SportClimbing[[#This Row],[Height (m)]]&lt;31, "26-30", IF(SportClimbing[[#This Row],[Height (m)]]&lt;36, "31-35", "35+"))))))</f>
        <v>16-20</v>
      </c>
      <c r="M106" t="s">
        <v>231</v>
      </c>
      <c r="N106" t="s">
        <v>11</v>
      </c>
      <c r="O106">
        <f>IF(ISNUMBER(SportClimbing[[#This Row],[Total number of tries]])=TRUE, SportClimbing[[#This Row],[Total number of tries]], 1)</f>
        <v>1</v>
      </c>
      <c r="P106" t="str">
        <f>IF(ISNUMBER(SportClimbing[[#This Row],[Total number of tries]])=TRUE, "redpoint", SportClimbing[[#This Row],[Total number of tries]])</f>
        <v>flash</v>
      </c>
      <c r="Q106">
        <f>_xlfn.XLOOKUP(SportClimbing[[#This Row],[Grade]],SCORE[GRADE],SCORE[SCORE],,)</f>
        <v>10</v>
      </c>
    </row>
    <row r="107" spans="1:17" x14ac:dyDescent="0.2">
      <c r="A107" s="21">
        <f>DATE(SportClimbing[[#This Row],[Year]],_xlfn.XLOOKUP(SportClimbing[[#This Row],[Month]],MONTHS[MONTHS 2],MONTHS[MONTHS 3]),SportClimbing[[#This Row],[Day]])</f>
        <v>44336</v>
      </c>
      <c r="B107" s="21" t="b">
        <f ca="1">AND(SportClimbing[[#This Row],[Date]] &gt;= TODAY()-365, SportClimbing[[#This Row],[Date]] &lt;= TODAY())</f>
        <v>0</v>
      </c>
      <c r="C107">
        <v>20</v>
      </c>
      <c r="D107" t="s">
        <v>155</v>
      </c>
      <c r="E107">
        <v>2021</v>
      </c>
      <c r="F107" t="s">
        <v>241</v>
      </c>
      <c r="G107" t="s">
        <v>29</v>
      </c>
      <c r="H107" t="s">
        <v>262</v>
      </c>
      <c r="I107" t="s">
        <v>100</v>
      </c>
      <c r="J107" t="s">
        <v>242</v>
      </c>
      <c r="K107">
        <v>20</v>
      </c>
      <c r="L107" t="str">
        <f>IF(SportClimbing[[#This Row],[Height (m)]]&lt;11, "0-10", IF(SportClimbing[[#This Row],[Height (m)]]&lt;16, "11-15", IF(SportClimbing[[#This Row],[Height (m)]]&lt;21, "16-20", IF(SportClimbing[[#This Row],[Height (m)]]&lt;26, "21-25", IF(SportClimbing[[#This Row],[Height (m)]]&lt;31, "26-30", IF(SportClimbing[[#This Row],[Height (m)]]&lt;36, "31-35", "35+"))))))</f>
        <v>16-20</v>
      </c>
      <c r="M107" t="s">
        <v>132</v>
      </c>
      <c r="N107">
        <v>5</v>
      </c>
      <c r="O107">
        <f>IF(ISNUMBER(SportClimbing[[#This Row],[Total number of tries]])=TRUE, SportClimbing[[#This Row],[Total number of tries]], 1)</f>
        <v>5</v>
      </c>
      <c r="P107" t="str">
        <f>IF(ISNUMBER(SportClimbing[[#This Row],[Total number of tries]])=TRUE, "redpoint", SportClimbing[[#This Row],[Total number of tries]])</f>
        <v>redpoint</v>
      </c>
      <c r="Q107">
        <f>_xlfn.XLOOKUP(SportClimbing[[#This Row],[Grade]],SCORE[GRADE],SCORE[SCORE],,)</f>
        <v>25</v>
      </c>
    </row>
    <row r="108" spans="1:17" x14ac:dyDescent="0.2">
      <c r="A108" s="21">
        <f>DATE(SportClimbing[[#This Row],[Year]],_xlfn.XLOOKUP(SportClimbing[[#This Row],[Month]],MONTHS[MONTHS 2],MONTHS[MONTHS 3]),SportClimbing[[#This Row],[Day]])</f>
        <v>44343</v>
      </c>
      <c r="B108" s="21" t="b">
        <f ca="1">AND(SportClimbing[[#This Row],[Date]] &gt;= TODAY()-365, SportClimbing[[#This Row],[Date]] &lt;= TODAY())</f>
        <v>0</v>
      </c>
      <c r="C108">
        <v>27</v>
      </c>
      <c r="D108" t="s">
        <v>155</v>
      </c>
      <c r="E108">
        <v>2021</v>
      </c>
      <c r="F108" t="s">
        <v>245</v>
      </c>
      <c r="G108" t="s">
        <v>29</v>
      </c>
      <c r="H108" t="s">
        <v>262</v>
      </c>
      <c r="I108" t="s">
        <v>100</v>
      </c>
      <c r="J108" t="s">
        <v>242</v>
      </c>
      <c r="K108">
        <v>16</v>
      </c>
      <c r="L108" t="str">
        <f>IF(SportClimbing[[#This Row],[Height (m)]]&lt;11, "0-10", IF(SportClimbing[[#This Row],[Height (m)]]&lt;16, "11-15", IF(SportClimbing[[#This Row],[Height (m)]]&lt;21, "16-20", IF(SportClimbing[[#This Row],[Height (m)]]&lt;26, "21-25", IF(SportClimbing[[#This Row],[Height (m)]]&lt;31, "26-30", IF(SportClimbing[[#This Row],[Height (m)]]&lt;36, "31-35", "35+"))))))</f>
        <v>16-20</v>
      </c>
      <c r="M108" t="s">
        <v>132</v>
      </c>
      <c r="N108">
        <v>6</v>
      </c>
      <c r="O108">
        <f>IF(ISNUMBER(SportClimbing[[#This Row],[Total number of tries]])=TRUE, SportClimbing[[#This Row],[Total number of tries]], 1)</f>
        <v>6</v>
      </c>
      <c r="P108" t="str">
        <f>IF(ISNUMBER(SportClimbing[[#This Row],[Total number of tries]])=TRUE, "redpoint", SportClimbing[[#This Row],[Total number of tries]])</f>
        <v>redpoint</v>
      </c>
      <c r="Q108">
        <f>_xlfn.XLOOKUP(SportClimbing[[#This Row],[Grade]],SCORE[GRADE],SCORE[SCORE],,)</f>
        <v>25</v>
      </c>
    </row>
    <row r="109" spans="1:17" x14ac:dyDescent="0.2">
      <c r="A109" s="21">
        <f>DATE(SportClimbing[[#This Row],[Year]],_xlfn.XLOOKUP(SportClimbing[[#This Row],[Month]],MONTHS[MONTHS 2],MONTHS[MONTHS 3]),SportClimbing[[#This Row],[Day]])</f>
        <v>44345</v>
      </c>
      <c r="B109" s="21" t="b">
        <f ca="1">AND(SportClimbing[[#This Row],[Date]] &gt;= TODAY()-365, SportClimbing[[#This Row],[Date]] &lt;= TODAY())</f>
        <v>0</v>
      </c>
      <c r="C109">
        <v>29</v>
      </c>
      <c r="D109" t="s">
        <v>155</v>
      </c>
      <c r="E109">
        <v>2021</v>
      </c>
      <c r="F109" t="s">
        <v>246</v>
      </c>
      <c r="G109" t="s">
        <v>3</v>
      </c>
      <c r="H109" t="s">
        <v>262</v>
      </c>
      <c r="I109" t="s">
        <v>43</v>
      </c>
      <c r="J109" t="s">
        <v>91</v>
      </c>
      <c r="K109">
        <v>20</v>
      </c>
      <c r="L109" t="str">
        <f>IF(SportClimbing[[#This Row],[Height (m)]]&lt;11, "0-10", IF(SportClimbing[[#This Row],[Height (m)]]&lt;16, "11-15", IF(SportClimbing[[#This Row],[Height (m)]]&lt;21, "16-20", IF(SportClimbing[[#This Row],[Height (m)]]&lt;26, "21-25", IF(SportClimbing[[#This Row],[Height (m)]]&lt;31, "26-30", IF(SportClimbing[[#This Row],[Height (m)]]&lt;36, "31-35", "35+"))))))</f>
        <v>16-20</v>
      </c>
      <c r="M109" t="s">
        <v>104</v>
      </c>
      <c r="N109" t="s">
        <v>130</v>
      </c>
      <c r="O109">
        <f>IF(ISNUMBER(SportClimbing[[#This Row],[Total number of tries]])=TRUE, SportClimbing[[#This Row],[Total number of tries]], 1)</f>
        <v>1</v>
      </c>
      <c r="P109" t="str">
        <f>IF(ISNUMBER(SportClimbing[[#This Row],[Total number of tries]])=TRUE, "redpoint", SportClimbing[[#This Row],[Total number of tries]])</f>
        <v>onsight</v>
      </c>
      <c r="Q109">
        <f>_xlfn.XLOOKUP(SportClimbing[[#This Row],[Grade]],SCORE[GRADE],SCORE[SCORE],,)</f>
        <v>10</v>
      </c>
    </row>
    <row r="110" spans="1:17" x14ac:dyDescent="0.2">
      <c r="A110" s="21">
        <f>DATE(SportClimbing[[#This Row],[Year]],_xlfn.XLOOKUP(SportClimbing[[#This Row],[Month]],MONTHS[MONTHS 2],MONTHS[MONTHS 3]),SportClimbing[[#This Row],[Day]])</f>
        <v>44346</v>
      </c>
      <c r="B110" s="21" t="b">
        <f ca="1">AND(SportClimbing[[#This Row],[Date]] &gt;= TODAY()-365, SportClimbing[[#This Row],[Date]] &lt;= TODAY())</f>
        <v>0</v>
      </c>
      <c r="C110">
        <v>30</v>
      </c>
      <c r="D110" t="s">
        <v>155</v>
      </c>
      <c r="E110">
        <v>2021</v>
      </c>
      <c r="F110" t="s">
        <v>247</v>
      </c>
      <c r="G110" t="s">
        <v>21</v>
      </c>
      <c r="H110" t="s">
        <v>262</v>
      </c>
      <c r="I110" t="s">
        <v>43</v>
      </c>
      <c r="J110" t="s">
        <v>44</v>
      </c>
      <c r="K110">
        <v>25</v>
      </c>
      <c r="L110" t="str">
        <f>IF(SportClimbing[[#This Row],[Height (m)]]&lt;11, "0-10", IF(SportClimbing[[#This Row],[Height (m)]]&lt;16, "11-15", IF(SportClimbing[[#This Row],[Height (m)]]&lt;21, "16-20", IF(SportClimbing[[#This Row],[Height (m)]]&lt;26, "21-25", IF(SportClimbing[[#This Row],[Height (m)]]&lt;31, "26-30", IF(SportClimbing[[#This Row],[Height (m)]]&lt;36, "31-35", "35+"))))))</f>
        <v>21-25</v>
      </c>
      <c r="M110" t="s">
        <v>104</v>
      </c>
      <c r="N110">
        <v>2</v>
      </c>
      <c r="O110">
        <f>IF(ISNUMBER(SportClimbing[[#This Row],[Total number of tries]])=TRUE, SportClimbing[[#This Row],[Total number of tries]], 1)</f>
        <v>2</v>
      </c>
      <c r="P110" t="str">
        <f>IF(ISNUMBER(SportClimbing[[#This Row],[Total number of tries]])=TRUE, "redpoint", SportClimbing[[#This Row],[Total number of tries]])</f>
        <v>redpoint</v>
      </c>
      <c r="Q110">
        <f>_xlfn.XLOOKUP(SportClimbing[[#This Row],[Grade]],SCORE[GRADE],SCORE[SCORE],,)</f>
        <v>15</v>
      </c>
    </row>
    <row r="111" spans="1:17" x14ac:dyDescent="0.2">
      <c r="A111" s="21">
        <f>DATE(SportClimbing[[#This Row],[Year]],_xlfn.XLOOKUP(SportClimbing[[#This Row],[Month]],MONTHS[MONTHS 2],MONTHS[MONTHS 3]),SportClimbing[[#This Row],[Day]])</f>
        <v>44349</v>
      </c>
      <c r="B111" s="21" t="b">
        <f ca="1">AND(SportClimbing[[#This Row],[Date]] &gt;= TODAY()-365, SportClimbing[[#This Row],[Date]] &lt;= TODAY())</f>
        <v>0</v>
      </c>
      <c r="C111">
        <v>2</v>
      </c>
      <c r="D111" t="s">
        <v>367</v>
      </c>
      <c r="E111">
        <v>2021</v>
      </c>
      <c r="F111" t="s">
        <v>248</v>
      </c>
      <c r="G111" t="s">
        <v>21</v>
      </c>
      <c r="H111" t="s">
        <v>262</v>
      </c>
      <c r="I111" t="s">
        <v>100</v>
      </c>
      <c r="J111" t="s">
        <v>250</v>
      </c>
      <c r="K111">
        <v>18</v>
      </c>
      <c r="L111" t="str">
        <f>IF(SportClimbing[[#This Row],[Height (m)]]&lt;11, "0-10", IF(SportClimbing[[#This Row],[Height (m)]]&lt;16, "11-15", IF(SportClimbing[[#This Row],[Height (m)]]&lt;21, "16-20", IF(SportClimbing[[#This Row],[Height (m)]]&lt;26, "21-25", IF(SportClimbing[[#This Row],[Height (m)]]&lt;31, "26-30", IF(SportClimbing[[#This Row],[Height (m)]]&lt;36, "31-35", "35+"))))))</f>
        <v>16-20</v>
      </c>
      <c r="M111" t="s">
        <v>132</v>
      </c>
      <c r="N111" t="s">
        <v>130</v>
      </c>
      <c r="O111">
        <f>IF(ISNUMBER(SportClimbing[[#This Row],[Total number of tries]])=TRUE, SportClimbing[[#This Row],[Total number of tries]], 1)</f>
        <v>1</v>
      </c>
      <c r="P111" t="str">
        <f>IF(ISNUMBER(SportClimbing[[#This Row],[Total number of tries]])=TRUE, "redpoint", SportClimbing[[#This Row],[Total number of tries]])</f>
        <v>onsight</v>
      </c>
      <c r="Q111">
        <f>_xlfn.XLOOKUP(SportClimbing[[#This Row],[Grade]],SCORE[GRADE],SCORE[SCORE],,)</f>
        <v>15</v>
      </c>
    </row>
    <row r="112" spans="1:17" x14ac:dyDescent="0.2">
      <c r="A112" s="21">
        <f>DATE(SportClimbing[[#This Row],[Year]],_xlfn.XLOOKUP(SportClimbing[[#This Row],[Month]],MONTHS[MONTHS 2],MONTHS[MONTHS 3]),SportClimbing[[#This Row],[Day]])</f>
        <v>44349</v>
      </c>
      <c r="B112" s="21" t="b">
        <f ca="1">AND(SportClimbing[[#This Row],[Date]] &gt;= TODAY()-365, SportClimbing[[#This Row],[Date]] &lt;= TODAY())</f>
        <v>0</v>
      </c>
      <c r="C112">
        <v>2</v>
      </c>
      <c r="D112" t="s">
        <v>367</v>
      </c>
      <c r="E112">
        <v>2021</v>
      </c>
      <c r="F112" t="s">
        <v>249</v>
      </c>
      <c r="G112" t="s">
        <v>3</v>
      </c>
      <c r="H112" t="s">
        <v>262</v>
      </c>
      <c r="I112" t="s">
        <v>100</v>
      </c>
      <c r="J112" t="s">
        <v>250</v>
      </c>
      <c r="K112">
        <v>18</v>
      </c>
      <c r="L112" t="str">
        <f>IF(SportClimbing[[#This Row],[Height (m)]]&lt;11, "0-10", IF(SportClimbing[[#This Row],[Height (m)]]&lt;16, "11-15", IF(SportClimbing[[#This Row],[Height (m)]]&lt;21, "16-20", IF(SportClimbing[[#This Row],[Height (m)]]&lt;26, "21-25", IF(SportClimbing[[#This Row],[Height (m)]]&lt;31, "26-30", IF(SportClimbing[[#This Row],[Height (m)]]&lt;36, "31-35", "35+"))))))</f>
        <v>16-20</v>
      </c>
      <c r="M112" t="s">
        <v>132</v>
      </c>
      <c r="N112">
        <v>2</v>
      </c>
      <c r="O112">
        <f>IF(ISNUMBER(SportClimbing[[#This Row],[Total number of tries]])=TRUE, SportClimbing[[#This Row],[Total number of tries]], 1)</f>
        <v>2</v>
      </c>
      <c r="P112" t="str">
        <f>IF(ISNUMBER(SportClimbing[[#This Row],[Total number of tries]])=TRUE, "redpoint", SportClimbing[[#This Row],[Total number of tries]])</f>
        <v>redpoint</v>
      </c>
      <c r="Q112">
        <f>_xlfn.XLOOKUP(SportClimbing[[#This Row],[Grade]],SCORE[GRADE],SCORE[SCORE],,)</f>
        <v>10</v>
      </c>
    </row>
    <row r="113" spans="1:17" x14ac:dyDescent="0.2">
      <c r="A113" s="21">
        <f>DATE(SportClimbing[[#This Row],[Year]],_xlfn.XLOOKUP(SportClimbing[[#This Row],[Month]],MONTHS[MONTHS 2],MONTHS[MONTHS 3]),SportClimbing[[#This Row],[Day]])</f>
        <v>44360</v>
      </c>
      <c r="B113" s="21" t="b">
        <f ca="1">AND(SportClimbing[[#This Row],[Date]] &gt;= TODAY()-365, SportClimbing[[#This Row],[Date]] &lt;= TODAY())</f>
        <v>0</v>
      </c>
      <c r="C113">
        <v>13</v>
      </c>
      <c r="D113" t="s">
        <v>367</v>
      </c>
      <c r="E113">
        <v>2021</v>
      </c>
      <c r="F113" t="s">
        <v>251</v>
      </c>
      <c r="G113" t="s">
        <v>69</v>
      </c>
      <c r="H113" t="s">
        <v>262</v>
      </c>
      <c r="I113" t="s">
        <v>100</v>
      </c>
      <c r="J113" t="s">
        <v>250</v>
      </c>
      <c r="K113">
        <v>22</v>
      </c>
      <c r="L113" t="str">
        <f>IF(SportClimbing[[#This Row],[Height (m)]]&lt;11, "0-10", IF(SportClimbing[[#This Row],[Height (m)]]&lt;16, "11-15", IF(SportClimbing[[#This Row],[Height (m)]]&lt;21, "16-20", IF(SportClimbing[[#This Row],[Height (m)]]&lt;26, "21-25", IF(SportClimbing[[#This Row],[Height (m)]]&lt;31, "26-30", IF(SportClimbing[[#This Row],[Height (m)]]&lt;36, "31-35", "35+"))))))</f>
        <v>21-25</v>
      </c>
      <c r="M113" t="s">
        <v>252</v>
      </c>
      <c r="N113">
        <v>7</v>
      </c>
      <c r="O113">
        <f>IF(ISNUMBER(SportClimbing[[#This Row],[Total number of tries]])=TRUE, SportClimbing[[#This Row],[Total number of tries]], 1)</f>
        <v>7</v>
      </c>
      <c r="P113" t="str">
        <f>IF(ISNUMBER(SportClimbing[[#This Row],[Total number of tries]])=TRUE, "redpoint", SportClimbing[[#This Row],[Total number of tries]])</f>
        <v>redpoint</v>
      </c>
      <c r="Q113">
        <f>_xlfn.XLOOKUP(SportClimbing[[#This Row],[Grade]],SCORE[GRADE],SCORE[SCORE],,)</f>
        <v>60</v>
      </c>
    </row>
    <row r="114" spans="1:17" x14ac:dyDescent="0.2">
      <c r="A114" s="21">
        <f>DATE(SportClimbing[[#This Row],[Year]],_xlfn.XLOOKUP(SportClimbing[[#This Row],[Month]],MONTHS[MONTHS 2],MONTHS[MONTHS 3]),SportClimbing[[#This Row],[Day]])</f>
        <v>44367</v>
      </c>
      <c r="B114" s="21" t="b">
        <f ca="1">AND(SportClimbing[[#This Row],[Date]] &gt;= TODAY()-365, SportClimbing[[#This Row],[Date]] &lt;= TODAY())</f>
        <v>0</v>
      </c>
      <c r="C114">
        <v>20</v>
      </c>
      <c r="D114" t="s">
        <v>367</v>
      </c>
      <c r="E114">
        <v>2021</v>
      </c>
      <c r="F114" t="s">
        <v>253</v>
      </c>
      <c r="G114" t="s">
        <v>21</v>
      </c>
      <c r="H114" t="s">
        <v>262</v>
      </c>
      <c r="I114" t="s">
        <v>100</v>
      </c>
      <c r="J114" t="s">
        <v>250</v>
      </c>
      <c r="K114">
        <v>18</v>
      </c>
      <c r="L114" t="str">
        <f>IF(SportClimbing[[#This Row],[Height (m)]]&lt;11, "0-10", IF(SportClimbing[[#This Row],[Height (m)]]&lt;16, "11-15", IF(SportClimbing[[#This Row],[Height (m)]]&lt;21, "16-20", IF(SportClimbing[[#This Row],[Height (m)]]&lt;26, "21-25", IF(SportClimbing[[#This Row],[Height (m)]]&lt;31, "26-30", IF(SportClimbing[[#This Row],[Height (m)]]&lt;36, "31-35", "35+"))))))</f>
        <v>16-20</v>
      </c>
      <c r="M114" t="s">
        <v>230</v>
      </c>
      <c r="N114" t="s">
        <v>130</v>
      </c>
      <c r="O114">
        <f>IF(ISNUMBER(SportClimbing[[#This Row],[Total number of tries]])=TRUE, SportClimbing[[#This Row],[Total number of tries]], 1)</f>
        <v>1</v>
      </c>
      <c r="P114" t="str">
        <f>IF(ISNUMBER(SportClimbing[[#This Row],[Total number of tries]])=TRUE, "redpoint", SportClimbing[[#This Row],[Total number of tries]])</f>
        <v>onsight</v>
      </c>
      <c r="Q114">
        <f>_xlfn.XLOOKUP(SportClimbing[[#This Row],[Grade]],SCORE[GRADE],SCORE[SCORE],,)</f>
        <v>15</v>
      </c>
    </row>
    <row r="115" spans="1:17" x14ac:dyDescent="0.2">
      <c r="A115" s="21">
        <f>DATE(SportClimbing[[#This Row],[Year]],_xlfn.XLOOKUP(SportClimbing[[#This Row],[Month]],MONTHS[MONTHS 2],MONTHS[MONTHS 3]),SportClimbing[[#This Row],[Day]])</f>
        <v>44367</v>
      </c>
      <c r="B115" s="21" t="b">
        <f ca="1">AND(SportClimbing[[#This Row],[Date]] &gt;= TODAY()-365, SportClimbing[[#This Row],[Date]] &lt;= TODAY())</f>
        <v>0</v>
      </c>
      <c r="C115">
        <v>20</v>
      </c>
      <c r="D115" t="s">
        <v>367</v>
      </c>
      <c r="E115">
        <v>2021</v>
      </c>
      <c r="F115" t="s">
        <v>254</v>
      </c>
      <c r="G115" t="s">
        <v>29</v>
      </c>
      <c r="H115" t="s">
        <v>262</v>
      </c>
      <c r="I115" t="s">
        <v>100</v>
      </c>
      <c r="J115" t="s">
        <v>250</v>
      </c>
      <c r="K115">
        <v>18</v>
      </c>
      <c r="L115" t="str">
        <f>IF(SportClimbing[[#This Row],[Height (m)]]&lt;11, "0-10", IF(SportClimbing[[#This Row],[Height (m)]]&lt;16, "11-15", IF(SportClimbing[[#This Row],[Height (m)]]&lt;21, "16-20", IF(SportClimbing[[#This Row],[Height (m)]]&lt;26, "21-25", IF(SportClimbing[[#This Row],[Height (m)]]&lt;31, "26-30", IF(SportClimbing[[#This Row],[Height (m)]]&lt;36, "31-35", "35+"))))))</f>
        <v>16-20</v>
      </c>
      <c r="M115" t="s">
        <v>230</v>
      </c>
      <c r="N115" t="s">
        <v>130</v>
      </c>
      <c r="O115">
        <f>IF(ISNUMBER(SportClimbing[[#This Row],[Total number of tries]])=TRUE, SportClimbing[[#This Row],[Total number of tries]], 1)</f>
        <v>1</v>
      </c>
      <c r="P115" t="str">
        <f>IF(ISNUMBER(SportClimbing[[#This Row],[Total number of tries]])=TRUE, "redpoint", SportClimbing[[#This Row],[Total number of tries]])</f>
        <v>onsight</v>
      </c>
      <c r="Q115">
        <f>_xlfn.XLOOKUP(SportClimbing[[#This Row],[Grade]],SCORE[GRADE],SCORE[SCORE],,)</f>
        <v>25</v>
      </c>
    </row>
    <row r="116" spans="1:17" x14ac:dyDescent="0.2">
      <c r="A116" s="21">
        <f>DATE(SportClimbing[[#This Row],[Year]],_xlfn.XLOOKUP(SportClimbing[[#This Row],[Month]],MONTHS[MONTHS 2],MONTHS[MONTHS 3]),SportClimbing[[#This Row],[Day]])</f>
        <v>44371</v>
      </c>
      <c r="B116" s="21" t="b">
        <f ca="1">AND(SportClimbing[[#This Row],[Date]] &gt;= TODAY()-365, SportClimbing[[#This Row],[Date]] &lt;= TODAY())</f>
        <v>0</v>
      </c>
      <c r="C116">
        <v>24</v>
      </c>
      <c r="D116" t="s">
        <v>367</v>
      </c>
      <c r="E116">
        <v>2021</v>
      </c>
      <c r="F116" t="s">
        <v>255</v>
      </c>
      <c r="G116" t="s">
        <v>21</v>
      </c>
      <c r="H116" t="s">
        <v>262</v>
      </c>
      <c r="I116" t="s">
        <v>100</v>
      </c>
      <c r="J116" t="s">
        <v>250</v>
      </c>
      <c r="K116">
        <v>18</v>
      </c>
      <c r="L116" t="str">
        <f>IF(SportClimbing[[#This Row],[Height (m)]]&lt;11, "0-10", IF(SportClimbing[[#This Row],[Height (m)]]&lt;16, "11-15", IF(SportClimbing[[#This Row],[Height (m)]]&lt;21, "16-20", IF(SportClimbing[[#This Row],[Height (m)]]&lt;26, "21-25", IF(SportClimbing[[#This Row],[Height (m)]]&lt;31, "26-30", IF(SportClimbing[[#This Row],[Height (m)]]&lt;36, "31-35", "35+"))))))</f>
        <v>16-20</v>
      </c>
      <c r="M116" t="s">
        <v>132</v>
      </c>
      <c r="N116">
        <v>2</v>
      </c>
      <c r="O116">
        <f>IF(ISNUMBER(SportClimbing[[#This Row],[Total number of tries]])=TRUE, SportClimbing[[#This Row],[Total number of tries]], 1)</f>
        <v>2</v>
      </c>
      <c r="P116" t="str">
        <f>IF(ISNUMBER(SportClimbing[[#This Row],[Total number of tries]])=TRUE, "redpoint", SportClimbing[[#This Row],[Total number of tries]])</f>
        <v>redpoint</v>
      </c>
      <c r="Q116">
        <f>_xlfn.XLOOKUP(SportClimbing[[#This Row],[Grade]],SCORE[GRADE],SCORE[SCORE],,)</f>
        <v>15</v>
      </c>
    </row>
    <row r="117" spans="1:17" x14ac:dyDescent="0.2">
      <c r="A117" s="21">
        <f>DATE(SportClimbing[[#This Row],[Year]],_xlfn.XLOOKUP(SportClimbing[[#This Row],[Month]],MONTHS[MONTHS 2],MONTHS[MONTHS 3]),SportClimbing[[#This Row],[Day]])</f>
        <v>44514</v>
      </c>
      <c r="B117" s="21" t="b">
        <f ca="1">AND(SportClimbing[[#This Row],[Date]] &gt;= TODAY()-365, SportClimbing[[#This Row],[Date]] &lt;= TODAY())</f>
        <v>0</v>
      </c>
      <c r="C117">
        <v>14</v>
      </c>
      <c r="D117" t="s">
        <v>160</v>
      </c>
      <c r="E117">
        <v>2021</v>
      </c>
      <c r="F117" t="s">
        <v>257</v>
      </c>
      <c r="G117" t="s">
        <v>3</v>
      </c>
      <c r="H117" t="s">
        <v>262</v>
      </c>
      <c r="I117" t="s">
        <v>43</v>
      </c>
      <c r="J117" t="s">
        <v>226</v>
      </c>
      <c r="K117">
        <v>25</v>
      </c>
      <c r="L117" t="str">
        <f>IF(SportClimbing[[#This Row],[Height (m)]]&lt;11, "0-10", IF(SportClimbing[[#This Row],[Height (m)]]&lt;16, "11-15", IF(SportClimbing[[#This Row],[Height (m)]]&lt;21, "16-20", IF(SportClimbing[[#This Row],[Height (m)]]&lt;26, "21-25", IF(SportClimbing[[#This Row],[Height (m)]]&lt;31, "26-30", IF(SportClimbing[[#This Row],[Height (m)]]&lt;36, "31-35", "35+"))))))</f>
        <v>21-25</v>
      </c>
      <c r="M117" t="s">
        <v>230</v>
      </c>
      <c r="N117" t="s">
        <v>130</v>
      </c>
      <c r="O117">
        <f>IF(ISNUMBER(SportClimbing[[#This Row],[Total number of tries]])=TRUE, SportClimbing[[#This Row],[Total number of tries]], 1)</f>
        <v>1</v>
      </c>
      <c r="P117" t="str">
        <f>IF(ISNUMBER(SportClimbing[[#This Row],[Total number of tries]])=TRUE, "redpoint", SportClimbing[[#This Row],[Total number of tries]])</f>
        <v>onsight</v>
      </c>
      <c r="Q117">
        <f>_xlfn.XLOOKUP(SportClimbing[[#This Row],[Grade]],SCORE[GRADE],SCORE[SCORE],,)</f>
        <v>10</v>
      </c>
    </row>
    <row r="118" spans="1:17" x14ac:dyDescent="0.2">
      <c r="A118" s="21">
        <f>DATE(SportClimbing[[#This Row],[Year]],_xlfn.XLOOKUP(SportClimbing[[#This Row],[Month]],MONTHS[MONTHS 2],MONTHS[MONTHS 3]),SportClimbing[[#This Row],[Day]])</f>
        <v>44591</v>
      </c>
      <c r="B118" s="21" t="b">
        <f ca="1">AND(SportClimbing[[#This Row],[Date]] &gt;= TODAY()-365, SportClimbing[[#This Row],[Date]] &lt;= TODAY())</f>
        <v>0</v>
      </c>
      <c r="C118">
        <v>30</v>
      </c>
      <c r="D118" t="s">
        <v>151</v>
      </c>
      <c r="E118">
        <v>2022</v>
      </c>
      <c r="F118" t="s">
        <v>259</v>
      </c>
      <c r="G118" t="s">
        <v>163</v>
      </c>
      <c r="H118" t="s">
        <v>262</v>
      </c>
      <c r="I118" t="s">
        <v>22</v>
      </c>
      <c r="J118" t="s">
        <v>23</v>
      </c>
      <c r="K118">
        <v>20</v>
      </c>
      <c r="L118" t="str">
        <f>IF(SportClimbing[[#This Row],[Height (m)]]&lt;11, "0-10", IF(SportClimbing[[#This Row],[Height (m)]]&lt;16, "11-15", IF(SportClimbing[[#This Row],[Height (m)]]&lt;21, "16-20", IF(SportClimbing[[#This Row],[Height (m)]]&lt;26, "21-25", IF(SportClimbing[[#This Row],[Height (m)]]&lt;31, "26-30", IF(SportClimbing[[#This Row],[Height (m)]]&lt;36, "31-35", "35+"))))))</f>
        <v>16-20</v>
      </c>
      <c r="M118" t="s">
        <v>132</v>
      </c>
      <c r="N118">
        <v>50</v>
      </c>
      <c r="P118" t="str">
        <f>IF(ISNUMBER(SportClimbing[[#This Row],[Total number of tries]])=TRUE, "redpoint", SportClimbing[[#This Row],[Total number of tries]])</f>
        <v>redpoint</v>
      </c>
      <c r="Q118">
        <f>_xlfn.XLOOKUP(SportClimbing[[#This Row],[Grade]],SCORE[GRADE],SCORE[SCORE],,)</f>
        <v>80</v>
      </c>
    </row>
    <row r="119" spans="1:17" x14ac:dyDescent="0.2">
      <c r="A119" s="21">
        <f>DATE(SportClimbing[[#This Row],[Year]],_xlfn.XLOOKUP(SportClimbing[[#This Row],[Month]],MONTHS[MONTHS 2],MONTHS[MONTHS 3]),SportClimbing[[#This Row],[Day]])</f>
        <v>44602</v>
      </c>
      <c r="B119" s="21" t="b">
        <f ca="1">AND(SportClimbing[[#This Row],[Date]] &gt;= TODAY()-365, SportClimbing[[#This Row],[Date]] &lt;= TODAY())</f>
        <v>0</v>
      </c>
      <c r="C119">
        <v>10</v>
      </c>
      <c r="D119" t="s">
        <v>152</v>
      </c>
      <c r="E119">
        <v>2022</v>
      </c>
      <c r="F119" t="s">
        <v>266</v>
      </c>
      <c r="G119" t="s">
        <v>3</v>
      </c>
      <c r="H119" t="s">
        <v>262</v>
      </c>
      <c r="I119" t="s">
        <v>265</v>
      </c>
      <c r="J119" t="s">
        <v>271</v>
      </c>
      <c r="K119">
        <v>15</v>
      </c>
      <c r="L119" t="str">
        <f>IF(SportClimbing[[#This Row],[Height (m)]]&lt;11, "0-10", IF(SportClimbing[[#This Row],[Height (m)]]&lt;16, "11-15", IF(SportClimbing[[#This Row],[Height (m)]]&lt;21, "16-20", IF(SportClimbing[[#This Row],[Height (m)]]&lt;26, "21-25", IF(SportClimbing[[#This Row],[Height (m)]]&lt;31, "26-30", IF(SportClimbing[[#This Row],[Height (m)]]&lt;36, "31-35", "35+"))))))</f>
        <v>11-15</v>
      </c>
      <c r="M119" t="s">
        <v>120</v>
      </c>
      <c r="N119" t="s">
        <v>130</v>
      </c>
      <c r="O119">
        <f>IF(ISNUMBER(SportClimbing[[#This Row],[Total number of tries]])=TRUE, SportClimbing[[#This Row],[Total number of tries]], 1)</f>
        <v>1</v>
      </c>
      <c r="P119" t="str">
        <f>IF(ISNUMBER(SportClimbing[[#This Row],[Total number of tries]])=TRUE, "redpoint", SportClimbing[[#This Row],[Total number of tries]])</f>
        <v>onsight</v>
      </c>
      <c r="Q119">
        <f>_xlfn.XLOOKUP(SportClimbing[[#This Row],[Grade]],SCORE[GRADE],SCORE[SCORE],,)</f>
        <v>10</v>
      </c>
    </row>
    <row r="120" spans="1:17" x14ac:dyDescent="0.2">
      <c r="A120" s="21">
        <f>DATE(SportClimbing[[#This Row],[Year]],_xlfn.XLOOKUP(SportClimbing[[#This Row],[Month]],MONTHS[MONTHS 2],MONTHS[MONTHS 3]),SportClimbing[[#This Row],[Day]])</f>
        <v>44603</v>
      </c>
      <c r="B120" s="21" t="b">
        <f ca="1">AND(SportClimbing[[#This Row],[Date]] &gt;= TODAY()-365, SportClimbing[[#This Row],[Date]] &lt;= TODAY())</f>
        <v>0</v>
      </c>
      <c r="C120">
        <v>11</v>
      </c>
      <c r="D120" t="s">
        <v>152</v>
      </c>
      <c r="E120">
        <v>2022</v>
      </c>
      <c r="F120" t="s">
        <v>268</v>
      </c>
      <c r="G120" t="s">
        <v>3</v>
      </c>
      <c r="H120" t="s">
        <v>262</v>
      </c>
      <c r="I120" t="s">
        <v>126</v>
      </c>
      <c r="J120" t="s">
        <v>264</v>
      </c>
      <c r="K120">
        <v>35</v>
      </c>
      <c r="L120" t="str">
        <f>IF(SportClimbing[[#This Row],[Height (m)]]&lt;11, "0-10", IF(SportClimbing[[#This Row],[Height (m)]]&lt;16, "11-15", IF(SportClimbing[[#This Row],[Height (m)]]&lt;21, "16-20", IF(SportClimbing[[#This Row],[Height (m)]]&lt;26, "21-25", IF(SportClimbing[[#This Row],[Height (m)]]&lt;31, "26-30", IF(SportClimbing[[#This Row],[Height (m)]]&lt;36, "31-35", "35+"))))))</f>
        <v>31-35</v>
      </c>
      <c r="M120" t="s">
        <v>120</v>
      </c>
      <c r="N120" t="s">
        <v>11</v>
      </c>
      <c r="O120">
        <f>IF(ISNUMBER(SportClimbing[[#This Row],[Total number of tries]])=TRUE, SportClimbing[[#This Row],[Total number of tries]], 1)</f>
        <v>1</v>
      </c>
      <c r="P120" t="str">
        <f>IF(ISNUMBER(SportClimbing[[#This Row],[Total number of tries]])=TRUE, "redpoint", SportClimbing[[#This Row],[Total number of tries]])</f>
        <v>flash</v>
      </c>
      <c r="Q120">
        <f>_xlfn.XLOOKUP(SportClimbing[[#This Row],[Grade]],SCORE[GRADE],SCORE[SCORE],,)</f>
        <v>10</v>
      </c>
    </row>
    <row r="121" spans="1:17" x14ac:dyDescent="0.2">
      <c r="A121" s="21">
        <f>DATE(SportClimbing[[#This Row],[Year]],_xlfn.XLOOKUP(SportClimbing[[#This Row],[Month]],MONTHS[MONTHS 2],MONTHS[MONTHS 3]),SportClimbing[[#This Row],[Day]])</f>
        <v>44604</v>
      </c>
      <c r="B121" s="21" t="b">
        <f ca="1">AND(SportClimbing[[#This Row],[Date]] &gt;= TODAY()-365, SportClimbing[[#This Row],[Date]] &lt;= TODAY())</f>
        <v>0</v>
      </c>
      <c r="C121">
        <v>12</v>
      </c>
      <c r="D121" t="s">
        <v>152</v>
      </c>
      <c r="E121">
        <v>2022</v>
      </c>
      <c r="F121" t="s">
        <v>267</v>
      </c>
      <c r="G121" t="s">
        <v>3</v>
      </c>
      <c r="H121" t="s">
        <v>262</v>
      </c>
      <c r="I121" t="s">
        <v>126</v>
      </c>
      <c r="J121" t="s">
        <v>270</v>
      </c>
      <c r="K121">
        <v>20</v>
      </c>
      <c r="L121" t="str">
        <f>IF(SportClimbing[[#This Row],[Height (m)]]&lt;11, "0-10", IF(SportClimbing[[#This Row],[Height (m)]]&lt;16, "11-15", IF(SportClimbing[[#This Row],[Height (m)]]&lt;21, "16-20", IF(SportClimbing[[#This Row],[Height (m)]]&lt;26, "21-25", IF(SportClimbing[[#This Row],[Height (m)]]&lt;31, "26-30", IF(SportClimbing[[#This Row],[Height (m)]]&lt;36, "31-35", "35+"))))))</f>
        <v>16-20</v>
      </c>
      <c r="M121" t="s">
        <v>120</v>
      </c>
      <c r="N121" t="s">
        <v>130</v>
      </c>
      <c r="O121">
        <f>IF(ISNUMBER(SportClimbing[[#This Row],[Total number of tries]])=TRUE, SportClimbing[[#This Row],[Total number of tries]], 1)</f>
        <v>1</v>
      </c>
      <c r="P121" t="str">
        <f>IF(ISNUMBER(SportClimbing[[#This Row],[Total number of tries]])=TRUE, "redpoint", SportClimbing[[#This Row],[Total number of tries]])</f>
        <v>onsight</v>
      </c>
      <c r="Q121">
        <f>_xlfn.XLOOKUP(SportClimbing[[#This Row],[Grade]],SCORE[GRADE],SCORE[SCORE],,)</f>
        <v>10</v>
      </c>
    </row>
    <row r="122" spans="1:17" x14ac:dyDescent="0.2">
      <c r="A122" s="21">
        <f>DATE(SportClimbing[[#This Row],[Year]],_xlfn.XLOOKUP(SportClimbing[[#This Row],[Month]],MONTHS[MONTHS 2],MONTHS[MONTHS 3]),SportClimbing[[#This Row],[Day]])</f>
        <v>44605</v>
      </c>
      <c r="B122" s="21" t="b">
        <f ca="1">AND(SportClimbing[[#This Row],[Date]] &gt;= TODAY()-365, SportClimbing[[#This Row],[Date]] &lt;= TODAY())</f>
        <v>0</v>
      </c>
      <c r="C122">
        <v>13</v>
      </c>
      <c r="D122" t="s">
        <v>152</v>
      </c>
      <c r="E122">
        <v>2022</v>
      </c>
      <c r="F122" t="s">
        <v>269</v>
      </c>
      <c r="G122" t="s">
        <v>21</v>
      </c>
      <c r="H122" t="s">
        <v>262</v>
      </c>
      <c r="I122" t="s">
        <v>126</v>
      </c>
      <c r="J122" t="s">
        <v>128</v>
      </c>
      <c r="K122">
        <v>35</v>
      </c>
      <c r="L122" t="str">
        <f>IF(SportClimbing[[#This Row],[Height (m)]]&lt;11, "0-10", IF(SportClimbing[[#This Row],[Height (m)]]&lt;16, "11-15", IF(SportClimbing[[#This Row],[Height (m)]]&lt;21, "16-20", IF(SportClimbing[[#This Row],[Height (m)]]&lt;26, "21-25", IF(SportClimbing[[#This Row],[Height (m)]]&lt;31, "26-30", IF(SportClimbing[[#This Row],[Height (m)]]&lt;36, "31-35", "35+"))))))</f>
        <v>31-35</v>
      </c>
      <c r="M122" t="s">
        <v>263</v>
      </c>
      <c r="N122" t="s">
        <v>130</v>
      </c>
      <c r="O122">
        <f>IF(ISNUMBER(SportClimbing[[#This Row],[Total number of tries]])=TRUE, SportClimbing[[#This Row],[Total number of tries]], 1)</f>
        <v>1</v>
      </c>
      <c r="P122" t="str">
        <f>IF(ISNUMBER(SportClimbing[[#This Row],[Total number of tries]])=TRUE, "redpoint", SportClimbing[[#This Row],[Total number of tries]])</f>
        <v>onsight</v>
      </c>
      <c r="Q122">
        <f>_xlfn.XLOOKUP(SportClimbing[[#This Row],[Grade]],SCORE[GRADE],SCORE[SCORE],,)</f>
        <v>15</v>
      </c>
    </row>
    <row r="123" spans="1:17" x14ac:dyDescent="0.2">
      <c r="A123" s="21">
        <f>DATE(SportClimbing[[#This Row],[Year]],_xlfn.XLOOKUP(SportClimbing[[#This Row],[Month]],MONTHS[MONTHS 2],MONTHS[MONTHS 3]),SportClimbing[[#This Row],[Day]])</f>
        <v>44637</v>
      </c>
      <c r="B123" s="21" t="b">
        <f ca="1">AND(SportClimbing[[#This Row],[Date]] &gt;= TODAY()-365, SportClimbing[[#This Row],[Date]] &lt;= TODAY())</f>
        <v>0</v>
      </c>
      <c r="C123">
        <v>17</v>
      </c>
      <c r="D123" t="s">
        <v>368</v>
      </c>
      <c r="E123">
        <v>2022</v>
      </c>
      <c r="F123" t="s">
        <v>272</v>
      </c>
      <c r="G123" t="s">
        <v>3</v>
      </c>
      <c r="H123" t="s">
        <v>273</v>
      </c>
      <c r="I123" t="s">
        <v>274</v>
      </c>
      <c r="J123" t="s">
        <v>275</v>
      </c>
      <c r="K123">
        <v>20</v>
      </c>
      <c r="L123" t="str">
        <f>IF(SportClimbing[[#This Row],[Height (m)]]&lt;11, "0-10", IF(SportClimbing[[#This Row],[Height (m)]]&lt;16, "11-15", IF(SportClimbing[[#This Row],[Height (m)]]&lt;21, "16-20", IF(SportClimbing[[#This Row],[Height (m)]]&lt;26, "21-25", IF(SportClimbing[[#This Row],[Height (m)]]&lt;31, "26-30", IF(SportClimbing[[#This Row],[Height (m)]]&lt;36, "31-35", "35+"))))))</f>
        <v>16-20</v>
      </c>
      <c r="M123" t="s">
        <v>276</v>
      </c>
      <c r="N123" t="s">
        <v>130</v>
      </c>
      <c r="O123">
        <f>IF(ISNUMBER(SportClimbing[[#This Row],[Total number of tries]])=TRUE, SportClimbing[[#This Row],[Total number of tries]], 1)</f>
        <v>1</v>
      </c>
      <c r="P123" t="str">
        <f>IF(ISNUMBER(SportClimbing[[#This Row],[Total number of tries]])=TRUE, "redpoint", SportClimbing[[#This Row],[Total number of tries]])</f>
        <v>onsight</v>
      </c>
      <c r="Q123">
        <f>_xlfn.XLOOKUP(SportClimbing[[#This Row],[Grade]],SCORE[GRADE],SCORE[SCORE],,)</f>
        <v>10</v>
      </c>
    </row>
    <row r="124" spans="1:17" x14ac:dyDescent="0.2">
      <c r="A124" s="21">
        <f>DATE(SportClimbing[[#This Row],[Year]],_xlfn.XLOOKUP(SportClimbing[[#This Row],[Month]],MONTHS[MONTHS 2],MONTHS[MONTHS 3]),SportClimbing[[#This Row],[Day]])</f>
        <v>44706</v>
      </c>
      <c r="B124" s="21" t="b">
        <f ca="1">AND(SportClimbing[[#This Row],[Date]] &gt;= TODAY()-365, SportClimbing[[#This Row],[Date]] &lt;= TODAY())</f>
        <v>0</v>
      </c>
      <c r="C124">
        <v>25</v>
      </c>
      <c r="D124" t="s">
        <v>155</v>
      </c>
      <c r="E124">
        <v>2022</v>
      </c>
      <c r="F124" t="s">
        <v>277</v>
      </c>
      <c r="G124" t="s">
        <v>3</v>
      </c>
      <c r="H124" t="s">
        <v>273</v>
      </c>
      <c r="I124" t="s">
        <v>278</v>
      </c>
      <c r="J124" t="s">
        <v>279</v>
      </c>
      <c r="K124">
        <v>23</v>
      </c>
      <c r="L124" t="str">
        <f>IF(SportClimbing[[#This Row],[Height (m)]]&lt;11, "0-10", IF(SportClimbing[[#This Row],[Height (m)]]&lt;16, "11-15", IF(SportClimbing[[#This Row],[Height (m)]]&lt;21, "16-20", IF(SportClimbing[[#This Row],[Height (m)]]&lt;26, "21-25", IF(SportClimbing[[#This Row],[Height (m)]]&lt;31, "26-30", IF(SportClimbing[[#This Row],[Height (m)]]&lt;36, "31-35", "35+"))))))</f>
        <v>21-25</v>
      </c>
      <c r="M124" t="s">
        <v>280</v>
      </c>
      <c r="N124">
        <v>3</v>
      </c>
      <c r="O124">
        <f>IF(ISNUMBER(SportClimbing[[#This Row],[Total number of tries]])=TRUE, SportClimbing[[#This Row],[Total number of tries]], 1)</f>
        <v>3</v>
      </c>
      <c r="P124" t="str">
        <f>IF(ISNUMBER(SportClimbing[[#This Row],[Total number of tries]])=TRUE, "redpoint", SportClimbing[[#This Row],[Total number of tries]])</f>
        <v>redpoint</v>
      </c>
      <c r="Q124">
        <f>_xlfn.XLOOKUP(SportClimbing[[#This Row],[Grade]],SCORE[GRADE],SCORE[SCORE],,)</f>
        <v>10</v>
      </c>
    </row>
    <row r="125" spans="1:17" x14ac:dyDescent="0.2">
      <c r="A125" s="21">
        <f>DATE(SportClimbing[[#This Row],[Year]],_xlfn.XLOOKUP(SportClimbing[[#This Row],[Month]],MONTHS[MONTHS 2],MONTHS[MONTHS 3]),SportClimbing[[#This Row],[Day]])</f>
        <v>44722</v>
      </c>
      <c r="B125" s="21" t="b">
        <f ca="1">AND(SportClimbing[[#This Row],[Date]] &gt;= TODAY()-365, SportClimbing[[#This Row],[Date]] &lt;= TODAY())</f>
        <v>0</v>
      </c>
      <c r="C125">
        <v>10</v>
      </c>
      <c r="D125" t="s">
        <v>367</v>
      </c>
      <c r="E125">
        <v>2022</v>
      </c>
      <c r="F125" t="s">
        <v>285</v>
      </c>
      <c r="G125" t="s">
        <v>3</v>
      </c>
      <c r="H125" t="s">
        <v>262</v>
      </c>
      <c r="I125" t="s">
        <v>105</v>
      </c>
      <c r="J125" t="s">
        <v>284</v>
      </c>
      <c r="K125">
        <v>23</v>
      </c>
      <c r="L125" t="str">
        <f>IF(SportClimbing[[#This Row],[Height (m)]]&lt;11, "0-10", IF(SportClimbing[[#This Row],[Height (m)]]&lt;16, "11-15", IF(SportClimbing[[#This Row],[Height (m)]]&lt;21, "16-20", IF(SportClimbing[[#This Row],[Height (m)]]&lt;26, "21-25", IF(SportClimbing[[#This Row],[Height (m)]]&lt;31, "26-30", IF(SportClimbing[[#This Row],[Height (m)]]&lt;36, "31-35", "35+"))))))</f>
        <v>21-25</v>
      </c>
      <c r="M125" t="s">
        <v>164</v>
      </c>
      <c r="N125" t="s">
        <v>130</v>
      </c>
      <c r="O125">
        <f>IF(ISNUMBER(SportClimbing[[#This Row],[Total number of tries]])=TRUE, SportClimbing[[#This Row],[Total number of tries]], 1)</f>
        <v>1</v>
      </c>
      <c r="P125" t="str">
        <f>IF(ISNUMBER(SportClimbing[[#This Row],[Total number of tries]])=TRUE, "redpoint", SportClimbing[[#This Row],[Total number of tries]])</f>
        <v>onsight</v>
      </c>
      <c r="Q125">
        <f>_xlfn.XLOOKUP(SportClimbing[[#This Row],[Grade]],SCORE[GRADE],SCORE[SCORE],,)</f>
        <v>10</v>
      </c>
    </row>
    <row r="126" spans="1:17" x14ac:dyDescent="0.2">
      <c r="A126" s="21">
        <f>DATE(SportClimbing[[#This Row],[Year]],_xlfn.XLOOKUP(SportClimbing[[#This Row],[Month]],MONTHS[MONTHS 2],MONTHS[MONTHS 3]),SportClimbing[[#This Row],[Day]])</f>
        <v>44729</v>
      </c>
      <c r="B126" s="21" t="b">
        <f ca="1">AND(SportClimbing[[#This Row],[Date]] &gt;= TODAY()-365, SportClimbing[[#This Row],[Date]] &lt;= TODAY())</f>
        <v>0</v>
      </c>
      <c r="C126">
        <v>17</v>
      </c>
      <c r="D126" t="s">
        <v>367</v>
      </c>
      <c r="E126">
        <v>2022</v>
      </c>
      <c r="F126" t="s">
        <v>244</v>
      </c>
      <c r="G126" t="s">
        <v>21</v>
      </c>
      <c r="H126" t="s">
        <v>262</v>
      </c>
      <c r="I126" t="s">
        <v>281</v>
      </c>
      <c r="J126" t="s">
        <v>282</v>
      </c>
      <c r="K126">
        <v>15</v>
      </c>
      <c r="L126" t="str">
        <f>IF(SportClimbing[[#This Row],[Height (m)]]&lt;11, "0-10", IF(SportClimbing[[#This Row],[Height (m)]]&lt;16, "11-15", IF(SportClimbing[[#This Row],[Height (m)]]&lt;21, "16-20", IF(SportClimbing[[#This Row],[Height (m)]]&lt;26, "21-25", IF(SportClimbing[[#This Row],[Height (m)]]&lt;31, "26-30", IF(SportClimbing[[#This Row],[Height (m)]]&lt;36, "31-35", "35+"))))))</f>
        <v>11-15</v>
      </c>
      <c r="M126" t="s">
        <v>164</v>
      </c>
      <c r="N126">
        <v>3</v>
      </c>
      <c r="O126">
        <f>IF(ISNUMBER(SportClimbing[[#This Row],[Total number of tries]])=TRUE, SportClimbing[[#This Row],[Total number of tries]], 1)</f>
        <v>3</v>
      </c>
      <c r="P126" t="str">
        <f>IF(ISNUMBER(SportClimbing[[#This Row],[Total number of tries]])=TRUE, "redpoint", SportClimbing[[#This Row],[Total number of tries]])</f>
        <v>redpoint</v>
      </c>
      <c r="Q126">
        <f>_xlfn.XLOOKUP(SportClimbing[[#This Row],[Grade]],SCORE[GRADE],SCORE[SCORE],,)</f>
        <v>15</v>
      </c>
    </row>
    <row r="127" spans="1:17" x14ac:dyDescent="0.2">
      <c r="A127" s="21">
        <f>DATE(SportClimbing[[#This Row],[Year]],_xlfn.XLOOKUP(SportClimbing[[#This Row],[Month]],MONTHS[MONTHS 2],MONTHS[MONTHS 3]),SportClimbing[[#This Row],[Day]])</f>
        <v>44758</v>
      </c>
      <c r="B127" s="21" t="b">
        <f ca="1">AND(SportClimbing[[#This Row],[Date]] &gt;= TODAY()-365, SportClimbing[[#This Row],[Date]] &lt;= TODAY())</f>
        <v>0</v>
      </c>
      <c r="C127">
        <v>16</v>
      </c>
      <c r="D127" t="s">
        <v>366</v>
      </c>
      <c r="E127">
        <v>2022</v>
      </c>
      <c r="F127" t="s">
        <v>295</v>
      </c>
      <c r="G127" t="s">
        <v>3</v>
      </c>
      <c r="H127" t="s">
        <v>261</v>
      </c>
      <c r="I127" t="s">
        <v>286</v>
      </c>
      <c r="J127" t="s">
        <v>287</v>
      </c>
      <c r="K127">
        <v>16</v>
      </c>
      <c r="L127" t="str">
        <f>IF(SportClimbing[[#This Row],[Height (m)]]&lt;11, "0-10", IF(SportClimbing[[#This Row],[Height (m)]]&lt;16, "11-15", IF(SportClimbing[[#This Row],[Height (m)]]&lt;21, "16-20", IF(SportClimbing[[#This Row],[Height (m)]]&lt;26, "21-25", IF(SportClimbing[[#This Row],[Height (m)]]&lt;31, "26-30", IF(SportClimbing[[#This Row],[Height (m)]]&lt;36, "31-35", "35+"))))))</f>
        <v>16-20</v>
      </c>
      <c r="M127" t="s">
        <v>288</v>
      </c>
      <c r="N127">
        <v>2</v>
      </c>
      <c r="O127">
        <f>IF(ISNUMBER(SportClimbing[[#This Row],[Total number of tries]])=TRUE, SportClimbing[[#This Row],[Total number of tries]], 1)</f>
        <v>2</v>
      </c>
      <c r="P127" t="str">
        <f>IF(ISNUMBER(SportClimbing[[#This Row],[Total number of tries]])=TRUE, "redpoint", SportClimbing[[#This Row],[Total number of tries]])</f>
        <v>redpoint</v>
      </c>
      <c r="Q127">
        <f>_xlfn.XLOOKUP(SportClimbing[[#This Row],[Grade]],SCORE[GRADE],SCORE[SCORE],,)</f>
        <v>10</v>
      </c>
    </row>
    <row r="128" spans="1:17" x14ac:dyDescent="0.2">
      <c r="A128" s="21">
        <f>DATE(SportClimbing[[#This Row],[Year]],_xlfn.XLOOKUP(SportClimbing[[#This Row],[Month]],MONTHS[MONTHS 2],MONTHS[MONTHS 3]),SportClimbing[[#This Row],[Day]])</f>
        <v>44765</v>
      </c>
      <c r="B128" s="21" t="b">
        <f ca="1">AND(SportClimbing[[#This Row],[Date]] &gt;= TODAY()-365, SportClimbing[[#This Row],[Date]] &lt;= TODAY())</f>
        <v>0</v>
      </c>
      <c r="C128">
        <v>23</v>
      </c>
      <c r="D128" t="s">
        <v>366</v>
      </c>
      <c r="E128">
        <v>2022</v>
      </c>
      <c r="F128" t="s">
        <v>291</v>
      </c>
      <c r="G128" t="s">
        <v>21</v>
      </c>
      <c r="H128" t="s">
        <v>261</v>
      </c>
      <c r="I128" t="s">
        <v>289</v>
      </c>
      <c r="J128" t="s">
        <v>293</v>
      </c>
      <c r="K128">
        <v>16</v>
      </c>
      <c r="L128" t="str">
        <f>IF(SportClimbing[[#This Row],[Height (m)]]&lt;11, "0-10", IF(SportClimbing[[#This Row],[Height (m)]]&lt;16, "11-15", IF(SportClimbing[[#This Row],[Height (m)]]&lt;21, "16-20", IF(SportClimbing[[#This Row],[Height (m)]]&lt;26, "21-25", IF(SportClimbing[[#This Row],[Height (m)]]&lt;31, "26-30", IF(SportClimbing[[#This Row],[Height (m)]]&lt;36, "31-35", "35+"))))))</f>
        <v>16-20</v>
      </c>
      <c r="M128" t="s">
        <v>290</v>
      </c>
      <c r="N128">
        <v>2</v>
      </c>
      <c r="O128">
        <f>IF(ISNUMBER(SportClimbing[[#This Row],[Total number of tries]])=TRUE, SportClimbing[[#This Row],[Total number of tries]], 1)</f>
        <v>2</v>
      </c>
      <c r="P128" t="str">
        <f>IF(ISNUMBER(SportClimbing[[#This Row],[Total number of tries]])=TRUE, "redpoint", SportClimbing[[#This Row],[Total number of tries]])</f>
        <v>redpoint</v>
      </c>
      <c r="Q128">
        <f>_xlfn.XLOOKUP(SportClimbing[[#This Row],[Grade]],SCORE[GRADE],SCORE[SCORE],,)</f>
        <v>15</v>
      </c>
    </row>
    <row r="129" spans="1:17" x14ac:dyDescent="0.2">
      <c r="A129" s="21">
        <f>DATE(SportClimbing[[#This Row],[Year]],_xlfn.XLOOKUP(SportClimbing[[#This Row],[Month]],MONTHS[MONTHS 2],MONTHS[MONTHS 3]),SportClimbing[[#This Row],[Day]])</f>
        <v>44766</v>
      </c>
      <c r="B129" s="21" t="b">
        <f ca="1">AND(SportClimbing[[#This Row],[Date]] &gt;= TODAY()-365, SportClimbing[[#This Row],[Date]] &lt;= TODAY())</f>
        <v>0</v>
      </c>
      <c r="C129">
        <v>24</v>
      </c>
      <c r="D129" t="s">
        <v>366</v>
      </c>
      <c r="E129">
        <v>2022</v>
      </c>
      <c r="F129" t="s">
        <v>294</v>
      </c>
      <c r="G129" t="s">
        <v>21</v>
      </c>
      <c r="H129" t="s">
        <v>261</v>
      </c>
      <c r="I129" t="s">
        <v>289</v>
      </c>
      <c r="J129" t="s">
        <v>292</v>
      </c>
      <c r="K129">
        <v>16</v>
      </c>
      <c r="L129" t="str">
        <f>IF(SportClimbing[[#This Row],[Height (m)]]&lt;11, "0-10", IF(SportClimbing[[#This Row],[Height (m)]]&lt;16, "11-15", IF(SportClimbing[[#This Row],[Height (m)]]&lt;21, "16-20", IF(SportClimbing[[#This Row],[Height (m)]]&lt;26, "21-25", IF(SportClimbing[[#This Row],[Height (m)]]&lt;31, "26-30", IF(SportClimbing[[#This Row],[Height (m)]]&lt;36, "31-35", "35+"))))))</f>
        <v>16-20</v>
      </c>
      <c r="M129" t="s">
        <v>290</v>
      </c>
      <c r="N129">
        <v>2</v>
      </c>
      <c r="O129">
        <f>IF(ISNUMBER(SportClimbing[[#This Row],[Total number of tries]])=TRUE, SportClimbing[[#This Row],[Total number of tries]], 1)</f>
        <v>2</v>
      </c>
      <c r="P129" t="str">
        <f>IF(ISNUMBER(SportClimbing[[#This Row],[Total number of tries]])=TRUE, "redpoint", SportClimbing[[#This Row],[Total number of tries]])</f>
        <v>redpoint</v>
      </c>
      <c r="Q129">
        <f>_xlfn.XLOOKUP(SportClimbing[[#This Row],[Grade]],SCORE[GRADE],SCORE[SCORE],,)</f>
        <v>15</v>
      </c>
    </row>
    <row r="130" spans="1:17" x14ac:dyDescent="0.2">
      <c r="A130" s="21">
        <f>DATE(SportClimbing[[#This Row],[Year]],_xlfn.XLOOKUP(SportClimbing[[#This Row],[Month]],MONTHS[MONTHS 2],MONTHS[MONTHS 3]),SportClimbing[[#This Row],[Day]])</f>
        <v>44808</v>
      </c>
      <c r="B130" s="21" t="b">
        <f ca="1">AND(SportClimbing[[#This Row],[Date]] &gt;= TODAY()-365, SportClimbing[[#This Row],[Date]] &lt;= TODAY())</f>
        <v>0</v>
      </c>
      <c r="C130">
        <v>4</v>
      </c>
      <c r="D130" t="s">
        <v>159</v>
      </c>
      <c r="E130">
        <v>2022</v>
      </c>
      <c r="F130" t="s">
        <v>296</v>
      </c>
      <c r="G130" t="s">
        <v>21</v>
      </c>
      <c r="H130" t="s">
        <v>261</v>
      </c>
      <c r="I130" t="s">
        <v>1</v>
      </c>
      <c r="J130" t="s">
        <v>297</v>
      </c>
      <c r="K130">
        <v>27</v>
      </c>
      <c r="L130" t="str">
        <f>IF(SportClimbing[[#This Row],[Height (m)]]&lt;11, "0-10", IF(SportClimbing[[#This Row],[Height (m)]]&lt;16, "11-15", IF(SportClimbing[[#This Row],[Height (m)]]&lt;21, "16-20", IF(SportClimbing[[#This Row],[Height (m)]]&lt;26, "21-25", IF(SportClimbing[[#This Row],[Height (m)]]&lt;31, "26-30", IF(SportClimbing[[#This Row],[Height (m)]]&lt;36, "31-35", "35+"))))))</f>
        <v>26-30</v>
      </c>
      <c r="M130" t="s">
        <v>13</v>
      </c>
      <c r="N130">
        <v>5</v>
      </c>
      <c r="O130">
        <f>IF(ISNUMBER(SportClimbing[[#This Row],[Total number of tries]])=TRUE, SportClimbing[[#This Row],[Total number of tries]], 1)</f>
        <v>5</v>
      </c>
      <c r="P130" t="str">
        <f>IF(ISNUMBER(SportClimbing[[#This Row],[Total number of tries]])=TRUE, "redpoint", SportClimbing[[#This Row],[Total number of tries]])</f>
        <v>redpoint</v>
      </c>
      <c r="Q130">
        <f>_xlfn.XLOOKUP(SportClimbing[[#This Row],[Grade]],SCORE[GRADE],SCORE[SCORE],,)</f>
        <v>15</v>
      </c>
    </row>
    <row r="131" spans="1:17" x14ac:dyDescent="0.2">
      <c r="A131" s="21">
        <f>DATE(SportClimbing[[#This Row],[Year]],_xlfn.XLOOKUP(SportClimbing[[#This Row],[Month]],MONTHS[MONTHS 2],MONTHS[MONTHS 3]),SportClimbing[[#This Row],[Day]])</f>
        <v>44842</v>
      </c>
      <c r="B131" s="21" t="b">
        <f ca="1">AND(SportClimbing[[#This Row],[Date]] &gt;= TODAY()-365, SportClimbing[[#This Row],[Date]] &lt;= TODAY())</f>
        <v>0</v>
      </c>
      <c r="C131">
        <v>8</v>
      </c>
      <c r="D131" t="s">
        <v>162</v>
      </c>
      <c r="E131">
        <v>2022</v>
      </c>
      <c r="F131" t="s">
        <v>303</v>
      </c>
      <c r="G131" t="s">
        <v>3</v>
      </c>
      <c r="H131" t="s">
        <v>298</v>
      </c>
      <c r="I131" t="s">
        <v>300</v>
      </c>
      <c r="J131" t="s">
        <v>301</v>
      </c>
      <c r="K131">
        <v>20</v>
      </c>
      <c r="L131" t="str">
        <f>IF(SportClimbing[[#This Row],[Height (m)]]&lt;11, "0-10", IF(SportClimbing[[#This Row],[Height (m)]]&lt;16, "11-15", IF(SportClimbing[[#This Row],[Height (m)]]&lt;21, "16-20", IF(SportClimbing[[#This Row],[Height (m)]]&lt;26, "21-25", IF(SportClimbing[[#This Row],[Height (m)]]&lt;31, "26-30", IF(SportClimbing[[#This Row],[Height (m)]]&lt;36, "31-35", "35+"))))))</f>
        <v>16-20</v>
      </c>
      <c r="M131" t="s">
        <v>304</v>
      </c>
      <c r="N131" t="s">
        <v>130</v>
      </c>
      <c r="O131">
        <f>IF(ISNUMBER(SportClimbing[[#This Row],[Total number of tries]])=TRUE, SportClimbing[[#This Row],[Total number of tries]], 1)</f>
        <v>1</v>
      </c>
      <c r="P131" t="str">
        <f>IF(ISNUMBER(SportClimbing[[#This Row],[Total number of tries]])=TRUE, "redpoint", SportClimbing[[#This Row],[Total number of tries]])</f>
        <v>onsight</v>
      </c>
      <c r="Q131">
        <f>_xlfn.XLOOKUP(SportClimbing[[#This Row],[Grade]],SCORE[GRADE],SCORE[SCORE],,)</f>
        <v>10</v>
      </c>
    </row>
    <row r="132" spans="1:17" x14ac:dyDescent="0.2">
      <c r="A132" s="21">
        <f>DATE(SportClimbing[[#This Row],[Year]],_xlfn.XLOOKUP(SportClimbing[[#This Row],[Month]],MONTHS[MONTHS 2],MONTHS[MONTHS 3]),SportClimbing[[#This Row],[Day]])</f>
        <v>44842</v>
      </c>
      <c r="B132" s="21" t="b">
        <f ca="1">AND(SportClimbing[[#This Row],[Date]] &gt;= TODAY()-365, SportClimbing[[#This Row],[Date]] &lt;= TODAY())</f>
        <v>0</v>
      </c>
      <c r="C132">
        <v>8</v>
      </c>
      <c r="D132" t="s">
        <v>162</v>
      </c>
      <c r="E132">
        <v>2022</v>
      </c>
      <c r="F132" t="s">
        <v>299</v>
      </c>
      <c r="G132" t="s">
        <v>3</v>
      </c>
      <c r="H132" t="s">
        <v>298</v>
      </c>
      <c r="I132" t="s">
        <v>300</v>
      </c>
      <c r="J132" t="s">
        <v>302</v>
      </c>
      <c r="K132">
        <v>18</v>
      </c>
      <c r="L132" t="str">
        <f>IF(SportClimbing[[#This Row],[Height (m)]]&lt;11, "0-10", IF(SportClimbing[[#This Row],[Height (m)]]&lt;16, "11-15", IF(SportClimbing[[#This Row],[Height (m)]]&lt;21, "16-20", IF(SportClimbing[[#This Row],[Height (m)]]&lt;26, "21-25", IF(SportClimbing[[#This Row],[Height (m)]]&lt;31, "26-30", IF(SportClimbing[[#This Row],[Height (m)]]&lt;36, "31-35", "35+"))))))</f>
        <v>16-20</v>
      </c>
      <c r="M132" t="s">
        <v>304</v>
      </c>
      <c r="N132" t="s">
        <v>130</v>
      </c>
      <c r="O132">
        <f>IF(ISNUMBER(SportClimbing[[#This Row],[Total number of tries]])=TRUE, SportClimbing[[#This Row],[Total number of tries]], 1)</f>
        <v>1</v>
      </c>
      <c r="P132" t="str">
        <f>IF(ISNUMBER(SportClimbing[[#This Row],[Total number of tries]])=TRUE, "redpoint", SportClimbing[[#This Row],[Total number of tries]])</f>
        <v>onsight</v>
      </c>
      <c r="Q132">
        <f>_xlfn.XLOOKUP(SportClimbing[[#This Row],[Grade]],SCORE[GRADE],SCORE[SCORE],,)</f>
        <v>10</v>
      </c>
    </row>
    <row r="133" spans="1:17" x14ac:dyDescent="0.2">
      <c r="A133" s="21">
        <f>DATE(SportClimbing[[#This Row],[Year]],_xlfn.XLOOKUP(SportClimbing[[#This Row],[Month]],MONTHS[MONTHS 2],MONTHS[MONTHS 3]),SportClimbing[[#This Row],[Day]])</f>
        <v>44866</v>
      </c>
      <c r="B133" s="21" t="b">
        <f ca="1">AND(SportClimbing[[#This Row],[Date]] &gt;= TODAY()-365, SportClimbing[[#This Row],[Date]] &lt;= TODAY())</f>
        <v>0</v>
      </c>
      <c r="C133">
        <v>1</v>
      </c>
      <c r="D133" t="s">
        <v>160</v>
      </c>
      <c r="E133">
        <v>2022</v>
      </c>
      <c r="F133" t="s">
        <v>305</v>
      </c>
      <c r="G133" t="s">
        <v>21</v>
      </c>
      <c r="H133" t="s">
        <v>298</v>
      </c>
      <c r="I133" t="s">
        <v>306</v>
      </c>
      <c r="J133" t="s">
        <v>307</v>
      </c>
      <c r="K133">
        <v>15</v>
      </c>
      <c r="L133" t="str">
        <f>IF(SportClimbing[[#This Row],[Height (m)]]&lt;11, "0-10", IF(SportClimbing[[#This Row],[Height (m)]]&lt;16, "11-15", IF(SportClimbing[[#This Row],[Height (m)]]&lt;21, "16-20", IF(SportClimbing[[#This Row],[Height (m)]]&lt;26, "21-25", IF(SportClimbing[[#This Row],[Height (m)]]&lt;31, "26-30", IF(SportClimbing[[#This Row],[Height (m)]]&lt;36, "31-35", "35+"))))))</f>
        <v>11-15</v>
      </c>
      <c r="M133" t="s">
        <v>371</v>
      </c>
      <c r="N133">
        <v>3</v>
      </c>
      <c r="O133">
        <f>IF(ISNUMBER(SportClimbing[[#This Row],[Total number of tries]])=TRUE, SportClimbing[[#This Row],[Total number of tries]], 1)</f>
        <v>3</v>
      </c>
      <c r="P133" t="str">
        <f>IF(ISNUMBER(SportClimbing[[#This Row],[Total number of tries]])=TRUE, "redpoint", SportClimbing[[#This Row],[Total number of tries]])</f>
        <v>redpoint</v>
      </c>
      <c r="Q133">
        <f>_xlfn.XLOOKUP(SportClimbing[[#This Row],[Grade]],SCORE[GRADE],SCORE[SCORE],,)</f>
        <v>15</v>
      </c>
    </row>
    <row r="134" spans="1:17" x14ac:dyDescent="0.2">
      <c r="A134" s="21">
        <f>DATE(SportClimbing[[#This Row],[Year]],_xlfn.XLOOKUP(SportClimbing[[#This Row],[Month]],MONTHS[MONTHS 2],MONTHS[MONTHS 3]),SportClimbing[[#This Row],[Day]])</f>
        <v>44870</v>
      </c>
      <c r="B134" s="21" t="b">
        <f ca="1">AND(SportClimbing[[#This Row],[Date]] &gt;= TODAY()-365, SportClimbing[[#This Row],[Date]] &lt;= TODAY())</f>
        <v>0</v>
      </c>
      <c r="C134">
        <v>5</v>
      </c>
      <c r="D134" t="s">
        <v>160</v>
      </c>
      <c r="E134">
        <v>2022</v>
      </c>
      <c r="F134" t="s">
        <v>308</v>
      </c>
      <c r="G134" t="s">
        <v>3</v>
      </c>
      <c r="H134" t="s">
        <v>298</v>
      </c>
      <c r="I134" t="s">
        <v>306</v>
      </c>
      <c r="J134" t="s">
        <v>307</v>
      </c>
      <c r="K134">
        <v>20</v>
      </c>
      <c r="L134" t="str">
        <f>IF(SportClimbing[[#This Row],[Height (m)]]&lt;11, "0-10", IF(SportClimbing[[#This Row],[Height (m)]]&lt;16, "11-15", IF(SportClimbing[[#This Row],[Height (m)]]&lt;21, "16-20", IF(SportClimbing[[#This Row],[Height (m)]]&lt;26, "21-25", IF(SportClimbing[[#This Row],[Height (m)]]&lt;31, "26-30", IF(SportClimbing[[#This Row],[Height (m)]]&lt;36, "31-35", "35+"))))))</f>
        <v>16-20</v>
      </c>
      <c r="M134" t="s">
        <v>371</v>
      </c>
      <c r="N134" t="s">
        <v>130</v>
      </c>
      <c r="O134">
        <f>IF(ISNUMBER(SportClimbing[[#This Row],[Total number of tries]])=TRUE, SportClimbing[[#This Row],[Total number of tries]], 1)</f>
        <v>1</v>
      </c>
      <c r="P134" t="str">
        <f>IF(ISNUMBER(SportClimbing[[#This Row],[Total number of tries]])=TRUE, "redpoint", SportClimbing[[#This Row],[Total number of tries]])</f>
        <v>onsight</v>
      </c>
      <c r="Q134">
        <f>_xlfn.XLOOKUP(SportClimbing[[#This Row],[Grade]],SCORE[GRADE],SCORE[SCORE],,)</f>
        <v>10</v>
      </c>
    </row>
    <row r="135" spans="1:17" x14ac:dyDescent="0.2">
      <c r="A135" s="21">
        <f>DATE(SportClimbing[[#This Row],[Year]],_xlfn.XLOOKUP(SportClimbing[[#This Row],[Month]],MONTHS[MONTHS 2],MONTHS[MONTHS 3]),SportClimbing[[#This Row],[Day]])</f>
        <v>44877</v>
      </c>
      <c r="B135" s="21" t="b">
        <f ca="1">AND(SportClimbing[[#This Row],[Date]] &gt;= TODAY()-365, SportClimbing[[#This Row],[Date]] &lt;= TODAY())</f>
        <v>0</v>
      </c>
      <c r="C135">
        <v>12</v>
      </c>
      <c r="D135" t="s">
        <v>160</v>
      </c>
      <c r="E135">
        <v>2022</v>
      </c>
      <c r="F135" t="s">
        <v>309</v>
      </c>
      <c r="G135" t="s">
        <v>3</v>
      </c>
      <c r="H135" t="s">
        <v>298</v>
      </c>
      <c r="I135" t="s">
        <v>311</v>
      </c>
      <c r="J135" t="s">
        <v>310</v>
      </c>
      <c r="K135">
        <v>12</v>
      </c>
      <c r="L135" t="str">
        <f>IF(SportClimbing[[#This Row],[Height (m)]]&lt;11, "0-10", IF(SportClimbing[[#This Row],[Height (m)]]&lt;16, "11-15", IF(SportClimbing[[#This Row],[Height (m)]]&lt;21, "16-20", IF(SportClimbing[[#This Row],[Height (m)]]&lt;26, "21-25", IF(SportClimbing[[#This Row],[Height (m)]]&lt;31, "26-30", IF(SportClimbing[[#This Row],[Height (m)]]&lt;36, "31-35", "35+"))))))</f>
        <v>11-15</v>
      </c>
      <c r="M135" t="s">
        <v>371</v>
      </c>
      <c r="N135">
        <v>2</v>
      </c>
      <c r="O135">
        <f>IF(ISNUMBER(SportClimbing[[#This Row],[Total number of tries]])=TRUE, SportClimbing[[#This Row],[Total number of tries]], 1)</f>
        <v>2</v>
      </c>
      <c r="P135" t="str">
        <f>IF(ISNUMBER(SportClimbing[[#This Row],[Total number of tries]])=TRUE, "redpoint", SportClimbing[[#This Row],[Total number of tries]])</f>
        <v>redpoint</v>
      </c>
      <c r="Q135">
        <f>_xlfn.XLOOKUP(SportClimbing[[#This Row],[Grade]],SCORE[GRADE],SCORE[SCORE],,)</f>
        <v>10</v>
      </c>
    </row>
    <row r="136" spans="1:17" x14ac:dyDescent="0.2">
      <c r="A136" s="21">
        <f>DATE(SportClimbing[[#This Row],[Year]],_xlfn.XLOOKUP(SportClimbing[[#This Row],[Month]],MONTHS[MONTHS 2],MONTHS[MONTHS 3]),SportClimbing[[#This Row],[Day]])</f>
        <v>44884</v>
      </c>
      <c r="B136" s="21" t="b">
        <f ca="1">AND(SportClimbing[[#This Row],[Date]] &gt;= TODAY()-365, SportClimbing[[#This Row],[Date]] &lt;= TODAY())</f>
        <v>0</v>
      </c>
      <c r="C136">
        <v>19</v>
      </c>
      <c r="D136" t="s">
        <v>160</v>
      </c>
      <c r="E136">
        <v>2022</v>
      </c>
      <c r="F136" t="s">
        <v>312</v>
      </c>
      <c r="G136" t="s">
        <v>3</v>
      </c>
      <c r="H136" t="s">
        <v>313</v>
      </c>
      <c r="I136" t="s">
        <v>345</v>
      </c>
      <c r="J136" t="s">
        <v>345</v>
      </c>
      <c r="K136">
        <v>10</v>
      </c>
      <c r="L136" t="str">
        <f>IF(SportClimbing[[#This Row],[Height (m)]]&lt;11, "0-10", IF(SportClimbing[[#This Row],[Height (m)]]&lt;16, "11-15", IF(SportClimbing[[#This Row],[Height (m)]]&lt;21, "16-20", IF(SportClimbing[[#This Row],[Height (m)]]&lt;26, "21-25", IF(SportClimbing[[#This Row],[Height (m)]]&lt;31, "26-30", IF(SportClimbing[[#This Row],[Height (m)]]&lt;36, "31-35", "35+"))))))</f>
        <v>0-10</v>
      </c>
      <c r="M136" t="s">
        <v>371</v>
      </c>
      <c r="N136">
        <v>4</v>
      </c>
      <c r="O136">
        <f>IF(ISNUMBER(SportClimbing[[#This Row],[Total number of tries]])=TRUE, SportClimbing[[#This Row],[Total number of tries]], 1)</f>
        <v>4</v>
      </c>
      <c r="P136" t="str">
        <f>IF(ISNUMBER(SportClimbing[[#This Row],[Total number of tries]])=TRUE, "redpoint", SportClimbing[[#This Row],[Total number of tries]])</f>
        <v>redpoint</v>
      </c>
      <c r="Q136">
        <f>_xlfn.XLOOKUP(SportClimbing[[#This Row],[Grade]],SCORE[GRADE],SCORE[SCORE],,)</f>
        <v>10</v>
      </c>
    </row>
    <row r="137" spans="1:17" x14ac:dyDescent="0.2">
      <c r="A137" s="21">
        <f>DATE(SportClimbing[[#This Row],[Year]],_xlfn.XLOOKUP(SportClimbing[[#This Row],[Month]],MONTHS[MONTHS 2],MONTHS[MONTHS 3]),SportClimbing[[#This Row],[Day]])</f>
        <v>44963</v>
      </c>
      <c r="B137" s="21" t="b">
        <f ca="1">AND(SportClimbing[[#This Row],[Date]] &gt;= TODAY()-365, SportClimbing[[#This Row],[Date]] &lt;= TODAY())</f>
        <v>0</v>
      </c>
      <c r="C137">
        <v>6</v>
      </c>
      <c r="D137" t="s">
        <v>152</v>
      </c>
      <c r="E137">
        <v>2023</v>
      </c>
      <c r="F137" t="s">
        <v>244</v>
      </c>
      <c r="G137" t="s">
        <v>3</v>
      </c>
      <c r="H137" t="s">
        <v>262</v>
      </c>
      <c r="I137" t="s">
        <v>43</v>
      </c>
      <c r="J137" t="s">
        <v>93</v>
      </c>
      <c r="K137">
        <v>15</v>
      </c>
      <c r="L137" t="str">
        <f>IF(SportClimbing[[#This Row],[Height (m)]]&lt;11, "0-10", IF(SportClimbing[[#This Row],[Height (m)]]&lt;16, "11-15", IF(SportClimbing[[#This Row],[Height (m)]]&lt;21, "16-20", IF(SportClimbing[[#This Row],[Height (m)]]&lt;26, "21-25", IF(SportClimbing[[#This Row],[Height (m)]]&lt;31, "26-30", IF(SportClimbing[[#This Row],[Height (m)]]&lt;36, "31-35", "35+"))))))</f>
        <v>11-15</v>
      </c>
      <c r="M137" t="s">
        <v>120</v>
      </c>
      <c r="N137">
        <v>2</v>
      </c>
      <c r="O137">
        <f>IF(ISNUMBER(SportClimbing[[#This Row],[Total number of tries]])=TRUE, SportClimbing[[#This Row],[Total number of tries]], 1)</f>
        <v>2</v>
      </c>
      <c r="P137" t="str">
        <f>IF(ISNUMBER(SportClimbing[[#This Row],[Total number of tries]])=TRUE, "redpoint", SportClimbing[[#This Row],[Total number of tries]])</f>
        <v>redpoint</v>
      </c>
      <c r="Q137">
        <f>_xlfn.XLOOKUP(SportClimbing[[#This Row],[Grade]],SCORE[GRADE],SCORE[SCORE],,)</f>
        <v>10</v>
      </c>
    </row>
    <row r="138" spans="1:17" x14ac:dyDescent="0.2">
      <c r="A138" s="21">
        <f>DATE(SportClimbing[[#This Row],[Year]],_xlfn.XLOOKUP(SportClimbing[[#This Row],[Month]],MONTHS[MONTHS 2],MONTHS[MONTHS 3]),SportClimbing[[#This Row],[Day]])</f>
        <v>44966</v>
      </c>
      <c r="B138" s="21" t="b">
        <f ca="1">AND(SportClimbing[[#This Row],[Date]] &gt;= TODAY()-365, SportClimbing[[#This Row],[Date]] &lt;= TODAY())</f>
        <v>0</v>
      </c>
      <c r="C138">
        <v>9</v>
      </c>
      <c r="D138" t="s">
        <v>152</v>
      </c>
      <c r="E138">
        <v>2023</v>
      </c>
      <c r="F138" t="s">
        <v>316</v>
      </c>
      <c r="G138" t="s">
        <v>3</v>
      </c>
      <c r="H138" t="s">
        <v>262</v>
      </c>
      <c r="I138" t="s">
        <v>43</v>
      </c>
      <c r="J138" t="s">
        <v>315</v>
      </c>
      <c r="K138">
        <v>18</v>
      </c>
      <c r="L138" t="str">
        <f>IF(SportClimbing[[#This Row],[Height (m)]]&lt;11, "0-10", IF(SportClimbing[[#This Row],[Height (m)]]&lt;16, "11-15", IF(SportClimbing[[#This Row],[Height (m)]]&lt;21, "16-20", IF(SportClimbing[[#This Row],[Height (m)]]&lt;26, "21-25", IF(SportClimbing[[#This Row],[Height (m)]]&lt;31, "26-30", IF(SportClimbing[[#This Row],[Height (m)]]&lt;36, "31-35", "35+"))))))</f>
        <v>16-20</v>
      </c>
      <c r="M138" t="s">
        <v>371</v>
      </c>
      <c r="N138" t="s">
        <v>11</v>
      </c>
      <c r="O138">
        <f>IF(ISNUMBER(SportClimbing[[#This Row],[Total number of tries]])=TRUE, SportClimbing[[#This Row],[Total number of tries]], 1)</f>
        <v>1</v>
      </c>
      <c r="P138" t="str">
        <f>IF(ISNUMBER(SportClimbing[[#This Row],[Total number of tries]])=TRUE, "redpoint", SportClimbing[[#This Row],[Total number of tries]])</f>
        <v>flash</v>
      </c>
      <c r="Q138">
        <f>_xlfn.XLOOKUP(SportClimbing[[#This Row],[Grade]],SCORE[GRADE],SCORE[SCORE],,)</f>
        <v>10</v>
      </c>
    </row>
    <row r="139" spans="1:17" x14ac:dyDescent="0.2">
      <c r="A139" s="21">
        <f>DATE(SportClimbing[[#This Row],[Year]],_xlfn.XLOOKUP(SportClimbing[[#This Row],[Month]],MONTHS[MONTHS 2],MONTHS[MONTHS 3]),SportClimbing[[#This Row],[Day]])</f>
        <v>44966</v>
      </c>
      <c r="B139" s="21" t="b">
        <f ca="1">AND(SportClimbing[[#This Row],[Date]] &gt;= TODAY()-365, SportClimbing[[#This Row],[Date]] &lt;= TODAY())</f>
        <v>0</v>
      </c>
      <c r="C139">
        <v>9</v>
      </c>
      <c r="D139" t="s">
        <v>152</v>
      </c>
      <c r="E139">
        <v>2023</v>
      </c>
      <c r="F139" t="s">
        <v>314</v>
      </c>
      <c r="G139" t="s">
        <v>3</v>
      </c>
      <c r="H139" t="s">
        <v>262</v>
      </c>
      <c r="I139" t="s">
        <v>43</v>
      </c>
      <c r="J139" t="s">
        <v>315</v>
      </c>
      <c r="K139">
        <v>25</v>
      </c>
      <c r="L139" t="str">
        <f>IF(SportClimbing[[#This Row],[Height (m)]]&lt;11, "0-10", IF(SportClimbing[[#This Row],[Height (m)]]&lt;16, "11-15", IF(SportClimbing[[#This Row],[Height (m)]]&lt;21, "16-20", IF(SportClimbing[[#This Row],[Height (m)]]&lt;26, "21-25", IF(SportClimbing[[#This Row],[Height (m)]]&lt;31, "26-30", IF(SportClimbing[[#This Row],[Height (m)]]&lt;36, "31-35", "35+"))))))</f>
        <v>21-25</v>
      </c>
      <c r="M139" t="s">
        <v>304</v>
      </c>
      <c r="N139">
        <v>2</v>
      </c>
      <c r="O139">
        <f>IF(ISNUMBER(SportClimbing[[#This Row],[Total number of tries]])=TRUE, SportClimbing[[#This Row],[Total number of tries]], 1)</f>
        <v>2</v>
      </c>
      <c r="P139" t="str">
        <f>IF(ISNUMBER(SportClimbing[[#This Row],[Total number of tries]])=TRUE, "redpoint", SportClimbing[[#This Row],[Total number of tries]])</f>
        <v>redpoint</v>
      </c>
      <c r="Q139">
        <f>_xlfn.XLOOKUP(SportClimbing[[#This Row],[Grade]],SCORE[GRADE],SCORE[SCORE],,)</f>
        <v>10</v>
      </c>
    </row>
    <row r="140" spans="1:17" x14ac:dyDescent="0.2">
      <c r="A140" s="21">
        <f>DATE(SportClimbing[[#This Row],[Year]],_xlfn.XLOOKUP(SportClimbing[[#This Row],[Month]],MONTHS[MONTHS 2],MONTHS[MONTHS 3]),SportClimbing[[#This Row],[Day]])</f>
        <v>44967</v>
      </c>
      <c r="B140" s="21" t="b">
        <f ca="1">AND(SportClimbing[[#This Row],[Date]] &gt;= TODAY()-365, SportClimbing[[#This Row],[Date]] &lt;= TODAY())</f>
        <v>0</v>
      </c>
      <c r="C140">
        <v>10</v>
      </c>
      <c r="D140" t="s">
        <v>152</v>
      </c>
      <c r="E140">
        <v>2023</v>
      </c>
      <c r="F140" t="s">
        <v>317</v>
      </c>
      <c r="G140" t="s">
        <v>3</v>
      </c>
      <c r="H140" t="s">
        <v>262</v>
      </c>
      <c r="I140" t="s">
        <v>43</v>
      </c>
      <c r="J140" t="s">
        <v>206</v>
      </c>
      <c r="K140">
        <v>28</v>
      </c>
      <c r="L140" t="str">
        <f>IF(SportClimbing[[#This Row],[Height (m)]]&lt;11, "0-10", IF(SportClimbing[[#This Row],[Height (m)]]&lt;16, "11-15", IF(SportClimbing[[#This Row],[Height (m)]]&lt;21, "16-20", IF(SportClimbing[[#This Row],[Height (m)]]&lt;26, "21-25", IF(SportClimbing[[#This Row],[Height (m)]]&lt;31, "26-30", IF(SportClimbing[[#This Row],[Height (m)]]&lt;36, "31-35", "35+"))))))</f>
        <v>26-30</v>
      </c>
      <c r="M140" t="s">
        <v>304</v>
      </c>
      <c r="N140" t="s">
        <v>11</v>
      </c>
      <c r="O140">
        <f>IF(ISNUMBER(SportClimbing[[#This Row],[Total number of tries]])=TRUE, SportClimbing[[#This Row],[Total number of tries]], 1)</f>
        <v>1</v>
      </c>
      <c r="P140" t="str">
        <f>IF(ISNUMBER(SportClimbing[[#This Row],[Total number of tries]])=TRUE, "redpoint", SportClimbing[[#This Row],[Total number of tries]])</f>
        <v>flash</v>
      </c>
      <c r="Q140">
        <f>_xlfn.XLOOKUP(SportClimbing[[#This Row],[Grade]],SCORE[GRADE],SCORE[SCORE],,)</f>
        <v>10</v>
      </c>
    </row>
    <row r="141" spans="1:17" x14ac:dyDescent="0.2">
      <c r="A141" s="21">
        <f>DATE(SportClimbing[[#This Row],[Year]],_xlfn.XLOOKUP(SportClimbing[[#This Row],[Month]],MONTHS[MONTHS 2],MONTHS[MONTHS 3]),SportClimbing[[#This Row],[Day]])</f>
        <v>44967</v>
      </c>
      <c r="B141" s="21" t="b">
        <f ca="1">AND(SportClimbing[[#This Row],[Date]] &gt;= TODAY()-365, SportClimbing[[#This Row],[Date]] &lt;= TODAY())</f>
        <v>0</v>
      </c>
      <c r="C141">
        <v>10</v>
      </c>
      <c r="D141" t="s">
        <v>152</v>
      </c>
      <c r="E141">
        <v>2023</v>
      </c>
      <c r="F141" t="s">
        <v>318</v>
      </c>
      <c r="G141" t="s">
        <v>3</v>
      </c>
      <c r="H141" t="s">
        <v>262</v>
      </c>
      <c r="I141" t="s">
        <v>43</v>
      </c>
      <c r="J141" t="s">
        <v>206</v>
      </c>
      <c r="K141">
        <v>20</v>
      </c>
      <c r="L141" t="str">
        <f>IF(SportClimbing[[#This Row],[Height (m)]]&lt;11, "0-10", IF(SportClimbing[[#This Row],[Height (m)]]&lt;16, "11-15", IF(SportClimbing[[#This Row],[Height (m)]]&lt;21, "16-20", IF(SportClimbing[[#This Row],[Height (m)]]&lt;26, "21-25", IF(SportClimbing[[#This Row],[Height (m)]]&lt;31, "26-30", IF(SportClimbing[[#This Row],[Height (m)]]&lt;36, "31-35", "35+"))))))</f>
        <v>16-20</v>
      </c>
      <c r="M141" t="s">
        <v>120</v>
      </c>
      <c r="N141">
        <v>2</v>
      </c>
      <c r="O141">
        <f>IF(ISNUMBER(SportClimbing[[#This Row],[Total number of tries]])=TRUE, SportClimbing[[#This Row],[Total number of tries]], 1)</f>
        <v>2</v>
      </c>
      <c r="P141" t="str">
        <f>IF(ISNUMBER(SportClimbing[[#This Row],[Total number of tries]])=TRUE, "redpoint", SportClimbing[[#This Row],[Total number of tries]])</f>
        <v>redpoint</v>
      </c>
      <c r="Q141">
        <f>_xlfn.XLOOKUP(SportClimbing[[#This Row],[Grade]],SCORE[GRADE],SCORE[SCORE],,)</f>
        <v>10</v>
      </c>
    </row>
    <row r="142" spans="1:17" x14ac:dyDescent="0.2">
      <c r="A142" s="21">
        <f>DATE(SportClimbing[[#This Row],[Year]],_xlfn.XLOOKUP(SportClimbing[[#This Row],[Month]],MONTHS[MONTHS 2],MONTHS[MONTHS 3]),SportClimbing[[#This Row],[Day]])</f>
        <v>44968</v>
      </c>
      <c r="B142" s="21" t="b">
        <f ca="1">AND(SportClimbing[[#This Row],[Date]] &gt;= TODAY()-365, SportClimbing[[#This Row],[Date]] &lt;= TODAY())</f>
        <v>0</v>
      </c>
      <c r="C142">
        <v>11</v>
      </c>
      <c r="D142" t="s">
        <v>152</v>
      </c>
      <c r="E142">
        <v>2023</v>
      </c>
      <c r="F142" t="s">
        <v>319</v>
      </c>
      <c r="G142" t="s">
        <v>3</v>
      </c>
      <c r="H142" t="s">
        <v>262</v>
      </c>
      <c r="I142" t="s">
        <v>43</v>
      </c>
      <c r="J142" t="s">
        <v>206</v>
      </c>
      <c r="K142">
        <v>28</v>
      </c>
      <c r="L142" t="str">
        <f>IF(SportClimbing[[#This Row],[Height (m)]]&lt;11, "0-10", IF(SportClimbing[[#This Row],[Height (m)]]&lt;16, "11-15", IF(SportClimbing[[#This Row],[Height (m)]]&lt;21, "16-20", IF(SportClimbing[[#This Row],[Height (m)]]&lt;26, "21-25", IF(SportClimbing[[#This Row],[Height (m)]]&lt;31, "26-30", IF(SportClimbing[[#This Row],[Height (m)]]&lt;36, "31-35", "35+"))))))</f>
        <v>26-30</v>
      </c>
      <c r="M142" t="s">
        <v>304</v>
      </c>
      <c r="N142" t="s">
        <v>130</v>
      </c>
      <c r="O142">
        <f>IF(ISNUMBER(SportClimbing[[#This Row],[Total number of tries]])=TRUE, SportClimbing[[#This Row],[Total number of tries]], 1)</f>
        <v>1</v>
      </c>
      <c r="P142" t="str">
        <f>IF(ISNUMBER(SportClimbing[[#This Row],[Total number of tries]])=TRUE, "redpoint", SportClimbing[[#This Row],[Total number of tries]])</f>
        <v>onsight</v>
      </c>
      <c r="Q142">
        <f>_xlfn.XLOOKUP(SportClimbing[[#This Row],[Grade]],SCORE[GRADE],SCORE[SCORE],,)</f>
        <v>10</v>
      </c>
    </row>
    <row r="143" spans="1:17" x14ac:dyDescent="0.2">
      <c r="A143" s="21">
        <f>DATE(SportClimbing[[#This Row],[Year]],_xlfn.XLOOKUP(SportClimbing[[#This Row],[Month]],MONTHS[MONTHS 2],MONTHS[MONTHS 3]),SportClimbing[[#This Row],[Day]])</f>
        <v>44976</v>
      </c>
      <c r="B143" s="21" t="b">
        <f ca="1">AND(SportClimbing[[#This Row],[Date]] &gt;= TODAY()-365, SportClimbing[[#This Row],[Date]] &lt;= TODAY())</f>
        <v>0</v>
      </c>
      <c r="C143">
        <v>19</v>
      </c>
      <c r="D143" t="s">
        <v>152</v>
      </c>
      <c r="E143">
        <v>2023</v>
      </c>
      <c r="F143" t="s">
        <v>321</v>
      </c>
      <c r="G143" t="s">
        <v>21</v>
      </c>
      <c r="H143" t="s">
        <v>262</v>
      </c>
      <c r="I143" t="s">
        <v>43</v>
      </c>
      <c r="J143" t="s">
        <v>320</v>
      </c>
      <c r="K143">
        <v>18</v>
      </c>
      <c r="L143" t="str">
        <f>IF(SportClimbing[[#This Row],[Height (m)]]&lt;11, "0-10", IF(SportClimbing[[#This Row],[Height (m)]]&lt;16, "11-15", IF(SportClimbing[[#This Row],[Height (m)]]&lt;21, "16-20", IF(SportClimbing[[#This Row],[Height (m)]]&lt;26, "21-25", IF(SportClimbing[[#This Row],[Height (m)]]&lt;31, "26-30", IF(SportClimbing[[#This Row],[Height (m)]]&lt;36, "31-35", "35+"))))))</f>
        <v>16-20</v>
      </c>
      <c r="M143" t="s">
        <v>120</v>
      </c>
      <c r="N143">
        <v>2</v>
      </c>
      <c r="O143">
        <f>IF(ISNUMBER(SportClimbing[[#This Row],[Total number of tries]])=TRUE, SportClimbing[[#This Row],[Total number of tries]], 1)</f>
        <v>2</v>
      </c>
      <c r="P143" t="str">
        <f>IF(ISNUMBER(SportClimbing[[#This Row],[Total number of tries]])=TRUE, "redpoint", SportClimbing[[#This Row],[Total number of tries]])</f>
        <v>redpoint</v>
      </c>
      <c r="Q143">
        <f>_xlfn.XLOOKUP(SportClimbing[[#This Row],[Grade]],SCORE[GRADE],SCORE[SCORE],,)</f>
        <v>15</v>
      </c>
    </row>
    <row r="144" spans="1:17" x14ac:dyDescent="0.2">
      <c r="A144" s="21">
        <f>DATE(SportClimbing[[#This Row],[Year]],_xlfn.XLOOKUP(SportClimbing[[#This Row],[Month]],MONTHS[MONTHS 2],MONTHS[MONTHS 3]),SportClimbing[[#This Row],[Day]])</f>
        <v>44976</v>
      </c>
      <c r="B144" s="21" t="b">
        <f ca="1">AND(SportClimbing[[#This Row],[Date]] &gt;= TODAY()-365, SportClimbing[[#This Row],[Date]] &lt;= TODAY())</f>
        <v>0</v>
      </c>
      <c r="C144">
        <v>19</v>
      </c>
      <c r="D144" t="s">
        <v>152</v>
      </c>
      <c r="E144">
        <v>2023</v>
      </c>
      <c r="F144" t="s">
        <v>322</v>
      </c>
      <c r="G144" t="s">
        <v>3</v>
      </c>
      <c r="H144" t="s">
        <v>262</v>
      </c>
      <c r="I144" t="s">
        <v>43</v>
      </c>
      <c r="J144" t="s">
        <v>91</v>
      </c>
      <c r="K144">
        <v>25</v>
      </c>
      <c r="L144" t="str">
        <f>IF(SportClimbing[[#This Row],[Height (m)]]&lt;11, "0-10", IF(SportClimbing[[#This Row],[Height (m)]]&lt;16, "11-15", IF(SportClimbing[[#This Row],[Height (m)]]&lt;21, "16-20", IF(SportClimbing[[#This Row],[Height (m)]]&lt;26, "21-25", IF(SportClimbing[[#This Row],[Height (m)]]&lt;31, "26-30", IF(SportClimbing[[#This Row],[Height (m)]]&lt;36, "31-35", "35+"))))))</f>
        <v>21-25</v>
      </c>
      <c r="M144" t="s">
        <v>371</v>
      </c>
      <c r="N144">
        <v>2</v>
      </c>
      <c r="O144">
        <f>IF(ISNUMBER(SportClimbing[[#This Row],[Total number of tries]])=TRUE, SportClimbing[[#This Row],[Total number of tries]], 1)</f>
        <v>2</v>
      </c>
      <c r="P144" t="str">
        <f>IF(ISNUMBER(SportClimbing[[#This Row],[Total number of tries]])=TRUE, "redpoint", SportClimbing[[#This Row],[Total number of tries]])</f>
        <v>redpoint</v>
      </c>
      <c r="Q144">
        <f>_xlfn.XLOOKUP(SportClimbing[[#This Row],[Grade]],SCORE[GRADE],SCORE[SCORE],,)</f>
        <v>10</v>
      </c>
    </row>
    <row r="145" spans="1:17" x14ac:dyDescent="0.2">
      <c r="A145" s="21">
        <f>DATE(SportClimbing[[#This Row],[Year]],_xlfn.XLOOKUP(SportClimbing[[#This Row],[Month]],MONTHS[MONTHS 2],MONTHS[MONTHS 3]),SportClimbing[[#This Row],[Day]])</f>
        <v>44979</v>
      </c>
      <c r="B145" s="21" t="b">
        <f ca="1">AND(SportClimbing[[#This Row],[Date]] &gt;= TODAY()-365, SportClimbing[[#This Row],[Date]] &lt;= TODAY())</f>
        <v>0</v>
      </c>
      <c r="C145">
        <v>22</v>
      </c>
      <c r="D145" t="s">
        <v>152</v>
      </c>
      <c r="E145">
        <v>2023</v>
      </c>
      <c r="F145" t="s">
        <v>389</v>
      </c>
      <c r="G145" t="s">
        <v>3</v>
      </c>
      <c r="H145" t="s">
        <v>262</v>
      </c>
      <c r="I145" t="s">
        <v>323</v>
      </c>
      <c r="J145" t="s">
        <v>330</v>
      </c>
      <c r="K145">
        <v>18</v>
      </c>
      <c r="L145" t="str">
        <f>IF(SportClimbing[[#This Row],[Height (m)]]&lt;11, "0-10", IF(SportClimbing[[#This Row],[Height (m)]]&lt;16, "11-15", IF(SportClimbing[[#This Row],[Height (m)]]&lt;21, "16-20", IF(SportClimbing[[#This Row],[Height (m)]]&lt;26, "21-25", IF(SportClimbing[[#This Row],[Height (m)]]&lt;31, "26-30", IF(SportClimbing[[#This Row],[Height (m)]]&lt;36, "31-35", "35+"))))))</f>
        <v>16-20</v>
      </c>
      <c r="M145" t="s">
        <v>324</v>
      </c>
      <c r="N145" t="s">
        <v>130</v>
      </c>
      <c r="O145">
        <f>IF(ISNUMBER(SportClimbing[[#This Row],[Total number of tries]])=TRUE, SportClimbing[[#This Row],[Total number of tries]], 1)</f>
        <v>1</v>
      </c>
      <c r="P145" t="str">
        <f>IF(ISNUMBER(SportClimbing[[#This Row],[Total number of tries]])=TRUE, "redpoint", SportClimbing[[#This Row],[Total number of tries]])</f>
        <v>onsight</v>
      </c>
      <c r="Q145">
        <f>_xlfn.XLOOKUP(SportClimbing[[#This Row],[Grade]],SCORE[GRADE],SCORE[SCORE],,)</f>
        <v>10</v>
      </c>
    </row>
    <row r="146" spans="1:17" x14ac:dyDescent="0.2">
      <c r="A146" s="21">
        <f>DATE(SportClimbing[[#This Row],[Year]],_xlfn.XLOOKUP(SportClimbing[[#This Row],[Month]],MONTHS[MONTHS 2],MONTHS[MONTHS 3]),SportClimbing[[#This Row],[Day]])</f>
        <v>44983</v>
      </c>
      <c r="B146" s="21" t="b">
        <f ca="1">AND(SportClimbing[[#This Row],[Date]] &gt;= TODAY()-365, SportClimbing[[#This Row],[Date]] &lt;= TODAY())</f>
        <v>0</v>
      </c>
      <c r="C146">
        <v>26</v>
      </c>
      <c r="D146" t="s">
        <v>152</v>
      </c>
      <c r="E146">
        <v>2023</v>
      </c>
      <c r="F146" t="s">
        <v>326</v>
      </c>
      <c r="G146" t="s">
        <v>3</v>
      </c>
      <c r="H146" t="s">
        <v>262</v>
      </c>
      <c r="I146" t="s">
        <v>126</v>
      </c>
      <c r="J146" t="s">
        <v>328</v>
      </c>
      <c r="K146">
        <v>30</v>
      </c>
      <c r="L146" t="str">
        <f>IF(SportClimbing[[#This Row],[Height (m)]]&lt;11, "0-10", IF(SportClimbing[[#This Row],[Height (m)]]&lt;16, "11-15", IF(SportClimbing[[#This Row],[Height (m)]]&lt;21, "16-20", IF(SportClimbing[[#This Row],[Height (m)]]&lt;26, "21-25", IF(SportClimbing[[#This Row],[Height (m)]]&lt;31, "26-30", IF(SportClimbing[[#This Row],[Height (m)]]&lt;36, "31-35", "35+"))))))</f>
        <v>26-30</v>
      </c>
      <c r="M146" t="s">
        <v>231</v>
      </c>
      <c r="N146" t="s">
        <v>130</v>
      </c>
      <c r="O146">
        <f>IF(ISNUMBER(SportClimbing[[#This Row],[Total number of tries]])=TRUE, SportClimbing[[#This Row],[Total number of tries]], 1)</f>
        <v>1</v>
      </c>
      <c r="P146" t="str">
        <f>IF(ISNUMBER(SportClimbing[[#This Row],[Total number of tries]])=TRUE, "redpoint", SportClimbing[[#This Row],[Total number of tries]])</f>
        <v>onsight</v>
      </c>
      <c r="Q146">
        <f>_xlfn.XLOOKUP(SportClimbing[[#This Row],[Grade]],SCORE[GRADE],SCORE[SCORE],,)</f>
        <v>10</v>
      </c>
    </row>
    <row r="147" spans="1:17" x14ac:dyDescent="0.2">
      <c r="A147" s="21">
        <f>DATE(SportClimbing[[#This Row],[Year]],_xlfn.XLOOKUP(SportClimbing[[#This Row],[Month]],MONTHS[MONTHS 2],MONTHS[MONTHS 3]),SportClimbing[[#This Row],[Day]])</f>
        <v>44983</v>
      </c>
      <c r="B147" s="21" t="b">
        <f ca="1">AND(SportClimbing[[#This Row],[Date]] &gt;= TODAY()-365, SportClimbing[[#This Row],[Date]] &lt;= TODAY())</f>
        <v>0</v>
      </c>
      <c r="C147">
        <v>26</v>
      </c>
      <c r="D147" t="s">
        <v>152</v>
      </c>
      <c r="E147">
        <v>2023</v>
      </c>
      <c r="F147" t="s">
        <v>327</v>
      </c>
      <c r="G147" t="s">
        <v>3</v>
      </c>
      <c r="H147" t="s">
        <v>262</v>
      </c>
      <c r="I147" t="s">
        <v>126</v>
      </c>
      <c r="J147" t="s">
        <v>328</v>
      </c>
      <c r="K147">
        <v>25</v>
      </c>
      <c r="L147" t="str">
        <f>IF(SportClimbing[[#This Row],[Height (m)]]&lt;11, "0-10", IF(SportClimbing[[#This Row],[Height (m)]]&lt;16, "11-15", IF(SportClimbing[[#This Row],[Height (m)]]&lt;21, "16-20", IF(SportClimbing[[#This Row],[Height (m)]]&lt;26, "21-25", IF(SportClimbing[[#This Row],[Height (m)]]&lt;31, "26-30", IF(SportClimbing[[#This Row],[Height (m)]]&lt;36, "31-35", "35+"))))))</f>
        <v>21-25</v>
      </c>
      <c r="M147" t="s">
        <v>120</v>
      </c>
      <c r="N147" t="s">
        <v>11</v>
      </c>
      <c r="O147">
        <f>IF(ISNUMBER(SportClimbing[[#This Row],[Total number of tries]])=TRUE, SportClimbing[[#This Row],[Total number of tries]], 1)</f>
        <v>1</v>
      </c>
      <c r="P147" t="str">
        <f>IF(ISNUMBER(SportClimbing[[#This Row],[Total number of tries]])=TRUE, "redpoint", SportClimbing[[#This Row],[Total number of tries]])</f>
        <v>flash</v>
      </c>
      <c r="Q147">
        <f>_xlfn.XLOOKUP(SportClimbing[[#This Row],[Grade]],SCORE[GRADE],SCORE[SCORE],,)</f>
        <v>10</v>
      </c>
    </row>
    <row r="148" spans="1:17" x14ac:dyDescent="0.2">
      <c r="A148" s="21">
        <f>DATE(SportClimbing[[#This Row],[Year]],_xlfn.XLOOKUP(SportClimbing[[#This Row],[Month]],MONTHS[MONTHS 2],MONTHS[MONTHS 3]),SportClimbing[[#This Row],[Day]])</f>
        <v>44984</v>
      </c>
      <c r="B148" s="21" t="b">
        <f ca="1">AND(SportClimbing[[#This Row],[Date]] &gt;= TODAY()-365, SportClimbing[[#This Row],[Date]] &lt;= TODAY())</f>
        <v>0</v>
      </c>
      <c r="C148">
        <v>27</v>
      </c>
      <c r="D148" t="s">
        <v>152</v>
      </c>
      <c r="E148">
        <v>2023</v>
      </c>
      <c r="F148" t="s">
        <v>329</v>
      </c>
      <c r="G148" t="s">
        <v>3</v>
      </c>
      <c r="H148" t="s">
        <v>262</v>
      </c>
      <c r="I148" t="s">
        <v>126</v>
      </c>
      <c r="J148" t="s">
        <v>380</v>
      </c>
      <c r="K148">
        <v>16</v>
      </c>
      <c r="L148" t="str">
        <f>IF(SportClimbing[[#This Row],[Height (m)]]&lt;11, "0-10", IF(SportClimbing[[#This Row],[Height (m)]]&lt;16, "11-15", IF(SportClimbing[[#This Row],[Height (m)]]&lt;21, "16-20", IF(SportClimbing[[#This Row],[Height (m)]]&lt;26, "21-25", IF(SportClimbing[[#This Row],[Height (m)]]&lt;31, "26-30", IF(SportClimbing[[#This Row],[Height (m)]]&lt;36, "31-35", "35+"))))))</f>
        <v>16-20</v>
      </c>
      <c r="M148" t="s">
        <v>325</v>
      </c>
      <c r="N148" t="s">
        <v>130</v>
      </c>
      <c r="O148">
        <f>IF(ISNUMBER(SportClimbing[[#This Row],[Total number of tries]])=TRUE, SportClimbing[[#This Row],[Total number of tries]], 1)</f>
        <v>1</v>
      </c>
      <c r="P148" t="str">
        <f>IF(ISNUMBER(SportClimbing[[#This Row],[Total number of tries]])=TRUE, "redpoint", SportClimbing[[#This Row],[Total number of tries]])</f>
        <v>onsight</v>
      </c>
      <c r="Q148">
        <f>_xlfn.XLOOKUP(SportClimbing[[#This Row],[Grade]],SCORE[GRADE],SCORE[SCORE],,)</f>
        <v>10</v>
      </c>
    </row>
    <row r="149" spans="1:17" x14ac:dyDescent="0.2">
      <c r="A149" s="21">
        <f>DATE(SportClimbing[[#This Row],[Year]],_xlfn.XLOOKUP(SportClimbing[[#This Row],[Month]],MONTHS[MONTHS 2],MONTHS[MONTHS 3]),SportClimbing[[#This Row],[Day]])</f>
        <v>45009</v>
      </c>
      <c r="B149" s="21" t="b">
        <f ca="1">AND(SportClimbing[[#This Row],[Date]] &gt;= TODAY()-365, SportClimbing[[#This Row],[Date]] &lt;= TODAY())</f>
        <v>0</v>
      </c>
      <c r="C149">
        <v>24</v>
      </c>
      <c r="D149" t="s">
        <v>368</v>
      </c>
      <c r="E149">
        <v>2023</v>
      </c>
      <c r="F149" t="s">
        <v>331</v>
      </c>
      <c r="G149" t="s">
        <v>3</v>
      </c>
      <c r="H149" s="23" t="s">
        <v>298</v>
      </c>
      <c r="I149" s="23" t="s">
        <v>306</v>
      </c>
      <c r="J149" t="s">
        <v>333</v>
      </c>
      <c r="K149">
        <v>22</v>
      </c>
      <c r="L149" t="str">
        <f>IF(SportClimbing[[#This Row],[Height (m)]]&lt;11, "0-10", IF(SportClimbing[[#This Row],[Height (m)]]&lt;16, "11-15", IF(SportClimbing[[#This Row],[Height (m)]]&lt;21, "16-20", IF(SportClimbing[[#This Row],[Height (m)]]&lt;26, "21-25", IF(SportClimbing[[#This Row],[Height (m)]]&lt;31, "26-30", IF(SportClimbing[[#This Row],[Height (m)]]&lt;36, "31-35", "35+"))))))</f>
        <v>21-25</v>
      </c>
      <c r="M149" t="s">
        <v>332</v>
      </c>
      <c r="N149" t="s">
        <v>11</v>
      </c>
      <c r="O149">
        <f>IF(ISNUMBER(SportClimbing[[#This Row],[Total number of tries]])=TRUE, SportClimbing[[#This Row],[Total number of tries]], 1)</f>
        <v>1</v>
      </c>
      <c r="P149" t="str">
        <f>IF(ISNUMBER(SportClimbing[[#This Row],[Total number of tries]])=TRUE, "redpoint", SportClimbing[[#This Row],[Total number of tries]])</f>
        <v>flash</v>
      </c>
      <c r="Q149">
        <f>_xlfn.XLOOKUP(SportClimbing[[#This Row],[Grade]],SCORE[GRADE],SCORE[SCORE],,)</f>
        <v>10</v>
      </c>
    </row>
    <row r="150" spans="1:17" x14ac:dyDescent="0.2">
      <c r="A150" s="21">
        <f>DATE(SportClimbing[[#This Row],[Year]],_xlfn.XLOOKUP(SportClimbing[[#This Row],[Month]],MONTHS[MONTHS 2],MONTHS[MONTHS 3]),SportClimbing[[#This Row],[Day]])</f>
        <v>45073</v>
      </c>
      <c r="B150" s="21" t="b">
        <f ca="1">AND(SportClimbing[[#This Row],[Date]] &gt;= TODAY()-365, SportClimbing[[#This Row],[Date]] &lt;= TODAY())</f>
        <v>0</v>
      </c>
      <c r="C150">
        <v>27</v>
      </c>
      <c r="D150" t="s">
        <v>155</v>
      </c>
      <c r="E150">
        <v>2023</v>
      </c>
      <c r="F150" t="s">
        <v>335</v>
      </c>
      <c r="G150" t="s">
        <v>3</v>
      </c>
      <c r="H150" s="23" t="s">
        <v>298</v>
      </c>
      <c r="I150" t="s">
        <v>334</v>
      </c>
      <c r="J150" t="s">
        <v>335</v>
      </c>
      <c r="K150">
        <v>15</v>
      </c>
      <c r="L150" t="str">
        <f>IF(SportClimbing[[#This Row],[Height (m)]]&lt;11, "0-10", IF(SportClimbing[[#This Row],[Height (m)]]&lt;16, "11-15", IF(SportClimbing[[#This Row],[Height (m)]]&lt;21, "16-20", IF(SportClimbing[[#This Row],[Height (m)]]&lt;26, "21-25", IF(SportClimbing[[#This Row],[Height (m)]]&lt;31, "26-30", IF(SportClimbing[[#This Row],[Height (m)]]&lt;36, "31-35", "35+"))))))</f>
        <v>11-15</v>
      </c>
      <c r="M150" t="s">
        <v>371</v>
      </c>
      <c r="N150">
        <v>2</v>
      </c>
      <c r="O150">
        <f>IF(ISNUMBER(SportClimbing[[#This Row],[Total number of tries]])=TRUE, SportClimbing[[#This Row],[Total number of tries]], 1)</f>
        <v>2</v>
      </c>
      <c r="P150" t="str">
        <f>IF(ISNUMBER(SportClimbing[[#This Row],[Total number of tries]])=TRUE, "redpoint", SportClimbing[[#This Row],[Total number of tries]])</f>
        <v>redpoint</v>
      </c>
      <c r="Q150">
        <f>_xlfn.XLOOKUP(SportClimbing[[#This Row],[Grade]],SCORE[GRADE],SCORE[SCORE],,)</f>
        <v>10</v>
      </c>
    </row>
    <row r="151" spans="1:17" x14ac:dyDescent="0.2">
      <c r="A151" s="21">
        <f>DATE(SportClimbing[[#This Row],[Year]],_xlfn.XLOOKUP(SportClimbing[[#This Row],[Month]],MONTHS[MONTHS 2],MONTHS[MONTHS 3]),SportClimbing[[#This Row],[Day]])</f>
        <v>45094</v>
      </c>
      <c r="B151" s="21" t="b">
        <f ca="1">AND(SportClimbing[[#This Row],[Date]] &gt;= TODAY()-365, SportClimbing[[#This Row],[Date]] &lt;= TODAY())</f>
        <v>0</v>
      </c>
      <c r="C151">
        <v>17</v>
      </c>
      <c r="D151" t="s">
        <v>367</v>
      </c>
      <c r="E151">
        <v>2023</v>
      </c>
      <c r="F151" t="s">
        <v>336</v>
      </c>
      <c r="G151" t="s">
        <v>3</v>
      </c>
      <c r="H151" s="23" t="s">
        <v>298</v>
      </c>
      <c r="I151" t="s">
        <v>343</v>
      </c>
      <c r="J151" t="s">
        <v>337</v>
      </c>
      <c r="K151">
        <v>18</v>
      </c>
      <c r="L151" t="str">
        <f>IF(SportClimbing[[#This Row],[Height (m)]]&lt;11, "0-10", IF(SportClimbing[[#This Row],[Height (m)]]&lt;16, "11-15", IF(SportClimbing[[#This Row],[Height (m)]]&lt;21, "16-20", IF(SportClimbing[[#This Row],[Height (m)]]&lt;26, "21-25", IF(SportClimbing[[#This Row],[Height (m)]]&lt;31, "26-30", IF(SportClimbing[[#This Row],[Height (m)]]&lt;36, "31-35", "35+"))))))</f>
        <v>16-20</v>
      </c>
      <c r="M151" t="s">
        <v>371</v>
      </c>
      <c r="N151">
        <v>2</v>
      </c>
      <c r="O151">
        <f>IF(ISNUMBER(SportClimbing[[#This Row],[Total number of tries]])=TRUE, SportClimbing[[#This Row],[Total number of tries]], 1)</f>
        <v>2</v>
      </c>
      <c r="P151" t="str">
        <f>IF(ISNUMBER(SportClimbing[[#This Row],[Total number of tries]])=TRUE, "redpoint", SportClimbing[[#This Row],[Total number of tries]])</f>
        <v>redpoint</v>
      </c>
      <c r="Q151">
        <f>_xlfn.XLOOKUP(SportClimbing[[#This Row],[Grade]],SCORE[GRADE],SCORE[SCORE],,)</f>
        <v>10</v>
      </c>
    </row>
    <row r="152" spans="1:17" x14ac:dyDescent="0.2">
      <c r="A152" s="21">
        <f>DATE(SportClimbing[[#This Row],[Year]],_xlfn.XLOOKUP(SportClimbing[[#This Row],[Month]],MONTHS[MONTHS 2],MONTHS[MONTHS 3]),SportClimbing[[#This Row],[Day]])</f>
        <v>45110</v>
      </c>
      <c r="B152" s="21" t="b">
        <f ca="1">AND(SportClimbing[[#This Row],[Date]] &gt;= TODAY()-365, SportClimbing[[#This Row],[Date]] &lt;= TODAY())</f>
        <v>0</v>
      </c>
      <c r="C152">
        <v>3</v>
      </c>
      <c r="D152" t="s">
        <v>366</v>
      </c>
      <c r="E152">
        <v>2023</v>
      </c>
      <c r="F152" t="s">
        <v>340</v>
      </c>
      <c r="G152" t="s">
        <v>3</v>
      </c>
      <c r="H152" s="23" t="s">
        <v>298</v>
      </c>
      <c r="I152" t="s">
        <v>381</v>
      </c>
      <c r="J152" t="s">
        <v>342</v>
      </c>
      <c r="K152">
        <v>20</v>
      </c>
      <c r="L152" t="str">
        <f>IF(SportClimbing[[#This Row],[Height (m)]]&lt;11, "0-10", IF(SportClimbing[[#This Row],[Height (m)]]&lt;16, "11-15", IF(SportClimbing[[#This Row],[Height (m)]]&lt;21, "16-20", IF(SportClimbing[[#This Row],[Height (m)]]&lt;26, "21-25", IF(SportClimbing[[#This Row],[Height (m)]]&lt;31, "26-30", IF(SportClimbing[[#This Row],[Height (m)]]&lt;36, "31-35", "35+"))))))</f>
        <v>16-20</v>
      </c>
      <c r="M152" t="s">
        <v>338</v>
      </c>
      <c r="N152">
        <v>2</v>
      </c>
      <c r="O152">
        <f>IF(ISNUMBER(SportClimbing[[#This Row],[Total number of tries]])=TRUE, SportClimbing[[#This Row],[Total number of tries]], 1)</f>
        <v>2</v>
      </c>
      <c r="P152" t="str">
        <f>IF(ISNUMBER(SportClimbing[[#This Row],[Total number of tries]])=TRUE, "redpoint", SportClimbing[[#This Row],[Total number of tries]])</f>
        <v>redpoint</v>
      </c>
      <c r="Q152">
        <f>_xlfn.XLOOKUP(SportClimbing[[#This Row],[Grade]],SCORE[GRADE],SCORE[SCORE],,)</f>
        <v>10</v>
      </c>
    </row>
    <row r="153" spans="1:17" x14ac:dyDescent="0.2">
      <c r="A153" s="21">
        <f>DATE(SportClimbing[[#This Row],[Year]],_xlfn.XLOOKUP(SportClimbing[[#This Row],[Month]],MONTHS[MONTHS 2],MONTHS[MONTHS 3]),SportClimbing[[#This Row],[Day]])</f>
        <v>45110</v>
      </c>
      <c r="B153" s="21" t="b">
        <f ca="1">AND(SportClimbing[[#This Row],[Date]] &gt;= TODAY()-365, SportClimbing[[#This Row],[Date]] &lt;= TODAY())</f>
        <v>0</v>
      </c>
      <c r="C153">
        <v>3</v>
      </c>
      <c r="D153" t="s">
        <v>366</v>
      </c>
      <c r="E153">
        <v>2023</v>
      </c>
      <c r="F153" t="s">
        <v>341</v>
      </c>
      <c r="G153" t="s">
        <v>3</v>
      </c>
      <c r="H153" s="23" t="s">
        <v>298</v>
      </c>
      <c r="I153" t="s">
        <v>381</v>
      </c>
      <c r="J153" t="s">
        <v>342</v>
      </c>
      <c r="K153">
        <v>10</v>
      </c>
      <c r="L153" t="str">
        <f>IF(SportClimbing[[#This Row],[Height (m)]]&lt;11, "0-10", IF(SportClimbing[[#This Row],[Height (m)]]&lt;16, "11-15", IF(SportClimbing[[#This Row],[Height (m)]]&lt;21, "16-20", IF(SportClimbing[[#This Row],[Height (m)]]&lt;26, "21-25", IF(SportClimbing[[#This Row],[Height (m)]]&lt;31, "26-30", IF(SportClimbing[[#This Row],[Height (m)]]&lt;36, "31-35", "35+"))))))</f>
        <v>0-10</v>
      </c>
      <c r="M153" t="s">
        <v>338</v>
      </c>
      <c r="N153">
        <v>2</v>
      </c>
      <c r="O153">
        <f>IF(ISNUMBER(SportClimbing[[#This Row],[Total number of tries]])=TRUE, SportClimbing[[#This Row],[Total number of tries]], 1)</f>
        <v>2</v>
      </c>
      <c r="P153" t="str">
        <f>IF(ISNUMBER(SportClimbing[[#This Row],[Total number of tries]])=TRUE, "redpoint", SportClimbing[[#This Row],[Total number of tries]])</f>
        <v>redpoint</v>
      </c>
      <c r="Q153">
        <f>_xlfn.XLOOKUP(SportClimbing[[#This Row],[Grade]],SCORE[GRADE],SCORE[SCORE],,)</f>
        <v>10</v>
      </c>
    </row>
    <row r="154" spans="1:17" x14ac:dyDescent="0.2">
      <c r="A154" s="21">
        <f>DATE(SportClimbing[[#This Row],[Year]],_xlfn.XLOOKUP(SportClimbing[[#This Row],[Month]],MONTHS[MONTHS 2],MONTHS[MONTHS 3]),SportClimbing[[#This Row],[Day]])</f>
        <v>45110</v>
      </c>
      <c r="B154" s="21" t="b">
        <f ca="1">AND(SportClimbing[[#This Row],[Date]] &gt;= TODAY()-365, SportClimbing[[#This Row],[Date]] &lt;= TODAY())</f>
        <v>0</v>
      </c>
      <c r="C154">
        <v>3</v>
      </c>
      <c r="D154" t="s">
        <v>366</v>
      </c>
      <c r="E154">
        <v>2023</v>
      </c>
      <c r="F154" s="25" t="s">
        <v>339</v>
      </c>
      <c r="G154" t="s">
        <v>3</v>
      </c>
      <c r="H154" s="23" t="s">
        <v>298</v>
      </c>
      <c r="I154" t="s">
        <v>381</v>
      </c>
      <c r="J154" t="s">
        <v>342</v>
      </c>
      <c r="K154">
        <v>20</v>
      </c>
      <c r="L154" t="str">
        <f>IF(SportClimbing[[#This Row],[Height (m)]]&lt;11, "0-10", IF(SportClimbing[[#This Row],[Height (m)]]&lt;16, "11-15", IF(SportClimbing[[#This Row],[Height (m)]]&lt;21, "16-20", IF(SportClimbing[[#This Row],[Height (m)]]&lt;26, "21-25", IF(SportClimbing[[#This Row],[Height (m)]]&lt;31, "26-30", IF(SportClimbing[[#This Row],[Height (m)]]&lt;36, "31-35", "35+"))))))</f>
        <v>16-20</v>
      </c>
      <c r="M154" t="s">
        <v>338</v>
      </c>
      <c r="N154">
        <v>2</v>
      </c>
      <c r="O154">
        <f>IF(ISNUMBER(SportClimbing[[#This Row],[Total number of tries]])=TRUE, SportClimbing[[#This Row],[Total number of tries]], 1)</f>
        <v>2</v>
      </c>
      <c r="P154" t="str">
        <f>IF(ISNUMBER(SportClimbing[[#This Row],[Total number of tries]])=TRUE, "redpoint", SportClimbing[[#This Row],[Total number of tries]])</f>
        <v>redpoint</v>
      </c>
      <c r="Q154">
        <f>_xlfn.XLOOKUP(SportClimbing[[#This Row],[Grade]],SCORE[GRADE],SCORE[SCORE],,)</f>
        <v>10</v>
      </c>
    </row>
    <row r="155" spans="1:17" x14ac:dyDescent="0.2">
      <c r="A155" s="21">
        <f>DATE(SportClimbing[[#This Row],[Year]],_xlfn.XLOOKUP(SportClimbing[[#This Row],[Month]],MONTHS[MONTHS 2],MONTHS[MONTHS 3]),SportClimbing[[#This Row],[Day]])</f>
        <v>45186</v>
      </c>
      <c r="B155" s="21" t="b">
        <f ca="1">AND(SportClimbing[[#This Row],[Date]] &gt;= TODAY()-365, SportClimbing[[#This Row],[Date]] &lt;= TODAY())</f>
        <v>0</v>
      </c>
      <c r="C155">
        <v>17</v>
      </c>
      <c r="D155" t="s">
        <v>159</v>
      </c>
      <c r="E155">
        <v>2023</v>
      </c>
      <c r="F155" t="s">
        <v>344</v>
      </c>
      <c r="G155" t="s">
        <v>3</v>
      </c>
      <c r="H155" s="23" t="s">
        <v>298</v>
      </c>
      <c r="I155" t="s">
        <v>343</v>
      </c>
      <c r="J155" t="s">
        <v>337</v>
      </c>
      <c r="K155">
        <v>12</v>
      </c>
      <c r="L155" t="str">
        <f>IF(SportClimbing[[#This Row],[Height (m)]]&lt;11, "0-10", IF(SportClimbing[[#This Row],[Height (m)]]&lt;16, "11-15", IF(SportClimbing[[#This Row],[Height (m)]]&lt;21, "16-20", IF(SportClimbing[[#This Row],[Height (m)]]&lt;26, "21-25", IF(SportClimbing[[#This Row],[Height (m)]]&lt;31, "26-30", IF(SportClimbing[[#This Row],[Height (m)]]&lt;36, "31-35", "35+"))))))</f>
        <v>11-15</v>
      </c>
      <c r="M155" t="s">
        <v>332</v>
      </c>
      <c r="N155">
        <v>3</v>
      </c>
      <c r="O155">
        <f>IF(ISNUMBER(SportClimbing[[#This Row],[Total number of tries]])=TRUE, SportClimbing[[#This Row],[Total number of tries]], 1)</f>
        <v>3</v>
      </c>
      <c r="P155" t="str">
        <f>IF(ISNUMBER(SportClimbing[[#This Row],[Total number of tries]])=TRUE, "redpoint", SportClimbing[[#This Row],[Total number of tries]])</f>
        <v>redpoint</v>
      </c>
      <c r="Q155">
        <f>_xlfn.XLOOKUP(SportClimbing[[#This Row],[Grade]],SCORE[GRADE],SCORE[SCORE],,)</f>
        <v>10</v>
      </c>
    </row>
    <row r="156" spans="1:17" x14ac:dyDescent="0.2">
      <c r="A156" s="21">
        <f>DATE(SportClimbing[[#This Row],[Year]],_xlfn.XLOOKUP(SportClimbing[[#This Row],[Month]],MONTHS[MONTHS 2],MONTHS[MONTHS 3]),SportClimbing[[#This Row],[Day]])</f>
        <v>45227</v>
      </c>
      <c r="B156" s="21" t="b">
        <f ca="1">AND(SportClimbing[[#This Row],[Date]] &gt;= TODAY()-365, SportClimbing[[#This Row],[Date]] &lt;= TODAY())</f>
        <v>0</v>
      </c>
      <c r="C156">
        <v>28</v>
      </c>
      <c r="D156" t="s">
        <v>162</v>
      </c>
      <c r="E156">
        <v>2023</v>
      </c>
      <c r="F156" t="s">
        <v>376</v>
      </c>
      <c r="G156" t="s">
        <v>3</v>
      </c>
      <c r="H156" s="23" t="s">
        <v>298</v>
      </c>
      <c r="I156" t="s">
        <v>311</v>
      </c>
      <c r="J156" t="s">
        <v>372</v>
      </c>
      <c r="K156">
        <v>18</v>
      </c>
      <c r="L156" t="str">
        <f>IF(SportClimbing[[#This Row],[Height (m)]]&lt;11, "0-10", IF(SportClimbing[[#This Row],[Height (m)]]&lt;16, "11-15", IF(SportClimbing[[#This Row],[Height (m)]]&lt;21, "16-20", IF(SportClimbing[[#This Row],[Height (m)]]&lt;26, "21-25", IF(SportClimbing[[#This Row],[Height (m)]]&lt;31, "26-30", IF(SportClimbing[[#This Row],[Height (m)]]&lt;36, "31-35", "35+"))))))</f>
        <v>16-20</v>
      </c>
      <c r="M156" t="s">
        <v>375</v>
      </c>
      <c r="N156">
        <v>2</v>
      </c>
      <c r="O156">
        <f>IF(ISNUMBER(SportClimbing[[#This Row],[Total number of tries]])=TRUE, SportClimbing[[#This Row],[Total number of tries]], 1)</f>
        <v>2</v>
      </c>
      <c r="P156" t="str">
        <f>IF(ISNUMBER(SportClimbing[[#This Row],[Total number of tries]])=TRUE, "redpoint", SportClimbing[[#This Row],[Total number of tries]])</f>
        <v>redpoint</v>
      </c>
      <c r="Q156">
        <f>_xlfn.XLOOKUP(SportClimbing[[#This Row],[Grade]],SCORE[GRADE],SCORE[SCORE],,)</f>
        <v>10</v>
      </c>
    </row>
    <row r="157" spans="1:17" x14ac:dyDescent="0.2">
      <c r="A157" s="21">
        <f>DATE(SportClimbing[[#This Row],[Year]],_xlfn.XLOOKUP(SportClimbing[[#This Row],[Month]],MONTHS[MONTHS 2],MONTHS[MONTHS 3]),SportClimbing[[#This Row],[Day]])</f>
        <v>45234</v>
      </c>
      <c r="B157" s="21" t="b">
        <f ca="1">AND(SportClimbing[[#This Row],[Date]] &gt;= TODAY()-365, SportClimbing[[#This Row],[Date]] &lt;= TODAY())</f>
        <v>0</v>
      </c>
      <c r="C157">
        <v>4</v>
      </c>
      <c r="D157" t="s">
        <v>160</v>
      </c>
      <c r="E157">
        <v>2023</v>
      </c>
      <c r="F157" t="s">
        <v>377</v>
      </c>
      <c r="G157" t="s">
        <v>3</v>
      </c>
      <c r="H157" s="23" t="s">
        <v>298</v>
      </c>
      <c r="I157" t="s">
        <v>373</v>
      </c>
      <c r="J157" t="s">
        <v>374</v>
      </c>
      <c r="K157">
        <v>15</v>
      </c>
      <c r="L157" t="str">
        <f>IF(SportClimbing[[#This Row],[Height (m)]]&lt;11, "0-10", IF(SportClimbing[[#This Row],[Height (m)]]&lt;16, "11-15", IF(SportClimbing[[#This Row],[Height (m)]]&lt;21, "16-20", IF(SportClimbing[[#This Row],[Height (m)]]&lt;26, "21-25", IF(SportClimbing[[#This Row],[Height (m)]]&lt;31, "26-30", IF(SportClimbing[[#This Row],[Height (m)]]&lt;36, "31-35", "35+"))))))</f>
        <v>11-15</v>
      </c>
      <c r="M157" t="s">
        <v>375</v>
      </c>
      <c r="N157">
        <v>2</v>
      </c>
      <c r="O157">
        <f>IF(ISNUMBER(SportClimbing[[#This Row],[Total number of tries]])=TRUE, SportClimbing[[#This Row],[Total number of tries]], 1)</f>
        <v>2</v>
      </c>
      <c r="P157" t="str">
        <f>IF(ISNUMBER(SportClimbing[[#This Row],[Total number of tries]])=TRUE, "redpoint", SportClimbing[[#This Row],[Total number of tries]])</f>
        <v>redpoint</v>
      </c>
      <c r="Q157">
        <f>_xlfn.XLOOKUP(SportClimbing[[#This Row],[Grade]],SCORE[GRADE],SCORE[SCORE],,)</f>
        <v>10</v>
      </c>
    </row>
    <row r="158" spans="1:17" x14ac:dyDescent="0.2">
      <c r="A158" s="21">
        <f>DATE(SportClimbing[[#This Row],[Year]],_xlfn.XLOOKUP(SportClimbing[[#This Row],[Month]],MONTHS[MONTHS 2],MONTHS[MONTHS 3]),SportClimbing[[#This Row],[Day]])</f>
        <v>45234</v>
      </c>
      <c r="B158" s="21" t="b">
        <f ca="1">AND(SportClimbing[[#This Row],[Date]] &gt;= TODAY()-365, SportClimbing[[#This Row],[Date]] &lt;= TODAY())</f>
        <v>0</v>
      </c>
      <c r="C158">
        <v>4</v>
      </c>
      <c r="D158" t="s">
        <v>160</v>
      </c>
      <c r="E158">
        <v>2023</v>
      </c>
      <c r="F158" t="s">
        <v>378</v>
      </c>
      <c r="G158" t="s">
        <v>3</v>
      </c>
      <c r="H158" s="23" t="s">
        <v>298</v>
      </c>
      <c r="I158" t="s">
        <v>373</v>
      </c>
      <c r="J158" t="s">
        <v>374</v>
      </c>
      <c r="K158">
        <v>10</v>
      </c>
      <c r="L158" t="str">
        <f>IF(SportClimbing[[#This Row],[Height (m)]]&lt;11, "0-10", IF(SportClimbing[[#This Row],[Height (m)]]&lt;16, "11-15", IF(SportClimbing[[#This Row],[Height (m)]]&lt;21, "16-20", IF(SportClimbing[[#This Row],[Height (m)]]&lt;26, "21-25", IF(SportClimbing[[#This Row],[Height (m)]]&lt;31, "26-30", IF(SportClimbing[[#This Row],[Height (m)]]&lt;36, "31-35", "35+"))))))</f>
        <v>0-10</v>
      </c>
      <c r="M158" t="s">
        <v>375</v>
      </c>
      <c r="N158">
        <v>3</v>
      </c>
      <c r="O158">
        <f>IF(ISNUMBER(SportClimbing[[#This Row],[Total number of tries]])=TRUE, SportClimbing[[#This Row],[Total number of tries]], 1)</f>
        <v>3</v>
      </c>
      <c r="P158" t="str">
        <f>IF(ISNUMBER(SportClimbing[[#This Row],[Total number of tries]])=TRUE, "redpoint", SportClimbing[[#This Row],[Total number of tries]])</f>
        <v>redpoint</v>
      </c>
      <c r="Q158">
        <f>_xlfn.XLOOKUP(SportClimbing[[#This Row],[Grade]],SCORE[GRADE],SCORE[SCORE],,)</f>
        <v>10</v>
      </c>
    </row>
    <row r="159" spans="1:17" x14ac:dyDescent="0.2">
      <c r="A159" s="21">
        <f>DATE(SportClimbing[[#This Row],[Year]],_xlfn.XLOOKUP(SportClimbing[[#This Row],[Month]],MONTHS[MONTHS 2],MONTHS[MONTHS 3]),SportClimbing[[#This Row],[Day]])</f>
        <v>45319</v>
      </c>
      <c r="B159" s="21" t="b">
        <f ca="1">AND(SportClimbing[[#This Row],[Date]] &gt;= TODAY()-365, SportClimbing[[#This Row],[Date]] &lt;= TODAY())</f>
        <v>1</v>
      </c>
      <c r="C159">
        <v>28</v>
      </c>
      <c r="D159" t="s">
        <v>151</v>
      </c>
      <c r="E159">
        <v>2024</v>
      </c>
      <c r="F159" t="s">
        <v>384</v>
      </c>
      <c r="G159" t="s">
        <v>3</v>
      </c>
      <c r="H159" t="s">
        <v>298</v>
      </c>
      <c r="I159" s="23" t="s">
        <v>306</v>
      </c>
      <c r="J159" t="s">
        <v>333</v>
      </c>
      <c r="K159">
        <v>22</v>
      </c>
      <c r="L159" t="str">
        <f>IF(SportClimbing[[#This Row],[Height (m)]]&lt;11, "0-10", IF(SportClimbing[[#This Row],[Height (m)]]&lt;16, "11-15", IF(SportClimbing[[#This Row],[Height (m)]]&lt;21, "16-20", IF(SportClimbing[[#This Row],[Height (m)]]&lt;26, "21-25", IF(SportClimbing[[#This Row],[Height (m)]]&lt;31, "26-30", IF(SportClimbing[[#This Row],[Height (m)]]&lt;36, "31-35", "35+"))))))</f>
        <v>21-25</v>
      </c>
      <c r="M159" t="s">
        <v>332</v>
      </c>
      <c r="N159">
        <v>6</v>
      </c>
      <c r="O159">
        <f>IF(ISNUMBER(SportClimbing[[#This Row],[Total number of tries]])=TRUE, SportClimbing[[#This Row],[Total number of tries]], 1)</f>
        <v>6</v>
      </c>
      <c r="P159" t="str">
        <f>IF(ISNUMBER(SportClimbing[[#This Row],[Total number of tries]])=TRUE, "redpoint", SportClimbing[[#This Row],[Total number of tries]])</f>
        <v>redpoint</v>
      </c>
      <c r="Q159">
        <f>_xlfn.XLOOKUP(SportClimbing[[#This Row],[Grade]],SCORE[GRADE],SCORE[SCORE],,)</f>
        <v>10</v>
      </c>
    </row>
    <row r="160" spans="1:17" x14ac:dyDescent="0.2">
      <c r="A160" s="21">
        <f>DATE(SportClimbing[[#This Row],[Year]],_xlfn.XLOOKUP(SportClimbing[[#This Row],[Month]],MONTHS[MONTHS 2],MONTHS[MONTHS 3]),SportClimbing[[#This Row],[Day]])</f>
        <v>45361</v>
      </c>
      <c r="B160" s="21" t="b">
        <f ca="1">AND(SportClimbing[[#This Row],[Date]] &gt;= TODAY()-365, SportClimbing[[#This Row],[Date]] &lt;= TODAY())</f>
        <v>1</v>
      </c>
      <c r="C160">
        <v>10</v>
      </c>
      <c r="D160" t="s">
        <v>368</v>
      </c>
      <c r="E160">
        <v>2024</v>
      </c>
      <c r="F160" t="s">
        <v>385</v>
      </c>
      <c r="G160" t="s">
        <v>21</v>
      </c>
      <c r="H160" t="s">
        <v>298</v>
      </c>
      <c r="I160" s="23" t="s">
        <v>306</v>
      </c>
      <c r="J160" t="s">
        <v>307</v>
      </c>
      <c r="K160">
        <v>22</v>
      </c>
      <c r="L160" t="str">
        <f>IF(SportClimbing[[#This Row],[Height (m)]]&lt;11, "0-10", IF(SportClimbing[[#This Row],[Height (m)]]&lt;16, "11-15", IF(SportClimbing[[#This Row],[Height (m)]]&lt;21, "16-20", IF(SportClimbing[[#This Row],[Height (m)]]&lt;26, "21-25", IF(SportClimbing[[#This Row],[Height (m)]]&lt;31, "26-30", IF(SportClimbing[[#This Row],[Height (m)]]&lt;36, "31-35", "35+"))))))</f>
        <v>21-25</v>
      </c>
      <c r="M160" t="s">
        <v>371</v>
      </c>
      <c r="N160">
        <v>2</v>
      </c>
      <c r="O160">
        <f>IF(ISNUMBER(SportClimbing[[#This Row],[Total number of tries]])=TRUE, SportClimbing[[#This Row],[Total number of tries]], 1)</f>
        <v>2</v>
      </c>
      <c r="P160" t="str">
        <f>IF(ISNUMBER(SportClimbing[[#This Row],[Total number of tries]])=TRUE, "redpoint", SportClimbing[[#This Row],[Total number of tries]])</f>
        <v>redpoint</v>
      </c>
      <c r="Q160">
        <f>_xlfn.XLOOKUP(SportClimbing[[#This Row],[Grade]],SCORE[GRADE],SCORE[SCORE],,)</f>
        <v>15</v>
      </c>
    </row>
    <row r="161" spans="1:17" x14ac:dyDescent="0.2">
      <c r="A161" s="21">
        <f>DATE(SportClimbing[[#This Row],[Year]],_xlfn.XLOOKUP(SportClimbing[[#This Row],[Month]],MONTHS[MONTHS 2],MONTHS[MONTHS 3]),SportClimbing[[#This Row],[Day]])</f>
        <v>45371</v>
      </c>
      <c r="B161" s="21" t="b">
        <f ca="1">AND(SportClimbing[[#This Row],[Date]] &gt;= TODAY()-365, SportClimbing[[#This Row],[Date]] &lt;= TODAY())</f>
        <v>1</v>
      </c>
      <c r="C161">
        <v>20</v>
      </c>
      <c r="D161" t="s">
        <v>368</v>
      </c>
      <c r="E161">
        <v>2024</v>
      </c>
      <c r="F161" t="s">
        <v>386</v>
      </c>
      <c r="G161" t="s">
        <v>3</v>
      </c>
      <c r="H161" t="s">
        <v>298</v>
      </c>
      <c r="I161" s="23" t="s">
        <v>306</v>
      </c>
      <c r="J161" t="s">
        <v>333</v>
      </c>
      <c r="K161">
        <v>24</v>
      </c>
      <c r="L161" t="str">
        <f>IF(SportClimbing[[#This Row],[Height (m)]]&lt;11, "0-10", IF(SportClimbing[[#This Row],[Height (m)]]&lt;16, "11-15", IF(SportClimbing[[#This Row],[Height (m)]]&lt;21, "16-20", IF(SportClimbing[[#This Row],[Height (m)]]&lt;26, "21-25", IF(SportClimbing[[#This Row],[Height (m)]]&lt;31, "26-30", IF(SportClimbing[[#This Row],[Height (m)]]&lt;36, "31-35", "35+"))))))</f>
        <v>21-25</v>
      </c>
      <c r="M161" t="s">
        <v>332</v>
      </c>
      <c r="N161" t="s">
        <v>11</v>
      </c>
      <c r="O161">
        <f>IF(ISNUMBER(SportClimbing[[#This Row],[Total number of tries]])=TRUE, SportClimbing[[#This Row],[Total number of tries]], 1)</f>
        <v>1</v>
      </c>
      <c r="P161" t="str">
        <f>IF(ISNUMBER(SportClimbing[[#This Row],[Total number of tries]])=TRUE, "redpoint", SportClimbing[[#This Row],[Total number of tries]])</f>
        <v>flash</v>
      </c>
      <c r="Q161">
        <f>_xlfn.XLOOKUP(SportClimbing[[#This Row],[Grade]],SCORE[GRADE],SCORE[SCORE],,)</f>
        <v>10</v>
      </c>
    </row>
    <row r="162" spans="1:17" x14ac:dyDescent="0.2">
      <c r="A162" s="21">
        <f>DATE(SportClimbing[[#This Row],[Year]],_xlfn.XLOOKUP(SportClimbing[[#This Row],[Month]],MONTHS[MONTHS 2],MONTHS[MONTHS 3]),SportClimbing[[#This Row],[Day]])</f>
        <v>45391</v>
      </c>
      <c r="B162" s="21" t="b">
        <f ca="1">AND(SportClimbing[[#This Row],[Date]] &gt;= TODAY()-365, SportClimbing[[#This Row],[Date]] &lt;= TODAY())</f>
        <v>1</v>
      </c>
      <c r="C162">
        <v>9</v>
      </c>
      <c r="D162" t="s">
        <v>369</v>
      </c>
      <c r="E162">
        <v>2024</v>
      </c>
      <c r="F162" t="s">
        <v>387</v>
      </c>
      <c r="G162" t="s">
        <v>3</v>
      </c>
      <c r="H162" t="s">
        <v>298</v>
      </c>
      <c r="I162" s="23" t="s">
        <v>306</v>
      </c>
      <c r="J162" t="s">
        <v>333</v>
      </c>
      <c r="K162">
        <v>18</v>
      </c>
      <c r="L162" t="str">
        <f>IF(SportClimbing[[#This Row],[Height (m)]]&lt;11, "0-10", IF(SportClimbing[[#This Row],[Height (m)]]&lt;16, "11-15", IF(SportClimbing[[#This Row],[Height (m)]]&lt;21, "16-20", IF(SportClimbing[[#This Row],[Height (m)]]&lt;26, "21-25", IF(SportClimbing[[#This Row],[Height (m)]]&lt;31, "26-30", IF(SportClimbing[[#This Row],[Height (m)]]&lt;36, "31-35", "35+"))))))</f>
        <v>16-20</v>
      </c>
      <c r="M162" t="s">
        <v>332</v>
      </c>
      <c r="N162">
        <v>3</v>
      </c>
      <c r="O162">
        <f>IF(ISNUMBER(SportClimbing[[#This Row],[Total number of tries]])=TRUE, SportClimbing[[#This Row],[Total number of tries]], 1)</f>
        <v>3</v>
      </c>
      <c r="P162" t="str">
        <f>IF(ISNUMBER(SportClimbing[[#This Row],[Total number of tries]])=TRUE, "redpoint", SportClimbing[[#This Row],[Total number of tries]])</f>
        <v>redpoint</v>
      </c>
      <c r="Q162">
        <f>_xlfn.XLOOKUP(SportClimbing[[#This Row],[Grade]],SCORE[GRADE],SCORE[SCORE],,)</f>
        <v>10</v>
      </c>
    </row>
    <row r="163" spans="1:17" x14ac:dyDescent="0.2">
      <c r="A163" s="21">
        <f>DATE(SportClimbing[[#This Row],[Year]],_xlfn.XLOOKUP(SportClimbing[[#This Row],[Month]],MONTHS[MONTHS 2],MONTHS[MONTHS 3]),SportClimbing[[#This Row],[Day]])</f>
        <v>45391</v>
      </c>
      <c r="B163" s="21" t="b">
        <f ca="1">AND(SportClimbing[[#This Row],[Date]] &gt;= TODAY()-365, SportClimbing[[#This Row],[Date]] &lt;= TODAY())</f>
        <v>1</v>
      </c>
      <c r="C163">
        <v>9</v>
      </c>
      <c r="D163" t="s">
        <v>369</v>
      </c>
      <c r="E163">
        <v>2024</v>
      </c>
      <c r="F163" t="s">
        <v>388</v>
      </c>
      <c r="G163" t="s">
        <v>3</v>
      </c>
      <c r="H163" t="s">
        <v>298</v>
      </c>
      <c r="I163" s="23" t="s">
        <v>306</v>
      </c>
      <c r="J163" t="s">
        <v>333</v>
      </c>
      <c r="K163">
        <v>20</v>
      </c>
      <c r="L163" t="str">
        <f>IF(SportClimbing[[#This Row],[Height (m)]]&lt;11, "0-10", IF(SportClimbing[[#This Row],[Height (m)]]&lt;16, "11-15", IF(SportClimbing[[#This Row],[Height (m)]]&lt;21, "16-20", IF(SportClimbing[[#This Row],[Height (m)]]&lt;26, "21-25", IF(SportClimbing[[#This Row],[Height (m)]]&lt;31, "26-30", IF(SportClimbing[[#This Row],[Height (m)]]&lt;36, "31-35", "35+"))))))</f>
        <v>16-20</v>
      </c>
      <c r="M163" t="s">
        <v>332</v>
      </c>
      <c r="N163">
        <v>2</v>
      </c>
      <c r="O163">
        <f>IF(ISNUMBER(SportClimbing[[#This Row],[Total number of tries]])=TRUE, SportClimbing[[#This Row],[Total number of tries]], 1)</f>
        <v>2</v>
      </c>
      <c r="P163" t="str">
        <f>IF(ISNUMBER(SportClimbing[[#This Row],[Total number of tries]])=TRUE, "redpoint", SportClimbing[[#This Row],[Total number of tries]])</f>
        <v>redpoint</v>
      </c>
      <c r="Q163">
        <f>_xlfn.XLOOKUP(SportClimbing[[#This Row],[Grade]],SCORE[GRADE],SCORE[SCORE],,)</f>
        <v>10</v>
      </c>
    </row>
    <row r="164" spans="1:17" x14ac:dyDescent="0.2">
      <c r="A164" s="21">
        <f>DATE(SportClimbing[[#This Row],[Year]],_xlfn.XLOOKUP(SportClimbing[[#This Row],[Month]],MONTHS[MONTHS 2],MONTHS[MONTHS 3]),SportClimbing[[#This Row],[Day]])</f>
        <v>45413</v>
      </c>
      <c r="B164" s="21" t="b">
        <f ca="1">AND(SportClimbing[[#This Row],[Date]] &gt;= TODAY()-365, SportClimbing[[#This Row],[Date]] &lt;= TODAY())</f>
        <v>1</v>
      </c>
      <c r="C164">
        <v>1</v>
      </c>
      <c r="D164" t="s">
        <v>155</v>
      </c>
      <c r="E164">
        <v>2024</v>
      </c>
      <c r="F164" t="s">
        <v>390</v>
      </c>
      <c r="G164" t="s">
        <v>21</v>
      </c>
      <c r="H164" t="s">
        <v>391</v>
      </c>
      <c r="I164" t="s">
        <v>392</v>
      </c>
      <c r="J164" t="s">
        <v>392</v>
      </c>
      <c r="K164">
        <v>22</v>
      </c>
      <c r="L164" t="str">
        <f>IF(SportClimbing[[#This Row],[Height (m)]]&lt;11, "0-10", IF(SportClimbing[[#This Row],[Height (m)]]&lt;16, "11-15", IF(SportClimbing[[#This Row],[Height (m)]]&lt;21, "16-20", IF(SportClimbing[[#This Row],[Height (m)]]&lt;26, "21-25", IF(SportClimbing[[#This Row],[Height (m)]]&lt;31, "26-30", IF(SportClimbing[[#This Row],[Height (m)]]&lt;36, "31-35", "35+"))))))</f>
        <v>21-25</v>
      </c>
      <c r="M164" t="s">
        <v>393</v>
      </c>
      <c r="N164">
        <v>2</v>
      </c>
      <c r="O164">
        <f>IF(ISNUMBER(SportClimbing[[#This Row],[Total number of tries]])=TRUE, SportClimbing[[#This Row],[Total number of tries]], 1)</f>
        <v>2</v>
      </c>
      <c r="P164" t="str">
        <f>IF(ISNUMBER(SportClimbing[[#This Row],[Total number of tries]])=TRUE, "redpoint", SportClimbing[[#This Row],[Total number of tries]])</f>
        <v>redpoint</v>
      </c>
      <c r="Q164">
        <f>_xlfn.XLOOKUP(SportClimbing[[#This Row],[Grade]],SCORE[GRADE],SCORE[SCORE],,)</f>
        <v>15</v>
      </c>
    </row>
    <row r="165" spans="1:17" x14ac:dyDescent="0.2">
      <c r="A165" s="21">
        <v>45556</v>
      </c>
      <c r="B165" s="21" t="b">
        <f ca="1">AND(SportClimbing[[#This Row],[Date]] &gt;= TODAY()-365, SportClimbing[[#This Row],[Date]] &lt;= TODAY())</f>
        <v>1</v>
      </c>
      <c r="C165">
        <v>21</v>
      </c>
      <c r="D165" t="s">
        <v>159</v>
      </c>
      <c r="E165">
        <v>2024</v>
      </c>
      <c r="F165" t="s">
        <v>433</v>
      </c>
      <c r="G165" t="s">
        <v>29</v>
      </c>
      <c r="H165" t="s">
        <v>298</v>
      </c>
      <c r="I165" t="s">
        <v>434</v>
      </c>
      <c r="J165" t="s">
        <v>435</v>
      </c>
      <c r="K165">
        <v>20</v>
      </c>
      <c r="L165" t="str">
        <f>IF(SportClimbing[[#This Row],[Height (m)]]&lt;11, "0-10", IF(SportClimbing[[#This Row],[Height (m)]]&lt;16, "11-15", IF(SportClimbing[[#This Row],[Height (m)]]&lt;21, "16-20", IF(SportClimbing[[#This Row],[Height (m)]]&lt;26, "21-25", IF(SportClimbing[[#This Row],[Height (m)]]&lt;31, "26-30", IF(SportClimbing[[#This Row],[Height (m)]]&lt;36, "31-35", "35+"))))))</f>
        <v>16-20</v>
      </c>
      <c r="M165" t="s">
        <v>436</v>
      </c>
      <c r="N165">
        <v>5</v>
      </c>
      <c r="O165">
        <f>IF(ISNUMBER(SportClimbing[[#This Row],[Total number of tries]])=TRUE, SportClimbing[[#This Row],[Total number of tries]], 1)</f>
        <v>5</v>
      </c>
      <c r="P165" t="str">
        <f>IF(ISNUMBER(SportClimbing[[#This Row],[Total number of tries]])=TRUE, "redpoint", SportClimbing[[#This Row],[Total number of tries]])</f>
        <v>redpoint</v>
      </c>
      <c r="Q165">
        <f>_xlfn.XLOOKUP(SportClimbing[[#This Row],[Grade]],SCORE[GRADE],SCORE[SCORE],,)</f>
        <v>25</v>
      </c>
    </row>
    <row r="166" spans="1:17" x14ac:dyDescent="0.2">
      <c r="A166" s="21">
        <v>45557</v>
      </c>
      <c r="B166" s="22" t="b">
        <f ca="1">AND(SportClimbing[[#This Row],[Date]] &gt;= TODAY()-365, SportClimbing[[#This Row],[Date]] &lt;= TODAY())</f>
        <v>1</v>
      </c>
      <c r="C166">
        <v>22</v>
      </c>
      <c r="D166" t="s">
        <v>159</v>
      </c>
      <c r="E166">
        <v>2024</v>
      </c>
      <c r="F166" t="s">
        <v>437</v>
      </c>
      <c r="G166" t="s">
        <v>21</v>
      </c>
      <c r="H166" t="s">
        <v>298</v>
      </c>
      <c r="I166" t="s">
        <v>434</v>
      </c>
      <c r="J166" t="s">
        <v>435</v>
      </c>
      <c r="K166">
        <v>12</v>
      </c>
      <c r="L166" t="str">
        <f>IF(SportClimbing[[#This Row],[Height (m)]]&lt;11, "0-10", IF(SportClimbing[[#This Row],[Height (m)]]&lt;16, "11-15", IF(SportClimbing[[#This Row],[Height (m)]]&lt;21, "16-20", IF(SportClimbing[[#This Row],[Height (m)]]&lt;26, "21-25", IF(SportClimbing[[#This Row],[Height (m)]]&lt;31, "26-30", IF(SportClimbing[[#This Row],[Height (m)]]&lt;36, "31-35", "35+"))))))</f>
        <v>11-15</v>
      </c>
      <c r="M166" t="s">
        <v>332</v>
      </c>
      <c r="N166" t="s">
        <v>130</v>
      </c>
      <c r="O166" s="23">
        <f>IF(ISNUMBER(SportClimbing[[#This Row],[Total number of tries]])=TRUE, SportClimbing[[#This Row],[Total number of tries]], 1)</f>
        <v>1</v>
      </c>
      <c r="P166" t="str">
        <f>IF(ISNUMBER(SportClimbing[[#This Row],[Total number of tries]])=TRUE, "redpoint", SportClimbing[[#This Row],[Total number of tries]])</f>
        <v>onsight</v>
      </c>
      <c r="Q166">
        <f>_xlfn.XLOOKUP(SportClimbing[[#This Row],[Grade]],SCORE[GRADE],SCORE[SCORE],,)</f>
        <v>15</v>
      </c>
    </row>
    <row r="167" spans="1:17" x14ac:dyDescent="0.2">
      <c r="A167" s="21">
        <v>45557</v>
      </c>
      <c r="B167" s="22" t="b">
        <f ca="1">AND(SportClimbing[[#This Row],[Date]] &gt;= TODAY()-365, SportClimbing[[#This Row],[Date]] &lt;= TODAY())</f>
        <v>1</v>
      </c>
      <c r="C167">
        <v>22</v>
      </c>
      <c r="D167" t="s">
        <v>159</v>
      </c>
      <c r="E167">
        <v>2024</v>
      </c>
      <c r="F167" t="s">
        <v>438</v>
      </c>
      <c r="G167" t="s">
        <v>3</v>
      </c>
      <c r="H167" t="s">
        <v>298</v>
      </c>
      <c r="I167" t="s">
        <v>434</v>
      </c>
      <c r="J167" t="s">
        <v>435</v>
      </c>
      <c r="K167">
        <v>20</v>
      </c>
      <c r="L167" t="str">
        <f>IF(SportClimbing[[#This Row],[Height (m)]]&lt;11, "0-10", IF(SportClimbing[[#This Row],[Height (m)]]&lt;16, "11-15", IF(SportClimbing[[#This Row],[Height (m)]]&lt;21, "16-20", IF(SportClimbing[[#This Row],[Height (m)]]&lt;26, "21-25", IF(SportClimbing[[#This Row],[Height (m)]]&lt;31, "26-30", IF(SportClimbing[[#This Row],[Height (m)]]&lt;36, "31-35", "35+"))))))</f>
        <v>16-20</v>
      </c>
      <c r="M167" t="s">
        <v>332</v>
      </c>
      <c r="N167">
        <v>3</v>
      </c>
      <c r="O167" s="23">
        <f>IF(ISNUMBER(SportClimbing[[#This Row],[Total number of tries]])=TRUE, SportClimbing[[#This Row],[Total number of tries]], 1)</f>
        <v>3</v>
      </c>
      <c r="P167" t="str">
        <f>IF(ISNUMBER(SportClimbing[[#This Row],[Total number of tries]])=TRUE, "redpoint", SportClimbing[[#This Row],[Total number of tries]])</f>
        <v>redpoint</v>
      </c>
      <c r="Q167">
        <f>_xlfn.XLOOKUP(SportClimbing[[#This Row],[Grade]],SCORE[GRADE],SCORE[SCORE],,)</f>
        <v>10</v>
      </c>
    </row>
    <row r="168" spans="1:17" x14ac:dyDescent="0.2">
      <c r="A168" s="21">
        <f>DATE(SportClimbing[[#This Row],[Year]],_xlfn.XLOOKUP(SportClimbing[[#This Row],[Month]],MONTHS[MONTHS 2],MONTHS[MONTHS 3]),SportClimbing[[#This Row],[Day]])</f>
        <v>45571</v>
      </c>
      <c r="B168" s="21" t="b">
        <f ca="1">AND(SportClimbing[[#This Row],[Date]] &gt;= TODAY()-365, SportClimbing[[#This Row],[Date]] &lt;= TODAY())</f>
        <v>1</v>
      </c>
      <c r="C168">
        <v>6</v>
      </c>
      <c r="D168" t="s">
        <v>162</v>
      </c>
      <c r="E168">
        <v>2024</v>
      </c>
      <c r="F168" t="s">
        <v>444</v>
      </c>
      <c r="G168" t="s">
        <v>21</v>
      </c>
      <c r="H168" t="s">
        <v>298</v>
      </c>
      <c r="I168" t="s">
        <v>434</v>
      </c>
      <c r="J168" t="s">
        <v>435</v>
      </c>
      <c r="K168">
        <v>20</v>
      </c>
      <c r="L168" t="str">
        <f>IF(SportClimbing[[#This Row],[Height (m)]]&lt;11, "0-10", IF(SportClimbing[[#This Row],[Height (m)]]&lt;16, "11-15", IF(SportClimbing[[#This Row],[Height (m)]]&lt;21, "16-20", IF(SportClimbing[[#This Row],[Height (m)]]&lt;26, "21-25", IF(SportClimbing[[#This Row],[Height (m)]]&lt;31, "26-30", IF(SportClimbing[[#This Row],[Height (m)]]&lt;36, "31-35", "35+"))))))</f>
        <v>16-20</v>
      </c>
      <c r="M168" t="s">
        <v>436</v>
      </c>
      <c r="N168">
        <v>4</v>
      </c>
      <c r="O168">
        <f>IF(ISNUMBER(SportClimbing[[#This Row],[Total number of tries]])=TRUE, SportClimbing[[#This Row],[Total number of tries]], 1)</f>
        <v>4</v>
      </c>
      <c r="P168" t="str">
        <f>IF(ISNUMBER(SportClimbing[[#This Row],[Total number of tries]])=TRUE, "redpoint", SportClimbing[[#This Row],[Total number of tries]])</f>
        <v>redpoint</v>
      </c>
      <c r="Q168">
        <f>_xlfn.XLOOKUP(SportClimbing[[#This Row],[Grade]],SCORE[GRADE],SCORE[SCORE],,)</f>
        <v>15</v>
      </c>
    </row>
    <row r="169" spans="1:17" x14ac:dyDescent="0.2">
      <c r="A169" s="21">
        <v>45613</v>
      </c>
      <c r="B169" s="21" t="b">
        <f ca="1">AND(SportClimbing[[#This Row],[Date]] &gt;= TODAY()-365, SportClimbing[[#This Row],[Date]] &lt;= TODAY())</f>
        <v>1</v>
      </c>
      <c r="C169">
        <v>17</v>
      </c>
      <c r="D169" t="s">
        <v>160</v>
      </c>
      <c r="E169">
        <v>2024</v>
      </c>
      <c r="F169" t="s">
        <v>446</v>
      </c>
      <c r="G169" t="s">
        <v>69</v>
      </c>
      <c r="H169" t="s">
        <v>298</v>
      </c>
      <c r="I169" t="s">
        <v>306</v>
      </c>
      <c r="J169" t="s">
        <v>307</v>
      </c>
      <c r="K169">
        <v>18</v>
      </c>
      <c r="L169" t="str">
        <f>IF(SportClimbing[[#This Row],[Height (m)]]&lt;11, "0-10", IF(SportClimbing[[#This Row],[Height (m)]]&lt;16, "11-15", IF(SportClimbing[[#This Row],[Height (m)]]&lt;21, "16-20", IF(SportClimbing[[#This Row],[Height (m)]]&lt;26, "21-25", IF(SportClimbing[[#This Row],[Height (m)]]&lt;31, "26-30", IF(SportClimbing[[#This Row],[Height (m)]]&lt;36, "31-35", "35+"))))))</f>
        <v>16-20</v>
      </c>
      <c r="M169" t="s">
        <v>436</v>
      </c>
      <c r="N169">
        <v>24</v>
      </c>
      <c r="O169">
        <f>IF(ISNUMBER(SportClimbing[[#This Row],[Total number of tries]])=TRUE, SportClimbing[[#This Row],[Total number of tries]], 1)</f>
        <v>24</v>
      </c>
      <c r="P169" t="str">
        <f>IF(ISNUMBER(SportClimbing[[#This Row],[Total number of tries]])=TRUE, "redpoint", SportClimbing[[#This Row],[Total number of tries]])</f>
        <v>redpoint</v>
      </c>
      <c r="Q169">
        <f>_xlfn.XLOOKUP(SportClimbing[[#This Row],[Grade]],SCORE[GRADE],SCORE[SCORE],,)</f>
        <v>60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B40-F163-49B0-B208-8FE9E6886035}">
  <sheetPr>
    <tabColor rgb="FF00B0F0"/>
    <pageSetUpPr fitToPage="1"/>
  </sheetPr>
  <dimension ref="A1:A4"/>
  <sheetViews>
    <sheetView showGridLines="0" topLeftCell="A4" zoomScaleNormal="100" workbookViewId="0">
      <selection activeCell="E5" sqref="E5"/>
    </sheetView>
  </sheetViews>
  <sheetFormatPr defaultColWidth="9.140625" defaultRowHeight="12.75" x14ac:dyDescent="0.2"/>
  <cols>
    <col min="1" max="1" width="6" style="3" customWidth="1"/>
    <col min="2" max="16384" width="9.140625" style="3"/>
  </cols>
  <sheetData>
    <row r="1" s="14" customFormat="1" x14ac:dyDescent="0.2"/>
    <row r="2" s="14" customFormat="1" x14ac:dyDescent="0.2"/>
    <row r="3" s="14" customFormat="1" x14ac:dyDescent="0.2"/>
    <row r="4" s="14" customFormat="1" x14ac:dyDescent="0.2"/>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2933-BCCC-41BA-ADF6-9C9561906489}">
  <sheetPr>
    <tabColor theme="7" tint="0.59999389629810485"/>
  </sheetPr>
  <dimension ref="A2:AI72"/>
  <sheetViews>
    <sheetView workbookViewId="0">
      <selection activeCell="E55" sqref="E55"/>
    </sheetView>
  </sheetViews>
  <sheetFormatPr defaultRowHeight="12.75" x14ac:dyDescent="0.2"/>
  <cols>
    <col min="1" max="1" width="26.85546875" bestFit="1" customWidth="1"/>
    <col min="2" max="2" width="17" bestFit="1" customWidth="1"/>
    <col min="3" max="3" width="7.5703125" bestFit="1" customWidth="1"/>
    <col min="4" max="4" width="8.5703125" bestFit="1" customWidth="1"/>
    <col min="5" max="5" width="8.5703125" customWidth="1"/>
    <col min="6" max="6" width="13.85546875" bestFit="1" customWidth="1"/>
    <col min="7" max="7" width="16.28515625" bestFit="1" customWidth="1"/>
    <col min="8" max="8" width="4.140625" customWidth="1"/>
    <col min="9" max="9" width="15.85546875" bestFit="1" customWidth="1"/>
    <col min="10" max="10" width="14.5703125" bestFit="1" customWidth="1"/>
    <col min="11" max="11" width="2.42578125" customWidth="1"/>
    <col min="12" max="12" width="13.85546875" bestFit="1" customWidth="1"/>
    <col min="13" max="13" width="17.42578125" bestFit="1" customWidth="1"/>
    <col min="14" max="14" width="4.7109375" customWidth="1"/>
    <col min="15" max="15" width="13.85546875" bestFit="1" customWidth="1"/>
    <col min="16" max="16" width="17.5703125" bestFit="1" customWidth="1"/>
    <col min="17" max="17" width="2.7109375" customWidth="1"/>
    <col min="18" max="18" width="13.85546875" bestFit="1" customWidth="1"/>
    <col min="19" max="19" width="17.7109375" bestFit="1" customWidth="1"/>
    <col min="20" max="20" width="4.7109375" customWidth="1"/>
    <col min="21" max="21" width="13.85546875" bestFit="1" customWidth="1"/>
    <col min="22" max="22" width="14.5703125" bestFit="1" customWidth="1"/>
    <col min="23" max="23" width="13.42578125" bestFit="1" customWidth="1"/>
    <col min="24" max="25" width="8.85546875" customWidth="1"/>
    <col min="26" max="26" width="4.7109375" customWidth="1"/>
    <col min="27" max="27" width="32.28515625" bestFit="1" customWidth="1"/>
    <col min="28" max="28" width="7.140625" bestFit="1" customWidth="1"/>
    <col min="29" max="33" width="5.5703125" bestFit="1" customWidth="1"/>
    <col min="34" max="34" width="4.140625" bestFit="1" customWidth="1"/>
    <col min="35" max="35" width="5.5703125" bestFit="1" customWidth="1"/>
    <col min="36" max="37" width="8" bestFit="1" customWidth="1"/>
    <col min="38" max="38" width="9.42578125" bestFit="1" customWidth="1"/>
    <col min="39" max="46" width="8" bestFit="1" customWidth="1"/>
    <col min="47" max="47" width="8.28515625" bestFit="1" customWidth="1"/>
    <col min="48" max="53" width="8" bestFit="1" customWidth="1"/>
    <col min="54" max="54" width="9.42578125" bestFit="1" customWidth="1"/>
    <col min="55" max="56" width="8" bestFit="1" customWidth="1"/>
    <col min="57" max="57" width="8.140625" bestFit="1" customWidth="1"/>
    <col min="58" max="58" width="8" bestFit="1" customWidth="1"/>
    <col min="59" max="59" width="9.28515625" bestFit="1" customWidth="1"/>
    <col min="60" max="60" width="11.7109375" bestFit="1" customWidth="1"/>
  </cols>
  <sheetData>
    <row r="2" spans="1:33" s="11" customFormat="1" ht="15.75" x14ac:dyDescent="0.25">
      <c r="A2" s="29" t="s">
        <v>407</v>
      </c>
      <c r="B2" s="29"/>
      <c r="C2" s="29"/>
      <c r="F2" s="27" t="s">
        <v>428</v>
      </c>
      <c r="G2" s="27"/>
      <c r="I2" s="30" t="s">
        <v>418</v>
      </c>
      <c r="J2" s="30"/>
      <c r="K2" s="30"/>
      <c r="L2" s="30"/>
      <c r="M2" s="30"/>
      <c r="O2" s="28" t="s">
        <v>419</v>
      </c>
      <c r="P2" s="28"/>
      <c r="Q2" s="28"/>
      <c r="R2" s="28"/>
      <c r="S2" s="28"/>
      <c r="T2"/>
      <c r="U2" s="31" t="s">
        <v>441</v>
      </c>
      <c r="V2" s="31"/>
      <c r="W2" s="31"/>
      <c r="X2" s="31"/>
      <c r="Y2" s="31"/>
      <c r="AA2" s="26" t="s">
        <v>409</v>
      </c>
      <c r="AB2" s="26"/>
      <c r="AC2" s="26"/>
      <c r="AD2" s="26"/>
      <c r="AE2" s="26"/>
      <c r="AF2" s="26"/>
      <c r="AG2" s="26"/>
    </row>
    <row r="3" spans="1:33" x14ac:dyDescent="0.2">
      <c r="AA3" t="s">
        <v>410</v>
      </c>
      <c r="AB3" s="13">
        <f>PEARSON(SportClimbing[Height (m)], SportClimbing[Tries num. only excl. outliers])</f>
        <v>-0.12116057900878897</v>
      </c>
      <c r="AC3" s="12"/>
    </row>
    <row r="4" spans="1:33" x14ac:dyDescent="0.2">
      <c r="A4" s="1" t="s">
        <v>233</v>
      </c>
      <c r="B4" t="s">
        <v>394</v>
      </c>
      <c r="F4" s="1" t="s">
        <v>233</v>
      </c>
      <c r="G4" t="s">
        <v>397</v>
      </c>
      <c r="I4" s="1" t="s">
        <v>233</v>
      </c>
      <c r="J4" t="s">
        <v>399</v>
      </c>
      <c r="L4" s="5" t="s">
        <v>141</v>
      </c>
      <c r="M4" s="5" t="s">
        <v>399</v>
      </c>
      <c r="O4" s="1" t="s">
        <v>233</v>
      </c>
      <c r="P4" t="s">
        <v>396</v>
      </c>
      <c r="R4" s="1" t="s">
        <v>233</v>
      </c>
      <c r="S4" t="s">
        <v>395</v>
      </c>
      <c r="U4" s="1" t="s">
        <v>233</v>
      </c>
      <c r="V4" t="s">
        <v>445</v>
      </c>
      <c r="AA4" s="12" t="s">
        <v>411</v>
      </c>
      <c r="AB4" s="13">
        <f>RSQ(SportClimbing[Height (m)], SportClimbing[Tries num. only excl. outliers])</f>
        <v>1.4679885905744983E-2</v>
      </c>
      <c r="AC4" s="12"/>
    </row>
    <row r="5" spans="1:33" x14ac:dyDescent="0.2">
      <c r="A5" s="2" t="s">
        <v>3</v>
      </c>
      <c r="B5">
        <v>91</v>
      </c>
      <c r="F5" s="2">
        <v>2006</v>
      </c>
      <c r="G5">
        <v>1</v>
      </c>
      <c r="I5" s="2" t="s">
        <v>43</v>
      </c>
      <c r="J5">
        <v>44</v>
      </c>
      <c r="L5" s="6" t="str">
        <f t="shared" ref="L5:L14" si="0">IF($I5="Grand Total", "", $I5)</f>
        <v>Siurana</v>
      </c>
      <c r="M5" s="7">
        <f t="shared" ref="M5:M14" si="1">IF($I5="Grand Total", "", $J5)</f>
        <v>44</v>
      </c>
      <c r="O5" s="2" t="s">
        <v>132</v>
      </c>
      <c r="P5">
        <v>20</v>
      </c>
      <c r="R5" s="2" t="s">
        <v>412</v>
      </c>
      <c r="S5">
        <v>6</v>
      </c>
      <c r="U5" s="2">
        <v>2006</v>
      </c>
      <c r="V5">
        <v>10</v>
      </c>
    </row>
    <row r="6" spans="1:33" x14ac:dyDescent="0.2">
      <c r="A6" s="2" t="s">
        <v>21</v>
      </c>
      <c r="B6">
        <v>45</v>
      </c>
      <c r="F6" s="2">
        <v>2007</v>
      </c>
      <c r="G6">
        <v>1</v>
      </c>
      <c r="I6" s="2" t="s">
        <v>100</v>
      </c>
      <c r="J6">
        <v>16</v>
      </c>
      <c r="L6" s="6" t="str">
        <f t="shared" si="0"/>
        <v>Grau dels matxos</v>
      </c>
      <c r="M6" s="7">
        <f t="shared" si="1"/>
        <v>16</v>
      </c>
      <c r="O6" s="2" t="s">
        <v>120</v>
      </c>
      <c r="P6">
        <v>11</v>
      </c>
      <c r="R6" s="2" t="s">
        <v>413</v>
      </c>
      <c r="S6">
        <v>18</v>
      </c>
      <c r="U6" s="2">
        <v>2007</v>
      </c>
      <c r="V6">
        <v>10</v>
      </c>
    </row>
    <row r="7" spans="1:33" x14ac:dyDescent="0.2">
      <c r="A7" s="2" t="s">
        <v>29</v>
      </c>
      <c r="B7">
        <v>18</v>
      </c>
      <c r="F7" s="2">
        <v>2008</v>
      </c>
      <c r="G7">
        <v>2</v>
      </c>
      <c r="I7" s="2" t="s">
        <v>126</v>
      </c>
      <c r="J7">
        <v>13</v>
      </c>
      <c r="L7" s="6" t="str">
        <f t="shared" si="0"/>
        <v>Chulilla</v>
      </c>
      <c r="M7" s="7">
        <f t="shared" si="1"/>
        <v>13</v>
      </c>
      <c r="O7" s="2" t="s">
        <v>164</v>
      </c>
      <c r="P7">
        <v>9</v>
      </c>
      <c r="R7" s="2" t="s">
        <v>414</v>
      </c>
      <c r="S7">
        <v>59</v>
      </c>
      <c r="U7" s="2">
        <v>2008</v>
      </c>
      <c r="V7">
        <v>20</v>
      </c>
    </row>
    <row r="8" spans="1:33" x14ac:dyDescent="0.2">
      <c r="A8" s="2" t="s">
        <v>32</v>
      </c>
      <c r="B8">
        <v>10</v>
      </c>
      <c r="F8" s="2">
        <v>2009</v>
      </c>
      <c r="G8">
        <v>0</v>
      </c>
      <c r="I8" s="2" t="s">
        <v>22</v>
      </c>
      <c r="J8">
        <v>12</v>
      </c>
      <c r="L8" s="6" t="str">
        <f t="shared" si="0"/>
        <v>Gelida</v>
      </c>
      <c r="M8" s="7">
        <f t="shared" si="1"/>
        <v>12</v>
      </c>
      <c r="O8" s="2" t="s">
        <v>371</v>
      </c>
      <c r="P8">
        <v>9</v>
      </c>
      <c r="R8" s="2" t="s">
        <v>415</v>
      </c>
      <c r="S8">
        <v>52</v>
      </c>
      <c r="U8" s="2">
        <v>2009</v>
      </c>
      <c r="V8">
        <v>0</v>
      </c>
    </row>
    <row r="9" spans="1:33" x14ac:dyDescent="0.2">
      <c r="A9" s="2" t="s">
        <v>69</v>
      </c>
      <c r="B9">
        <v>3</v>
      </c>
      <c r="F9" s="2">
        <v>2010</v>
      </c>
      <c r="G9">
        <v>0</v>
      </c>
      <c r="I9" s="2" t="s">
        <v>306</v>
      </c>
      <c r="J9">
        <v>9</v>
      </c>
      <c r="L9" s="6" t="str">
        <f t="shared" si="0"/>
        <v>Martinswand</v>
      </c>
      <c r="M9" s="7">
        <f t="shared" si="1"/>
        <v>9</v>
      </c>
      <c r="O9" s="2" t="s">
        <v>131</v>
      </c>
      <c r="P9">
        <v>9</v>
      </c>
      <c r="R9" s="2" t="s">
        <v>416</v>
      </c>
      <c r="S9">
        <v>21</v>
      </c>
      <c r="U9" s="2">
        <v>2010</v>
      </c>
      <c r="V9">
        <v>0</v>
      </c>
    </row>
    <row r="10" spans="1:33" x14ac:dyDescent="0.2">
      <c r="A10" s="2" t="s">
        <v>163</v>
      </c>
      <c r="B10">
        <v>1</v>
      </c>
      <c r="F10" s="2">
        <v>2011</v>
      </c>
      <c r="G10">
        <v>1</v>
      </c>
      <c r="I10" s="2" t="s">
        <v>25</v>
      </c>
      <c r="J10">
        <v>7</v>
      </c>
      <c r="L10" s="6" t="str">
        <f t="shared" si="0"/>
        <v>Garraf</v>
      </c>
      <c r="M10" s="7">
        <f t="shared" si="1"/>
        <v>7</v>
      </c>
      <c r="O10" s="2" t="s">
        <v>332</v>
      </c>
      <c r="P10">
        <v>8</v>
      </c>
      <c r="R10" s="2" t="s">
        <v>417</v>
      </c>
      <c r="S10">
        <v>10</v>
      </c>
      <c r="U10" s="2">
        <v>2011</v>
      </c>
      <c r="V10">
        <v>10</v>
      </c>
    </row>
    <row r="11" spans="1:33" x14ac:dyDescent="0.2">
      <c r="A11" s="2" t="s">
        <v>232</v>
      </c>
      <c r="B11">
        <v>168</v>
      </c>
      <c r="F11" s="2">
        <v>2012</v>
      </c>
      <c r="G11">
        <v>3</v>
      </c>
      <c r="I11" s="2" t="s">
        <v>105</v>
      </c>
      <c r="J11">
        <v>7</v>
      </c>
      <c r="L11" s="6" t="str">
        <f t="shared" si="0"/>
        <v>Arbolí</v>
      </c>
      <c r="M11" s="7">
        <f t="shared" si="1"/>
        <v>7</v>
      </c>
      <c r="O11" s="2" t="s">
        <v>133</v>
      </c>
      <c r="P11">
        <v>8</v>
      </c>
      <c r="R11" s="2" t="s">
        <v>382</v>
      </c>
      <c r="S11">
        <v>2</v>
      </c>
      <c r="U11" s="2">
        <v>2012</v>
      </c>
      <c r="V11">
        <v>40</v>
      </c>
    </row>
    <row r="12" spans="1:33" x14ac:dyDescent="0.2">
      <c r="F12" s="2">
        <v>2013</v>
      </c>
      <c r="G12">
        <v>16</v>
      </c>
      <c r="I12" s="2" t="s">
        <v>68</v>
      </c>
      <c r="J12">
        <v>6</v>
      </c>
      <c r="L12" s="6" t="str">
        <f t="shared" si="0"/>
        <v>Margalef</v>
      </c>
      <c r="M12" s="7">
        <f t="shared" si="1"/>
        <v>6</v>
      </c>
      <c r="O12" s="2" t="s">
        <v>231</v>
      </c>
      <c r="P12">
        <v>5</v>
      </c>
      <c r="R12" s="2" t="s">
        <v>232</v>
      </c>
      <c r="S12">
        <v>168</v>
      </c>
      <c r="U12" s="2">
        <v>2013</v>
      </c>
      <c r="V12">
        <v>335</v>
      </c>
    </row>
    <row r="13" spans="1:33" x14ac:dyDescent="0.2">
      <c r="F13" s="2">
        <v>2014</v>
      </c>
      <c r="G13">
        <v>0</v>
      </c>
      <c r="I13" s="2" t="s">
        <v>49</v>
      </c>
      <c r="J13">
        <v>5</v>
      </c>
      <c r="L13" s="6" t="str">
        <f t="shared" si="0"/>
        <v>Font Soleia</v>
      </c>
      <c r="M13" s="7">
        <f t="shared" si="1"/>
        <v>5</v>
      </c>
      <c r="O13" s="2" t="s">
        <v>104</v>
      </c>
      <c r="P13">
        <v>5</v>
      </c>
      <c r="U13" s="2">
        <v>2014</v>
      </c>
      <c r="V13">
        <v>0</v>
      </c>
    </row>
    <row r="14" spans="1:33" x14ac:dyDescent="0.2">
      <c r="A14" s="8" t="s">
        <v>140</v>
      </c>
      <c r="B14" s="8" t="s">
        <v>403</v>
      </c>
      <c r="C14" s="8" t="s">
        <v>394</v>
      </c>
      <c r="F14" s="2">
        <v>2015</v>
      </c>
      <c r="G14">
        <v>0</v>
      </c>
      <c r="I14" s="2" t="s">
        <v>77</v>
      </c>
      <c r="J14">
        <v>4</v>
      </c>
      <c r="L14" s="6" t="str">
        <f t="shared" si="0"/>
        <v>Mallorca</v>
      </c>
      <c r="M14" s="7">
        <f t="shared" si="1"/>
        <v>4</v>
      </c>
      <c r="O14" s="2" t="s">
        <v>53</v>
      </c>
      <c r="P14">
        <v>5</v>
      </c>
      <c r="U14" s="2">
        <v>2015</v>
      </c>
      <c r="V14">
        <v>0</v>
      </c>
    </row>
    <row r="15" spans="1:33" x14ac:dyDescent="0.2">
      <c r="A15" s="7" t="s">
        <v>3</v>
      </c>
      <c r="B15" s="7">
        <f>(LARGE($C$15:$C$20, 1)-C15)/2</f>
        <v>0</v>
      </c>
      <c r="C15" s="7">
        <f>IFERROR(GETPIVOTDATA("[Measures].[Count of Belayer]",$A$4,"[SportClimbing].[Grade]","[SportClimbing].[Grade].&amp;[7a]"), 0)</f>
        <v>91</v>
      </c>
      <c r="F15" s="2">
        <v>2016</v>
      </c>
      <c r="G15">
        <v>2</v>
      </c>
      <c r="I15" s="4" t="s">
        <v>232</v>
      </c>
      <c r="J15">
        <v>168</v>
      </c>
      <c r="L15" s="6" t="s">
        <v>402</v>
      </c>
      <c r="M15" s="7">
        <f>$M16-SUM($M5:$M14)</f>
        <v>45</v>
      </c>
      <c r="O15" s="4" t="s">
        <v>232</v>
      </c>
      <c r="P15">
        <v>168</v>
      </c>
      <c r="U15" s="2">
        <v>2016</v>
      </c>
      <c r="V15">
        <v>20</v>
      </c>
    </row>
    <row r="16" spans="1:33" x14ac:dyDescent="0.2">
      <c r="A16" s="7" t="s">
        <v>21</v>
      </c>
      <c r="B16" s="7">
        <f t="shared" ref="B16:B20" si="2">(LARGE($C$15:$C$20, 1)-C16)/2</f>
        <v>23</v>
      </c>
      <c r="C16" s="7">
        <f>IFERROR(GETPIVOTDATA("[Measures].[Count of Belayer]",$A$4,"[SportClimbing].[Grade]","[SportClimbing].[Grade].&amp;[7a+]"), 0)</f>
        <v>45</v>
      </c>
      <c r="F16" s="2">
        <v>2017</v>
      </c>
      <c r="G16">
        <v>31</v>
      </c>
      <c r="L16" s="5" t="s">
        <v>232</v>
      </c>
      <c r="M16" s="5">
        <f>GETPIVOTDATA("[Measures].[Count of Belayer]",$I$4)</f>
        <v>168</v>
      </c>
      <c r="U16" s="2">
        <v>2017</v>
      </c>
      <c r="V16">
        <v>450</v>
      </c>
    </row>
    <row r="17" spans="1:35" x14ac:dyDescent="0.2">
      <c r="A17" s="7" t="s">
        <v>29</v>
      </c>
      <c r="B17" s="7">
        <f t="shared" si="2"/>
        <v>36.5</v>
      </c>
      <c r="C17" s="7">
        <f>IFERROR(GETPIVOTDATA("[Measures].[Count of Belayer]",$A$4,"[SportClimbing].[Grade]","[SportClimbing].[Grade].&amp;[7b]"), 0)</f>
        <v>18</v>
      </c>
      <c r="F17" s="2">
        <v>2018</v>
      </c>
      <c r="G17">
        <v>25</v>
      </c>
      <c r="U17" s="2">
        <v>2018</v>
      </c>
      <c r="V17">
        <v>500</v>
      </c>
    </row>
    <row r="18" spans="1:35" x14ac:dyDescent="0.2">
      <c r="A18" s="7" t="s">
        <v>32</v>
      </c>
      <c r="B18" s="7">
        <f t="shared" si="2"/>
        <v>40.5</v>
      </c>
      <c r="C18" s="7">
        <f>IFERROR(GETPIVOTDATA("[Measures].[Count of Belayer]",$A$4,"[SportClimbing].[Grade]","[SportClimbing].[Grade].&amp;[7b+]"), 0)</f>
        <v>10</v>
      </c>
      <c r="F18" s="2">
        <v>2019</v>
      </c>
      <c r="G18">
        <v>7</v>
      </c>
      <c r="S18" s="18"/>
      <c r="T18" s="18"/>
      <c r="U18" s="2">
        <v>2019</v>
      </c>
      <c r="V18">
        <v>110</v>
      </c>
      <c r="X18" s="18"/>
      <c r="Y18" s="18"/>
    </row>
    <row r="19" spans="1:35" x14ac:dyDescent="0.2">
      <c r="A19" s="7" t="s">
        <v>69</v>
      </c>
      <c r="B19" s="7">
        <f t="shared" si="2"/>
        <v>44</v>
      </c>
      <c r="C19" s="7">
        <f>IFERROR(GETPIVOTDATA("[Measures].[Count of Belayer]",$A$4,"[SportClimbing].[Grade]","[SportClimbing].[Grade].&amp;[7c]"), 0)</f>
        <v>3</v>
      </c>
      <c r="F19" s="2">
        <v>2020</v>
      </c>
      <c r="G19">
        <v>10</v>
      </c>
      <c r="L19" s="1" t="s">
        <v>233</v>
      </c>
      <c r="M19" t="s">
        <v>401</v>
      </c>
      <c r="S19" s="18"/>
      <c r="T19" s="18"/>
      <c r="U19" s="2">
        <v>2020</v>
      </c>
      <c r="V19">
        <v>190</v>
      </c>
      <c r="X19" s="18"/>
      <c r="Y19" s="18"/>
    </row>
    <row r="20" spans="1:35" x14ac:dyDescent="0.2">
      <c r="A20" s="7" t="s">
        <v>163</v>
      </c>
      <c r="B20" s="7">
        <f t="shared" si="2"/>
        <v>45</v>
      </c>
      <c r="C20" s="7">
        <f>IFERROR(GETPIVOTDATA("[Measures].[Count of Belayer]",$A$4,"[SportClimbing].[Grade]","[SportClimbing].[Grade].&amp;[7c+]"), 0)</f>
        <v>1</v>
      </c>
      <c r="F20" s="2">
        <v>2021</v>
      </c>
      <c r="G20">
        <v>17</v>
      </c>
      <c r="L20" s="2" t="s">
        <v>262</v>
      </c>
      <c r="M20">
        <v>131</v>
      </c>
      <c r="U20" s="2">
        <v>2021</v>
      </c>
      <c r="V20">
        <v>290</v>
      </c>
    </row>
    <row r="21" spans="1:35" x14ac:dyDescent="0.2">
      <c r="A21" s="8" t="s">
        <v>232</v>
      </c>
      <c r="B21" s="8"/>
      <c r="C21" s="8">
        <f>GETPIVOTDATA("[Measures].[Count of Belayer]",$A$4)</f>
        <v>168</v>
      </c>
      <c r="F21" s="2">
        <v>2022</v>
      </c>
      <c r="G21">
        <v>19</v>
      </c>
      <c r="L21" s="2" t="s">
        <v>298</v>
      </c>
      <c r="M21">
        <v>25</v>
      </c>
      <c r="U21" s="2">
        <v>2022</v>
      </c>
      <c r="V21">
        <v>290</v>
      </c>
    </row>
    <row r="22" spans="1:35" x14ac:dyDescent="0.2">
      <c r="F22" s="2">
        <v>2023</v>
      </c>
      <c r="G22">
        <v>22</v>
      </c>
      <c r="L22" s="2" t="s">
        <v>261</v>
      </c>
      <c r="M22">
        <v>8</v>
      </c>
      <c r="R22" s="1" t="s">
        <v>423</v>
      </c>
      <c r="S22" t="s" vm="1">
        <v>424</v>
      </c>
      <c r="U22" s="2">
        <v>2023</v>
      </c>
      <c r="V22">
        <v>225</v>
      </c>
    </row>
    <row r="23" spans="1:35" x14ac:dyDescent="0.2">
      <c r="F23" s="2">
        <v>2024</v>
      </c>
      <c r="G23">
        <v>11</v>
      </c>
      <c r="L23" s="2" t="s">
        <v>273</v>
      </c>
      <c r="M23">
        <v>2</v>
      </c>
      <c r="U23" s="2">
        <v>2024</v>
      </c>
      <c r="V23">
        <v>195</v>
      </c>
    </row>
    <row r="24" spans="1:35" x14ac:dyDescent="0.2">
      <c r="A24" s="1" t="s">
        <v>233</v>
      </c>
      <c r="B24" t="s">
        <v>400</v>
      </c>
      <c r="F24" s="2" t="s">
        <v>232</v>
      </c>
      <c r="G24">
        <v>168</v>
      </c>
      <c r="L24" s="2" t="s">
        <v>313</v>
      </c>
      <c r="M24">
        <v>1</v>
      </c>
      <c r="R24" s="1" t="s">
        <v>233</v>
      </c>
      <c r="S24" t="s">
        <v>421</v>
      </c>
      <c r="U24" s="2" t="s">
        <v>232</v>
      </c>
      <c r="V24">
        <v>2695</v>
      </c>
    </row>
    <row r="25" spans="1:35" ht="15.75" x14ac:dyDescent="0.25">
      <c r="A25" s="2" t="s">
        <v>348</v>
      </c>
      <c r="B25">
        <v>58</v>
      </c>
      <c r="L25" s="2" t="s">
        <v>391</v>
      </c>
      <c r="M25">
        <v>1</v>
      </c>
      <c r="R25" s="2" t="s">
        <v>332</v>
      </c>
      <c r="S25">
        <v>6</v>
      </c>
      <c r="AA25" s="26" t="s">
        <v>409</v>
      </c>
      <c r="AB25" s="26"/>
      <c r="AC25" s="26"/>
      <c r="AD25" s="26"/>
      <c r="AE25" s="26"/>
      <c r="AF25" s="26"/>
      <c r="AG25" s="26"/>
    </row>
    <row r="26" spans="1:35" x14ac:dyDescent="0.2">
      <c r="A26" s="2" t="s">
        <v>130</v>
      </c>
      <c r="B26">
        <v>48</v>
      </c>
      <c r="L26" s="2" t="s">
        <v>232</v>
      </c>
      <c r="M26">
        <v>168</v>
      </c>
      <c r="R26" s="2" t="s">
        <v>436</v>
      </c>
      <c r="S26">
        <v>3</v>
      </c>
      <c r="AA26" t="s">
        <v>410</v>
      </c>
      <c r="AB26" s="13">
        <f>PEARSON(AB38:AH38, AB39:AH39)</f>
        <v>-0.78732682335904258</v>
      </c>
      <c r="AC26" s="12"/>
    </row>
    <row r="27" spans="1:35" x14ac:dyDescent="0.2">
      <c r="A27" s="2" t="s">
        <v>11</v>
      </c>
      <c r="B27">
        <v>17</v>
      </c>
      <c r="F27" s="1" t="s">
        <v>233</v>
      </c>
      <c r="G27" t="s">
        <v>398</v>
      </c>
      <c r="R27" s="2" t="s">
        <v>371</v>
      </c>
      <c r="S27">
        <v>1</v>
      </c>
      <c r="U27" s="1" t="s">
        <v>233</v>
      </c>
      <c r="V27" t="s">
        <v>442</v>
      </c>
      <c r="AA27" s="12" t="s">
        <v>411</v>
      </c>
      <c r="AB27" s="13">
        <f>RSQ(AB38:AH38, AB39:AH39)</f>
        <v>0.61988352678064085</v>
      </c>
      <c r="AC27" s="12"/>
    </row>
    <row r="28" spans="1:35" x14ac:dyDescent="0.2">
      <c r="A28" s="2" t="s">
        <v>349</v>
      </c>
      <c r="B28">
        <v>16</v>
      </c>
      <c r="F28" s="2" t="s">
        <v>151</v>
      </c>
      <c r="G28">
        <v>5</v>
      </c>
      <c r="R28" s="2" t="s">
        <v>393</v>
      </c>
      <c r="S28">
        <v>1</v>
      </c>
      <c r="U28" s="2" t="s">
        <v>132</v>
      </c>
      <c r="V28">
        <v>440</v>
      </c>
    </row>
    <row r="29" spans="1:35" x14ac:dyDescent="0.2">
      <c r="A29" s="2" t="s">
        <v>350</v>
      </c>
      <c r="B29">
        <v>9</v>
      </c>
      <c r="F29" s="2" t="s">
        <v>152</v>
      </c>
      <c r="G29">
        <v>25</v>
      </c>
      <c r="L29" s="8" t="s">
        <v>140</v>
      </c>
      <c r="M29" s="8" t="s">
        <v>394</v>
      </c>
      <c r="U29" s="2" t="s">
        <v>131</v>
      </c>
      <c r="V29">
        <v>195</v>
      </c>
      <c r="AA29" s="1" t="s">
        <v>431</v>
      </c>
      <c r="AB29" s="1" t="s">
        <v>429</v>
      </c>
    </row>
    <row r="30" spans="1:35" x14ac:dyDescent="0.2">
      <c r="A30" s="2" t="s">
        <v>351</v>
      </c>
      <c r="B30">
        <v>5</v>
      </c>
      <c r="F30" s="2" t="s">
        <v>368</v>
      </c>
      <c r="G30">
        <v>10</v>
      </c>
      <c r="L30" s="7" t="s">
        <v>262</v>
      </c>
      <c r="M30" s="7">
        <f>GETPIVOTDATA("[Measures].[Count of Belayer]",$L$19,"[SportClimbing].[Country]","[SportClimbing].[Country].&amp;[Spain]")</f>
        <v>131</v>
      </c>
      <c r="U30" s="2" t="s">
        <v>120</v>
      </c>
      <c r="V30">
        <v>160</v>
      </c>
      <c r="AA30" s="1" t="s">
        <v>430</v>
      </c>
      <c r="AB30" t="s">
        <v>412</v>
      </c>
      <c r="AC30" t="s">
        <v>413</v>
      </c>
      <c r="AD30" t="s">
        <v>414</v>
      </c>
      <c r="AE30" t="s">
        <v>415</v>
      </c>
      <c r="AF30" t="s">
        <v>416</v>
      </c>
      <c r="AG30" t="s">
        <v>417</v>
      </c>
      <c r="AH30" t="s">
        <v>382</v>
      </c>
      <c r="AI30" t="s">
        <v>432</v>
      </c>
    </row>
    <row r="31" spans="1:35" x14ac:dyDescent="0.2">
      <c r="A31" s="2" t="s">
        <v>353</v>
      </c>
      <c r="B31">
        <v>4</v>
      </c>
      <c r="F31" s="2" t="s">
        <v>369</v>
      </c>
      <c r="G31">
        <v>27</v>
      </c>
      <c r="L31" s="7" t="s">
        <v>298</v>
      </c>
      <c r="M31" s="7">
        <f>GETPIVOTDATA("[Measures].[Count of Belayer]",$L$19,"[SportClimbing].[Country]","[SportClimbing].[Country].&amp;[Austria]")</f>
        <v>25</v>
      </c>
      <c r="U31" s="2" t="s">
        <v>164</v>
      </c>
      <c r="V31">
        <v>155</v>
      </c>
      <c r="AA31" s="2" t="s">
        <v>3</v>
      </c>
      <c r="AB31" s="19">
        <v>2.5</v>
      </c>
      <c r="AC31" s="19">
        <v>3.25</v>
      </c>
      <c r="AD31" s="19">
        <v>1.5588235294117647</v>
      </c>
      <c r="AE31" s="19">
        <v>2.2916666666666665</v>
      </c>
      <c r="AF31" s="19">
        <v>1.2307692307692308</v>
      </c>
      <c r="AG31" s="19">
        <v>1</v>
      </c>
      <c r="AH31" s="19"/>
      <c r="AI31" s="19">
        <v>1.945054945054945</v>
      </c>
    </row>
    <row r="32" spans="1:35" x14ac:dyDescent="0.2">
      <c r="A32" s="2" t="s">
        <v>354</v>
      </c>
      <c r="B32">
        <v>3</v>
      </c>
      <c r="F32" s="2" t="s">
        <v>155</v>
      </c>
      <c r="G32">
        <v>16</v>
      </c>
      <c r="L32" s="7" t="s">
        <v>261</v>
      </c>
      <c r="M32" s="7">
        <f>GETPIVOTDATA("[Measures].[Count of Belayer]",$L$19,"[SportClimbing].[Country]","[SportClimbing].[Country].&amp;[France]")</f>
        <v>8</v>
      </c>
      <c r="U32" s="2" t="s">
        <v>133</v>
      </c>
      <c r="V32">
        <v>125</v>
      </c>
      <c r="AA32" s="2" t="s">
        <v>21</v>
      </c>
      <c r="AB32" s="19">
        <v>1</v>
      </c>
      <c r="AC32" s="19">
        <v>2</v>
      </c>
      <c r="AD32" s="19">
        <v>2.2857142857142856</v>
      </c>
      <c r="AE32" s="19">
        <v>1.6666666666666667</v>
      </c>
      <c r="AF32" s="19">
        <v>3.6666666666666665</v>
      </c>
      <c r="AG32" s="19">
        <v>1.3333333333333333</v>
      </c>
      <c r="AH32" s="19">
        <v>1</v>
      </c>
      <c r="AI32" s="19">
        <v>1.9777777777777779</v>
      </c>
    </row>
    <row r="33" spans="1:35" x14ac:dyDescent="0.2">
      <c r="A33" s="2" t="s">
        <v>355</v>
      </c>
      <c r="B33">
        <v>2</v>
      </c>
      <c r="F33" s="2" t="s">
        <v>367</v>
      </c>
      <c r="G33">
        <v>15</v>
      </c>
      <c r="L33" s="7" t="s">
        <v>273</v>
      </c>
      <c r="M33" s="7">
        <f>GETPIVOTDATA("[Measures].[Count of Belayer]",$L$19,"[SportClimbing].[Country]","[SportClimbing].[Country].&amp;[Portugal]")</f>
        <v>2</v>
      </c>
      <c r="U33" s="2" t="s">
        <v>371</v>
      </c>
      <c r="V33">
        <v>100</v>
      </c>
      <c r="AA33" s="2" t="s">
        <v>29</v>
      </c>
      <c r="AB33" s="19">
        <v>3</v>
      </c>
      <c r="AC33" s="19">
        <v>3</v>
      </c>
      <c r="AD33" s="19">
        <v>3.5</v>
      </c>
      <c r="AE33" s="19">
        <v>5.25</v>
      </c>
      <c r="AF33" s="19">
        <v>3</v>
      </c>
      <c r="AG33" s="19">
        <v>1.6666666666666667</v>
      </c>
      <c r="AH33" s="19"/>
      <c r="AI33" s="19">
        <v>3.4444444444444446</v>
      </c>
    </row>
    <row r="34" spans="1:35" x14ac:dyDescent="0.2">
      <c r="A34" s="2" t="s">
        <v>346</v>
      </c>
      <c r="B34">
        <v>2</v>
      </c>
      <c r="F34" s="2" t="s">
        <v>366</v>
      </c>
      <c r="G34">
        <v>9</v>
      </c>
      <c r="L34" s="7" t="s">
        <v>313</v>
      </c>
      <c r="M34" s="7">
        <f>GETPIVOTDATA("[Measures].[Count of Belayer]",$L$19,"[SportClimbing].[Country]","[SportClimbing].[Country].&amp;[Italy]")</f>
        <v>1</v>
      </c>
      <c r="U34" s="2" t="s">
        <v>436</v>
      </c>
      <c r="V34">
        <v>100</v>
      </c>
      <c r="AA34" s="2" t="s">
        <v>32</v>
      </c>
      <c r="AB34" s="19"/>
      <c r="AC34" s="19"/>
      <c r="AD34" s="19">
        <v>5</v>
      </c>
      <c r="AE34" s="19">
        <v>8</v>
      </c>
      <c r="AF34" s="19">
        <v>3</v>
      </c>
      <c r="AG34" s="19"/>
      <c r="AH34" s="19">
        <v>1</v>
      </c>
      <c r="AI34" s="19">
        <v>5.7</v>
      </c>
    </row>
    <row r="35" spans="1:35" x14ac:dyDescent="0.2">
      <c r="A35" s="2" t="s">
        <v>447</v>
      </c>
      <c r="B35">
        <v>1</v>
      </c>
      <c r="F35" s="2" t="s">
        <v>158</v>
      </c>
      <c r="G35">
        <v>4</v>
      </c>
      <c r="L35" s="7" t="s">
        <v>391</v>
      </c>
      <c r="M35" s="7">
        <f>GETPIVOTDATA("[Measures].[Count of Belayer]",$L$19,"[SportClimbing].[Country]","[SportClimbing].[Country].&amp;[Germany]")</f>
        <v>1</v>
      </c>
      <c r="U35" s="2" t="s">
        <v>146</v>
      </c>
      <c r="V35">
        <v>100</v>
      </c>
      <c r="AA35" s="2" t="s">
        <v>69</v>
      </c>
      <c r="AB35" s="19"/>
      <c r="AC35" s="19"/>
      <c r="AD35" s="19">
        <v>14.5</v>
      </c>
      <c r="AE35" s="19">
        <v>7</v>
      </c>
      <c r="AF35" s="19"/>
      <c r="AG35" s="19"/>
      <c r="AH35" s="19"/>
      <c r="AI35" s="19">
        <v>12</v>
      </c>
    </row>
    <row r="36" spans="1:35" x14ac:dyDescent="0.2">
      <c r="A36" s="2" t="s">
        <v>383</v>
      </c>
      <c r="B36">
        <v>1</v>
      </c>
      <c r="F36" s="2" t="s">
        <v>159</v>
      </c>
      <c r="G36">
        <v>17</v>
      </c>
      <c r="L36" s="8" t="s">
        <v>232</v>
      </c>
      <c r="M36" s="8">
        <f>GETPIVOTDATA("[Measures].[Count of Belayer]",$A$4)</f>
        <v>168</v>
      </c>
      <c r="U36" s="2" t="s">
        <v>147</v>
      </c>
      <c r="V36">
        <v>90</v>
      </c>
      <c r="AA36" s="2" t="s">
        <v>432</v>
      </c>
      <c r="AB36" s="19">
        <v>2.3333333333333335</v>
      </c>
      <c r="AC36" s="19">
        <v>2.8888888888888888</v>
      </c>
      <c r="AD36" s="19">
        <v>2.5</v>
      </c>
      <c r="AE36" s="19">
        <v>2.9423076923076925</v>
      </c>
      <c r="AF36" s="19">
        <v>2</v>
      </c>
      <c r="AG36" s="19">
        <v>1.3</v>
      </c>
      <c r="AH36" s="19">
        <v>1</v>
      </c>
      <c r="AI36" s="19">
        <v>2.5209580838323356</v>
      </c>
    </row>
    <row r="37" spans="1:35" x14ac:dyDescent="0.2">
      <c r="A37" s="2" t="s">
        <v>352</v>
      </c>
      <c r="B37">
        <v>1</v>
      </c>
      <c r="F37" s="2" t="s">
        <v>162</v>
      </c>
      <c r="G37">
        <v>15</v>
      </c>
      <c r="U37" s="2" t="s">
        <v>148</v>
      </c>
      <c r="V37">
        <v>90</v>
      </c>
      <c r="AA37" s="2"/>
      <c r="AB37" s="19"/>
      <c r="AC37" s="19"/>
      <c r="AD37" s="19"/>
      <c r="AE37" s="19"/>
      <c r="AF37" s="19"/>
      <c r="AG37" s="19"/>
      <c r="AH37" s="19"/>
      <c r="AI37" s="19"/>
    </row>
    <row r="38" spans="1:35" x14ac:dyDescent="0.2">
      <c r="A38" s="2" t="s">
        <v>347</v>
      </c>
      <c r="B38">
        <v>1</v>
      </c>
      <c r="F38" s="2" t="s">
        <v>160</v>
      </c>
      <c r="G38">
        <v>16</v>
      </c>
      <c r="U38" s="2" t="s">
        <v>232</v>
      </c>
      <c r="V38">
        <v>1555</v>
      </c>
      <c r="AA38" s="2"/>
      <c r="AB38" s="20">
        <v>10</v>
      </c>
      <c r="AC38" s="20">
        <v>15</v>
      </c>
      <c r="AD38" s="20">
        <v>20</v>
      </c>
      <c r="AE38" s="20">
        <v>25</v>
      </c>
      <c r="AF38" s="20">
        <v>30</v>
      </c>
      <c r="AG38" s="20">
        <v>35</v>
      </c>
      <c r="AH38" s="20">
        <v>40</v>
      </c>
      <c r="AI38" s="19"/>
    </row>
    <row r="39" spans="1:35" x14ac:dyDescent="0.2">
      <c r="A39" s="2" t="s">
        <v>232</v>
      </c>
      <c r="B39">
        <v>168</v>
      </c>
      <c r="F39" s="2" t="s">
        <v>161</v>
      </c>
      <c r="G39">
        <v>9</v>
      </c>
      <c r="AB39" s="7">
        <f>GETPIVOTDATA("[Measures].[Average of Tries num. only excl. outliers]",$AA$29,"[SportClimbing].[Height range (m)]","[SportClimbing].[Height range (m)].&amp;[0-10]")</f>
        <v>2.3333333333333335</v>
      </c>
      <c r="AC39" s="7">
        <f>GETPIVOTDATA("[Measures].[Average of Tries num. only excl. outliers]",$AA$29,"[SportClimbing].[Height range (m)]","[SportClimbing].[Height range (m)].&amp;[11-15]")</f>
        <v>2.8888888888888888</v>
      </c>
      <c r="AD39" s="7">
        <f>GETPIVOTDATA("[Measures].[Average of Tries num. only excl. outliers]",$AA$29,"[SportClimbing].[Height range (m)]","[SportClimbing].[Height range (m)].&amp;[16-20]")</f>
        <v>2.5</v>
      </c>
      <c r="AE39" s="7">
        <f>GETPIVOTDATA("[Measures].[Average of Tries num. only excl. outliers]",$AA$29,"[SportClimbing].[Height range (m)]","[SportClimbing].[Height range (m)].&amp;[21-25]")</f>
        <v>2.9423076923076925</v>
      </c>
      <c r="AF39" s="7">
        <f>GETPIVOTDATA("[Measures].[Average of Tries num. only excl. outliers]",$AA$29,"[SportClimbing].[Height range (m)]","[SportClimbing].[Height range (m)].&amp;[26-30]")</f>
        <v>2</v>
      </c>
      <c r="AG39" s="7">
        <f>GETPIVOTDATA("[Measures].[Average of Tries num. only excl. outliers]",$AA$29,"[SportClimbing].[Height range (m)]","[SportClimbing].[Height range (m)].&amp;[31-35]")</f>
        <v>1.3</v>
      </c>
      <c r="AH39" s="7">
        <f>GETPIVOTDATA("[Measures].[Average of Tries num. only excl. outliers]",$AA$29,"[SportClimbing].[Height range (m)]","[SportClimbing].[Height range (m)].&amp;[35+]")</f>
        <v>1</v>
      </c>
    </row>
    <row r="40" spans="1:35" x14ac:dyDescent="0.2">
      <c r="F40" s="2" t="s">
        <v>232</v>
      </c>
      <c r="G40">
        <v>168</v>
      </c>
    </row>
    <row r="41" spans="1:35" x14ac:dyDescent="0.2">
      <c r="A41" s="1" t="s">
        <v>233</v>
      </c>
      <c r="B41" t="s">
        <v>425</v>
      </c>
    </row>
    <row r="42" spans="1:35" x14ac:dyDescent="0.2">
      <c r="A42" s="2" t="s">
        <v>11</v>
      </c>
      <c r="B42" s="10">
        <v>0.10119047619047619</v>
      </c>
    </row>
    <row r="43" spans="1:35" x14ac:dyDescent="0.2">
      <c r="A43" s="2" t="s">
        <v>130</v>
      </c>
      <c r="B43" s="10">
        <v>0.2857142857142857</v>
      </c>
    </row>
    <row r="44" spans="1:35" x14ac:dyDescent="0.2">
      <c r="A44" s="2" t="s">
        <v>405</v>
      </c>
      <c r="B44" s="10">
        <v>0.61309523809523814</v>
      </c>
    </row>
    <row r="45" spans="1:35" x14ac:dyDescent="0.2">
      <c r="A45" s="2" t="s">
        <v>232</v>
      </c>
      <c r="B45" s="10">
        <v>1</v>
      </c>
    </row>
    <row r="48" spans="1:35" x14ac:dyDescent="0.2">
      <c r="A48" s="1" t="s">
        <v>233</v>
      </c>
      <c r="B48" t="s">
        <v>426</v>
      </c>
    </row>
    <row r="49" spans="1:5" x14ac:dyDescent="0.2">
      <c r="A49" s="2" t="s">
        <v>3</v>
      </c>
      <c r="B49" s="9">
        <v>1.945054945054945</v>
      </c>
    </row>
    <row r="50" spans="1:5" x14ac:dyDescent="0.2">
      <c r="A50" s="2" t="s">
        <v>21</v>
      </c>
      <c r="B50" s="9">
        <v>1.9777777777777779</v>
      </c>
    </row>
    <row r="51" spans="1:5" x14ac:dyDescent="0.2">
      <c r="A51" s="2" t="s">
        <v>29</v>
      </c>
      <c r="B51" s="9">
        <v>3.4444444444444446</v>
      </c>
    </row>
    <row r="52" spans="1:5" x14ac:dyDescent="0.2">
      <c r="A52" s="2" t="s">
        <v>32</v>
      </c>
      <c r="B52" s="9">
        <v>5.7</v>
      </c>
    </row>
    <row r="53" spans="1:5" x14ac:dyDescent="0.2">
      <c r="A53" s="2" t="s">
        <v>69</v>
      </c>
      <c r="B53" s="9">
        <v>12</v>
      </c>
    </row>
    <row r="54" spans="1:5" x14ac:dyDescent="0.2">
      <c r="A54" s="2" t="s">
        <v>232</v>
      </c>
      <c r="B54" s="9">
        <v>2.5209580838323356</v>
      </c>
    </row>
    <row r="57" spans="1:5" x14ac:dyDescent="0.2">
      <c r="A57" s="1" t="s">
        <v>427</v>
      </c>
      <c r="B57" s="1" t="s">
        <v>420</v>
      </c>
    </row>
    <row r="58" spans="1:5" x14ac:dyDescent="0.2">
      <c r="A58" s="1" t="s">
        <v>233</v>
      </c>
      <c r="B58" t="s">
        <v>11</v>
      </c>
      <c r="C58" t="s">
        <v>130</v>
      </c>
      <c r="D58" t="s">
        <v>405</v>
      </c>
    </row>
    <row r="59" spans="1:5" x14ac:dyDescent="0.2">
      <c r="A59" s="2" t="s">
        <v>3</v>
      </c>
      <c r="B59" s="15">
        <v>0.12087912087912088</v>
      </c>
      <c r="C59" s="15">
        <v>0.37362637362637363</v>
      </c>
      <c r="D59" s="15">
        <v>0.50549450549450547</v>
      </c>
      <c r="E59" s="15"/>
    </row>
    <row r="60" spans="1:5" x14ac:dyDescent="0.2">
      <c r="A60" s="2" t="s">
        <v>21</v>
      </c>
      <c r="B60" s="15">
        <v>0.1111111111111111</v>
      </c>
      <c r="C60" s="15">
        <v>0.26666666666666666</v>
      </c>
      <c r="D60" s="15">
        <v>0.62222222222222223</v>
      </c>
      <c r="E60" s="15"/>
    </row>
    <row r="61" spans="1:5" x14ac:dyDescent="0.2">
      <c r="A61" s="2" t="s">
        <v>29</v>
      </c>
      <c r="B61" s="15">
        <v>5.5555555555555552E-2</v>
      </c>
      <c r="C61" s="15">
        <v>5.5555555555555552E-2</v>
      </c>
      <c r="D61" s="15">
        <v>0.88888888888888884</v>
      </c>
      <c r="E61" s="15"/>
    </row>
    <row r="62" spans="1:5" x14ac:dyDescent="0.2">
      <c r="A62" s="2" t="s">
        <v>32</v>
      </c>
      <c r="B62" s="15">
        <v>0</v>
      </c>
      <c r="C62" s="15">
        <v>0.1</v>
      </c>
      <c r="D62" s="15">
        <v>0.9</v>
      </c>
      <c r="E62" s="15"/>
    </row>
    <row r="63" spans="1:5" x14ac:dyDescent="0.2">
      <c r="A63" s="2" t="s">
        <v>69</v>
      </c>
      <c r="B63" s="15">
        <v>0</v>
      </c>
      <c r="C63" s="15">
        <v>0</v>
      </c>
      <c r="D63" s="15">
        <v>1</v>
      </c>
      <c r="E63" s="15"/>
    </row>
    <row r="64" spans="1:5" x14ac:dyDescent="0.2">
      <c r="A64" s="2" t="s">
        <v>163</v>
      </c>
      <c r="B64" s="15">
        <v>0</v>
      </c>
      <c r="C64" s="15">
        <v>0</v>
      </c>
      <c r="D64" s="15">
        <v>1</v>
      </c>
      <c r="E64" s="15"/>
    </row>
    <row r="66" spans="1:3" x14ac:dyDescent="0.2">
      <c r="A66" s="16" t="s">
        <v>233</v>
      </c>
      <c r="B66" s="16" t="s">
        <v>11</v>
      </c>
      <c r="C66" s="16" t="s">
        <v>130</v>
      </c>
    </row>
    <row r="67" spans="1:3" x14ac:dyDescent="0.2">
      <c r="A67" s="6" t="s">
        <v>3</v>
      </c>
      <c r="B67" s="17">
        <f>GETPIVOTDATA("[Measures].[Count of Belayer]",$A$57,"[SportClimbing].[Grade]","[SportClimbing].[Grade].&amp;[7a]","[SportClimbing].[onsight/flash/redpoint]","[SportClimbing].[onsight/flash/redpoint].&amp;[flash]")</f>
        <v>0.12087912087912088</v>
      </c>
      <c r="C67" s="17">
        <f>GETPIVOTDATA("[Measures].[Count of Belayer]",$A$57,"[SportClimbing].[Grade]","[SportClimbing].[Grade].&amp;[7a]","[SportClimbing].[onsight/flash/redpoint]","[SportClimbing].[onsight/flash/redpoint].&amp;[onsight]")</f>
        <v>0.37362637362637363</v>
      </c>
    </row>
    <row r="68" spans="1:3" x14ac:dyDescent="0.2">
      <c r="A68" s="6" t="s">
        <v>21</v>
      </c>
      <c r="B68" s="17">
        <f>GETPIVOTDATA("[Measures].[Count of Belayer]",$A$57,"[SportClimbing].[Grade]","[SportClimbing].[Grade].&amp;[7a+]","[SportClimbing].[onsight/flash/redpoint]","[SportClimbing].[onsight/flash/redpoint].&amp;[flash]")</f>
        <v>0.1111111111111111</v>
      </c>
      <c r="C68" s="17">
        <f>GETPIVOTDATA("[Measures].[Count of Belayer]",$A$57,"[SportClimbing].[Grade]","[SportClimbing].[Grade].&amp;[7a+]","[SportClimbing].[onsight/flash/redpoint]","[SportClimbing].[onsight/flash/redpoint].&amp;[onsight]")</f>
        <v>0.26666666666666666</v>
      </c>
    </row>
    <row r="69" spans="1:3" x14ac:dyDescent="0.2">
      <c r="A69" s="6" t="s">
        <v>29</v>
      </c>
      <c r="B69" s="17">
        <f>GETPIVOTDATA("[Measures].[Count of Belayer]",$A$57,"[SportClimbing].[Grade]","[SportClimbing].[Grade].&amp;[7b]","[SportClimbing].[onsight/flash/redpoint]","[SportClimbing].[onsight/flash/redpoint].&amp;[flash]")</f>
        <v>5.5555555555555552E-2</v>
      </c>
      <c r="C69" s="17">
        <f>GETPIVOTDATA("[Measures].[Count of Belayer]",$A$57,"[SportClimbing].[Grade]","[SportClimbing].[Grade].&amp;[7b]","[SportClimbing].[onsight/flash/redpoint]","[SportClimbing].[onsight/flash/redpoint].&amp;[onsight]")</f>
        <v>5.5555555555555552E-2</v>
      </c>
    </row>
    <row r="70" spans="1:3" x14ac:dyDescent="0.2">
      <c r="A70" s="6" t="s">
        <v>32</v>
      </c>
      <c r="B70" s="17">
        <f>GETPIVOTDATA("[Measures].[Count of Belayer]",$A$57,"[SportClimbing].[Grade]","[SportClimbing].[Grade].&amp;[7b+]","[SportClimbing].[onsight/flash/redpoint]","[SportClimbing].[onsight/flash/redpoint].&amp;[flash]")</f>
        <v>0</v>
      </c>
      <c r="C70" s="17">
        <f>GETPIVOTDATA("[Measures].[Count of Belayer]",$A$57,"[SportClimbing].[Grade]","[SportClimbing].[Grade].&amp;[7b+]","[SportClimbing].[onsight/flash/redpoint]","[SportClimbing].[onsight/flash/redpoint].&amp;[onsight]")</f>
        <v>0.1</v>
      </c>
    </row>
    <row r="71" spans="1:3" x14ac:dyDescent="0.2">
      <c r="A71" s="6" t="s">
        <v>69</v>
      </c>
      <c r="B71" s="17">
        <f>GETPIVOTDATA("[Measures].[Count of Belayer]",$A$57,"[SportClimbing].[Grade]","[SportClimbing].[Grade].&amp;[7c]","[SportClimbing].[onsight/flash/redpoint]","[SportClimbing].[onsight/flash/redpoint].&amp;[flash]")</f>
        <v>0</v>
      </c>
      <c r="C71" s="17">
        <f>GETPIVOTDATA("[Measures].[Count of Belayer]",$A$57,"[SportClimbing].[Grade]","[SportClimbing].[Grade].&amp;[7c]","[SportClimbing].[onsight/flash/redpoint]","[SportClimbing].[onsight/flash/redpoint].&amp;[onsight]")</f>
        <v>0</v>
      </c>
    </row>
    <row r="72" spans="1:3" x14ac:dyDescent="0.2">
      <c r="A72" s="6" t="s">
        <v>163</v>
      </c>
      <c r="B72" s="17">
        <f>GETPIVOTDATA("[Measures].[Count of Belayer]",$A$57,"[SportClimbing].[Grade]","[SportClimbing].[Grade].&amp;[7c+]","[SportClimbing].[onsight/flash/redpoint]","[SportClimbing].[onsight/flash/redpoint].&amp;[flash]")</f>
        <v>0</v>
      </c>
      <c r="C72" s="17">
        <f>GETPIVOTDATA("[Measures].[Count of Belayer]",$A$57,"[SportClimbing].[Grade]","[SportClimbing].[Grade].&amp;[7c+]","[SportClimbing].[onsight/flash/redpoint]","[SportClimbing].[onsight/flash/redpoint].&amp;[onsight]")</f>
        <v>0</v>
      </c>
    </row>
  </sheetData>
  <mergeCells count="7">
    <mergeCell ref="AA25:AG25"/>
    <mergeCell ref="AA2:AG2"/>
    <mergeCell ref="F2:G2"/>
    <mergeCell ref="O2:S2"/>
    <mergeCell ref="A2:C2"/>
    <mergeCell ref="I2:M2"/>
    <mergeCell ref="U2:Y2"/>
  </mergeCells>
  <conditionalFormatting pivot="1" sqref="AB31:AI36">
    <cfRule type="colorScale" priority="1">
      <colorScale>
        <cfvo type="min"/>
        <cfvo type="percentile" val="50"/>
        <cfvo type="max"/>
        <color rgb="FF5A8AC6"/>
        <color rgb="FFFCFCFF"/>
        <color rgb="FFF8696B"/>
      </colorScale>
    </cfRule>
  </conditionalFormatting>
  <pageMargins left="0.7" right="0.7" top="0.75" bottom="0.75" header="0.3" footer="0.3"/>
  <drawing r:id="rId1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DF08-8F91-4AAA-8F54-2A151311C853}">
  <sheetPr>
    <tabColor theme="9" tint="0.59999389629810485"/>
  </sheetPr>
  <dimension ref="A1:I20"/>
  <sheetViews>
    <sheetView workbookViewId="0">
      <selection activeCell="L15" sqref="L15"/>
    </sheetView>
  </sheetViews>
  <sheetFormatPr defaultRowHeight="12.75" x14ac:dyDescent="0.2"/>
  <cols>
    <col min="1" max="1" width="9.42578125" bestFit="1" customWidth="1"/>
    <col min="3" max="5" width="12.85546875" bestFit="1" customWidth="1"/>
    <col min="7" max="7" width="11" bestFit="1" customWidth="1"/>
    <col min="8" max="8" width="9.7109375" bestFit="1" customWidth="1"/>
  </cols>
  <sheetData>
    <row r="1" spans="1:9" x14ac:dyDescent="0.2">
      <c r="A1" t="s">
        <v>356</v>
      </c>
      <c r="C1" t="s">
        <v>364</v>
      </c>
      <c r="D1" t="s">
        <v>365</v>
      </c>
      <c r="E1" t="s">
        <v>370</v>
      </c>
      <c r="G1" t="s">
        <v>406</v>
      </c>
    </row>
    <row r="2" spans="1:9" x14ac:dyDescent="0.2">
      <c r="A2">
        <v>2006</v>
      </c>
      <c r="C2" t="s">
        <v>360</v>
      </c>
      <c r="D2" t="s">
        <v>151</v>
      </c>
      <c r="E2">
        <v>1</v>
      </c>
      <c r="G2" t="s">
        <v>3</v>
      </c>
    </row>
    <row r="3" spans="1:9" x14ac:dyDescent="0.2">
      <c r="A3">
        <v>2007</v>
      </c>
      <c r="C3" t="s">
        <v>361</v>
      </c>
      <c r="D3" t="s">
        <v>152</v>
      </c>
      <c r="E3">
        <v>2</v>
      </c>
      <c r="G3" t="s">
        <v>21</v>
      </c>
    </row>
    <row r="4" spans="1:9" x14ac:dyDescent="0.2">
      <c r="A4">
        <v>2008</v>
      </c>
      <c r="C4" t="s">
        <v>153</v>
      </c>
      <c r="D4" t="s">
        <v>368</v>
      </c>
      <c r="E4">
        <v>3</v>
      </c>
      <c r="G4" t="s">
        <v>29</v>
      </c>
    </row>
    <row r="5" spans="1:9" x14ac:dyDescent="0.2">
      <c r="A5">
        <v>2009</v>
      </c>
      <c r="C5" t="s">
        <v>154</v>
      </c>
      <c r="D5" t="s">
        <v>369</v>
      </c>
      <c r="E5">
        <v>4</v>
      </c>
      <c r="G5" t="s">
        <v>32</v>
      </c>
    </row>
    <row r="6" spans="1:9" x14ac:dyDescent="0.2">
      <c r="A6">
        <v>2010</v>
      </c>
      <c r="C6" t="s">
        <v>155</v>
      </c>
      <c r="D6" t="s">
        <v>155</v>
      </c>
      <c r="E6">
        <v>5</v>
      </c>
      <c r="G6" t="s">
        <v>69</v>
      </c>
    </row>
    <row r="7" spans="1:9" x14ac:dyDescent="0.2">
      <c r="A7">
        <v>2011</v>
      </c>
      <c r="C7" t="s">
        <v>156</v>
      </c>
      <c r="D7" t="s">
        <v>367</v>
      </c>
      <c r="E7">
        <v>6</v>
      </c>
      <c r="G7" t="s">
        <v>163</v>
      </c>
    </row>
    <row r="8" spans="1:9" x14ac:dyDescent="0.2">
      <c r="A8">
        <v>2012</v>
      </c>
      <c r="C8" t="s">
        <v>157</v>
      </c>
      <c r="D8" t="s">
        <v>366</v>
      </c>
      <c r="E8">
        <v>7</v>
      </c>
    </row>
    <row r="9" spans="1:9" x14ac:dyDescent="0.2">
      <c r="A9">
        <v>2013</v>
      </c>
      <c r="C9" t="s">
        <v>357</v>
      </c>
      <c r="D9" t="s">
        <v>158</v>
      </c>
      <c r="E9">
        <v>8</v>
      </c>
    </row>
    <row r="10" spans="1:9" x14ac:dyDescent="0.2">
      <c r="A10">
        <v>2014</v>
      </c>
      <c r="C10" t="s">
        <v>362</v>
      </c>
      <c r="D10" t="s">
        <v>159</v>
      </c>
      <c r="E10">
        <v>9</v>
      </c>
    </row>
    <row r="11" spans="1:9" x14ac:dyDescent="0.2">
      <c r="A11">
        <v>2015</v>
      </c>
      <c r="C11" t="s">
        <v>363</v>
      </c>
      <c r="D11" t="s">
        <v>162</v>
      </c>
      <c r="E11">
        <v>10</v>
      </c>
      <c r="G11" t="s">
        <v>443</v>
      </c>
      <c r="H11" t="s">
        <v>441</v>
      </c>
    </row>
    <row r="12" spans="1:9" x14ac:dyDescent="0.2">
      <c r="A12">
        <v>2016</v>
      </c>
      <c r="C12" t="s">
        <v>358</v>
      </c>
      <c r="D12" t="s">
        <v>160</v>
      </c>
      <c r="E12">
        <v>11</v>
      </c>
      <c r="G12" t="s">
        <v>3</v>
      </c>
      <c r="H12">
        <v>10</v>
      </c>
    </row>
    <row r="13" spans="1:9" x14ac:dyDescent="0.2">
      <c r="A13">
        <v>2017</v>
      </c>
      <c r="C13" t="s">
        <v>359</v>
      </c>
      <c r="D13" t="s">
        <v>161</v>
      </c>
      <c r="E13">
        <v>12</v>
      </c>
      <c r="G13" t="s">
        <v>21</v>
      </c>
      <c r="H13">
        <v>15</v>
      </c>
    </row>
    <row r="14" spans="1:9" x14ac:dyDescent="0.2">
      <c r="A14">
        <v>2018</v>
      </c>
      <c r="G14" t="s">
        <v>29</v>
      </c>
      <c r="H14">
        <v>25</v>
      </c>
    </row>
    <row r="15" spans="1:9" x14ac:dyDescent="0.2">
      <c r="A15">
        <v>2019</v>
      </c>
      <c r="G15" t="s">
        <v>32</v>
      </c>
      <c r="H15">
        <v>40</v>
      </c>
    </row>
    <row r="16" spans="1:9" x14ac:dyDescent="0.2">
      <c r="A16">
        <v>2020</v>
      </c>
      <c r="G16" t="s">
        <v>69</v>
      </c>
      <c r="H16">
        <v>60</v>
      </c>
    </row>
    <row r="17" spans="1:8" x14ac:dyDescent="0.2">
      <c r="A17">
        <v>2021</v>
      </c>
      <c r="G17" t="s">
        <v>163</v>
      </c>
      <c r="H17">
        <v>80</v>
      </c>
    </row>
    <row r="18" spans="1:8" x14ac:dyDescent="0.2">
      <c r="A18">
        <v>2022</v>
      </c>
      <c r="G18" t="s">
        <v>440</v>
      </c>
      <c r="H18">
        <v>100</v>
      </c>
    </row>
    <row r="19" spans="1:8" x14ac:dyDescent="0.2">
      <c r="A19">
        <v>2023</v>
      </c>
    </row>
    <row r="20" spans="1:8" x14ac:dyDescent="0.2">
      <c r="A20">
        <v>2024</v>
      </c>
    </row>
  </sheetData>
  <phoneticPr fontId="2" type="noConversion"/>
  <pageMargins left="0.7" right="0.7" top="0.75" bottom="0.75" header="0.3" footer="0.3"/>
  <legacyDrawing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EA1DE6E-EEDE-465C-890A-110EE8903A8C}">
  <ds:schemaRefs>
    <ds:schemaRef ds:uri="http://gemini/pivotcustomization/TableXML_Years3"/>
  </ds:schemaRefs>
</ds:datastoreItem>
</file>

<file path=customXml/itemProps2.xml><?xml version="1.0" encoding="utf-8"?>
<ds:datastoreItem xmlns:ds="http://schemas.openxmlformats.org/officeDocument/2006/customXml" ds:itemID="{ADB7EC15-B468-4585-8BAA-F5359E923585}">
  <ds:schemaRefs>
    <ds:schemaRef ds:uri="http://gemini/pivotcustomization/TableWidget"/>
  </ds:schemaRefs>
</ds:datastoreItem>
</file>

<file path=customXml/itemProps3.xml><?xml version="1.0" encoding="utf-8"?>
<ds:datastoreItem xmlns:ds="http://schemas.openxmlformats.org/officeDocument/2006/customXml" ds:itemID="{E2948CCF-8C3D-4458-B583-D98867966D63}">
  <ds:schemaRefs>
    <ds:schemaRef ds:uri="http://gemini/pivotcustomization/LinkedTableUpdateMode"/>
  </ds:schemaRefs>
</ds:datastoreItem>
</file>

<file path=customXml/itemProps4.xml><?xml version="1.0" encoding="utf-8"?>
<ds:datastoreItem xmlns:ds="http://schemas.openxmlformats.org/officeDocument/2006/customXml" ds:itemID="{0BFDF83C-55EF-45CE-84C5-DA16D7BE9A86}">
  <ds:schemaRefs>
    <ds:schemaRef ds:uri="http://gemini/pivotcustomization/TableXML_Years"/>
  </ds:schemaRefs>
</ds:datastoreItem>
</file>

<file path=customXml/itemProps5.xml><?xml version="1.0" encoding="utf-8"?>
<ds:datastoreItem xmlns:ds="http://schemas.openxmlformats.org/officeDocument/2006/customXml" ds:itemID="{6762C802-A2A4-49C2-8CE0-E1ADC23F5280}">
  <ds:schemaRefs>
    <ds:schemaRef ds:uri="http://gemini/pivotcustomization/TableXML_MONTHS"/>
  </ds:schemaRefs>
</ds:datastoreItem>
</file>

<file path=customXml/itemProps6.xml><?xml version="1.0" encoding="utf-8"?>
<ds:datastoreItem xmlns:ds="http://schemas.openxmlformats.org/officeDocument/2006/customXml" ds:itemID="{76FE345F-9E2F-4E2D-B0D4-9177F241A4A5}">
  <ds:schemaRefs>
    <ds:schemaRef ds:uri="http://gemini/pivotcustomization/IsSandboxEmbedded"/>
  </ds:schemaRefs>
</ds:datastoreItem>
</file>

<file path=customXml/itemProps7.xml><?xml version="1.0" encoding="utf-8"?>
<ds:datastoreItem xmlns:ds="http://schemas.openxmlformats.org/officeDocument/2006/customXml" ds:itemID="{4E7D7996-E24C-4A79-816F-264DE0E703E2}">
  <ds:schemaRefs>
    <ds:schemaRef ds:uri="http://gemini/pivotcustomization/ShowImplicitMeasures"/>
  </ds:schemaRefs>
</ds:datastoreItem>
</file>

<file path=customXml/itemProps8.xml><?xml version="1.0" encoding="utf-8"?>
<ds:datastoreItem xmlns:ds="http://schemas.openxmlformats.org/officeDocument/2006/customXml" ds:itemID="{F1C3DFF6-546E-410F-9BE2-038277E51682}">
  <ds:schemaRefs>
    <ds:schemaRef ds:uri="http://gemini/pivotcustomization/MeasureGridState"/>
  </ds:schemaRefs>
</ds:datastoreItem>
</file>

<file path=customXml/itemProps9.xml><?xml version="1.0" encoding="utf-8"?>
<ds:datastoreItem xmlns:ds="http://schemas.openxmlformats.org/officeDocument/2006/customXml" ds:itemID="{9C185123-94A0-45DA-8089-7AB487E39289}">
  <ds:schemaRefs>
    <ds:schemaRef ds:uri="http://gemini/pivotcustomization/RelationshipAutoDetectionEnabled"/>
  </ds:schemaRefs>
</ds:datastoreItem>
</file>

<file path=customXml/itemProps10.xml><?xml version="1.0" encoding="utf-8"?>
<ds:datastoreItem xmlns:ds="http://schemas.openxmlformats.org/officeDocument/2006/customXml" ds:itemID="{BBDC2D4C-D952-468B-826B-C10F27739536}">
  <ds:schemaRefs>
    <ds:schemaRef ds:uri="http://gemini/pivotcustomization/PowerPivotVersion"/>
  </ds:schemaRefs>
</ds:datastoreItem>
</file>

<file path=customXml/itemProps11.xml><?xml version="1.0" encoding="utf-8"?>
<ds:datastoreItem xmlns:ds="http://schemas.openxmlformats.org/officeDocument/2006/customXml" ds:itemID="{53BE68E1-6F92-4A1C-93DE-E308885B49CC}">
  <ds:schemaRefs>
    <ds:schemaRef ds:uri="http://gemini/pivotcustomization/ClientWindowXML"/>
  </ds:schemaRefs>
</ds:datastoreItem>
</file>

<file path=customXml/itemProps12.xml><?xml version="1.0" encoding="utf-8"?>
<ds:datastoreItem xmlns:ds="http://schemas.openxmlformats.org/officeDocument/2006/customXml" ds:itemID="{18E3C73A-E7C2-44AC-8229-922530DBB2CB}">
  <ds:schemaRefs>
    <ds:schemaRef ds:uri="http://gemini/pivotcustomization/TableXML_GRADES"/>
  </ds:schemaRefs>
</ds:datastoreItem>
</file>

<file path=customXml/itemProps13.xml><?xml version="1.0" encoding="utf-8"?>
<ds:datastoreItem xmlns:ds="http://schemas.openxmlformats.org/officeDocument/2006/customXml" ds:itemID="{770F313B-F554-4FA0-B7C8-2BB721D1E244}">
  <ds:schemaRefs>
    <ds:schemaRef ds:uri="http://gemini/pivotcustomization/ManualCalcMode"/>
  </ds:schemaRefs>
</ds:datastoreItem>
</file>

<file path=customXml/itemProps14.xml><?xml version="1.0" encoding="utf-8"?>
<ds:datastoreItem xmlns:ds="http://schemas.openxmlformats.org/officeDocument/2006/customXml" ds:itemID="{CCB5A8B8-789C-43BE-854E-1DB53E81B2A1}">
  <ds:schemaRefs>
    <ds:schemaRef ds:uri="http://schemas.microsoft.com/DataMashup"/>
  </ds:schemaRefs>
</ds:datastoreItem>
</file>

<file path=customXml/itemProps15.xml><?xml version="1.0" encoding="utf-8"?>
<ds:datastoreItem xmlns:ds="http://schemas.openxmlformats.org/officeDocument/2006/customXml" ds:itemID="{6D4FC956-7989-40ED-BA5E-1F697686E1A1}">
  <ds:schemaRefs>
    <ds:schemaRef ds:uri="http://gemini/pivotcustomization/TableOrder"/>
  </ds:schemaRefs>
</ds:datastoreItem>
</file>

<file path=customXml/itemProps16.xml><?xml version="1.0" encoding="utf-8"?>
<ds:datastoreItem xmlns:ds="http://schemas.openxmlformats.org/officeDocument/2006/customXml" ds:itemID="{41329B92-25FF-4F3F-A4A0-DDE64A58BE2A}">
  <ds:schemaRefs>
    <ds:schemaRef ds:uri="http://gemini/pivotcustomization/Diagrams"/>
  </ds:schemaRefs>
</ds:datastoreItem>
</file>

<file path=customXml/itemProps17.xml><?xml version="1.0" encoding="utf-8"?>
<ds:datastoreItem xmlns:ds="http://schemas.openxmlformats.org/officeDocument/2006/customXml" ds:itemID="{A4D24252-5665-426C-9C48-C4A54AC52032}">
  <ds:schemaRefs>
    <ds:schemaRef ds:uri="http://gemini/pivotcustomization/TableXML_SportClimbing"/>
  </ds:schemaRefs>
</ds:datastoreItem>
</file>

<file path=customXml/itemProps18.xml><?xml version="1.0" encoding="utf-8"?>
<ds:datastoreItem xmlns:ds="http://schemas.openxmlformats.org/officeDocument/2006/customXml" ds:itemID="{82329D90-CFB3-4BFB-9A6E-5D8013B008EB}">
  <ds:schemaRefs>
    <ds:schemaRef ds:uri="http://gemini/pivotcustomization/SandboxNonEmpty"/>
  </ds:schemaRefs>
</ds:datastoreItem>
</file>

<file path=customXml/itemProps19.xml><?xml version="1.0" encoding="utf-8"?>
<ds:datastoreItem xmlns:ds="http://schemas.openxmlformats.org/officeDocument/2006/customXml" ds:itemID="{8E0F24F3-C0E9-449F-B688-77A7DFD38F09}">
  <ds:schemaRefs>
    <ds:schemaRef ds:uri="http://gemini/pivotcustomization/FormulaBarState"/>
  </ds:schemaRefs>
</ds:datastoreItem>
</file>

<file path=customXml/itemProps20.xml><?xml version="1.0" encoding="utf-8"?>
<ds:datastoreItem xmlns:ds="http://schemas.openxmlformats.org/officeDocument/2006/customXml" ds:itemID="{EC4F3CFE-A206-48DD-8914-7F0DB7883B16}">
  <ds:schemaRefs>
    <ds:schemaRef ds:uri="http://gemini/pivotcustomization/ErrorCache"/>
  </ds:schemaRefs>
</ds:datastoreItem>
</file>

<file path=customXml/itemProps21.xml><?xml version="1.0" encoding="utf-8"?>
<ds:datastoreItem xmlns:ds="http://schemas.openxmlformats.org/officeDocument/2006/customXml" ds:itemID="{DE5384C8-4EE0-48D0-BE86-A3A7DCB1A787}">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 &amp; CALCULATIONS</vt:lpstr>
      <vt:lpstr>DATES &amp; 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Malharin, Frederic (external - Service)</dc:creator>
  <cp:lastModifiedBy>Frédéric Malharin</cp:lastModifiedBy>
  <cp:lastPrinted>2024-05-22T13:55:36Z</cp:lastPrinted>
  <dcterms:created xsi:type="dcterms:W3CDTF">2018-02-26T15:29:07Z</dcterms:created>
  <dcterms:modified xsi:type="dcterms:W3CDTF">2024-12-07T12:49:39Z</dcterms:modified>
</cp:coreProperties>
</file>