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Ex1.xml" ContentType="application/vnd.ms-office.chartex+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16"/>
  <workbookPr hidePivotFieldList="1"/>
  <mc:AlternateContent xmlns:mc="http://schemas.openxmlformats.org/markup-compatibility/2006">
    <mc:Choice Requires="x15">
      <x15ac:absPath xmlns:x15ac="http://schemas.microsoft.com/office/spreadsheetml/2010/11/ac" url="C:\Users\frede\Dropbox\"/>
    </mc:Choice>
  </mc:AlternateContent>
  <xr:revisionPtr revIDLastSave="0" documentId="13_ncr:1_{C524C8EB-4730-4697-B68C-A8B308371FF1}" xr6:coauthVersionLast="47" xr6:coauthVersionMax="47" xr10:uidLastSave="{00000000-0000-0000-0000-000000000000}"/>
  <bookViews>
    <workbookView xWindow="20370" yWindow="-2775" windowWidth="29040" windowHeight="15840" tabRatio="714" activeTab="1" xr2:uid="{00000000-000D-0000-FFFF-FFFF00000000}"/>
  </bookViews>
  <sheets>
    <sheet name="DATA" sheetId="5" r:id="rId1"/>
    <sheet name="DASHBOARD" sheetId="13" r:id="rId2"/>
    <sheet name="PIVOTS &amp; CALCULATIONS" sheetId="16" r:id="rId3"/>
    <sheet name="DATES &amp; GRADES" sheetId="18" r:id="rId4"/>
  </sheets>
  <definedNames>
    <definedName name="_xlchart.v5.0" hidden="1">'PIVOTS &amp; CALCULATIONS'!$K$28</definedName>
    <definedName name="_xlchart.v5.1" hidden="1">'PIVOTS &amp; CALCULATIONS'!$K$29:$K$35</definedName>
    <definedName name="_xlchart.v5.2" hidden="1">'PIVOTS &amp; CALCULATIONS'!$L$28</definedName>
    <definedName name="_xlchart.v5.3" hidden="1">'PIVOTS &amp; CALCULATIONS'!$L$29:$L$35</definedName>
    <definedName name="_xlcn.WorksheetConnection_Sportclimbingdataanddashboard.xlsxGRADES1" hidden="1">GRADES[]</definedName>
    <definedName name="_xlcn.WorksheetConnection_Sportclimbingdataanddashboard.xlsxMONTHS1" hidden="1">MONTHS[]</definedName>
    <definedName name="_xlcn.WorksheetConnection_Sportclimbingdataanddashboard.xlsxSportClimbing1" hidden="1">SportClimbing[]</definedName>
    <definedName name="_xlcn.WorksheetConnection_Sportclimbingdataanddashboard.xlsxYears1" hidden="1">YEARS[]</definedName>
    <definedName name="Slicer_Belayer1">#N/A</definedName>
    <definedName name="Slicer_Crag">#N/A</definedName>
    <definedName name="Slicer_Grade">#N/A</definedName>
    <definedName name="Slicer_Height__m">#N/A</definedName>
    <definedName name="Slicer_Height_range__m">#N/A</definedName>
    <definedName name="Slicer_MONTHS_2">#N/A</definedName>
    <definedName name="Slicer_Total_number_of_tries">#N/A</definedName>
    <definedName name="Slicer_YEARS">#N/A</definedName>
  </definedNames>
  <calcPr calcId="191029"/>
  <pivotCaches>
    <pivotCache cacheId="179" r:id="rId5"/>
    <pivotCache cacheId="212" r:id="rId6"/>
    <pivotCache cacheId="215" r:id="rId7"/>
    <pivotCache cacheId="218" r:id="rId8"/>
    <pivotCache cacheId="221" r:id="rId9"/>
    <pivotCache cacheId="224" r:id="rId10"/>
    <pivotCache cacheId="227" r:id="rId11"/>
    <pivotCache cacheId="230" r:id="rId12"/>
    <pivotCache cacheId="233" r:id="rId13"/>
    <pivotCache cacheId="236" r:id="rId14"/>
    <pivotCache cacheId="239" r:id="rId15"/>
    <pivotCache cacheId="245" r:id="rId16"/>
  </pivotCaches>
  <extLst>
    <ext xmlns:x14="http://schemas.microsoft.com/office/spreadsheetml/2009/9/main" uri="{876F7934-8845-4945-9796-88D515C7AA90}">
      <x14:pivotCaches>
        <pivotCache cacheId="133" r:id="rId17"/>
      </x14:pivotCaches>
    </ext>
    <ext xmlns:x14="http://schemas.microsoft.com/office/spreadsheetml/2009/9/main" uri="{BBE1A952-AA13-448e-AADC-164F8A28A991}">
      <x14:slicerCaches>
        <x14:slicerCache r:id="rId18"/>
        <x14:slicerCache r:id="rId19"/>
        <x14:slicerCache r:id="rId20"/>
        <x14:slicerCache r:id="rId21"/>
        <x14:slicerCache r:id="rId22"/>
        <x14:slicerCache r:id="rId23"/>
        <x14:slicerCache r:id="rId24"/>
        <x14:slicerCache r:id="rId2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Years" name="Years" connection="WorksheetConnection_Sport climbing data and dashboard.xlsx!Years"/>
          <x15:modelTable id="SportClimbing" name="SportClimbing" connection="WorksheetConnection_Sport climbing data and dashboard.xlsx!SportClimbing"/>
          <x15:modelTable id="MONTHS" name="MONTHS" connection="WorksheetConnection_Sport climbing data and dashboard.xlsx!MONTHS"/>
          <x15:modelTable id="GRADES" name="GRADES" connection="WorksheetConnection_Sport climbing data and dashboard.xlsx!GRADES"/>
        </x15:modelTables>
        <x15:modelRelationships>
          <x15:modelRelationship fromTable="SportClimbing" fromColumn="Year" toTable="Years" toColumn="YEARS"/>
          <x15:modelRelationship fromTable="SportClimbing" fromColumn="Month" toTable="MONTHS" toColumn="MONTHS 2"/>
          <x15:modelRelationship fromTable="SportClimbing" fromColumn="Grade" toTable="GRADES" toColumn="GRADES"/>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A2" i="5"/>
  <c r="A3" i="5"/>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L5" i="16"/>
  <c r="L6" i="16"/>
  <c r="L7" i="16"/>
  <c r="L8" i="16"/>
  <c r="L9" i="16"/>
  <c r="L10" i="16"/>
  <c r="L11" i="16"/>
  <c r="L12" i="16"/>
  <c r="L13" i="16"/>
  <c r="L14" i="16"/>
  <c r="C72" i="16"/>
  <c r="C71" i="16"/>
  <c r="C70" i="16"/>
  <c r="C69" i="16"/>
  <c r="C68" i="16"/>
  <c r="C67" i="16"/>
  <c r="B72" i="16"/>
  <c r="B71" i="16"/>
  <c r="B70" i="16"/>
  <c r="B69" i="16"/>
  <c r="B68" i="16"/>
  <c r="B67" i="16"/>
  <c r="L16" i="16"/>
  <c r="L2" i="5" l="1"/>
  <c r="L164" i="5"/>
  <c r="L163" i="5"/>
  <c r="L162" i="5"/>
  <c r="L161" i="5"/>
  <c r="L160" i="5"/>
  <c r="L159" i="5"/>
  <c r="L158" i="5"/>
  <c r="L157" i="5"/>
  <c r="L156" i="5"/>
  <c r="L155" i="5"/>
  <c r="L154" i="5"/>
  <c r="L153" i="5"/>
  <c r="L152" i="5"/>
  <c r="L151" i="5"/>
  <c r="L150" i="5"/>
  <c r="L149" i="5"/>
  <c r="L148" i="5"/>
  <c r="L147" i="5"/>
  <c r="L146" i="5"/>
  <c r="L145" i="5"/>
  <c r="L144" i="5"/>
  <c r="L143" i="5"/>
  <c r="L142" i="5"/>
  <c r="L141" i="5"/>
  <c r="L140" i="5"/>
  <c r="L139" i="5"/>
  <c r="L138" i="5"/>
  <c r="L137" i="5"/>
  <c r="L136" i="5"/>
  <c r="L135" i="5"/>
  <c r="L134" i="5"/>
  <c r="L133" i="5"/>
  <c r="L132" i="5"/>
  <c r="L131" i="5"/>
  <c r="L130" i="5"/>
  <c r="L129" i="5"/>
  <c r="L128" i="5"/>
  <c r="L127" i="5"/>
  <c r="L126" i="5"/>
  <c r="L125" i="5"/>
  <c r="L124" i="5"/>
  <c r="L123" i="5"/>
  <c r="L122" i="5"/>
  <c r="L121" i="5"/>
  <c r="L120" i="5"/>
  <c r="L119" i="5"/>
  <c r="L118" i="5"/>
  <c r="L117" i="5"/>
  <c r="L116" i="5"/>
  <c r="L115" i="5"/>
  <c r="L114" i="5"/>
  <c r="L113" i="5"/>
  <c r="L112" i="5"/>
  <c r="L111" i="5"/>
  <c r="L110" i="5"/>
  <c r="L109" i="5"/>
  <c r="L108" i="5"/>
  <c r="L107" i="5"/>
  <c r="L106" i="5"/>
  <c r="L105" i="5"/>
  <c r="L104" i="5"/>
  <c r="L103" i="5"/>
  <c r="L102" i="5"/>
  <c r="L101" i="5"/>
  <c r="L100" i="5"/>
  <c r="L99" i="5"/>
  <c r="L98" i="5"/>
  <c r="L97" i="5"/>
  <c r="L96" i="5"/>
  <c r="L95" i="5"/>
  <c r="L94" i="5"/>
  <c r="L93" i="5"/>
  <c r="L92" i="5"/>
  <c r="L91" i="5"/>
  <c r="L90" i="5"/>
  <c r="L89" i="5"/>
  <c r="L88" i="5"/>
  <c r="L87" i="5"/>
  <c r="L86" i="5"/>
  <c r="L85" i="5"/>
  <c r="L84" i="5"/>
  <c r="L83" i="5"/>
  <c r="L82" i="5"/>
  <c r="L81" i="5"/>
  <c r="L80" i="5"/>
  <c r="L79" i="5"/>
  <c r="L78" i="5"/>
  <c r="L77" i="5"/>
  <c r="L76" i="5"/>
  <c r="L75" i="5"/>
  <c r="L74" i="5"/>
  <c r="L73" i="5"/>
  <c r="L72" i="5"/>
  <c r="L71" i="5"/>
  <c r="L70" i="5"/>
  <c r="L69" i="5"/>
  <c r="L68" i="5"/>
  <c r="L67" i="5"/>
  <c r="L66" i="5"/>
  <c r="L65" i="5"/>
  <c r="L64" i="5"/>
  <c r="L63" i="5"/>
  <c r="L62" i="5"/>
  <c r="L61" i="5"/>
  <c r="L60" i="5"/>
  <c r="L59" i="5"/>
  <c r="L58" i="5"/>
  <c r="L57" i="5"/>
  <c r="L56" i="5"/>
  <c r="L55" i="5"/>
  <c r="L54" i="5"/>
  <c r="L53" i="5"/>
  <c r="L52" i="5"/>
  <c r="L51" i="5"/>
  <c r="L50" i="5"/>
  <c r="L49" i="5"/>
  <c r="L48" i="5"/>
  <c r="L47" i="5"/>
  <c r="L46" i="5"/>
  <c r="L45" i="5"/>
  <c r="L44" i="5"/>
  <c r="L43" i="5"/>
  <c r="L42" i="5"/>
  <c r="L41" i="5"/>
  <c r="L40" i="5"/>
  <c r="L39" i="5"/>
  <c r="L38" i="5"/>
  <c r="L37" i="5"/>
  <c r="L36" i="5"/>
  <c r="L35" i="5"/>
  <c r="L34" i="5"/>
  <c r="L33" i="5"/>
  <c r="L32" i="5"/>
  <c r="L31" i="5"/>
  <c r="L30" i="5"/>
  <c r="L29" i="5"/>
  <c r="L28" i="5"/>
  <c r="L27" i="5"/>
  <c r="L26" i="5"/>
  <c r="L25" i="5"/>
  <c r="L24" i="5"/>
  <c r="L23" i="5"/>
  <c r="L22" i="5"/>
  <c r="L21" i="5"/>
  <c r="L20" i="5"/>
  <c r="L19" i="5"/>
  <c r="L18" i="5"/>
  <c r="L17" i="5"/>
  <c r="L16" i="5"/>
  <c r="L15" i="5"/>
  <c r="L14" i="5"/>
  <c r="L13" i="5"/>
  <c r="L12" i="5"/>
  <c r="L11" i="5"/>
  <c r="L10" i="5"/>
  <c r="L9" i="5"/>
  <c r="L8" i="5"/>
  <c r="L7" i="5"/>
  <c r="L6" i="5"/>
  <c r="L5" i="5"/>
  <c r="L4" i="5"/>
  <c r="L3" i="5"/>
  <c r="P2" i="5"/>
  <c r="P3" i="5"/>
  <c r="P4" i="5"/>
  <c r="P5" i="5"/>
  <c r="P6" i="5"/>
  <c r="P7" i="5"/>
  <c r="P8" i="5"/>
  <c r="P9" i="5"/>
  <c r="P10" i="5"/>
  <c r="P11" i="5"/>
  <c r="P12" i="5"/>
  <c r="P13" i="5"/>
  <c r="P14" i="5"/>
  <c r="P15" i="5"/>
  <c r="P16" i="5"/>
  <c r="P17" i="5"/>
  <c r="P18" i="5"/>
  <c r="P19" i="5"/>
  <c r="P20" i="5"/>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103" i="5"/>
  <c r="P104" i="5"/>
  <c r="P105" i="5"/>
  <c r="P106" i="5"/>
  <c r="P107" i="5"/>
  <c r="P108" i="5"/>
  <c r="P109" i="5"/>
  <c r="P110" i="5"/>
  <c r="P111" i="5"/>
  <c r="P112" i="5"/>
  <c r="P113" i="5"/>
  <c r="P114" i="5"/>
  <c r="P115" i="5"/>
  <c r="P116" i="5"/>
  <c r="P117" i="5"/>
  <c r="P118" i="5"/>
  <c r="P119" i="5"/>
  <c r="P120" i="5"/>
  <c r="P121" i="5"/>
  <c r="P122" i="5"/>
  <c r="P123" i="5"/>
  <c r="P124" i="5"/>
  <c r="P125" i="5"/>
  <c r="P126" i="5"/>
  <c r="P127" i="5"/>
  <c r="P128" i="5"/>
  <c r="P129" i="5"/>
  <c r="P130" i="5"/>
  <c r="P131" i="5"/>
  <c r="P132" i="5"/>
  <c r="P133" i="5"/>
  <c r="P134" i="5"/>
  <c r="P135" i="5"/>
  <c r="P136" i="5"/>
  <c r="P137" i="5"/>
  <c r="P138" i="5"/>
  <c r="P139" i="5"/>
  <c r="P140" i="5"/>
  <c r="P141" i="5"/>
  <c r="P142" i="5"/>
  <c r="P143" i="5"/>
  <c r="P144" i="5"/>
  <c r="P145" i="5"/>
  <c r="P146" i="5"/>
  <c r="P147" i="5"/>
  <c r="P148" i="5"/>
  <c r="P149" i="5"/>
  <c r="P150" i="5"/>
  <c r="P151" i="5"/>
  <c r="P152" i="5"/>
  <c r="P153" i="5"/>
  <c r="P154" i="5"/>
  <c r="P155" i="5"/>
  <c r="P156" i="5"/>
  <c r="P157" i="5"/>
  <c r="P158" i="5"/>
  <c r="P159" i="5"/>
  <c r="P160" i="5"/>
  <c r="P161" i="5"/>
  <c r="P162" i="5"/>
  <c r="P163" i="5"/>
  <c r="P164" i="5"/>
  <c r="O2" i="5"/>
  <c r="U3" i="16" s="1"/>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U4" i="16" l="1"/>
  <c r="K6" i="16"/>
  <c r="K7" i="16"/>
  <c r="K8" i="16"/>
  <c r="K9" i="16"/>
  <c r="K10" i="16"/>
  <c r="K11" i="16"/>
  <c r="K12" i="16"/>
  <c r="K13" i="16"/>
  <c r="K14" i="16"/>
  <c r="K5" i="16"/>
  <c r="L31" i="16"/>
  <c r="C16" i="16"/>
  <c r="C21" i="16"/>
  <c r="L30" i="16"/>
  <c r="C15" i="16"/>
  <c r="L35" i="16"/>
  <c r="C19" i="16"/>
  <c r="C17" i="16"/>
  <c r="L34" i="16"/>
  <c r="L32" i="16"/>
  <c r="L33" i="16"/>
  <c r="C18" i="16"/>
  <c r="L36" i="16"/>
  <c r="C20" i="16"/>
  <c r="L15" i="16" l="1"/>
  <c r="B16" i="16"/>
  <c r="B17" i="16"/>
  <c r="B18" i="16"/>
  <c r="B15" i="16"/>
  <c r="B19" i="16"/>
  <c r="B20"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Frédéric Malharin</author>
  </authors>
  <commentList>
    <comment ref="I1" authorId="0" shapeId="0" xr:uid="{EDF05FA9-2004-42EF-9473-876A07276875}">
      <text>
        <r>
          <rPr>
            <b/>
            <sz val="9"/>
            <color indexed="81"/>
            <rFont val="Tahoma"/>
            <family val="2"/>
          </rPr>
          <t>Frédéric Malharin:</t>
        </r>
        <r>
          <rPr>
            <sz val="9"/>
            <color indexed="81"/>
            <rFont val="Tahoma"/>
            <family val="2"/>
          </rPr>
          <t xml:space="preserve">
These tables are here to help the data model</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DBA5CB-20A4-40B6-AF54-415DA841954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78B3C72-F084-4327-945E-2B0EB8A49FD5}" name="WorksheetConnection_Sport climbing data and dashboard.xlsx!GRADES" type="102" refreshedVersion="8" minRefreshableVersion="5">
    <extLst>
      <ext xmlns:x15="http://schemas.microsoft.com/office/spreadsheetml/2010/11/main" uri="{DE250136-89BD-433C-8126-D09CA5730AF9}">
        <x15:connection id="GRADES">
          <x15:rangePr sourceName="_xlcn.WorksheetConnection_Sportclimbingdataanddashboard.xlsxGRADES1"/>
        </x15:connection>
      </ext>
    </extLst>
  </connection>
  <connection id="3" xr16:uid="{9E78F1B0-EA9B-4403-AD98-705DDB5C41E6}" name="WorksheetConnection_Sport climbing data and dashboard.xlsx!MONTHS" type="102" refreshedVersion="8" minRefreshableVersion="5">
    <extLst>
      <ext xmlns:x15="http://schemas.microsoft.com/office/spreadsheetml/2010/11/main" uri="{DE250136-89BD-433C-8126-D09CA5730AF9}">
        <x15:connection id="MONTHS">
          <x15:rangePr sourceName="_xlcn.WorksheetConnection_Sportclimbingdataanddashboard.xlsxMONTHS1"/>
        </x15:connection>
      </ext>
    </extLst>
  </connection>
  <connection id="4" xr16:uid="{3CFF11E8-D37B-46D2-8133-BC48A5D533F3}" name="WorksheetConnection_Sport climbing data and dashboard.xlsx!SportClimbing" type="102" refreshedVersion="8" minRefreshableVersion="5">
    <extLst>
      <ext xmlns:x15="http://schemas.microsoft.com/office/spreadsheetml/2010/11/main" uri="{DE250136-89BD-433C-8126-D09CA5730AF9}">
        <x15:connection id="SportClimbing" autoDelete="1">
          <x15:rangePr sourceName="_xlcn.WorksheetConnection_Sportclimbingdataanddashboard.xlsxSportClimbing1"/>
        </x15:connection>
      </ext>
    </extLst>
  </connection>
  <connection id="5" xr16:uid="{FC48776C-B6A7-42DB-8CBF-3A8A15BCC05B}" name="WorksheetConnection_Sport climbing data and dashboard.xlsx!Years" type="102" refreshedVersion="8" minRefreshableVersion="5">
    <extLst>
      <ext xmlns:x15="http://schemas.microsoft.com/office/spreadsheetml/2010/11/main" uri="{DE250136-89BD-433C-8126-D09CA5730AF9}">
        <x15:connection id="Years">
          <x15:rangePr sourceName="_xlcn.WorksheetConnection_Sportclimbingdataanddashboard.xlsxYears1"/>
        </x15:connection>
      </ext>
    </extLst>
  </connection>
</connections>
</file>

<file path=xl/metadata.xml><?xml version="1.0" encoding="utf-8"?>
<metadata xmlns="http://schemas.openxmlformats.org/spreadsheetml/2006/main" xmlns:xlrd="http://schemas.microsoft.com/office/spreadsheetml/2017/richdata">
  <metadataTypes count="1">
    <metadataType name="XLMDX" minSupportedVersion="120000" copy="1" pasteAll="1" pasteValues="1" merge="1" splitFirst="1" rowColShift="1" clearFormats="1" clearComments="1" assign="1" coerce="1"/>
  </metadataTypes>
  <metadataStrings count="2">
    <s v="ThisWorkbookDataModel"/>
    <s v="{[SportClimbing].[Date_filter].&amp;[True]}"/>
  </metadataStrings>
  <mdxMetadata count="1">
    <mdx n="0" f="s">
      <ms ns="1" c="0"/>
    </mdx>
  </mdxMetadata>
  <valueMetadata count="1">
    <bk>
      <rc t="1" v="0"/>
    </bk>
  </valueMetadata>
</metadata>
</file>

<file path=xl/sharedStrings.xml><?xml version="1.0" encoding="utf-8"?>
<sst xmlns="http://schemas.openxmlformats.org/spreadsheetml/2006/main" count="1418" uniqueCount="429">
  <si>
    <t>Gauche</t>
  </si>
  <si>
    <t>Roc d'Anglars</t>
  </si>
  <si>
    <t>Mégaboule</t>
  </si>
  <si>
    <t>7a</t>
  </si>
  <si>
    <t>Révélations</t>
  </si>
  <si>
    <t>Clin d'oeil à la Lune</t>
  </si>
  <si>
    <t>Thomas Bur</t>
  </si>
  <si>
    <t>Sex Machine</t>
  </si>
  <si>
    <t>Gorges de la Cesse</t>
  </si>
  <si>
    <t>Cassiopée</t>
  </si>
  <si>
    <t>Guhlm</t>
  </si>
  <si>
    <t>flash</t>
  </si>
  <si>
    <t>Carol</t>
  </si>
  <si>
    <t>Teddy</t>
  </si>
  <si>
    <t>Lola</t>
  </si>
  <si>
    <t>Rodellar</t>
  </si>
  <si>
    <t>Pared de la Virgen</t>
  </si>
  <si>
    <t>Shyamal</t>
  </si>
  <si>
    <t>Roc de la Lluna</t>
  </si>
  <si>
    <t>Sud</t>
  </si>
  <si>
    <t>De socials un 10</t>
  </si>
  <si>
    <t>7a+</t>
  </si>
  <si>
    <t>Gelida</t>
  </si>
  <si>
    <t>Centre</t>
  </si>
  <si>
    <t>David Valls</t>
  </si>
  <si>
    <t>Garraf</t>
  </si>
  <si>
    <t>Mala Dona</t>
  </si>
  <si>
    <t>Pasaba por aquí</t>
  </si>
  <si>
    <t>KA NO</t>
  </si>
  <si>
    <t>7b</t>
  </si>
  <si>
    <t>Amor suprem</t>
  </si>
  <si>
    <t>Neska polita</t>
  </si>
  <si>
    <t>7b+</t>
  </si>
  <si>
    <t>nº28</t>
  </si>
  <si>
    <t>Andres Villarroel</t>
  </si>
  <si>
    <t>nº26</t>
  </si>
  <si>
    <t>Xapes Negres</t>
  </si>
  <si>
    <t>Marc Ros</t>
  </si>
  <si>
    <t>Dave</t>
  </si>
  <si>
    <t>Dos peluts i un destí</t>
  </si>
  <si>
    <t>Merda de la serra</t>
  </si>
  <si>
    <t>Simply Extrem</t>
  </si>
  <si>
    <t>Las Garretes del Garraf</t>
  </si>
  <si>
    <t>Siurana</t>
  </si>
  <si>
    <t>L'aparador</t>
  </si>
  <si>
    <t>Brigadistak</t>
  </si>
  <si>
    <t>Lo dejé to blanco</t>
  </si>
  <si>
    <t>Calma Tensa</t>
  </si>
  <si>
    <t>Imperatriz Esmeralda</t>
  </si>
  <si>
    <t>Font Soleia</t>
  </si>
  <si>
    <t>Paret Gran</t>
  </si>
  <si>
    <t>Súbete a mi piel</t>
  </si>
  <si>
    <t>Daniel Perez</t>
  </si>
  <si>
    <t>Henry</t>
  </si>
  <si>
    <t>Garroma</t>
  </si>
  <si>
    <t>El Callejón</t>
  </si>
  <si>
    <t>Good feeling</t>
  </si>
  <si>
    <t>Cova de l'Arcada</t>
  </si>
  <si>
    <t>Juan y Fran se nos van</t>
  </si>
  <si>
    <t>Las ventanas</t>
  </si>
  <si>
    <t>Viagraman</t>
  </si>
  <si>
    <t>El Pati</t>
  </si>
  <si>
    <t>Sugopy</t>
  </si>
  <si>
    <t>Esperó Primavera</t>
  </si>
  <si>
    <t>Se m'apaga la baldufa</t>
  </si>
  <si>
    <t>Performance</t>
  </si>
  <si>
    <t>El Gruyere</t>
  </si>
  <si>
    <t>Requiem</t>
  </si>
  <si>
    <t>Margalef</t>
  </si>
  <si>
    <t>7c</t>
  </si>
  <si>
    <t>Montserrat norte</t>
  </si>
  <si>
    <t>Montserrat sur</t>
  </si>
  <si>
    <t>Collegats</t>
  </si>
  <si>
    <t>Fleck</t>
  </si>
  <si>
    <t>La Pedrera</t>
  </si>
  <si>
    <t>Crit de Panic</t>
  </si>
  <si>
    <t>Sadernes</t>
  </si>
  <si>
    <t>Mallorca</t>
  </si>
  <si>
    <t>Cala Sa Nau</t>
  </si>
  <si>
    <t>Cala Mitjana</t>
  </si>
  <si>
    <t>Balsa Boys</t>
  </si>
  <si>
    <t>Rich Bitch</t>
  </si>
  <si>
    <t>Attack of the Spindly Killer Fish</t>
  </si>
  <si>
    <t>water solo</t>
  </si>
  <si>
    <t>Brego</t>
  </si>
  <si>
    <t>Cetaci</t>
  </si>
  <si>
    <t>Cova dels Bombers</t>
  </si>
  <si>
    <t>Hervé</t>
  </si>
  <si>
    <t>Josuai Lama</t>
  </si>
  <si>
    <t>Tieme</t>
  </si>
  <si>
    <t>Beso de Cobra</t>
  </si>
  <si>
    <t>Siuranella Este</t>
  </si>
  <si>
    <t>Cova del Bisbe</t>
  </si>
  <si>
    <t>L'Herbolari</t>
  </si>
  <si>
    <t>El Cargol</t>
  </si>
  <si>
    <t>Jeketepeke</t>
  </si>
  <si>
    <t>Cojón prieto</t>
  </si>
  <si>
    <t>La panxa del bou</t>
  </si>
  <si>
    <t>Rauxa</t>
  </si>
  <si>
    <t>Huir para vivir</t>
  </si>
  <si>
    <t>Grau dels matxos</t>
  </si>
  <si>
    <t>Cingles</t>
  </si>
  <si>
    <t>Piano Piano</t>
  </si>
  <si>
    <t>No ho sé</t>
  </si>
  <si>
    <t>Angel</t>
  </si>
  <si>
    <t>Arbolí</t>
  </si>
  <si>
    <t>Can Gans Dionis</t>
  </si>
  <si>
    <t>Prendre la tête</t>
  </si>
  <si>
    <t>No m'enganyis mes</t>
  </si>
  <si>
    <t>Little Ted</t>
  </si>
  <si>
    <t>El Dard</t>
  </si>
  <si>
    <t>Pelu</t>
  </si>
  <si>
    <t>Mystiflower</t>
  </si>
  <si>
    <t>Mr Krek</t>
  </si>
  <si>
    <t>El Falcó</t>
  </si>
  <si>
    <t>El Salt de la Reina Mora</t>
  </si>
  <si>
    <t>Anys Bionics</t>
  </si>
  <si>
    <t>Can Simiro</t>
  </si>
  <si>
    <t>Manara Clic</t>
  </si>
  <si>
    <t>Fotut Futur</t>
  </si>
  <si>
    <t>Lena</t>
  </si>
  <si>
    <t>Megatrix</t>
  </si>
  <si>
    <t>Karla Mexicana</t>
  </si>
  <si>
    <t>Can Paulet</t>
  </si>
  <si>
    <t>Esquerra</t>
  </si>
  <si>
    <t>Qui s'ha mort</t>
  </si>
  <si>
    <t>Chulilla</t>
  </si>
  <si>
    <t>Sex shop</t>
  </si>
  <si>
    <t>Chorreras</t>
  </si>
  <si>
    <t>Oasis</t>
  </si>
  <si>
    <t>onsight</t>
  </si>
  <si>
    <t>Yoel</t>
  </si>
  <si>
    <t>Guy</t>
  </si>
  <si>
    <t>Gustavo</t>
  </si>
  <si>
    <t>Dale duro negro</t>
  </si>
  <si>
    <t>Los caminantes</t>
  </si>
  <si>
    <t>Day</t>
  </si>
  <si>
    <t>Month</t>
  </si>
  <si>
    <t>Year</t>
  </si>
  <si>
    <t>Route name</t>
  </si>
  <si>
    <t>Grade</t>
  </si>
  <si>
    <t>Crag</t>
  </si>
  <si>
    <t>Sector</t>
  </si>
  <si>
    <t>Height (m)</t>
  </si>
  <si>
    <t>Belayer</t>
  </si>
  <si>
    <t>Total number of tries</t>
  </si>
  <si>
    <t>Patrick</t>
  </si>
  <si>
    <t>Byron</t>
  </si>
  <si>
    <t>Juan</t>
  </si>
  <si>
    <t>Will</t>
  </si>
  <si>
    <t>Martyn</t>
  </si>
  <si>
    <t>Jan</t>
  </si>
  <si>
    <t>Feb</t>
  </si>
  <si>
    <t>March</t>
  </si>
  <si>
    <t>April</t>
  </si>
  <si>
    <t>May</t>
  </si>
  <si>
    <t>June</t>
  </si>
  <si>
    <t>July</t>
  </si>
  <si>
    <t>Aug</t>
  </si>
  <si>
    <t>Sep</t>
  </si>
  <si>
    <t>Nov</t>
  </si>
  <si>
    <t>Dec</t>
  </si>
  <si>
    <t>Oct</t>
  </si>
  <si>
    <t>7c+</t>
  </si>
  <si>
    <t>Kathy</t>
  </si>
  <si>
    <t>Curriculo vaginal</t>
  </si>
  <si>
    <t>Masters</t>
  </si>
  <si>
    <t>Zikrutiña mientras puedas</t>
  </si>
  <si>
    <t>Fantasía</t>
  </si>
  <si>
    <t>Ulises</t>
  </si>
  <si>
    <t>Ay Mamita</t>
  </si>
  <si>
    <t>Kat</t>
  </si>
  <si>
    <t>Bindelef</t>
  </si>
  <si>
    <t>La Mainadera</t>
  </si>
  <si>
    <t>Baby sitter</t>
  </si>
  <si>
    <t>Cabernet</t>
  </si>
  <si>
    <t>La forum de les postures</t>
  </si>
  <si>
    <t>Mar de fons</t>
  </si>
  <si>
    <t>La mía</t>
  </si>
  <si>
    <t>El Charlatán</t>
  </si>
  <si>
    <t>Culample 4</t>
  </si>
  <si>
    <t>Calendra</t>
  </si>
  <si>
    <t>Ladilla</t>
  </si>
  <si>
    <t>Castell s'Espasa dret</t>
  </si>
  <si>
    <t>El prohibitivo</t>
  </si>
  <si>
    <t>Esgraons al cel</t>
  </si>
  <si>
    <t>Montserrat Sur</t>
  </si>
  <si>
    <t>La Piula</t>
  </si>
  <si>
    <t>Menganos</t>
  </si>
  <si>
    <t>Bisexual</t>
  </si>
  <si>
    <t>Corral nou</t>
  </si>
  <si>
    <t>Bocadillo de calamares en el km 0</t>
  </si>
  <si>
    <t>Salmoneti a contra corrent</t>
  </si>
  <si>
    <t>Herbolari</t>
  </si>
  <si>
    <t>L'Olla</t>
  </si>
  <si>
    <t>Cargol treu banya</t>
  </si>
  <si>
    <t>Fisuterapia</t>
  </si>
  <si>
    <t>Lo més negre</t>
  </si>
  <si>
    <t>Salmo veintitrés</t>
  </si>
  <si>
    <t>Café del mar</t>
  </si>
  <si>
    <t>El Casot</t>
  </si>
  <si>
    <t>Can Codolar</t>
  </si>
  <si>
    <t>Cova de l'os</t>
  </si>
  <si>
    <t>Antonin</t>
  </si>
  <si>
    <t>Jihad</t>
  </si>
  <si>
    <t>La Siberiana</t>
  </si>
  <si>
    <t>Siuranella Centre</t>
  </si>
  <si>
    <t>Tikis Mikis</t>
  </si>
  <si>
    <t>Inti</t>
  </si>
  <si>
    <t>El ultimo poeta</t>
  </si>
  <si>
    <t>Cop de roc</t>
  </si>
  <si>
    <t>Laila</t>
  </si>
  <si>
    <t>Avui si que no m'enganyes</t>
  </si>
  <si>
    <t>page 4</t>
  </si>
  <si>
    <t>page 5</t>
  </si>
  <si>
    <t>No name num 93</t>
  </si>
  <si>
    <t>El Trapella num 90</t>
  </si>
  <si>
    <t>El Drac</t>
  </si>
  <si>
    <t>Gabo</t>
  </si>
  <si>
    <t>Pota de bou</t>
  </si>
  <si>
    <t>page 6</t>
  </si>
  <si>
    <t>ACDC</t>
  </si>
  <si>
    <t>Ca l'Onassis</t>
  </si>
  <si>
    <t>Ni me n'entero</t>
  </si>
  <si>
    <t>Ca la Isabel</t>
  </si>
  <si>
    <t>Bamboleiro</t>
  </si>
  <si>
    <t>Grau dels Masets Baix</t>
  </si>
  <si>
    <t>No hi ha pa per tant xoriço</t>
  </si>
  <si>
    <t>Can Melafots</t>
  </si>
  <si>
    <t>Ca l'Orro</t>
  </si>
  <si>
    <t>Lydia</t>
  </si>
  <si>
    <t>Bernardo</t>
  </si>
  <si>
    <t>Grand Total</t>
  </si>
  <si>
    <t>Row Labels</t>
  </si>
  <si>
    <t>Remulo y romo</t>
  </si>
  <si>
    <t>La Morena de Montsant</t>
  </si>
  <si>
    <t>Pako pintxo</t>
  </si>
  <si>
    <t>Clone Club</t>
  </si>
  <si>
    <t>Grau dels Masets Esquerra</t>
  </si>
  <si>
    <t>La Transformació</t>
  </si>
  <si>
    <t>Alpha</t>
  </si>
  <si>
    <t>Mainada de plafó</t>
  </si>
  <si>
    <t>page 2</t>
  </si>
  <si>
    <t>page 3</t>
  </si>
  <si>
    <t>?</t>
  </si>
  <si>
    <t>No pasarán</t>
  </si>
  <si>
    <t>Semen up</t>
  </si>
  <si>
    <t>Daniel Taupin</t>
  </si>
  <si>
    <t>Tsunami</t>
  </si>
  <si>
    <t>El Nas</t>
  </si>
  <si>
    <t>El Sunyer</t>
  </si>
  <si>
    <t>Bous i Esquellets</t>
  </si>
  <si>
    <t>Sean</t>
  </si>
  <si>
    <t>Las orelles del llop</t>
  </si>
  <si>
    <t>Emboirats</t>
  </si>
  <si>
    <t>Tiramilles</t>
  </si>
  <si>
    <t>Cala Varques - Metrosexual</t>
  </si>
  <si>
    <t>Sac de Gemecs</t>
  </si>
  <si>
    <t>Desvariant</t>
  </si>
  <si>
    <t>Ventolera Cosmica</t>
  </si>
  <si>
    <t>Country</t>
  </si>
  <si>
    <t>France</t>
  </si>
  <si>
    <t>Spain</t>
  </si>
  <si>
    <t>Donald</t>
  </si>
  <si>
    <t>Muro de lamentaciones</t>
  </si>
  <si>
    <t>Penyes Aragonesas (Castellón)</t>
  </si>
  <si>
    <t>LSD</t>
  </si>
  <si>
    <t>Dumbo love</t>
  </si>
  <si>
    <t>Blue agave</t>
  </si>
  <si>
    <t>El Magnate del tomate</t>
  </si>
  <si>
    <t>Tierra de Nadie</t>
  </si>
  <si>
    <t>La ciudad perdida de Muchapicha</t>
  </si>
  <si>
    <t>SPUF</t>
  </si>
  <si>
    <t>Portugal</t>
  </si>
  <si>
    <t>Fenda de Arrabida</t>
  </si>
  <si>
    <t>Carallon</t>
  </si>
  <si>
    <t>Vittorio</t>
  </si>
  <si>
    <t>Revelhao</t>
  </si>
  <si>
    <t>Atlantida</t>
  </si>
  <si>
    <t>Gaivotas</t>
  </si>
  <si>
    <t>Alexandre Marques</t>
  </si>
  <si>
    <t>Cavallers</t>
  </si>
  <si>
    <t>Kaos</t>
  </si>
  <si>
    <t>L'Obaga del Falcó</t>
  </si>
  <si>
    <t>L'Obaga</t>
  </si>
  <si>
    <t>Arseniac</t>
  </si>
  <si>
    <t>Le Fayet</t>
  </si>
  <si>
    <t>Thermes</t>
  </si>
  <si>
    <t>Kati Golovina</t>
  </si>
  <si>
    <t>Le Coupeau</t>
  </si>
  <si>
    <t>Chris Knight</t>
  </si>
  <si>
    <t>La Haine</t>
  </si>
  <si>
    <t>Left</t>
  </si>
  <si>
    <t>Right</t>
  </si>
  <si>
    <t>Doigts de fée pour un cœur de lion</t>
  </si>
  <si>
    <t>L'âge de cristal</t>
  </si>
  <si>
    <t>Combat des chefs</t>
  </si>
  <si>
    <t>Plan Plan</t>
  </si>
  <si>
    <t>Austria</t>
  </si>
  <si>
    <t>Maracuja</t>
  </si>
  <si>
    <t>Zillertal - Ewige Jagdgründe</t>
  </si>
  <si>
    <t>Wam</t>
  </si>
  <si>
    <t>Wig</t>
  </si>
  <si>
    <t xml:space="preserve">Schuh des Manitou </t>
  </si>
  <si>
    <t>Juman</t>
  </si>
  <si>
    <t>It's Easy</t>
  </si>
  <si>
    <t>Martinswand</t>
  </si>
  <si>
    <t>Dschungelbuch Hauptteil</t>
  </si>
  <si>
    <t>Kotitscha</t>
  </si>
  <si>
    <t>Blitzaktion</t>
  </si>
  <si>
    <t>Engelswand</t>
  </si>
  <si>
    <t>Ötztal</t>
  </si>
  <si>
    <t>Blockparty</t>
  </si>
  <si>
    <t>Italy</t>
  </si>
  <si>
    <t>Jugant amb foc</t>
  </si>
  <si>
    <t>Can Toni Gros</t>
  </si>
  <si>
    <t>L'esquitx</t>
  </si>
  <si>
    <t>Kun</t>
  </si>
  <si>
    <t>Mort de gana</t>
  </si>
  <si>
    <t>Enganyapardals</t>
  </si>
  <si>
    <t>Négociée</t>
  </si>
  <si>
    <t>Fumanchu</t>
  </si>
  <si>
    <t>Permagel</t>
  </si>
  <si>
    <t>Marxuquera</t>
  </si>
  <si>
    <t>Natasha</t>
  </si>
  <si>
    <t>Klaus Charfreitag</t>
  </si>
  <si>
    <t>Mikel</t>
  </si>
  <si>
    <t>Y un cacau más</t>
  </si>
  <si>
    <t>Cherales Grande</t>
  </si>
  <si>
    <t>Hijos de Caín</t>
  </si>
  <si>
    <t>Potente</t>
  </si>
  <si>
    <t xml:space="preserve">Wunderbare Welt der Schwerkraft </t>
  </si>
  <si>
    <t>Tibor</t>
  </si>
  <si>
    <t>Wunderbare Welt</t>
  </si>
  <si>
    <t>Berglsteinersee</t>
  </si>
  <si>
    <t>Secret Garden</t>
  </si>
  <si>
    <t>Bold Man</t>
  </si>
  <si>
    <t>Knappenwand</t>
  </si>
  <si>
    <t>Asier</t>
  </si>
  <si>
    <t>Was nicht passt wird passend gemacht</t>
  </si>
  <si>
    <t>Verschneidung links</t>
  </si>
  <si>
    <t>Gebi Crack</t>
  </si>
  <si>
    <t>Astholz</t>
  </si>
  <si>
    <t>Hundepension</t>
  </si>
  <si>
    <t>Dödl up</t>
  </si>
  <si>
    <t>Unterinn</t>
  </si>
  <si>
    <t>10</t>
  </si>
  <si>
    <t>14</t>
  </si>
  <si>
    <t>2</t>
  </si>
  <si>
    <t>3</t>
  </si>
  <si>
    <t>4</t>
  </si>
  <si>
    <t>5</t>
  </si>
  <si>
    <t>50</t>
  </si>
  <si>
    <t>6</t>
  </si>
  <si>
    <t>7</t>
  </si>
  <si>
    <t>8</t>
  </si>
  <si>
    <t>YEARS</t>
  </si>
  <si>
    <t>August</t>
  </si>
  <si>
    <t>November</t>
  </si>
  <si>
    <t>December</t>
  </si>
  <si>
    <t>January</t>
  </si>
  <si>
    <t>February</t>
  </si>
  <si>
    <t>September</t>
  </si>
  <si>
    <t>October</t>
  </si>
  <si>
    <t>MONTHS 1</t>
  </si>
  <si>
    <t>MONTHS 2</t>
  </si>
  <si>
    <t>Jul</t>
  </si>
  <si>
    <t>Jun</t>
  </si>
  <si>
    <t>Mar</t>
  </si>
  <si>
    <t>Apr</t>
  </si>
  <si>
    <t>MONTHS 3</t>
  </si>
  <si>
    <t>Chris Awe</t>
  </si>
  <si>
    <t>Ötz</t>
  </si>
  <si>
    <t>Starkenbach</t>
  </si>
  <si>
    <t>Herbstwind</t>
  </si>
  <si>
    <t>Betka</t>
  </si>
  <si>
    <t>Hokus Pokus</t>
  </si>
  <si>
    <t>Tiramisu</t>
  </si>
  <si>
    <t>Türkischer Kaffee</t>
  </si>
  <si>
    <t>Height range (m)</t>
  </si>
  <si>
    <t>Perros</t>
  </si>
  <si>
    <t>Zillertal - Astholz</t>
  </si>
  <si>
    <t>35+</t>
  </si>
  <si>
    <t>12</t>
  </si>
  <si>
    <t>Vecchia Roma</t>
  </si>
  <si>
    <t>Mister Inzing</t>
  </si>
  <si>
    <t>Der keusche Josef aus dem Zillertal</t>
  </si>
  <si>
    <t>Viva die Fichte</t>
  </si>
  <si>
    <t>Die Null im Kondom</t>
  </si>
  <si>
    <t>L'os</t>
  </si>
  <si>
    <t>Glasierte Leiste</t>
  </si>
  <si>
    <t>Germany</t>
  </si>
  <si>
    <t>Bichlersee</t>
  </si>
  <si>
    <t>Nadine</t>
  </si>
  <si>
    <t>Count per grade</t>
  </si>
  <si>
    <t>Count per height</t>
  </si>
  <si>
    <t>Count per belayer</t>
  </si>
  <si>
    <t>Count per year</t>
  </si>
  <si>
    <t>Count per month</t>
  </si>
  <si>
    <t>Count per crag</t>
  </si>
  <si>
    <t>Count per number of attempts</t>
  </si>
  <si>
    <t>Count per country</t>
  </si>
  <si>
    <t>Other crags</t>
  </si>
  <si>
    <t>Dummy value</t>
  </si>
  <si>
    <t>onsight/flash/redpoint</t>
  </si>
  <si>
    <t>redpoint</t>
  </si>
  <si>
    <t>GRADES</t>
  </si>
  <si>
    <t>GRADES &amp; ATTEMPTS</t>
  </si>
  <si>
    <t>TIME</t>
  </si>
  <si>
    <t>Tries num. only excl. outliers</t>
  </si>
  <si>
    <t>CORRELATION HEIGHT / NUMBER OF TRIES</t>
  </si>
  <si>
    <t>Pearson coeff</t>
  </si>
  <si>
    <t>R squared</t>
  </si>
  <si>
    <t>0-10</t>
  </si>
  <si>
    <t>11-15</t>
  </si>
  <si>
    <t>16-20</t>
  </si>
  <si>
    <t>21-25</t>
  </si>
  <si>
    <t>26-30</t>
  </si>
  <si>
    <t>31-35</t>
  </si>
  <si>
    <t>COUNTRIES &amp; PLACES</t>
  </si>
  <si>
    <t>HABITS &amp; PREFERENCES</t>
  </si>
  <si>
    <t>Column Labels</t>
  </si>
  <si>
    <t>Count per Belayer</t>
  </si>
  <si>
    <t>Date</t>
  </si>
  <si>
    <t>Date_filter</t>
  </si>
  <si>
    <t>True</t>
  </si>
  <si>
    <t>% of flash, OS, RP</t>
  </si>
  <si>
    <t>Avg Tries num. only excl. outliers</t>
  </si>
  <si>
    <t>% of flash, OS, RP per 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</si>
</sst>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 &quot;*&quot;"/>
    <numFmt numFmtId="165" formatCode="0.0%"/>
    <numFmt numFmtId="166" formatCode="0.00000"/>
    <numFmt numFmtId="167" formatCode="0.0000"/>
    <numFmt numFmtId="175" formatCode="[$-409]d/mmm/yyyy;@"/>
  </numFmts>
  <fonts count="10" x14ac:knownFonts="1">
    <font>
      <sz val="10"/>
      <name val="Arial"/>
      <family val="2"/>
    </font>
    <font>
      <sz val="10"/>
      <color theme="1"/>
      <name val="Arial"/>
      <family val="2"/>
    </font>
    <font>
      <sz val="8"/>
      <name val="Arial"/>
      <family val="2"/>
    </font>
    <font>
      <b/>
      <sz val="10"/>
      <color theme="1"/>
      <name val="Arial"/>
      <family val="2"/>
    </font>
    <font>
      <b/>
      <sz val="10"/>
      <name val="Arial"/>
      <family val="2"/>
    </font>
    <font>
      <b/>
      <sz val="10"/>
      <color theme="0"/>
      <name val="Arial"/>
      <family val="2"/>
    </font>
    <font>
      <b/>
      <sz val="12"/>
      <color theme="0"/>
      <name val="Arial"/>
      <family val="2"/>
    </font>
    <font>
      <sz val="12"/>
      <name val="Arial"/>
      <family val="2"/>
    </font>
    <font>
      <sz val="9"/>
      <color indexed="81"/>
      <name val="Tahoma"/>
      <family val="2"/>
    </font>
    <font>
      <b/>
      <sz val="9"/>
      <color indexed="81"/>
      <name val="Tahoma"/>
      <family val="2"/>
    </font>
  </fonts>
  <fills count="10">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rgb="FF0070C0"/>
        <bgColor indexed="64"/>
      </patternFill>
    </fill>
    <fill>
      <patternFill patternType="solid">
        <fgColor theme="9" tint="-0.249977111117893"/>
        <bgColor indexed="64"/>
      </patternFill>
    </fill>
    <fill>
      <patternFill patternType="solid">
        <fgColor rgb="FF7030A0"/>
        <bgColor indexed="64"/>
      </patternFill>
    </fill>
    <fill>
      <patternFill patternType="solid">
        <fgColor rgb="FFC00000"/>
        <bgColor indexed="64"/>
      </patternFill>
    </fill>
    <fill>
      <patternFill patternType="solid">
        <fgColor rgb="FF0066FF"/>
        <bgColor indexed="64"/>
      </patternFill>
    </fill>
    <fill>
      <patternFill patternType="solid">
        <fgColor theme="7"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31">
    <xf numFmtId="0" fontId="0" fillId="0" borderId="0" xfId="0"/>
    <xf numFmtId="0" fontId="0" fillId="0" borderId="0" xfId="0" pivotButton="1"/>
    <xf numFmtId="0" fontId="0" fillId="0" borderId="0" xfId="0" applyAlignment="1">
      <alignment horizontal="left"/>
    </xf>
    <xf numFmtId="0" fontId="0" fillId="2" borderId="0" xfId="0" applyFill="1"/>
    <xf numFmtId="164" fontId="0" fillId="0" borderId="0" xfId="0" applyNumberFormat="1" applyAlignment="1">
      <alignment horizontal="left"/>
    </xf>
    <xf numFmtId="0" fontId="1" fillId="0" borderId="0" xfId="0" applyFont="1"/>
    <xf numFmtId="0" fontId="0" fillId="0" borderId="0" xfId="0" applyAlignment="1">
      <alignment wrapText="1"/>
    </xf>
    <xf numFmtId="0" fontId="3" fillId="3" borderId="0" xfId="0" applyFont="1" applyFill="1"/>
    <xf numFmtId="0" fontId="0" fillId="3" borderId="0" xfId="0" applyFill="1" applyAlignment="1">
      <alignment horizontal="left"/>
    </xf>
    <xf numFmtId="0" fontId="0" fillId="3" borderId="0" xfId="0" applyFill="1"/>
    <xf numFmtId="0" fontId="4" fillId="3" borderId="0" xfId="0" applyFont="1" applyFill="1"/>
    <xf numFmtId="0" fontId="5" fillId="0" borderId="1" xfId="0" applyFont="1" applyBorder="1"/>
    <xf numFmtId="2" fontId="0" fillId="0" borderId="0" xfId="0" applyNumberFormat="1"/>
    <xf numFmtId="165" fontId="0" fillId="0" borderId="0" xfId="0" applyNumberFormat="1"/>
    <xf numFmtId="0" fontId="7" fillId="0" borderId="0" xfId="0" applyFont="1"/>
    <xf numFmtId="166" fontId="0" fillId="0" borderId="0" xfId="0" applyNumberFormat="1"/>
    <xf numFmtId="167" fontId="0" fillId="0" borderId="0" xfId="0" applyNumberFormat="1"/>
    <xf numFmtId="0" fontId="0" fillId="4" borderId="0" xfId="0" applyFill="1"/>
    <xf numFmtId="0" fontId="6" fillId="8" borderId="0" xfId="0" applyFont="1" applyFill="1" applyAlignment="1">
      <alignment horizontal="center"/>
    </xf>
    <xf numFmtId="0" fontId="6" fillId="5" borderId="0" xfId="0" applyFont="1" applyFill="1" applyAlignment="1">
      <alignment horizontal="center"/>
    </xf>
    <xf numFmtId="0" fontId="6" fillId="6" borderId="0" xfId="0" applyFont="1" applyFill="1" applyAlignment="1">
      <alignment horizontal="center"/>
    </xf>
    <xf numFmtId="0" fontId="6" fillId="4" borderId="0" xfId="0" applyFont="1" applyFill="1" applyAlignment="1">
      <alignment horizontal="center"/>
    </xf>
    <xf numFmtId="0" fontId="6" fillId="7" borderId="0" xfId="0" applyFont="1" applyFill="1" applyAlignment="1">
      <alignment horizontal="center"/>
    </xf>
    <xf numFmtId="0" fontId="0" fillId="0" borderId="0" xfId="0" applyNumberFormat="1"/>
    <xf numFmtId="9" fontId="0" fillId="0" borderId="0" xfId="0" applyNumberFormat="1"/>
    <xf numFmtId="0" fontId="3" fillId="9" borderId="0" xfId="0" applyFont="1" applyFill="1" applyBorder="1"/>
    <xf numFmtId="0" fontId="0" fillId="3" borderId="0" xfId="0" applyFill="1" applyBorder="1" applyAlignment="1">
      <alignment horizontal="left"/>
    </xf>
    <xf numFmtId="9" fontId="0" fillId="3" borderId="0" xfId="0" applyNumberFormat="1" applyFill="1" applyBorder="1"/>
    <xf numFmtId="14" fontId="0" fillId="0" borderId="0" xfId="0" applyNumberFormat="1"/>
    <xf numFmtId="175" fontId="0" fillId="0" borderId="0" xfId="0" applyNumberFormat="1"/>
    <xf numFmtId="175" fontId="0" fillId="0" borderId="0" xfId="0" applyNumberFormat="1" applyFill="1"/>
  </cellXfs>
  <cellStyles count="1">
    <cellStyle name="Normal" xfId="0" builtinId="0"/>
  </cellStyles>
  <dxfs count="36">
    <dxf>
      <numFmt numFmtId="13" formatCode="0%"/>
    </dxf>
    <dxf>
      <numFmt numFmtId="2" formatCode="0.00"/>
    </dxf>
    <dxf>
      <numFmt numFmtId="13" formatCode="0%"/>
    </dxf>
    <dxf>
      <numFmt numFmtId="165" formatCode="0.0%"/>
    </dxf>
    <dxf>
      <numFmt numFmtId="13" formatCode="0%"/>
    </dxf>
    <dxf>
      <numFmt numFmtId="13" formatCode="0%"/>
    </dxf>
    <dxf>
      <numFmt numFmtId="13" formatCode="0%"/>
    </dxf>
    <dxf>
      <numFmt numFmtId="175" formatCode="[$-409]d/mmm/yyyy;@"/>
      <fill>
        <patternFill patternType="none">
          <fgColor indexed="64"/>
          <bgColor indexed="65"/>
        </patternFill>
      </fill>
    </dxf>
    <dxf>
      <numFmt numFmtId="175" formatCode="[$-409]d/mmm/yyyy;@"/>
      <fill>
        <patternFill patternType="none">
          <fgColor indexed="64"/>
          <bgColor auto="1"/>
        </patternFill>
      </fill>
    </dxf>
    <dxf>
      <numFmt numFmtId="13" formatCode="0%"/>
    </dxf>
    <dxf>
      <numFmt numFmtId="165" formatCode="0.0%"/>
    </dxf>
    <dxf>
      <numFmt numFmtId="2" formatCode="0.00"/>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color theme="1"/>
      </font>
      <border>
        <bottom style="thin">
          <color theme="5"/>
        </bottom>
        <vertical/>
        <horizontal/>
      </border>
    </dxf>
    <dxf>
      <font>
        <color theme="1"/>
      </font>
      <border>
        <left style="thin">
          <color theme="5"/>
        </left>
        <right style="thin">
          <color theme="5"/>
        </right>
        <top style="thin">
          <color theme="5"/>
        </top>
        <bottom style="thin">
          <color theme="5"/>
        </bottom>
        <vertical/>
        <horizontal/>
      </border>
    </dxf>
    <dxf>
      <font>
        <b/>
        <i val="0"/>
      </font>
    </dxf>
    <dxf>
      <border diagonalUp="0" diagonalDown="0">
        <left style="thin">
          <color rgb="FFDCDC00"/>
        </left>
        <right style="thin">
          <color rgb="FFDCDC00"/>
        </right>
        <top style="thin">
          <color rgb="FFDCDC00"/>
        </top>
        <bottom style="thin">
          <color rgb="FFDCDC00"/>
        </bottom>
        <vertical/>
        <horizontal/>
      </border>
    </dxf>
    <dxf>
      <font>
        <b/>
        <i val="0"/>
      </font>
    </dxf>
    <dxf>
      <border diagonalUp="0" diagonalDown="0">
        <left style="thin">
          <color rgb="FF00B0F0"/>
        </left>
        <right style="thin">
          <color rgb="FF00B0F0"/>
        </right>
        <top style="thin">
          <color rgb="FF00B0F0"/>
        </top>
        <bottom style="thin">
          <color rgb="FF00B0F0"/>
        </bottom>
        <vertical/>
        <horizontal/>
      </border>
    </dxf>
    <dxf>
      <font>
        <b/>
        <color theme="1"/>
      </font>
      <fill>
        <patternFill>
          <bgColor rgb="FF7030A0"/>
        </patternFill>
      </fill>
      <border>
        <bottom style="thin">
          <color theme="8"/>
        </bottom>
        <vertical/>
        <horizontal/>
      </border>
    </dxf>
    <dxf>
      <font>
        <color theme="1"/>
      </font>
      <fill>
        <patternFill patternType="none">
          <fgColor indexed="64"/>
          <bgColor auto="1"/>
        </patternFill>
      </fill>
      <border diagonalUp="0" diagonalDown="0">
        <left style="thin">
          <color rgb="FF7030A0"/>
        </left>
        <right style="thin">
          <color rgb="FF7030A0"/>
        </right>
        <top style="thin">
          <color rgb="FF7030A0"/>
        </top>
        <bottom style="thin">
          <color rgb="FF7030A0"/>
        </bottom>
        <vertical/>
        <horizontal/>
      </border>
    </dxf>
  </dxfs>
  <tableStyles count="4" defaultTableStyle="TableStyleMedium2" defaultPivotStyle="PivotStyleLight16">
    <tableStyle name="Belayer" pivot="0" table="0" count="10" xr9:uid="{3B852CD3-873F-4B46-B9AF-0EAC3BA7239A}">
      <tableStyleElement type="wholeTable" dxfId="35"/>
      <tableStyleElement type="headerRow" dxfId="34"/>
    </tableStyle>
    <tableStyle name="Grade" pivot="0" table="0" count="6" xr9:uid="{ED94F21A-451D-464A-A285-04162855CE44}">
      <tableStyleElement type="wholeTable" dxfId="33"/>
      <tableStyleElement type="headerRow" dxfId="32"/>
    </tableStyle>
    <tableStyle name="Month" pivot="0" table="0" count="7" xr9:uid="{F096F372-2D61-41E2-A87F-AB7019E4C738}">
      <tableStyleElement type="wholeTable" dxfId="31"/>
      <tableStyleElement type="headerRow" dxfId="30"/>
    </tableStyle>
    <tableStyle name="SlicerStyleDark2 2" pivot="0" table="0" count="10" xr9:uid="{E4FA39DE-804B-4527-94CC-BAFD02E974DF}">
      <tableStyleElement type="wholeTable" dxfId="29"/>
      <tableStyleElement type="headerRow" dxfId="28"/>
    </tableStyle>
  </tableStyles>
  <colors>
    <mruColors>
      <color rgb="FFA453C9"/>
      <color rgb="FF97DCFF"/>
      <color rgb="FF66CCFF"/>
      <color rgb="FFDCDC00"/>
      <color rgb="FFF8E162"/>
      <color rgb="FFFCF7E0"/>
      <color rgb="FFF8E15C"/>
      <color rgb="FF0066FF"/>
      <color rgb="FFFFC8C8"/>
      <color rgb="FFFF7878"/>
    </mruColors>
  </colors>
  <extLst>
    <ext xmlns:x14="http://schemas.microsoft.com/office/spreadsheetml/2009/9/main" uri="{46F421CA-312F-682f-3DD2-61675219B42D}">
      <x14:dxfs count="25">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rgb="FFC00000"/>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gradientFill degree="90">
              <stop position="0">
                <color rgb="FFF8E162"/>
              </stop>
              <stop position="1">
                <color rgb="FFFCF7E0"/>
              </stop>
            </gradientFill>
          </fill>
        </dxf>
        <dxf>
          <fill>
            <gradientFill degree="90">
              <stop position="0">
                <color rgb="FFF8E162"/>
              </stop>
              <stop position="1">
                <color rgb="FFFCF7E0"/>
              </stop>
            </gradientFill>
          </fill>
        </dxf>
        <dxf>
          <fill>
            <gradientFill degree="90">
              <stop position="0">
                <color rgb="FFF8E162"/>
              </stop>
              <stop position="1">
                <color rgb="FFFCF7E0"/>
              </stop>
            </gradientFill>
          </fill>
        </dxf>
        <dxf>
          <font>
            <color theme="0"/>
          </font>
          <fill>
            <patternFill>
              <bgColor rgb="FFDCDC00"/>
            </patternFill>
          </fill>
        </dxf>
        <dxf>
          <fill>
            <patternFill>
              <bgColor theme="0" tint="-0.24994659260841701"/>
            </patternFill>
          </fill>
        </dxf>
        <dxf>
          <fill>
            <gradientFill degree="90">
              <stop position="0">
                <color rgb="FFF8E162"/>
              </stop>
              <stop position="1">
                <color rgb="FFFCF7E0"/>
              </stop>
            </gradientFill>
          </fill>
        </dxf>
        <dxf>
          <fill>
            <gradientFill degree="90">
              <stop position="0">
                <color rgb="FFF8E162"/>
              </stop>
              <stop position="1">
                <color rgb="FFFCF7E0"/>
              </stop>
            </gradientFill>
          </fill>
        </dxf>
        <dxf>
          <fill>
            <gradientFill degree="90">
              <stop position="0">
                <color rgb="FFF8E162"/>
              </stop>
              <stop position="1">
                <color rgb="FFFCF7E0"/>
              </stop>
            </gradientFill>
          </fill>
        </dxf>
        <dxf>
          <font>
            <color theme="0"/>
          </font>
          <fill>
            <patternFill>
              <bgColor rgb="FF00B0F0"/>
            </patternFill>
          </fill>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rgb="FF7030A0"/>
              <bgColor rgb="FF7030A0"/>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Belayer">
          <x14:slicerStyleElements>
            <x14:slicerStyleElement type="unselectedItemWithData" dxfId="24"/>
            <x14:slicerStyleElement type="unselectedItemWithNoData" dxfId="23"/>
            <x14:slicerStyleElement type="selectedItemWithData" dxfId="22"/>
            <x14:slicerStyleElement type="selectedItemWithNoData" dxfId="21"/>
            <x14:slicerStyleElement type="hoveredUnselectedItemWithData" dxfId="20"/>
            <x14:slicerStyleElement type="hoveredSelectedItemWithData" dxfId="19"/>
            <x14:slicerStyleElement type="hoveredUnselectedItemWithNoData" dxfId="18"/>
            <x14:slicerStyleElement type="hoveredSelectedItemWithNoData" dxfId="17"/>
          </x14:slicerStyleElements>
        </x14:slicerStyle>
        <x14:slicerStyle name="Grade">
          <x14:slicerStyleElements>
            <x14:slicerStyleElement type="selectedItemWithData" dxfId="16"/>
            <x14:slicerStyleElement type="hoveredUnselectedItemWithData" dxfId="15"/>
            <x14:slicerStyleElement type="hoveredSelectedItemWithData" dxfId="14"/>
            <x14:slicerStyleElement type="hoveredSelectedItemWithNoData" dxfId="13"/>
          </x14:slicerStyleElements>
        </x14:slicerStyle>
        <x14:slicerStyle name="Month">
          <x14:slicerStyleElements>
            <x14:slicerStyleElement type="unselectedItemWithData" dxfId="12"/>
            <x14:slicerStyleElement type="selectedItemWithData" dxfId="11"/>
            <x14:slicerStyleElement type="hoveredUnselectedItemWithData" dxfId="10"/>
            <x14:slicerStyleElement type="hoveredSelectedItemWithData" dxfId="9"/>
            <x14:slicerStyleElement type="hoveredSelectedItemWithNoData" dxfId="8"/>
          </x14:slicerStyleElements>
        </x14:slicerStyle>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microsoft.com/office/2007/relationships/slicerCache" Target="slicerCaches/slicerCache1.xml"/><Relationship Id="rId26" Type="http://schemas.openxmlformats.org/officeDocument/2006/relationships/theme" Target="theme/theme1.xml"/><Relationship Id="rId39" Type="http://schemas.openxmlformats.org/officeDocument/2006/relationships/customXml" Target="../customXml/item7.xml"/><Relationship Id="rId21" Type="http://schemas.microsoft.com/office/2007/relationships/slicerCache" Target="slicerCaches/slicerCache4.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openxmlformats.org/officeDocument/2006/relationships/sharedStrings" Target="sharedStrings.xml"/><Relationship Id="rId11" Type="http://schemas.openxmlformats.org/officeDocument/2006/relationships/pivotCacheDefinition" Target="pivotCache/pivotCacheDefinition7.xml"/><Relationship Id="rId24" Type="http://schemas.microsoft.com/office/2007/relationships/slicerCache" Target="slicerCaches/slicerCache7.xml"/><Relationship Id="rId32" Type="http://schemas.openxmlformats.org/officeDocument/2006/relationships/calcChain" Target="calcChain.xml"/><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 Type="http://schemas.openxmlformats.org/officeDocument/2006/relationships/pivotCacheDefinition" Target="pivotCache/pivotCacheDefinition1.xml"/><Relationship Id="rId10" Type="http://schemas.openxmlformats.org/officeDocument/2006/relationships/pivotCacheDefinition" Target="pivotCache/pivotCacheDefinition6.xml"/><Relationship Id="rId19" Type="http://schemas.microsoft.com/office/2007/relationships/slicerCache" Target="slicerCaches/slicerCache2.xml"/><Relationship Id="rId31" Type="http://schemas.openxmlformats.org/officeDocument/2006/relationships/powerPivotData" Target="model/item.data"/><Relationship Id="rId44" Type="http://schemas.openxmlformats.org/officeDocument/2006/relationships/customXml" Target="../customXml/item12.xml"/><Relationship Id="rId52"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07/relationships/slicerCache" Target="slicerCaches/slicerCache5.xml"/><Relationship Id="rId27" Type="http://schemas.openxmlformats.org/officeDocument/2006/relationships/connections" Target="connections.xml"/><Relationship Id="rId30" Type="http://schemas.openxmlformats.org/officeDocument/2006/relationships/sheetMetadata" Target="metadata.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8" Type="http://schemas.openxmlformats.org/officeDocument/2006/relationships/pivotCacheDefinition" Target="pivotCache/pivotCacheDefinition4.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microsoft.com/office/2007/relationships/slicerCache" Target="slicerCaches/slicerCache8.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20" Type="http://schemas.microsoft.com/office/2007/relationships/slicerCache" Target="slicerCaches/slicerCache3.xml"/><Relationship Id="rId41" Type="http://schemas.openxmlformats.org/officeDocument/2006/relationships/customXml" Target="../customXml/item9.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microsoft.com/office/2007/relationships/slicerCache" Target="slicerCaches/slicerCache6.xml"/><Relationship Id="rId28" Type="http://schemas.openxmlformats.org/officeDocument/2006/relationships/styles" Target="styles.xml"/><Relationship Id="rId36" Type="http://schemas.openxmlformats.org/officeDocument/2006/relationships/customXml" Target="../customXml/item4.xml"/><Relationship Id="rId49"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b="0" i="0" u="none" strike="noStrike" kern="1200" spc="0" baseline="0">
                <a:solidFill>
                  <a:sysClr val="windowText" lastClr="000000">
                    <a:lumMod val="65000"/>
                    <a:lumOff val="35000"/>
                  </a:sysClr>
                </a:solidFill>
              </a:rPr>
              <a:t>% OF FLASH, OS, RP</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4456036745406818E-2"/>
          <c:y val="0.17171296296296296"/>
          <c:w val="0.88498840769903764"/>
          <c:h val="0.7353546952464276"/>
        </c:manualLayout>
      </c:layout>
      <c:areaChart>
        <c:grouping val="stacked"/>
        <c:varyColors val="0"/>
        <c:ser>
          <c:idx val="0"/>
          <c:order val="0"/>
          <c:tx>
            <c:strRef>
              <c:f>'PIVOTS &amp; CALCULATIONS'!$B$66</c:f>
              <c:strCache>
                <c:ptCount val="1"/>
                <c:pt idx="0">
                  <c:v>flash</c:v>
                </c:pt>
              </c:strCache>
            </c:strRef>
          </c:tx>
          <c:spPr>
            <a:solidFill>
              <a:srgbClr val="00B0F0"/>
            </a:solidFill>
            <a:ln>
              <a:noFill/>
            </a:ln>
            <a:effectLst/>
          </c:spPr>
          <c:dLbls>
            <c:dLbl>
              <c:idx val="0"/>
              <c:layout>
                <c:manualLayout>
                  <c:x val="2.7777777777777776E-2"/>
                  <c:y val="-4.62962962962979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CF7-444B-8582-85C6385445B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CALCULATIONS'!$A$67:$A$72</c:f>
              <c:strCache>
                <c:ptCount val="6"/>
                <c:pt idx="0">
                  <c:v>7a</c:v>
                </c:pt>
                <c:pt idx="1">
                  <c:v>7a+</c:v>
                </c:pt>
                <c:pt idx="2">
                  <c:v>7b</c:v>
                </c:pt>
                <c:pt idx="3">
                  <c:v>7b+</c:v>
                </c:pt>
                <c:pt idx="4">
                  <c:v>7c</c:v>
                </c:pt>
                <c:pt idx="5">
                  <c:v>7c+</c:v>
                </c:pt>
              </c:strCache>
            </c:strRef>
          </c:cat>
          <c:val>
            <c:numRef>
              <c:f>'PIVOTS &amp; CALCULATIONS'!$B$67:$B$72</c:f>
              <c:numCache>
                <c:formatCode>0%</c:formatCode>
                <c:ptCount val="6"/>
                <c:pt idx="0">
                  <c:v>0.12222222222222222</c:v>
                </c:pt>
                <c:pt idx="1">
                  <c:v>0.11627906976744186</c:v>
                </c:pt>
                <c:pt idx="2">
                  <c:v>5.8823529411764705E-2</c:v>
                </c:pt>
                <c:pt idx="3">
                  <c:v>0</c:v>
                </c:pt>
                <c:pt idx="4">
                  <c:v>0</c:v>
                </c:pt>
                <c:pt idx="5">
                  <c:v>0</c:v>
                </c:pt>
              </c:numCache>
            </c:numRef>
          </c:val>
          <c:extLst>
            <c:ext xmlns:c16="http://schemas.microsoft.com/office/drawing/2014/chart" uri="{C3380CC4-5D6E-409C-BE32-E72D297353CC}">
              <c16:uniqueId val="{00000001-2CF7-444B-8582-85C6385445BB}"/>
            </c:ext>
          </c:extLst>
        </c:ser>
        <c:ser>
          <c:idx val="1"/>
          <c:order val="1"/>
          <c:tx>
            <c:strRef>
              <c:f>'PIVOTS &amp; CALCULATIONS'!$C$66</c:f>
              <c:strCache>
                <c:ptCount val="1"/>
                <c:pt idx="0">
                  <c:v>onsight</c:v>
                </c:pt>
              </c:strCache>
            </c:strRef>
          </c:tx>
          <c:spPr>
            <a:solidFill>
              <a:srgbClr val="97DCFF"/>
            </a:solidFill>
            <a:ln>
              <a:noFill/>
            </a:ln>
            <a:effectLst/>
          </c:spPr>
          <c:dLbls>
            <c:dLbl>
              <c:idx val="0"/>
              <c:layout>
                <c:manualLayout>
                  <c:x val="3.3333333333333319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CF7-444B-8582-85C6385445B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CALCULATIONS'!$A$67:$A$72</c:f>
              <c:strCache>
                <c:ptCount val="6"/>
                <c:pt idx="0">
                  <c:v>7a</c:v>
                </c:pt>
                <c:pt idx="1">
                  <c:v>7a+</c:v>
                </c:pt>
                <c:pt idx="2">
                  <c:v>7b</c:v>
                </c:pt>
                <c:pt idx="3">
                  <c:v>7b+</c:v>
                </c:pt>
                <c:pt idx="4">
                  <c:v>7c</c:v>
                </c:pt>
                <c:pt idx="5">
                  <c:v>7c+</c:v>
                </c:pt>
              </c:strCache>
            </c:strRef>
          </c:cat>
          <c:val>
            <c:numRef>
              <c:f>'PIVOTS &amp; CALCULATIONS'!$C$67:$C$72</c:f>
              <c:numCache>
                <c:formatCode>0%</c:formatCode>
                <c:ptCount val="6"/>
                <c:pt idx="0">
                  <c:v>0.37777777777777777</c:v>
                </c:pt>
                <c:pt idx="1">
                  <c:v>0.2558139534883721</c:v>
                </c:pt>
                <c:pt idx="2">
                  <c:v>5.8823529411764705E-2</c:v>
                </c:pt>
                <c:pt idx="3">
                  <c:v>0.1</c:v>
                </c:pt>
                <c:pt idx="4">
                  <c:v>0</c:v>
                </c:pt>
                <c:pt idx="5">
                  <c:v>0</c:v>
                </c:pt>
              </c:numCache>
            </c:numRef>
          </c:val>
          <c:extLst>
            <c:ext xmlns:c16="http://schemas.microsoft.com/office/drawing/2014/chart" uri="{C3380CC4-5D6E-409C-BE32-E72D297353CC}">
              <c16:uniqueId val="{00000003-2CF7-444B-8582-85C6385445BB}"/>
            </c:ext>
          </c:extLst>
        </c:ser>
        <c:dLbls>
          <c:showLegendKey val="0"/>
          <c:showVal val="1"/>
          <c:showCatName val="0"/>
          <c:showSerName val="0"/>
          <c:showPercent val="0"/>
          <c:showBubbleSize val="0"/>
        </c:dLbls>
        <c:axId val="1542257343"/>
        <c:axId val="1542274623"/>
      </c:areaChart>
      <c:catAx>
        <c:axId val="154225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274623"/>
        <c:crosses val="autoZero"/>
        <c:auto val="1"/>
        <c:lblAlgn val="ctr"/>
        <c:lblOffset val="100"/>
        <c:noMultiLvlLbl val="0"/>
      </c:catAx>
      <c:valAx>
        <c:axId val="1542274623"/>
        <c:scaling>
          <c:orientation val="minMax"/>
          <c:max val="0.5"/>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257343"/>
        <c:crosses val="autoZero"/>
        <c:crossBetween val="midCat"/>
        <c:majorUnit val="0.1"/>
      </c:valAx>
      <c:spPr>
        <a:noFill/>
        <a:ln>
          <a:noFill/>
        </a:ln>
        <a:effectLst/>
      </c:spPr>
    </c:plotArea>
    <c:legend>
      <c:legendPos val="b"/>
      <c:layout>
        <c:manualLayout>
          <c:xMode val="edge"/>
          <c:yMode val="edge"/>
          <c:x val="0.37653849518810156"/>
          <c:y val="0.19502260134149893"/>
          <c:w val="0.35657370953630796"/>
          <c:h val="0.130209244677748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 of flash, onsight, redpoint</c:name>
    <c:fmtId val="3"/>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 OF FLASH, OS, RP</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66CC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&amp; CALCULATIONS'!$B$41</c:f>
              <c:strCache>
                <c:ptCount val="1"/>
                <c:pt idx="0">
                  <c:v>Total</c:v>
                </c:pt>
              </c:strCache>
            </c:strRef>
          </c:tx>
          <c:spPr>
            <a:solidFill>
              <a:srgbClr val="66CC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CALCULATIONS'!$A$42:$A$45</c:f>
              <c:strCache>
                <c:ptCount val="3"/>
                <c:pt idx="0">
                  <c:v>flash</c:v>
                </c:pt>
                <c:pt idx="1">
                  <c:v>onsight</c:v>
                </c:pt>
                <c:pt idx="2">
                  <c:v>redpoint</c:v>
                </c:pt>
              </c:strCache>
            </c:strRef>
          </c:cat>
          <c:val>
            <c:numRef>
              <c:f>'PIVOTS &amp; CALCULATIONS'!$B$42:$B$45</c:f>
              <c:numCache>
                <c:formatCode>0.0%</c:formatCode>
                <c:ptCount val="3"/>
                <c:pt idx="0">
                  <c:v>0.10429447852760736</c:v>
                </c:pt>
                <c:pt idx="1">
                  <c:v>0.28834355828220859</c:v>
                </c:pt>
                <c:pt idx="2">
                  <c:v>0.6073619631901841</c:v>
                </c:pt>
              </c:numCache>
            </c:numRef>
          </c:val>
          <c:extLst>
            <c:ext xmlns:c16="http://schemas.microsoft.com/office/drawing/2014/chart" uri="{C3380CC4-5D6E-409C-BE32-E72D297353CC}">
              <c16:uniqueId val="{00000000-4709-4DE3-BA60-A916B1C4CF40}"/>
            </c:ext>
          </c:extLst>
        </c:ser>
        <c:dLbls>
          <c:showLegendKey val="0"/>
          <c:showVal val="0"/>
          <c:showCatName val="0"/>
          <c:showSerName val="0"/>
          <c:showPercent val="0"/>
          <c:showBubbleSize val="0"/>
        </c:dLbls>
        <c:gapWidth val="75"/>
        <c:overlap val="-50"/>
        <c:axId val="614700943"/>
        <c:axId val="614719663"/>
      </c:barChart>
      <c:catAx>
        <c:axId val="614700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4719663"/>
        <c:crosses val="autoZero"/>
        <c:auto val="1"/>
        <c:lblAlgn val="ctr"/>
        <c:lblOffset val="100"/>
        <c:noMultiLvlLbl val="0"/>
      </c:catAx>
      <c:valAx>
        <c:axId val="614719663"/>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47009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CALCULATIONS!Average of Tries num. only excl. outliers</c:name>
    <c:fmtId val="3"/>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AVG TRIES PER</a:t>
            </a:r>
            <a:r>
              <a:rPr lang="en-US" sz="1600" baseline="0"/>
              <a:t> ASCENT</a:t>
            </a:r>
            <a:endParaRPr lang="en-US" sz="1600"/>
          </a:p>
        </c:rich>
      </c:tx>
      <c:layout>
        <c:manualLayout>
          <c:xMode val="edge"/>
          <c:yMode val="edge"/>
          <c:x val="0.17712525517643626"/>
          <c:y val="0"/>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&amp; CALCULATIONS'!$B$48</c:f>
              <c:strCache>
                <c:ptCount val="1"/>
                <c:pt idx="0">
                  <c:v>Total</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CALCULATIONS'!$A$49:$A$54</c:f>
              <c:strCache>
                <c:ptCount val="5"/>
                <c:pt idx="0">
                  <c:v>7a</c:v>
                </c:pt>
                <c:pt idx="1">
                  <c:v>7a+</c:v>
                </c:pt>
                <c:pt idx="2">
                  <c:v>7b</c:v>
                </c:pt>
                <c:pt idx="3">
                  <c:v>7b+</c:v>
                </c:pt>
                <c:pt idx="4">
                  <c:v>7c</c:v>
                </c:pt>
              </c:strCache>
            </c:strRef>
          </c:cat>
          <c:val>
            <c:numRef>
              <c:f>'PIVOTS &amp; CALCULATIONS'!$B$49:$B$54</c:f>
              <c:numCache>
                <c:formatCode>0.00</c:formatCode>
                <c:ptCount val="5"/>
                <c:pt idx="0">
                  <c:v>1.9333333333333333</c:v>
                </c:pt>
                <c:pt idx="1">
                  <c:v>1.9534883720930232</c:v>
                </c:pt>
                <c:pt idx="2">
                  <c:v>3.3529411764705883</c:v>
                </c:pt>
                <c:pt idx="3">
                  <c:v>5.7</c:v>
                </c:pt>
                <c:pt idx="4">
                  <c:v>6</c:v>
                </c:pt>
              </c:numCache>
            </c:numRef>
          </c:val>
          <c:extLst>
            <c:ext xmlns:c16="http://schemas.microsoft.com/office/drawing/2014/chart" uri="{C3380CC4-5D6E-409C-BE32-E72D297353CC}">
              <c16:uniqueId val="{00000003-9202-45AC-A3FC-AD960FC026A6}"/>
            </c:ext>
          </c:extLst>
        </c:ser>
        <c:dLbls>
          <c:dLblPos val="outEnd"/>
          <c:showLegendKey val="0"/>
          <c:showVal val="1"/>
          <c:showCatName val="0"/>
          <c:showSerName val="0"/>
          <c:showPercent val="0"/>
          <c:showBubbleSize val="0"/>
        </c:dLbls>
        <c:gapWidth val="75"/>
        <c:overlap val="-50"/>
        <c:axId val="1360983695"/>
        <c:axId val="1360959695"/>
      </c:barChart>
      <c:catAx>
        <c:axId val="1360983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959695"/>
        <c:crosses val="autoZero"/>
        <c:auto val="1"/>
        <c:lblAlgn val="ctr"/>
        <c:lblOffset val="100"/>
        <c:noMultiLvlLbl val="0"/>
      </c:catAx>
      <c:valAx>
        <c:axId val="1360959695"/>
        <c:scaling>
          <c:orientation val="minMax"/>
        </c:scaling>
        <c:delete val="1"/>
        <c:axPos val="l"/>
        <c:numFmt formatCode="0.00" sourceLinked="1"/>
        <c:majorTickMark val="none"/>
        <c:minorTickMark val="none"/>
        <c:tickLblPos val="nextTo"/>
        <c:crossAx val="1360983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GRADES</a:t>
            </a:r>
          </a:p>
        </c:rich>
      </c:tx>
      <c:layout>
        <c:manualLayout>
          <c:xMode val="edge"/>
          <c:yMode val="edge"/>
          <c:x val="0.35439814814814813"/>
          <c:y val="7.326007326007326E-3"/>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351851851851852"/>
          <c:y val="0.18300925925925926"/>
          <c:w val="0.85648148148148151"/>
          <c:h val="0.76606481481481481"/>
        </c:manualLayout>
      </c:layout>
      <c:barChart>
        <c:barDir val="bar"/>
        <c:grouping val="stacked"/>
        <c:varyColors val="0"/>
        <c:ser>
          <c:idx val="0"/>
          <c:order val="0"/>
          <c:spPr>
            <a:noFill/>
            <a:ln>
              <a:noFill/>
            </a:ln>
            <a:effectLst/>
          </c:spPr>
          <c:invertIfNegative val="0"/>
          <c:cat>
            <c:strRef>
              <c:f>'PIVOTS &amp; CALCULATIONS'!$A$15:$A$20</c:f>
              <c:strCache>
                <c:ptCount val="6"/>
                <c:pt idx="0">
                  <c:v>7a</c:v>
                </c:pt>
                <c:pt idx="1">
                  <c:v>7a+</c:v>
                </c:pt>
                <c:pt idx="2">
                  <c:v>7b</c:v>
                </c:pt>
                <c:pt idx="3">
                  <c:v>7b+</c:v>
                </c:pt>
                <c:pt idx="4">
                  <c:v>7c</c:v>
                </c:pt>
                <c:pt idx="5">
                  <c:v>7c+</c:v>
                </c:pt>
              </c:strCache>
            </c:strRef>
          </c:cat>
          <c:val>
            <c:numRef>
              <c:f>'PIVOTS &amp; CALCULATIONS'!$B$15:$B$20</c:f>
              <c:numCache>
                <c:formatCode>General</c:formatCode>
                <c:ptCount val="6"/>
                <c:pt idx="0">
                  <c:v>0</c:v>
                </c:pt>
                <c:pt idx="1">
                  <c:v>23.5</c:v>
                </c:pt>
                <c:pt idx="2">
                  <c:v>36.5</c:v>
                </c:pt>
                <c:pt idx="3">
                  <c:v>40</c:v>
                </c:pt>
                <c:pt idx="4">
                  <c:v>44</c:v>
                </c:pt>
                <c:pt idx="5">
                  <c:v>44.5</c:v>
                </c:pt>
              </c:numCache>
            </c:numRef>
          </c:val>
          <c:extLst>
            <c:ext xmlns:c16="http://schemas.microsoft.com/office/drawing/2014/chart" uri="{C3380CC4-5D6E-409C-BE32-E72D297353CC}">
              <c16:uniqueId val="{00000000-BFFF-4DB4-AE29-79FA336ADEEE}"/>
            </c:ext>
          </c:extLst>
        </c:ser>
        <c:ser>
          <c:idx val="1"/>
          <c:order val="1"/>
          <c:spPr>
            <a:solidFill>
              <a:srgbClr val="00B0F0"/>
            </a:solidFill>
            <a:ln>
              <a:noFill/>
            </a:ln>
            <a:effectLst/>
          </c:spPr>
          <c:invertIfNegative val="0"/>
          <c:dLbls>
            <c:dLbl>
              <c:idx val="0"/>
              <c:layout>
                <c:manualLayout>
                  <c:x val="0.41203703703703687"/>
                  <c:y val="-0.1234567901234567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FFF-4DB4-AE29-79FA336ADEEE}"/>
                </c:ext>
              </c:extLst>
            </c:dLbl>
            <c:dLbl>
              <c:idx val="1"/>
              <c:layout>
                <c:manualLayout>
                  <c:x val="0.28240740740740738"/>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F61-4EBE-9CB6-9CAFB8506D71}"/>
                </c:ext>
              </c:extLst>
            </c:dLbl>
            <c:dLbl>
              <c:idx val="2"/>
              <c:layout>
                <c:manualLayout>
                  <c:x val="0.22222222222222221"/>
                  <c:y val="-3.08641975308641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F61-4EBE-9CB6-9CAFB8506D71}"/>
                </c:ext>
              </c:extLst>
            </c:dLbl>
            <c:dLbl>
              <c:idx val="3"/>
              <c:layout>
                <c:manualLayout>
                  <c:x val="0.17592592592592585"/>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F61-4EBE-9CB6-9CAFB8506D71}"/>
                </c:ext>
              </c:extLst>
            </c:dLbl>
            <c:dLbl>
              <c:idx val="4"/>
              <c:layout>
                <c:manualLayout>
                  <c:x val="0.1388888888888889"/>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F61-4EBE-9CB6-9CAFB8506D71}"/>
                </c:ext>
              </c:extLst>
            </c:dLbl>
            <c:dLbl>
              <c:idx val="5"/>
              <c:layout>
                <c:manualLayout>
                  <c:x val="8.7962962962962965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F61-4EBE-9CB6-9CAFB8506D7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'PIVOTS &amp; CALCULATIONS'!$A$15:$A$20</c:f>
              <c:strCache>
                <c:ptCount val="6"/>
                <c:pt idx="0">
                  <c:v>7a</c:v>
                </c:pt>
                <c:pt idx="1">
                  <c:v>7a+</c:v>
                </c:pt>
                <c:pt idx="2">
                  <c:v>7b</c:v>
                </c:pt>
                <c:pt idx="3">
                  <c:v>7b+</c:v>
                </c:pt>
                <c:pt idx="4">
                  <c:v>7c</c:v>
                </c:pt>
                <c:pt idx="5">
                  <c:v>7c+</c:v>
                </c:pt>
              </c:strCache>
            </c:strRef>
          </c:cat>
          <c:val>
            <c:numRef>
              <c:f>'PIVOTS &amp; CALCULATIONS'!$C$15:$C$20</c:f>
              <c:numCache>
                <c:formatCode>General</c:formatCode>
                <c:ptCount val="6"/>
                <c:pt idx="0">
                  <c:v>90</c:v>
                </c:pt>
                <c:pt idx="1">
                  <c:v>43</c:v>
                </c:pt>
                <c:pt idx="2">
                  <c:v>17</c:v>
                </c:pt>
                <c:pt idx="3">
                  <c:v>10</c:v>
                </c:pt>
                <c:pt idx="4">
                  <c:v>2</c:v>
                </c:pt>
                <c:pt idx="5">
                  <c:v>1</c:v>
                </c:pt>
              </c:numCache>
            </c:numRef>
          </c:val>
          <c:extLst>
            <c:ext xmlns:c16="http://schemas.microsoft.com/office/drawing/2014/chart" uri="{C3380CC4-5D6E-409C-BE32-E72D297353CC}">
              <c16:uniqueId val="{00000002-BFFF-4DB4-AE29-79FA336ADEEE}"/>
            </c:ext>
          </c:extLst>
        </c:ser>
        <c:dLbls>
          <c:showLegendKey val="0"/>
          <c:showVal val="0"/>
          <c:showCatName val="0"/>
          <c:showSerName val="0"/>
          <c:showPercent val="0"/>
          <c:showBubbleSize val="0"/>
        </c:dLbls>
        <c:gapWidth val="10"/>
        <c:overlap val="100"/>
        <c:axId val="1174629312"/>
        <c:axId val="1174631232"/>
      </c:barChart>
      <c:catAx>
        <c:axId val="117462931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4631232"/>
        <c:crosses val="autoZero"/>
        <c:auto val="1"/>
        <c:lblAlgn val="ctr"/>
        <c:lblOffset val="100"/>
        <c:noMultiLvlLbl val="0"/>
      </c:catAx>
      <c:valAx>
        <c:axId val="1174631232"/>
        <c:scaling>
          <c:orientation val="minMax"/>
        </c:scaling>
        <c:delete val="1"/>
        <c:axPos val="b"/>
        <c:numFmt formatCode="General" sourceLinked="1"/>
        <c:majorTickMark val="out"/>
        <c:minorTickMark val="none"/>
        <c:tickLblPos val="nextTo"/>
        <c:crossAx val="11746293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[Sport climbing data and dashboard.xlsx]PIVOTS &amp; CALCULATIONS!Count per grade</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GRADES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c:spPr>
      </c:pivotFmt>
      <c:pivotFmt>
        <c:idx val="3"/>
        <c:spPr>
          <a:solidFill>
            <a:schemeClr val="accent5"/>
          </a:solidFill>
          <a:ln w="19050">
            <a:solidFill>
              <a:schemeClr val="lt1"/>
            </a:solidFill>
          </a:ln>
          <a:effectLst/>
        </c:spPr>
      </c:pivotFmt>
      <c:pivotFmt>
        <c:idx val="4"/>
        <c:spPr>
          <a:solidFill>
            <a:schemeClr val="accent5"/>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5"/>
          </a:solidFill>
          <a:ln w="19050">
            <a:solidFill>
              <a:schemeClr val="lt1"/>
            </a:solidFill>
          </a:ln>
          <a:effectLst/>
        </c:spPr>
      </c:pivotFmt>
      <c:pivotFmt>
        <c:idx val="7"/>
        <c:spPr>
          <a:solidFill>
            <a:schemeClr val="accent5"/>
          </a:solidFill>
          <a:ln w="19050">
            <a:solidFill>
              <a:schemeClr val="lt1"/>
            </a:solidFill>
          </a:ln>
          <a:effectLst/>
        </c:spPr>
      </c:pivotFmt>
      <c:pivotFmt>
        <c:idx val="8"/>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5">
              <a:tint val="50000"/>
            </a:schemeClr>
          </a:solidFill>
          <a:ln w="19050">
            <a:solidFill>
              <a:schemeClr val="lt1"/>
            </a:solidFill>
          </a:ln>
          <a:effectLst/>
        </c:spPr>
        <c:dLbl>
          <c:idx val="0"/>
          <c:layout>
            <c:manualLayout>
              <c:x val="0.13930348258706468"/>
              <c:y val="0.1388888888888888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5">
              <a:tint val="70000"/>
            </a:schemeClr>
          </a:solidFill>
          <a:ln w="19050">
            <a:solidFill>
              <a:schemeClr val="lt1"/>
            </a:solidFill>
          </a:ln>
          <a:effectLst/>
        </c:spPr>
        <c:dLbl>
          <c:idx val="0"/>
          <c:layout>
            <c:manualLayout>
              <c:x val="-0.16417910447761194"/>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5">
              <a:tint val="90000"/>
            </a:schemeClr>
          </a:solidFill>
          <a:ln w="19050">
            <a:solidFill>
              <a:schemeClr val="lt1"/>
            </a:solidFill>
          </a:ln>
          <a:effectLst/>
        </c:spPr>
        <c:dLbl>
          <c:idx val="0"/>
          <c:layout>
            <c:manualLayout>
              <c:x val="-0.18407960199004975"/>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5">
              <a:shade val="90000"/>
            </a:schemeClr>
          </a:solidFill>
          <a:ln w="19050">
            <a:solidFill>
              <a:schemeClr val="lt1"/>
            </a:solidFill>
          </a:ln>
          <a:effectLst/>
        </c:spPr>
        <c:dLbl>
          <c:idx val="0"/>
          <c:layout>
            <c:manualLayout>
              <c:x val="-0.20895522388059701"/>
              <c:y val="-0.129629629629629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5">
              <a:shade val="70000"/>
            </a:schemeClr>
          </a:solidFill>
          <a:ln w="19050">
            <a:solidFill>
              <a:schemeClr val="lt1"/>
            </a:solidFill>
          </a:ln>
          <a:effectLst/>
        </c:spPr>
        <c:dLbl>
          <c:idx val="0"/>
          <c:layout>
            <c:manualLayout>
              <c:x val="-5.4726368159204022E-2"/>
              <c:y val="-0.1527777777777777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5">
              <a:shade val="50000"/>
            </a:schemeClr>
          </a:solidFill>
          <a:ln w="19050">
            <a:solidFill>
              <a:schemeClr val="lt1"/>
            </a:solidFill>
          </a:ln>
          <a:effectLst/>
        </c:spPr>
        <c:dLbl>
          <c:idx val="0"/>
          <c:layout>
            <c:manualLayout>
              <c:x val="0.17910447761194029"/>
              <c:y val="-0.125000000000000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'PIVOTS &amp; CALCULATIONS'!$B$4</c:f>
              <c:strCache>
                <c:ptCount val="1"/>
                <c:pt idx="0">
                  <c:v>Total</c:v>
                </c:pt>
              </c:strCache>
            </c:strRef>
          </c:tx>
          <c:dPt>
            <c:idx val="0"/>
            <c:bubble3D val="0"/>
            <c:spPr>
              <a:solidFill>
                <a:schemeClr val="accent5">
                  <a:tint val="50000"/>
                </a:schemeClr>
              </a:solidFill>
              <a:ln w="19050">
                <a:solidFill>
                  <a:schemeClr val="lt1"/>
                </a:solidFill>
              </a:ln>
              <a:effectLst/>
            </c:spPr>
            <c:extLst>
              <c:ext xmlns:c16="http://schemas.microsoft.com/office/drawing/2014/chart" uri="{C3380CC4-5D6E-409C-BE32-E72D297353CC}">
                <c16:uniqueId val="{00000001-6B33-4F45-873A-00AF5FF30C91}"/>
              </c:ext>
            </c:extLst>
          </c:dPt>
          <c:dPt>
            <c:idx val="1"/>
            <c:bubble3D val="0"/>
            <c:spPr>
              <a:solidFill>
                <a:schemeClr val="accent5">
                  <a:tint val="70000"/>
                </a:schemeClr>
              </a:solidFill>
              <a:ln w="19050">
                <a:solidFill>
                  <a:schemeClr val="lt1"/>
                </a:solidFill>
              </a:ln>
              <a:effectLst/>
            </c:spPr>
            <c:extLst>
              <c:ext xmlns:c16="http://schemas.microsoft.com/office/drawing/2014/chart" uri="{C3380CC4-5D6E-409C-BE32-E72D297353CC}">
                <c16:uniqueId val="{00000003-6B33-4F45-873A-00AF5FF30C91}"/>
              </c:ext>
            </c:extLst>
          </c:dPt>
          <c:dPt>
            <c:idx val="2"/>
            <c:bubble3D val="0"/>
            <c:spPr>
              <a:solidFill>
                <a:schemeClr val="accent5">
                  <a:tint val="90000"/>
                </a:schemeClr>
              </a:solidFill>
              <a:ln w="19050">
                <a:solidFill>
                  <a:schemeClr val="lt1"/>
                </a:solidFill>
              </a:ln>
              <a:effectLst/>
            </c:spPr>
            <c:extLst>
              <c:ext xmlns:c16="http://schemas.microsoft.com/office/drawing/2014/chart" uri="{C3380CC4-5D6E-409C-BE32-E72D297353CC}">
                <c16:uniqueId val="{00000005-6B33-4F45-873A-00AF5FF30C91}"/>
              </c:ext>
            </c:extLst>
          </c:dPt>
          <c:dPt>
            <c:idx val="3"/>
            <c:bubble3D val="0"/>
            <c:spPr>
              <a:solidFill>
                <a:schemeClr val="accent5">
                  <a:shade val="90000"/>
                </a:schemeClr>
              </a:solidFill>
              <a:ln w="19050">
                <a:solidFill>
                  <a:schemeClr val="lt1"/>
                </a:solidFill>
              </a:ln>
              <a:effectLst/>
            </c:spPr>
            <c:extLst>
              <c:ext xmlns:c16="http://schemas.microsoft.com/office/drawing/2014/chart" uri="{C3380CC4-5D6E-409C-BE32-E72D297353CC}">
                <c16:uniqueId val="{00000007-6B33-4F45-873A-00AF5FF30C91}"/>
              </c:ext>
            </c:extLst>
          </c:dPt>
          <c:dPt>
            <c:idx val="4"/>
            <c:bubble3D val="0"/>
            <c:spPr>
              <a:solidFill>
                <a:schemeClr val="accent5">
                  <a:shade val="70000"/>
                </a:schemeClr>
              </a:solidFill>
              <a:ln w="19050">
                <a:solidFill>
                  <a:schemeClr val="lt1"/>
                </a:solidFill>
              </a:ln>
              <a:effectLst/>
            </c:spPr>
            <c:extLst>
              <c:ext xmlns:c16="http://schemas.microsoft.com/office/drawing/2014/chart" uri="{C3380CC4-5D6E-409C-BE32-E72D297353CC}">
                <c16:uniqueId val="{00000009-6B33-4F45-873A-00AF5FF30C91}"/>
              </c:ext>
            </c:extLst>
          </c:dPt>
          <c:dPt>
            <c:idx val="5"/>
            <c:bubble3D val="0"/>
            <c:spPr>
              <a:solidFill>
                <a:schemeClr val="accent5">
                  <a:shade val="50000"/>
                </a:schemeClr>
              </a:solidFill>
              <a:ln w="19050">
                <a:solidFill>
                  <a:schemeClr val="lt1"/>
                </a:solidFill>
              </a:ln>
              <a:effectLst/>
            </c:spPr>
            <c:extLst>
              <c:ext xmlns:c16="http://schemas.microsoft.com/office/drawing/2014/chart" uri="{C3380CC4-5D6E-409C-BE32-E72D297353CC}">
                <c16:uniqueId val="{0000000B-6B33-4F45-873A-00AF5FF30C91}"/>
              </c:ext>
            </c:extLst>
          </c:dPt>
          <c:dLbls>
            <c:dLbl>
              <c:idx val="0"/>
              <c:layout>
                <c:manualLayout>
                  <c:x val="0.13930348258706468"/>
                  <c:y val="0.1388888888888888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B33-4F45-873A-00AF5FF30C91}"/>
                </c:ext>
              </c:extLst>
            </c:dLbl>
            <c:dLbl>
              <c:idx val="1"/>
              <c:layout>
                <c:manualLayout>
                  <c:x val="-0.16417910447761194"/>
                  <c:y val="0.1296296296296296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B33-4F45-873A-00AF5FF30C91}"/>
                </c:ext>
              </c:extLst>
            </c:dLbl>
            <c:dLbl>
              <c:idx val="2"/>
              <c:layout>
                <c:manualLayout>
                  <c:x val="-0.18407960199004975"/>
                  <c:y val="-8.333333333333332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B33-4F45-873A-00AF5FF30C91}"/>
                </c:ext>
              </c:extLst>
            </c:dLbl>
            <c:dLbl>
              <c:idx val="3"/>
              <c:layout>
                <c:manualLayout>
                  <c:x val="-0.20895522388059701"/>
                  <c:y val="-0.1296296296296296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B33-4F45-873A-00AF5FF30C91}"/>
                </c:ext>
              </c:extLst>
            </c:dLbl>
            <c:dLbl>
              <c:idx val="4"/>
              <c:layout>
                <c:manualLayout>
                  <c:x val="-5.4726368159204022E-2"/>
                  <c:y val="-0.1527777777777777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B33-4F45-873A-00AF5FF30C91}"/>
                </c:ext>
              </c:extLst>
            </c:dLbl>
            <c:dLbl>
              <c:idx val="5"/>
              <c:layout>
                <c:manualLayout>
                  <c:x val="0.17910447761194029"/>
                  <c:y val="-0.1250000000000000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B33-4F45-873A-00AF5FF30C9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 &amp; CALCULATIONS'!$A$5:$A$11</c:f>
              <c:strCache>
                <c:ptCount val="6"/>
                <c:pt idx="0">
                  <c:v>7a</c:v>
                </c:pt>
                <c:pt idx="1">
                  <c:v>7a+</c:v>
                </c:pt>
                <c:pt idx="2">
                  <c:v>7b</c:v>
                </c:pt>
                <c:pt idx="3">
                  <c:v>7b+</c:v>
                </c:pt>
                <c:pt idx="4">
                  <c:v>7c</c:v>
                </c:pt>
                <c:pt idx="5">
                  <c:v>7c+</c:v>
                </c:pt>
              </c:strCache>
            </c:strRef>
          </c:cat>
          <c:val>
            <c:numRef>
              <c:f>'PIVOTS &amp; CALCULATIONS'!$B$5:$B$11</c:f>
              <c:numCache>
                <c:formatCode>General</c:formatCode>
                <c:ptCount val="6"/>
                <c:pt idx="0">
                  <c:v>90</c:v>
                </c:pt>
                <c:pt idx="1">
                  <c:v>43</c:v>
                </c:pt>
                <c:pt idx="2">
                  <c:v>17</c:v>
                </c:pt>
                <c:pt idx="3">
                  <c:v>10</c:v>
                </c:pt>
                <c:pt idx="4">
                  <c:v>2</c:v>
                </c:pt>
                <c:pt idx="5">
                  <c:v>1</c:v>
                </c:pt>
              </c:numCache>
            </c:numRef>
          </c:val>
          <c:extLst>
            <c:ext xmlns:c16="http://schemas.microsoft.com/office/drawing/2014/chart" uri="{C3380CC4-5D6E-409C-BE32-E72D297353CC}">
              <c16:uniqueId val="{0000000C-6B33-4F45-873A-00AF5FF30C91}"/>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GRADES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0"/>
      <c:rotY val="1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'PIVOTS &amp; CALCULATIONS'!$A$15</c:f>
              <c:strCache>
                <c:ptCount val="1"/>
                <c:pt idx="0">
                  <c:v>7a</c:v>
                </c:pt>
              </c:strCache>
            </c:strRef>
          </c:tx>
          <c:spPr>
            <a:solidFill>
              <a:schemeClr val="accent1"/>
            </a:solidFill>
            <a:ln w="12700">
              <a:solidFill>
                <a:schemeClr val="tx1">
                  <a:lumMod val="75000"/>
                  <a:lumOff val="25000"/>
                </a:schemeClr>
              </a:solidFill>
            </a:ln>
            <a:effectLst/>
            <a:sp3d contourW="12700">
              <a:contourClr>
                <a:schemeClr val="tx1">
                  <a:lumMod val="75000"/>
                  <a:lumOff val="2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CALCULATIONS'!$C$15</c:f>
              <c:numCache>
                <c:formatCode>General</c:formatCode>
                <c:ptCount val="1"/>
                <c:pt idx="0">
                  <c:v>90</c:v>
                </c:pt>
              </c:numCache>
            </c:numRef>
          </c:val>
          <c:shape val="pyramidToMax"/>
          <c:extLst>
            <c:ext xmlns:c16="http://schemas.microsoft.com/office/drawing/2014/chart" uri="{C3380CC4-5D6E-409C-BE32-E72D297353CC}">
              <c16:uniqueId val="{00000000-63E8-4BFF-9399-3213331B5A09}"/>
            </c:ext>
          </c:extLst>
        </c:ser>
        <c:ser>
          <c:idx val="1"/>
          <c:order val="1"/>
          <c:tx>
            <c:strRef>
              <c:f>'PIVOTS &amp; CALCULATIONS'!$A$16</c:f>
              <c:strCache>
                <c:ptCount val="1"/>
                <c:pt idx="0">
                  <c:v>7a+</c:v>
                </c:pt>
              </c:strCache>
            </c:strRef>
          </c:tx>
          <c:spPr>
            <a:solidFill>
              <a:schemeClr val="accent2"/>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2.2662889518413599E-2"/>
                  <c:y val="5.4562874535232508E-17"/>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CALCULATIONS'!$C$16</c:f>
              <c:numCache>
                <c:formatCode>General</c:formatCode>
                <c:ptCount val="1"/>
                <c:pt idx="0">
                  <c:v>43</c:v>
                </c:pt>
              </c:numCache>
            </c:numRef>
          </c:val>
          <c:shape val="pyramidToMax"/>
          <c:extLst>
            <c:ext xmlns:c16="http://schemas.microsoft.com/office/drawing/2014/chart" uri="{C3380CC4-5D6E-409C-BE32-E72D297353CC}">
              <c16:uniqueId val="{00000002-63E8-4BFF-9399-3213331B5A09}"/>
            </c:ext>
          </c:extLst>
        </c:ser>
        <c:ser>
          <c:idx val="2"/>
          <c:order val="2"/>
          <c:tx>
            <c:strRef>
              <c:f>'PIVOTS &amp; CALCULATIONS'!$A$17</c:f>
              <c:strCache>
                <c:ptCount val="1"/>
                <c:pt idx="0">
                  <c:v>7b</c:v>
                </c:pt>
              </c:strCache>
            </c:strRef>
          </c:tx>
          <c:spPr>
            <a:solidFill>
              <a:schemeClr val="accent3"/>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0.20337301587301587"/>
                  <c:y val="-5.0925925925925923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A-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CALCULATIONS'!$C$17</c:f>
              <c:numCache>
                <c:formatCode>General</c:formatCode>
                <c:ptCount val="1"/>
                <c:pt idx="0">
                  <c:v>17</c:v>
                </c:pt>
              </c:numCache>
            </c:numRef>
          </c:val>
          <c:shape val="pyramidToMax"/>
          <c:extLst>
            <c:ext xmlns:c16="http://schemas.microsoft.com/office/drawing/2014/chart" uri="{C3380CC4-5D6E-409C-BE32-E72D297353CC}">
              <c16:uniqueId val="{00000003-63E8-4BFF-9399-3213331B5A09}"/>
            </c:ext>
          </c:extLst>
        </c:ser>
        <c:ser>
          <c:idx val="3"/>
          <c:order val="3"/>
          <c:tx>
            <c:strRef>
              <c:f>'PIVOTS &amp; CALCULATIONS'!$A$18</c:f>
              <c:strCache>
                <c:ptCount val="1"/>
                <c:pt idx="0">
                  <c:v>7b+</c:v>
                </c:pt>
              </c:strCache>
            </c:strRef>
          </c:tx>
          <c:spPr>
            <a:solidFill>
              <a:schemeClr val="accent4"/>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0.15"/>
                  <c:y val="-3.7037037037037035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CALCULATIONS'!$C$18</c:f>
              <c:numCache>
                <c:formatCode>General</c:formatCode>
                <c:ptCount val="1"/>
                <c:pt idx="0">
                  <c:v>10</c:v>
                </c:pt>
              </c:numCache>
            </c:numRef>
          </c:val>
          <c:shape val="pyramidToMax"/>
          <c:extLst>
            <c:ext xmlns:c16="http://schemas.microsoft.com/office/drawing/2014/chart" uri="{C3380CC4-5D6E-409C-BE32-E72D297353CC}">
              <c16:uniqueId val="{00000005-63E8-4BFF-9399-3213331B5A09}"/>
            </c:ext>
          </c:extLst>
        </c:ser>
        <c:ser>
          <c:idx val="4"/>
          <c:order val="4"/>
          <c:tx>
            <c:strRef>
              <c:f>'PIVOTS &amp; CALCULATIONS'!$A$19</c:f>
              <c:strCache>
                <c:ptCount val="1"/>
                <c:pt idx="0">
                  <c:v>7c</c:v>
                </c:pt>
              </c:strCache>
            </c:strRef>
          </c:tx>
          <c:spPr>
            <a:solidFill>
              <a:schemeClr val="accent5"/>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0.19722222222222233"/>
                  <c:y val="-9.7222222222222265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CALCULATIONS'!$C$19</c:f>
              <c:numCache>
                <c:formatCode>General</c:formatCode>
                <c:ptCount val="1"/>
                <c:pt idx="0">
                  <c:v>2</c:v>
                </c:pt>
              </c:numCache>
            </c:numRef>
          </c:val>
          <c:shape val="pyramidToMax"/>
          <c:extLst>
            <c:ext xmlns:c16="http://schemas.microsoft.com/office/drawing/2014/chart" uri="{C3380CC4-5D6E-409C-BE32-E72D297353CC}">
              <c16:uniqueId val="{00000007-63E8-4BFF-9399-3213331B5A09}"/>
            </c:ext>
          </c:extLst>
        </c:ser>
        <c:ser>
          <c:idx val="5"/>
          <c:order val="5"/>
          <c:tx>
            <c:strRef>
              <c:f>'PIVOTS &amp; CALCULATIONS'!$A$20</c:f>
              <c:strCache>
                <c:ptCount val="1"/>
                <c:pt idx="0">
                  <c:v>7c+</c:v>
                </c:pt>
              </c:strCache>
            </c:strRef>
          </c:tx>
          <c:spPr>
            <a:solidFill>
              <a:schemeClr val="accent6"/>
            </a:solidFill>
            <a:ln>
              <a:noFill/>
            </a:ln>
            <a:effectLst/>
            <a:sp3d/>
          </c:spPr>
          <c:invertIfNegative val="0"/>
          <c:dLbls>
            <c:dLbl>
              <c:idx val="0"/>
              <c:layout>
                <c:manualLayout>
                  <c:x val="-0.1247797283129977"/>
                  <c:y val="-0.13359794094439936"/>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8-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CALCULATIONS'!$C$20</c:f>
              <c:numCache>
                <c:formatCode>General</c:formatCode>
                <c:ptCount val="1"/>
                <c:pt idx="0">
                  <c:v>1</c:v>
                </c:pt>
              </c:numCache>
            </c:numRef>
          </c:val>
          <c:shape val="pyramidToMax"/>
          <c:extLst>
            <c:ext xmlns:c16="http://schemas.microsoft.com/office/drawing/2014/chart" uri="{C3380CC4-5D6E-409C-BE32-E72D297353CC}">
              <c16:uniqueId val="{00000009-63E8-4BFF-9399-3213331B5A09}"/>
            </c:ext>
          </c:extLst>
        </c:ser>
        <c:dLbls>
          <c:showLegendKey val="0"/>
          <c:showVal val="1"/>
          <c:showCatName val="0"/>
          <c:showSerName val="0"/>
          <c:showPercent val="0"/>
          <c:showBubbleSize val="0"/>
        </c:dLbls>
        <c:gapWidth val="60"/>
        <c:gapDepth val="50"/>
        <c:shape val="pyramidToMax"/>
        <c:axId val="1174609152"/>
        <c:axId val="1174633152"/>
        <c:axId val="0"/>
      </c:bar3DChart>
      <c:catAx>
        <c:axId val="1174609152"/>
        <c:scaling>
          <c:orientation val="minMax"/>
        </c:scaling>
        <c:delete val="1"/>
        <c:axPos val="b"/>
        <c:numFmt formatCode="General" sourceLinked="1"/>
        <c:majorTickMark val="none"/>
        <c:minorTickMark val="none"/>
        <c:tickLblPos val="nextTo"/>
        <c:crossAx val="1174633152"/>
        <c:crosses val="autoZero"/>
        <c:auto val="1"/>
        <c:lblAlgn val="ctr"/>
        <c:lblOffset val="100"/>
        <c:noMultiLvlLbl val="0"/>
      </c:catAx>
      <c:valAx>
        <c:axId val="1174633152"/>
        <c:scaling>
          <c:orientation val="minMax"/>
        </c:scaling>
        <c:delete val="1"/>
        <c:axPos val="l"/>
        <c:numFmt formatCode="General" sourceLinked="1"/>
        <c:majorTickMark val="none"/>
        <c:minorTickMark val="none"/>
        <c:tickLblPos val="nextTo"/>
        <c:crossAx val="11746091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[Sport climbing data and dashboard.xlsx]PIVOTS &amp; CALCULATIONS!Count per number of attempts</c:name>
    <c:fmtId val="2"/>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NUMBER OF TRIES</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925925925925923E-2"/>
          <c:y val="0.13004629629629633"/>
          <c:w val="0.89814814814814814"/>
          <c:h val="0.68822506561679786"/>
        </c:manualLayout>
      </c:layout>
      <c:barChart>
        <c:barDir val="col"/>
        <c:grouping val="clustered"/>
        <c:varyColors val="0"/>
        <c:ser>
          <c:idx val="0"/>
          <c:order val="0"/>
          <c:tx>
            <c:strRef>
              <c:f>'PIVOTS &amp; CALCULATIONS'!$B$24</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CALCULATIONS'!$A$25:$A$38</c:f>
              <c:strCache>
                <c:ptCount val="13"/>
                <c:pt idx="0">
                  <c:v>2</c:v>
                </c:pt>
                <c:pt idx="1">
                  <c:v>onsight</c:v>
                </c:pt>
                <c:pt idx="2">
                  <c:v>flash</c:v>
                </c:pt>
                <c:pt idx="3">
                  <c:v>3</c:v>
                </c:pt>
                <c:pt idx="4">
                  <c:v>4</c:v>
                </c:pt>
                <c:pt idx="5">
                  <c:v>6</c:v>
                </c:pt>
                <c:pt idx="6">
                  <c:v>5</c:v>
                </c:pt>
                <c:pt idx="7">
                  <c:v>7</c:v>
                </c:pt>
                <c:pt idx="8">
                  <c:v>10</c:v>
                </c:pt>
                <c:pt idx="9">
                  <c:v>8</c:v>
                </c:pt>
                <c:pt idx="10">
                  <c:v>14</c:v>
                </c:pt>
                <c:pt idx="11">
                  <c:v>50</c:v>
                </c:pt>
                <c:pt idx="12">
                  <c:v>12</c:v>
                </c:pt>
              </c:strCache>
            </c:strRef>
          </c:cat>
          <c:val>
            <c:numRef>
              <c:f>'PIVOTS &amp; CALCULATIONS'!$B$25:$B$38</c:f>
              <c:numCache>
                <c:formatCode>General</c:formatCode>
                <c:ptCount val="13"/>
                <c:pt idx="0">
                  <c:v>58</c:v>
                </c:pt>
                <c:pt idx="1">
                  <c:v>47</c:v>
                </c:pt>
                <c:pt idx="2">
                  <c:v>17</c:v>
                </c:pt>
                <c:pt idx="3">
                  <c:v>15</c:v>
                </c:pt>
                <c:pt idx="4">
                  <c:v>8</c:v>
                </c:pt>
                <c:pt idx="5">
                  <c:v>4</c:v>
                </c:pt>
                <c:pt idx="6">
                  <c:v>4</c:v>
                </c:pt>
                <c:pt idx="7">
                  <c:v>3</c:v>
                </c:pt>
                <c:pt idx="8">
                  <c:v>2</c:v>
                </c:pt>
                <c:pt idx="9">
                  <c:v>2</c:v>
                </c:pt>
                <c:pt idx="10">
                  <c:v>1</c:v>
                </c:pt>
                <c:pt idx="11">
                  <c:v>1</c:v>
                </c:pt>
                <c:pt idx="12">
                  <c:v>1</c:v>
                </c:pt>
              </c:numCache>
            </c:numRef>
          </c:val>
          <c:extLst>
            <c:ext xmlns:c16="http://schemas.microsoft.com/office/drawing/2014/chart" uri="{C3380CC4-5D6E-409C-BE32-E72D297353CC}">
              <c16:uniqueId val="{00000000-D314-47EC-838E-5351AE404291}"/>
            </c:ext>
          </c:extLst>
        </c:ser>
        <c:dLbls>
          <c:showLegendKey val="0"/>
          <c:showVal val="0"/>
          <c:showCatName val="0"/>
          <c:showSerName val="0"/>
          <c:showPercent val="0"/>
          <c:showBubbleSize val="0"/>
        </c:dLbls>
        <c:gapWidth val="75"/>
        <c:axId val="1225433552"/>
        <c:axId val="1220341056"/>
      </c:barChart>
      <c:catAx>
        <c:axId val="1225433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341056"/>
        <c:crosses val="autoZero"/>
        <c:auto val="1"/>
        <c:lblAlgn val="ctr"/>
        <c:lblOffset val="100"/>
        <c:noMultiLvlLbl val="0"/>
      </c:catAx>
      <c:valAx>
        <c:axId val="1220341056"/>
        <c:scaling>
          <c:orientation val="minMax"/>
        </c:scaling>
        <c:delete val="1"/>
        <c:axPos val="l"/>
        <c:numFmt formatCode="General" sourceLinked="1"/>
        <c:majorTickMark val="none"/>
        <c:minorTickMark val="none"/>
        <c:tickLblPos val="nextTo"/>
        <c:crossAx val="1225433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month</c:name>
    <c:fmtId val="2"/>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FAVORITE MONTHS FOR SENDING</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CDC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&amp; CALCULATIONS'!$F$27</c:f>
              <c:strCache>
                <c:ptCount val="1"/>
                <c:pt idx="0">
                  <c:v>Total</c:v>
                </c:pt>
              </c:strCache>
            </c:strRef>
          </c:tx>
          <c:spPr>
            <a:solidFill>
              <a:srgbClr val="DCDC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CALCULATIONS'!$E$28:$E$40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 &amp; CALCULATIONS'!$F$28:$F$40</c:f>
              <c:numCache>
                <c:formatCode>General</c:formatCode>
                <c:ptCount val="12"/>
                <c:pt idx="0">
                  <c:v>5</c:v>
                </c:pt>
                <c:pt idx="1">
                  <c:v>25</c:v>
                </c:pt>
                <c:pt idx="2">
                  <c:v>10</c:v>
                </c:pt>
                <c:pt idx="3">
                  <c:v>27</c:v>
                </c:pt>
                <c:pt idx="4">
                  <c:v>16</c:v>
                </c:pt>
                <c:pt idx="5">
                  <c:v>15</c:v>
                </c:pt>
                <c:pt idx="6">
                  <c:v>9</c:v>
                </c:pt>
                <c:pt idx="7">
                  <c:v>4</c:v>
                </c:pt>
                <c:pt idx="8">
                  <c:v>14</c:v>
                </c:pt>
                <c:pt idx="9">
                  <c:v>14</c:v>
                </c:pt>
                <c:pt idx="10">
                  <c:v>15</c:v>
                </c:pt>
                <c:pt idx="11">
                  <c:v>9</c:v>
                </c:pt>
              </c:numCache>
            </c:numRef>
          </c:val>
          <c:extLst>
            <c:ext xmlns:c16="http://schemas.microsoft.com/office/drawing/2014/chart" uri="{C3380CC4-5D6E-409C-BE32-E72D297353CC}">
              <c16:uniqueId val="{00000000-4D9C-4600-A757-0B302E3EF320}"/>
            </c:ext>
          </c:extLst>
        </c:ser>
        <c:dLbls>
          <c:showLegendKey val="0"/>
          <c:showVal val="0"/>
          <c:showCatName val="0"/>
          <c:showSerName val="0"/>
          <c:showPercent val="0"/>
          <c:showBubbleSize val="0"/>
        </c:dLbls>
        <c:gapWidth val="75"/>
        <c:axId val="226069424"/>
        <c:axId val="773902656"/>
      </c:barChart>
      <c:catAx>
        <c:axId val="226069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3902656"/>
        <c:crosses val="autoZero"/>
        <c:auto val="1"/>
        <c:lblAlgn val="ctr"/>
        <c:lblOffset val="100"/>
        <c:noMultiLvlLbl val="0"/>
      </c:catAx>
      <c:valAx>
        <c:axId val="773902656"/>
        <c:scaling>
          <c:orientation val="minMax"/>
        </c:scaling>
        <c:delete val="1"/>
        <c:axPos val="l"/>
        <c:numFmt formatCode="General" sourceLinked="1"/>
        <c:majorTickMark val="none"/>
        <c:minorTickMark val="none"/>
        <c:tickLblPos val="nextTo"/>
        <c:crossAx val="2260694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[Sport climbing data and dashboard.xlsx]PIVOTS &amp; CALCULATIONS!Count per year</c:name>
    <c:fmtId val="2"/>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ASCENTS OVER THE YEARS</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&amp; CALCULATIONS'!$F$4</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CALCULATIONS'!$E$5:$E$24</c:f>
              <c:strCache>
                <c:ptCount val="19"/>
                <c:pt idx="0">
                  <c:v>2006</c:v>
                </c:pt>
                <c:pt idx="1">
                  <c:v>2007</c:v>
                </c:pt>
                <c:pt idx="2">
                  <c:v>2008</c:v>
                </c:pt>
                <c:pt idx="3">
                  <c:v>2009</c:v>
                </c:pt>
                <c:pt idx="4">
                  <c:v>2010</c:v>
                </c:pt>
                <c:pt idx="5">
                  <c:v>2011</c:v>
                </c:pt>
                <c:pt idx="6">
                  <c:v>2012</c:v>
                </c:pt>
                <c:pt idx="7">
                  <c:v>2013</c:v>
                </c:pt>
                <c:pt idx="8">
                  <c:v>2014</c:v>
                </c:pt>
                <c:pt idx="9">
                  <c:v>2015</c:v>
                </c:pt>
                <c:pt idx="10">
                  <c:v>2016</c:v>
                </c:pt>
                <c:pt idx="11">
                  <c:v>2017</c:v>
                </c:pt>
                <c:pt idx="12">
                  <c:v>2018</c:v>
                </c:pt>
                <c:pt idx="13">
                  <c:v>2019</c:v>
                </c:pt>
                <c:pt idx="14">
                  <c:v>2020</c:v>
                </c:pt>
                <c:pt idx="15">
                  <c:v>2021</c:v>
                </c:pt>
                <c:pt idx="16">
                  <c:v>2022</c:v>
                </c:pt>
                <c:pt idx="17">
                  <c:v>2023</c:v>
                </c:pt>
                <c:pt idx="18">
                  <c:v>2024</c:v>
                </c:pt>
              </c:strCache>
            </c:strRef>
          </c:cat>
          <c:val>
            <c:numRef>
              <c:f>'PIVOTS &amp; CALCULATIONS'!$F$5:$F$24</c:f>
              <c:numCache>
                <c:formatCode>General</c:formatCode>
                <c:ptCount val="19"/>
                <c:pt idx="0">
                  <c:v>1</c:v>
                </c:pt>
                <c:pt idx="1">
                  <c:v>1</c:v>
                </c:pt>
                <c:pt idx="2">
                  <c:v>2</c:v>
                </c:pt>
                <c:pt idx="3">
                  <c:v>0</c:v>
                </c:pt>
                <c:pt idx="4">
                  <c:v>0</c:v>
                </c:pt>
                <c:pt idx="5">
                  <c:v>1</c:v>
                </c:pt>
                <c:pt idx="6">
                  <c:v>3</c:v>
                </c:pt>
                <c:pt idx="7">
                  <c:v>16</c:v>
                </c:pt>
                <c:pt idx="8">
                  <c:v>0</c:v>
                </c:pt>
                <c:pt idx="9">
                  <c:v>0</c:v>
                </c:pt>
                <c:pt idx="10">
                  <c:v>2</c:v>
                </c:pt>
                <c:pt idx="11">
                  <c:v>31</c:v>
                </c:pt>
                <c:pt idx="12">
                  <c:v>25</c:v>
                </c:pt>
                <c:pt idx="13">
                  <c:v>7</c:v>
                </c:pt>
                <c:pt idx="14">
                  <c:v>10</c:v>
                </c:pt>
                <c:pt idx="15">
                  <c:v>17</c:v>
                </c:pt>
                <c:pt idx="16">
                  <c:v>19</c:v>
                </c:pt>
                <c:pt idx="17">
                  <c:v>22</c:v>
                </c:pt>
                <c:pt idx="18">
                  <c:v>6</c:v>
                </c:pt>
              </c:numCache>
            </c:numRef>
          </c:val>
          <c:extLst>
            <c:ext xmlns:c16="http://schemas.microsoft.com/office/drawing/2014/chart" uri="{C3380CC4-5D6E-409C-BE32-E72D297353CC}">
              <c16:uniqueId val="{00000000-6E00-4D5B-BDDD-F5F25119C631}"/>
            </c:ext>
          </c:extLst>
        </c:ser>
        <c:dLbls>
          <c:showLegendKey val="0"/>
          <c:showVal val="0"/>
          <c:showCatName val="0"/>
          <c:showSerName val="0"/>
          <c:showPercent val="0"/>
          <c:showBubbleSize val="0"/>
        </c:dLbls>
        <c:gapWidth val="75"/>
        <c:axId val="226068464"/>
        <c:axId val="941554400"/>
      </c:barChart>
      <c:catAx>
        <c:axId val="226068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1554400"/>
        <c:crosses val="autoZero"/>
        <c:auto val="1"/>
        <c:lblAlgn val="ctr"/>
        <c:lblOffset val="100"/>
        <c:noMultiLvlLbl val="0"/>
      </c:catAx>
      <c:valAx>
        <c:axId val="941554400"/>
        <c:scaling>
          <c:orientation val="minMax"/>
        </c:scaling>
        <c:delete val="1"/>
        <c:axPos val="l"/>
        <c:numFmt formatCode="General" sourceLinked="1"/>
        <c:majorTickMark val="none"/>
        <c:minorTickMark val="none"/>
        <c:tickLblPos val="nextTo"/>
        <c:crossAx val="2260684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height</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a:t>ASCENTS PER ROUTE HEIGHT</a:t>
            </a:r>
          </a:p>
        </c:rich>
      </c:tx>
      <c:layout>
        <c:manualLayout>
          <c:xMode val="edge"/>
          <c:yMode val="edge"/>
          <c:x val="0.29647351773336023"/>
          <c:y val="3.08641975308641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88382461807659"/>
          <c:y val="0.22785493827160494"/>
          <c:w val="0.80019222356820785"/>
          <c:h val="0.71813271604938267"/>
        </c:manualLayout>
      </c:layout>
      <c:barChart>
        <c:barDir val="bar"/>
        <c:grouping val="clustered"/>
        <c:varyColors val="0"/>
        <c:ser>
          <c:idx val="0"/>
          <c:order val="0"/>
          <c:tx>
            <c:strRef>
              <c:f>'PIVOTS &amp; CALCULATIONS'!$R$4</c:f>
              <c:strCache>
                <c:ptCount val="1"/>
                <c:pt idx="0">
                  <c:v>Total</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CALCULATIONS'!$Q$5:$Q$12</c:f>
              <c:strCache>
                <c:ptCount val="7"/>
                <c:pt idx="0">
                  <c:v>0-10</c:v>
                </c:pt>
                <c:pt idx="1">
                  <c:v>11-15</c:v>
                </c:pt>
                <c:pt idx="2">
                  <c:v>16-20</c:v>
                </c:pt>
                <c:pt idx="3">
                  <c:v>21-25</c:v>
                </c:pt>
                <c:pt idx="4">
                  <c:v>26-30</c:v>
                </c:pt>
                <c:pt idx="5">
                  <c:v>31-35</c:v>
                </c:pt>
                <c:pt idx="6">
                  <c:v>35+</c:v>
                </c:pt>
              </c:strCache>
            </c:strRef>
          </c:cat>
          <c:val>
            <c:numRef>
              <c:f>'PIVOTS &amp; CALCULATIONS'!$R$5:$R$12</c:f>
              <c:numCache>
                <c:formatCode>General</c:formatCode>
                <c:ptCount val="7"/>
                <c:pt idx="0">
                  <c:v>6</c:v>
                </c:pt>
                <c:pt idx="1">
                  <c:v>17</c:v>
                </c:pt>
                <c:pt idx="2">
                  <c:v>55</c:v>
                </c:pt>
                <c:pt idx="3">
                  <c:v>52</c:v>
                </c:pt>
                <c:pt idx="4">
                  <c:v>21</c:v>
                </c:pt>
                <c:pt idx="5">
                  <c:v>10</c:v>
                </c:pt>
                <c:pt idx="6">
                  <c:v>2</c:v>
                </c:pt>
              </c:numCache>
            </c:numRef>
          </c:val>
          <c:extLst>
            <c:ext xmlns:c16="http://schemas.microsoft.com/office/drawing/2014/chart" uri="{C3380CC4-5D6E-409C-BE32-E72D297353CC}">
              <c16:uniqueId val="{00000000-5739-43F3-87B1-E0C0AEB0BE3B}"/>
            </c:ext>
          </c:extLst>
        </c:ser>
        <c:dLbls>
          <c:showLegendKey val="0"/>
          <c:showVal val="0"/>
          <c:showCatName val="0"/>
          <c:showSerName val="0"/>
          <c:showPercent val="0"/>
          <c:showBubbleSize val="0"/>
        </c:dLbls>
        <c:gapWidth val="75"/>
        <c:axId val="1978030256"/>
        <c:axId val="1979940416"/>
      </c:barChart>
      <c:catAx>
        <c:axId val="1978030256"/>
        <c:scaling>
          <c:orientation val="minMax"/>
        </c:scaling>
        <c:delete val="0"/>
        <c:axPos val="l"/>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Height (m)</a:t>
                </a:r>
              </a:p>
            </c:rich>
          </c:tx>
          <c:layout>
            <c:manualLayout>
              <c:xMode val="edge"/>
              <c:yMode val="edge"/>
              <c:x val="0"/>
              <c:y val="2.6716365315446688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940416"/>
        <c:crosses val="autoZero"/>
        <c:auto val="1"/>
        <c:lblAlgn val="ctr"/>
        <c:lblOffset val="100"/>
        <c:noMultiLvlLbl val="0"/>
      </c:catAx>
      <c:valAx>
        <c:axId val="1979940416"/>
        <c:scaling>
          <c:orientation val="minMax"/>
        </c:scaling>
        <c:delete val="1"/>
        <c:axPos val="b"/>
        <c:numFmt formatCode="General" sourceLinked="1"/>
        <c:majorTickMark val="none"/>
        <c:minorTickMark val="none"/>
        <c:tickLblPos val="nextTo"/>
        <c:crossAx val="19780302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belayer</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TOP 10 FAVORITE PARTNERS</a:t>
            </a:r>
            <a:endParaRPr lang="en-US" sz="1400"/>
          </a:p>
        </c:rich>
      </c:tx>
      <c:layout>
        <c:manualLayout>
          <c:xMode val="edge"/>
          <c:yMode val="edge"/>
          <c:x val="0.31426657605299335"/>
          <c:y val="3.0864197530864196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spPr>
          <a:solidFill>
            <a:schemeClr val="accent2"/>
          </a:solidFill>
          <a:ln>
            <a:noFill/>
          </a:ln>
          <a:effectLst/>
        </c:spPr>
      </c:pivotFmt>
      <c:pivotFmt>
        <c:idx val="8"/>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755134281200632E-2"/>
          <c:y val="0.11271806140511506"/>
          <c:w val="0.93048973143759872"/>
          <c:h val="0.5675920161142648"/>
        </c:manualLayout>
      </c:layout>
      <c:barChart>
        <c:barDir val="col"/>
        <c:grouping val="clustered"/>
        <c:varyColors val="0"/>
        <c:ser>
          <c:idx val="0"/>
          <c:order val="0"/>
          <c:tx>
            <c:strRef>
              <c:f>'PIVOTS &amp; CALCULATIONS'!$O$4</c:f>
              <c:strCache>
                <c:ptCount val="1"/>
                <c:pt idx="0">
                  <c:v>Total</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CALCULATIONS'!$N$5:$N$15</c:f>
              <c:strCache>
                <c:ptCount val="10"/>
                <c:pt idx="0">
                  <c:v>Guy</c:v>
                </c:pt>
                <c:pt idx="1">
                  <c:v>Lena</c:v>
                </c:pt>
                <c:pt idx="2">
                  <c:v>Kathy</c:v>
                </c:pt>
                <c:pt idx="3">
                  <c:v>Chris Awe</c:v>
                </c:pt>
                <c:pt idx="4">
                  <c:v>Yoel</c:v>
                </c:pt>
                <c:pt idx="5">
                  <c:v>Gustavo</c:v>
                </c:pt>
                <c:pt idx="6">
                  <c:v>Tibor</c:v>
                </c:pt>
                <c:pt idx="7">
                  <c:v>Bernardo</c:v>
                </c:pt>
                <c:pt idx="8">
                  <c:v>Angel</c:v>
                </c:pt>
                <c:pt idx="9">
                  <c:v>Henry</c:v>
                </c:pt>
              </c:strCache>
            </c:strRef>
          </c:cat>
          <c:val>
            <c:numRef>
              <c:f>'PIVOTS &amp; CALCULATIONS'!$O$5:$O$15</c:f>
              <c:numCache>
                <c:formatCode>General</c:formatCode>
                <c:ptCount val="10"/>
                <c:pt idx="0">
                  <c:v>20</c:v>
                </c:pt>
                <c:pt idx="1">
                  <c:v>11</c:v>
                </c:pt>
                <c:pt idx="2">
                  <c:v>9</c:v>
                </c:pt>
                <c:pt idx="3">
                  <c:v>9</c:v>
                </c:pt>
                <c:pt idx="4">
                  <c:v>9</c:v>
                </c:pt>
                <c:pt idx="5">
                  <c:v>8</c:v>
                </c:pt>
                <c:pt idx="6">
                  <c:v>6</c:v>
                </c:pt>
                <c:pt idx="7">
                  <c:v>5</c:v>
                </c:pt>
                <c:pt idx="8">
                  <c:v>5</c:v>
                </c:pt>
                <c:pt idx="9">
                  <c:v>5</c:v>
                </c:pt>
              </c:numCache>
            </c:numRef>
          </c:val>
          <c:extLst>
            <c:ext xmlns:c16="http://schemas.microsoft.com/office/drawing/2014/chart" uri="{C3380CC4-5D6E-409C-BE32-E72D297353CC}">
              <c16:uniqueId val="{00000002-BF73-4A21-9604-683B3517292D}"/>
            </c:ext>
          </c:extLst>
        </c:ser>
        <c:dLbls>
          <c:dLblPos val="outEnd"/>
          <c:showLegendKey val="0"/>
          <c:showVal val="1"/>
          <c:showCatName val="0"/>
          <c:showSerName val="0"/>
          <c:showPercent val="0"/>
          <c:showBubbleSize val="0"/>
        </c:dLbls>
        <c:gapWidth val="75"/>
        <c:axId val="1225436432"/>
        <c:axId val="760647184"/>
      </c:barChart>
      <c:catAx>
        <c:axId val="12254364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647184"/>
        <c:crosses val="autoZero"/>
        <c:auto val="1"/>
        <c:lblAlgn val="ctr"/>
        <c:lblOffset val="100"/>
        <c:noMultiLvlLbl val="0"/>
      </c:catAx>
      <c:valAx>
        <c:axId val="760647184"/>
        <c:scaling>
          <c:orientation val="minMax"/>
        </c:scaling>
        <c:delete val="1"/>
        <c:axPos val="l"/>
        <c:numFmt formatCode="General" sourceLinked="1"/>
        <c:majorTickMark val="out"/>
        <c:minorTickMark val="none"/>
        <c:tickLblPos val="nextTo"/>
        <c:crossAx val="12254364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TOP 10 FAVORITE CRAGS</a:t>
            </a:r>
          </a:p>
        </c:rich>
      </c:tx>
      <c:layout>
        <c:manualLayout>
          <c:xMode val="edge"/>
          <c:yMode val="edge"/>
          <c:x val="0.2498811415020491"/>
          <c:y val="1.290322580645161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rgbClr val="AC0000"/>
              </a:solidFill>
              <a:ln w="19050">
                <a:solidFill>
                  <a:schemeClr val="lt1"/>
                </a:solidFill>
              </a:ln>
              <a:effectLst/>
            </c:spPr>
            <c:extLst>
              <c:ext xmlns:c16="http://schemas.microsoft.com/office/drawing/2014/chart" uri="{C3380CC4-5D6E-409C-BE32-E72D297353CC}">
                <c16:uniqueId val="{00000001-67CB-427A-AF67-DE38FC4BE00E}"/>
              </c:ext>
            </c:extLst>
          </c:dPt>
          <c:dPt>
            <c:idx val="1"/>
            <c:bubble3D val="0"/>
            <c:spPr>
              <a:solidFill>
                <a:srgbClr val="BC0000"/>
              </a:solidFill>
              <a:ln w="19050">
                <a:solidFill>
                  <a:schemeClr val="lt1"/>
                </a:solidFill>
              </a:ln>
              <a:effectLst/>
            </c:spPr>
            <c:extLst>
              <c:ext xmlns:c16="http://schemas.microsoft.com/office/drawing/2014/chart" uri="{C3380CC4-5D6E-409C-BE32-E72D297353CC}">
                <c16:uniqueId val="{00000003-67CB-427A-AF67-DE38FC4BE00E}"/>
              </c:ext>
            </c:extLst>
          </c:dPt>
          <c:dPt>
            <c:idx val="2"/>
            <c:bubble3D val="0"/>
            <c:spPr>
              <a:solidFill>
                <a:srgbClr val="CC0000"/>
              </a:solidFill>
              <a:ln w="19050">
                <a:solidFill>
                  <a:schemeClr val="lt1"/>
                </a:solidFill>
              </a:ln>
              <a:effectLst/>
            </c:spPr>
            <c:extLst>
              <c:ext xmlns:c16="http://schemas.microsoft.com/office/drawing/2014/chart" uri="{C3380CC4-5D6E-409C-BE32-E72D297353CC}">
                <c16:uniqueId val="{00000005-67CB-427A-AF67-DE38FC4BE00E}"/>
              </c:ext>
            </c:extLst>
          </c:dPt>
          <c:dPt>
            <c:idx val="3"/>
            <c:bubble3D val="0"/>
            <c:spPr>
              <a:solidFill>
                <a:srgbClr val="DC0000"/>
              </a:solidFill>
              <a:ln w="19050">
                <a:solidFill>
                  <a:schemeClr val="lt1"/>
                </a:solidFill>
              </a:ln>
              <a:effectLst/>
            </c:spPr>
            <c:extLst>
              <c:ext xmlns:c16="http://schemas.microsoft.com/office/drawing/2014/chart" uri="{C3380CC4-5D6E-409C-BE32-E72D297353CC}">
                <c16:uniqueId val="{00000007-67CB-427A-AF67-DE38FC4BE00E}"/>
              </c:ext>
            </c:extLst>
          </c:dPt>
          <c:dPt>
            <c:idx val="4"/>
            <c:bubble3D val="0"/>
            <c:spPr>
              <a:solidFill>
                <a:srgbClr val="EC0000"/>
              </a:solidFill>
              <a:ln w="19050">
                <a:solidFill>
                  <a:schemeClr val="lt1"/>
                </a:solidFill>
              </a:ln>
              <a:effectLst/>
            </c:spPr>
            <c:extLst>
              <c:ext xmlns:c16="http://schemas.microsoft.com/office/drawing/2014/chart" uri="{C3380CC4-5D6E-409C-BE32-E72D297353CC}">
                <c16:uniqueId val="{00000009-67CB-427A-AF67-DE38FC4BE00E}"/>
              </c:ext>
            </c:extLst>
          </c:dPt>
          <c:dPt>
            <c:idx val="5"/>
            <c:bubble3D val="0"/>
            <c:spPr>
              <a:solidFill>
                <a:srgbClr val="FC0000"/>
              </a:solidFill>
              <a:ln w="19050">
                <a:solidFill>
                  <a:schemeClr val="lt1"/>
                </a:solidFill>
              </a:ln>
              <a:effectLst/>
            </c:spPr>
            <c:extLst>
              <c:ext xmlns:c16="http://schemas.microsoft.com/office/drawing/2014/chart" uri="{C3380CC4-5D6E-409C-BE32-E72D297353CC}">
                <c16:uniqueId val="{0000000B-67CB-427A-AF67-DE38FC4BE00E}"/>
              </c:ext>
            </c:extLst>
          </c:dPt>
          <c:dPt>
            <c:idx val="6"/>
            <c:bubble3D val="0"/>
            <c:spPr>
              <a:solidFill>
                <a:srgbClr val="FF3F3F"/>
              </a:solidFill>
              <a:ln w="19050">
                <a:solidFill>
                  <a:schemeClr val="lt1"/>
                </a:solidFill>
              </a:ln>
              <a:effectLst/>
            </c:spPr>
            <c:extLst>
              <c:ext xmlns:c16="http://schemas.microsoft.com/office/drawing/2014/chart" uri="{C3380CC4-5D6E-409C-BE32-E72D297353CC}">
                <c16:uniqueId val="{0000000D-67CB-427A-AF67-DE38FC4BE00E}"/>
              </c:ext>
            </c:extLst>
          </c:dPt>
          <c:dPt>
            <c:idx val="7"/>
            <c:bubble3D val="0"/>
            <c:spPr>
              <a:solidFill>
                <a:srgbClr val="FF5A5A"/>
              </a:solidFill>
              <a:ln w="19050">
                <a:solidFill>
                  <a:schemeClr val="lt1"/>
                </a:solidFill>
              </a:ln>
              <a:effectLst/>
            </c:spPr>
            <c:extLst>
              <c:ext xmlns:c16="http://schemas.microsoft.com/office/drawing/2014/chart" uri="{C3380CC4-5D6E-409C-BE32-E72D297353CC}">
                <c16:uniqueId val="{0000000F-67CB-427A-AF67-DE38FC4BE00E}"/>
              </c:ext>
            </c:extLst>
          </c:dPt>
          <c:dPt>
            <c:idx val="8"/>
            <c:bubble3D val="0"/>
            <c:spPr>
              <a:solidFill>
                <a:srgbClr val="FF7878"/>
              </a:solidFill>
              <a:ln w="19050">
                <a:solidFill>
                  <a:schemeClr val="lt1"/>
                </a:solidFill>
              </a:ln>
              <a:effectLst/>
            </c:spPr>
            <c:extLst>
              <c:ext xmlns:c16="http://schemas.microsoft.com/office/drawing/2014/chart" uri="{C3380CC4-5D6E-409C-BE32-E72D297353CC}">
                <c16:uniqueId val="{00000011-67CB-427A-AF67-DE38FC4BE00E}"/>
              </c:ext>
            </c:extLst>
          </c:dPt>
          <c:dPt>
            <c:idx val="9"/>
            <c:bubble3D val="0"/>
            <c:spPr>
              <a:solidFill>
                <a:srgbClr val="FF9696"/>
              </a:solidFill>
              <a:ln w="19050">
                <a:solidFill>
                  <a:schemeClr val="lt1"/>
                </a:solidFill>
              </a:ln>
              <a:effectLst/>
            </c:spPr>
            <c:extLst>
              <c:ext xmlns:c16="http://schemas.microsoft.com/office/drawing/2014/chart" uri="{C3380CC4-5D6E-409C-BE32-E72D297353CC}">
                <c16:uniqueId val="{00000013-67CB-427A-AF67-DE38FC4BE00E}"/>
              </c:ext>
            </c:extLst>
          </c:dPt>
          <c:dPt>
            <c:idx val="10"/>
            <c:bubble3D val="0"/>
            <c:spPr>
              <a:solidFill>
                <a:srgbClr val="FFC8C8"/>
              </a:solidFill>
              <a:ln w="19050">
                <a:solidFill>
                  <a:schemeClr val="lt1"/>
                </a:solidFill>
              </a:ln>
              <a:effectLst/>
            </c:spPr>
            <c:extLst>
              <c:ext xmlns:c16="http://schemas.microsoft.com/office/drawing/2014/chart" uri="{C3380CC4-5D6E-409C-BE32-E72D297353CC}">
                <c16:uniqueId val="{00000015-67CB-427A-AF67-DE38FC4BE00E}"/>
              </c:ext>
            </c:extLst>
          </c:dPt>
          <c:dLbls>
            <c:dLbl>
              <c:idx val="0"/>
              <c:layout>
                <c:manualLayout>
                  <c:x val="0"/>
                  <c:y val="-2.7777777777777776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7CB-427A-AF67-DE38FC4BE00E}"/>
                </c:ext>
              </c:extLst>
            </c:dLbl>
            <c:dLbl>
              <c:idx val="1"/>
              <c:layout>
                <c:manualLayout>
                  <c:x val="7.575757575757576E-2"/>
                  <c:y val="-6.944444444444444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7CB-427A-AF67-DE38FC4BE00E}"/>
                </c:ext>
              </c:extLst>
            </c:dLbl>
            <c:dLbl>
              <c:idx val="2"/>
              <c:layout>
                <c:manualLayout>
                  <c:x val="0.10101010101010101"/>
                  <c:y val="-4.166666666666666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7CB-427A-AF67-DE38FC4BE00E}"/>
                </c:ext>
              </c:extLst>
            </c:dLbl>
            <c:dLbl>
              <c:idx val="3"/>
              <c:layout>
                <c:manualLayout>
                  <c:x val="0.13347763347763347"/>
                  <c:y val="-1.388888888888888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7CB-427A-AF67-DE38FC4BE00E}"/>
                </c:ext>
              </c:extLst>
            </c:dLbl>
            <c:dLbl>
              <c:idx val="4"/>
              <c:layout>
                <c:manualLayout>
                  <c:x val="7.9365079365079361E-2"/>
                  <c:y val="-1.6975112544026657E-16"/>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7CB-427A-AF67-DE38FC4BE00E}"/>
                </c:ext>
              </c:extLst>
            </c:dLbl>
            <c:dLbl>
              <c:idx val="5"/>
              <c:layout>
                <c:manualLayout>
                  <c:x val="-8.2972582972582976E-2"/>
                  <c:y val="1.388888888888888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7CB-427A-AF67-DE38FC4BE00E}"/>
                </c:ext>
              </c:extLst>
            </c:dLbl>
            <c:dLbl>
              <c:idx val="6"/>
              <c:layout>
                <c:manualLayout>
                  <c:x val="-0.15151515151515152"/>
                  <c:y val="1.8518518518518347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7CB-427A-AF67-DE38FC4BE00E}"/>
                </c:ext>
              </c:extLst>
            </c:dLbl>
            <c:dLbl>
              <c:idx val="7"/>
              <c:layout>
                <c:manualLayout>
                  <c:x val="-9.7402597402597407E-2"/>
                  <c:y val="-1.851851851851860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7CB-427A-AF67-DE38FC4BE00E}"/>
                </c:ext>
              </c:extLst>
            </c:dLbl>
            <c:dLbl>
              <c:idx val="8"/>
              <c:layout>
                <c:manualLayout>
                  <c:x val="-6.4935064935064929E-2"/>
                  <c:y val="-6.944444444444444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7CB-427A-AF67-DE38FC4BE00E}"/>
                </c:ext>
              </c:extLst>
            </c:dLbl>
            <c:dLbl>
              <c:idx val="9"/>
              <c:layout>
                <c:manualLayout>
                  <c:x val="-5.772005772005772E-2"/>
                  <c:y val="-0.1435185185185185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67CB-427A-AF67-DE38FC4BE00E}"/>
                </c:ext>
              </c:extLst>
            </c:dLbl>
            <c:dLbl>
              <c:idx val="10"/>
              <c:layout>
                <c:manualLayout>
                  <c:x val="-3.6075036075036075E-3"/>
                  <c:y val="-5.55555555555555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67CB-427A-AF67-DE38FC4BE00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'PIVOTS &amp; CALCULATIONS'!$K$5:$K$15</c:f>
              <c:strCache>
                <c:ptCount val="11"/>
                <c:pt idx="0">
                  <c:v>Siurana</c:v>
                </c:pt>
                <c:pt idx="1">
                  <c:v>Grau dels matxos</c:v>
                </c:pt>
                <c:pt idx="2">
                  <c:v>Chulilla</c:v>
                </c:pt>
                <c:pt idx="3">
                  <c:v>Gelida</c:v>
                </c:pt>
                <c:pt idx="4">
                  <c:v>Martinswand</c:v>
                </c:pt>
                <c:pt idx="5">
                  <c:v>Garraf</c:v>
                </c:pt>
                <c:pt idx="6">
                  <c:v>Arbolí</c:v>
                </c:pt>
                <c:pt idx="7">
                  <c:v>Margalef</c:v>
                </c:pt>
                <c:pt idx="8">
                  <c:v>Font Soleia</c:v>
                </c:pt>
                <c:pt idx="9">
                  <c:v>Mallorca</c:v>
                </c:pt>
                <c:pt idx="10">
                  <c:v>Other crags</c:v>
                </c:pt>
              </c:strCache>
            </c:strRef>
          </c:cat>
          <c:val>
            <c:numRef>
              <c:f>'PIVOTS &amp; CALCULATIONS'!$L$5:$L$15</c:f>
              <c:numCache>
                <c:formatCode>General</c:formatCode>
                <c:ptCount val="11"/>
                <c:pt idx="0">
                  <c:v>44</c:v>
                </c:pt>
                <c:pt idx="1">
                  <c:v>16</c:v>
                </c:pt>
                <c:pt idx="2">
                  <c:v>13</c:v>
                </c:pt>
                <c:pt idx="3">
                  <c:v>12</c:v>
                </c:pt>
                <c:pt idx="4">
                  <c:v>8</c:v>
                </c:pt>
                <c:pt idx="5">
                  <c:v>7</c:v>
                </c:pt>
                <c:pt idx="6">
                  <c:v>7</c:v>
                </c:pt>
                <c:pt idx="7">
                  <c:v>6</c:v>
                </c:pt>
                <c:pt idx="8">
                  <c:v>5</c:v>
                </c:pt>
                <c:pt idx="9">
                  <c:v>4</c:v>
                </c:pt>
                <c:pt idx="10">
                  <c:v>41</c:v>
                </c:pt>
              </c:numCache>
            </c:numRef>
          </c:val>
          <c:extLst>
            <c:ext xmlns:c16="http://schemas.microsoft.com/office/drawing/2014/chart" uri="{C3380CC4-5D6E-409C-BE32-E72D297353CC}">
              <c16:uniqueId val="{00000016-67CB-427A-AF67-DE38FC4BE00E}"/>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crag</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FAVORITE CRAGS</a:t>
            </a:r>
          </a:p>
        </c:rich>
      </c:tx>
      <c:layout>
        <c:manualLayout>
          <c:xMode val="edge"/>
          <c:yMode val="edge"/>
          <c:x val="0.3082162162162162"/>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C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&amp; CALCULATIONS'!$I$4</c:f>
              <c:strCache>
                <c:ptCount val="1"/>
                <c:pt idx="0">
                  <c:v>Total</c:v>
                </c:pt>
              </c:strCache>
            </c:strRef>
          </c:tx>
          <c:spPr>
            <a:solidFill>
              <a:srgbClr val="BC0000"/>
            </a:solidFill>
            <a:ln>
              <a:noFill/>
            </a:ln>
            <a:effectLst/>
          </c:spPr>
          <c:invertIfNegative val="0"/>
          <c:cat>
            <c:strRef>
              <c:f>'PIVOTS &amp; CALCULATIONS'!$H$5:$H$15</c:f>
              <c:strCache>
                <c:ptCount val="10"/>
                <c:pt idx="0">
                  <c:v>Siurana</c:v>
                </c:pt>
                <c:pt idx="1">
                  <c:v>Grau dels matxos</c:v>
                </c:pt>
                <c:pt idx="2">
                  <c:v>Chulilla</c:v>
                </c:pt>
                <c:pt idx="3">
                  <c:v>Gelida</c:v>
                </c:pt>
                <c:pt idx="4">
                  <c:v>Martinswand</c:v>
                </c:pt>
                <c:pt idx="5">
                  <c:v>Garraf</c:v>
                </c:pt>
                <c:pt idx="6">
                  <c:v>Arbolí</c:v>
                </c:pt>
                <c:pt idx="7">
                  <c:v>Margalef</c:v>
                </c:pt>
                <c:pt idx="8">
                  <c:v>Font Soleia</c:v>
                </c:pt>
                <c:pt idx="9">
                  <c:v>Mallorca</c:v>
                </c:pt>
              </c:strCache>
            </c:strRef>
          </c:cat>
          <c:val>
            <c:numRef>
              <c:f>'PIVOTS &amp; CALCULATIONS'!$I$5:$I$15</c:f>
              <c:numCache>
                <c:formatCode>General</c:formatCode>
                <c:ptCount val="10"/>
                <c:pt idx="0">
                  <c:v>44</c:v>
                </c:pt>
                <c:pt idx="1">
                  <c:v>16</c:v>
                </c:pt>
                <c:pt idx="2">
                  <c:v>13</c:v>
                </c:pt>
                <c:pt idx="3">
                  <c:v>12</c:v>
                </c:pt>
                <c:pt idx="4">
                  <c:v>8</c:v>
                </c:pt>
                <c:pt idx="5">
                  <c:v>7</c:v>
                </c:pt>
                <c:pt idx="6">
                  <c:v>7</c:v>
                </c:pt>
                <c:pt idx="7">
                  <c:v>6</c:v>
                </c:pt>
                <c:pt idx="8">
                  <c:v>5</c:v>
                </c:pt>
                <c:pt idx="9">
                  <c:v>4</c:v>
                </c:pt>
              </c:numCache>
            </c:numRef>
          </c:val>
          <c:extLst>
            <c:ext xmlns:c16="http://schemas.microsoft.com/office/drawing/2014/chart" uri="{C3380CC4-5D6E-409C-BE32-E72D297353CC}">
              <c16:uniqueId val="{00000000-8FAB-4B51-9372-04972A5DF2EA}"/>
            </c:ext>
          </c:extLst>
        </c:ser>
        <c:dLbls>
          <c:showLegendKey val="0"/>
          <c:showVal val="0"/>
          <c:showCatName val="0"/>
          <c:showSerName val="0"/>
          <c:showPercent val="0"/>
          <c:showBubbleSize val="0"/>
        </c:dLbls>
        <c:gapWidth val="75"/>
        <c:axId val="1232114992"/>
        <c:axId val="628608288"/>
      </c:barChart>
      <c:catAx>
        <c:axId val="1232114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608288"/>
        <c:crosses val="autoZero"/>
        <c:auto val="1"/>
        <c:lblAlgn val="ctr"/>
        <c:lblOffset val="100"/>
        <c:noMultiLvlLbl val="0"/>
      </c:catAx>
      <c:valAx>
        <c:axId val="628608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21149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country</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23791821561338289"/>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25774473358116479"/>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6852540272614622"/>
              <c:y val="-0.1342592592592592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3.9653035935563859E-2"/>
              <c:y val="-0.148148148148148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4374225526641884"/>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s>
    <c:plotArea>
      <c:layout/>
      <c:doughnutChart>
        <c:varyColors val="1"/>
        <c:ser>
          <c:idx val="0"/>
          <c:order val="0"/>
          <c:tx>
            <c:strRef>
              <c:f>'PIVOTS &amp; CALCULATIONS'!$L$19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55-45FC-BFD2-DDA1D048966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55-45FC-BFD2-DDA1D048966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55-45FC-BFD2-DDA1D048966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55-45FC-BFD2-DDA1D048966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55-45FC-BFD2-DDA1D048966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31A-4AEE-93A8-65A97D2187E0}"/>
              </c:ext>
            </c:extLst>
          </c:dPt>
          <c:dLbls>
            <c:dLbl>
              <c:idx val="0"/>
              <c:layout>
                <c:manualLayout>
                  <c:x val="0.14374225526641884"/>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FD55-45FC-BFD2-DDA1D0489660}"/>
                </c:ext>
              </c:extLst>
            </c:dLbl>
            <c:dLbl>
              <c:idx val="1"/>
              <c:layout>
                <c:manualLayout>
                  <c:x val="-0.23791821561338289"/>
                  <c:y val="-5.0925925925925923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FD55-45FC-BFD2-DDA1D0489660}"/>
                </c:ext>
              </c:extLst>
            </c:dLbl>
            <c:dLbl>
              <c:idx val="2"/>
              <c:layout>
                <c:manualLayout>
                  <c:x val="-0.25774473358116479"/>
                  <c:y val="-0.11574074074074074"/>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FD55-45FC-BFD2-DDA1D0489660}"/>
                </c:ext>
              </c:extLst>
            </c:dLbl>
            <c:dLbl>
              <c:idx val="3"/>
              <c:layout>
                <c:manualLayout>
                  <c:x val="-3.9653035935563859E-2"/>
                  <c:y val="-0.14814814814814814"/>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FD55-45FC-BFD2-DDA1D0489660}"/>
                </c:ext>
              </c:extLst>
            </c:dLbl>
            <c:dLbl>
              <c:idx val="4"/>
              <c:layout>
                <c:manualLayout>
                  <c:x val="0.16852540272614622"/>
                  <c:y val="-0.13425925925925927"/>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FD55-45FC-BFD2-DDA1D048966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 &amp; CALCULATIONS'!$K$20:$K$26</c:f>
              <c:strCache>
                <c:ptCount val="6"/>
                <c:pt idx="0">
                  <c:v>Spain</c:v>
                </c:pt>
                <c:pt idx="1">
                  <c:v>Austria</c:v>
                </c:pt>
                <c:pt idx="2">
                  <c:v>France</c:v>
                </c:pt>
                <c:pt idx="3">
                  <c:v>Portugal</c:v>
                </c:pt>
                <c:pt idx="4">
                  <c:v>Italy</c:v>
                </c:pt>
                <c:pt idx="5">
                  <c:v>Germany</c:v>
                </c:pt>
              </c:strCache>
            </c:strRef>
          </c:cat>
          <c:val>
            <c:numRef>
              <c:f>'PIVOTS &amp; CALCULATIONS'!$L$20:$L$26</c:f>
              <c:numCache>
                <c:formatCode>General</c:formatCode>
                <c:ptCount val="6"/>
                <c:pt idx="0">
                  <c:v>131</c:v>
                </c:pt>
                <c:pt idx="1">
                  <c:v>20</c:v>
                </c:pt>
                <c:pt idx="2">
                  <c:v>8</c:v>
                </c:pt>
                <c:pt idx="3">
                  <c:v>2</c:v>
                </c:pt>
                <c:pt idx="4">
                  <c:v>1</c:v>
                </c:pt>
                <c:pt idx="5">
                  <c:v>1</c:v>
                </c:pt>
              </c:numCache>
            </c:numRef>
          </c:val>
          <c:extLst>
            <c:ext xmlns:c16="http://schemas.microsoft.com/office/drawing/2014/chart" uri="{C3380CC4-5D6E-409C-BE32-E72D297353CC}">
              <c16:uniqueId val="{0000000A-FD55-45FC-BFD2-DDA1D0489660}"/>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Belayer last 12 months</c:name>
    <c:fmtId val="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FAVORITE PARTNERS LAST 12 MONTHS</a:t>
            </a:r>
            <a:endParaRPr lang="en-US" sz="1400"/>
          </a:p>
        </c:rich>
      </c:tx>
      <c:layout>
        <c:manualLayout>
          <c:xMode val="edge"/>
          <c:yMode val="edge"/>
          <c:x val="0.28194444444444444"/>
          <c:y val="7.716049382716049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spPr>
          <a:solidFill>
            <a:schemeClr val="accent2"/>
          </a:solidFill>
          <a:ln>
            <a:noFill/>
          </a:ln>
          <a:effectLst/>
        </c:spPr>
      </c:pivotFmt>
      <c:pivotFmt>
        <c:idx val="8"/>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755134281200632E-2"/>
          <c:y val="0.16442840478273549"/>
          <c:w val="0.93048973143759872"/>
          <c:h val="0.51357963935063677"/>
        </c:manualLayout>
      </c:layout>
      <c:barChart>
        <c:barDir val="col"/>
        <c:grouping val="clustered"/>
        <c:varyColors val="0"/>
        <c:ser>
          <c:idx val="0"/>
          <c:order val="0"/>
          <c:tx>
            <c:strRef>
              <c:f>'PIVOTS &amp; CALCULATIONS'!$R$24</c:f>
              <c:strCache>
                <c:ptCount val="1"/>
                <c:pt idx="0">
                  <c:v>Total</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CALCULATIONS'!$Q$25:$Q$29</c:f>
              <c:strCache>
                <c:ptCount val="5"/>
                <c:pt idx="0">
                  <c:v>Tibor</c:v>
                </c:pt>
                <c:pt idx="1">
                  <c:v>Asier</c:v>
                </c:pt>
                <c:pt idx="2">
                  <c:v>Betka</c:v>
                </c:pt>
                <c:pt idx="3">
                  <c:v>Chris Awe</c:v>
                </c:pt>
                <c:pt idx="4">
                  <c:v>Nadine</c:v>
                </c:pt>
              </c:strCache>
            </c:strRef>
          </c:cat>
          <c:val>
            <c:numRef>
              <c:f>'PIVOTS &amp; CALCULATIONS'!$R$25:$R$29</c:f>
              <c:numCache>
                <c:formatCode>General</c:formatCode>
                <c:ptCount val="5"/>
                <c:pt idx="0">
                  <c:v>5</c:v>
                </c:pt>
                <c:pt idx="1">
                  <c:v>3</c:v>
                </c:pt>
                <c:pt idx="2">
                  <c:v>3</c:v>
                </c:pt>
                <c:pt idx="3">
                  <c:v>2</c:v>
                </c:pt>
                <c:pt idx="4">
                  <c:v>1</c:v>
                </c:pt>
              </c:numCache>
            </c:numRef>
          </c:val>
          <c:extLst>
            <c:ext xmlns:c16="http://schemas.microsoft.com/office/drawing/2014/chart" uri="{C3380CC4-5D6E-409C-BE32-E72D297353CC}">
              <c16:uniqueId val="{00000000-285A-4E21-BCC3-1BBDCEE1CE06}"/>
            </c:ext>
          </c:extLst>
        </c:ser>
        <c:dLbls>
          <c:dLblPos val="outEnd"/>
          <c:showLegendKey val="0"/>
          <c:showVal val="1"/>
          <c:showCatName val="0"/>
          <c:showSerName val="0"/>
          <c:showPercent val="0"/>
          <c:showBubbleSize val="0"/>
        </c:dLbls>
        <c:gapWidth val="75"/>
        <c:axId val="1225436432"/>
        <c:axId val="760647184"/>
      </c:barChart>
      <c:catAx>
        <c:axId val="12254364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647184"/>
        <c:crosses val="autoZero"/>
        <c:auto val="1"/>
        <c:lblAlgn val="ctr"/>
        <c:lblOffset val="100"/>
        <c:noMultiLvlLbl val="0"/>
      </c:catAx>
      <c:valAx>
        <c:axId val="760647184"/>
        <c:scaling>
          <c:orientation val="minMax"/>
        </c:scaling>
        <c:delete val="1"/>
        <c:axPos val="l"/>
        <c:numFmt formatCode="General" sourceLinked="1"/>
        <c:majorTickMark val="out"/>
        <c:minorTickMark val="none"/>
        <c:tickLblPos val="nextTo"/>
        <c:crossAx val="12254364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Number of tries vs height of the route</a:t>
            </a:r>
          </a:p>
        </c:rich>
      </c:tx>
      <c:layout>
        <c:manualLayout>
          <c:xMode val="edge"/>
          <c:yMode val="edge"/>
          <c:x val="0.21228455818022748"/>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427537182852142E-2"/>
          <c:y val="0.17171296296296296"/>
          <c:w val="0.87250240594925632"/>
          <c:h val="0.7060495042286381"/>
        </c:manualLayout>
      </c:layout>
      <c:scatterChart>
        <c:scatterStyle val="lineMarker"/>
        <c:varyColors val="0"/>
        <c:ser>
          <c:idx val="0"/>
          <c:order val="0"/>
          <c:tx>
            <c:strRef>
              <c:f>DATA!$O$1</c:f>
              <c:strCache>
                <c:ptCount val="1"/>
                <c:pt idx="0">
                  <c:v>Tries num. only excl. outliers</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25400" cap="rnd">
                <a:solidFill>
                  <a:srgbClr val="C00000"/>
                </a:solidFill>
                <a:prstDash val="solid"/>
              </a:ln>
              <a:effectLst/>
            </c:spPr>
            <c:trendlineType val="linear"/>
            <c:dispRSqr val="1"/>
            <c:dispEq val="0"/>
            <c:trendlineLbl>
              <c:layout>
                <c:manualLayout>
                  <c:x val="9.5222440944881886E-2"/>
                  <c:y val="-6.3823636628754746E-2"/>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accent5">
                          <a:lumMod val="75000"/>
                        </a:schemeClr>
                      </a:solidFill>
                      <a:latin typeface="+mn-lt"/>
                      <a:ea typeface="+mn-ea"/>
                      <a:cs typeface="+mn-cs"/>
                    </a:defRPr>
                  </a:pPr>
                  <a:endParaRPr lang="en-US"/>
                </a:p>
              </c:txPr>
            </c:trendlineLbl>
          </c:trendline>
          <c:xVal>
            <c:numRef>
              <c:f>DATA!$K$2:$K$164</c:f>
              <c:numCache>
                <c:formatCode>General</c:formatCode>
                <c:ptCount val="163"/>
                <c:pt idx="0">
                  <c:v>15</c:v>
                </c:pt>
                <c:pt idx="1">
                  <c:v>25</c:v>
                </c:pt>
                <c:pt idx="2">
                  <c:v>25</c:v>
                </c:pt>
                <c:pt idx="3">
                  <c:v>18</c:v>
                </c:pt>
                <c:pt idx="4">
                  <c:v>20</c:v>
                </c:pt>
                <c:pt idx="5">
                  <c:v>20</c:v>
                </c:pt>
                <c:pt idx="6">
                  <c:v>25</c:v>
                </c:pt>
                <c:pt idx="7">
                  <c:v>25</c:v>
                </c:pt>
                <c:pt idx="8">
                  <c:v>25</c:v>
                </c:pt>
                <c:pt idx="9">
                  <c:v>18</c:v>
                </c:pt>
                <c:pt idx="10">
                  <c:v>12</c:v>
                </c:pt>
                <c:pt idx="11">
                  <c:v>25</c:v>
                </c:pt>
                <c:pt idx="12">
                  <c:v>20</c:v>
                </c:pt>
                <c:pt idx="13">
                  <c:v>20</c:v>
                </c:pt>
                <c:pt idx="14">
                  <c:v>20</c:v>
                </c:pt>
                <c:pt idx="15">
                  <c:v>20</c:v>
                </c:pt>
                <c:pt idx="16">
                  <c:v>18</c:v>
                </c:pt>
                <c:pt idx="17">
                  <c:v>25</c:v>
                </c:pt>
                <c:pt idx="18">
                  <c:v>30</c:v>
                </c:pt>
                <c:pt idx="19">
                  <c:v>30</c:v>
                </c:pt>
                <c:pt idx="20">
                  <c:v>25</c:v>
                </c:pt>
                <c:pt idx="21">
                  <c:v>20</c:v>
                </c:pt>
                <c:pt idx="22">
                  <c:v>22</c:v>
                </c:pt>
                <c:pt idx="23">
                  <c:v>18</c:v>
                </c:pt>
                <c:pt idx="24">
                  <c:v>15</c:v>
                </c:pt>
                <c:pt idx="25">
                  <c:v>25</c:v>
                </c:pt>
                <c:pt idx="26">
                  <c:v>20</c:v>
                </c:pt>
                <c:pt idx="27">
                  <c:v>20</c:v>
                </c:pt>
                <c:pt idx="28">
                  <c:v>25</c:v>
                </c:pt>
                <c:pt idx="29">
                  <c:v>32</c:v>
                </c:pt>
                <c:pt idx="30">
                  <c:v>25</c:v>
                </c:pt>
                <c:pt idx="31">
                  <c:v>25</c:v>
                </c:pt>
                <c:pt idx="32">
                  <c:v>25</c:v>
                </c:pt>
                <c:pt idx="33">
                  <c:v>35</c:v>
                </c:pt>
                <c:pt idx="34">
                  <c:v>30</c:v>
                </c:pt>
                <c:pt idx="35">
                  <c:v>25</c:v>
                </c:pt>
                <c:pt idx="36">
                  <c:v>10</c:v>
                </c:pt>
                <c:pt idx="37">
                  <c:v>10</c:v>
                </c:pt>
                <c:pt idx="38">
                  <c:v>12</c:v>
                </c:pt>
                <c:pt idx="39">
                  <c:v>25</c:v>
                </c:pt>
                <c:pt idx="40">
                  <c:v>20</c:v>
                </c:pt>
                <c:pt idx="41">
                  <c:v>30</c:v>
                </c:pt>
                <c:pt idx="42">
                  <c:v>25</c:v>
                </c:pt>
                <c:pt idx="43">
                  <c:v>25</c:v>
                </c:pt>
                <c:pt idx="44">
                  <c:v>28</c:v>
                </c:pt>
                <c:pt idx="45">
                  <c:v>30</c:v>
                </c:pt>
                <c:pt idx="46">
                  <c:v>25</c:v>
                </c:pt>
                <c:pt idx="47">
                  <c:v>25</c:v>
                </c:pt>
                <c:pt idx="48">
                  <c:v>25</c:v>
                </c:pt>
                <c:pt idx="49">
                  <c:v>25</c:v>
                </c:pt>
                <c:pt idx="50">
                  <c:v>20</c:v>
                </c:pt>
                <c:pt idx="51">
                  <c:v>20</c:v>
                </c:pt>
                <c:pt idx="52">
                  <c:v>30</c:v>
                </c:pt>
                <c:pt idx="53">
                  <c:v>30</c:v>
                </c:pt>
                <c:pt idx="54">
                  <c:v>38</c:v>
                </c:pt>
                <c:pt idx="55">
                  <c:v>20</c:v>
                </c:pt>
                <c:pt idx="56">
                  <c:v>25</c:v>
                </c:pt>
                <c:pt idx="57">
                  <c:v>20</c:v>
                </c:pt>
                <c:pt idx="58">
                  <c:v>25</c:v>
                </c:pt>
                <c:pt idx="59">
                  <c:v>12</c:v>
                </c:pt>
                <c:pt idx="60">
                  <c:v>32</c:v>
                </c:pt>
                <c:pt idx="61">
                  <c:v>32</c:v>
                </c:pt>
                <c:pt idx="62">
                  <c:v>32</c:v>
                </c:pt>
                <c:pt idx="63">
                  <c:v>18</c:v>
                </c:pt>
                <c:pt idx="64">
                  <c:v>20</c:v>
                </c:pt>
                <c:pt idx="65">
                  <c:v>18</c:v>
                </c:pt>
                <c:pt idx="66">
                  <c:v>30</c:v>
                </c:pt>
                <c:pt idx="67">
                  <c:v>30</c:v>
                </c:pt>
                <c:pt idx="68">
                  <c:v>25</c:v>
                </c:pt>
                <c:pt idx="69">
                  <c:v>35</c:v>
                </c:pt>
                <c:pt idx="70">
                  <c:v>35</c:v>
                </c:pt>
                <c:pt idx="71">
                  <c:v>25</c:v>
                </c:pt>
                <c:pt idx="72">
                  <c:v>25</c:v>
                </c:pt>
                <c:pt idx="73">
                  <c:v>30</c:v>
                </c:pt>
                <c:pt idx="74">
                  <c:v>10</c:v>
                </c:pt>
                <c:pt idx="75">
                  <c:v>25</c:v>
                </c:pt>
                <c:pt idx="76">
                  <c:v>25</c:v>
                </c:pt>
                <c:pt idx="77">
                  <c:v>12</c:v>
                </c:pt>
                <c:pt idx="78">
                  <c:v>25</c:v>
                </c:pt>
                <c:pt idx="79">
                  <c:v>12</c:v>
                </c:pt>
                <c:pt idx="80">
                  <c:v>22</c:v>
                </c:pt>
                <c:pt idx="81">
                  <c:v>25</c:v>
                </c:pt>
                <c:pt idx="82">
                  <c:v>30</c:v>
                </c:pt>
                <c:pt idx="83">
                  <c:v>13</c:v>
                </c:pt>
                <c:pt idx="84">
                  <c:v>25</c:v>
                </c:pt>
                <c:pt idx="85">
                  <c:v>20</c:v>
                </c:pt>
                <c:pt idx="86">
                  <c:v>30</c:v>
                </c:pt>
                <c:pt idx="87">
                  <c:v>30</c:v>
                </c:pt>
                <c:pt idx="88">
                  <c:v>20</c:v>
                </c:pt>
                <c:pt idx="89">
                  <c:v>35</c:v>
                </c:pt>
                <c:pt idx="90">
                  <c:v>22</c:v>
                </c:pt>
                <c:pt idx="91">
                  <c:v>25</c:v>
                </c:pt>
                <c:pt idx="92">
                  <c:v>25</c:v>
                </c:pt>
                <c:pt idx="93">
                  <c:v>25</c:v>
                </c:pt>
                <c:pt idx="94">
                  <c:v>25</c:v>
                </c:pt>
                <c:pt idx="95">
                  <c:v>20</c:v>
                </c:pt>
                <c:pt idx="96">
                  <c:v>28</c:v>
                </c:pt>
                <c:pt idx="97">
                  <c:v>30</c:v>
                </c:pt>
                <c:pt idx="98">
                  <c:v>30</c:v>
                </c:pt>
                <c:pt idx="99">
                  <c:v>18</c:v>
                </c:pt>
                <c:pt idx="100">
                  <c:v>40</c:v>
                </c:pt>
                <c:pt idx="101">
                  <c:v>15</c:v>
                </c:pt>
                <c:pt idx="102">
                  <c:v>20</c:v>
                </c:pt>
                <c:pt idx="103">
                  <c:v>25</c:v>
                </c:pt>
                <c:pt idx="104">
                  <c:v>20</c:v>
                </c:pt>
                <c:pt idx="105">
                  <c:v>20</c:v>
                </c:pt>
                <c:pt idx="106">
                  <c:v>16</c:v>
                </c:pt>
                <c:pt idx="107">
                  <c:v>20</c:v>
                </c:pt>
                <c:pt idx="108">
                  <c:v>25</c:v>
                </c:pt>
                <c:pt idx="109">
                  <c:v>18</c:v>
                </c:pt>
                <c:pt idx="110">
                  <c:v>18</c:v>
                </c:pt>
                <c:pt idx="111">
                  <c:v>22</c:v>
                </c:pt>
                <c:pt idx="112">
                  <c:v>18</c:v>
                </c:pt>
                <c:pt idx="113">
                  <c:v>18</c:v>
                </c:pt>
                <c:pt idx="114">
                  <c:v>18</c:v>
                </c:pt>
                <c:pt idx="115">
                  <c:v>25</c:v>
                </c:pt>
                <c:pt idx="116">
                  <c:v>20</c:v>
                </c:pt>
                <c:pt idx="117">
                  <c:v>15</c:v>
                </c:pt>
                <c:pt idx="118">
                  <c:v>35</c:v>
                </c:pt>
                <c:pt idx="119">
                  <c:v>20</c:v>
                </c:pt>
                <c:pt idx="120">
                  <c:v>35</c:v>
                </c:pt>
                <c:pt idx="121">
                  <c:v>20</c:v>
                </c:pt>
                <c:pt idx="122">
                  <c:v>23</c:v>
                </c:pt>
                <c:pt idx="123">
                  <c:v>23</c:v>
                </c:pt>
                <c:pt idx="124">
                  <c:v>15</c:v>
                </c:pt>
                <c:pt idx="125">
                  <c:v>16</c:v>
                </c:pt>
                <c:pt idx="126">
                  <c:v>16</c:v>
                </c:pt>
                <c:pt idx="127">
                  <c:v>16</c:v>
                </c:pt>
                <c:pt idx="128">
                  <c:v>27</c:v>
                </c:pt>
                <c:pt idx="129">
                  <c:v>20</c:v>
                </c:pt>
                <c:pt idx="130">
                  <c:v>18</c:v>
                </c:pt>
                <c:pt idx="131">
                  <c:v>15</c:v>
                </c:pt>
                <c:pt idx="132">
                  <c:v>20</c:v>
                </c:pt>
                <c:pt idx="133">
                  <c:v>12</c:v>
                </c:pt>
                <c:pt idx="134">
                  <c:v>10</c:v>
                </c:pt>
                <c:pt idx="135">
                  <c:v>15</c:v>
                </c:pt>
                <c:pt idx="136">
                  <c:v>18</c:v>
                </c:pt>
                <c:pt idx="137">
                  <c:v>25</c:v>
                </c:pt>
                <c:pt idx="138">
                  <c:v>28</c:v>
                </c:pt>
                <c:pt idx="139">
                  <c:v>20</c:v>
                </c:pt>
                <c:pt idx="140">
                  <c:v>28</c:v>
                </c:pt>
                <c:pt idx="141">
                  <c:v>18</c:v>
                </c:pt>
                <c:pt idx="142">
                  <c:v>25</c:v>
                </c:pt>
                <c:pt idx="143">
                  <c:v>18</c:v>
                </c:pt>
                <c:pt idx="144">
                  <c:v>30</c:v>
                </c:pt>
                <c:pt idx="145">
                  <c:v>25</c:v>
                </c:pt>
                <c:pt idx="146">
                  <c:v>16</c:v>
                </c:pt>
                <c:pt idx="147">
                  <c:v>22</c:v>
                </c:pt>
                <c:pt idx="148">
                  <c:v>15</c:v>
                </c:pt>
                <c:pt idx="149">
                  <c:v>18</c:v>
                </c:pt>
                <c:pt idx="150">
                  <c:v>20</c:v>
                </c:pt>
                <c:pt idx="151">
                  <c:v>10</c:v>
                </c:pt>
                <c:pt idx="152">
                  <c:v>20</c:v>
                </c:pt>
                <c:pt idx="153">
                  <c:v>12</c:v>
                </c:pt>
                <c:pt idx="154">
                  <c:v>18</c:v>
                </c:pt>
                <c:pt idx="155">
                  <c:v>15</c:v>
                </c:pt>
                <c:pt idx="156">
                  <c:v>10</c:v>
                </c:pt>
                <c:pt idx="157">
                  <c:v>22</c:v>
                </c:pt>
                <c:pt idx="158">
                  <c:v>22</c:v>
                </c:pt>
                <c:pt idx="159">
                  <c:v>24</c:v>
                </c:pt>
                <c:pt idx="160">
                  <c:v>18</c:v>
                </c:pt>
                <c:pt idx="161">
                  <c:v>20</c:v>
                </c:pt>
                <c:pt idx="162">
                  <c:v>22</c:v>
                </c:pt>
              </c:numCache>
            </c:numRef>
          </c:xVal>
          <c:yVal>
            <c:numRef>
              <c:f>DATA!$O$2:$O$164</c:f>
              <c:numCache>
                <c:formatCode>General</c:formatCode>
                <c:ptCount val="163"/>
                <c:pt idx="0">
                  <c:v>7</c:v>
                </c:pt>
                <c:pt idx="1">
                  <c:v>4</c:v>
                </c:pt>
                <c:pt idx="2">
                  <c:v>1</c:v>
                </c:pt>
                <c:pt idx="3">
                  <c:v>2</c:v>
                </c:pt>
                <c:pt idx="4">
                  <c:v>2</c:v>
                </c:pt>
                <c:pt idx="5">
                  <c:v>2</c:v>
                </c:pt>
                <c:pt idx="6">
                  <c:v>4</c:v>
                </c:pt>
                <c:pt idx="7">
                  <c:v>1</c:v>
                </c:pt>
                <c:pt idx="8">
                  <c:v>7</c:v>
                </c:pt>
                <c:pt idx="9">
                  <c:v>1</c:v>
                </c:pt>
                <c:pt idx="10">
                  <c:v>12</c:v>
                </c:pt>
                <c:pt idx="11">
                  <c:v>2</c:v>
                </c:pt>
                <c:pt idx="12">
                  <c:v>1</c:v>
                </c:pt>
                <c:pt idx="13">
                  <c:v>1</c:v>
                </c:pt>
                <c:pt idx="14">
                  <c:v>2</c:v>
                </c:pt>
                <c:pt idx="15">
                  <c:v>2</c:v>
                </c:pt>
                <c:pt idx="16">
                  <c:v>8</c:v>
                </c:pt>
                <c:pt idx="17">
                  <c:v>14</c:v>
                </c:pt>
                <c:pt idx="18">
                  <c:v>1</c:v>
                </c:pt>
                <c:pt idx="19">
                  <c:v>1</c:v>
                </c:pt>
                <c:pt idx="20">
                  <c:v>2</c:v>
                </c:pt>
                <c:pt idx="21">
                  <c:v>2</c:v>
                </c:pt>
                <c:pt idx="22">
                  <c:v>10</c:v>
                </c:pt>
                <c:pt idx="23">
                  <c:v>2</c:v>
                </c:pt>
                <c:pt idx="24">
                  <c:v>2</c:v>
                </c:pt>
                <c:pt idx="25">
                  <c:v>1</c:v>
                </c:pt>
                <c:pt idx="26">
                  <c:v>2</c:v>
                </c:pt>
                <c:pt idx="27">
                  <c:v>3</c:v>
                </c:pt>
                <c:pt idx="28">
                  <c:v>8</c:v>
                </c:pt>
                <c:pt idx="29">
                  <c:v>1</c:v>
                </c:pt>
                <c:pt idx="30">
                  <c:v>3</c:v>
                </c:pt>
                <c:pt idx="31">
                  <c:v>1</c:v>
                </c:pt>
                <c:pt idx="32">
                  <c:v>1</c:v>
                </c:pt>
                <c:pt idx="33">
                  <c:v>2</c:v>
                </c:pt>
                <c:pt idx="34">
                  <c:v>1</c:v>
                </c:pt>
                <c:pt idx="35">
                  <c:v>3</c:v>
                </c:pt>
                <c:pt idx="36">
                  <c:v>1</c:v>
                </c:pt>
                <c:pt idx="37">
                  <c:v>1</c:v>
                </c:pt>
                <c:pt idx="38">
                  <c:v>2</c:v>
                </c:pt>
                <c:pt idx="39">
                  <c:v>1</c:v>
                </c:pt>
                <c:pt idx="40">
                  <c:v>5</c:v>
                </c:pt>
                <c:pt idx="41">
                  <c:v>3</c:v>
                </c:pt>
                <c:pt idx="42">
                  <c:v>2</c:v>
                </c:pt>
                <c:pt idx="43">
                  <c:v>1</c:v>
                </c:pt>
                <c:pt idx="44">
                  <c:v>3</c:v>
                </c:pt>
                <c:pt idx="45">
                  <c:v>1</c:v>
                </c:pt>
                <c:pt idx="46">
                  <c:v>2</c:v>
                </c:pt>
                <c:pt idx="47">
                  <c:v>4</c:v>
                </c:pt>
                <c:pt idx="48">
                  <c:v>6</c:v>
                </c:pt>
                <c:pt idx="49">
                  <c:v>2</c:v>
                </c:pt>
                <c:pt idx="50">
                  <c:v>1</c:v>
                </c:pt>
                <c:pt idx="51">
                  <c:v>3</c:v>
                </c:pt>
                <c:pt idx="52">
                  <c:v>1</c:v>
                </c:pt>
                <c:pt idx="53">
                  <c:v>2</c:v>
                </c:pt>
                <c:pt idx="54">
                  <c:v>1</c:v>
                </c:pt>
                <c:pt idx="55">
                  <c:v>1</c:v>
                </c:pt>
                <c:pt idx="56">
                  <c:v>2</c:v>
                </c:pt>
                <c:pt idx="57">
                  <c:v>2</c:v>
                </c:pt>
                <c:pt idx="58">
                  <c:v>10</c:v>
                </c:pt>
                <c:pt idx="59">
                  <c:v>3</c:v>
                </c:pt>
                <c:pt idx="60">
                  <c:v>1</c:v>
                </c:pt>
                <c:pt idx="61">
                  <c:v>2</c:v>
                </c:pt>
                <c:pt idx="62">
                  <c:v>1</c:v>
                </c:pt>
                <c:pt idx="63">
                  <c:v>2</c:v>
                </c:pt>
                <c:pt idx="64">
                  <c:v>5</c:v>
                </c:pt>
                <c:pt idx="65">
                  <c:v>2</c:v>
                </c:pt>
                <c:pt idx="66">
                  <c:v>2</c:v>
                </c:pt>
                <c:pt idx="67">
                  <c:v>4</c:v>
                </c:pt>
                <c:pt idx="68">
                  <c:v>2</c:v>
                </c:pt>
                <c:pt idx="69">
                  <c:v>1</c:v>
                </c:pt>
                <c:pt idx="70">
                  <c:v>1</c:v>
                </c:pt>
                <c:pt idx="71">
                  <c:v>1</c:v>
                </c:pt>
                <c:pt idx="72">
                  <c:v>2</c:v>
                </c:pt>
                <c:pt idx="73">
                  <c:v>1</c:v>
                </c:pt>
                <c:pt idx="74">
                  <c:v>3</c:v>
                </c:pt>
                <c:pt idx="75">
                  <c:v>1</c:v>
                </c:pt>
                <c:pt idx="76">
                  <c:v>1</c:v>
                </c:pt>
                <c:pt idx="77">
                  <c:v>1</c:v>
                </c:pt>
                <c:pt idx="78">
                  <c:v>2</c:v>
                </c:pt>
                <c:pt idx="79">
                  <c:v>2</c:v>
                </c:pt>
                <c:pt idx="80">
                  <c:v>1</c:v>
                </c:pt>
                <c:pt idx="81">
                  <c:v>2</c:v>
                </c:pt>
                <c:pt idx="82">
                  <c:v>2</c:v>
                </c:pt>
                <c:pt idx="83">
                  <c:v>2</c:v>
                </c:pt>
                <c:pt idx="84">
                  <c:v>1</c:v>
                </c:pt>
                <c:pt idx="85">
                  <c:v>2</c:v>
                </c:pt>
                <c:pt idx="86">
                  <c:v>3</c:v>
                </c:pt>
                <c:pt idx="87">
                  <c:v>2</c:v>
                </c:pt>
                <c:pt idx="88">
                  <c:v>2</c:v>
                </c:pt>
                <c:pt idx="89">
                  <c:v>2</c:v>
                </c:pt>
                <c:pt idx="90">
                  <c:v>6</c:v>
                </c:pt>
                <c:pt idx="91">
                  <c:v>1</c:v>
                </c:pt>
                <c:pt idx="92">
                  <c:v>4</c:v>
                </c:pt>
                <c:pt idx="93">
                  <c:v>1</c:v>
                </c:pt>
                <c:pt idx="94">
                  <c:v>1</c:v>
                </c:pt>
                <c:pt idx="95">
                  <c:v>1</c:v>
                </c:pt>
                <c:pt idx="96">
                  <c:v>4</c:v>
                </c:pt>
                <c:pt idx="97">
                  <c:v>2</c:v>
                </c:pt>
                <c:pt idx="98">
                  <c:v>1</c:v>
                </c:pt>
                <c:pt idx="99">
                  <c:v>1</c:v>
                </c:pt>
                <c:pt idx="100">
                  <c:v>1</c:v>
                </c:pt>
                <c:pt idx="101">
                  <c:v>2</c:v>
                </c:pt>
                <c:pt idx="102">
                  <c:v>1</c:v>
                </c:pt>
                <c:pt idx="103">
                  <c:v>4</c:v>
                </c:pt>
                <c:pt idx="104">
                  <c:v>1</c:v>
                </c:pt>
                <c:pt idx="105">
                  <c:v>5</c:v>
                </c:pt>
                <c:pt idx="106">
                  <c:v>6</c:v>
                </c:pt>
                <c:pt idx="107">
                  <c:v>1</c:v>
                </c:pt>
                <c:pt idx="108">
                  <c:v>2</c:v>
                </c:pt>
                <c:pt idx="109">
                  <c:v>1</c:v>
                </c:pt>
                <c:pt idx="110">
                  <c:v>2</c:v>
                </c:pt>
                <c:pt idx="111">
                  <c:v>7</c:v>
                </c:pt>
                <c:pt idx="112">
                  <c:v>1</c:v>
                </c:pt>
                <c:pt idx="113">
                  <c:v>1</c:v>
                </c:pt>
                <c:pt idx="114">
                  <c:v>2</c:v>
                </c:pt>
                <c:pt idx="115">
                  <c:v>1</c:v>
                </c:pt>
                <c:pt idx="117">
                  <c:v>1</c:v>
                </c:pt>
                <c:pt idx="118">
                  <c:v>1</c:v>
                </c:pt>
                <c:pt idx="119">
                  <c:v>1</c:v>
                </c:pt>
                <c:pt idx="120">
                  <c:v>1</c:v>
                </c:pt>
                <c:pt idx="121">
                  <c:v>1</c:v>
                </c:pt>
                <c:pt idx="122">
                  <c:v>3</c:v>
                </c:pt>
                <c:pt idx="123">
                  <c:v>1</c:v>
                </c:pt>
                <c:pt idx="124">
                  <c:v>3</c:v>
                </c:pt>
                <c:pt idx="125">
                  <c:v>2</c:v>
                </c:pt>
                <c:pt idx="126">
                  <c:v>2</c:v>
                </c:pt>
                <c:pt idx="127">
                  <c:v>2</c:v>
                </c:pt>
                <c:pt idx="128">
                  <c:v>5</c:v>
                </c:pt>
                <c:pt idx="129">
                  <c:v>1</c:v>
                </c:pt>
                <c:pt idx="130">
                  <c:v>1</c:v>
                </c:pt>
                <c:pt idx="131">
                  <c:v>3</c:v>
                </c:pt>
                <c:pt idx="132">
                  <c:v>1</c:v>
                </c:pt>
                <c:pt idx="133">
                  <c:v>2</c:v>
                </c:pt>
                <c:pt idx="134">
                  <c:v>4</c:v>
                </c:pt>
                <c:pt idx="135">
                  <c:v>2</c:v>
                </c:pt>
                <c:pt idx="136">
                  <c:v>1</c:v>
                </c:pt>
                <c:pt idx="137">
                  <c:v>2</c:v>
                </c:pt>
                <c:pt idx="138">
                  <c:v>1</c:v>
                </c:pt>
                <c:pt idx="139">
                  <c:v>2</c:v>
                </c:pt>
                <c:pt idx="140">
                  <c:v>1</c:v>
                </c:pt>
                <c:pt idx="141">
                  <c:v>2</c:v>
                </c:pt>
                <c:pt idx="142">
                  <c:v>2</c:v>
                </c:pt>
                <c:pt idx="143">
                  <c:v>1</c:v>
                </c:pt>
                <c:pt idx="144">
                  <c:v>1</c:v>
                </c:pt>
                <c:pt idx="145">
                  <c:v>1</c:v>
                </c:pt>
                <c:pt idx="146">
                  <c:v>1</c:v>
                </c:pt>
                <c:pt idx="147">
                  <c:v>1</c:v>
                </c:pt>
                <c:pt idx="148">
                  <c:v>2</c:v>
                </c:pt>
                <c:pt idx="149">
                  <c:v>2</c:v>
                </c:pt>
                <c:pt idx="150">
                  <c:v>2</c:v>
                </c:pt>
                <c:pt idx="151">
                  <c:v>2</c:v>
                </c:pt>
                <c:pt idx="152">
                  <c:v>2</c:v>
                </c:pt>
                <c:pt idx="153">
                  <c:v>3</c:v>
                </c:pt>
                <c:pt idx="154">
                  <c:v>2</c:v>
                </c:pt>
                <c:pt idx="155">
                  <c:v>2</c:v>
                </c:pt>
                <c:pt idx="156">
                  <c:v>3</c:v>
                </c:pt>
                <c:pt idx="157">
                  <c:v>6</c:v>
                </c:pt>
                <c:pt idx="158">
                  <c:v>2</c:v>
                </c:pt>
                <c:pt idx="159">
                  <c:v>1</c:v>
                </c:pt>
                <c:pt idx="160">
                  <c:v>3</c:v>
                </c:pt>
                <c:pt idx="161">
                  <c:v>2</c:v>
                </c:pt>
                <c:pt idx="162">
                  <c:v>2</c:v>
                </c:pt>
              </c:numCache>
            </c:numRef>
          </c:yVal>
          <c:smooth val="0"/>
          <c:extLst>
            <c:ext xmlns:c16="http://schemas.microsoft.com/office/drawing/2014/chart" uri="{C3380CC4-5D6E-409C-BE32-E72D297353CC}">
              <c16:uniqueId val="{00000000-C054-485E-B0BB-85D1FEDD616C}"/>
            </c:ext>
          </c:extLst>
        </c:ser>
        <c:dLbls>
          <c:showLegendKey val="0"/>
          <c:showVal val="0"/>
          <c:showCatName val="0"/>
          <c:showSerName val="0"/>
          <c:showPercent val="0"/>
          <c:showBubbleSize val="0"/>
        </c:dLbls>
        <c:axId val="476432623"/>
        <c:axId val="476429743"/>
      </c:scatterChart>
      <c:valAx>
        <c:axId val="47643262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Height (m)</a:t>
                </a:r>
              </a:p>
            </c:rich>
          </c:tx>
          <c:layout>
            <c:manualLayout>
              <c:xMode val="edge"/>
              <c:yMode val="edge"/>
              <c:x val="0.85450568678915129"/>
              <c:y val="0.9296062992125984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429743"/>
        <c:crosses val="autoZero"/>
        <c:crossBetween val="midCat"/>
      </c:valAx>
      <c:valAx>
        <c:axId val="4764297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tries</a:t>
                </a:r>
              </a:p>
            </c:rich>
          </c:tx>
          <c:layout>
            <c:manualLayout>
              <c:xMode val="edge"/>
              <c:yMode val="edge"/>
              <c:x val="0"/>
              <c:y val="3.3140492855059787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4326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225AD160-6F02-404C-8289-8DB4921FE5EA}">
          <cx:dataLabels>
            <cx:visibility seriesName="0" categoryName="0" value="1"/>
          </cx:dataLabels>
          <cx:dataId val="0"/>
          <cx:layoutPr>
            <cx:geography cultureLanguage="en-US" cultureRegion="ES" attribution="Powered by Bing">
              <cx:geoCache provider="{E9337A44-BEBE-4D9F-B70C-5C5E7DAFC167}">
                <cx:binary>zHppb904tu1fKeTzU0oUJ7HRdYFL6Uw+HuPESeWL4NiOBpKiRFKipF//dmq6lXR1VV+gH/oFgRNr
OCT3sPbaa5+/Py1/e9Ivj+67xeje/+1p+eFVE8Lwt++/90/Ni3n0r0375Ky3n8PrJ2u+t58/t08v
3z+7x9j29fdZisj3T82jCy/Lq//6O3xa/WIv7dNjaG1/N7249c2Ln3Twf3LvD29992SnPnx5vYZP
+uHV4cWZx3599d1LH9qwvl2Hlx9effXMq+++//aT/mHV7zRsLEzP8C5Fr1OBRM5ZKn76w199p21f
/3Ibpa9xnuYpz/P0pz/o16WvHw28/i/s56fdPD4/uxfvv/vl39+9+NXmf3e99bb4+eyF/bLRcvfT
yb7/2rb/9fdvLsBZv7nyO/N/a5i/uvUP1nePzy+/GuCf2f7/3fL3w2Pb/9XyX9vnz1xPwLciRSlD
P3te5F+5PsGvKSWYMYR+dn36je//cjt/7PlfXvvG779c/dbru/v/vNdvrQtT/aj/fZbH4jXLMyQ4
/TrbEv5awI2cC/yLS+D+z5n+c7r9K1v5Y6v/z5vfGP5/bnxr+9u3/3nb//fkg2sff7XCP8u5/0XQ
89c05ylPydemR+Q1IqnIc0z/EOj+hY38seF/e/Ebu/92/Vuz//f/B2bfu8f+6S+R7n9hdfaaZSRP
Rfa11bPXhOaYE8F/iXfxq6d/jve/3scfG/3X976x+a+XvzX5/s1/PtJP4VH/G+s6AfTOKKVpTn6L
59/X9ew1Yl9u/FLWv8X2v9zNH9v9l9e+MfsvV7+1+unfEuj/vNz+VvvKx/C4+4kv/a7g//ndn44H
HO6bV/+Mdv2M06fnH17l5Kdw+jk9vnzCVxj+axB+/fzLow8/vBKvKRGCCEaoEMDIMJTk+PLlTkJf
I8zzTPA8pTxnCONX3/VQmZqfORz4kYqUIoow49mr77ydvtwi6DUGvGM5YRhhwhn7jZ7eWr3Wtv/N
Dr/8/l0/mVvb9sH/8Iq9+m74+akvx6KEEwLYiVnGSAq/5bC74enxDTBgeBj9HzXSylVDn0rWjIs6
LqjbHoii4qJ3xl8qNaVp8TvT/CsrAgPJEKZZBgQVTAPw8fsVU5MMwVs/S927vsAN5VZuMaK0sItz
w55m7Xb350si8NbXp6QASogA+RFf/nIw9O/XtCNtbZWqSS5sM05282oq6Zeqw3LLNl4s9cB3jLOq
2+lW1x8mYhMi15p8XrDTn+KQzbaoMV7ei4Bjvv/z7X058Vc+oAIhkaYZJQRznAMp+/3usJ1YFWrs
pLLr5uXce7aW1ebZDUU2aeWmY1721K5T+ecLoy/n/mplgHCIIUQyiDTB2Re7/c777cR417jEynWm
CZD3NMeHWuPNycE2U3pqbTp52bLM3Uz14NB5bCcxFpr4BBWuHpmS6zi1+g1FKiTyL3ZH/3F3VMDm
GIEkgeyAHPj97shCrInMWjlUdslkghG7dcQv0jrVtdKNpuXHxCV5X1LmVnbIeGM/25xALCmT+I8T
De2dmXqVXDW+rZNyZYkY/nKb4usk4lnKcJZmKWcc5RSnLP16oyZvmVgoGKOjFT21deV2cJrurJRO
jzx1z1Z32w4R4R6aOpJPY9/VThLNw43Le325djX9kYWGtBL1s79LFo6LbtUqk1PuRnYa55p+wG0y
NuXQNmgt/UzR4+TEGoouzroQalXNYayFbsolT8J2G1ehlzsiWvRpqywjxyGrpkrLYXK9ut26rK9l
IizGd50wW7bDLuC2l8bmXSaztrFilKF2y7zXCG3dbcNiuxxq3vedrGpFfBkA3Goq58B4uOeODggc
teSfeDKlunTtmPjTpJOwn1dq+kOYh04VVUg4lQLxIRa0g5hLtmDdyU2Dz27Wua/W08Y4r2RqQ+Kl
dnTpCsbnxEE5iMtjzRtm5NYLSAbWINJeri3dosSbUjsAHPjEbVjTIOd0JoOsBpPdOb/WpQ6KmqLj
vr0iGyfuqofilsosXeBnsuisLhLF6ljUViklU0fAlMFu1XggaVS1HJWBvDBz2y2HNUnTTzWjVStF
tsGDNTVTofXgJkljPV4MVY3IPmx9o9/OPvhz7iNOZFRNt95MKaadRHbUD4gTn5eiFvmzXjceJXW4
KQyalqUwYuOf0tV5LfnQ5VrWRC+3jATA6a1K6TmZw2KkTpqMyjT3AGmDzdOn3DVK7RfabR/4puui
AVh5NvWMyS6hfV56K7YiVitCu2XUWdko4R/WLpvSIoal32TVTc3dluP8ubUxJnJtmXSb75n0BqE7
KrLgLqpOxSBRR8XydiKzraXDthF70+SoqEU/3tJ66Z0cs9C/TwBY5mOFG3Y/0MEuJ5rMuZGdqeNd
rki7ynmpFZLIiZbuejfb00iH4ZCogC6wzh+NScwiWWLV4xZIkj0NrHJ7n6ruee0oHWXCFCCVw+uC
dnTqx11r+um8buwch7A9Iz2lcpyCP+A2m5/gxHlzwiLrYeVtCccQHb4OFTWnmk3+PXUTLnGoaqlb
ZEq7kKZofLB7GmY49bpkK3g7r3e1b0YjVWLnvVCN6WRPCQQsGQLaLyZUjfR5B+AdPXra6ty1MrRV
9h71TUUlUn3EhZ07d3SUTpOsoDjsUcpfWKi7t0lHxOcxGelaBHhfFN5r89YOKUYS57y9QG5JilXl
vCQ9HnZ088N9R5JVyzH03XtlU1W2Lp/rXRwzDtgCTs7ksKo63aW1oNJ4D6C1xXW74OtE78nW0U/t
svY3bsmWgo1jJeup56exDaCNWcYSOaTUngeaAZTYkeG5sEF1Yc+6nrq9nsiwX0eUvNhcuKuRL9tu
QsOwFL2tmotI1gbL3E7qs/VbW2wVVl2xNskspIqJul1cnYvDwi0tfeu2N6ka2gJ1OTmr2nfF0vmk
uVpDMomzHhNVoFmjWU5hYYXPUrcbYutF0adQrtJ0u1Ei4VDKQogfBswhRCtW46vMN3zvp7G+zXvU
HjqlUiWTKvjdTEN2p+otlGAZfOQ+JwWZLH0YxWDbol1b0crGJtteuGxGss0yu5/GLj92Tc1VMUXS
XqzTuB7SUdNwaWtNTrhP10PX2GyQfTL7otH9dA/lXn/KWYuvOuTmvTFLVd0FtMWmxCJ3sxy3bHxj
UizcMdmm6W7FrEmLtK3Ymc4iV+c59M1uXpftNumXTtI0tpvMUw0A1vixgCjePuLak0n2lrD9JviX
klNbkt+pyZrkzkCkD6c2ik0coQon1WmGVDBl9EuzHyFiIaMVufY8U4WILO7mLI1lx5qkyFQ3lYmn
/mLR9HbO44ng/K2t8uxSzeu6j0k4ZCo7jBw9Gb29GVLx4tHwBlmxYyr7tNb1jdvinmztbZsEcqLO
jzcEO9RI7fNJ4qkGIG3QvR7YVUBpu/ftLOmi48ViRvifwqYYeY8lqSLaodRs76oolv2YUbbvB9Ed
59WjUuQZPkF542VSt91LNaBmR5J6PEAM8p1iMXyaybicZ1iCQ8mxbOdysCPJ8fhgO1elZUiTY7Nu
i9+nLmdaUhz69sLRdVoLp8Vwnjo0K+lSPRTOZpOWRE2P3bjt0dKn7RUzaoolSpp0z9votJdg0Kp+
TOgyTUVe5cn90Nb1HlC5qU9txzDwK2w0PVZVneZXMVc03wna+Lc2BSjNugGBhZXZxW2cqjf9iLeS
1LiKEoJwKEAaruoL0/sMCG6gl/NYbXse2sUfgF/EQriFNgVu43KtYieizMUU3SVeh2XXzuk2FAyn
3VyKcR79DkTy+YhyR69HNgJnXzEZeGGtYU2xLnxNZRq27U1Xgc0BBilGBWkM/XGceCN2mWmaYhvT
DclO19m850Ce3kHOjpfdmq6x6JOcL9LNPSu71Qy3GwDQvsPJ2u9mX+vnvA74i434bnUoy0s8rJTI
0bbdWw6EXsgQjSfFig3LDnlMyB1P2qrQnVCfB1Qn78ZpaKed0m1/8k1d17uNKFcozn0hapW9WxjO
PzQZMdPFaMXQF11oiT2FFldQL+Y1HprUjkfSz325zLUo+3Z0N9aYvjnarNM3eSKWH6fMDG9IR93F
atL8bobbV5ii93Pe+QuuSHZlsa4fsjUaOTVZQB9BsaJnwZg41pVGnzuP+bt6cn7nbDU9gWXpjwFV
6RkcBxEDx6tcaVyWhKLV1L1no0VKsmXDuzWZdLn27tOS2WW3QQNXKDwNR58pt0o1mKWE3Ifar0mC
43GqNfo4qNDK3ClxgUbLB5nPsE8Vcd/vFZkD5L3ti802C/h7WS6Y8fNhGqMq42DnXRWH9n3Hge5t
A8svUlOPqODDAp6cBF73JKETMCqk4uXM8Lmtu/nCVI7JamPwI43805pOXZEPkG5TNZ0q3NUHkm8r
3QF2xWuL8Dmu2r6ZNI1bsdZ4PsVlqXdjMuS3kQb0VjW0P5uAxuuVD+vtOhgSoE/qxV5F2+8qxKCp
TJdTss7qI/SjTeFFXO4EVI0DDEeSascN2W4a3AeZDl2UI8XQBkGjOD73GakuDZrR2bnEv8PQoB+7
lYwXRoTmKou2vh1Tda47f8O3qr8c1inNSmD9FzVPTn3n1AdW2fhIq8m+m4DiHLRmd6lqD8DcVpk2
1h9Iko4y57O+dBP1xZAaLxvEsj0a0XS1JYaXdMs6KGg67q02dK+dCLsuTaBLHM3wFkdozG2O9WHt
16HI8qaRbavQIa7DJdcD2ok6TNdC8b6IzDTnjGtXhDHPJcKLv8FKVafIpgawNq7n1Q/hYphj8haI
Fiod7ZPzHJutkQLcDX4fXVeOTcPL1ZHsYa1HfcjxsJ1j38eyn+inZmgM8JBp3EVh5p1R7XxQFX4Z
ibNiP6nN7NqKVOcx2TrZNF7Ivlmzm8Ss9i1qfH9l+pQtUKFavlsaDBR6TRa5TSruc96E8zpwVizJ
uh4VT2g5JNN6NqT3b5tNfRYx988mClXW8yKsbLI6l7zNomynWB2GutMHnYYEOH7Ti5L19tI05nmt
bLUHwt2fCdssAHNQMuARf1S4Wot6GGrAHe+v+UITabX1EFOsLRrcOcl6YB7VBu35zDpwcasOnqjt
bspD9paTpjsu49zvdRwboCD9KK6mzm+yn9xW+G6EOMCu26eAu08CmOELd3qT04ygzlRVdjK+Sq5I
ztRh9SR/J0gFDVMIOp4TPUy7ZtYP+VYD5lJqZKX7tphF5t4jG8okVN1FsCKfZcQM+ik0Q+nXY2qg
W4n1ZeJm+oULp7t2XLbLamBoH0N9Dz5ZZINbXFZN5feTiA95RftiXRd9Wtb01hO07XACRRrZft1r
ww/N2vY73AYzFOMAITIzu5ZphgBezDrv+9gCHCnoXRDUlrdt2+JjAlTqlAO/gC6ux0+apWZvpvgG
h4GuUAtE8z5tk1tdt9s+yfIXltLsAryNdjmUlpNo24MYpnXnxnC96iWeAQugX4uJuQe+th0VCbpo
sgxq6dJeZhNdV9kbkpuiEnzaiVGvhzmxWqYCynsN6X0EvavaAzn+0fDYHAQT+L3puLga1xmYlW2Y
pP027XmcAEeU+ORFfp/NAyqGqnPFMKCpQEjbPcvWYwIJJPtI8OWi8u651zq+jyYHEyz1spzy6CRe
t/5Wd9qYInLF76t1GPZz4GaSzKRAamhTHem2fWhps+09wRO0YHRaJRQwsxvnQRcbztl0yhe2EGmm
KVipwgwuHLfGSsKhVyIjtAgyr4F8pLr/VAX7Xi9L/jyuoTvDi+aG+6lhp2qc6BWph66XjXPkQz1Z
csFmO18nmq6PKkHuNqJh8bKK63hMKX0kQ8pCwXI3XM2MkUdN0uGWdWl3MZKEXLmsx7fEG1KkFtqL
iNr0DtpIelHlqj8M/TRcYEQGI+ukQafe6eki6fN4FVq33NlGu+uxFfCriVZOU4Lvg1kS0DNI/OjI
jD6ZGEyZJmFyB9pHxaXyaj0K1SssPchcJ8q4hx/QCXg8xt0ItO7dwLf0uUrIthNTvj5jiPBDpPmy
d9xGJH2D9NlUvS9oMg2HRUMTtBOVGgEVCEGhTBkXDVS1pR2l8wa/4xmO066yFEjnFsR7u2nUFtyk
9GVO/BSKqRrHOz/o7gFvsFLZDfN0V/FkvVgcB/VTKfdUjYs4KoTwB2ujvah7+py0ur8gq/BFwjB/
C7T9Xs+0vRw76GMlw9tdzHH6vmFAZZthmY4wEWg+KZKrl2EYAN8yBjTLhYPVqb+YzSYug+uBIwU1
vM3nMb9Luet3HQTNUXRpWsYOxI1l6Oain0J2sGudvMlif7esQ1MSOt1NNkNP2i91gY2NV2qOP6JU
aAwFKw2ptEsyfBIpmdMDIJIrrLJ1KKFLoo1M26U6mikZPiyOjmW0KjnXrFPhi8EHOaX1lUGel0wn
/SjbrmMXuF8ilosxoN4AiyX7KtcQ72GZ6kJgkh/D6tbqzaBXpY4zFiHZb25ZDkO2shce2bYbUeyu
htreG1wt9qkJC5m1nDPao7va8HmVFsSMm1lpWu0iHSMqFpeiCzS5Edj5tGX5zgGwkF2N1NI8jCA5
RYnYkH5CYmDrvtJx+iiAeKn97EZxqMKUQBTyLTszUKHvZuVAU8pXA4LZSkgiMlkPGWG15Gun2iN2
vG72INsBOzarZvmZjnMVi8ypNT+KvhLh1G8gs1wOWQ36mU2qOZNopFlXOoSSsgs5dFko6voAlW9t
pY1iugU47dXjGGIL2rZibSe/BC39EBtoha4bNWv2GWQ3NTjYxxxW6F+7AOApE02mao8NUG6pmBvQ
DWG6wgAss+/2HbCW5xlh8zaDhkBQoac3Akp1deYk6odgnH6A7mnUQO0M+bg5xaZD2+d0u05nm7WH
lg7NjtJIrifIMmjPu4w25bg0rdmt0LVe1XZd/MmAgLiCclH5W5dVVX/BsymM0vZZWyakN5e9HpJV
irz5QjetXvpDnzctUM25vmtoxbUESFAdhFa7DEXfD/qzmEBoLRGijL6D2X3QB9s6wPQGZVrv6mwA
uTDLURh3PsZYyZAQbK9RuvQa/OkYaO+gRqojHhmMDVyWwfP9toFfvREwNNn8uNzO2wzpzWpG5jdN
m4XsZvEeHudAO/tCgX73thogPPdoTtdNDtFHt1NbQKHY6obMBa8caHfN7IBMhAoE6iFWI9nb+os6
0mXJcsU6z7eiRnx6D1OOeJxVo+kbZhMhdUWTscC0Yg7qBqTVPe1xfgWsvLmqa5g6FHhaTFPaFuZN
hYeASIsW2CcvulpFVfCJdJtEuWpSqWMH0vksTF/JDaltKvUS2qEIwMBKYdvI7zbcEt7LvGrZCc8t
BlFjwPG2pnUClunHIA3bVF+wLqQeYIUzUJy6fnnbNYQDS94YqSWbVyggM2kXdtr6WIWyygxgxmKH
54Y4ZAqxCvoupErde4z758D19MCyKED4HvwN8SnyMrNct5JuSyW73izxMOGKkiNlFfKnRrMlP1nn
QJxtHLFRzpH6Sz9qJBugVbdZhldaTHOvH7RPtJMNqNRjOYyDwFBMLX1H0zXVhRMLh7o8NfxxG6PY
JyCNQ4Ve+pzJfOCzed+GvgIybzxvP89iBo0eNXxSRx8J0H0QnHuzBwnGi8saau1BUNcMss2rddnD
rvHjPAsaJE6qHKJ9pe1uWjhEHlZZvHDL1n7INuve5jUO18ip+gAaA4RLmjOelwG4Y30MgW7qvK0q
jYUd6jYvLa6NLltiII27zeDsYJYUSFWSoOyWjtzg86p7OHVgNNOnJGv7qUjmkUPRruqlKjnI72vR
ICPOS+9Bm8/XBEAtKK8LvQZ6MbUBm4uUAUPcQZ8GgR074Polo1P6saVfKGebmnhPQtPjorETZEQK
TTvk22SS0+pngPmoOdCJtQJT2rYRECmhZTvfMA9UtVqcOW7OqGufB5HdYJh8ZyBGIKBVw8qMLhJO
4AgOMnIu2JBAC5j9FOtpXjcvi+oytiPQ4l1ncEhcDjOMNXOPbF0sk7MfPY3YyzEyZGXlg74HLTd/
bMegPq7Z2CyHbsD6IQPCOUCiKvywpaADSCpGImdChk4mCsH6MK9ED5AbyRmtysfSCxBWTmkbe2iq
fwotbjLFdo3VgcqurjojM1yn18T19FM1g+hswgjJOdUBXNegJW0OPNJBy3YGyi2nXpikxKTqQdte
8bBXuQXm2o2JuYSh5TqUghByTcQIR5t0mh5icAkMNKuE7VKOa1y245A0EO2oCqc0y3w89Mji5ZDS
TUO1cA2MU+Z+Jnpno159YeYh2p2G40QJoKX5bjLZeNMLAXgHBXgqQeNYqj00N6a/nLoYLz3ZcugR
eeDbB0aMfVo5p76EEp6tZwq90XLnm74GampiNhar39ZYutyO72Lggy1GY2GwsSZdPr/5aWy1GmTM
Kd1agmUPU69P1kdxPXe5W/d+yfIeOveshjGtGOp71c1ZdpwTxHYMko3LpJnEgyIrb6EXzcMb0YJm
cspd7O2uFfWLF1lbYFsDn7MtEadmBqlIbiEPD5RW21K6yeFNWmUoaNwjlDnZjyReVmMmhv3ge3Gg
SQ4CfwCFvz/OPoOq0DBdW1n3/WWFsr46q1wY9jxx36y3nQhjfe1YgOSlZtnCZbrMI2QgiCTZ2Sve
bUc7B5gdQu+M9YmKUG3l6JLBg4OM++xsUgeYlyXqYcBjup7jorLqx2xj2yhktlT6hD1y4TFtU7U9
ZNUXZpCjyPMdVbPguxz0ifGeVN3aQAVUuwEFMRXM5g0pQf1py5550HzmaoR6AWOTtjkJsBK0lnGY
VCgMhyrxiWxNu21yic5Mt6DId/7OjG32bps2y3d+FHjZp9bXtMhHOtGbKUk0MLm6LfM5PaseZW+m
uld7B7Lge67V9lS3aXVFN4ug9aX07Np6e0+obYFde/+G15s9DmtOJa0ZzG8Cy48KqNLNmLWuzAaU
DmVfbfwSiByslA3pVMIYlt/DFyHDkzK8hvARLT+kTTPewuBav6DBzZ/9Vi8tZNValZuexzdtN3Ti
HCeTn9kwMlcmKsa2SDIhilhX63ueLu3Rd8MuZCK0pWo2/nEhovrRp1y8S4D2ljxAKHDVjGWX1PTF
tCYnUmCeXc1rF0587tObhmDKjw18WSG7+DKF01LbwZWt7cIRwIAeoaVygwSZxH4amoEBgE8xWfZr
inuoQ2PziDfSHRO9QPefR3FmmCwXFL6uUTCUiIu1MTAqXBS/bsSQ7dgaQl4sZqtUSRZKEhiCVOhg
dLPdN23CUphh9SmRNXwv5SrfyHLUoA4+ZsE3BeJC3UAGDUnJGw2Ekjd+eopYaNAMYQwFU+65uwwk
Y1mhQEIZYQ7d9kLW0OXuZzEKtbPcNDcbaK21bAc/HkZar70kaJhrmY2Vud/o/2XnXLbjxrGs/ULN
XATACzDpAcm46y5LsjzhsiybdwIESRDg0/+bclWWy1Vd+fe8Z6m0FMEIEsA5e3/7tOUPmNfY7IhB
t1Z2vl+nkJMVS3VX0rQ05bQkLmiCHWra/rxMio3Z0FRlMrSzxG0lTVqbKj85sbRJzfn8Gq2kzeZh
1ld0XYsTkS2MMZK/hBzC1smFuVenMZEy3K31ol/cQn7wKqhv1Gye4pA4HIWy2TmoWVdwTN2tVWVj
Uy/Q1YOcljCLNZ9lAsWzTnU+hufJgoqImDd/Kl3Av7p2kVcETMUdhFQ8+Osy9Hs/1H5mwwHPhigq
mugcB0eKSxMFaiuan1oQjizNjbfs40hFMhOdP5RvHRu9M0y3lButdOrVlT6U6zJOACK8OQv4UkfJ
gs44bWz46FveXQEdkQksah4n2E+DI8V3BnsaTf5dMDu3JCpc5PWaK3FCc9w+w23osqmZKQS2voQx
n/OKpcEixKXuZ/nFVgbn3OJK+bQoHt9Ua+1ehRroTnAYTDXE+ZeeeAvU3AlHaiU1xArW+FW5nxeI
WInu2kvo4SR3PY2KfeFTnS2e+uHF1BzDXk1ttjFB6X+VC3G41XmdrJ6AJjoHE93ha49dGlYa9VqR
y3NdQZAaaV2kLV/6n5D5T3Lr3+BJ/wzjgOXgjAKfjoEg0JBFbGM9fkFiNPZLv1cl9tx6wE7NGQsv
az6bb0tI4bX5XXxbLxRV5X+GXf4FIdko1TgC6+UTVG7hb2/bz5UNVzfBwu69mCdd64I8a6F3Y0vt
OBqDuDf8L96T+Bvf8w/+Bx9WcB90chzD0/HBbP5G2OgxElPXwnmeTLApmbX04UH52LwSIEOT3pd2
mT/ZfIKBS1BPg37g9RE2P7o900TrtCtd5L+5dhQGzVPlo3GNR6teQjqF3inyoJa3ycqXbv1qQynL
byoM6h9d07oaxjcHlhL6PeoDV5PpWywk7J85jATBySz67hiCf7yvIWl46dCu7MYQNT9xdLhL2k0o
a++ljgi4H39W07GcOzPvpnpxbtcseTxkZAphzdVoioY34YINGfFUg10Uiw4yGUj6T6Ka4Z4O9eSd
/Nw1HhylZVBpHJn1FLI+erCsbrG00Ce8LXbBWVdaDv0VpdWeeSgu06EIWJDVhbf6CbS/fIT+FvlR
pkufhCde+abM3Ni7U9T66NdsGEL5ANWjzqSJBngm6K1fgDoOfaZC6X3vel6h1rA2jg9wq6rXqO1p
eKhqw6ddkBP3reW28lNP23lIGmNHf1cbCyhgKNcomxRUaHSQ0mILgDLmpX7N5uHUdpNq0M00EI1F
rPVFrA2OGb4udQtkSE9FUsTSNZlSQqMX86r+UHQjCDkZMdbt6miaDYSGsoUkQBqB7RucTJi4dtbn
gLS+2A/WrSclnG8PH4vjb5zn3xblT2rxm1QOB3z5t1zNnz/+9ycJtqH7SIL8439usZx//HT99zzP
f/ytw3e5kcjj77+0Xc2fr4WL+dvVbbDnP/0AzggxnV+w0/8BLP0ZD/of/vH/jzolMbaBP7M//4Kd
3nyfyu+6/dq/j39nrDeo8+OvfsKn8R+gLJE8gEYewx+FLPN3+JT9AeYTLDGwNUpiLkLAd39nT7eU
CP4FfxiEYEMJdoXxJ3sa+n/EIbAY0HhosxjovP8Ne0q37eWX7cf30ZdEiEZwGmHXYz5Q8V/3WsLX
0bpGi2RUg/fJjSHFTjT5DqJxPoxZ3ExRnwA1m3ZjXJaHOvDrbgekwybhQtnGbmElYjc+8ygXr2tt
+5fBAhJIw8nj7R70VRNBehP5J2jo+iSUD5HTxW7/y7f+b46M7TJ/+xhA3sMQIC+WAqW/4X9+4PjA
uOYJr1e2V8xMc+IXAXzbYsozQDvDw0YQHRdPNOhn0On95/dn2xv8ywWg+Y1QM4JE/Njmfzmz4E3K
Ti+OJ2Pe1le69ptr7JHQ3qdhAq2XM9h8Y2Hys2q4d4Q24bKy8B7bqBhPvXI7s+o4ZWI94irH29U0
wy0VAAaWTd1UfNQnBhE82MkR8F/ZK+9J+MxLqyASrzVAk+Aaok0dpS5u1n24TPn551fdoS//zx+V
/HY8b49MJCiwjRgYcUCDjRn95aP2ReybuAGXNFeNemjGWtyM1g/H/boqEe1LudqbhQuURI3l3KSz
slOH4jRnKBZgLQmztF9jvallvmViBLxVLC0EWrQqHrTwGk/cX1yy/88ca4xrjjjOrEiEnGId/n62
Lwz6M5ng60zz0N4QYr9Di1930BqDnaCNuUBWz8+TsI/UwsCKuwVCSzGFb64z3a1hUCMz2csuI7Yc
DrmGvXtTNWK+BA1ZntCO8W/FqNy0k6uuXOp0NzwFa+8l4CCWs6vYvGdR799xJ/cgNYIDbuOw97op
yno1soOtmuGtsZO+JoLplwbK2A/JhPcwkK49x5WY93mu6I3yRi8NZODtYmMBX+lmvMAYiqEN9Xwn
56V/jAEnvct8fdINX5/lPPQvsuz7Zy9uo2wmDNBC0Q5gAkaxywFK3UESaF1aISk5Jk1nz91aRzfK
qfFaQs++1RBiUGIb9sIgCl+FZLWpEM1DbNbxJp8qMAnoMKCI6HZ5ZMyrG5xc+WmwIE6TFS+WQO9f
ruPYu+I0mE4FsLMbNK23phV7eBJrKqBHitl/pWoo6dY9TFltPVsA1qI4b1vh35PKLX1iexMdrA2L
rLO8vi4A22SRwUGcC4m1HeFgSwYtm4Q36gVqmdibyEx3Qzw2u8YHX9IMZK9tJ/+iYCW/bz/Ex2pA
k8eB8hMsj9+2HxUVlZWhK9KRG7iLkVUiDQHYDweqlP4xW+of3QTbAK2Du138Rl+7KH6ZPOp1mW4M
MBE7eBHJwPrUWcQKiN8Qe48f3gaNuzFzIiZXf7EqNqj91z0LV43iOghJBIkq8Nm20H9dyNywOJYG
DojyfJhjjMOcXi02dSeOFk9Q3FXmO8kNvPWCMACLbsxEW+Wv//lCft9QtusIQsZDRCZRK/6+d1pg
H2jkAYgYqDEoB3F/63ioshKO854Cvv4UQCf5q3v2r++KwyKGdQiACo0G/Q3590lUUA9tfdI5WhrY
+cvwOYh18W1uGOzeqCv65QCCt39qGgmHyQ+7RiUgxvJXM7ggmUoRALIaxytPoL9SjEC1GGzW+F25
/sUGhnjo7/cKcY3teINMikgx2pR/vlcaElJfeSB4KmH6NJzjW1z8W+kUg1RO4/wgSp4RPTiWqCqU
QL2jiwGDIVPbcljmY0VSr6dfVRDIu7CCw9tQB31Swx3ywpZkS5Drt555x8qT1dmYSadt2L8wN/hp
ACQmrfoxf4wi2p2iofMPcRs8aa9YSLZCRz+YDdctxSQedV6KTC4FHF0CNCUtp3i+4T5+SKmAFUFG
LziIor2ywLASL+jixDruknUw88tIGeimoBR3IfFBP865D/41j/h+9dfySyVid5YR54caaOBuFEW+
b4oGPEfBZbj3liF6HJ30j8D080PTwU0Lq0jvhN/jZB7K4DUsF7B3a4sXX2sSfbZASQHryrpOAgdc
qve8wEPvMZ71QvVdGA7j/eT15h1UDNljO2tuNskzz/LArOeunO2a1IrGWSE9m8V2YNdlSO/lCCBF
UabAIQ3IreRFeBOOc3Xn1Yyei7zPd6Ab2MnWbb6zEuaolbRBPd+V5zHS61m3kTl0TBS3nTIj9my/
gF2fL9JHfiAO5TECUPY2DhHZTUW08sSbC7YLa2aAwzJVHTZPKNHonVMXeOPRjtzteNVUedb3Wn0l
hVSID0wp99f61BXVfOOqJcp4ldsrmJsnkLHTvsvDz9TP2YUN5XNU1F5CNazU0VTX3KFSHDq6gvvo
x5vWC+VVsI7ToQlX8dbhtDn00cBlYloJbQHxHpkxA1FiDSW/nrh+Wl2bX49y4rfcrCI1Td9eQ55D
QIGo8DDG/p0/el+QGrEPToMN8uoRhKUyBrz80MKjAPmBR54earKqbKzzz3AIJDiHiN+2kRsSkB1g
UgdHnlFG05Msanbxi+bE2MoPxJVTWvLGfeqG1kuLVqmHydkGXgt3qaqjl95b2jTyguVORwDcjPCq
jZIIjmuHcraV/JC3ZknVDG8uM3wucG1zB2/LcKB7rRizugKZVYAB/YJ7uDyCR/6Sq7Y6i8nSO2Oq
8CrsRnnGMRd/HhpglbBLgLBEXZ51hVdnbG6/O895h07CkEqFZSaG0dbSM+TmEZy/zeHyIQGhh/K7
hE7Tg+ePq71tQouLIZ/y3oGZLtbhevZRne41ld79hAVzv5C1eetlcU14YHcahNg31GL+xjBtTxAH
VciCjj4EZajTlev5uR/oY62K4NzREeQcAFmSwtDPdyt00xCibwlmG6jPscUNuOm9MvhKsOm/eJDb
jxJ7zxNvV3WrRio/o1Qtdyur3dXIigaVcePF9SGqLQxk4Hb9rh+rctnDJauLZKoJBXInyvyzN0XR
vqnr6ruONYNgVgLzrEYP4J0MlhMAV3rAMza8eXb4Fg89T7mmHCaVQ1igFNGBNIW7xEUxXaq2Wm9H
qsNLHFqgAvH6wqroh8SK39ebyB3HYlPJOsDv9R1t5w5pECsysKLRYRZx8NVU0VGKlqa+svqIaqaJ
n0GoDBBxRC9QoK3V8gwHfWCZFWGbhQGo232FQMXtApvom2vkvGMBmBY1Lg1gyd6sh7kAW63DMd8J
NeXAQ1wJH05WN2UZ+Vh5YPRvFlBtj2Xde9gW1FgdWtQOqK/94pivc5ewCO6WIROiRNzZNzcX/DIo
2V97VdiolLe83k3Gtu9VBDli1Gv3wvvCQsCMgrc5d/NjOXvY+F2wy0ePfxUmWK7raNBHLGhy0wgl
dksscGdMGHtRNnLVR2djQbgUTQyqFAxN5CdVYHUOE62F7ozzX766weGMcNGizwT7WJ36AfWwAra1
rxQsFtpW9ugDYbitkLsCeRmSXOxMzqjbVban9qmKQnR3fg+n2sLktOkELe99ge1BbgHQVurnO9XQ
Y6+RFYQzlW/LwHEOHntwfgiaicD6xTGyIJRURZF8n0XephJXfGNkDqZdBqw1SRH54PL6wGUz1tpu
HCee+WuIA7iG0L0hVPZu6d3I0yGSSDDYldzEXPFs1T471SE237mLNrzMEnvXx5JiI851Ge6ANCJi
OWobMAAo1bDBYahRLrKaWzyvU4dvdyNVMSKlOlhga1c4x8Uz3rwdkMYo6/ott30Bvisa6JwGKEYa
VMFEtfsKtPwIRoGrOZFlN70b5S+oZMCeKGjWx49LhW4UnJSeqoOjC/kE7lVD/23JTTfjMSa6IDfg
mRYExHAYo3nTPHMTjqocp8wVAQ8UAQjBp6/sInYd/PUHZOAC1NxUyie5bjgmLRxKICaNvYP8hwJj
gpj3YIG13pSrhEOEcjIAoC/xaBDrYkidXpiTfY2GckRCa6kO4wfX6cMfP45Wi6swHItsZax9VbnA
dZgGGQHk+tSrmPU0gPvn6oEqEQ8paQvYLWLL9PSyDE5zNeODjP2KuzGqOp4y6sXRgv9WUJfrWiJN
wXGTWo2OCGm5BchpuSAQNNLwVqJO7NOWCPhxfS/kpbW+I1kceuJZFBJfHUxuiH2aju+BjMWzW105
pP7KSYSKwoZf25z4L0SYEdATsRbGpQzMXQ1J5MfKvfo6EJLvQ1rEiVQIBM2lzTjtzkrng07nMhR3
vVi9XR/GYbaA95EITUztXlReuRu3qEfp9/e+XgEBhoReh06fFg829QjC6l6A8TlDF11uyrk0BOzG
StLWxvkn1jba7kDMf5PlRMABoJtCzqsFxqfb5jZmtbqfWxpcr8KfMtn2+LuJ6fMCxg58sdg6tVGI
LEAlATw4j98IyA7sPtA9j8PYqguZHM3ivGrfxxhVx0APAFxEjZwDR6Wi5u5ISNz/6J20110++Z9U
Wc5NCgUVpm80aVLt+0HNr+vUbqWKAvS6SIITJG+qMKm6gdBkZb076IEdoaogukljNWoEndb2iCxn
7nCCsupCBxzT8QTvuW4DAe1ZEY1vm+QzyomI5EfARvEFnID9HvB6zIKWkpNmvj2T2pCHOtAU4SZ0
/kcZrMU1wiVdlLbGPec0eEGN+RiXxb0uYWZ7g9KX0fnk0M7TA5LGYBWA40P80W+FZDKdkKsC5hIX
t8qikALv4t17i0OVDsX54Fbvvlx8kYoSvaQXhW43shy2kcFBP9HQ3haTmS9S1vJ27FZ7hIrAv7Cy
p3fdJGSKkCS7rQvew6/pkMkJYRwvThfXY9vkN5Gdx/u+HOon47EXJf3gyEYub1g/f/VMLp+RH62i
1CuRI6nqqsoAmVRHkY/PBWJmr7P1QHMGhX7XVQBDbeUjnoNJD8kaLRyFIQ8O1FP7FTYezsxpugd2
4sNNkZtYT1h8kDMNcPfZe9WHT4K663UCKitbvfuvShZyQcgMDvPIb9C8FKAggEKgEn3qUXZWzr/1
IbRDlEfHxoh+G6Ppgc/hN9rA+DLY0wdfPeh8fmy8+lNZgtRtYKGW/tNHr/p/Ovi/HQLzj2kKUKh/
aer/RQf/p6lFmwL+8fs/FfDgDwwbIBxTYCAxAEv9ZfwC4X+QeHPA0P4HguDX/pTAMWojRguDqCWU
DSLQo/8pgdP4D4gEcM3g0REEdcn/avwCRjNtExb+IYSARWYBQ8w3gEBPMQmCbhn9X4QQhJXHqmnN
jzkk3NyXcWDUFlaZYBZPYlySuFux+UTOQTEkg7k0k1iOfKHB91zQtnhFOzezQ6Q7NiMQAgjspYiH
Fbst7XFsNG7dYpIQFb7OmFIxo1onEXwg5mSUhgpaemracI72pFqpflReLpI6aJm882LILqgBqsiA
SAvC8bCaHLCQRaDLoNQZAMfhWIsA67XIdMMg6kxWdSsf0oqo4c6jpeAA8T2cWP5QI9NY+rVFSqfO
5yAbcqjIJRqlPi26KteHCdb8D9aPJZuSiNbDTUWq4ZUDnCKXyTpoIKW2QBwWwFAJSE7ZpiavVYmi
qlrnXYWcYpsp6fkU9Xt5lesioLu2X9zD4m9HLbPKvXoUBmdmRzN7j+uApPe+hmAZnZ1dFgfcqa4+
VQB9d0XUVoh+9QUUDcmBIWTaa/oyGyc72C/4a9QZUJbN8qkUMvK2k07Ne52H6GGQ7/EfahwQ4bWp
ig4b8IQKO0OXCVd1GPPhdfIJaifPjMAsS2f0+9CVefwInZR1CQB7tR757Bub1nAcX8O+att9yR0p
UmWLcr2bGRmaPUcAFnnxgRRQEyoiqjSYSHkOl81+QGg3vil8ZFkeYmgbVZbXFT7FVFP1ClW2FCc4
pBSNGAdYIGHHnUGXr8UuMKYEaiKQ8oGxaexwM5VMIUe/jKhGeSGGbsdC48NPRPkqE4bk5TmmQwVa
2G/55xm0l8iMCfI2Y+FcvpQ9TuekDRTwjTBHs37y0JOCxgSyObwuVVf/kKpsC5R1QUHeZajtXTyV
aw1YDaIGTtUerdzAcZMgri/5HqRex0Gkugrn0zjXQ6axpsqdL8OifFJhs7xRWc80kdSfsJJaaDdZ
1eRqAtaQz/R21QQvVliCFwsqOYKD1g7jUHYDJC5EMAZ8MHy7Zo3yi7TD6KfAvjjZf7BvvRh8Asht
MbBPgokHJ+4RLLYJXhbc0a7Di0I4BB6AcLa9g/TauADZ5G0pTpM2gFZQwuMlVNiP9ouVG7Faem6F
BCRLZgHwTYjRd+9Bw1qMNQCgZT0NI7fCuQtsoxTi2ZYSsY+sQvwP+pew6pWPDajjtulMvv/5uCI9
DPVkJjPet/MQCEx/PnR6KTux5wrTETI6QmG/KkF+YXVEoH7SeuRf46AwYRZ8zJrQ29gJnK0yOvXB
grkQhcNgChUC+cJ3wqqkAu7yirxRcxVuwywisnhozoH6vllvAY7Z5/K93oZgwLaqL+U2GMOgsD3N
G+wRfXAfBQcCUnT9jwIdQLZ+8CHRhorELY2RpP+gSOoPosR80CWrHy67vs79F2sIUsLo1nb1BqTY
DU2RoDeehOENLPSikF8WGNOX1iF4lLoPtmXeMJe5zyF9b+iL/wHBbDhM+EHGdBskwz54GVdzdizI
RtGgTSifWuA1vLSa4E5VVZEGvkGdwekyz5nAKwBzKeKa4vsZgavMQDpIGmHQQUY/GJ/xg/dBAwT2
x20YkCKxe2ik9sqMbqxQRDpQQ2jjvsYbSTRvTNG40UVu44zgLwI5Uht9VITgkJDOAJIUbXTSunFK
BcIVO6jcDtvx9NSARLtx1P3wN76J/0SdPrCn6AOBMp3MX9A8PM6rLk7TRkqBC2o3JWl+tRtHVW1E
VSNAiKuNslIbb2U+0Kt4o7BAJgTIC29olmcx8QHtA4AtTKXEykUgGiDXujFd/kZ3zdJ1j9ixO4hU
uYDBVm8kmP8BhamND1s+ULFlGPQ+LEDWY7/YYLISZwJNgeHUVytsmjLlG37GP0i09YNKQ0g5/ypX
wY7oDekXMMayRDsXD2/VB9qW5757HCDMHvyqGGCIhRQZwfgDiRNBTXeyiKKbtW3hywKzOWAnma86
ZIpSYKvFmQZ8OLZ9vH4xrp/SYqZzB+R1Y/IKH3gejkYkAZsBlSok4enYbSBfsSLlkEy8D+gZ6CpY
v7bDoJMEfGnZJHZqzLsHO/h7VJofub/q66IFOThtDKHbaELuN/EXj9ulyoJRvU390isgVog1az/H
0IwiRitV4bnAWzUivtQf3KK/IYzBBjPCuAfXqMWivmMOyvgDTcVwhx1+AKOOtXcD6Gn6RsgUP6Ip
mzP9QU3Csouv5j6Alqlb2qYsp/xeQaT/2mk33NdeVD1gw+x2GKOzvsB2DC8TLwl2G5Vf8w3iHDec
cwYnvafQK+5D0EYpPEnEPH0nsy5ShXmd8gosuIqFHm86Wq6f1k6xOoUrjY1hGrUyx2bz2V8lKjII
N60Hpa5uSN8gP6g5LNvauOtS5tFr06xY7HTF5IiVIQYGNxVCHULdc/sDgFAAOXNR4zPX0DMTbAe8
hcmI5EZCc6i5ZTXRfV+CF0op8MUZJy0eoqSPehbvkVm0CHVBK3tBs2ui/dSs5hKEvYkzheDTAfNc
4GoMsUE4Ug5y8u+d5CMo/A7IZ13I81pic0fzxTCXAopdux5KEhMo/9Qh8yJQjIGas7gH/MkI4saE
Y4KXXydtLLeUXx3yz2gbeZPC2a7DrAstQCn0e0WbeaMp0fr0eIxlgMWFcAtYyUzmvfedxjOmDCy8
gM5etE4YhNnokBlhp/1i82JNS2UqgeNOYe8mXgxoy0d2HUn3UcxXoI9mYK25HudsHMBcPSxxRcZM
gh0udhzn5ohwB0F+HMA0+TKz2Nm7GbgPQkzA4Q+YsRV5OAN84yMAaYZyp1ej5juMmUAQk+RIhGP9
OzqdYbYjakqxnTdXohbj58oF6h4nMjdnzCiQCNai6gBf38K7hp+t1PuMzEF78CFyoJO3GMqxjy2D
tN8CVTmyeumKQ22QRoN7E6vUrMiKJssSYmDJyHxUraCeI3LfDpBBNxfL3IVL3AGfQgwNuZFGXDo1
C76jKPDGbO4XWKaIGwhsJlV0cbnaUjONrY8sL+qHnymDQAXhDxRHN1FXkwHfIR3iM2EYK5bEEfTU
BFrlCLu6qLxu7+W2vkBoZZcOkmVw8BF8b4Bkjk1wkZj+oXeYkQNYTXgLhsQgpDy8xqrIeRIAHr3Z
BkmFcCjlfZBjykzmzz6UW6Z8FB0WgAACNB5KMXjWgcPAhMZhsbfoe3ZdMaJYhzCLQcd9MT1iDtUW
lB91c63JHH1HpGjcO690KWJEttrZOvJumrZTXwQpBCallS3+HhnRiCQiUJhfUE2mbpIGbCwQSXje
FCHoKnJJOYZ4SPteghKDsgg7N+wWYN6dvw5wouOCsmReQ+/Kh2wwZCtwC3JG4zNFqWJz9QzJbAy3
wUH889LpIqvCwIE5BdzwPDC/xMwn2IiojiKhTrUp2ZkqzlUqOojcqQbegP6CSfrMkTa6Ej3cegwv
mMIt4FTHVxGyH3pX+HPwxKZGvgatQjx9EvWXoGIo5pHete8YzDDccwiDDp+4zCHeIYJ56ikbl5Pf
+jCHwhnhlhyTKSAUfjQBZUssvUIU8bkuGM93WqyY/GHWRSKoyBeFASVegIkpJs+XMFlI/oOFS3UB
oW9POP/5iTA+XYmxl3U6eO2ssq5kK8tm4fn9Vv1hXsxK2fpSEr0+z8TNwY5E8/oYGx2Pu1IgyNOG
TfVOWS6nBPQTv0MWniOW1QYkBXs47kKiGYWybMajpoV+RPltEg/LHwr9Uh0VhiVA+IJBleCLb65B
30gMy8DALRXH5Qm5/vcwmlSCIIY9YdEhLonJRyZptN/hJk9edCyrvNl7XJX3QRXW33XQBT9mTJR7
6ESlvwhbisfC5cUuxvma0RgR6RSBao6Aou7juwjL93u+WBgpCi3LZ0zu7VUKV75kGLextIDGtYtf
iZbMZNHou8Tb+i++kAg/Sz64W0NFmdJSTnuOgQdA7luJxLs1GBHEekyeMjTozxCUtkwPhj049JS8
jeMpzVnhqSTy7Z2PyuNQC/1SxXHxRDwaXagOsFn4jMJ0s0fQ2u428Ab6OVSLWpNuWMoLwRwjtkNx
og+Ro/0d9ZjWUALBux9sYGfk5ttxXzpinmxL4kNcoIAffLaXiJXcjhMFmZWPTFwhYvMuLfHWpMlL
jC9bxdpd4LrXx8msWCN5MSMMKCrKzxWG4Z1w+nwvl6J4j7zBHB0krh3HptoDJfeiK7+GQ5XB0K+g
+oU1eNqpncoH7JLtdcdnzI5RlcAWofB04qwXmAXHML94v7g6+iwRj0nnsYAFiGR7BtSLw30aMHCn
Nvquq5D4L9lirpe1/R5O+CuDiUwnHbH2EtQeQjh5BL9+7oLdQLzuOwfbsatiDPgR7RiBD4NwjSEv
ujPhoWz66SZAyuO+z/PmgJki3hm+ftHCXYfd6mGKTIyRAAW8E+jsCuO4BAi7FkMjEK8e2zKtuazP
/pSbezr2X9dC2TPKi+nYuEhftXMMb43x4JZ2Y/tsutIMO6CuFc5mHPQvS23dAclRONyETlOquaiW
PWsrPEt4Pk+50phXYPtFvAV9JR/60Z9w81luILmX7XRBAjfHULdq8AVCIbX50eoBjQtBVYN9EgPB
Eq0wF2LxIvcWQ1G8HWE1zWekUc3dGHtYRCUFsrVlPfS7b0uNgrmZVhSzE3vR04YF6Jn0B8yrsW95
03PM0UHVgdWLMaBgRzw0KHiMV6CSOij8ZLHV/IhJBx5QR4Z5WaUf5ilDFHrBiejD/WF9GexGjGvb
Dzl9DYaBXPoak626nkwwPOFc7a3nffGtHx+owegQ2I/2Ati5OFn0H8hF/j/yzivJcuTaslPpCaAM
yiF+L3B1aJXiB5YiElpr/L+R9cR6IapYGYFMBqxIs7Y265/HRxYZjutwdxw/Z+91pAKh18i3tYqa
DqmTgtiKKiFIiCYbD5WpKY9DY4aJw7kg4q3R8MwDPPIPhZV5jYNRYiAdZcc3/pCXn4WfGdgU4zp/
GAfvoar95joZDJMqQiWxcWDntNFDlXWp2JiotHDVA9u4CfVO8q5H0VlOBzDiKZNJ41qG3APL8JEg
DkAWDW4r8uiWiBzuiAfBMfWaWm6Q51VfY5FVX9rYr8iYld23oW/iym21aTuGUrLv0kTfE3lKCDrt
Xj8NXVkgwu+kKz6A5ddWAVQWCJ+yj9flXMGmXr1Uufrne2msgKpAfDjmXJJu0w7ikZlYk2v6Y/J1
CptipOQZ20clSM+xhu5EQbByUMAPHYd2Cg7Ymvn8Eay3Tma01nPVy5jxhMmlzW1mRJvTGRLe/kE2
pltz6tqP0OHGA7nturkZq3jcUU/5zOc4vY+sbNhacZrcpGNwbPm1+1Zq2eiYX9tnHaCXOE1RM8lQ
a4ATbksgC5i3RfnRShsqdmq6zUl+OoNmhh9DP5PvqipKHYymKgk0Ofxkx3VxkPyWfKEp3eeePqCe
q9KR4kdng6zTJKJt7sloJwDQXHTtFB+5TmZ7DfXlZykNFTf2teAy4i01ORAVtzE8kuzBJLIjuZ7G
7Wt1PLaBLt3VEV8iYh7BVtDusEG3J5J+oA35TO0qVDOXnt6MF3loUpdSpwaYgF1rJmw7C0+mY4o2
vJIrW/lE1UU+9HVeedsWat/ZpkxIbq7IPpuBRgyXjD8UTLm7knLwk5poLYGVF2KzFdFpsIPqEjqc
cQVL53GCpeiAhfpuwlx8EHXNDqpTuAIJTC29H+qnRs+C8AI6afNU60I6oQhoPlmZjGRCaHGu3kTE
EcPnTFg+SVhzhmY2XgtZjfuQQbqrD33Mn5CN+I2k+iAqhlM6l/8SvjxuIJf1g4nZutsAkuknbJBk
gjw9lMt9oHUkLks8wNi2m1ymhJFI8uNY6q1bUq7AHxZ0+lnKUIu5XOyNG+AaKSSdABadkWFZQOif
+4LyiE96oOMygvi0wLNwbhpAfi5w2MjER02xdCuoMRe4nVob92dTccwMusmli3dqkXwK0rhbEaT9
LmMO0FcQUM7idWMhHSxzoG+qZj/joxlPVtrK4jBOehA7I+QJBKqtl7uqV41XZgx54lVl4ebPvPxr
XvJbseWcrTcsW9UMkL0GLTTI/r/J1ltGV5dKPn2x0EJfhrbW7v1RidyJpKsbKmV7gPTV3klerAMb
bSV5RWq+EHsyvmGSM5ivHjr6QVNeVAt6q618VB4Zea9utqT6Uo9iWMqMuVqeGnsu4GQs7X5UABB0
0tC6A1aWllQBAoBtAwGWoB43YMsMzSGxnnBF2LZpaFVbcDP4v3MOscLNZWS1OND6wLp7fwZ//QmW
yUfXVnVt/vYaM7X/dcEjMEUgDQbJ8ElWgmAL8cYkB4rNevzmpbroHooXgi/lWlbRgI3taxRFeg2p
hQTttq9aUkxcW8rIxSw/xEevBXl5bnPfU/ciULFK63ENlyGfcFrN0EtNWhOvvvVN8RYInXRTUFUC
Jo0LYvEWJOgr5ON13KaKFxv7oApI5UtZpkJP6EgwbhugLgnRXsw7CjKLyYW7Nk+9NPRPeh2n6X6q
pKFzlZe3IKG/TW5W5vk3D4keWBYEbmwTnvPtPGsa3wvTw6llQGbq9p4mGfk57Xyei9iDAmkfPttg
gwoniicm+WVV2LnNOlFLH+98EPkhGSsTdzgZUJR1K/tYm5/gdenLUlTmTrCdVIHeRl4qlyPc52iW
kB7CQqYgHI+J9Tnxy6LbSiM7/AvqOIycPXKu+BJ5FbJOzs0guvJHIw/OAmu7OEDd9ShoqUGY7KiF
odQA9KBPkHSRgaC4oCxESiAQTo8k4AlvN9J/VAYG3qc6ivUdhNVumO3sIKxM+Dh7ycrTnD+YSj+4
OkV3mqyRdIULQG53QDXxpQh6q7/twRQ8oIoTyUZrmiJfW2NvJcICUowmcORZglnC82DNr/dVXZDC
RVB42FxxDSQ2ApaXQ7VWa/DDyuwLvuK7gO8BhqjowDVUo3H0h3pKruwswASzAfSkkP0YYsLDpMzY
S/WgsY1gDinjOQ1LrUfe1mOnvnx/4anzGfj2teomG0CXcVHy/4nFBsdXraQmdSlI5sEQXEmhxe2s
bcLJQw445DlyEnROl3UFYHdbhSH+v8k2/Pj0pxdQ5955TQEDcZmdUaLFeij04sDJGEdn2RgtfZdi
eJKwIOvq7ARuqT5Zqc+fUQc4EgR5mWz3LrrByPpSAOCcjiSOoo/UKOTx4f0f+/Z7gIPSQJ6DT3Fe
xrL+p8Py1Vv66VdNZysqlwDfiWd7aiqnxcmYLas+FCzCodnIiikAT+v7D6C+3eY8AZOMMFvI2Lyw
Rr7Ul189wRQMYsyw4W8wgtQIOFE3EQdPFmmRP6tSTLOpH22EzR+RVzfDJglm3syg+Oo3EQigl0kh
Qt1VyS+D50hIt+5S4Fafs4jvOBdozztKHY6sLR0O9L1oYyQxJff1cJOJSUq7Tap60lbo5Fr3Kz9u
Ob1U2JGuWzOhR5vdVerbTSACw5c9o/nO5aq8JFmUJc6f+BOSHPYlF+HWwzduaicP1/0XxHlkRE2z
ir2tbFmehkYka5RNLhv29Uhy18WGH+GyGZqRspgi7u12jM5Gm7FtYA9kkUMBKqtcJGjKZThYJloq
hcy/NWo4S4oMdhnpSFFvU7uo7nSP+9yawWmhtVf5xUgVDNUEh6MIZAtvf3EiQbURefK9eYHZaHjU
uQbl9Zz+Q5WQORbZs243JSK6VVGKyTuRkzrmWsHNrCm1YFixKiz0CTyEbKk2vmQVhYIxO03ePlCq
6yFx0DifFXzOj3lbSPdRZGcmaGjFK90BxuBjV3YKxegm8dBnidHyLmw7QwAk2qZuNz21doDnvrB/
ZIEVwbFMZePK1GJN2bVFnP6oQqg9Z1GU6SVEnjK5l3tr4Io412g5aArcObV4EC0lh80IH4AL+/yf
Sp0oqDfInWRCCe3CzvUlK052sBNZ4Dm8jY3c1dxARZ0DhxNFSrwLVqQunJ5KvO944IxCBM5DzYru
MhKOCHPbgD/Z66OTcoo0H22cV94meSmiqqmu+YfMbMsD3hZlh2C94i4M6dPb5haXciq19CrY4hku
czczU1s/ZmM0qwUkNb4Y4XI+1vZIUlvkXN82cYSZa9Ol9mUiIwZzMhVA1lZrUiJwATWUgh+zC4Fd
aamYveyt/2tionmg/9f8sjaB2L/3y/7si/VTWoSjDe/sS6cWyfhDwYmKlABLEp2N+Oj+yy1La4k/
VJNOGcR780aQ+aT95ZbVabujz6cT+kbOYuyyf0uFNPkPGVMru8cQyB5whvwTt+zbo5ARkDFBJ1Dh
jXDSK8tgCaxtMmGANR1qBuZVEE3hbYeaBKWCH8J7DjHaF7rubcosDi/l1gjuX83Vb24+6nzyvP6s
o4eaWwbyleHig2WJiXsdkPSApbKAHhwOTyo9SjUNPxpEdYyaDccO0yHtB0h0bvSmDq/QFgIWHqTK
3k5WZ4Gok6TpTJOM4ikdjU8eMBBUc2STH1Q/QnouFYnodqSDt9mAAP79R1d+fXRLQWXFq1XwjSrL
W1tpjLkp1Hx0DGMcUko7qHxAihc6ueAR/8OImBlV60BWHALbpIZH4EhKfAb0X3vOysOwVhbzyIGK
Es0guiP2XYZH5TjWwNk0UF3x0MOj7FoLZsDYxvJuUILoa2Q1YmcqOn0DPHpO5Lus7jrvUNlpI++H
Ig2DUy7ybtyp6JaxFkhylGwTuk7Yez2sw/rM6dWX7vtPvbxzz18kwBic9Kqw4UUsvgISHROSkg+n
A78AwKmftYpxgKNgWE6Rxzr80cxXuZf5oDtB48gAnd5/gGUPH8yCGrcFvo06243nWCy/boqQgkF3
cErwqClGlynznZR84gapTDdrq3I7Ck4y3ijpJoWgyfWsa/PBbzZtbnh3sZr09bbRE6BYmpJYMP8j
+ho8/fPHNDTdUJknnpFr4ttdQgrZAGc0tQ47KUYyCs7+XsYWuitaWfYdWS0bWueoQDUP0YRG7qqY
hiDaY1EqvI1KsWxAPF0pGpDi0mo2Ya316vn9Z1z4xTlK6CdFWC4I0S2SJMumTyxzdYRVnzs2oqnq
Oik1wDJRADN4044gNF1RYBVOO1sPt+aYougzrKQD7A1K5EAM1LUbH8HsaQJW/rUO+nKnF0Pcn0uR
fI3KWexgDHF1l4umtByD+4mEApssHSq63pNhKuMC2JLJTbvrio+n2ENWNLxHJML9o+mJhHYmMLNq
1wDG5K8s5Jle8Hb7mYoJ5dA2VY3HJWh/+4JoiULXj9ZEPuhTDHJ0S/VbxGuyB3UAaiI6LO7MqtP3
erTtR1X+EFiddlE1Fb67LjcyzynVCM/d++/EfDG8vj5ekaJCD5BZPLj4Z5Lp2+cq7aZvLWyA5Pzz
xIRZ1JdHrqxD5Np9XmZfychWVJaRULRnYB7HLGzzaBvN6q2xsW7AUZJYVLqhP5pFQkKxk3Z1VFVP
rdz2D6NmE8gI7UiA1pN/THGiOFCboctU1XBhozLZhNmAE0nNrkNFp7gLyTI7VSSD95pcRVtrTnPm
5DuzzKNtFxnQZE6FjlVF8l8ex2greWgy6UMBaBn5z8jFDRlHc1+YWr+rSKx2pVGimsw+D3KFa0RF
LXPupQq3UVroSMQoqVAcrNIzSg+ehMQPEvwG+SrLJfgeVxLUMXoSVPNShWlWUzCByBuW4tKei2x4
H3wHCUSLmnO4m+Zksa8hM5+KobjHb3tfT4WCegY3dDJE06U+JLMkxptvO6Qc9sVgWF8kEg6AMUlL
e3OCWp1T1Zzlp1qrdNeEDH3A4OljWVGz01ACBO/o+wE+t0HfgWXVJ0+KD0x8KA1yuoDK76cINlsd
NdkxIYbeK81Muw7Nyi0Bp+AL6Pu7IlcfbW7612phlrPQhRhXKukukVZ7KCwXAHnNj9Wcnq86VFCs
1aiEffeSuxcveXx7TulDgym/p8AOxFBvLa2GR54MyY1kNcO2tCBt4ZH7HMJ12Mlt9qwNXLCBYQ++
5Q5xrQFymWsK0J6jr3KlFBOpjqYTDijS6AeCF/N7yRX4xtZb40M1eNZzUU1cjGSDWjJuB2ojkYEz
qb4k7lDneoZhTtkhAGu84VZ/htBgU/BWM2invIetrlMJnmRTs3HbU+NLMbHf9jRqOfoTNRTtpZzS
I/u76gD+bUgCVzo10W5vdH0O5s4yXGksMopURvCkjd7ezybtDFux39pzzQZfH+Wbfq7ktF2QHRvS
XodpLFBYSKLLHwvKPt1LAQifcfXFmqtC6kuBCGDVRFyvZvfUNqlJqIkAr0VkE9MRIQ++UCsd920w
u/4aiGhWXTQfJNNU0dqk4dxPak4LWqok59RqqFXRXoOylUKdH+Z6go3WeKlp5ThO6138UusK6iHc
txGaJfKwH326aNxbDRUKqcNMyMEaH3pdLT8HsJRucJP02Ga9ak5sdrRjCbH8odF2Yg7YhzLy1Vms
aMTbAAUMpjEVgRpXD/VRhF2/CejZRgw0sGXtuXSXli23kriEwVshMm+FHFNGDy8TIbUbO9Dtw+ym
O2tzKTAcZH1f9u1XVCfto6KyYjd+rQ4nSCPQ3kimOUCbk1Pi9Tdpj9hrLjMOsgV3ZbRIv5lEydtJ
VfpP+RSHtzaSCPLUsXJr9Xpw59eddFS7PsOjN2b7KjVtAKpB9TCUQq7dlErggajqhn8XPkVoSGgD
MFdCM+5+Rz/U/AcKocPXTjKijw3eXhUFH+2YUrPIr8ZOoab6Ulh9qbFW3lh9V/IYyKgZRdmnJh4p
oUsqzV3Cbjx41VCBTkk8Q99o4Mkf42m41ZIovR7mQi7E1cYhufaVXPWzXdIWg0uaFJw1WsDcp3MB
uJ1LwYDCqQpjM80vJN1Hvh5JwaG2JuOgThqvT4tJIrre0GeOx3fuMa0nvC1h+1GXmvwO9CVVpESj
2g/nCQ3IPAk41YNvKbWeo8lF1ollriuumSkpsh0awfkvlWy90se9rwT+VtFnXaQqUe6eurCHcUxb
qCc1trTrGLD8RpjpcKHltXFQ5CA+qR7G7LmSnjVDdBJ1AeS4iM0dEtb4qhoABRZ9Netaq/qJdi/e
RdJX6nG0ovFp8LrmpkzqGEUDo/X8t/1th8YMRTI18G4Yt6aXJHu/VigM6xDxw7nwH79oAIwXPYD3
og0Y47C8tgauMmEFw3STCt9/lsOCUnMhc+7HaXhl1FwkeqOxtxIxFP8KyAMlgq0aHdqGLKPzl1Hd
tFGXgg60LKc2qKP75fhUZA2NAvOGzEA9GB/1WfCgv2gf4MmAmkOikzs1tCwJeZPgct91t36lxpei
C4I7pVerY5R7eGWhohi5o9tdiB5GyE+gyfQLb9Zd5CVfvcDDjYXm0FLpCpG220rQplABk/6tQrQR
wvo7erOOg9h5pKcZPZz4qnOibTylr1zSJtGhHomoKbdht6uhsFF7Vx+KF3VI1urfpVkwYgUp2hG9
abtrLIa7EftpJEFHq6nl71HoGw9FLtRdgzHhOJE1/2za6a62zIJpaSblWRT0sjJnzYo3q1cIQodP
Q1tMV+iB2iswGCNGybA+GsUsdimLWHYAcA9nbZbBNIhCD11T6iBDMcJxAtDnhdLCYwf7DaeDfZJe
hDW9OeYXhafL7SZIIPXDAMD7zK1rYp3sKVuCup/1OemLVMebVTv01HouDL2/J+WYINDnbLG6FP1z
OVgPpKkM36kgme/7QVV24DXze3Z2cp7KqqmdCj6yQzfGEL2fBo5FmvTtmAvpqRGjfBXmsflp0FLz
4JceRkLN82x8sQMqny7mJlYqnfUge3n1VProkKQXSRJexP5ZedEpvUiW6rTFJjE0KPXZzV/UTr+n
/yMtXPgIDSYICi8eqs9tl/j3EGn1H/2Ux8++jTYqnFVSxqyXsuA0Weh+6AwSF1anOsqsrTJmlVWI
3KoxpuAIW63iCVGFhqFNPY6mfpfN/M6QgYJB7zLEDHFYoDymXSKJJLaINsrlfY6lgZuFTnQx0MZq
P5uDHa0bgM7B6/ZvVbVCKJbOmjGF3MUZGDDV8iKTxLdCDqd7D3yVvm0gkz71XYElsCDAd6UppUsC
bDfxEWCcQPGZxvedJsoPNGMaBY0Bre8BOWrLtTSEAJzopP3ofzXeiLyouWojiTmNWmJdS2j+rA3N
y+gnwMaiOGOz63ftMAYXaRfT9EeK8UfY8vidzmtZSCuAsVJ3IizNT6rfz226FOr8G8I/6xGmJxKf
ULMjFK8hQ2oCXcrOllLaFgXQnKwnkdPViPZ/iBnJDQgEEL1u6zaHdpXqPYV1G5k9nAb+QYUkxb7t
wmKkeo7oqggOeGD4nHulWhgHz0jGG1ZH7F/Y4ej3uwiriO0i0ejETkULnjo+2rlDWzf2oxK0KaK8
pgCjo7Y//NIgWG37tLlE6OHf4OnCtNy1EPyqaBpbzh279ZzANLB5tFl2GZgtPZgCxf6eyQ2dXGBr
EPLg7PrElze4KPC6HeQQkqhDlxOd9kyyjuNUrhu+GyrUtb0nhcXczaYILtB/4dGvolZ34ob4xuXL
k39KS98ctphgvUejsup2J1sT3b8yNcl73EqKGWxMySjVnW93pKNJ/j4mZS1dAf7lD7e4Mjv+Zi59
8fhsJQ4hJuyjyDL9B/S53hdMyDSEGjUp3VdeMuSIBkvrsQ8RMuzbOjE/ZTH8KICjFM/2Crx3ELiE
5RU97kCt21FDw6vkgYjQ+GyEUkczCLORA1qK1PGV1AaaT5AsMoEnUw2sHb7+/G4g2CYmsTQ6hMo0
XMvcniYoMkwaNbhIcgQ8XS6CxJk/14mD9rHvT7GXWY9KqQ1iP8Wkwc9SS4LbidsYbWiGd/aCrZwB
YJWlttkTHrTTPhpFDliXYSix0DQlOdMpqUHA2ffowlt88E8hhC8sSORxVY5RifWqZlTFid1LDFcK
1Sua8WWFgYiXuCU8I941n4RJfsOVBt7oFhe9gANbWgTHWZ8GlYO+k76dg5yYt3qhhFdj3ydbw454
W0kiR8DTYzFuhFrCWmgH6xN2OaAwXovfGV27cQcZ7eQbaD1K2VNPhRpJOFQV6lGNPjFhURJB9+oL
FNN5QBeczo+He5pD82lA9I1VvtLtD0ULbAM7EC6wfBircwv35cvA4X2VI6j9QcshqAeMmx/UAPD7
bQh6v95E2KLIgFdqX+xR1NMbBYc+vtrJakex49E1ZGc6IhwHwFgmuRRr03qljDGnYd9c++EWmlwq
TLIegtylPqdXX5XJyjjo6o7OABuzLGzJmRDG2qFfNRyddrG302iwNgnQWVwAbWR86UD5yQ48EOhY
BvLSxjETmGzXGCUkJLiW8HGbK5NoKHeoAR+0sGk/teqQ4GGO+/Qsj7SUZnV09DmiV0Wub4ChNqqD
dS7Bxk4ztj1Hiw0WB84KZYpgspHvNk2JhliEsXDCNKGm936S4ZccGkIxUtuk71QEVAac28UkZKGZ
y9yhN1Me+d8o4KYZ0uQ6fx5707/lUXpHRvR56wctAT8fdJTexkSjCoTUyiVcm+haSUKk9XSBGK5W
Hm6ZpOXh8OkqZNORLQh9+XByafVNgYKIjwk2cd+j7+cGSLgdsQLLtLvofSvaJ/ogh9uGPoE5FKiS
fpqSDoNiJdm4rGDPPlzVtKhe8zikjRe5Rrq1oDLoupRLFnT9sqvOKUY8bKFas5viSKwszqUO4sX2
a/GTVbQECtSQt69Fz/D5hnRL2Hij/qWRhuKpMeqJzqqG/eX9Sf7tSEDbZRDHFgthUU9N/VyKcn9M
yZtQkw9HWz5hPqWzGJyV48tQ/z/Xl5BeKRbXAhK7lkCrzv3q1fT/4kv/3/8zs1n/17H+BdH62z/0
ZxVKVXCsG4J+7AaBG8oPFkP/XDdwXe0/WBuUk6j3W/yfeXf/VYQy5D8M/jcmncl0Kh0Y2v8uQgn7
j1lbg1gMqDV/2FD/SRFqUQSCZUm6FpAl5QdFhz4ye+ZfH6MS/ExfI2Z3gXZsVad2CJ5c5Tw1G+uY
nMdvk6Nti71+V34Yz9rRWDkj3tbAfh19sXyrUqP/aJ9qrr73TsmuOWB831X7+vDqNd38mXR9LfJT
3m6TX8dZ7H+skJrVm4nm5h2AeUNycTtvvOZTrXaXbVAin3ykhQFE9DCBl6RspPJbYEmQwWjrF/Zr
p/b8q35mhv98GqwRAgXzLJ0TizmnlStGGgNXSHRRXIhdvaeH9864lt3KCbbWPzr6/jUYOKf5jDCQ
Q799wQSn/ZRSdXAL6yuNM26RIRMNjee6Or0/yW/P2F8HWuS7iZDgC7W95uIWpf+kvicc/mEUHbf8
eGUGf7dsTPnnb5r/+atvf0iSctRprEdvFYyRxw5FKj15vOIC1S7oc4Kz6Po/+HEzcVmnzENGf64B
vhoxVlAmZRYeDBZHLHaNAIplOXn46f1hXopevyyNV+MsJrFCyVdSwNRcmIjX4YEL86cW4m+wyY+5
S6vMryC5Vob87Wp8NeRiMguaPyQ0adLceqvszF2yo5+A6aRHZSsfYKmWa3txZbwl3lSeBNCDmD1f
bwdX2pjn4WC4pWvvEVg8r5VhXmgb70zoMgiRzHjI0PZQfrsU18oOu5KTXJgbyi3XZPP2xr26q7bt
p87ptvpOPhhX0ift+P4MzxP43iPME/Jq7dQZ9w1IG8LNQNXTL+OyKClWDkZ0bw36LjRv5SHH7C//
eH/Y3x56QEj+tWaNxaHXiwl54IDpyiYf4no/gHltJSf4ULsTTWI2woldyc1XapFvi+F/nQKvBl1U
4/JckQbSFiiz7EtwgTB4SdxuSHKC5Fw52RYqgF/GshcrF0dEkzWzuy7p9J0t30G96BTi3xtQG5AW
abdw1a+9zEW5cTkoWPW3b7PsuZYEA8ecfaA5wTHZ0fBim17IbspsipUq4m/P1L9nUywDSYlWREM2
slck8zq14Dje6/qdUa6c3CsTSST09je1WqLgKuKlJbTGGpRDZVwM8g2tSD2ECxa4LY8OUsaKiGMp
dHwJPX6uT/SOb0dNAkyZA4xTNzr6h86d3MAB7bkBSe3QLN0tzvq9fTlt8124Ezcghbc+86vdvL9L
fhcZvH6IxXrtaLVaj2oHVVH5IfpvNCHEbPD+EAuB/K9LZvEJJq2jZgG/39Wui6PhcDEcDtmHjXZV
bRWHm6HbH7Jt7NZfb9d249r6mf/5q6MHwCW1fRyTrgTzpc1vC7pCmP4OY9jm/d+ors3j4gMpD8Kc
a5HzqZ4dafLjJLvqCCnFQaAH9mSD73Bv3Rfbbqs52Mkv4w+mG/BGx7v3H2R+X//+sCVB+fYX94o5
tzsk3NHTZ9m6jOu1lzkHZ+8NsDh0lAHRROixainK7g2n3Bs36UdzP0fJg7Yyqy/R9zuDvWzcV+8v
D0mnGQErJ3yCjrMJT9kHsR+2wglOawfbPDG/DjVrcmyLW9FSjqOZvjz4GUdNi9NlGr634UVEoar9
0ve72l6Zxd+vy5+DzW/x1e/S2kjBCd5obt9BSVYe9RHvqFdgbJdXpvD36+HnSIu9BysnLRBQ87Os
Kzz7zpiU/+UIiz1mSlFGN1OFAJt+DOKzXawZB9SVN7PYWkpktoU28ZnTu4uhOpvmpW79wHLtW4cq
vKloSyGfs+nUSSsH9O+39N9Tpy1eUm2h5O+LSHPL4mmKPxrNtvRW1sHK23kxlLxaB6UJ+YiiISBX
Gw/IxypeOd1XFvWy+ZOlRCAEen7CZD9GNcmw8EKztn0L5Vls7HDl1/yb2ODnjC3eVJsjXIFJwLJ2
+u18+HVfbYcq9CnfEWl9eP+kW3s9i5POF2YGAiLno93vJv3cEc1VK7eelSH0xQoo8M34+cuHy5xF
CvkD3a8RFRQrMePiNCAJM8vjaXSia7pJnmRxpCKSgPohZTowgJ2V72DVecVWtNt/NF/LUcxF4GYP
lhwAcgK0le611j+baLzxJn1+f5TFiv5llMXdXsLZHEqers7nTRJed/ZK0LsyV8uEX0chRVPqnJqP
obrUDe6wlZ88NdtaFeCz93/L4uLyy29ZBmjsnSoLNdWVT2KXXMP43UWHYjU7s9ikvwyzWGVULinT
2SERdWVeN91zFNzVRnAd0cucAuV9WnorB9vylv3LiPO6f3XswIsqaayi/3nlpc/VfkouvZ1/A8B3
k32us6O9coYvNtIvAy6+EUVToq6mY4xLeV5+bFUS9vrKUbe28BZnTzm13OFjzh6knWe4MSe9Tnbv
r4e1IRYnDt1zi7QOCmJl41DFH6Xu8P7fX5ulxTkAXwyApD7RfA14X3yulNOgryQcV37C0o1DH+Ek
ypVQUJMC7y3fCWPllFlbW9biAPAFnQ3KlNWs77UdrQbP8V67pPEMyYVsL26k/+6dWHPw8GopU9CN
qPcQtvWlTwvW4ajXxsoQK6/FWhwDadx42hSysgblKY7p+3hh9yuzZq2NsTgDFOB6RoxKxqXFzz5q
eij7iBrqL0amQ8Acdnai7ZtaPknJjU3DVFtc2AKMWdierTh8BtF235fxIaLfDYwfRxdfhq7d1VLo
NF38ydfGLcppF4DfHcX8KyOrexoByzdo3jdha27VsNk2wsbC+9RqON/mNqA+HfFo+Lcxe9/xjezg
a1eJBmJVRcfXU+hOMiS2sa27Xp5/yFt6ttjNRasrz4NUPMoSlyweGWzF1rJoXhz/8KZom6vp3lZ4
EKlxAVI6SA+/e/3oYAWlMbk1urATtolROzFtLlxaAFyaCWxp1DKhEN8MpFi14blx803Y41VR3dSc
0JsuBDM/zWylId8OPlIlSZ5ojJFc1P5QrHwS5oPq1S3hr4OMjrVQcoDcLm8JzWimPn2eNNcsj3Vz
7cmbCM1WvOI4VX7/ScCggBfTNKDyvl3VBi9Yp48OMbXbcs0KD+E2vUTdC5YFYtUFDFYHMjfMhk39
oVyJRpZ5s79+48/B5zl4taUCpFNVUaFulw4ITY/D/bQJXNrbjjv7VDzRk2xLJ4812+fvJ/bnoIvj
u0D31QCgJ2/m31EyT4JrmUxsvfLbfr/Nfo6yOMEtpUT+S3M7+gode/tJjSBrfflPDvGfQywOcSlI
AenbKT11IaSWqeuPT7RPX1mGvz/G/x5EX8RyQZsrU0RTGheCR5lel+3KZ+L3b+PviPTluHq1BIZi
Al2kcOR5ySkWN11+RfeNql+J5eZ3+utm+jnKYqHBuW9xt3AL9sbLcTB3lubE8YPubePu+T95KT9H
WqyuLFPavsAv4LbJaUDW4zWIp57eH+Pf7JufgywWFw4mv29Ufo5ynR3DA4JrKFRXtRtcBQdi1K1y
I7nRyhSuvajFaoPhNmhewykconlu0bRGdbLp6+SkRg8rP2/lbdmLNYeNVCtAt3FL6b/WauQWUb6j
awYgqxZJ1XDEC+ricncglzqhemsSAqSDDvJJUk8wZU95Bove+quVKl5M/zm/+XO1vC5trj3VItwI
QTNBeSLfNWJJqqf4ooi+Y2w80uEdhFO6e38Sfn8u//2Kl/2F1aFpoN/xisvuU2E/0/WXFHHtALJ0
QPuDVVtLYP7+wPo54CL2QAmLKU4Qr7WGi+XD8zUaKq9aiOZX985GtBfRR1GhnZdNtoe+b47xCV/Q
Jr8wiNjWvi1rb2vxXUsaercbcSDcRHxV7a0tPhuY/IpbLVq5Daxc3ezF0dKwMbDKU/bS9/6BhhZ7
lJH7am8e318PK9vPXpwrUVfkQVxzTkrmIa+tDQ1jdCoidO54f5y1eVscLZnV1WKqWeXYaOTBHSbz
oHf0O1Vohppu3x9rmcVZXtaWZSUBKCTCRkSDlL+yOIHLijgN22zbH9bi95XRfrEBi3hoFThDmgvT
dTtcxFvvONzRsHHf7P1r8V+9L2VZT6oBPqCDIMwumiOEmU0rnUL/s2WsnJXvrz5lWU9Cy5wWKiJM
+FenSH+qdFqrJYisMUQGFD/EldTv339payMuzgncXEVuejqerqigLwqUaXSKFu6cPrEOsp44evHZ
LP/DOPVfx9MvtJDEolsXIn/N9Z+qi/BAa7t0k7iBO/kbFB3f5lixob4jfbcf7MP7v/j9kxGF6dso
NU8lb0pK4iyj+Gbm4V0GfqDs14Ad7288ul28HaWC9Bvn5LRc0X2ECOuqvRtq58qvtnG01gt4baz5
n78Kuvgx9ICvY876OtwF0AOVRzFAH0PTLlYqnu+fWxAx3g5Vdl2CxJfzxCNOjehXCTYtM5xIXom3
18aZl+2rn9TCIAjxBgi3E1+T4mAkX8ja/Yd5k5/R8GLies/MMbmQCS6bZJPbP4b2Qm137y+33/+S
n2MsZswrshavK19+zVePOCl2FY0OzLrSaA+gf3x/rH9zJv4cbDFtQIzSuM1I28v7aRcepgO9tnbY
Px2uE+4/9O/P0r0XOsu/LptiEdiV6f8h7TuWI8e5Zp+IEfQEt/RVpZK3vWG01Gp67/n0f1Izn6qE
poh7exYTs1BEnwJ4kDg4JlNAdVZN/teQ0gOHRVvwOFP4AVG81sYUqsFdq7cj445mbCndBgZlwUoP
VTiHCnabyMu42yJ0tYaRkP4mIfW5mQqVIeoUTEEoOrxDdvP70hk9iJGBOMEQTOiPmPEDGre3P986
Mn0apDNgXT4qud7iHOuYSkzvk+o4yk//zQS1prLkxA55TsWquA7yvsiRjIKlhiySBMYXojNfsgIS
SqkAvI/RD7H8iVSQVQ7HlHv7b6uhws+kVpJkCBACBK1T6OiAaH7UAwPxlvP5Z4h7+ijUdQH35gNl
rBUrhFIY5F1eJq5ED/8QH/lUv4Le7kVKBEYah7V9y9/P0A9CISWpl9uxQoNj4DXiu985XcM4RusO
jkYcdMHr6JnVaPjrQ2FsQVdsgWHUTrwUc8iGcDs4oGUw8htVY7awLf/gH3t5ZpDCQr7VtLKLMEAO
Bu50wgy/pBnzcMstyrSave0bdG/OP+h0ZozCwrJAeneURdFa+I3i3KnBacV7SbUT5SdM1LfxsZ4Y
+Lt6gE8m6SQ5mAYAvpi/tqT5Mht2IQirEsbFuLj0xhbSGBGEoLdKeA6NDSJn5NAmDCBltb1zq953
tgoKI5I8JxJXI4yHREWjmWnyHOY2BlwYZtYvqzM7VOgJGacA5KRo2Wxs0D9aGICLTSg9mKKTOeD1
ZD0hBda6KLSQYiK0TY9RTf5mMicbA9Z2Y8YWuih3soHwDMzuBlQ23O3dZPkEhR9C1M3QZuyR/YB2
KYHkBqi8d3XJGuthHC1CQUYvJGU2abFsCcqDKttgqYF28y7LE7eGGMT2klgbSeEGlED6CkPvsgWd
bKjPXrTQXJyHKyG/3bZDTen8G2CceQiFFx0voKemQbZy2osmZ5R3u9B6yy6eIHls8J70wjDH2kMK
MdRM0oacg4NonZGjB2veCZ52ufiGcMsphmSHe2KnO/5AGFjF2FA6Q5bjDCuzjwhXVZ5GOTPE8QDh
CGgnMu4VuqGOxkSdSnr5klCAi0mTPxAfehIuRmkN5P2s1hTvoyMYyc3R5XbRa/nGGiVgnAM6AxZl
NVRUM0wSQBHA4DTIsgaj50O4ePsjssxQoIJpavDVtsHSM/zQggEzSRyf1UDCQi467aWrbTFmnYya
gyM5ULa540zuUdgLSyvbYLAGEZjmKAjJeuJP4FeQLHL03cwO9pjyNqH1aWBI1WVF9awNpIAkbkPI
UyuQVYMa5HMPQWplyCCMy+22vxPL5SkM6RLQZ6Pci5dKirqb7kFTxQBjdsqieGIth4KQWNInEWLe
yHN3xKoFEM3n8Q6ZUXd7OaxYis59iRn4wrIaL68lb5g7/UG5DS5kvBW6XWLlJjgbtg1u7x/Y6L6G
iKBjk+YEgpUWqCkgSHPkG5sTH3oW1902JBI67zXFc4ZxT0TYkIa1hbHBHDOoGJPOJcnCec/q29yO
bjB7+HVV0gh6gHCpktb+EVQc4HNhYDxr22h4QGMOTxqkxYPmvdA1q04ewdoF+VsVheTtL7TteWBR
/LqWUEuFBGQMYIYgMygOrFABrX7J8LvFfb8PBwmdzKpBZz+j00y2JPGCL+4aSMTny7j63TjYUct4
MLBWREGDkGggHBgRGGbC/Sx7fRoaisKw8d1BAl8churAjE5dUaTXNL8ceBlRoeBgiPzYe+JuCQpF
K7ECR7vf/krfOPinOcrjahmFXTAl4ivhMZxCYK4OMjBoaQeM5jpEbb1tc4te79oH+7RHOWCKaXMV
rMOKJdylu/5e8EoHKTQTj9faHu1/1oiGfUdnrPMbR/m0S3kjIVkONYgSjg+8yMhTjSVWQn1QK3Ib
NrMRg9CXsdRvztqnSSqckhJRnGcRYzS+ZgoOpPr2M8SrnoLjvJed5gLhFHK8nDWzWi2+cdP/2aWj
qVGtkBZY2m/9OrzNR1BTadFNkj4zlrc44srR+zRDOao26RFoO7CjtTVaw6X0irK9Edwrj+F+/jvU
+jRFOekooKWPhFiRmh/EHA/a35NyIQiMpyXDN+WPOvVZ2iGXa7TBLSNf/g8Cwsad5kBRwY5Bsbab
Td7SH1RD24t4I2G6bXszt70TJ/8rVsoTqEgSsVKsqQt2cRPuKmALCRKTcDMGE8P0ORA0hs1t95Q/
duNstaDO4UWdW1LM07WEEdLxdSZW2DPinO9enf9+O8zQU0uDSE43Ljcokiy/8cp1lnGd2MpMNORk
O4K2UAhIHVhR3DrMYEIWfJHLgPRyRs4Wx6cD1Jp4XD7yZFdBehADqxIMvmhtQf+9/e2WY/znOTiZ
or5dNfuBEA1IcGuNAk3rKwgHNSUo9kvw4RYgdHqXhKdti+sNE8rJ5LL6s9VlZaT6UgrQXu6Iac+b
iVccs6P/C6x0N0vDIFjaQnfb6DqqnGxS3zGthCQmCt6icX7Fw1H1XyT8q2N+MrHs9NmyorQAsbmI
9ge1Sh4iRTjK0gN09WwtZRXuF7Tf+GZ05n4AhWQkTWgcl7NDFr+1IcPrGe5HZ+hFTs/FMUBlgPQ7
Sd35oqMHL2X7OAyM/uBvUgSfe0Yn6ZW5h0QJuAKQIvDdav9xsAzuB0iljGUo3DcFxtLWW+xOzrcw
DJx/JR8ESn4WQLk9AyUMUuk/gnxwIyk/asNP/AUsTDyGnIUEyo0o2Cb+SyD+yof6UEKqwQCj3OXA
TTaIePbqoLFKFuuYdtoN6paH7I+KwRBcueShs3UDWCN5KKpmBlhXDM7NMDnGznCtg/fJKIU1el3E
ETegTjKPtVFV6B6tzHTM0H75PEZmymr+ome7/k1inOxRgMOpYwBhIGQSxJvRkk3hoF+i5XUXHniP
dehZ+0kBDbjQ9FrhADRZBLFNoXuUO9XsJNWYZ87expdvAt/TsiiAEaVEVatlAHi6aex6l9lLXDje
pMZoF1bksG4I1tIosOGrqgl5Hpc9F7iB/94QMMo8+Zn331ZFD62DeY9Imbgkk0dHRT8qxKwtqHvr
ZmdNVtMZtctKuDKwjR5c9yFcJbQlRgaGBtHfLUTvt5ckrgd+nx8KPCJfAGAGV5sQyB+NJ8El2Q9H
8H7cBoZsFy6BUKArmOFhPAZW6KZuanMWUkLbv4Bx4Oj59KlGnwikyFGSWvgbgst2fMtkc5EXk7jr
kNm6zLj5aCLveMqbbkyxXhRRMuFQYGIzYBTZ1r/ZInwErR+wNFDZDBAc6QlUvJBQUzO4R3wJ2RVn
e9PWV3EyQX01jpdB2tkhXAepHwTH+c4Vosf/ZIL+Lj0BSyi68ZG9CB/AZSjG4ApgjXqs36yI6Qhk
w0TQPH51PiItdCGDJqI4M5iaeBHyt0Oh46ljDeCK3l7Pup+dbFG3ydhI4AeXUR+sSQpCbSij7tT+
ahihS+xM4+9tY+sucDJG3SJJ2EWxP7WyVUHZYVZbJ6hmxgNn3QVOJhZIPIuvEhCM9jxBpCrrkOpe
uG3H4rccoPdjeynf3FAnQ9S1UaRJpYIGWLFIcpep16UMyS3IbtVeXptK9Dhou5FYAWjnt+2yfIO6
QYZqrotgRuo2HkaD1/MHSYCKRKJaY9zt+kljnKjVCqsOIh64gAI9CbqZPOFHKEF2wPZ4Fn5BWMoL
Y8whgvpHL1Uoi13WSXrJ5dr9KKcsIpvVnPi5beo4D6VYxAUoaj8qGUjBW9G7ZkPLz2ld5YVFvbLm
m9COg74dVPoE8Od9dZwQRRNIKoAvUkZCqpJBiTwzXGbNNc8tUJ+uBkejGCkoPaHzOBnsgOzAOLTt
HetbdrYK6sYXIF1alpWCCct9Zy8UOZDVQHOQhOYgdn/56hk4WxHtHGLX6mVfITOJQvW9nyJOC3No
sbWa0XPtTQFlY+D87dAEKhrBa6fTWLnk5TTTb5zzH0DlZ0pOrmOlxp0yBlZWQoUCJDXlCxSv3e19
Xf904BoRIVqwyHB+dQ6+a0VukR/HZNxD34KC+4IXWEnRtZOt6ycblHtgQqoeGoKsYf4mTsaSQWge
ODMyS3s2lcsc7F+yI3rQ+2YFwKvvq3PLlNO0aiguAqsoAIQmaqKIcYLjwnSGqc8d71TX4Z512Na/
2+daP4jXzlC6nTPoanwQq9UDmOJ7KCUohi/jOs0ZeMn4ch+B3pklPsn8KYCKnsVnUFGPakNMeLtm
oTJrPRRSzWhRqsYUCe2U96+7oHXFEsoDanCAqgnriC+3/58+f9o7Kjrou4AgobvQlnTVoZXIBenv
pIIco6F/bGYCwSIZbP2NwZWgCZZRrdRxPBjOytpVKmrIodpeDg1yecoIKvbhOIGMVeSt7UPH2tTl
R5x9OuihZ7zf4nBXU38EU+BdMKh2H4PiHzRR26ZoJqyP9+bZEfhQeTyzBXmWHCzvuM2nfb3D4JzZ
oKz8Ll63h9nrD6rVWNBhBE9B/FBc+ZelG7r8gb/d/hGsTaVAJuBTdBNDqdISaluHNMF4KbDeTayj
LlIgo1YS1yoNjkNr5bvZasz5AIVw0DBk90vD4/AkMhbF+ogUtkg9ZBUjAdjSQGZKVowEkoXhPua8
7b1b/pmNQyFTB7CJxFEAnw/CFNAlSV7rDU7osd+d6+HQCaRpLVyJ5JCbKJBQDtXbVnWL/HbOHwVo
DvB2OFlqesyhwLS9tNXs8plv0kQTPacUapIiDFKuynt4h5e5/DV66X2Pu1l46AreaDx9xxq+YLgj
nV6uWkiZCKBAtqrhduy0W26+h3wvA0gY7iEvfz87dz1E5UsiAMxI+jvt9iLi2QmzWTkjhcgyQx0t
qDpxMceh67Z+E4Pfgb+P+suR1c/+TTj0icy0qJGeBcjIZ8uHAqVcv2vc3huRAwk9kTkrxfo41LHK
MqUG5SLSAyVx++Q+by6I+HPb7xh7RuePIbgkzCAnRvdB7A3jcQA9MoceweBvSnln7k3nkUFBqNa9
DxfIm30y7aPiCrPe20tZj+0/PwydQFbjrlJ88BmjTO+pwa8JWsDbBli4+kfCWE3mqZGWGSxbXPhA
nOy9PcRPrT1Z8oXoQUbrb0pb59tGXcForJxVqEEjlcjLRpJC5ulC1Hwju2OsbAmhv0dWqB1+PaFc
oNcLjfk/tD3LzRjs+Z3mFs7EHPdaLp8/TWF6Hlw32hLWfzWVYhRFG31081ZCbvmLBq0kuF35yOeT
JbWDkzaskc31Y3SySMGP1gVyDF6ij7i+FZBhTh0tZkDcelx/skFhT8+ndd2AbdJqyFMz/pTAhhDo
P4vwtWLxsLJWQ13u2VB1A9j3RSsOEeNK+W4I6tdaYymZf7x2tr4TBT6F38+oLi3kSoXRRka9Q+P1
q3ApQBmDQxUCChzoohQztK6BuIE13f7NUfvcT5r2DT1lPoTFUtmazB6EpdAPe0/cCDMbUHm+RDXo
kjVGzbRIHYGGoMgq5djX8nmazORStmOLWHxlaaiWc67qpW7GSGOtI9ZpkVQ8Q2KpVqFNL1szAZku
rsS2Zy2L4S10lhF0IH3Xg0DfEisHwJHo74P4sA0eLBMURnGg/wdCoYympu4ImhfO1XhG4Mcysfz9
LIAoFcJPhY9qmJy5aW6IwuMkMkwwDvBHfHZmIuEwOQZZbtmCFrvaE0NrwDjcmkjOovrNAAvWciiw
mBPMMhYSbE2kNIkEQaepsFo0em9/mPVw+eReFFLMwlSEeQFmgEp51kpPliujKR5yZEsLcHlok9Fm
rOzXejhxMkmBhpBFijgJ4C+CusQiS4JMdtKbmcQKlxk7SKcWmk6RB25ppFVALzCArF0pMYPytL1/
34R6n6uh0wpqHomVnvkiGEmUx3bsrLHpTZ7w15jjvVf41m01CFkjjwPFSC/MXxnmWYuk4AFgwBd8
CDdprd7KfykQDfR0u/wdR6YAslSIovwaDqyZkdXqJaj4/3c/fzyizw6CoESCXy9cZPPb0rYX2f2B
XKhg34Y+HWYPWfQGTHsUfAxKw7dZjE85X8k39UUI+v3syGOo8rd/Bd41DyJ82/vK8NEPHtezBSZp
PZBUQrIbcr8j97PpMOTzIk/v21ZYH48KOsRCLTESg2SiH9/xqadmL7hK/5sJCkYCXoeg2AD/ANdG
P4SGwE9WSlgowloIhSIFupNDaDXikqosEu6b8bkKWa8DBlKJFGxAlk4rZokTLZ+/l4fM5tHboO3U
0Ywh+1iidb3hJ0Ywz1gWXahUlZpDTQzL6isrn99w+Sr+43/6Ph/6PWeOFtRQIg1H4K88mxUU2cry
0EFXZ9sIC6QkGiXkKehqHgvplGdS2g1vptCsFa7D/j2onFTdq2jyiyaRYZe1f1SCEuwQedI0GM+Y
a5tPbSm159TeXhojPKLZV1O9lyDPHaGjt7oq61s9ZEaZ68+eT6yTlkWefaEmmEkEkkAUxEliVbMx
ZD91+SpLjKmvTCk0NfkyJmaescg8WJtHgQMp/abR0O1tdYHjw3T/Q8eFub17TMeg4KFIghmDGZht
aS2Uanazx9mtobkIcF0WqRYDUiUKI/gU8n5ZAVN6fyd2xB1lSJRxIbzilrEoBlJIFFL4M/rRNAEP
YhVaJfseDbvg2b5b+jCXKgr45C75XWsvVPToHWTgLetJRFfCghwKwX4kI0ZMEysuyUWFZx5UZiEP
LRX7KbnnwWrX4rj5UbaP/Bqi4SJ0/2JITmmjF5NpP4ZPYeczei5YV6hMPV0KSEi2ao164ASyAMVB
7tDMvR67sVDG60xKfsa5pNOwXREofVk3gE59umpQ+hMlRqb+m2zo58GkM7BJXVRZU6EBQ3brXWIH
H7o8hVt6zbN4xWOCYPJmBH6sc8nwYzoJWxVxzHcislQBHHicX+PiMi1cmTXysxyHjac1nXRtCiKF
+lIE5NQPbeMD5OKMVhfNEQwZZaO8F2PAeGouh33LJIU4ftSIyJwjyiqRNUj5i1ItISgq25lkdHHI
OCisbaSQJwy1OkRfnWhpA9IEKP7N1T7HJLXQvjDggGcsiwKeISh4iGsiIycrk5N2pc2P9yFuJFku
vXao3bJAfqnwrWGSGaYZEE6L740ZWAT5CVFk0UMW9A4ivEbPaAJlYB2dmy2ytq1zAaUxuemgxW1J
pHflyIHMfR56emFMqP9t7ydjUXSWNh6VqBgWcjNFeivV/r0AcWfVaYw8PcsKFbGAzbjpcoKt031A
VN3e4+uAw1D4ub2Yj0fghs/T6Voo1yZzMyFrIN3NDnJW9sfcypKtRd3IknfSDRR3nO5QPkM40fq7
Qt8nhCkLip7FFgVkC1HPwU2lyZU5TpNLgCNB+769SNadpCybfWZG8isfvEc42GppLhLqz4KV2ChJ
3LT2bCeRIZg+ZLWyK93qGAEG6zNSkMJnYquSFgtU+NooG/UqC14FMWdcBQzgomWnAl9L+6xZakdi
8rtJdsVgjGm+j7LkUBUskUSWMQpO4ihcyOkQlwngkI0HV8P8uDjeJTVomBkYydo9KpABfYYCQjfw
kIGbIc2PeeIRjoH5rLiAbtlN+Izv5ACdOwWaPdR91Dji/NBWblDflL1dg6arsON5pyGzSpxtv2Qs
j+7dlSshTeIST96guYgrK9WvRxaBBssEBSMj3r61X8L/0Pux66vRruXc6ltWe/U33VafB5luBi3C
eIbaLO6YhVwFesN22ULNBWPv6BUInOJ1e+OY5ijcAMNOiCcdCBIHc2mKbyCta7SH2q528wNnacyn
NyMYUZdtPgMQaP+kGZnwSs262qrk6k6uuwcIvOAqTS1RUa50sbX9+JHI01ubia42Bxfp+NBx3bHh
JThPYaVTaOka5/GtFBlT7HWFlb2WF5hnNWRhuI1CYpWd5mQxbi4i3iRheV8VzYM6Rk7iI5db1RcY
TTbEWXPjxijfS0Ux4uK9zxInSkZTbguDKJBB4nwjCvI3Xoa4FS9fDkVym/vzjFC8/N3ms5dIuhHN
8k5rfyqZgizCgJsyOgSK8ForKQhqnjhfcLlOt4c2sNK2tIheHbUAT4j2idP8XddOVghmtw7i21Wv
7SNtPmgCfsEQmqFYvFZB+BL2kzV3ZQP6j/ktVFtTz1VLUZSHMgbX+UAMqDDvwkg4lEXeGYlPHKWd
DFlUob4+/Sg54aWr43eQibxglNMRBRZNGSNqUClYHoCMvFoBw6LJxjRcJmEMzyvku3p4UJJ9xNKw
Wtxx45JVqVhPL9u6hra8jKno14KEd0HWMcIFlgUKlGeN04QGCu1WFAxmr5fXMlN+gwUlFBin0qBF
cobypyJNRtEFbjdpViPxf7USIoC5G4LFRKHMYJTV52ukrq0u3g8cprtZHAnr99enARrwwb+bya0M
SJQC3iNaaAvpbM0zSNE1YopcZf8VVp3sUQ9Pf+DjLliCYAXSqZyxZIvJDsl/d+EJZSUZVpARtRAF
iq+SokEAlq4JinVISC0MwsewoO7g+nKUy87RXfRsgZxue21/HqOvxqilyQOYjucaoXAKAnQBvUaK
K9jxntWr9edT6asZ6hKTfbXmOLVGNVdZRC69OAZ3P0TLK9YIwJ8u/tUQla+LMSWkZT2HuVXOkslV
RRyRla9jmaBurniuepyjpTMmyoxxfE31w9D93v4sKzHN13UsP+LsumrUuYrjphShJKdf8eB9Qg8r
nrK4j/XftTt4rGrBSiriq0EKTxVRxjhsgY0rreDSh95Z42LwyZUu+eeFvagEb0t+ZFllbSWFqlFU
9VwNeXXL15FdRa7jzmcSnfz5dv66MApXxznxEy7CwjLFUEdXFV5G1ZXn5wq5T00Y0F5qy61qbH8/
lr9TEFhLKj9wPQiS/Fa0akgQg9naGKTuGnNJu21TKxX9Lwuki4QZtLWmKtIFS4w9zjfr1puD20Td
B+2FKjrVfK32die8E97SlGchemOYX07U15vxq3kKQcZuLlW1SZBvfeudfFc6S46S/yVjwlF2SiYR
9SpgqZCOgjAEBDVoCSmClPIYNlhtovNONJm+QHaBDH00U48wvGooIyvtuOpAJ4va8vezo6jjS8Zc
AuyC0PEeTDke9EZ24Gy2mDXJ1eNwZonaSiL0Us+HRAAb6mQuRE2F2T+pu8hcdMUi8KEmDovJi2WS
AuaxkLsqKwPREjRv7HBXN46q3f+Ni5ytiwJlrQs7MGv0GIB1wZBvZzeofUKedjZ9o7+ZPFab7sq4
PVzyzB6F0POk5Xm7TOctb4ulMTh0tNvqoYmN2YUsJViv+t4OnhirZG3l8vczP4F4DR/HMQTBeJe4
4JU9oGXd1W8jMASGXntMgdoiQ71iPVY4WymF2rVWakOIplMoMUSXKH4cyL14NVhLQpzc/v8TBH3d
VgqtR0nsa9KipU3HC6M1ygr0ITJDiI65IgquNZCwdEmjCThtkpNbFYZV36Zn2ald3Zqvtz8Z64tR
KN31kQYFnR49el2N0qVicBDdjlBO/BszkNBRFBFVG3oaS4+h3ydnSNAN03QQmujo55AdKENz28x6
zIB5r//Zobau7/lZFwVQC7SW4Ig/G9PfgaSssYLr2oBm4GDov7Ytigs6/IH9ZxapDUSHI5matBLR
1MBdHTFl4FW36ODMTPJrcFCltyevAnwVy6y7EVnMkan1y+BzxXSlapQ5rRmkAPobquRKSW5qwxOU
sE2twft64M2yCmyFY/Xnr17up1XTdShITap5mOIcyFUCYl0Zpt6m0PV9Vurxz3fOcuBOy6PAuR4T
YZpnVbA04g69Vfm/6nmvdF7JbPllfEi6ENWNyRioItKr4S7fYXZqn5ido4GHG7lcNg/3co9tuA1d
f4pmgRAhiEAeFRzF4RjI1phfCUJqiOjWqiKr5X6p7WM+WtvuulIq/rqfFEL3wtQnytLY7B//IbXB
1OkOElNwU9YcGstHKGCWpEbwMamLK6+3ON2p25/Q86qyHWNFLA+hILlKNBLwBMKN8QUOPXQBoPye
Xo2GuKuXvPi9ZPZuDc4qhXHyV/LxX7eSwpo2ihWMCOPiWcYDyuvUaQ+N60uGdJT2qhPf6Oigiu3c
7V+2V7z8u1uuQyFOmwYgLS7QyoB8yUUyR6Y4QJhZ8V20enlkih0C8q5tk4w9putTMTBumFrcSH0V
H2cudUrQC0tq5YqK5s5h626bW+E8/bK1dHVK78N8FhV808f5akIAA4n03WDz4P/N3IX89CW+9I0U
zS4Oq/K/fh9+4g09WlA1KrTh26XM6F+k6EUeLxERbq+Ogdh0sapoU5IHHEIzVDMvleC6kIT7VLnN
mvSqD3qoeGSSl6ZMbu3VR8oJSekqFR+Ws97FyKmgn6Kxl26K8i5Dnb3HqJ8D4Q6Hdf5XWHe+fkUK
a9o2IEWv4WqsQPkkm5LHGcv/I7sw51toYB+6C7B822DaZIE56ytS0EPGKR/kvhesIrfb+TXP7qT0
5/ZX/CZKO3kKhTtaGYRtW+AVFu5KPPlGL7jIjUVnYFF6Z/HJiku8vnHoFQps9IKPBpVDmiD/aNC3
Yit95QwNoCfvoeVhaQiyZ5CYLO/OxpptPAdV0zdZpc5vAixN0QRZVxWFnukQpZaTimqE+tdVvPPd
hQmxN3xHvPqH8ebvjuPJHPUh87gv+oEguhm52kQa3m3myAgJK5+1vrsnM9S39GWtGwNuAu+8XD3z
0GdXAybzwvqNf7JBfcEsANN83CJJEO9EE72v7lmTlrftm+twfTJF3RBjI+cav2gZTyjbtILsNn3s
Cf7o5W1k5Tmrl2Y9/aJ+2qPTtZre9GACwQtavCk8xSgxcx7Y4Ff+WVm8k4Iu7z+6xUeUc/bOLDDS
LyQ9Xi1S5hBZN/omNwZxt72L35zw07Ko2FOUA52LVaBI/9xbS7MVZ0JM6hFDWSBfYBYfGR/t4+Sd
rSnn9RZytpJgcYfmdwV0RhAaW/2rijwS6Qz0T0RGYKLbzmSy7K+HvqeFLsfjzHSpNOUgKQDqAaSf
CzFHYZLd7C49E2wpd9Y6qVsh6HNB9AuEhVOQXraY3ZxLZAVQmW7GKxL3DuMjrl97p7VRCBJpk9oP
87+lhKVsEVrp01tnCXbtdt7fPadP1iggmbhMVzEig0zg8BQkkZl3j5IcW9trWr/dTkYoJJFGNYyj
EkuKhcDI66e0vZVLhg3WV6IgRCLZqJMI942Y6GYcWJp6X82qSRQ3khl9H4zl0MnbOvajTomRGosn
R2xf8hlDaIz+CJYJKqvYgQsnLlVU/cLolm9f/AZkfg/bH4WxYR95grMzBJKnsko5lER07UqZfxfa
BT+NRuXfiDOLSIdlanH5M1N+WaOhuBmRZZtzY6z23NwaepGaUXIf9w0j9GdcjR+ByZmx3O8nqfc7
AVB75fuhwcuMy4r1bZa/nxloxjwU6w7e3IsXOWY2RcXO9cftj7NqQ4PeoCZrvEQ0asckXhihPQgb
JWpvEiQG5NCKWYRoC5L8EaKdGaFQVMz4WSQ8UJSrvGgEhybupN7o+57xfljP7Z4ZonaM5ELTynOz
8GcSt7lN7Papxf0g7pbAr3VBDn3zVznyM5MUiha9UKV5jQqSql+myY0c3FZ/Iy6D98KZEQo84xay
J2TAPFI3BTdNEb4V8WSok2r7nf/A576RR5IpRdNt0PR2W2jGJGjMDOKqv5/9CApcx1wis1xkopVe
LHdhdhNayiJwyOEyXFRuUjd43XbO1eOsybIs4T9RpHNpsU/0oh2Qs+Q5Wy4fkvKH2Bzl1G1LRpfp
uoOeDFHxDCTYEiUe4Td53FwJpb6vQsnNOv4RbMQv22v6xkdPtqgTp/FN3RFZAGzcjW/qPsOIbfAw
vNSvviPc6DfE4Z8iwd42utxJfx7Ak03qAGqQp5TTEhXHsteNWv1V6oMxdG5XmJX6S2lfYlZ39zqs
nAxSB5EPu39rtzy5CxVhl4SQb2fJWa875MkIdfRSJG/7ZMC7gcfkoz4XZtf+ze145oDUueunshq1
Bg4oZocmSQwSPwisTmCW71HHKodWg9YW8L1CdtpIMSc9NeoOEj2MchDrMFFxi8rHmpz5AOE8ewHn
tDGqnTGEt3q2H5gR++LDG/5GZ8W6oEuToPYFCwKRmJkfvcYl19IRsSW6BeqHSGBcxYy10VmxQZ1V
ks/IOBTJU1H8TDpIKbs5Js6GiHHFrH8tjWg4+YRX6QcdT/RyHisNWqFabOrEy9PKbPJl0uf39pFd
T6JqJ0tUZJb1GgmLTBGsGtJekdeg3kvQhFOY6g5DiHjwdHf6rjyyqobrW3kyS0Fh0g5KGhHUo6Iq
NurKq0PdIPWTMIB38W17iesgcTJFIWE6ZFOh+i3yRIgHfaCQ8DLHDORbf4GfbSMFfUURQcJOQ5kk
+z076L+8gQghpA1kFEIlpNg4K2QE7cwPR2EfJlu4lpRwxmVkGY1a+HC5YKaa4d/7ToMjsDSGDaEj
vUi/tjd0HeZPG0oBYjmUkQCCSwDiPvCED7nv/xduqI+Z7z+P98kOBYv1RISyLQG8g5nuIK4wQitV
c3jImoEY0YjB9Cz90CDAaNYQUOct0WPu8QKKW7+AAk15aYSYpWhhf1ykYdHAeolmU5CZYSDKQY8a
Eo3cfe3mRzCYqyyXYh0RGkmTGqTFEcob9XPh9WiI5l3uSkYT1vyE0XRQCoAz1C0wnsVSHWOAD/0e
rEpREeNuEK1wyLw8yW0N7coB6S4GjdVouH63fn5ieux/0ipBaX2sUaqeO/13w6K8W08hnc4l/Soc
5pFrJFlAYjErfoFLAFxwoan3LUjv8tbUaggYyr3uZOOvYhhFlBuqfR9FjGbUj/HZDT+iB/27uFe5
SMQyNT976kLRHNSFkEc0ITN6oyoPsp+a2pSYgtwaoa+64ZQ/d4pwX2pGG+8rzndF7qmWlX0fJrYS
qjeYdtnl/Yvs9xZP0iOeA0GkyyavP5c9mjzA392FSAwXketH5DITH0GBweIKXS8vnO0thXlzxY1t
VuKSkv1HfUztZPmdUrcLqh+tPztCfRvxk5e0xOUgyCDKvN2pxY826nbyDN3Zjjc6Untxodxu4xMD
8GnWgarkfb6vcWpD6W0oIhMhgiurrML4KjboSMDrItFEmZ5Ki2bd7+MciO+r3Y4L8NBsoftZINqR
kkPhv4a+7myvaz2m15FPVUSEBOTjSjh7qWeYlyz6EqOaC6nicIuuIiN2fAvjpxMeSNWuhvr7yEp2
rXdlnlmlQVCS+VTrEdHV1uwstfkRAn6S51sSOoJDT9hzbotM3vZaV7/hmVEK/KY8SBpewVI13VWm
I5S5uMbaNrFeSjnZoHFO11DaKJZ8gXa1FAQaN74juLOXmdfxPTcVhr21Jem8oEuCKMm6QJa/n329
YfI5yQ8KCFbGXl7s6tqpgx1jSWt4em6Dupp9DpkiNAviBQ+6YskBY15rJD98i3v8JzWRIzZmjfaz
1kVd00nHoU+4QhQeaMJBVLsjtLr2UsakYmbZofywUzi1GmTsn3ycneWDZfsQbZ7BRWf5RmwUV5HF
6g1edZHz/aTcMNAkuQ3iDrQ0DmgxhksUjUwN5AXO+HthiuRjk1VoXI0kz0zqVKsnSG4VrkmAXrIb
XyMn6+im1KDkjvwSRu1zFB9Y+Q+G09ACpwOfSIkWYnyeHzrz/0i7rt24kW37RQSYyXpl7KRWliy/
ENbYZs6ZX39XyXPcPCVO1z0eYDAvBnqrirt23muh33on6AJnym1z7GV9KibeH+eoF8MS5Qg6q0EH
X8JDtfuFkKDxHgH9LdbbrmUxAb/YECNB+oRX7ImmTQm5clvCYoZdg/kB8yAIijnPjv7iNYn0hldP
e2nqFguNSKL6Q3P61agaQgx69o7upZ52x8ueNsMa4PkpuiEDw09jRxh6rGoqkYrRfNVPz6iqPjZH
8pX2vkUruZc4H2/74V2EMacTxervPYBY+1LmQAuurFTlfDSeDPrvqxsE3vNQVxN1MrWDMfVsum14
5eFtNb8cg7GN1TSBkCZFWNto41FIjZsg48R53M/CmEIgA2FFR4KJCp4R/4C3LK2tajcjVSju+ayz
m/HAWgsYi2jkkqabVYbg1g182tEOHAJEJzqIQDP37pk46StH1XkfirGIRZMpdUZwREmy0hc6eBF5
/WgTu/k53yoHCnmingEYwRG7/aZ/fzx23QpYZ502mXhh0m3vanBsQFM/pft639nz7o9SL4ASywrB
DaqyyRwylKN0EnNYq7GxFkzMFE53ojPctKneY5vHzs4YMHP7d15J6yPm+GRJLpJZ618XahdXRYIe
xq44iX4628lTuku81J9va990aMSFgcVHw++RePJWpDY/7ko6UwzqujkkJs1TRtOJSWTJ1UEzONPV
VCmvnfCTJyjBNRmJEqCGNCvGmi9GWaI3sbwJjJu8dDh6Q7/UZ2kaZiMkRZR1dqe9V3qyDAnyv9EW
7V8Dl/po0xa7Zli6QwmVJh9EhnSxCJh9vO+5HUBAif4jn3miXSPqpjzNdJR8dnU7vadlC81tHRCL
eWFk/e9EAOaH0v5HHqO5eJjI3mMELAF2hM2bBDu4hReL3zjXuvkcL8din6Omz5rZD3Cx82E4VdhH
AdENxhVkK/VGi3eJ2xrz+w7ZBXdwhreBPmL5BdDGltHdB4lfSYZFxFtFsVSd06TZfAOyrKFRaRhE
IUz00CA1j0Va/agwZpmMi4s8z1Ir3pLgpmKuxDBOdZyLOJFqPIP/AKynWFVqfF4th3ca+u8rv1qn
CWgLqgX6p3/p829tsFeKP4p+VkdhHCsKF0q9qLBZZdZaeoAigBrYhgg4mGyxxwLBaxp8KdCGVfII
FezEG9LXWpvur+sk70IZ36sWbatkqLKgb2gepJ2+V/xol3v/9kKZB61mOKgg4LtFgoeh6no8EPOP
wojVhTKPOFN05NwDfOzk5Wfa14hPdE+pAaFA5nNznM23/FuayrKit+WoDzHBxcGjD6cck2OpLT7S
Zd8Oy15/MjlGVtIYFyOJgpGEGYan2+5BFGIrLTzCW0fc9qKyRkxF1CTsfzNCVDo5psWIJgevAiuD
fNZBMA/CSbhvYAe5yYNg66fZW1DBJW9/eKEX6YyHKxdxScwcS5eUkhCIWocRQCqIyfSPVcSZN2v7
0Qz65ONWp2UslpJL6CDleONFdwDLXLDc9tN7Xb3o3W07KIcF5ArcYWZ6g9dksuZLVMuqSnDDNJ+b
3daKDzLWGOgRefnctgm7XCdjwpDoLJpm4jUkwld1spL6ceQF7tRCXTsNY8GWZKqqVICXjox9XThV
7WvFUY95hnL7pV1OwpqoKhhGKcWl0Z1AGVElJXYMdqJXuLHHuzbemRhDlYP+2hApMa6UaPtZRD8K
m8dpmJ1KQ7avm97NXhRZaSBjsDrNEMYglDEl7Eke3RWgrEcLAtXYVkDtGNq5B9M/vvKMyWZkIKNH
SkQZbGosmGnUS22UFRjZNJpDM9ih8WTqVtGdBfC1pzUnltzWw9/CWBhTFIGBJIe5bGfSRrtSb0Ll
h6FzbpIngzFcsx7KpKCTZZUUWVmR2tHiyjywIvo2P2v75SCMfQIKcNsYEQp2cu5q419yzckRtzXv
8vuMPZrVCBtjKrIITYSCJ7orqY8Idg5SLT1fVzzeSRgrhFxlDIMFZZA4nFyFtLs0iN3rIrZ1W5FN
TSXAalYJ82ijIIqVpoP5GeiQgZM9dqJlnIVzhR3s0Rn3YEhLbPmMJszDdcmbAY2iy0QkBuSzaEED
kG+CckJYpfoUFiP1NRCW8SPE7aLFSg5j/AQ5SyYZMM3OHL+2oBdQdHeafizYLjAyILQcQrBljn5I
LCngnHBT21eSmas1JgBlzHTUSxydoDeturzVuLD82ynYSgpjCCe5IGVfi79ApQZ8wsWC+3cqt9wX
bnqr/sEADEAkf382xha29RLXhQkjnxggSEPU2+rvqt5aSvAjbnm+n3ODLC7AkJRLFWVoQhFA2+rt
C+iUvqV1wUnZeVIYqyTLQavjTBLIuXvwVL5G9QvQ2K9rO08GY5SSMZdBDwxTrpGDONlSfpxSjgHn
PCh2CFVqDH0UqYhkj0EXn+LM0KkBXhFlc3lupQEGY5VQvhfSIcWs5uCVmdUDOjfwFec9dsnZPOWn
9A4IKrIXHP8fOwz0lj6Z9ovyGfSWV+neYAqBPKgRapzE6k4aeMyx5U0gb3IpqzIvxuDZDoOxHWKd
yuGkwTiqPl1oQ4AN2nQHnJWjQyvtDY99cLs7sjogYzKkIDOmsJbQRHsmt4Y3Poeu7hj32ZFiBgHK
/Acvmt/WSwIoJKIa6NwxzkwBtDiJuhm9l8bWq6/ZuCdcnqtNN6ZcZDAKY2qBMSH6lLCnF55nl6Zg
hotFy13lyh5WQBKLp6ObLnolkdGTUjWGadBhpAQTDU+Uik3Fy5cjyqGcZ71do15JYjREjaTU6FXU
qEe7d2f/16QeMOyQgE12e6JbILxZ6X/Qyst9MkoSDFJPChoW0qIf7RQmwK8CBQi2rPnpCe8qGfci
600StQMURE53RXVQ57My2TmPM4WnIoxXGRVS1wsQ7TDH4oYxUBF5g4CcY7AwBm1ntlLe0+i23gnK
SygK9qRbtVHwFIL2Lz+bqN8fh522LoQlbgfaxk1VTyLPWnQcsvsp9Cf9TR58sf1CBt6oHO9sjG/R
6zks5hIJcv6z3o226RMPcxPfo/f5dkKnRLPzx9BZ3q47tH9wA5eDMpYDUPZhWnYIs1UUH1I38kYf
xV9/OJh7c0/3BXSvRs9ae+t3A69fwrFaLLpBoxljNmRo6eKSg3AXiW9i9Xr9fNtFlsvLVhkbYrTp
XE8JYg9AP4IkEhmtG7vaw3TU9yqKLJKPdVisHhJnemtueJ6Hd0DGrETZLC8JgaOblYNieMXiTryJ
aZ4IxoqogWAmRQxakba802o3B978wKn0cV41S3DY1GWVdLQrXhrHOLlr5qfr34h3BMZqTOqY5EmL
KZqhq73QeKwH2Rd5JPSc18VOYcdhEw2aTrdhqpcuv6mzB6J4Yc9pQvOkMDFo0YuC3Je011mdy3Cv
a+9dbMfc1S7eq2XxB5SqIx3AQTCReEtxFtFxiB5ltBke57vFnlzkKsC9059HoNnEjsKLbzgfjO3r
K21bRRFWdJwlae1OVG2tF57lOLi/rhc8D8liESAULuOSNjhbIAMse7pwOljyI402yNu/9ccscPbS
CbVktrAUM8ZoKZlj4Mx35Ymi+hKHcN4U7woZy2CGslgmGGdxBslqMYm3nHPV51wfx4exXUVc3BAq
BLuGPRiFCyP0IrAKTLPumSZGknKY87wDqkI7HroxfeAI3yx6Xewui0RQksnsyhkBR51MbpgqVm4a
7y3ov7o+PYxtZk2JeY4mZT+08UlPcyuvgIqOAC/UDQvcwa4UZmBdURsr0EVO8ssL91jc1VwSajGi
cxyD1+3LF/SCXNq2VnxxX5bwCkiLD9xX8w8p/m9Xy7Yjq6JsC4ngSqg6B1iVQMSHoYQ2A1ssrZlE
s88FlNvUs18817JIdJExSPjShkCMGKnWX70rfuv93B4CWzqjSE2rNK/5a8ftz28awZVMJpDJlnJp
ehVTELruANC/MJ4iYpOeEy/xTsYELosAWGVS4hvW5mOnxk5meGT6cl2LeTKYlGeUorLqOzoxlfsl
FnfILRcia9O5ri6L/gmrXLgPlAn4R2iFxzKgpo3KmbXd9UNsm9GVCMbWZGUQD2WOm+q88iXGLgQ0
/esHeq3bc+GcNgdxyUoaE5AI1ZSHXQFp5JHOMow3Qmgp5wZNQaTbFCYrCPH2LWPPfdX0i3+K2VeS
mRynzjRlGFpIjvblkS69UsZO8qBHVvqEtPvAm2LgaQcTt5iYA0riBZ8uVXM7xOqHXNwOPFBNzmNi
d6wEMpJcTpCIlNIhUC1RPBYygPs5u308HWGhMiopTcnQ4+5KCsyBhSe324kURje8o8NSPCwJztV9
/DkrrdezUZqmEFeXT8OXqIz2fZQC793oOTXB7fD/ohMfNnklKC1bMTVKOHVw0H+r9jrGzyh5bOIE
KK1K2MlZ7MGuMuyoZG7oDdztA87z/qgUreQnc6PH44Kkjtr8COBGwWhhUANPoTmrtLbm/u8cspit
UXX070zUgggL+1rVc6RhEQ9aqR+76UHWOSiv25/u9++zxdw8NmWAyuL3k+AwdcehPKcNJ3LZREtc
ncFgvFYod6APWT4KduGufwYoqS16AAf15MQK3Qr86vVJsktnPJooWd8NWLfmWhNqpz5bk8s5GS8G
iodYbFMafDYwVimYCvY0StDvUsBDPmtn40a3+j0F25w4Ofm2zlwkM55tkFVdMejEf6V8n4OvpWBf
dwibK2vr62Xc2mBI4OprIKB2RzT/cxeQP3AKdFxR+CacNdf4qhwKV9gHhZO+R/cCJ/jlHZDxefIQ
Lv1UY/RgMfaq/JhWf+bxLjfIeDwkq3ObNPh2xqPkEYxWq0+6RYdNMZxyw2vv8h4E4/DqXPl71iZI
DwO5L8gj4S2H/oN5vhyIcW1tgXwvTyewpxTfDbhWzY6UF1OwKnTmUbJsAJktWqkSWuDyva4s2/7n
Iplxcn0uGphqxVVWBRh1xdKWO18hNhegkfPcTJrMrAxlsWRl2eoFBqOq0EabT9Tfx2EXJA8abwuW
871MxrgE1ZwuXQ+XEJpfwFIp1Hdxw7m07VD/YoRNxnik2BdGwxTzVw0AZpu3ZSfe0X3vnGbjiEQE
7/pHop//iq0yGYtRV4KhKAvi1AoqMAJxe7xv2oem9JvRTqeH68LoF78mjLEebWwGZK5R46Ct5vSQ
+qNHcwle8X9zcW9lpdhNJCDlyEEz4VDoEs327PZ++SM9BNh96h3Db/eA2rcVG5CEzr980SZjPjAk
0kkNNf1hSQteZm9n0Z94UU0UFdXUTV1haSs1UcHuXBOgHi+p34OI7Ko4uGkHHhbAtuG4yGEL5kNV
/A0SPR8C/5ehp0N6iSVaBXdIb1MNV8KYl5XGs9E0FUalo2anYA4dw/4YuyLfp2nX8KCFN+3FShbz
wgi4sNsyVLB6VN1gYRZAKMioy/hrLHLe1qa5WAli3laRz0YyBWjThLENQFVrDh9CPKvrb2rTI66E
MG9KGaqR9AbsxUC+yfpeWtzrv8/VA3rKlXlt5aXNR0CIIg4N/MJpb7qd/EgXf5qbwI5fr0vjXRnz
fqo2MgmpUGslwr2cAo3kHpRJ10Vsl3BWN8Z4XWMM5iKLUUCLf6qH+AgGgB/Je34anX4fWc/hbepx
DRJP5RgnPKtTs0Qp6tS6Ycs3/aHYG15yK2CrJDbc5Z4OyBXPIcZfjT3nsJuVvNVhGScs64PcKLSs
nOeyNYaqjVk2q5TMY6/HL0TMbwH2ZM/ASh9Tk1Mr43xLtm4umvXYJApaekZ1k4fI23VLkv4o+7yc
j4UsIYleTb0IgyuCr1Z0KV8tEG6XA+27ArDsnXOd9Ml+8mArcYztaMc26OIR8SeFf9fpPMBZfjNs
qjviTkFZ9N+ej7EhvaRVcobiHJpQqPyBGoMWsrOfdLuC3PGCAd4XY2yJPjRJaoYoM+qYg2kMw06M
86hwVJInhP77yp7oAgZeO4IEXmvGfTm1tiKm91Mw/0vtYyyJVCWL2VHISYHc9MFDjKYkD1dwe+lz
pQ2MJUkFLR6jBF1IurRFy2OAS8Q8qJsd+KMvvGtjTEggZokRxqEMnrk7fbIQfk7Zv4ss2Nq2Wiuq
vNCll7zJbAnIKlh3GMYd5wlt20IF6yeAUMH/me/fi208YWYCjXhiFZmtHpCauIETRfb41wD8U+wB
ex1y43rH437hSWZUoq+lDquzCN+n4CZPXiLpkArY0tpnvKGQDwSGz2bickZGMbSwjJtSgo7TCXlQ
Xni9qx9af3mdACleW9k7DP9+PMk74ftRviFOZS90fmnPW8mnJ/r8d+gES1iSrojsRBhemtaYCkWY
qRWrUJ8NuXHM8ChpknX9q/IEMZZDlsJ80mscuCvvgyIAKaLhBfl8MvXs9bqkf3h0lzMx+mPE0mAm
AkT1s1uI6Z6UhT0mixsoAOkpQY9IdKeO69kWJqxpSjykz+15We0in9GiaJSDVGnhUZE5u4tTeZQj
VzomyKKxckH9zgyMIizP89B6ttX3IphRqpBgb0ZaQF+ry9M+w+ZmlevHGWRCwdLstCx5uX7R2yH5
RRxjcBplkAOhRg9Q6P2FeMrg6JLdSU+1vBsGnlHY9qsXYUyYUndiNaQp4v/kpN02ewXTwEFh9R6N
M8VdgKDp+uH+Iar9LZAtGoQawHNjQCUCsNXK9vqhB1q24Y7EAsDl/wOqnvM+2MqBsgTZlIqAA4NB
9LoptrqlsSMDhC0D57Ntb8tc9JMtIAiERHFL6/FpHlqBtK/IU5Y7Y3JM49zOknMPJBd55Lz/be90
uU4mTBFCxWiFAoPq+YD/HpNwX3JDIY5CmoyNKeQ8S8CGgUznr8kLMeAKcoFj7i++fFe56i0FW5h3
xlMsWqXL0RaOerIFhUg1KdgkPId4mF+MXeiCBcQpUUhWXBmcOwpnFmTzNnVk+LKBSo/KjpD1RjHX
pUybh+mhX3ylfTBnTiGVPqhPngHFYEBT6QoxRebBNVWvTCJd1RnyCB1lK0z22hBYNQj7IsTqQuZ2
xpfrt7j5Bi4i2X6USdn6zBGhbJ37dX8yi1NLAPHVcZ42VYMrJ/vwH6v4EuR/SrnEyFdnvUJf6CQq
P6+fY9t2rA7CJAG6Sto2pgNBAwDbFnCkB06zM24+SJy54x5caczT6lraKuzwpTBscZKxdZRjezHf
a3bjhx4vA9j2rquzMY9sjEhXNRE0vfNMDHXXfvUqP1K3Fh0antH4WF+69qkYVx4qcNEfizQRmB5y
t/Q14C7pbwSNtQkrd5nTvSav6V7BelVht0fle4dVvA64D5mb+Xxqlu3h69XhqQavVGfptbpJU1gx
NUXdUEdkisKQjTT922QXZ8UG+w3Hsmy/9N/P8CPYWElUQXPTxgJeugTc6HzcK8BuHDkyuBrEePKq
EMVmGBAF0k4iRGFqXneyF2xe7QJX4qR32y2i1SUylkVsJI2ACpRmrNk+fBmwCAim8/thFwPiITgh
zs/3tDGsn5cKcdKf0S2Syx/w0dhd3WkoqePYC1gM7MTFa8BIOo3JQc5rjsvbriOt5DA1S7I0YV8l
VFs+5l+n12Zn7jEbCuwKBVFgiD06m7fathkDrmQypkcLwRcRiQDFHNTnJgH9OSD2wlOkalYf8p4n
RzdZUL9o7FIpWlDraCbppESG343zsZaJzzGnm851dSbG5KTCguWbBoAErWt8oYBQQez3HuWQlHex
03TOH624rwTSg68UREIkli4zHFGC+WG8hKC0JoycXz/W9u0ZKMIbigEoOyZaj6pID9sZ2jEZewKY
HD3x8pp3ddsu9SKEednGpLZIh7BCJx7inbIDTH/1PrzGdnKeHYA9vkvYB1Duqj/TjItY5oknekAa
LcLZFs3Vw+dk3IU8yCnOydj4PFAyFC1nTJ9lZJ8O+1b9qyhPPeGU1+gf+tkB/T4IG5YnJIuSukHF
Ixxul/ku03YzKVxRc5tGs5XQ+9cCmfe7BJPRDDM+WG9Mt+h5WEua2wkW2ohQ2e0AYFsJGEPG/XVd
5F0mE0KYadAEUYJkZ8DizeDX0o9KOWOw8roUjsaz8XkbTo0+JjD8Wrtvc9Bg2BF304Hez7UPxjxd
oVaUkdDwpAFeLJ3HVwyLkr8aB6Dj/uClHOq2ub3oBxMQpHpFSpUWRLNM2Btd+B6mExavQcEZjWet
G100uF1Rrzwy/Jxlo7QA++wI8XCWwmexBD1nnVuGpO/KsPnS1AjdyH2vdUezRwyXzy/YhD6NbeQ1
rVJZ2OI8ZmptxXP9V10oid2orWMUHUIRobMbAlio/keQvEZd6UZhCs6U7K7TNKsMMkvKWjeaJrua
BmiTUKHsMdqRILxe/8LbLg/JgkYbj5LOjuYuUdkEcyuiqJo0h7L+2aqK24KcU0nfu644xoa2L9XO
FQrRGcviqWmwIqG+LmARqbmQWTx1YwxsnJTinEuIwlPAM2Ru23zpEk4NeTPjBATd3zbcZMxrbuRh
ETYInAia41mS7JYqcBZAoUqCeo+u+U291E/Xr3g7e7mIZEyrHChAntDgdEdA/iPsfwiiybsuYvsr
Xo7FYnAVxiDKcohjyT5d3IzBQBHfqI5qfSAZ3EbPAh9oknOVLAajiZ35gJgY0pgbi2QfSFXtj+K9
cXtAv+hvNcq+QBw76K/hbckx8hzrRxibW8V5MBMZrsQssPMdlncldFGfajtcFvv61XLsxSdspTpb
KpSZgYwHrI1FeQ7a2JOA1zAvpRPnlX9d2j/kK7+VhTCR0yKEVQI4p1+BfYqKyPTaHemMm4BaSOQK
ms3bFt0eT1npDmOAzTEM61HCVGI6W8kHL+GwCzETufs1yhE+cgH5Nn20IeqaaEgwOewaFnb2iDnK
kKj6wz6/D78CdcM1HQO9CfTdFCQQnV/4+Xt+VN7KHeeGN9unhiqauk4BEtgh0ASLZpHS42OWsK5G
iWkOtwPaSOiCSkUHUIIE85z/Eag3WUllvmueLkNYYEnHMTo3Fh7iyC17EWnTUlv90fwSB3RmS8w6
9/ppNy2qgaEs4MgRIDKwCU0nZZlmIDhJDaesTkXuyglnqnZbf1YymMcYYWcEXH640AapvOpm6P2g
eO3q1kf15JGXjW4+yJU4JvLJCjkbBjrSGuc/RvHL3L2F7b7IXCN/uH53229xJYn5ZpOhgkU6weXN
AXo9iAhCoDCMEgY+O1f15J15Ft54Y+Tc22Reo9SDblmZkQ7SzB5ZNqbWU7s6tg5toaE69MQ55PZz
uGgIEw+RIiKysuCQ3VDYaRFZSrI4IbDm21Mbn3HNUXqnxhyp9OY+xXyrm2UcvTz0qbqYC4QaAAte
Gk8JTef6wXgiGEcvzeiUhS16SkHxItUY+Ew5Efh2DWZ1CMav6+JUjQ2FwxN2+QvgTo6xL9/qluBr
6DbwptC2Tebvz8Q6+EVsi6SjDp5WJlo/9SlUHL94xbk11qfHoImWgUSM7LPtLC0pTqGpcVrSPBGM
uVjMVmkTOm+hBYeoC62OR9zGe0KfXLZehp1JoNKiD26ll1+9p/m2wQqZ09mFz8W/3ix3XDSBddqR
TOYsiD7mqSjdR+bpo5W9Uvepo9yR/Ahfr+v29lrNSiBjJNJUMKo+/lWQA23QHrsEx+lVsAFE/DQ7
uUfPmXAJ3TajrkuqwNIHmKO2DMKEJxWS1zT6KYmKlYk2lg6s68fbdFoXOeyUUd1mQyxQho2lL54K
gDGNarovlqfrUra7visxjG+MSLuYvQ41Ge3RRXyHLZBuV/rVLYiEnNGjE+JjYSXPXPS7TWJm2qD5
T87FPAEymlj/6yAZi5Av6c/A1iz1oCL1ze35jriLFaH7QNftwcMDeNIWlNc5f4KNd82MI40bQUxD
BaMuFHIi6+3ypTxXnjpa1XFBnAB+b0CShQ5vZIOjReweb0NEAXxrgEZdYiTXohOmgpX2viI/Xv++
m3HC6pKZN2KEvTB3CxxYLZxilKwrjKDuAIC2jPvrgnj3yHjQLBzVZhghaMaeqJRZYefWMSfI2jT/
q8MwDrOaJzHQNaQFU4UkgOzbpLSK8EQG4DUZgZXK33oubTdzLlHUFUDD6YpMAEopmWyUPjSAmU5i
0NoXJ8HrHB2TahTkZTmkduPODtIfrpdjTfcnmcxdKlMnpqkEmR3ma8Jd7gZ79akFqZdiy0fi8PJI
xhd9Esdc67BUYofBEsrx+oz61lI411WDDSE/CWCikLEap0lqQCJrql9K8Ra1BhIc5NTJ4tsIOzWI
7szeatubAEuQqXzSEk6izOTorHwWXMkUAdZQg6jZkVWwi8rad7F+XcDPkxb3qWK8CUP5v9nuTwKZ
D9gIcVmPJQTGkS0LP8TMboY3zqUy7vaXDFmRKTGJaGpsVVIDSlkiYeaQrna+SKcaqEO1o9+idY+V
nvnIC73YQO+TPMaSaMB+6RRMCH04ChWb2iGS1RZgs6UXerwEgHnpn4QxF9gPg6JGGj1ckAIM4Hse
nzXx6xx59XRUU5vwzCSLHvFJIPMGtLIzclGngBt/FSfKSQgUp8P8lt9k7wF4AMo7ihqhOYWvPrRc
Fnjq6VaJwC/hiqKJgKGUFZ0Fj5CboJraaKHvPfArwAYvxMGgyT5z5532HRB0HNXZfPArefTfV32i
rjDHoC0bDO38avDtqNdPbfOR5qr6A9n/r9WVTydklAflo6kOAXkAChj9MPrAjHdiu3PbU2B1tuDw
oPzYqOaTPEZ/ZkwWqCOFgMHyOOKayMZSznOO2AI4wod0Hz9RQCkxt/5XTp1Pghk96iUBA4s6THfW
7IqBQoG6mAK+/v02XdLl87EwdWI4kwSwKniJAYD41RkYEeeY11pho2v2JKzRbCpxqOoaNkw8aF7z
aL6J38W31qFbkCmmFroRK6DGiWtmOLrJAtNJvZGkwMwCeA8WMQH370WOcY5tLJaeGkC3RM+EVwqj
unDl9bENzRbPr+xDXCe4zR9USETrBWI99amDg29sULvpoaU5OqcIzw4UfLphxi12rRjWRUpDC2zS
PAgWBb9IbSDi4XW0ABjObdWqYxSvsdblG874ysPnp8p47eTUCq/sQBsFrVlMsAP6GDrZckoXLysn
NGwezfnhus7+gzoBi08zZV0WWTb0wAy7GXilCq2v6j49bFtbqV8cjQdToivn3ygJWuJHPBq0bYW6
CGZMT16NadcXHT5v7rbALdfmL9ePxhPA2Jpl0KRioQL6xZXSG5HHn8X5fYX5/XKqEgwvIXoSyptJ
BGF9wpnKY/smfyvi7ytSGKPVJupSpfGAEYU9Rcqtn5f3sLaaX6Xve/nVeNPP3Ge37fQuQhnth8qJ
2kIZz8b7DjibvR952etwAJIRph0j//o32n7jv4V9iuLTujamBG9cSr7O2THVZssMfb3VOa512zRf
5DDfSl3qAjgfkJMnr2HoZUNvzcq362fZfrUXGczX6oB43IcKZGRoFcTmqZFVayKnRTwOvHmI7aBP
+S1LZ7Jjsx26CS+I2sbA1+3E0+8CzC7TOAHEl9+vH4yj6Dr995U5qpOyzhMTahiZzyb5CaKn67+/
fRpVoUMrhmKicvTfAqRszo2mxUulEGGUXmywukO+D8HzG3rcmGdTwVfSGF0Iur6dl5TubR/KhwJU
K5Wb7kWvAR1E7OSvnLNtpgMraYxWVFOpFhGV1jgTeNqoLzHvQlC7JLvGHne8CYJNJVyJY16vJmiq
PNBsoJikdyH9MjfyOSp2whC7ScrrG/GEMX5K0AOpw+Cw4gRV42Tg7K4bw5EydxF0i3DrmBxp7IRO
35JuQUQAw3QIbijecAoMLMA2YZLBAIFgfgeyHCf6AbRNHrHlZtZzuVS2TyVLkZlNlCaUUsvQMfB4
j4YnlyZ400itxFDFXb2zKY1LwQyQbmgzyKYRAsfStFN63jTaps1diWFsxxBGpOkHvDZ92fXCw6jc
zdU+FTjelyrapxhmJYUxGm2rNUWrQ++LYL6Pq+Q5XNSvDQVYkyqAoZ7VnDdKvGmmfks0RealFcaU
LeGEcwnNLsRQGi+8v64Fpsg+raAAFoMM/fvV5Oj+7kDzPs91NUdV7b+1IKvURCypmKSO3Ek/LLMr
VmB7yO1ccK4bJ86NsQPyRSm1k4T9fichpZ1iLmg2eY2u62qAZYn/Pk0iFk1e0BBmrLAJfJsAjbaN
rATjM/VNPXy/fh6OMBZaOuuX0JwnFTpn7NFft/LyXdNk25SwpDUd0+LLdXGcL/VBUr16r3EstVJg
QFzTF24dfY/Txo309K++CguAhGd/kl5e9FthvOQgNg0AEsAJ0oCGc/ZTY99zxw84Os7GtF0xhjNo
fmjFA/TobgqEdQIeXwAZvSPbQodKtrofxFnuogM3w7zuKU022k3zDMzlLZX9pUcUkB4A171TgYUj
Ovr/A9p9y9qakqwphqyBzkdnnnNdihh/zJD41IuLlWdrkVQrMQjniW2p5FoK85qTeJhFY0GgpgIP
hNS2luxM8pJqhS8HVtDEHJXc+n4rcSzilZbOY6IMyNLnA6W40PediyVFLuAJTwzzqjUzrNvchEOU
/Wbf+xi1/3CIXBiDrVBtfRzGIyb1XBNBpbfnKx54JuANvRhDON05OmgY5l+s6y+aoxPs+uqQLvIS
UadlYh/dSJ5y/d3MOZ9oy2qsz0SN8spqYCfPUKQZFlGcgwd5xI6jkmG5v0tedf1dH2NONYMnjrEa
chmVsd6glmAGJ1DY28S4D7raWqKbZfav395mf8SUiIp9AMpqySYKQTuKjUZj3RnYCDWI1sz9YJsn
xRd8gCOgRHtd3vbRLuKYo0lLOOrdhHgpqM1j3ai21MlWMUVnXetsMrT2dXEsys9HOr4+HpM4RE2U
DMqIq6RsU8opc4Ydpa82nxYgc6MH1Ng/o69qbvEAeFlkQFYw+6p1MZ/kssAzqEAYr9q07xTsksKS
HvIvv6AqE1cTLP2c7MkudHiR91bAuDo3C3FXRUuQ1NQw5/HrPO6l9EsdP8cwmdfvdysaWYthHntY
Nd0ipThlqX1pRDDl5Jw8k8XqY++RxZ4y1EIeAdwI/WysGc6tvFE1G0Pqj+Zd7dDRvnIfWHRHiS7H
gxj8ddzxAPO2LcxvnWW7QxhlWsB2iD+hUh8q86sgHUaTc8zNtt7qItnlUaOYxEQQ4QR+YYYkeIbR
K3Wk2GvDHlRiL5y4i3Ox4A77b5vWFfClApBWnd6ePMDN/OJmNQ+UKMKsrL9CPwFvC1jlMQ7yXBz+
H2uE13WUiExSMwYgFA0b6GjrKl4FqGRwN7+h8/aXcJPfYevZUUZLe+JikW679/98TiIyxrwKy6EB
Hy7laZszS7WBOg/Yr+zYHEdvAU0bqPWOKqZs0Gj0rr+WTeMny2h8S5jHxeI4c+WLOS4y7RUZPfCo
T7nqVqmf5XbHY1DjCfr0bVslbbJWc+La7igBz16fgOATPfS64l4/0+ZHXJ2J+YgEUVq5jCi8g5Uw
D78nGDURHsrZuS5l086spDDfrBELjJAFheYoQWaT2cBQYdg9XZex+cxXMhjX1C0tmggUf8lo0DJM
XU2tbGz5/Dsh9DpXkYTR51VUdbiutPFkYqe9aGUlLyTi3RZVj5WQao6yIDcS1ObkH7OMHIfnVZkR
z19G+XJVbPGvjCvh/0i7ruW4cSX6RawiwfzKMJygUbZk6YXlyJwzv/4ejHctGqKJu/Y+bZWrptVE
o7vR4ZwkS/AI9c80ZRVAlkoBn8mJl02uJq0LQcznkoWoqZFq0aS1PVC2qv8PDJBz9GzbaoqSri+A
pkfZ38Tki1BGtE31VyevU7e0OBRJyOq46fB2KTurb0NL9b+F/5E/7N25MC8XZWiyJp/Rqq0Agl2D
U8aq/yNdHSuCrehJqjrOoUqLA5qVJcCOuDJ56S+7X/5OBuMnI4wPTXoAEJPhSGzMch0z7wuFTOLb
1+qsgvFmYCwQhp8oJJtnuOQWu2LTUaRryMDrooVKhD8aDrJdtw9QZUZusd+2CI7rZFObapxzqUgg
2+/Arh2aMtgLKs2Lowg8LsV/G5L955tqGNiXFBVI/YxpRP4AcbSC2Oc3ufI6TpzfX1fm5++zdSlZ
jYpET2EXyXzIoockdsPwrioOf/LJ3qQwllEbRBhlGrvbZJfGlmFUjtpmVlQHnLNZ7bHS7uo/3+vS
/1hcV8X0few146FSYTd8N7nkE+AmbcGdbtWzeDseoxdtb75InPbhuud+k8pEU6Uau9Ck1fnKB/ip
QtzA5LXV1p9EC82YWNrnFRYVK7z44ivxqJ3lnXBDO/XGrWlPu+Qqvh4BrlXtwCPnbR/eupd9U44J
sEEbBIE6IiwpyfcgtsfSS3nLh+uJz5sIJl6IQmpUKXWySX6rJ1fD+GgmiU2wq6vIfxYEf8pia19i
CbK6dKZB4whyKfTzBFf2zGO24+EzriasbwcmM5EDD6yeVCME1YbXN2A8aa0mclP/uerQgudBX3Iu
MgsdO/eJ1msDDL8fdwIBL95XybCV+X7bFtYD+8+PxwLHxtikqls6CiqYniEVVm1MFmCBlPaM+tFB
AnOJzjkvztVi6dBTMBeXRUhdR/6i6J80iZPZrb/4sfGqyiKIL4G8+2uAz0gdJeqIuxseDPR3y5vA
zT9nZ+3whTJP5u5L+ESphVIPqvGIWFav1kI2493FWdGRVUK25t+mMbgu49dGjjhfkEWN+hFD3qSw
Y/RtoI3jrJRIYQqg5sQY1q9eKkmzigb7PV4w7drUazCvvG0qqyMVxkIs4/QVkoOmgl5qBZVL8K9i
48zKwQxltW72FZDrdmpXsf1f95jeacs8ovQuzbUwgtgRD6lJs1SpsCuRWFJyVBN3GCZLR2eMN8y+
XglQRHB5i4oEU2KOcoq1Uclk5HDqDbGJa34OjprTYVkLBJhujA0dHovcaivf+ClREmm2vwh1o1Qm
aLBDorA3gK4z72ssh822iHktPkTlesFxIY05zWgsp1anbwe6JEFnX+MH7VBTjk8nejBRjfgT61nI
Y44xBatnBxrCH2MXxZO6q7zgg+YIr5qDtfwrcV98Jpz67XoCq8gA+xIBk6iwoSHRMZ45+cjsegAk
ETfeqUgsQcpBidNGHl3aqsNeCGP8zlgZbS0FcKWBqDh9OO/MaXSn1jjrdffA+Zj0Y7EdYmMhizHO
rG/zOcr+SZeRNaCcSleJCWZYhj23syVvS2ODRJ1oQt62kFY6mie6uUN30HW3ceigNB/Zdt2/vWn3
rj4jp2Un9CFem0ljFcNNpGOab68Z3xrhPNdXZXYsB95oy6rnXshkzLMOFHGWe2RjVVE/zDGgWIbg
UKZP2wfHkcKuyMRtqRqzQrNZdBMwSoud007kcTmsZ5ZvurAUd5kGCsSKFjF7QO9RFhzMzljzXr+u
Ayv72Fzl7nQSA4ucp/3MSZxX84mFaCbxI7Fe+qlMk1phJ8YPpHeH4tZIdDcC5mYxTpYU8uhFeSKZ
KksuDQUwVSHSL+7l9Jufe6l+F4sfsuwuVG+lmjdhuprALFR8d891X9N03AYtIPdaLDpV1x62zYQn
grnespDHStdJUEnKHdPUvCjioc3+Jtr89I0sTZ1phAkK+jBF4MvSRuS4N+9ba7TbJ9Fpz7zJjHXD
1wzsDIKw6F2DOi4bQ6k7NCiqFEQm6XTMkDmMTcNBSlz/cG9imLNpRn3QQgU+eAxKG68CJw559SOe
COZs5jBN05zm5aPiTuEX0XjcPvvfBK2fOrDeNi26IqoafKrB7h3pKgfIVuTNx3BPnrv9tizOqbCO
do5zZVBjXB3Q3wmWoAJmozIEWxZCa1vQelKuvCnFuFcyNMkshxPNHf2jvA9eaX0nO/fWF+2mfaLT
Z7mtuT7QuHObN0e47iDeZNPwtsirxBJ+faRj2uKxP8Q3gH8E5hs/f1t98y5UpIazEIP1nn8WpKb6
Plew/pzeySDimx8GHrPTb+7um0b0XBeiqk4rYqAR0lyK0o2pJ4AEHuQ7CiTQPfMw4NfzmjdhjEtX
1FxLyQB71CVLyR0lOpnBbvyPdD0/svzF12O8+IR9+1knqPp32LVMQFdaWYSHIMb9box7GPW5GgtK
lZpeAczpnJwbdJrIDki42ITijZNyHAW7VC1i/Upsc2gUyM0xTcB2MP3R1hOwbP91q+wss9DVBEhW
aIlqr6NDM7Po2D7Lnn9DHw3JzWD9WZr0JpAxciUt+0DP8HqXqwMSpCjGVLOz7St4DlBjrFsratOX
ZdrnHa917RzJz51xJZFDiC4osVtsr5gvfslJqTmuUGOsvO9yEYBRqMvW5TmXrbpsgR32/JeaMUY+
qBHgfYFf4bQBcEcUELLN1+CFHYGTGh95ZT7ud2SsPc0bkvkizmpOZdscwPg4tbavA2kXx9hYiT5b
ZvI8GUkOuuBzwx26+00e/2YsTKjU5b7V5xEHqVrzTgZcLO0bgdFpz1OVc3jskIcOIEBRCPFdmy5F
N8Spm88ar+TNk8G8l/EdgzKiIxaDrFhF0lqDFuzN2f+T+v3bjdaZQNnr4iCqObLLSLxrgLKVj1ZT
WlrNWR/muUJ2XCsKihhrHTCOHidD+TLDnXbQXVrgaD2d9zZerx39VMu8/PsiYiVlV3dxCFOgSxfm
jY7X/4Rtuw/Nrrqie4vmY+gJXznXbf3d+q/9mZfewkKor6QGJt9R4qBhkm56hA3QiikxFp2lCD35
kSNwtR+70JK537HqS01E11ii+TUFKOD4oIjfVOE4d596/6lQ7Hj0OCK3zdK8vAUXOooZ5lUIGCNQ
7SxB8Vh4k2yFrRUCrW0CD2/oZqI1yhZvbOU35aO3b8vcbTOQUMk1UINUzpd9/mPoSJnlX4oQoA4c
LN6zi+NNzEuKudBUnwVB8HN6msquNfeFP1rAQo/bb/50UuXrFK0StAq3P+927mNe1h0XMvNOj9qe
RoUgx3aV6kiCaqmGU/KyH2oY7+s5P7/mZUhoISdRsJQUhXjwVaPiCKHmppFvZwFieFbseiX9q2cS
YKB+zR/RV6glk7KqVXLidlW103uF42BoIrClEf33hUaKkohGnuG0zHkXF8e2+vB3J0PvxeL3JyCN
pF2N30++p42nZgcJbJXcGSXqbbe0YLICP2wGkoW4XYNt0L3yY31KLZ0CNNGxqMPfqcR4jyIN8i6j
KunJLggPo3xIi1stKDk2zbu6JqOUFIR5P9DlS8paGaJ4GLiRpzkU4CrbBQ5v1PQ35aifxm0yepGq
63qfpgFtamON4bbE3ph4CLz8JvN02+8sE3LB+gRISd/d/qTr7eM3j2wyOdDQG4qp5ghz4t2I8c/Q
jo7BhzK2lZsfLOXmS+ilV9yeBcdu2OaBKMxGL0RIFvpddD94wDpxosNs1wg8YLN82VZyy0mZIv77
9SrAeZAZY/LoGwynUjuAvMRqpX1d5RzD4clhMqCuG5XKb1R4DbU4helVFZJdqr901X+DxPnxFMRu
ASxG1jTQq/+qT5WoUdyoeKWp8pcs2OXjU5zsA4wGip5QJ5YQcmqWqyF0IY+xEdA/+dE04bBQMwr1
l9x8qitn+4jWc/E3GWylBcN5ep5OuAM/YFzHvb8rLtSm2A+3t2Vx1FGYz6eEeVxPHUw+jK9M4FGQ
r2nCaayshitNVyViAKxFZNfFUqInVUehTOZacbP+k6AZR9E/6tMxNp62teGIIszhiCSNSrmGqCHd
S8OTgpo5vMd8kkKOoNXP9qaTzNwi30w6UnQI9abs+omr9Q+ZypsuXnULbzJYUBSQJgHGtoeHl25a
h65Dlp8VS/VmNwMKC28piKMQC6mRqxFam50P11cW9jShU1zdtSnn7qy/I1CCMAl4SyVDZZyCIIaB
lF0Gt3blVX+Y9wlo4YB+6tKN4D9SaSGMft9F0NfHRMsrujsT9B/AJmknve23vKLK6ndbCGGSIwJu
trDQYQiD1oAGW7QEubeC8cu2XXM/HJMgmXOoAzsWYjJAkZAPAXBjAKwK9tkwxLRHdRxFLxAcA9iG
SsJ7jq0mZ28qsjMYhRHO+lRBdlHEVim/+rwKJfUx7/KmhQDmoKLe1DudurtCPYnJrVk8T6qrdLxa
/CX/3pLDnpUk6dOYwNfR7eLuLF9RDpjIrj6GqILl2ICjKNngQP5WfsHswIn7B/A+JHOIgzKIYTSV
SNmUe8W8LzSPYyX0GbWhIPtM7wcF1E+0E6Rg8HY6B0e62gei+xf1FUzjbn/GJTvUnh5bkyf95d1m
PYhalVEcK6hFNO7o0C6zf1Dd5keF4KC526pyTIadZc7jDs0uRUF2EYzWQFTLLw7qvB+5E4XUJrY+
Kf1DFk4ETF6R2jSwmdaZC0vfARjyNO1+jAXEx8DhPlxXvf7bZTCpw1kInDUdnCklBAL+57u6i46R
B5pTPM5zN9pxpa0GzIU0Rr1cytUJAN0/sntcjAvtlbrv9+OR5vepJ6Le/X/I5WlJ/66FlmIWijWR
oCW11BZDVwgE2JsBnDKGLXgPM46xvEvri9yXRAHGoqXfG7MB2lBhhWS053HimOX2DTcvbnyh1hAl
8JOICU49P3T5p0DgDhqt64K1RgOZgQj+gl8/HCn9YipKJAVq4NQHPI5OQ+uItxQbMbALzH8GNmAF
Penrn9y3N7HMeaWi3HW6jFia1btp/pAr51g5CsX9tpT1x6bxUwxbtUnS0RjCDj6k3YEk3gUn8jfT
bY+DIzrNTbcXOZnpeqFxIY8x/3YK/0EuAg9HeUCGelJPsVM+A484ejT20+fiJuCm3JwjlJlwF0qd
MSmhjhHU4Fw3yE2ffeE0NDzdaC71znOhdqopmmIAHpEV4xfS6EsIBnSuowFPl/8YXdEwIO4D7sbm
6n1eCGNCK1A74iajwij4O6Hr7PeYf0P5HoC1H3gj+Ku3bCGMuQN9rpMo0HEHRPEgkRvCG3NdBc8z
FgIYHxwFSjw1YGqBdxodQAIfRJuC5SQAVi4KS9zRSmm3p5Bk2/a/ahkLuYw5KpNe5GoLrxiBdjz1
MtU2kwPhOf31JcKFGOYyz0WBOkeAJ3NQhdaYJXsprax2kk9NYXpKIlS2Pvm7oRpB9ZJ9NIzcnsFZ
giX66jypmdVLuZWlk1WmD50S2VIBAF/JN/Z1MN2QkkeFQb/1781Yu7iMhUvFyLuoTbRKrmRerxzk
+TAK++3PfrlxWzIYgxIVP42bENOG4UHzdAsDUJ7iVrbvqJe4RP1suPvypTgUu9xLLBkmQAlCox2x
Hr4Hzh8lNz/PR2PbHyMZg3igwIM6Iv/otah36Z9HXhts29iw8fdrJJlBFJMCyQVZd+7mqKt1mBwX
nrL4cfvjrhczFtow1kYUH0jydGykNzE6RHd0KJQvFn/3ocu7QDxjYd7/GKpUdZP2cEL/RkiwrPDU
EE6I54i4EIQv7DEG77YJ/nOs+c9nklzPUetEGrG3PxrnbAhzNlE61kgkUElOw09TsCegkCwwVcwz
tPVn5dvZEOZshCgbmoj29Rq3eaL9IHKgy8MYeLH+D6YgnlbM6eSaqnY9LZqMO2lHkQsGrOfEoNGz
vsx29KIeVTs88kAmuToyvaewNKUJMEyXhPoyuhzuTDe5op3LYMebfr1kKBuuhC0MiX2tV12BQEgH
pcOrHnMWDWA7qJ71s36OP4FGHLUOcV+d+Jjq1E9tCGeRVoJ8mMxoRm3XLA9aeCLcYVGeehrzMetB
MGdUq6l61VN1jW7A0QSAjO/0lvhlcug+qQisThDN7Ewnet6+FbyjZDv3cS9WVULNNb+SCwvpGvhl
+u+GBSJLj2+vHHNl0RjELDVAE4ZJsFCdnd5H7c3/BG5gT6v9w7Zi9JptnNu7Nv5MGiz/QZKSun14
let3AmaZu9zSUeHZFsX9hkymFshxmck+XnyDLe1E9wIv65qgOKYQgDySnm2D1Nl+MwoSmRHSZ7pZ
HRT/u9Zzig7bR6RfFkUXzjjog3gceygjB5+mwstr3R58S+15VXKOHuy7BNguc51S2AWT2LP4WUr+
Tg+2c1yXzZxm9IVqpLeNlntmeG6Cem/2vNNfV0RFFV4DF5RpsPdXNPsgNS/3V7Sra7odGTqmC9x0
qwJ3b3LDg1RZN+2fAk3x1yxjKrsuL2fkmmP82oIjUTyVZWylyW3GI5Shf/r7S/Qmiakty+NYVE2D
JO4HhXzi/dg6580mr6/6mG9ymHeVGiS+bpZwsnQ4Be+q4whia91tXd+qLRBYezq3B7tu5m8imTub
a63fDyYC5wUQD0XLHF3YVre6F1qIqnbTqTl1sc07O46xsHw2Q6mNvuDDWKLsOHT7+s+s/k0tmmot
bq8xEr3P6Yll8VHvvFI/6lloTbyYzDMM+nUXYvoC6xoKfZumg+bWUb2Ptcnq6vkjYH8t2RhuGuW+
0HmY9ut54ptyTGpVq3LTRw0t1JCnWJLPrX4dzyXn5cITwmRUuhHGhVTAFolha91LGNmB+fJHAeNN
EcZlDKpPSDziNVJ87x2K51A/K1ht863+OtlxW/Cb/kJ/157WGr1ptBi9gB5MALmTP6gx1pwzOwAU
qPk9cxIn/jDfGvc8I1kvPf17rVE8YD7lPHddGUlQU9inB+OYYdxSvO33vV0ctH3ywEtLN08O4piv
Gs/jEA4Urg7UlVap3PhhaoG82to+vE3HoYvvtgPwUCkCClJbh44v3Ju6neu2mXMGhHjfju1Xk3wg
8BNQBoMvGDDHuJ5+X+6x6Pko4sCCB94zj2VO+tH0fzsshfHBfojNyBQLlxAognG0sbPr8lYCX1Jm
j3d4S9zqtvYVBV6bZtuoiT4YrnaWeH6Z93UZtzyPYTuNdE1FzV7yCrRb47Uv3ZotL/vgyaF+euHA
jLoFcIsObZF5Oh16AXV1UMudXBscc+FcPhYk3DRJ0uuXtbb0QS3dsHNb5aYZT2D+5Uha78UtTpBx
ym2WFmLSoiowHfPHya7cyQZr5AXRoMJbSSmtDNQYtVW+Gvv0+H9stPI+KuOfy2L4By+ycjt3dnKn
AE4EBeDUnMYJ7yHZBrgob2rrN+n3P94UN5JxM0qWlZlPcRxUC2RUWKTtvoGRA1Ni5Ko885wM9ysz
XqadSSSMBaQJew3AjolLKWvU5wzLtLo72sMVWjznEgvDdKUh9v4EKNh4O2R24QDvTwjPZoSOLjqJ
c3hTln8EnrMQwdyNsBXUdExRqo0DV5juw8yZeCAsnFvBbhgYeljOWorkvG5cY0T9V/0cDTvJeJoT
b9tdb+eWYMZlboXW58TPRsTzGoQA6OvYAWDOyCNowMGhjL2nG54n5dmjxlwDzHUbajIiOQokrx52
iY/OR/2lDK566ZiVDh7AlpYftO6oZtxeFvXSv83YoS1zF1J9bv3ZQLenAtMJxcBNPP/qR8fYPPBs
cX2wcGEpzF2QzUFPfBPfVizR68lcqbXKPZAenPFoovk4oiBJO2c9qkI87g+qyIaibN2iCBNxABoi
EmnhtotCrLZeYwy5Hw5GZ0sRZ5aWk1mwZQtFGMQ8pRuBXdqADNsL5lsxcrcNdfNloItswaIsOj0U
CK7EVAC54s7gZWOcK8cOMgyjJgmhoiHijTea+iioRyG9Tucb7DdsK8L7WIz7mEZNCU36surH61E/
FsVjanCyI963on/CInqrpWIIPsVYonX8/rngGRdPBcZnTHNcAzgQv58NxBFES88KW2kO299pWwmJ
zY6nUgwF1FnwhgruA80x82/bv7+thMSmw1mhzGB5w+8HyV6f7od6X3AbERwZbDIcaKkpmzmKRfFh
vprOsRPu1Gs6GaPtak89IN472HPf1mvbkCU2M86aVCR5hcpeGr32PbYecksAZ1WXGFb6ui1qO6GR
2JxYk0KgXFMnMzSyW7da7AyZ1lgKwB2FquRM3fKEMamvKdZZ1FJ7KAw7CQ8t2YfEC+ePf6cSczvn
fCgxVgQ30Gil3SVOW+lW4YOt4fO2HE4UBNbar3e0kqsunOgwPQUcNo7YosZLQj6j4eeU54rjoH/T
Efs3B5TYmdsEjFNjRGhh+QBubzw0831xiMGKwh8n+k3B/k0WE99Ja/qDSlepa0DloZW9I3Z91VzL
+8IWY+syx2T1nvFRtcV9+oHXY+RdOSbCz5UGGnEK0diH92J8qwd30sC5YTxLZMJ6CghqXRBhiVV8
HL/6zY2Gwalot20g23oABfZX+8Bkg19pBQxxxKTS/NGUjiVvdHl9FuVnfkLYRnc99ErVAurVqYHK
Xz5S/prMNgHRGRwMSz8iQ9/xYB14arH3K+6jrmkhskodXX2diEP+8sFD2GZ2JohK12qQQaGKBy9y
62fjUcfTPNzHx1pxtg9qfYVj8RWpuSyibRTWLYkDiNPOdAoR7XwMbgjI74A4vZePFBky4PLHcvwH
uQyULKQOlZ9rfqmjDnfne2B39DLb32kWiAf+Dz4Fjv8gbFelSQFoo6nQUR5Pc/M8+6dc6a0s3JfF
ZM2BrSmvJH2QjJDzcbevGmG7LdHkg7I6gJaGfk3Cs98fUvNBbjl3jfMIImyzZZpABRrCc1zA7UW3
wLKgeR14jRPcFjs8U8+8eSKe0bDtl9gvGrDjQuJgR9eU+9Q4xLv8s+LETzMeXgoOUb5t/i43IOwa
31SOmPCTkY8IeWCb2cdOwhKBm8537QvnUtB7/Pv3B2E3+EY88QSph36KNzxp9nzKvPQkXHc70wvs
NLFSD7zD2zLXRJoiUPUMVVGIyA7oCqGgCkqNGEeK6zG+EQhvO2LNGJcCmIsut0MCPlWA5wVP2bW5
a84E5Ka+I9/XSK8cya6twaDspn+CK7+UywRUv1dA9K2j4BDlp2Y8RP4nk7ffuepOljKYsFlMQhVI
DZpmdOcOklz/aw4OXjq657sRJ/lZCwJLYUwAVWPAEAo0RVW1e725rcFpzBuo2xbxDquui+WqmU0U
9QeztOTkoxh9mAivpLhahX5TBCBuv7p+yQS1sEyxIivXv8NyySnyosvqHp1GCBxed2ztUb8Ux+QE
3RQ3SUI5OKTyXADdUwPOZ/9VSvc56NL6iXOfODYhsbj7eVKPjRLB7iTJKjGQllRWqVsN2BQQ0x4E
p3jevsCrQ5BL/egNX8S0KKiLEKiz9HPqD9QM6YOJjoiDZ4DGb9FBKP0SHnnpMcdY3iUMka4rIe03
9cQpa82S8syqeZyovM/JTr/F/dhHGsDH0GeSdhSesv1c7lWvOdCh/oRzxegVYv3v4lOy6UGAYcuu
pJhCdNpd2kdoTaMx4fFa09suEftVv56YlJlFH9NGpzgfowhkMGJp9eRBmnk5N++IGJdB2nwyQwNp
vUm+k9FIrbxqrXgyectVPBt8N2xnpP6IRAe+KfgUwc0rt410mzSfq/Gxmuy6s8riGjg5Wm1i394t
+7u2/RxHtwEvmvHMhR3I66tOb+hfggwB5vJIx9IrR/mIDoWdKxYPDGg1BVoYDDuXVwHSqxuAfowu
weAOn5KjccA045GCUYQndNQcHhQtz3mym5PECKcCOzWwHW9wW6RAoZN/xhaW1RwUTKoRXvLDMSHC
mFBfhYLWguXHyZQjMld1yi0fw8TbPmw7CZHYyv08dJmR0kwyznaEXFe8uLZW3VkcE1uuF/Np6hOa
N+bJLqrtbuw9P37NIw1QCZyCC8eFsHX6XMGE/6CilZIbCnDXIiuSyU4obV+98YXe6tMAlzDiBR1O
jGMr9Ap4o3Wtu9hh/5NTNb4pn+XrHuxgFBoFcVy+Fe//iMB++W0ZAxlllLHFBqLpmM14OwJ4Rj9J
wC7rBEs8ZIf8nmCMyDIPfxd/3m3YGGlgKOVk4JWTWJq8Eyk+yeFv7PLdm7gO/KjvCB5SYzg4Qp8B
1vNhW8J2KCBseFOaOOuDhirRXJHE6vSnND1lKsc+tu/Xu2fvWI0gbM3pg7DeacWHVuOMxW07iXcP
XaPvRGOkWkj1PsPA7nweY86azKoKuiISQyQiJviY+TS10YWBGMgDJnRLytBq1Z7zkdZd60IEm5eK
So4FYbS5KLdeiXKEmliNajfO6AIQ9wBo4fSPAvRCJPk1Exg70vhBB+YdAfOKxM6kXT3uty2MqxZT
As70RNZ7GRGDYkIp7nzq97qb72k5PYFnsniv9FWTXujE5KNNGNR1ibzYkfS9GO716C7COmvwlaMW
Twy1yUXaG8YDsBegGPyOvMv25YN/CL6hSWi3nwiwvHNbddIz4U2Lcb8m/bMWYuM5H82GAmzTuQAA
bFuNV9jYfQPcCXHCO16qyDN75hXbJlkJFFyEE12rHw0N/ltLOcF3PXlbHBiTjs566JdmjdIzXQiO
TinttwDo0qLdbJSbrcBJXdNRsZLMOUJq3e/S7TfBLFitFlRSXxd4QUzHH/X1H7U4KpM/Jb7qoxbC
mNs9JlMgznRgLSqGXZo2ux5MAYCId7eV4hyYxtzouO0Ns6SvMaX/0A5fI3K//furRUVzoQdznbui
B6lkguscH0bnX5wfACW59dng6ML7ZMxNDgEVopYEhhHqe7/fd+X5z8AzlurQv2Fxn0Jtisu8pq9I
bJJivGdHmT5ygLnmbnLDSxl4h8Nc3qkYTEWiwpQi2htVuwPmjbN9Phy3xOZ/2aDXdUIxv5Te0eWr
SL4WyuuUVz7nSWGubFvOo4RdMMwONK+JMFiyGrhFnFxPGTYFtxXiGIHBeKC8VWIsgaPzLsghmC+u
Df1zN3Fa7zwZjDq+mUVZJMKXh3L2pMz5oxyBHgoEW9uqrI5ZLYyNnaqfomjucgW6gDmgxrYtOY6O
ZkcuYHa9EhERaMw3sy3bAKWhCBN73hQP1WPD4bFD9mYLeo9IgPy0xB6nQ8S7bngRjU9Fcu+Xn7eV
5ZiIyfg7tUxygdAuegVGDcEu2t5qAYoQ8kZXV+d1Fh/VJL/eYL/V+2AOERGJZ14Nl/XswpNiOziL
h/Q5OVBUZv1A7sNvPBpWznU2GVcIuBO9bikMmNbc+/pNmnDuMu/36b8vfFMVdUqrgDvFUTFvUAeD
FfI8LM8gGO9XR2mQFXRRKptcbUAK+CBiK0FWZ6vE/r5+v20SnEivKswHEzM/nXu6hhM9Gd5wnd35
h/JEHpG+uOl9/ho4FXY9c3v8k+fBz5CFPsOv31GZOt2YKW5ag76XNtrhLKALxrncq2/8hRDmU2pC
QaYEjQ5nMh6Eyk2LxI7Fc1neB+HL9mfcPjSVHQtoJlP1BToo5CcPIJy0qmjfddUOfGIlyJU6jhFu
+0ZVYfwv6XNhyEINuMny91Sw0/IJLHbbCm3bucrOumZCZwZNBIWk+dooHoeK8/vrZbLF2TA1gqwm
SlHRQQqCPX0BKXO5o0giw46CYTQoivMmsTnGwHIpiXpQpdpllss/m8hksTar2YocWD63m8H5eCxU
lj9Vhi5R3egiRObSokt2juzWVTCtZFybL7wkhvM1NRYZMFbVIA16pBiN20fYrqw8YLRmV+IDhpOd
aV+chEfedAA9oN8HLo1t2YyiNCsh3ZalJFF0NbzbAQKGi/i8fbM0ljV5xvwueCYQSrT2qooOiJJD
d46z7yL2gXgsCZxEWmMbNarUhri90Mkwb0nngPU2mL2ovCbRU/+qkWslUa2MN5+3fZs1lh7ZnKRI
nHpoiJRarx/Qi9J7XseVBtytw2I8od8oYjkXkBF090X8rTM+TvmnODnk6m2sFZbSXvvm2Y93krjb
9iM8K6EpySJeio2qDEp3yQQoFMO4Dw7NAeQF+20x699Qx1ipaSo66kG/iqn63Cepjw5bPjwbRmDJ
mpXzWruMDEWWDKIjQEqqqcsK/vdXGRlAfSpTi4hTZK44eUr0Qe8O22qw0fidDOZzBWMeyb1vSFiE
rA/GeXLrlwgzFNrViHVPQIpawHvwlMaKdrw8lKcdE1PGUFXbsEuJozbxbSpPN1IyH4sy5KCeM67x
nYL0ui/sAUBEjVGTmmBm/XGQvua9y/mCNIddWPo7AUxcGUElDJwoU7q0X+iSxrgnB3Enu9OeN5bO
RBRWFMvMa/hTV3QxPlkp3ar+qS5ug9SexCNo6zhKcb6awSTuQQNsapNO+lNiVM2WTjGipEcbyOGp
PyNHe+Z1yFme3nfKMTeq9IUgDykeHQD3TupNsNefjdvpHDqJrd+ZR/O1RJxOHEzE599kTnLI+Px3
spmcFM6qm7MmJhiHRcEp1VwlRf2uxSgYZhAojoBVts1nzjfmGI5Bz2BhmZmUJGIcNwRBG8pixhKL
i5jeq63ihlfl4hkO40kw6ysmMu2PRL475LAdq68fCuE1DB/+UinWnwx+Es5xg9flVX1Q94AntoBK
hHWUyOEhtbF91nenxngQvZ47TRorcqkZqpeFJR0zHBesaS46AVca40gy8JMkeYYc+AerIYpEDsA7
r6pDCiwE4b8VI96pxjiVOlJIn2k5wcYntnuSztYibCsaHLO/zHJt+C62FjBNit6bFb5gQB5bJfTy
PL+PciAxmoE7aC2xyCxavibaY926lTC7ff0oaMFrL5jXvh5ZiqIHVjPOGLrQe4/E+d4ngRNGQM+f
Al+3+rmrLY6FUQva+psZ1zSXqoxBVAR4Oh9hvOZXxpHiUiR2ciUe5qN6jE/xkVsCZ9IK9kDYAsMY
KlIwT7BrIub7bIj2ooq6vgS87xFkrEr91RfnnYQlRasWnzVRtYwyvgni0gkNsKgDmaP31f2kSqaV
z3dR1jwpaecImex1Qgu4nqq2K793DbHYi0p/pYuvoDpzJiU4pXL16LcSdjj7U2emtqkLjjp80BtM
u2h+5yT+1zJVr4Zg8AxfuJYj85T6g1OqD0mHhjx2B3DI1ihpBzA7Nc72YazGcA3DIzoIDDBExbgw
w8CilBaIxDH9YzPs6/FmLj5ti2DJGX58+YUMxncR0ZgbqQ2I037Jsts2twXwVpuPifLFyM+N8SJW
vIhOvf07C1tIZHxYXwXZ2FWyRG/6ZFEw5cwmtzFwABz6nvLvZ849ZJ8B73RkPJkCUKhgAge004LL
UJFfRoyEKe2NLD1qjRd1j2awL+XYGnirU6t3aaEp49MqMasL1AMxym0Gdi04pML0uHBb+vfbh7ga
XxdyGHemBKEwowMoOUn5xY87uy0xAoQ6TIlBBMW3BN4MFe+DsmPBBTGLyEyhGB3BoUlZcAyuxB1N
ZnmtRnYgmD08diA4Vf5H2nU1140zy1/EKpJgfGU8WcmyZb+wLNlmzpm//jbk/SwK4h7c3X1zrbc8
ByDQM5jQrSKCDTQJbijwQaTr5na1I7qlOLNHe36Sb/1uGi3et2Of4B/sMgFTbORpAn0WGT13M51r
t6Dw7gRfpUvxWT2UeITPIi8s5NwMtjdYwFiXaZYpKJQwbhp9BffrMT3le2I3dnMOPV4GhQMvr5P9
qwgJ1QUjaKjIrg6BLq3O0TaZ72bjH76HP2wkgzCTMLemHMPZVtHjmB4zZcFbjpujEbdQ5e01xyaK
A7MOs7TpcceJmya+ij8IpRV3R5IepPjShfs031+/djynxcBzL+jgpWxoyHII/PIQ7Hsvvs24cmA8
M8z+QRJgqtsavlGdHur6W4HwOXiZNX/W7ifpoY443U2bYLLaSAae82GY00xGdbMSJXvoj3LwYw4v
EXLWAxSK/6mc1e/TsTLHYLOOWok4BHiF03GvEORs9Tk4LTYC9cPMVereBOSVMQaQdUXShjDEnc7a
w4wAIHqZIIihcvwN5znAaogUGiRTygDoGBm7uv6uSTWaim4zKI+lM++VswkZf1ZE2EShGIu9oRjY
vvkwuwuwmLLb6ffELz/VN4XNgwx6pD/47pU5Jjrsc2FuZPq16iUBx4ZwC7/z4/qt2kSllQkGd42u
SqOyKmVnmSdLM4ndS51ryIV33Qxb02IOHlhLsdQV+uXxmFWKhsxFspft0iq83Eem1QPzog0h1W+i
hwGXm/zBrr9wDNMFXNtDBjbaVhxe2YAxcogqqIOCHZqdJRuoDzJCXv2Mt5sMeAhJKvS9gdQ1CWsv
U1AOF0YP4y7uf1wUgxpaFo2zJmE3Z7+BmoR01Jwc1/hVTeLfOa7VEWEwo2tCUiQigHcSvVY6Vf1N
rlvXF3QdKTA6w5wOM5wyCC2DAr24NMauFO5b9CCG2d11M+yk4YdTyIRujdgMjdEB3Cn8xeCGTrzg
B/qLbRkC4w7ND467vOedfXpNrxzB10fB6ux3MgkkDaPqYNIf3fhIdqY7QtYmtOUdDwyvey/yGkqu
TCVC2+Whjprd5BkHWlaI94Ivg3KTs5EcIHzNL6zsxFnUCnUuS06HkU0cwF18nu7E2/BENYMrnyv8
xnaJsV/u9e9XBiWhaLS5w0PZOBu+7C67wYpR7vqtTsUvd7HTwx/sMbDRB7pRC7THDzVkL3uimUPJ
yhx1l3jdbjgsl1fCzx1aM21+apQDI+wgyNi0tVnkAGWpvEGuUkKDZshrq/6bdImOliPk/GXtw4D+
UqSdHCFZLvo4KvBjgaPbyIKgCx4JL/QMCZNl3AApLcoRAHaUxK64gxt/k4h6+xWM/9ELNKnPuiQ5
5CbwFydzUOM40yGR9l/70zdjjBNqo0Ec1CzHC38kh6pEzqXkdcRsf7o3E8y5GcopjZMGydcaPRrR
l7TcFZ1z/fJtg+WbCdbJgLm/SjPAiaQ95/NhFF4G2a+af0aq8NcFeLPCuBgxzYtM7GiW1bhkodMt
md21Vqlw+z/pjnxAx7fntMhg8ljURR9PiwRtZgVav+kdTX8hLXUanQQTH6bzr9KRbwZZOCapnOp5
KwC7JMdMbmIk3EZOxZAlmv+9eysbTOQmpmZSGypC3+jUQa0CSFxbzbH0w3P5qOwpCXjuCT4V8pPv
4hvylU/zxdlWFqFTw9CrsUGWAtLCIKyPrWjxr59DtvnrwyKZ66RLc1XVJhCkj2zjTrQxnnH5LYAT
ecVRvUzo8XEle9x3INmtPX731zZ6vG0zO5wEki2zlgv8gmRvPtH66HRHZ89VzAXy1Su2Y9iVNSYQ
SiZN7uIU4XhhWvJBsSUrcbodaeyps4JT5xLbQEYtxFgk+Kp4hBLctTIxUlnp9TyNChJ50Pzxex9A
6S++fgf6JiSCeAQJvEwlO6YkKFHVBgm2VmprS8dXTGRrMia7kBG959aYH6XqNos/Xz9T2xHa2x6z
Uwlj06eYxSK/W6fn72QX/wzP0/3v5o/xS9n9PxqZt4OLlVHmtmpzNaamCAhqnPazDI5ZPEounRWf
onuqPaT/uL7IzSBtZY7xeR0kbjqRJoGTverRIO03Xy/vxGz6iZUZ5nqa4Hci1QIMUkLdMuXcScCC
2SqVvxDuSMS2LUWTiWEqJtGZq1HNbStMtHqVnQIfDTRnSgtMyYEVi/IIVL7hFueRN0r3Nx/uzSxz
J6A5O6Y5GGVeyyd0vF9z9G+Dq3nzLrOFXcRBvL+5g2/2GF8V6NCRznE8X/vr0920U0D8HqCUW9mF
zVMr4VljK+Qp6VJ9zBAGgtcFdevUjTxlX7mCn7ntMy/XQLfqoxv+szS2SE4Ww6ynIsTFm0JnAtu3
Vp5z4o6mJUg7FM3+zRV4s8ZcgSFKZLBBIc0sHuJd7WsYa6Oz6rxK19+g2Jsd5g5kcSeNzUAflrAj
HQ3nZfZwHLmN/X/jG94MUXe8ep/IedwYUUUvAIjtIKKe3QSVBeYrJM4Xe3J7r4eSk7ZDMxlqIv9s
kusvP/xmmwkI+3JeQiFEMrYX0p3ZSzdtzmvW2Axroaf01/02mGgwVpcUsx7gZSiX5RJWi1WW7fOQ
iPvrx2I7aHkzw8CIMjeCNuk4FkMC4Xm5vZ3q0LlugnfOGcgw5KAapRHnPJ4w2WRiKi1Hy0KogRu7
9DTluUsFHmpwwJFtkleqqFcSBQG7fNfsB+Qdar87oojqis4AOgFEK4hyuVjF2Uu2HN5EWT/oI15W
dPgOvF6etEOd20Oz8G4C82noDV+v7+zf+O4/X49tkC/arg/jjAa9+wUCC60v2MkzQiSsFXzEkA0S
dxPvMbS9SkNUTUMzwI/AnP2RKG0sCjSvqNzXqCoqvJT5trN+M8Cc/EAkNWAUBvRSuGk0ySoAiekU
2Gk1eV35PV2aHfRdOAmxbeDSJahuG4oMJ84Al7mUdRJXeH6ZnV3mu1Q7KuDGCr7KWmolaPxv3Urg
NXxvnlMd7lsyJE1RWBcAKeke6UsstcklaxFOcXuOp1MtPnLOCb3FH1zNyg4D/uHUTl1HsdL4NmZW
5QwOnZKTQFY1WMnoZJ9BsOGYe/nIi4i2q5sry8yuxgodVxLRc6b45i6/aH5xK+0UYhW78YkcaD28
38U3JSdbtnlGV1bp3698gx43ZjSnEfy4EFoROVYxD2F4O8rcAmXSWjwN4OaU8/RUNhZ5gYQgZEhR
Ps2s7KgeRDTxgdHvn+q2/XY9q6Uxt6OZA0FME/RMNGlix0lsjUQA72r6BH20p/94bOgmrLZRS/W/
+nvku9nP9ikIgiGTaKOj7pHc6XdUDCe7y+yel6HgfT7GY0gDHkLTiM1tZ91OiYC8TsXp69x0r6tt
ZOLKMRTFgmi4Ecq8WwQ7ivfSzDkjnCPCuoNWmsZOHRG6Bq2BPhvNHrXcHjCCU42xXcW8jP6mm9UN
oum6iRFzhVlRIi6Z0mToBxS6yMmWZ3ncTdnPknyPWk8JnOtHY/sL/THGDieMfT83KU0h9emDET5G
qXv939/uTnhbDTuSIGDObZYJ3hmTaVUv3UmBYFh1lHz1IqSQxEPLyTMXqygKfkTJt0UxKKlRmXV0
h6GyHp9AOKc2pZVlN2KLhgyQSS5P6fykSv7QO2bDqUlvbacB0ijaDK5BtJVBk1AbMj2LDeCz/qAU
j+pPzm5urcyQoUanE5NuKnM2JMMEdUiJYLJ1m32KrZxMTJmPDhpazuqeW1zaulyQpdNUSaaujU10
x12vd3XYKk4djHdEXI5lPYEliFsTUbeu2NoQ88VyiEsuGM1SMBCdQTOmuhmVwJuz/FKDljOXjJs4
Wl7yQHNIM3iNIe2WoHOXUrP7ULN0FUImw3LSoO9VzYId6pErEvTRquE5lUtIEuiHdIhtsaigG6ce
Kr1/jOL6ZhxxLvTpQSkjX4jku7CIwRMQebIEfYhiclrS+VKt3EwBSP2ywqpkMKHmpWtA8b4uU6su
pMOEjp42K5x21O2+wAWdl0s9l1aeikj/6De1PFr9uFgyJrIw6GvPoC+xyiHaNeWnCb9xmR6bBYRz
dX2TNOkBzH77LAxBUaTsglJ8zrPm2MTqrQRyQ6uZO7eKRF9IC6/LtUtkivu6rJ0unQ+mIdop+r+L
UHIWXbFiUfb6sH1CuGLrY7sPR8kKhdzNte+hsjhIb4JBp7Y0cfCnTM2sqBfPEMWyWhPxdIVmzyhP
LF1GkUgZ/TrVLqQtrFb+JYI5qUoa/FD86nJOvWHKsbjcUm/ryJYztzTJTW9UTt6hP9HA/xQo2QHD
GDvFFD1RMK0g0f1gSXaS8CstxMKaJjQvajH6IZObASuRQ3kv9J1HFtVq8p+KJmADawtTTY9F1EGJ
RA9TS1gUp5HwBBALR0oSd+zRZFoGDrTDLHOqjoMQXKppdINOfTGB1jPYMhIhscclsLJ4tJB7/Vb3
08TxFJt5B0NFzyeRFbAY6sz9bIZqmmaqZ06rpFQ7IQfYKeBjoAzxvMfr5u1UCdAGhDOayQbwZgUZ
X+SRMe2F3lGz2Ivjw1RzGpA3AW1lg4lSwlTKSF8SePB49ItevmkjeccBNRo6snBtrGxQcFhFJ6Cx
ADnprNBkzezqHm1fE9GiRIVYwC9s8xQB6Te4Zo4JSrSujzO1hDkMXqPQizS0T+fHuK/IrUav9bKY
s0BSSRyqKvgrgbIznM6aPQMJPa6lrYhhZYl14nNpGAkIYyg3NF6sVuCWbrFXXEmyZ2K96L6KNAoc
7c685XVtbKYR16aZ/G+V6pghM3IFB17yFIyvh2742FmTrXhg+vPyZ85Z4S2VcRR92rXDMgoKPl5y
GyElILqVJz3nSHVTPTrJ7u6LC7b8OPFEQzbr2uulMi8gVUuFuRsrAI9Xuh20NjBg6RiOhu8quBWe
YPStTtmtUlRQ4v+6cHpRV5ckivusTk14ItB73rRuecmhISfdw3TrxP7s1UiWUX7AhZcm4KCMSv9+
ZbhbylYteiw76/2G7NTG6wkHAXgmGJCZjBryklmoOsb4adKdoHInXiaJc+lfA5DVKtKpFdOSMvRk
e8ryGfp0PrVCdZ5zPun5uwIuKgMundZEIFvDZ/ordXSjYibQJwcKZYk/8DgGt3cOwaAqQa4dTRXv
P04KNeZuyBAPKt1J6kNLXdwu+Xx9TdtX7s0Gc/KSMYXibx/hyin3s2ovzXlML2Vm19qPSOXkYzcT
YaAOMtB/g4ypxiZSYqmaB7V8FekaMJ0d2eWFdp4NVuups03H6YRb9OVeX+HmLq6MMqBi9kPT5gYU
z7L0W1fuevI5muzrJjYD3JUJ5kMJCNyToklwLprMMr4X4E5GLJPPXilwLG1D8soU8726uR/UaNGQ
0z7k32UbzQ67HFzmqWyJTgfZJt4A52ZqaP3NGIQo8iWfi3BSHNmneJy6w3Pomve0OWx00IDulB4m
Y3lufPNluTbLoEZZ5YpaJSBz1ntUdan23vzVvNRO/mmAsK8O6nve5Pl2eLfaWiZSMbOsVscSJqnM
knQCSbwb27q/uLIVHXi5L641BkuUelqiUECgYjzOdgCegvRcQ/HBlb3Oz868OgXdrg/ItVobE66A
kaqtqwhxddz0NhowHDONrEw+GtXD9avAuW1sOiUOMykAbajiBOYXTbEi7a6vODDMuW1sOp20XVZV
MqKEKRatLHjM+9aO8l+Kuat5Sjo8xGInwloyzGAjKBVEr4Ev/4zRlhs5utujbWTXoO8LL5L+P15x
doYg70gST9rrORwcCHSAdiFH449myWgGHne8h8bmI+DtaLCarngworFfM3EQ530ZQQKL52I4Z89k
EGRYWkOgrXbOou0Wc0/gJ8EPZMacfnfeyWMQIxCKOIk64LyRxzswsluSnj9oechJWvPMMCjRBdVg
iGMOkrrwXm2+FOXndvw3BYd1woTxJ0YdpbVYYngkEryo35VtZZcJUg2ic/2ybhIDrA0x3iSU6rZp
RnyazqOVqeIT7dvX9u0TWpQ6d4ZHKb3CRhaK/BunvHpKM7tYiUU/Dn2nOEQgVqTmvqrOTp5LnAVu
9putn+wMyvZqOSjoO0c7QgoBjnr2I607T/J928iJBSaasy6L1tILSNWEnWXoUOoYpX1dgTRGnqxE
LEvLrNOLGTzVWm4pQnEo8+jRTM4d4Za2ePeE+a25XGiYyEcUSwkf4116TyerBxuSk5h6NX3AjW1+
5b7xNmPa1fVnPAMpNCXH8AuSYEjeLj7mXNvGnvPUlhZvUe7l0c2Gz02qHoLhx/XTdx3Hoez7PrzF
c6fKwggXNqg9s/ETQqyxeEzCyI4DHvHQ9b3VWVqZeECLimIidStF91p2kZqHpo/BfcHlVNjqaX+L
W3SWMgTx9NKRGTR8Yw0OIMwiWEpQFFasBxaJ8V8q8WUsK2uZTVcyJ1dIzKfru/o3ESKKo7pENBmr
er+tYtajkz/Eo50mXKC9e5wkiAYRnwYWcPp6gobl6ybpv/ghuECJGeIkqq5LKgNXo9RUiURTPEl5
M2BqBSMKcupqZmhBQ9mSjKd4fLlucXuRK5MMcA19oZmzjLNDF4k2RwcIcqFPdJrsAQcc5+WyeVRX
5hgXVho9ejsmHJ9IOYFbOxf2YujPGKX9d+mylSXGi4FqUYnUOKKdVBpUx5CIriBhElq9l9+WD4W/
gEWCA5LboejKJgPGRdrW3UxzZlRcBIq7jrGX98jAu51vOv+Uyf61NGoYElgDRJCkgWXp/fkcZyms
6hal0eiUZojtK4w8yfvxRbez1wgn5Eb2my77zSIbk4pFURZdqkCjfLYF2VUVf8g4B2T7vbKywaTK
Ysmcw3LEvGKDoj2Ix+witQ1HsarvDaaDYydwoTxz/RIQeq8+3LuVTeZlmwl4rpAWQf0wK67RhffF
vEQ2kQZLD1tPSAcrmqWnJPyplvhzPqBxXIPXC5LUWwblKMXkx6DIIKNKnTI4la3gJXJ5yMB9EOs3
iZjjvafO7qQWfiJ/yufmlzKhxgG6g2pKTzKogtWcWKFMPl9f13ZUgnlB1MJAOSCz6ZxBCRo02sU0
z/6kHKiKD7TKneAUn+hsPk21zH7MHeeikPFxN9+sMu7XIHplFhNm1JplckVUlfACfb6+sk0YAV8C
KnnQQdJY8QosKysFEQkdzC9aWfhVbp6M4lSq91nKS0lsn/k3UwyOKL0mZLq6oDIL9aNqmJxmKn0k
D3jYsYn9pgQGK1PWDJN9rHS1GRpphRIChN79arQmj/a7g0tnOir7yc4ulQtVJGf6nLnZWby/vp+b
nwzZMVM0RRRNNebStYteE4OqIrVze5Cm7A7FOo5v29zHlQnmjslxJxY5xmIcIfFEjNBq0w+Sc8ow
21HqygjjQGM5lNBmOtMcC50TAJEBvBpGfp6bXdw5jTs6KkiRQq/clU7hIxNYP3P72jfP5uo30L1e
5VDFhhJoYY4WAJZe6AAv1c7KbgT3hRwKd3JVgBj/8bm1vSiKIvQyIHemsCX1TJnGvBtx1dNJ82W5
+SSavV0Kqnv9oGyFf2sz7G3IpKgyI4oo9X2tn6Lq1zB8amfOZeAthvGjlSDG+WziOI7Dc5uV1iwc
ZV6D8KazXi+Fgak2IjXmLZCPM86jq6KeltvGp/AVGRsfIfT1jeMtiXHWiVQRUyAoc6Xi2Rj2Qnnb
Gt51E5xvw0phF+1cNemAeLVWdVAPaSDK+dUk56Lk3LKtA77auA8q2LkKUoESme6wvgWnv5VAx6Zx
xegEUXrOrm2mjda2GNRoIqkRRxAvIbmnHNDHgHYCX3CXe0m1aOnM8MBu4y8VxyxvhQyMZHmXLEKu
AkYm6CCJ30MM4pC9AoKSlpNreZ1bYJ3leoEMWsh1Lywi3u5osjHuzXb8CZy0WzW3l756WfTvmimB
2yb3kljbgXsGJMP1XtArOy3LXRaAR1EJOs8YQOKsaq45E7tsWzeDXI2IFoyiOdUQ0kv02Nbah0RF
ZJiGttGV1pSr/hxq+6ZCo4IaeiBlsQaCkfkJ4n45JJ/En2rWoBcicIkgWGFcW5mpW1pe+WUCvVR5
sKM2cmPRBF/vbM3qYhcFOTWxfK6zcj+GpSWUhjuNwUlLSrz/dUuUtZvOSO2+7U8T0vviMjhtdUfS
0lXHp2EqPaFPvSlWHCH9ogA/86A49Cp6GroGrKlJ6dRhZQ9xyJlD3HK86y9Ab+4Kr7NoUmUIKqAs
3DjiaKX6MelvJ/1B0g6y4SeSwIHQzSeXqWg6EVXRkBHBvzdYL7oRxBnNFSE9Ttl2yBeaIKdV0eYw
7gxORL0JCytzzBUyGjRwSDO2VYxiZyYiGnL6vVr8SuOF09bFs8Rcm6CWSTHnJjwfqEZkdfDyKttP
UemLWsjbxK2IZb2JzL0xkrSE1jTKN/EvDWO9vR9/w4P50puv40AidlH9cR1eNxF8tY/MOcnFNon1
fkadrSrRUJX4RA/suOz962Y260TrldFdXp3HGFXkMhoRPgf4VsjsHOvqx1xlT1WS/ZxI4eRDsJMa
DXEUuA9BNKeigVvO6ouqLL6Yia5a9bzNpkfkA0ipoqRpigGFZjYTApKVEnntkLYvpN9FNz80omW2
qLG0+8bXFYdL1sQxyLZq9CMKtlKHMKOfEh/irYUYOU2M3iy0kkad8H2E2wmmL2mbO5I6HyeFx8y4
ebzeVsz2Y3bQ5srUGmnVQdsZ0LxLU85d2fZsKwvMtRzKOc/FBU2D6oMKJDAO+Y4+z+Tb5Q7QfOrs
4pFHXb85QwQB5/99Rza/lMVE6AdQmKE3otpHdn7XPKA3Y28+RhdoJ1iRO37paHLU0TgnaHs7Ceih
Qe9laq8P1dWZ7owybLQJD+w22+XVedE5Ickm8qhv/z4Ty6nlOInZjM1sk30k+PFwp6XfDOnfzN6b
YIDWFUUkGroM31/NWjaCopNoAUb+FQ5f5MjNJc5O0V/64aqtTDC4NkWVLBWgH3XUBl2MuFw3ffJN
T27n2k4F5zrUbHq+lS0G0ZLWiPoog62p3XX5HQmOs/rckl9C/KKX3+LIu26O/nPXlsYAmxkqfabV
yB7lFQjQlMLT+spNJx576+ZZWK2KeTz0UpAipQuwKlEOzo5y+21U70mvWNdXwzPDHDmzEKZ5FvCe
7Zbo0Czw5apsBbPih0PAORPbG0dMKHBhAElnKfOG1FySvEXbb5BEd7Mq1JYagRVEKXjjrpvNWyZI
uv9niQGlgojg1YTYr3McPO0QHMJ7pCAwamiAueOLckOlCSe3s1vQG3toWr2+o5tR98o4c7vmMBeG
YkGJKRyi86hPeyVK/LgUvVivL0LGM8fbVeamCUYVCQrBI5MgmwnZwMNQmfY0hBx/vm0GjOTACwnE
Q8zDjzRdlKQTwkuz2cnmZ9DT1z3nEbFJBm0ioPzLBpuXRVzSgNsII4eir/gIW2cL+hZnCu3oeH2c
PRABWbS5anosuAM6m0lGiMlAQlA2QbPK5uIStc6F2IBxOpSHHONhOMq3OohuPenQ7xs7dPqd+cm4
8OZNth/wK8MMnpDA6DQdutTwnpJHG2KVW3Ie3GhH22H/DY0ZmCaQH0NyRcPg8HvoD1sxbsraQFSW
die9kB6EovtMTMJ98dJT/gElV4aYK5hl6ZjNpYA84GF6aaAWm59zpME9/Y42x4Fgm9fRsr2PK4vM
vYuaMA+hMEPlMJr9eI5BXbzTbXIgGBvNflbh7vo13/RwoMDVZPACEWSm3+9kJQTg7e1wIXrMF4w/
h8bLEq8Iz0p76RdOXLB5+UyJ4MuhSQ7fjbGliiAUDiR09dbPzWDnZmGP6vfr69l0BCsbzDGclZm0
LSQPaKgYyD4pd0L9Q+Rs2vajcWWF2bWILNM4iOiMK2ILHK1u/k1wk2fh52+WqOyRqPb1ZW2i8cog
49/mxZSzsqfjXHNvhWmHrkwJL3PD05bP5Uwer1vbPBQmlJkUSZFF8bVCswoQhXiW5uy1d6bpLKk+
1HFqLaB4ESxNPi0JLxu39cgCuaKkiyjYAznZCSHU6FDaDfDRRjv6FJyJp+4iRxQscHPXGBV6pTTr
qOIRb+pqI+ZaG2aTdCQuGzFX8R273nTkUXBNgvHe2XChW7sT2uBpnH+OJq759f3dOKTvzDLwVRtj
1U5yilYvFNKhZmKFodN0J6OZOIZ462PgKzHReiHJeJeTxnRMdHV1KsbxfkbxLpEOHVrdFQ4T0sYV
f7cyBr0QvtaLOKPrKgIjODrm0CsgeG0zcWLlrbfTOztMuJARUC/qCRK4mLE/yS4lpBu+NMdEt7pD
cqH6pfrX4Wtynn3z0/VvtwXQ70wzKKZrnSYndHAhnTChfT/WF2Vw9fol0b/JoE0rwPrUu1PyMna/
rluma2J80TvDDLQZxoBig4Y248YU7FYMb/o+v79uYvvzqfTWvwZIDK6RzqgUSUZsO8/1gyCLjhpl
R1HnjSVsn/83MwyaFYOI0TYT1bWwOObJi9gdRsyy8AZ5t4rX2LA3M0ywl5Zz0IoVbQF87F0Q3UMK
JHDAet96+V7zooO650480Av18Rv9MakwzT8B+OB+P3d+Cy2g5AVOkBgiEpkrQHjk+tfaYg1YL5Ad
dZT0qS+WAvn4MHApS0fYe3r7RRw+idmNnHqBBPIAXl/lVqpEwdQ8Ugfow9E1Nv0ky2Gf9GYL7Rv0
c9GKmv5cUlbXFyl6nSQpUosCDe+BsOVz13bZLBRIUBexqcDjpuGBAF774HZM4I/s7DPkpVHDa3S3
/edz2u9MMjgdlGGax6/0/caN8X2eb3lD7hsX4Z0BBp+7uhiJXIJXU5733RBasvxFRUN60Vuck7Jx
Lt8ZYnCZskIm5aRSWQDJk050xo9cWoe23hY/ebNdGyjyzhgDzkYqVtpUgLqsaHYQPNWGh355vr4g
3sYxICyRQuxATYU24vJTNdiKdCy0J0XiRF1bbgYrAckVSJ40qLYxeNgM4zgpE9QU5rvgLN0YvuIm
XoPhSMyVfoVZyJ5SFon2C7ePfiPge2eZgciakFZFZ4LkVKbV7HOMqGmJC53Jo3HSbmgHK6qit9Vj
8shL3m1/vLclM6A5qmEPAoQOsZiAzgcts4QEjYUCrztrw5mt1/ea+1iFmHqUBo3aYoZfSR7E6WnR
OJ+Osww2S7PEYLAMlVlCmcqKphlqsYdR/3r9EG6FAu8WwVzfQKrQDjaLOIUnejRKP4VvIQcq9cQX
FNgIyt8ZY65w1VdyXC8TnGZpHNQRo94GgjmUF2JDO8ZL7Leh4nIWyPtKzE2OwRirZQHaberZBtMV
HdBcdjpohYRzEdkVmFvAabznGKULYXzou4UydzuvCgXjkrjb1IfSQYHUcA08A1LKvEYZQrl0w7zD
wkRW9TAOC8nxMO2XXVp7Hca1eJwVW8HIu1UxUJJAamPRCS60IUZwlHN1Wcz+DqrCfkAwTB52XxRi
/iJt5gvN97TOXtQmAb+R3u2mOnq5vsW89TLgogT5NIOVBwSI5iGM7zpDsPSaF+T9jcP+gyQspaSG
upFSxQGc211vvLrs/Jw8F0iHQZLGEXfSV5FTXOWs6wObZLSY8wStTacxWgul/LtBi86FEXNyDBxs
JkxYoPZ4eOQ1vfYg0YdEUtWh8C/cNaGXjr+uf6ltP/dnDwmDMKoRB2RRBrynDMFLA1yChvjBoLmE
cEVmKbJfuXfsq78VonaWNQRYVNMtstO7wEHEg3apDmTpxhPGxdz2iIr4/4NpkbejDM4sEJDEQDZo
lOU8uxdH4qLaY6l9eGjG1AKVuvffdpVBGA3Mh3Na4gOaJLbQwh4HqZ1NldMn9X9zQ4RBFtKpmpbn
2FN9OEqyS8zbmVee5WA0YYClN2NzGKjiUyRLl3ycf9VNzYmDeSYYvMjNTM7HDPs1deK5b2tHVs2H
659k++rqRNYJ3hbEYD7JnGCeoElopJXhM3xeJsfgVbxed+LjAX+zwXyMJevlJZIRBItDjKabBPlV
ZJgSLb4YWXGcR+mGxONNnWfW1EXu0kFWKgT/RqSCRqRG45M1i4aVFP3XZmksQUk7O0UOJ13klykx
MGgy7UUttrO6HS1xEhzUdVxlhBsTOjcsFj8V7mD43Ef1XZBHp37CCJRQ+mr3rYwVXmiy6USJooq6
RJO7LHDoOaWcDaELpD8Y/vApc5BQq0BxMDrDJXHDG66SFM8g/ftVQBenUMydxJFO8CoHqqkcOZQt
dXIx/YkBXt5wxrY/XS2QgYw5mIpljGkA6YNXwC3Pyr6BJHbtVJ8lO4OAacHrmd3G4rfjw140MBIu
bQuGxaGabUkGMCWB1ba7kJcn30bDN0PMdRtFU82KCaDRa0dBfF6Ep8o4pYOtBj+vXzreiqhHWH2z
olSipstCiPQGpyDYlf0OBPYBx1v+TRzwZzlsPWyMQ7MIEuwb5bWVHPRVPFTPlG7DPCg79Wv+5fqi
OEjCztFqhZYE2YK2gCjzxuiQN3s0rF43sR2Kv62I8coLxJvQx0VTIHhKK3foS3SK4X5pQAxU2zWv
CWH7qEtv5pirNRkxAH5A/03rKgfdw5CpCy7wu9/Ex+q+cbgz45t7KIuUDgx8lBAQeX8wZjEDHxVo
KnG5ggNti8tfJTgkP7sQHxONTuyIvHL3ppNZ2WQudE0y0G2OCEoL9b6UTvG/mQpVkNj8syjGxYB9
M5cTDQbCz4unet0D1dUT7pHsjC3VF6EQNO66rxm/JrsJjbIimaasGpLEvkXLWgbFGvVt0kMHFS7K
YijY5uNk03d87PEai7Y/3ps59nSKcV3rM56+szw7mhB8CuryfupjbtmGJjM/+FOkAAmoo1A9ZIvp
pSouBZoKibMoaFFxFkjDhIM1LaAAF38E0Y2gPeUqr1OL/vorRlk0MdWi0gwBR7PzJo8OkoN3FrQN
qp/dy0de98omEr+tkMWSqSIkJBMAMhROhn4McjAhi5olmKdCIvZ1UNkMv1e2mM+GAcewKSM4NMpd
HR+aHU1SV3zJR94GMncb9CtiEsR4XpMb7ZDuqLRO5QY34OGBm+aRmm/1sODS/Tkj7Bh+pJZBMvYz
Le0JN5QkuNhDbtXPUdimc2Sil/+gZP+pM0L5VuO8Bzc/H+JJXZIxwglqs/cwNsVEqlBwflWsiOvH
BO2Zam8HkQ8P7lz/ejxTjM8uF71YIAmPr5fuyvQzrXqhrIdhc/3uvxlifDYGvvNJqTu8XebbAJOG
seDFFYa67EJ3r1vaxJG33dOYWoaIlAUI4nEgm/rcC5G9gJWecNq9Odv2oZEjCUIzryLQqBUX5f9I
u67lyHFl+UWMoAXIV9p28jMjaV4YY+m959ffhPac7R6I27hH+7YRE6tqEIVEoUxm6aXN80A/D6m/
kv+990DHjOZ/XYFwpwuFZzxvmxHhh/Xcg6o9OUqq4JUkWgt3sEjUyFImIZkfhfelcdCR1VF+E8lZ
4ufrG7MdUV0shrsq+8SKR6tFrE1u8j10zcC8bZ50m4AspwCtvqhKvnkzX5jjLs4u10gd52y0FeQB
mvKqJv/S07iHGTSBtKEHebmb6L6GmYQkt5f5h+CjbeLe+cHwrjNqKRUj6nAtTs7gsQJS5En/kRT7
f1BPbx+ev99fvFQNXnS4MhMsKd/3++wQIpV3rz1aN7pLA5bFHL7LhS3kn9h2wbNV9u8XAT24feea
9EjeS2nhtMOxop6x3tX57Th86DydLXF4VyIkzTIFiakB2eEiS/x61nxSTPa/3DUO7ia0YObQ4fwr
GcxmCOdjEoyOFWBAZS+MewXf710CcYrqoleBEvrD6hLMK6qTE56yvXwno20Pqh+fjU/TAd9VcAA2
H2Jn3+QzimBXCEFOitsjUh70bG8lu6V/ERWn34g834VOF1a4cywbk4n5E1yH1VQFUgKq0sz4BKI8
e8zaXWTqvROS9TYJQ3DNSIcUeWgytIekyTwjtA5UgpaABs22ZrwvCdQMEtMFG61XFrIr6Yq/JsmX
XkI7+ZgTB6yn+6mOH4YU6hgySEW6YowDTTIPSgzWn/plTExbiqRfqrU8pf3XlErHNDWeIO50n8nL
zhzZVBRUk9URm55/rjLFKdf6cU7BCtlng6uSL3ILObeqGE/mvHhGpPgh02aSM1+Kc6/vw5OCdpCB
knvSt3ZTW59J3AVatHrdrEM8c45vVAVa3qVRfe7n/JF02qEboIQH9ZO5I7Jdz8YR//sLRKNbb1kG
9CmoOL4xFQR+Aqjgc4SdmkaZqQCYakVyZv2OTbvTTBAKbUaXF3vPIcOEUltUaAgb1IC1MY67wW/2
KmbO/9151Thc0M1W6/PqrZWLtLbqNQEL80AuDLYXvBqFPC/bd9PfOKRx+BB1TbeqUBRE22n4YPiJ
J1Fb6uz1wN5W9a/4V3cUMVkJQILv8ZBiWjWY7oUgfOTTXrVr5ZCEvrx+H0UEkNu9Fudd4xs8SmUm
4UqBsum+ugX5Qmyrr1FQnJRDaBfu9D10Rh/NFtf3UOCPOhcq6R3SpCkDwSY9LJ3fmL9iVZBAEZng
QqXBCjUIl6IYluvpbmznk9ymjhaKiszb9fuL78cFSuvQFHOU42jpgd7Z2hNLnzDlS/BAJTflMYKA
gVu+TdtY+4/ooyDk/Ns1earjmXRNGSfIN0wOBLkgo+auz5LTeozNZX78Szk1T93rmydyTi6UIg3G
MoHcyKIoJ6l5SCZv0C13Wf14GQW4Jbi0dA5S9KVIezJgfeCts63RH+WHUg3S2r++oi0agT++Iwcp
Wj71WiwhzOi84jb5Mr42XvSId78DtnTH+tYew135e3IVL9tDnd6FnNXr9V+wXee/2EkOZJRxbPWC
ADzl4C8BqxC5belGc1on9kROK/isfJ9TN+rgJ9Zx/FYFXYxDEUiS4RrrVzD0CzZQcAr5sbpp0o04
YstS00OrQuHmIbEEmye4dgwOS5askPWWnYFaeiB67uoYgIimIIxyJ57n3I4QVIBXUYBgzCOuBDp8
+hLz0FlbRTXeR8Wxjr7r6W02lk4yOpr6vCT/0jsMDmQgSacWEmTHwfxj/Yh2ELYBszIqRIqXHyTh
8J7IPdimXoT48ggBvGjC2rL6h6nbFcgiIdQ6iBp5twZJLk+dwX7HhZ1Um9AHWrOdyx1yMHaVY+7b
nQbUVJ9027SZ7rP0U9qJCkmi9XGoklldJVMDtyurzcbmQ6I9Ronb6s/Xz7TIDAcq8Px+lS2IH9Vp
abeNl0yN089uBaK464b+4bH+9zVgcOBBdQnTHizzEJ+ibyz2AgmfE5Z2cWLUZZYrbNAUeD+ft8mn
MKtNCWXO0MgetOnLWGfHaFhsWqxBL5GTNXe2PMi7qZbuQJJ4sDLrbu5L2+gwWmaC3yNdHRUP1iUU
7a3gcuKzPfrSjMsQ41NkZPKa4ZVoEgQl5FutHX7FXS1KFbM+jCswwOd8zBWHRVVgjkLe8GAdWdo9
X/B2NHfZx7Lu5zuCcCFNblbjksx4wvWjYidT5ljDnVzsBc60vbcUozrgo9MNnpdoGdJ8jfsEqZiT
iXC3vUvQFJg8qK/glIASLnqoGSsXdZejqCNxc+/QC0ktRaUqpob/xIOlqkDhVqpgU5ufa4qAxvwU
yzdWktoKJEmuL1Nki7s1ci0ZOjMHLx1ILLp6gGeOrrnex+j8pdrykVvwYmH8xkVEK7MQGzcvtzl5
yJBJTb3r69lq1Nb1CxvcFVErtOpKDWnOqQyKbyVkVqpdYd1o444A5WrTi9PvApObN++FSf6eUKy4
KRjs9Exwbb8+mQ89hKnR01PbZYuOHmhSQ3yAEV1b+0H0hhDtIHd7NLTXyq7JUCtXfsWTb2p20nlN
c1MOgnh3Oza7WCf7JRf31LRKg0VTBLws0abswtf0GSEFIsE6UAtbRPMnWhd3bcj5ms0YLUYXX5V+
Jzr0d9TEzkAtWsz0WBehID2+eUtdLI67OyRNTmJCsIl6WWF8Wnahf+g0nRvOq8hFN8HybIofhYpr
LZIoK2DoIPDo7NwtHCY4oKGTQsQ/IHBNnrKoq4soiyWsSi5+1unnHkTDnflLLfemATFvw+0gaffv
TgPlEKUrMwkpJvgjOIenQ7lXUc9GHnG/7uT74oXJVbL2NotVgYOP5UQuPi2HMOXULhRDln9pxTDe
v9TPHPLpL5FrQ9Smsh25XZjjwCaOjRjjNdjJ9DR4YD/247v6GD9hPAJnvnJRlvLVo+V+qPnywiwH
OMSKlbDpWB9a9CgtPyzreZi+XN9G9ifeXegXJjhUUYbZkpQWrR1V9rSaNom/RkQwwCaC6jeKqAs8
KUOlNCXVYq920BUf1127Y1Od6aH7SA7kYjEclDTj2MuT0WCb1CFAC8mTlPZuL1OBGbbb174ZByFD
jYG1qsW2TBbZEQNV+Zzsr2+L4DzzwtVDs4xTPDKUClhdhYkTMVUXkbqzAAxNLgKp5Wyy5BH9xGT2
4vxUWw+1+qAqj9cXszWMenlXmxxUDLoe5z1YLuEAZuzoX8BzgxgrR3VtcWtv9PJHJBYxfCEwK9gn
kwOJ1ArXMe3g2zp4g2w2Z5L3trxvj/Fvis8ZH8IOfaqC21P0STmoMApZajJEfK66Ni9GTfeN0QVD
KtsVUujXFyhaHwcP5bDmYVTiXddKfqt/1URzK9vvrPN54jWrU1UHzWMB2BtB+p5BdDlXvBH9jpqn
7tB/GIzC/hfBlWlyocfSyBFRE/i9Gja2XMuuWWY3caTbU1IGy5ygRzTEhZM8lvPdVM8fqcBdrJfD
Dw1JB3Vlp65Y7gb5uNZOM/rX90wQ7fANPm0CMnu90dG4FMv2NHwzZRTBWs1GJGublWhYWXRx8a09
ea5q0cK+J1OlACbiDEgOdUI3c5a77hTacyCDJroV3ZhvRYn3GAkFZEORob3MTyr0JLUiK0c93Rjz
1yRH3oEUO6PvD600OXkY/1qr9rvWZtD6Mxy9QVWp7Z2ooHstlr+G8oKm3xjNp3XjrXF5Mgrpux5b
eI9No92S3qv0+ahYuS9PqUNMcPY1EeZZ6OwUCbQEpTy+T+TYK5XsuaXSrq9WT6PtYo8UZbNE2hmV
SOR6+9j/vV6+zKlpw6zRCZ0dmvK9ko9Zh67rh3ASvb+33edshgNsSvAA1zOYyff5femWd4zRPIb4
mAThh0+M+D/FeHbki9IM//AmOBvmIDxW44FYK9L+bNoxdnJ/fDZPf4VbJBJTdmyHJWdzPHQDQMum
RYKaDU7I0BNaPMistah8pTlkFCtoynWNJ5yTYqu44rUaB97huhTlksBr9SC/J06D6TPrmxYwfdpl
VwvHeUTmOABvVWlSygVPn9kPMexW3iEJvtcepKAPdGoLG8e2wfX8UZkPX8RhbVjpei3BeRhjPGs/
1X/CTd3SjX3iLj5Tl0+dzB68FT0v9Y3+eB36tq+rs3kO28tmJVG1AIuqvPAWSHinRLSBb32f1zaQ
Q3BlitJBDU2cjxPEW98KGvJNfMf+Kzrkz6yhR3HMoxaMXunVSLp+hHUXsc55lVxwqCVoAI5lVGvN
r4sznjSkrjs/BxsoviloSN3r31R0LvnK6QKR2VZlPfvxqdy/hYpHw5O+Ej/1Qk/EpCMAOb522ioY
z4Q2FHZwcaosAMmWjT5tMI3Y/3JV7OBceKqM52xtMZjrXf2wwkMh24ALq9g3fnkjkh0WYI3OYU2W
hZWmhxE6fOjo1evgD4oaGIMsWJTo43HYUpBK7cBfjSx8+RoW3xaQsmDS5QMcyZfux1dIwU2bF6tG
0PdVfynLh2qClP3q1FSYg2cn6cpJ0zkwGZQqz4saft77g0dQBNaeyX1yINCfVH2mZGBBbzQ+kMcP
jcKfDxhfI51XY23XFUrvoXxTTV6vBEO9u+5/oq3iUCSlNVQW37qwiGtMJ9BALMld9PzvjHBAYU5R
YUk9rriKmg54g+x+qB8T0LXRMg+um9ou2p+/2bsCqJyry4RGIFCYpfe9X5+a33+VTeraUwLwSb6E
Tzogo3QUwSPsHxAZrGloFNUtYnHfsuhNo1wI3hAUA/5e/JMezXvldjzkPohDdiyviEkwH8UvTBgN
O+cjoo4Mjv+2z33mRi8NKezRzULC26UHT9aNMgu6VP8hwfFfG+/0idCqFZKZImzo+vq5Mxd3SEDy
BAlTCTOXkzllbkZv5XEOVhSfBbCynSk42+Yiwn5WRzNmtW358Fem4C21gk953YW2j8TZDIfIIcTG
Z3VATjibd6T8vCZOn33XhcC/Of/w925RmcNimqqLNiEqcqHxHhpu2u4q41ZWTUcpj1A0RddbUX6I
1+DCJgfMU2osQyPjxW4ov9flkYZeWAuu6e0r5vz1uEBPV0YQiXdA5Ux9yKzfOjKj0uO/2yAOj+mk
JSqmBVHgWe7VLOiUp2oMSC1AEnZa36P+eSFcDDdgpJjUBkrYkuyWhV9rj0sF7aHxabYcqxIGyGy7
r5njwCNGbDMO6K90TaO2mxFdlp+6dCerxzn/ncq9nRs+yh+r7g9Z43SdAKHZxl+zzkGHFpXWhMY7
OGN5lHvZToU8/IJT9QYsF3FOaDTLMNcAjnBx1Nq3plMpQfT453XXULYD/7937e3fL8wsoRnXCiqN
7tQmjjbLx7jE1MjcuSAVBAM9AoQimdBIkt9nFhS5VOVF8AMYOlz5km9R7MUPGJpKTeYCRBudV45o
YUwOlqPeoRTigGdDqM8j+qociNRzOVuDhrfqsIIY4ZE2Tolwf/avL2rzKBj4QtCDM02Zp140Bj0d
QgrgTUzLo7SwNXNEv8Mhm30i/cgW0SZufsMLe9wBn1GRszC3z1LC7GlTuj1EX2YEW+AbuhHmTje/
4YU17qBnEG5aKFud+tW6Y7yZ6z5Hlx/1MEIFCZHJTV4zX5SOFn1S7rgTEsZ9HeHAac0uUgM5RuW9
a+xuINhHf0wEDbyb5/tijfz5rkmmWjXWOFW3dfmFhII6wSbqn/8+X//TMKI7y3KKJEYHEdAc6kro
pEZt3L7uiNstrRd2uBCglNaWkBYPmMlpT+ypy4hxu8+ZM0JzQXPGmwyh105gdNtBDEXVZFDk6Ty1
BRhWlpiagObO60/JDgkh0LujedBbgySY/A6d0JpkW4JT8JaBeYckxtks29MLJImtPCl7C2V/AzW5
XUOoR+Tq4U2wJ57RMrmAHhEJxfTHINcnWZVssOLZ8UBdxULFaW38qGy82DB/maP1RdYyFxKNkb20
OUS/+52y4jah1Y2iR06pS+BcC9Gf3uD7tXrztcR1M1eRYUvrTT09WCIOmW33P6+NixJGZczGmb0I
lA7qLwuoQevpEHUQFi2mW5IUdg7FdcE2bqPK2SaHKhLVaGK0OAOdp/g6estlA4RLo6eg2J/eDEKO
gc0b/WL/OFwppq5s0DeLlNcLs6eAlbQ/lOCbw9iuOxxFdfHtI3heHocoTdINg5EgbKUdeJaMyZdp
vG9jLbj+GUVmOCRBAgHNtAtCyDr6Nmr7YT72jeCUb8b55w/3LtGzrlIimZj6TPfrSdn1u8mPdx+d
srqww4GJtZThYlJGMfTVsCdP8xnxxBw6aMd/0VDST1wrtUUpmC2Cbx30h/9FE75BvqulLqMNIIzc
rD75goYhJCUxRfu7csYdFAqDMcih5UeeQbYt+LDM464gCp/+AbVyRaUQRWNLc/TJ1orem7Qf8Rg6
vSbMmgjcX+fga87CsClZSXI6kIDN7oZ7ywt3xYmpkUKb5/t1v9yu4F18Vw5S+mrW86HHfBLbS/lb
6n8ybtmQvHJTB6Lq+/Z1et5DDkrqWVVCXcGHjKs7ZfhdLp+uL4ZsPg4vFsNhhxwZZiuNiJbNTD0q
MdK6WXaEfOEjbdOv3Qz6vi69X+WfadfvTXPZdVqx1wbFmaMUFMuUYXdAuhqKUonfGjLIRrLbbNJO
abzcDzmFxOV6aPQQkTg9WGnpTSm09awoAHf4aK8Qw1Eg1TZIv9o8+YJM8yklCpSiC2dO+2NRtYeS
xMdBh+xelR+WsnPIfKeAwAIa7fY05a4EDcy8+KUskzuZujPp35TBwBwB2Fys+ADBpO9yVScQ4up9
1Wjd6x9P5OUcENamWk/Ib0LlsYshIjJ7OUgGGN17oTaOVI+i8EBwl/GUpkWqT1bVs9Lxkt2B99TW
wWja5NQpo+hYTd/bLD0uMmK7BQIM7Us3drZugAIoxDhss5uoch+FaLJLDf/6d9hOmJ+diE+FSRPK
Z2WCE9G6i8M0FBsMPRi3xR56oUdRrnL75XVhjUNTfSlrSUrxGQwahMNjl9xn0ys1VKc3nmTlUJdu
g75laXi4vkrB1+dnBBB1/me6wiJ7sEYPkkeNIOtfS0hZ683kXLe2XWU2TMOArCcUlHjNbAgzVrMJ
WmxXp04NZs3UHY85cvaZo9vFJ/XH4rJWsNwRVj/Y53uP3WfDLLq5iAYpBupHjBHCcO20ew3BBOra
OSQ8QKfii6ZI/mEzz9a4d2Ue4XFCJiyTFdMLL/YRoklfWSUJxUERPf12SHE2xt0UKWvKapEPcwfl
U5s/qPLvQRXJ/fzDYTgb4a4HaR5QZW+h5zz6k6dCSBSPE4pHA2NgNR9FbfSiJXEXxCotejFQxLfl
2Djp9DvOF1suX6474zbQnZfEXRLLSiMzLkAkNIb7WjJdtYO2YXNqW9lHm8V1W9tUHBeOz87hhf8t
aK9oTMbv1wyhYaegN2uy+ldtyq/STO7MIdmPreyFNHOUAkeAJDstrCo7UaH1F7efWquK7QlSIooS
7zBIvJPl9TYbCgH2C88nF54uiUUSc8HNrN8M1FFRrEkOWaDfS7fmyc5OLIkw3vbC7jLBfvPZrXat
I7Ue2Oh8Nj0qg2pburVDH7oA0tlJuAICfHbLbOlotiE0fbKhtLNiPmhGKXgmiUxwONMvY2UoLdKe
K+gpiyU/YT4puO5L25D9t9++RXKXrkTkIU5q+C26ar8PZQQ1zvZUxqHbViToLSmo8lXkFwL4fGPJ
urRJs27Ae+xtmqM/WcfIG21dReXur66g6wtkp/vaNnFYY1lDj4ZdMMLSevZrM7lV9RZMkcoRs+OC
C0m0XRzQdM3QQ7gKjtd35WMSxi7mcwQesV1SOx/9tzN38e2yvk6mvkTvRofqZ+H1++SYeOMuS2xz
n+wVx3BSjKrlh8hfRLReoi/JoU6H9xmqvB28ke7iCOOS5tM875MlE/iHyCU52CjadOpJj5JClIT2
hA6jSdPvpljdp2lmF+AIT5Xyy79ykjfAvfiqhdaVYcY6DpXSJnlho4lrnV9kETmEAJl4+rCikpTM
ZGGZVn4qNS9HWjzKBDGYYJfeZnAvljKEbRPFCWO063ZJvGtbv2kOizChwqDnyrFSuaCkG6kEeR5c
4fmJBSXzzkBDrWmrNhvbFb2VBQdLZf9+saa0C41Z7pFZryB1qNH8eehWgQeItoaDCWQBjEmOECSE
Ktovo7cgIUtfr7uZKPDhuWRAodwUawmEWB5AVXoY0GHN2OO6PcTLfZG8ncgTuJDEgHxZL4U1WvWk
/sacCx/EQPvCyJy5FYn2vY0+XnMHDhva1lRzjZG0J6V1Z2jpTd2W3lDqz8NS7lpzQDsIjY5t/KPv
mv0wmrbeVT81qI1qVfdNqaGCjJZlDPjSadopjZHZMhSSk/ZbYSJAnNX7OTKddIy/TXloS7LlMNm3
CVQgpb1GGJ2LKbHVqnP0OLu1iuciMnwa/9aN4rWfMi+rcrdU5buwKnUnwyO0pJ1blqZTEsQgc/5q
5MpDsUhuG5PPUa76Bs07u+jbL1OX3jbqiEhi/jQ0GV6s5sGiogh/0/cISAV1C6VnhVfuskgIAboZ
bRJTdWymQy47RSXA1O1HxIUNboOILpW07ZCR7LzhS+3Hfn9Axd6JMPZOHq97+SZ+X5ji8LvpIC7d
r3ivFBDQaf3R8qm6r+ufchPQYX/d1qaP/20LCld/IgMKAXVqpbjdw2nZZakUYObRnaXM0ZaPDHBd
WGJBzQUGzXKty6mFqcnRgFgJrtfGcFbypLdP11e0nTu7MMQFfZMmV4s64vNpT8shDGo/3Ov7SbNZ
12vh5zei2sb2mMSFQQ7Km0jricLqzXoAva7jDLqkxonBi6AcrCDa57elh1lHal9f53UvUWUO06sK
kujrgMxQGps3GgF1twlGj+ixR3dfRGd/GBZB7LR5i1ysk4N4I+pJNkIozQ2jBk3v6Q0dclGjtGhV
zF8vvKQDKdFEB1RLy3H8sgzGSxfZOR0eUpRRInm2Q2TaCnLKq/hOHRHAtaidkR68f2ja1AxvysbU
MS2oLzel4HtvdAtBYxHcpaicQQYbIul//jRZg+xOvKR4NNa/dXRRoos9DWbTWZO7xHwkxYMiGuR4
fzj/tMh9jLnMGrMzEO6MyakCoZPyTTL8YhFMT2yQ6v5phrvnZivOkArTZPQXT96d7iReKdv5cfHZ
6NID2sRFPO2idXFYirmDHK1dKLvkVm+PUW2HYDZoXF0XvM02woU/V8YhKZnHsVljBCX1Qjy1HJxs
BEk1NGrzpUYX1Mz85wgqPCdan0orxnCHCF/fn5k/fsG7t7TcLTQd8FSblNeePJgiqeQNtPvTAAer
JfJosl7DK9mQnvyN8Vk17npQHOlQuJKrCjDgLVT8M1D50x6HrsswQDKtJpgOddHEed+AeEbbkcnW
XSsAp0+HFgNUIl203iOS7Z67g3E3HEW/QrSx/KtbjbMorjSsWg3oC1h3d5CbcckLEwsXE6y/Dy/+
XDKHtLpSWqauD6pryZK/0t9tb+2bXjiYK3IVDl8kStROnZE5nJDf7j8RUMdHqMxPAxucAI1B+0s4
jisyyQGM3E5jmpMYVd0IDds6pJVGu0vt3M6/LO4by58jeviwI3fNfziwKVsV4xMoBL1NiLAu+wlV
QvGksWjPOIiBlnyTGQncdAa9Tr2LQC9SPl6/gEUmOHChk67NY54gTFNQmhu8vkQtRKS7JTDCP6yr
UJJGY4QRTLdAaH2XErwRE//6SgR4zD+rO6Mfpob1onatr9SuhpKm5mHI8rqV91f7H8eIf1iHqxZG
/QgoLBNpP0eGu46Yn4vABpZHtp6sUPh5vW5RtC4uMBvaaizDChbNuXVTE3zHqxosKQScFEWwuH/A
YWoYlkxMHZrXf0YHYLZR86QzZJxeNohTgtxf8mQ0SS+uviuF3NXbSzub4zBJkqc5NmMU3isIepk/
YwV96MuDVXy7/gXZaXx/Ws9mOEzKkDXq1Ql9vcY43rcRWLhSjMwP5m0OmCgkEcHZprcjvLIMWUeY
9W5QJY7QSpOgWSLMD5W0jzRvED3kNj+c9kaArBBFl7lTm+hpB4Y9pP5N8mKskb32g2Nofi0JZzjZ
Tfju22nUJGiet/Co5ZBuajNrsTSEVR26MYjDJjhBtjejTMMknzrRe2BzqzAEK4ORBuJZ/ARJD65M
XYlMCJW2jaulsV8oipNNv5Zo8SBr7Vx3jM2dgqQb9Jg0ShAd/unuxRCmklyin0sfWkcmo99N1KWp
vL9uZvtYXdjh/Fw2MvBQQSHYpfoQmHQJSnRsRkZit1Fkp2m/owk9LBbIK0aUnac2iDEzahaJYBxi
++Oel8udg8hQMwVat0gKFvNRAw+YNU1Q7dYd2eqdCRrz15ct+rrMiS9eQUMM5dkyxu0FtllHRpKm
Mj9DGPm6Efbp3vnnxafl/LNSWtAbLXAYtFzMcW0Py5frBkSr4O5gxdRSrYsx8aNWq1NORRD3Pwzy
sQj4Yh3ciaYKCL56WWfIO0OFtfDQGRBQD8PGoL6JD6vAFQSr4m/kFd0pKZ2wN/p81zRfV+qawnfL
5lV5XhJ/Ia9lg94mC8kmFObNADMilWPdNsTJnMRRDjk4u+Jf4zfNaZ5KYYAmcHX+mlYtLc4gkIqe
7/I2MY/VuO/Vyqamp4tmr0Wr5DCkHpM5NHJMJMiYFNZPJN2FkydVPbz9ZhG+crf3zVQwzaQo6Pzm
H0pT3RjNWrMZ4RFCMdRevM5Zn3EF9JguDW3509Lb/7sACWIeDJX+1yi7Iy4Osik1k6QsWKKZ7qr0
PoFYjSLoVt6GSLQRKzKm2zSVb9mpS00OpRwL67Go4pY4yQPZN1CJVJz1BpRFghfgJmyczfGNOIMR
E7WCTddCxULd99PDB1Dj4u9z+2RaExrtEvx9Ut7X3RNVPxnCd89mEHBhg9uWxDAKK2wAGctD796Y
i434GuGabjc/enDRt28vLmkfiupXGy3f8AcD0Q0xDQtbxmHuMLRQmspgmLXtWuBopo8r3kAqSo/x
Tj52z+UN/fSR73k2yaFwa+mpEkmA+a7rT8uA5sw1DQpop183s/1Jz2Y4FM7kFr2YaQGsmr821Inm
0ZGi33QKrpvZPMWGibEvE+QUFi+OZ1LwwxMLcuxgGAtAouJYs/nUT6Kh3+0Ew4Ud7gZO1BqcE5jM
QmMrhmR3KaYemfYjeQHJtROLmJY2V0UhgKhSWVUw8PMnTBSxkjR1LjO3YDMiuav1dn9s3LfxygPj
Cy8D+fH6l9zcsAub3ArVXJ3WSYHNJo/tZqB2rN+NYDOZpM/XDb21OPOBBuJEWbdMzYQEH+caeZyV
ZGoVTIWPmkvMMpil0QsNioztfIPGU4dak1Pl9V1W1KgUQVK6zbywHeyojX8toIEa19u26h1Cyx20
aW+LCHfgKL8o5vTUhgjlZa29a9To1KjLQVm+talpW1p5I9HEGer6CMrBHSB6lyqQn8fZU9XVW5X5
pwpO3KZpILKYfSRsvVgyP0JCu06TRmmRgcnoxcZoRwyt7Npr9ox0LA9E+bCtO1uzcNFAVEsl2pvc
48U101rTMMUU6bC4a7+XqzHYXbvcSIp5byjDAHGDWnTcN2+dS5McrEShrM193cjoa0fU5eVQ8qqf
qTc7UlD43XdTcOv8gz1LMyiFSoLMv6+T0IjTrp1gL7GZdFgHVcUf9CueU6xpEDyf151263TooLZS
UVGklsk/E80woWHTKLjl0s/KeDtKL2P90+hFtBPbZixCDAiYwwe5+6DWaKOM5ors7Vi7RSo5GS2e
+0h5NMPFvr6izS+I9yF4fYhhEIN/IBZp3kiRAls1aX91mopikXYAFdWdnrWOmreOSesAraJ2OD6T
ghz6pvxuLa8f+hXEwKtRRb327VdeuKoGTli5WCJkFOzR7fegpHGLz9RTDhqKDcmdaN5po9UPwINv
qzI2I83iqzaG2eckZa+ct/x4UO8RHx3oUdsx7uH8OP0wDhjEC4zX0ktcIbCzQIKHvkvrHMjWyUpW
I3uzjtDW1lxlR/a5rTjEL+6EYQ0Lja5Z47xJQbOkGifsRaeBqM3KbXWSQYX1pVhHYKr6NWqUG0NC
33jTeUtHBRfKZh1Jt9AKhq+ML82fGYzZGm2mr8i5vsSvSO3eInnt4xGG6ZPSGYNIKKm2FYpeGOSL
K7Rq5SId2DPZOFE5MOQXgbNu4apusdMiqxQjVfwHzereatGVDbZ7BXQZjA20cczXCuyEhzfVgpvQ
WZ+WHf153fBWPKBb+IS4fxWD8kd1DVmSHBRd6AZBuztUeOs8c0wi6iPeMoOV6RqxqKHjgPwZdiga
aYrExI1ohL0dlQeNdo5FBO/ljfI4/OHCCtvFixOfxLEsreBvdZO824+F4acSKLWzjHwpFvXeWPJ9
adQYuoCOB0ibs57uqm72O322wQjsKtNqz9kooH7Y2lhDAXUzcrXgjja4gEstq6S2IsD7ZGVQiYaY
4UpxXiZqPZWkcFUpf/7fd9TAvKWJAAhzlzx/XJfqdRtCktONMJMS1U9jar02SyJw2M0NPVvhaeMW
NcO1vPYyRnlsq2ntDNpFwkL41qm7WAqvBNnLxdAvCzLdvXxvmM9t+iGHuVgFA9ULhyFzQ2NNwipA
otnZU1AFzWSzavR0z2igGrA0V8f5TkTrvRnzXy6MOw4QYNGqeMFx6F1oOCEKxyAp7gg8BjEjFFQC
j2ABEg/Wl9a4Y9HI4EtMNKyyKcGxAnlEaKKhg78AwGhf49697n9bgcalNc7hQSJO9IaVJ5K2tzFP
WRXfEu3LUPxLB+TuO3lW51jtAJhoOxvRDtP7ZrK7vpLNo3vhHezfL7wDCrJTXCMSQ5Mwqs7TLh1+
T3SfjFDp+v0RS5Cq1SlBdoXXzIxUaQnrHmdWC/dp5Q5gs7MewaBiJrFgd9gL6J0vaJpGENeii41/
/3VSqIIGmmC4Kfk264hm9ccs/iUbP+Py3lxCWwVNx/W1bfoDgJ+gPIFaAc/zWCRVW+dolXJNHLEC
o9d9Iv+Y9N8qGTJB4CkwxVMs5q1VwBwidw3dHtL3TFW97AdoTwQr2sS+84o0Lm/URFXT6SEKy3n8
2RptVGZt839n6cJVdmGDQyYd7T9JauFe1uqdqnlT70BXOBIlH0QfjMMhtUzHLFfhDWP8KBk3MUVG
yonX4LoHbIZrhk4VJKMgW2zyXZOREslpHUNAQT7Mqs3wLnWVyDYeiv8j7bqW49ax7RexihEgXxk7
qBUtyfYLy/axmXPm198FnblHNMRpzHieVaXdAHfCDmt9kt3qKXFzRxG8i/e/0btI5hM3tiutoTKB
TRt1N0Y9erRkJzNEU/a7EyrbczFj2whZcn2NkhSxffQXbz0aPmho7OSRlfjG79GlBjmS4iAB8ePn
2C5fmvs6iHUhauOum/rndpHK/f4rqsGwSjlCBWC27AXzujUBd8M9lmAHoFld/5K7+mJAMWUCuCOV
RzSZ4gkUGRLybqX10tLRhp/5+E1SRJvs+wqzkcN+x+ZiFSlD9lYUbHRDdqIDe0glPyXsCmKd1u7u
5Nc/i8gbiZyvV3sjmqsObTc9GF5Y9p14sRt/1/BYLLCgK7IIZr4f3PBGHKeeVbrqpUnR1GQJQGdX
J8wVBWhHHJdPy0FUs2Hx/aMwzUL31GQtW87KqyqNSoOtzhvKS4JdiT8Z6sCC7j//n8nffK25wihl
3VLM/CMPbO+N5FOKsaL453Xd260qbMVwiQUYC+LcyqHnLbCmNR8Q+257KA+Al/QZpc8fqsT7sTgl
TGvsGOcVrk1T7O5Xfaz9+bCiJIh+H8H24yjCshJ9Jk4FJVkG04sOZzwngB01Z1tdRFfI1OqaJnBq
N06zXtAY4+uNpb6AV3pcNU/KtUOp6Zcyn7Dvjg7BFDmL8aBkkm91tT9hjloxUbCYrONSgfNzDP20
FbVidpalEO/w/lTQsyAm3qK/61AclnOqFDj835uzbO06eygC45HEKIbHB3IArISr/bWcRYiwu52S
rWgu1LZA5ihkGaL1IL1nbLfYhyb3tYeFOj+7yxtbPUdiDs19V/p+YM4oeyXvE7T3sep6ozoxZjYw
t+FmAUPHBJDZPZiggLotAjvZV7F3oZyljg0xRjojN9ckfzFfEhGRw27U3XxF3kQNSc7yAu8aKQ7P
hVLYoaS/DKZoyUh0d5xlGk02kyFBeBiS2V0wmE2hoPOQ+Hov3IDc99TvV8ZZZaPrXTxRXBmrIq6u
YmdfR/Rx32oyz8K4IDoZZ6B0KJs0bZFaxti7tFMTVaCS3JZq7ekxwEC04scYPs/AikTm5rbhcDJz
DPnQ5GG2GnuKdL+Zpqfrfnf3xbD5plySA16otDIzeHdGNFH6WTAAVkY8Rrn/Jn6X86HElsblGqYw
iIGNFzuAiz2YRwbHXN2LF4//TTD557PyK8GIiYNcVP9qm4RYzwxd9cuIYebWLh/CW1EwERje2+E3
IZJ000TICnET69ArBOTOpSinYB7jo3N/PxLnUUKlW6t5xQXOvuIn1O6CLMiO4Q/GmKmDgOYPdv1+
89lvWdzmUNXQJJiORjZIxhYLWVkgW7Vg5IBZ17UzcQ5FjYuIDtjFdGOz9RoJwCTYbomz4TFVX/Nq
8K6ruugrcX4lijszrWRY3yAf6+LSmILuq8CU+J58iBlbrEQio2CEpskpChaf+ODdFhyDXcqHSwMP
lgn+Qzbaw7msNYt7hYZ4OxZTcVqAKRNm+Y/emh6v39ZuMrERw/kq3ZKWTG4GGe8ML9eetfSgK+e+
fcyLU20KgTx2v81GGueGRkmn0YD3nkuAms6QPNB3cLRgDVhfLvciX4jMsqt7hFIsPFETzSxO96wp
NstqxO4ImmqtHeVybSuGbq9q4laSdAbUomUPRQgeCmt2pSa5NbThPNbUabH4rJfA9YmntHB0S78d
KutPDGPz4zhVpdWI9rWKsATiQ4Uc1PwHwY7J8qplP65/5R3gLVg5VRSDoHijQJ1+z8wWbAXpALJE
jRQr3b/KI/XXc3+oLqErH8lT9RkE9UAZi9w4yC9/MsK/lc3lK1jzpj2Av2SsLrNPnlwygPD8EYH6
72fkPnWUmqpcU8hhrNGri3TMrZzyIPsa9ulEirWryZsL5T5dKpk0yViBVNFqD9WXQ9zrgqbDbhqx
EcF5gGVSO21mFV9ahZjMBW8T3CZGlJ1WDT9d1w+RKM4LtJhFbxtMCbuSBuIPIzuBjuxOVzq7k9Kn
66J2Hc7mVJwLSKzBoDWrmpuBFN3n1RHgAgZBOEBIEFF6v/niD070XRjPr9X3OgnLBf4mPXa3ElhU
Mq//rqIObAMtCYskhT+d22eMfgjuc/85shHMvYQqYi2zCVAFCO6Pw88IQLjrQxaoR8CwAEgICw0Y
Svh+/Wb3k6+NUO4NVLRVSaKZdalW857o2CUgFmDJbodM8ywifWrTULWHcMDqZ2bTqjoviyas+uym
2psfwXkaJTNGAP7AMNgoi4qZScYdm9w0R+behYCCu+59I43zLW3UlVOqtzjyiQ2+Kof8O0ah7CTQ
7RnglssB8H5AiBI16nfHBJDmGij2qwbWubjv24AvS6PqyHyNDFpEhoZVXbAX6Bm3oa99LQ+saR85
hZ/E9lw6IoaO3eRgI5770n3dJXjOYO21J+VxBdLXMMQ+hkPc6xq1m+psxHDfcqr0Husr0OLl1B6H
YDwzEgH9LAKd3/+I75fJfcRaVdVxXVBHszrNTaMmWPvqoJZNIKX1bbq0fzIbtP14XKCorRrwE4Td
Hghei0cGZAZWqUfGN9RehvMfPXQ3t8iFimVaInPo0DvpO6+tD4OEMnLky6hJXP9aomvk4sUQa3hL
ZpBTGrNtROXBTEH/ncXHJBn9nsaC3ev9mPH+1biYMU9mA3gGiFvSX635FGsnMiV2ZQl0UCSGixc6
EAfWQkMCN9JjP56o9nWKz0Q4Qr/vtv45DT+mLJcteO9nliBhKb9013Ph5K9awBDSgD8g2mgW+Q+D
8x9JX2R6n0Fc+Vn5/JYVPeuufifBgxQY22djcZXPnnsUDE1/1FZ5V0geNhBoEa21qKxR2XzGZnqm
/tSFFReBMhqc65Bol2ZDjDDA7nMIUPz3JMdy+lfjluEOd0ewXPa2VduiR/q+azRBFoHWKDI+Tl8w
SKwBag09AACQdcZtKl8m+ft1Q3vbafiYVvwjg69yNPqS6BneMSC9Xx1Lrj5H9epikumIFTe4+9Gj
FXm1ZIwZp4p525jtSU3b+7W2zqWk5agIxbehhUZqtwwHQ59cdZR+xHXq6lP+YtayaJRPcCV8maTp
K70AYAyUDcCmSqn70QrK5WQRXMt+OYa+XwuzsU0pwRwXPGTZWzJ8XpwwQG0/trPA8P6mOst/itjq
ds+F1TXAklONYNLzd3kqSuxEjRE3WFPa7D+F3cNqNc71j70/j7SRwvk5K8IMsKkjCMoBOSmf2ctJ
6lDRMm2ldvLbyp0O+m3/WZhC7nokU0crUNOxD8IPden9UFV4G/7LI/VACGnP+mDrfn4qL8DeEYWp
/dt8l8eFKTIARc2cSqAsVLIXAx+3naity7ngPkViuI/WaYuU9TrrY3W1jb2CQB2IUzdChKS98snm
9rivJo15ry8sMRxzpyoAOwRm03iyr+vGG+rWB0ewkcI5mxRUX2WHRivSzwqbNPOhAEd1qzj1uQc/
2+CGdmtXT/gFZ3w/rzmbj3UgGj1+qwRd+RF86FIRhg2dVYqU2HheQ2ynDlkMGJSK5M5Ufm/BAjqm
h1kvPTnGrIgJFOMEsF4kwcqF9a1s9GNV5z8qy/yp9YAH7MLJrdM6iJrGLtXFT8dLuhpoCFrYHB5Q
80RBV0NWu8oemSwM26leiJmGcYh/rGX61Uobr9eVuySfRKa4G1Peb5sPmv2gWbNs4oGfZKFtGaDi
kB/S+ttI3EmE3rKbdWxEca5MV8MpnzEP6ObJDTV+Ym3fVvKDVX+7rkD7D9SNHC5MkqhNwlnBk63z
1FN2UNBA0r7H7mgvd02CJ8Sb2sgYPhCVF99i1DWt4ZLuQsvq1gzh1nIM5Hf2ek7+VcgUtkPYf7om
iXmETVgYp7pcegOfDbvn6lf9hBbsObksX/QnM8dgcx2ETvJ6/V4FTsbgfNlMxr6remQfVfmCXQY9
+tFp3nURuxdIZFVGvFMIofxqUZMo3bKw/DdVX2ryVx4+TPXXUMWaceVl+ScgAk7Lo0Dm3rkIWqxY
BUOtS+GzqjiTY5ItzKv56mnxCNLF0B2xRzHmtgYqB+KJy3cimZyitNggL5Ye56wqr6svTXXoRaFn
Nx3enov9ho2KhGmYD+mMc5HcrV6SgwLueMuvgtGe7scz0kZv9ZRL+/yGMhKIXvO7JwROE5Y8UeMy
+WHbeEjqMAHetZtViY3y1LlqQGIcrg/Xv55ADD9tq60ggdJqNh3eTr45m0FuSGcQmYrmYffsDfMh
yBssrPfI/KBWTbolqyQ8b+ldg/0ww2c9pOVLbht4zqTechateO4mfluJXLAlXRRJEi2YF1P82jf8
DNuR66N6JwWgh5lsEQXBXiDYyuPCbjLLSCAWIKjFq4Q1mO6FjIB9bkyXJFhyRmYuiPN70YDgNinq
PaZp8rM3+TiTKcqAe5OQs1lhWTGYwrt8PP6BfmykcIaWZiiNNhjxd/P+0levxRzbxZ+8prcn4Qyt
pBVt85iFUNmTo0OS3SzkJCRjZPfPe/ytFM79mtISzxrjdU2t53Cp7c4Y8SwyXK1VbSphx3h4xNik
ILHcnTfbSuUyS2MgRCYpkjGsfKG4bCt29awfkxuWqoPK/iym5d216M0X4/R+XfAElWmIhzS5S5Lb
sv86Uf+6Uuw+P7an4nS9glssLC1/H11oZlsCFbdjrHbHWFhdYLhjKb3yRV5ZcDqeisbQlkqRR5wu
Dy+Sfhett8Yo6KWKRHBlkHpVKzqFKqiql9Iew3OWfiVNILhBlqtd0UaedGaakmGxZOh8Ng82Uf24
s+fiEpafiPKl60Clbrky2BkUKTBE0MpvyAvXZHP5XVIn9WBOeBJjnexGDxYvdoafRUAPjRPes7im
ARTV1l4wUxrEXvgomhoUeC6d8ylKh/HpFGt8bvhzaG60OuhNF8n8/3jDvFepm1Ba2EQp8/8UANmm
Kz8ZAVbUMf6UfP8TaYBMQkMXw5AGvx+MXf95UZgPM+5mdPkUDF0mznpimWQeiIxg36sYMtBHTAMR
le/D5xp24JceZ6NP0y8wpns5qnSDHz7h/e/lB/F7jjmNDyqzEcg5FWvM9LSnsAk5zlxZP8XWwwKA
3pXcLvpfoSiU7iqIAaZo1MoYhhL36RYEHYmWDT5dmdgLAL+HyK2lp874E0vfyOFCwmpFeRODOsht
Ip/Et0BGTuTn64ohOgrn/8E801lNjaygUoCBZ37JllesTNmj6NW/75I3Z+G+0BjTTF1yqMTkrD7j
sEp9IJzCmk/obH+ufCyZOMqT9tefHI+yAUssGH9ADJsXzAZVBOljymY3jxmwVqanORNI2c/lCJbv
sV2MRwbf2WrjpRwy1kVgtqxmdnLqD4lDkTqqNsHan5DGczcGbAQy973J/ddajVGqQO4flzTI5Amr
pwk+XyWALd3Vjo0YzhNjAM6K85CVaijw3P5qm8SRzLMq3CvZfdIj0/jnAjmXm+hKRVIGjxrT6OfQ
mw9h33+zZC0Yysye5+wuwoq9qc1IU54orX6u+vzJ0n9IVH3V2/lGKu8T4azlbsKMLAJbqTo6Xx+K
4nQkoZLDNLrpeS0/T4Dcz7TvQ3GsWkG03X/KQTuJBvVBTZazwj4ieqpKqI2zzmj/ecIWLAVtZH9u
I7u5mK4CzkM/PaGpAtZPV/kimjHadZ8b+ZxxhnGR90YLM2lM6yaiIOhTSHrSssazpPLczpo7NolA
t/ZV+P3MXI6W15KlRxauN9ccK3yQk+dZtFssEMFPMoSZLiV0VlHDtwLNuFMlX5u+XHcwTDE/BJ73
m+MRj2raUKy+w0Wn8znNLvN0uP7/d6ulhOEjANMDuM98RduQ17SJRjxMJ6yPAU8J0Fvf2IRo/GR4
5Ut+HtzFzb0Y9PTDTeVLrnEUg7PuzqhvfwQXiHIDhGVrmSG8Uu02jkEoBWjWqgr/0irTnmvJzfLS
V2lrpzE5r6XaunN9U6/6X2kefVLmGe0yag9p7y/9IiJ53x0bQWKjasB2oeCy55zUgoEN0IPiIS2f
KvSl10P9nWbYZcVKn40p9gvxQq8QDKHtGsxGJu+vMr0MB4zOuW2nAKb7prEiuwXiCWAOsNkcCl5p
u55oI43p+cbbA/KvW1WW8a/tZW2DPDlO3VFug1mEpLw7DbO9S+5D9+VUW11fMeRhbGJiEAVd/nvd
TW/zw3SwBB5gN7psjsV5vSwu295ccSylR8wE86kLOoMbOAUvTkL3uh3t2ilgTahCdAbixT2aWoO2
tVTggxHtIa5Onf58/f/vn+X9/3MBuZOBfG1OwN8h/Y+6e02LYB4fMSxpXxez69E2x+B0vaU0CkMV
uk77YFYdI76L+qfrIvaT940MTrelPJx0s0IhondXH6xcB5QUz+vDDOazPoieJP9PRlkAzaLIFGuy
GA7iIoFhagnK6qiqx8vTKL9K5JQOqEbENxFpBZa0+5neRfFtnz6aY2IM2JMFKV5FHak6TfQwqQJl
2P1KGymcsvVxotMhWoACo6OHpMSB1IDNrag9wZdiSvUh+GzkcEo3dGQ0+wEGNPvSjxIcDOvDijVB
zQOVtisan9p1eRthnOrFszFpIetIyNa9gh2lJsfyyUOn3WbhN5IIn5Bsd/Pj2XSUtAzgOZC3jHHj
84x1kDM6QSmacXwCt2mwmLlXNLKd1DHoAAARBhaW2gyduBABou7HXMyQ/79sLh2SjAlrUSl2FtCR
u1W/ZcjmGTDZcMOsIPOKn8Rl4aXAmIlxrwapZx1HQV6x3ymxFF3B4h969XzXYlBAqJjpOSNpMA8j
6let8atMkOjTxp4TLE2ZsUNT0y+X9FWgVkw9P1z9RjTnAMI4T4YxwpeeI+tWsbLvEY0cJFNnuQKv
lQFiUgx3k57Y5ayBn1MVyN+10Y14Zl2bL9+pxhBnFlx1pz9M2lOblE4/Y6wHvVTBQZlj4Q+KKQET
iHAACsRi7++SqJrHOqBIMHtxAa7zYFffdAeMiNj0Aaj0LzQxA+krYM5OKltIE/iIvVNuZPPjMAZN
mlhVtdXFCLYfR3VQm9+itfeAj+FfP+aeN9pK4ryR1pthobFqhTXgLaECt2zsv6qp0BuJTsR7IxBc
EEOtgPr8PHhssw8ELXcjENk0NEkXF+v1Xi7E6N7NWLan49zSGudY/MLuCp7eEwqFmadQG/AReC8h
UQpEoEF7mdhWGmcaw8xgQBloLACT7UU6YnwpXY4Ui9oC9dgtKWwlcVZAokqS6x7+bwpHp+mxC1r7
5fo00KArbTrfrcAyK+/iCJy1n/tRkJkJpbNvvbHBCI5HS3u4gL+ZmLD+G7TgTgttRkVvCWPLrori
gSETi2AuiM8AWq1M5TaBikZKoNMXbPSt5Z9YwbsIPvJrbTYsYNzEQOn0iknZOTkWwu72XjxGCvj/
x+BnLZKY9FoRYcC582YXVTsneybAiGUj87i1T9fNelcVN8I4czNWkk8DVqfdLBzcBooSgY3MiP9S
wTlWj5Z3XZrgC/HhSCZDEUdVjf1WNbGnzB4zwLqLyhC7qef2AjnzMvu4aQo07F3riVWpMy+9+7uQ
xkCmC18MxCyUyJmZStF0m82U7RxEhxxDMrb5V37ObkZPwyB8hmnLm/+e6hf9LYC6U8B1mobCz0DU
QATV6wm2VXdep5+q5oFUx+tfa98rbmRw9gtkjERrJhhU+BVUd2hm96/mTe/NL71TP4vGYnYd/0YY
09SNs6isUTcbc0Rn2XouVWQIp7DF+JRoAn1X4TdiuKzMMsiqagRNPdBQuZrPUA1Dd7hFPoZxydkp
PqUHAFbkz6JZMZFcLktYlN5MdQXHo8nNOt1Oiq90j+VyVEVY3QJB/KwDYIRooWlQjDzzZfMcz3+N
6qdWAwWWwHXs5j3vN8mji5VKPldTCz9lJWDyGr5HmmE36+1ouGS+naMHmrwI9JFF4Q+Z1kYi56zy
MIk6asH76oH+ywKcBMMDn9zs/m8CHFHBZFcjLcQRnbKBH4tLCjDeEYehCfWXy5c0M+1x/CGVi50J
7WzvlQIoYR1WrABYiu8EKUsCrp1cXV3zUmPZQ7qll+b4n8AX772+toI4gyb6gpbk2wxC9dKo55H8
qOKXSXca9XX6I+KJrTDOoKGFCV0nllOt1aWqV7ussRQxi2oye2q4FcMZtJJnTQ94QkyBY78eLuoA
skc8XUWzdLuT51s5nAHPVVVpcwE5xa9kAZbB4qmX8qh7VdAeOlBqlef8dbrvXAp25+Wmd7BoJmj2
7unj5hfwyb5al3OjWGzWJ59uR7m8w6Ctq5PmOAIiVmBqe0nIVhaX7jcEUXqc8bCoUb5hvPUZqvlB
D1CPFvCgxffr4kQn4wx7KKUSKQ9UZQ7vivzcLq6MnctMUG7dDdPbQ3EGPU50SmUDnzA+tsf2CZyd
WP1Y7gBX4svn8Lb1RefazYC3ErlUpDOjKgqHEg3zPkgO8iX3pdvlXkddmWAX/y4RAq3u9sC2ErlU
RNOnJURtHYMxOVqk41FDAhke2/P8OJ9Gj+3FxYf+gjeNINlnJ+F981Yu51p0q1bansJZDp3p5zkB
BrgiUMq97BFY8gCtBQ4a1fn+6EiXqNCZ/vczCBP0Z2MoAjKN7nVd3G1TbMVwyliFawTMXNxg62Jb
226P0p3upU+o1mAMO8fbJfND50WzE2E/dtcMNgfk9JPxoa5sTtEdaOjQobgYoXZE996Oi9frh9xL
ErZn5PSyANlwj1Yp8FjAqVQeptKN4syWVm/JRaPjoq/GKeQ0kpjkKuZgDOVXqfZ2h1Vn5fP144gu
jlO+KJ+bBki8SIZl4uiRI63PFAOl+h9Rk2zvjYtpMgUb+FDAUY1+GCg34K/BZlVy1IB8CxIPxv2n
35I/oWPbCuUinDykaTVm0Pt4iD2DDHZKJUcz9YeUGvZap54+/7p+n/t+a6OJXLAj2tSXOfNbWFc2
bBMw3JJXH/Q7I1hcPN6x13tdoEBJ+Hd1kiaL2YXIyjP1i15/k8O7UTgquxvS3s/Ev6vrYlyzvoPO
s9kR1dEdAyyY1GEYIuMzPV4/0O6kyuaj8Zt+AKeae4u9MwDg7RFs4nVoTmG7YPDNuxl+GE8oR7oX
gnHtZkObQ3IuJO7lsMIIADAigSv8g2Len+3FYPLsIbwzb+rcZrNaFGwqoccmxASHZv/9QxDYSOfc
itLTjIJyBgPrv5JbjIG62ak9tF4x2prDsP9N57pAkdpwvoXmGI83K3iUYb20tTsUXxrRlBb7ydeO
xLmWLgZ2uZHBfaW6dJGN6Cw0tt2kfHNpnE+ZW3DN0BY+pSaHPvH0srBjjEsOiVeoB6X/cv3KBJ7f
4JxJYVE9BwvbiiLFcUp/WP3zQr8m6bGUDtcF7XbUtxbA+RBzTMoxHlDlfJs5kL3SHeH9U3hKKWCp
TwpcJcyQC5I8QSgg7K21KSOAX37qdT1hwK8PFqZ5gEhkz+S+FfEtCvSCcAmyXI/zoA2I1XFTnsOc
2pIWC2oVoqNwiUgSmVUyWRLKL8tB6g8mcm/MRRDBq2K3R7T5ToRzGUtEENNShBcJm7Kt/CmqOru0
Fk8CDSc1myCdl8tURL4Sj951FeHMFxVOzQDdIrI5QClje5WTTKJYzTMD0+lkuTNVX8k7gM0/XJfB
J/0fhHAGbNS9VE7SAD6bB7aTEWHDpXDqQ+2tznKj2rEnKmTxF/pBImfQWl7XpYrTuusKvFXsX08n
gusjn0LyPQI3AUArhB+RC268TP5tWKICWZK51WBsi4Pg5ikH/UiAtaJ4shDykVNMXpjKXSnwUEML
s14aZmR9OfpUG0AHVh0q/bj+6TgT+yCGu0fFzMlsGvhyVRIHamIejKp0r4sQaKDGecMIK5uDPq8a
Mm4QDLzUiSPrArAGkTponB/ssqmeAM3CPg14uI/sw7ABbaAbHK8fhs85+Asj/GkU1IoTWQWL0WKz
6T8Gk1YyJKZX9NPKl9ljdKaFbMv/naP6IJc7YbSMwwJMFM0Njco2VAxFGI+TFLl5IDjg7uey2Na5
CZ9BeLbFoZCzsq4XKF5QotKuHKJLfJf65jE8hE8MVFZBbvdFIJR5oU0G8Pfp3oVqTE03EaVbCms0
O9wq41HHoKEbu9EzoG481hwEx+7jdXmCM2qccU3LlGLmrYK6lPfpENuG6dSjIDazD3LlSHwqnNUx
AwOGSv53mJQf/YQOfhlM1BnYVNQoD8ufSzScKLs5DP4qQP1FkSX2iIgneOfBju0iCr4kENromsLv
CSxGEupg6WDY0+i+AA5Wslk5n2m+6UZB+ASYB1v7GT4KPf3HZOp3yZzBDVYad13S6Ujy2yNAF3ym
Hv1hxoAHQ8Is7hjw7fAqgnXbSa2YXCxM6jJGfU0eU25ecikfIjADyg9qDDS/4hT7mK/7NnoJAEyA
5/wfPNF2ukG/C+XsoMI0UtKmlGFuMztgAN/abfuGJ5IHojSOswJ8xt+Fsb9vjE6flFDJLEl10/KL
FX5esUkmmuLa/3jvl8gZWji2QzFF2FE2u5u2xPcyznpoV+pzJlqP4HOQD6fhIlnUxFNf9f9E5xh4
7JLX2wVob+WDCJtjB3Hw97vjtBKoKHEdKQB06rwR/tjP4SDRqL5gl8DpAY9F8Ais7rrv3eFBNN61
q5lw9RQsRUBK/8Ag2MbTEJIWmmlezEBz8zv6WFywWZA5DIV6vmRu+nMQ2QM70MadvV3vRijP4Wcm
xlqBAF1zKXkGHW5r+RLQ9VPDN9cba/583T+/dVavSeMy/zSyTBBM57qbk8WOAfiURdNDDyiNWK4P
mC62geZ+Uy6gwbHaU4O5Oi2MLhHYE1IrcxRz+YXKpp1E9b2eja7ZRqjUhrUNGO3XlAI7Ilkfx8QI
+gULQan0qNelKxn6Y6wsRxKHdq5j37zt3HwEFySt7KargqkJ/Uj5VkXjV0Jju8/KG80EePSUeHUE
EKr1ZzYYbhvlTp++Am3woK+qt/YT+LmXb00babbc9j/zyfCSNfSaOXLAJkf15M4g010v14jr9cOa
hBfagXNkVReKTZFoso24uVN18PwM2W2pwPGUxCnyr/Fi3YTkeWFnzqYstbV48YeuvWcviTIr3ZAk
dkH1g4ymUNJlp1waL0M1f73+oXYd1lYtuPeTIpFGblJJ/xf0dMeAkDzi/k0HJkKl3HNYW2HcW6bL
Yjlum9oAjradTj8TyV81EcwYF08/6DnngceM0plk4DDvI+moTomTzeoBSPduEguSHvafOB1XCXZI
wFMMMHk80H53v5HWpVNiIMPv5JNEPyWZYQs+zo73/U0C5+DTNZ9XqUIKogZhMHjSgVFFMk6CwpGe
9U+z03zKsTAvGpvYcRVbsbyr6PRu1sMOn8lS7DFOPVI8jvQczX+twGgxRYPWO3VUAnEgewZ9D9Aq
+AxoiGVNKS0Dbbqgui28+VCfQz8JVgBlM9CIQtSy3vO/vwnkfH8ypIoRS7LuZlH5ZEloXGhIUrPw
Ju70F1UyOqeZTEdCXbKnw1EjEajUFskx0+KSGWuQK3nhCr4084cfden9DrjXgSrPYxUDNwBblRXq
MF/W4nNeda6xdLlbpsRVM5QHZdmR4tdqWhNPIJ5L35nRbG+ELwgtRjSC8w5hvvEYTmUTWI/are4y
Eoo60FJbBPH2hul15bx8ZQjLXoARp7nx9t6TbEa+wpCqFa+9iJrS/NvyX4ezwGuBAV/T1Dk7Lcig
mHEBK6KDAbKA1O76b1m2+Jr0UqU/pvlngXWaUQsF+Lg7zg53+i6Wc0TSAIqyHLjP2Os+5PVTWd9U
neBNKRLBpUyVFUeApkwMLAUxrrXalc3ZW7PQv64e+47u/SScvWQaYu4YowQ1R4ObWPlTNTaCy/o3
NvmPDIMzgG5N5Wgskf3N4GnCE6FEiO7t+kyd8oWtFyV38/N0FnFVCC6QV0O9xFiEFGWau8gBJtPo
cokXwcl24tFWDQgfYJsk7dsSBZo+eZ5mZ1Bi2wSTqCEQsxfIMVytWFQFBRqSK04XgNgYr602Qt1M
5ReFu6jl2JbRVLSVWAqyQnlFdnSnk9YlMWZ2S+lGV9tf1xWFezK/Wdr2N3CKoqRapy9aApRUFB6y
UxZM/n8Cpb13pRsxPDdaLIVrGwM1EGoPMsNeckYrDzRNdSqsw10/kUgU9/WihCTlOlqYgCjOVvfU
o9YgGb6Omvl1OXuRfnskzkfVALkfMynU3UbJwZ6sX4o+syu5c5u0cStaP18XtwP8wMjZ/9EWvl6T
TXK75GWru4W9OJo/P9V34T05pj626yyvA91R8rm/pA/WUX1Mn0Vvkb1qxG/imV1uXq5aakjFoCN1
0oPpBbXLYDR9esnPNJBvZFtyrZv4Mh36L/8BYILoi7K/b0Tncw4eqQj2aNiyk2AYqvi53A+AqHIm
F7yBwXJoXrVPZBEo0p6n2V44Z55mTrVBLWEaje5X+YHWs21i+//6ZxUJ4ezP6gHZXzNfg0XfUf0G
gHS9+h/9DF+pXQezI2mPbC3E2+utojOfjdv6l+oXbnoSBe+90EMZERw4i8EOwHeI8w4MCYbagGl6
vR+0+8kIrt/Yvja8/3/O7rAwS3uk2IaboheMpZvDEmIqrcl8teyd66J2Q9z2LOysG82raSsVXR/9
nfMwDihDtunt6CB0+/VJcrtDGYgIw/c14v18nKHNDEZhXnB/FXWRYzoLxNFZoHaij8SZ1Bq2ekxi
1FLIcliVb5MkaFeKDsHZztA0Q2GO+EhyelLiG6L8bOaX6x9n3/++3xNnOeqaNRa2pjUka81BW8CS
F4feUpJPud4H2rB+vi5OdGNctqOSEFOSGerXZSF5ePXfhHnvXRfxbxKCf47E5/QAvQnTocHLniFl
EIcVuEJ/cFcPq6WuImiQsvvh8/mNbvNPxroKF4UqEIb1UmcZFiBJ9OdEy+8iUt1kwPSsZ/P79QMK
TJdyJSaZmMh8JWjdMK42yRg3F8ouX+pJ0BwVqAZVfzfbalYbcyF4DWufu9KzpsVGRWYdvnTCdylz
NtcukXNGbUwLcA++PYoUoNSV7oyJIh1rLaqPbfcLefzfLpDzR2avVEu2FDhY4/ZtIAPsmdiLKGAI
VJ1yHmih4DarV1hWVd3HyZ0uuddPsfuU3Koe532IBETYsEyRw5+SR82NTpkz/ZB9AyOI//1EIMua
/jEpHjxkTCnAZ9LGcIcB6GZJcaIzyoNhEijti5Qrgu8jcHuU80k0a6qhK/AoLzAhJH9XrTs1+nL9
8q6bLX3L0zYhCQUHzYhyvLpCyxuzm7Q+pRFM9wY0urP+dF3WdXtFS+Z3OxrWacljCepGSxuw7ksS
TL0nC99B140IxEq/i8mVeMpWA651/NEQW/eSr9FFuyy5E95pjmzXz6OIsPb6dwL01e8SJc0Cn1eC
GJsaj135WA43FhU4c8Hdvc3db76TVRYkHghKGL2h2SVAY4CYfiwWxS6JdLz+mXZm+LdKTt9Wtjey
Mq3sZyNBEjmciGHTwc5up4ARYSnBCu5VAH33h+UeJbH/I+1KluPGle0XMYIDOG05VpWqNNqW5Q3D
tro5k+A8fP07UN/rKkFl4t32QuGFI5QCmJnI8RxPc3OvcscwDTTBcyI6L+eauq4sATQCmx7j5Taj
mm/S2p3QtBSxsYkEcd5JkkrVHlJcLHxgBhjj7EbNj3QSoIsJ3mKk6O9VRG8BXENt6H7vzSB4RHs8
KF3zxPy6mFT2uj6i0EXgqRgO2Hth+KJLVFYo11jN967CnPmeIG3d1pKrRTUT6B7/FcK9ihqARAAo
gnyGUVaO+xQzjKx8J9+IMgDRabhH0RrHdC0a5BuZFVroFqySn2Vftk9zXQvOh+HUbdAjCr4s9AzS
yJ90T8L+O7Wf4OjdbTmis3DaFs3UbqZCU70Yg9dFojvZeifhTNtShN+G07Z+xnBEWa1I0dQRw4Rf
KsyokRPFrn0+u7S+NQePFLngbL95h8+XyEXp0tKNttai9f0PRUkNQDHAHs4+QpdwEfWlRTfJvY2j
okklqaF+pfqgdLe0CovsX2Ud5/Nw75VZlljLHiEisp4zxTHLWxTkBV+KmeLHiO+XDD5sllvVMtty
It5U/q3/FWd70w77ClOEN6OC6Rn7tsQ+RdH8z2sozMOfpXIOYsyUQlVWA7VW6RBbX6b2WXAsZvxb
x+KcAwGLSGSlKKvOwewxbhX7tr3pkHwYAfZCRLrAPsSWNM5DaNkyJW1J4IqswlnJbi6xfhL/3ZD7
vvKJfpc3/+NM5n/qnOcL5PyFSsslzUoJxZx1p6u+mtzmooSU/YqtQ3GuglS9Eg2jRbxW+jbSJzkS
OIkryCvvlYBzEtOiplRqo38mVSSnAlxpcr8cFGz7sg6j7dahjXkEqfSWr4qrA1IiFtOfi/Sf8xlU
7sxuYorCxmXeaLHv5bu3bCcUQWCJtITzGENiLsQkMLWKgBDxvplesvJVym/QzJctR9ZEoNwieZz7
sMs0V40GTBa9/LMqjppkurW1z8f7xKDuamPwiUoCFyxwijwIX54mst53uM1xtJ11DHTjpYm/bdv2
9Yzhl+rz6F4kmWeqV6jFAKE7z79gDDom9yvG1WWKifxwW9hv4qazNM6RgDO9MswBpj0dJh/T8cG4
Wx+JYx4I4LJFTUmByVmcH+k7TV0UkPZ4Y/RjLVNnJqKXWfSBOL8xmNJYyb2uslkRp8X7X7bA3dn9
4aVxriMZ46lTxxia5ylB8aLtIi91sXeOwvOddfu/Qzi/8yMW50eAkjZRq0DlRwWhFaAIMdoBHCMh
0Ljo43Ceoq3aoSI1uqmFAZjSuPksxbWgmyqKmyzORYBseLAIS+8xNxQAQPdO0ntPkpQdBdOum+gY
1gUbuq5JGJuKBSmCyK44d1GTamjkDrN8Vat7quEOGvoyGEwzXubiXjjWJwrWPgAg9Fix7zIkeWOQ
3Q9hGUaBfqg91nsR7R+JrpXHQFBSY54IEDc9otl3S6XcSEvj18oztg7A4IPwEERObLN+RnFaYAoC
g7M5/5GNatqvM261Xly2h85gzckrogRgt7E1PfSVPVHCIkgmeEQEktp1tiiYtB3w/eL5pSTPSU7c
tJu97dOJDsd5EyAHJJiYR/FmTB5XctdMN9n8aVuE6CycK5ksUit5jlSyW3dK5JXxYzO6sQiNg5/J
5+Mpm/Mhs1THjVy/DWMqQfbShREQAsoTeK2fDMcOY7f6pr3or9tnEz0uPBHJ2kjToiUVa0JqQfMQ
+/3OOBbfWRIbuSsVBFzCQ3LeRUYBJ6IULyeLdRjYY+Kp92xAuHdaf/Fqrwby1C4XxeJMCzYCSZtz
LIDRsnVJgwkA0ap1Gui+x4hgJbf+aSgo4rS3mf9nJkBkrgZnGilpCCZOvdH4PMLS0rt+ubMHT/AB
t6NHInN5TG+bVQo8cjzYWvxkTqM790aQrnLQFdrrYmZO2U3+MKTPean9vZSi2clt+yMy51wsZV3N
oVEg3hx9Nf9rmbNArkRw7iIpXFSiSktbdiZMMB80v5HHgJqDvxAr2L5M9n7+Xk2IzNToouqXJtMU
rRaKzZXxM6r6YEg8muzMDvCDssAri0RxTiUqrCHpBg1TjZVfG41TRn+1DHhbc9NKFAsxTftwLEz/
E3AjGACB4m4vIoA6L1m32gKKltH+zKJPfX4ypG+rsk9qN9LcQbj/fvV8FzK5qyQSoP6lFjVFqXd7
wCeVPno5b0iH1HQY7d7qjyE92Zkjsruro5Rs2eG/x+WuNi4w055OaLagdos9D8Y9QTzUbV3NLXzb
E83zXn0eLsRxflvRjFYrMPEDzo5XJN5pj8Gi+B4fQuQ7rxrBhSB25Rfa2dpkGfQhxxJkkzvF2OJT
alh2+F5NkW81r5GpBhXpfKL8qFMgH1lDWE+HSu5cmiSiIP768Mr5j+Ef+ME25YS2aNPZT/1e/pwE
w+c6RDkXW/JAzHpRf2Jh4UZNgkW8O37V412I5lSrSxGeJmyAenJnTzv+s79oYlEuOZDHbYdwbR9D
vdAlm9Mls626gWSowbeepTvJC+bx/RHk5UhkBw8obr70ItKn66Hixfk4hUrlIq41G2EpBSs5yuWS
9UQGr82OixoA4Bysip+WWVANE+gWHwYoc9/HbQndkgA/M4yOToNFNKh5tRjw61zYwXqvvxl2XeU0
y6C/teIbfb5TdWtfzPrXUcbckfKtGxM3SZsnwSdkL9DvvZ/Ct43ImlK6FviEGKrEAHk47rqgvRkC
KZxDMTPM9kWCsO79IctJ1qluw+/lVh2MdfmY5VhhmOjr9qmYjm8dirOByCzBE5PC/Ib6VqqHlzgq
nrclCNyoovKqT8d+liqoBF7b/XLKAvNR3usntiicIP8TkkKLBPIcUHKlJjHR4LerY783f8w3AxpF
bnz/Ju/F1IQD2IJvxc9ED3QqmhlO1Ctlt5iOU+NXUii4xe3XQeHJnUbSKmZF8aHYXD96KwfL9NW9
EoLuzFWd+El1YOOKKypIiI7Gfby0yrGyVhWYRgLZDXXT8rFM/k1r4GzOhHNTVJUiAyVndNhGbV+O
3S43h1Cvv29f4NWSgApPAGYn8pHWz6raWlMbKIUOdBD9ViNfivJrgyaEWUlOI2qc61fv7UIcZ1dJ
RKxkUiasIDTIy2M7sGywY6X5jyTRQJ+bhkYFsCe9Dpox9XWldpdcCbWSBCuxMoco3WmlfVCQZm/l
ySnuy6CLzAfQgjjZXOEHu23N6lotdbW0P1T6csAUqN91fWBHcjBLs7PoZqguP1fkzXb+0yrbk2mv
QdsajtxY1EnH1kXDJHOWYnIIIygf5Xjfzfoujewna/6KrTqnT+XModV4q1mjY5N0H9XJgt1axTE0
kScS3RinaVqadEk/4cbW2K9nvI1KiPU2Qexz1YouPguna3pqVZgUI5hAVrFyZroJMJ6He5IJ6k+i
s/ARFgXNKDiX4bwXF7YTK8eFCkZHRSfhEuBIWUDgxZr6qbLvQLtYtye9+m5q3rbZXM/rL26My3iX
TJLHRUVeDwhCui/9JKA37fN4kIPCz76J9psFF8fTEPZar7aDkRNPwvpf9ELIzzkWzfUKbo5w4UMP
vjV7QtTv1YWTzi+kh4FMXo2r3L46kRwWT1yE2bFCtCgD8Qy6PndlcyzST5WymwqBqok+EP/45BoQ
ifQBtVzjNPgsS7HuZ9klbKIESMC9aD5HdCrOsfVZNZfZiNl6o7wnqOvE6qtU+pGiCSz12k6xap4V
jycQkkiT1J0OxZN2xiFxswDgZ2FJPPuxBSakGbJlKuu2ONXAUVQftz/d9dD5Qji7hYtvV+kkBUIr
mj/A+sT2DA2bDkwKZEQzucASLCBc5ObWtiw3HlYiyOhFNsA5D9mMZ/R7sSUhGT9BA7WjWLukdiQI
KETfkfMfuj1UNF/QDBpTTFiZYEPy12Jv9oIOl+gwnPuw0qmkaQevnmp9KMnFTdo0ro61McEHY5fy
IY49fzCdK5Lpdl1GMYB/EB71e31XnuwhGA/Jc+Gwdmse6Pfdj+ZZuR9igeSryciFYM6bFNUkD02N
iiAJ232HpEADe14ZiNDdBOELP7qPSpgszS3qnbMUgFE6r8Bu2n4rrNsBEbRpieZPmBVvXSeXfUTD
mjZjh4i2yD+XWLJaptftDya6Ns6NLLHZjNGKIjVbbmKc1f/AOohqOKJrY+p5YcdRVQ59hP1zTKTt
luyLrSEk8o0O+1wa0OZVUYrIPvbWtXFuoy+VZVWHt8m00WMd+Pig7ut97WEXQRA1X68oXCge5yYi
okd9Jr0lBP2+CPRd7Ocu8B1cGWAcoB0RTqWLPhnnMdCZTMZchgpme7bp077BHsu7PwwB+N3Fthil
gfZM07E7EB+j9k5qPv+R8vHD/JmRmJk9ooCQ7K2Dsutv/mCz7vyF+NFBI68kLM9D+cb+MOrhnHUO
kK9VwBhsH0f0WvFbkV1SKNFiwJhsBT04w0kbB6gJgw+MwoY8K/3gFosg7Li+83ZxOM5DxGU1qUkD
mWo4exL23updFjL2NQA4Byu6MDeNBwKJoxLa4XgLODlBoUmgjQbnQEiVY+d8xTeUJA3EQs743ABP
FoOtVndnTM/DmotumZ1ow7gNzpdITTfqaoHqt34HJFaMnQLw58ZwuiP2rN0YW3bbX/Xqy4nWgW6o
AKvTeHFK3EnNqCDQ6ltsM8URGNoAjlBTQRxwhcMTIwcXcjiflURtFM1s9pTRE6CT5jS7Yq+DsvEU
+/TGPumn6Ck/Mu7xOqDumHnbx7wah1yI59xYV4xmp5fQoyhNnQ47Qs3SOUnxV9Z0P/5MEue/BiCv
xbKB+vqknMrkkNU/ZdWnQy3Sk6tdkosTMc29eHOSUct1jW3vZFriZHJg5Ac9d8f22MqnxTrI9LSK
pivfcNY+6OZZJj/62CppkxEbNbZ1ycO4nG6rqnH0Ejzx1nwj03lyVKu6n9cvdh/fWqX1pVgB5Ata
Lg0rzSnSR5JWT3T62zT7YLbRZZkKp5Tyr6UJkjCdHleNBtFa7fq88NNaP5TU9OM2CTL7h9zU+7UB
pkwaB6CB+D5G0uiMaf7QRdKz2mWg+q2+asvXqK6dJE2ep7X4KZHJt0hpO5ISn1C1dYhhBVFVu/Js
O7UGdJjke233d22ffyYFeUnkv9uqcqVMeyqszpci4Mq0SHanOzVDy3fWkJdW8X0Sd5+MMrqLu0gA
qScwRn49qiqiOMp7VGNjEOJVnpmfhvJhWz2vly0vvqH6Xm8QpZhTrUM/e092ZQDgrzvpNg1HgJcW
fvGXfi+Qx37fls5wHrw1qhxbojqTN8KDv3Fm7pFfhZUfB4ngvWDueEsY565LRVftLkJAaU/PhhTq
haAccjX+v7g8zjk3gzlFGchjvLJ97CioftB76IejssLYRBcnOgvnMdVisUBhCFkkzO4ZvkeE6oGj
ISNVb8AxtRPTZgtOZ3EuZTSVgkw6YqKoujezoDGORrtfJA9Ds9tKcfVVPV8jP8k0tMssvbVv/qG2
+AdzoA1FYfn18Y0LOVzW1BqagV4GQiMSzsfsUw4Ko8iLjlnrdN50VHeYQPCWnQiKR3CN/ACTrLS6
bI0YCSuSz7p8xDiTkzJwKNr7k/J5+yavb/5cHJEzr9600FlhnTBso4JZIvE1CtgkXd7XVb6GcQqk
bIt61tq4cWXc1sPkTDGwiFbthvSfxkJ+ae2nGMXDOhoeV932MPMVTKnpFcvcC54s0b3wxjlqFV3Y
XviE0Sqpw9hHnXm1Pjlx+W1YqMAVCHwp3wo1aC0tGYMrAF7nkv60ARUu4gMWHYizUAWcG3nGpoO6
Kky0zxSzhssxlVEUr0WL6KLTsD/l4rXHsxspKmugyYWnZXezvANFyrYqCa2Fi1y6ZbH7nGFjqSE2
WXM//ibrrnJb7tMXNmMYudgIeRUF2FdT5wv95XxOT0d5MBocTMV0wCgfa+lVNsIRSYy6HnvtefuM
29f4YcgpS+JsnSi2KHJQd3ZuG91jDGhbxLZSEL6EkpjUoDmz/rhKnQaAhMYuQm9Gv8krd1vS9Zrs
r7sjPOtc28i9BbCpf6bTwDnrGxlmVWY32WV4WxFyCeQJbk/nDHiIDTlVbFSw1bA9rscOJBHgX2nd
EaCgGIIFHELhZiKosW0FITyu+0hzjZaAqve0qX3UNOrrC72NVRKQeQSduOYsuWgNfztZIHxtYCVJ
W1gMc3q0Qh3OU7uto3COBbHE9iOIvb/3Jm21k2RpMqQ09b003EaSb2uDG4OPfbhdytAS1cIEisnX
Cay0tKlko9icZ09DBn4xCRGg7FTrXioftzVFoCgfKgVyo7LNYfTi7X07Bov8RUdL8c9kcA/foCXj
uJpQxnXt3Qwbr/hHE44rqpsBJQCa338kkhDJLjH4hhpOFGImYzdi8JNNt1Lk4iJAIYHe8bn4nOh0
bRgmR5IeCXAtgfVZZ4FqvmzfnCAXJwb3btF2LVoAWDC0aeNQefmD5enY05B8ZF5gcOr2GdDjCxfE
3EF81wgqiiLd4F6yNDeNRmPGVc8ASYhdfam87l+hj5w9Iw8Ybmh1Zc8KFLBsilM7Z844GafMagU6
yL7+79MNYnCP1yxjF5koiGiM7lgsP6ZBkANcdxEaAOc0YoIdiotf11zJlpqitweYSmI/UcN0FIAQ
da2npEEjHRpFBE/8mzflLJIZxEWgoSukawYFMY18eCMpxmviYf/KcrEUilhZuMwtOiJnxt0qZVGC
QN0bDNMn+RepsdypnT/1+oPVVIdJ74KlUATf7QqZGKtGnU/JmfWQVpZktCvr+q1B8fqWlHpp7awZ
HjO2aNC6RHYKF2N0q0D2df0/i2b/f3HBSdGXtm3gwGv5Am6Du3XSsFYW77ZtXCSFM3G7lQuQAgEr
rMFSlArFX9c7UF5sC7neHLi4Rs6WVTsCCBqDCR9RD4pi9TD2kwu0XhQQo1sCVkR7nf05Mx76Kfla
0PVIsYPTNhnGU6gn+FuYYn60xfO9ctFr2lCayauhAqCZLbcXQeTJ9/Iea9Pok82iqOS65Z+lcZZf
mVJVoxJMwK9wE0X7cfhXlaBfv59vNFpW3E4tgzuloKJo+nZfWM1u1EXFyusxwVkM52DmNK+naoCa
pIm72C5d0tsaOq8BirmzRNoi+EJ8ZNxrdYqJYBQ0imP8CPRu8A0YrwyutHuSQJqzrQ+ik3F+pc4i
TAOm6OtbBHFq/dq1bjTJvoWo2B5etmVdf7fPt8h5EzwAE2i+Ktxi67SpZ0q1Ew2uAr6jbTkCpXub
BrtwHeWQNIltENVTMVarthgomQUxqcBt6JzbMDpl1sceEOBqd5yKHw32a0TUkaLL4nzGNKxrIbPG
W2GF0QwOIxpO8r3SE8FlieRw/mAqZ2L0IzBlAERud7uhDur5aRT52d+UU8/fnnMEjYotOXvBmA/r
axA3AR+EY3kjuFKBu/wDNAn+H+kAnzUsdMhApKUia4iwwrsA0UigzALD4dME2TJhqBWUmRbmQ0eG
m3Ko9lWbB61FXVuWBee5nt79uj8+VaCyhRHBrsETAgYy3c2U+2b+pMW9a2k7SQ62L+96O/H8YPHw
37qSUKzMJBjKSrp9UkS1M3Sp12tgcCvLUFl7L4WjqIFR72pGfUsQOa7S4FUpKKrq8miU5d/5AoCd
0v6ax6MboctSttSRsnm//ZcKtJfPO5K1HwoZEaFX2PvBbjwdAEx1v3oGmq7bkq5PQF3cCfMJF17F
1KM8GgbMzhinNWCLZrOn+uh0eP2zCrhWt3DQeTm1sZuh2bsTkjowR7zxbvPJiDzFeRktSEuHA9t9
rrz0QX7p37Y9rR2APQXpx/Uu9sVxOf8TJYMW60qMk+kjNjIG6S7pYmed1l292ocylyzHBKqQYaUP
DXDjti9bZe5g67ScV9I0ZazqFQX1fi139Rw5YBY6GTRanayzwZVgHvXO9DSF3s5ZGy5Y/euV8Wu5
ol+VPvR02tkJxmTi7mBIhQsmY6cBtruCZQtrrR9MDOFKcheQ+LtmVqcIRZMGs+K1TXbbx9h+iJS3
O75QGVo31tAAEBYVbl8HX8Oa/LUt4Dru5q+vpLztQl9I0MnQmfWELjgbtOpcIEtjt20nuUPA+GfU
nXlf/CVieRSdSn1vCIlWoqDLev2Y3VaUwpmnT9un+s3Ht4CYrWim8ZZ7XRxKNbFO2lgosBJsUc/j
Yc6DovHHKtTaGynGaH0iGkL9Taqv/RLJznwhMu8tfV0oqiSMMkv9e8TsmOVZqVefGEXo4JWfSo+6
EQb6u+fim7Bk+Bs39ks8u5EL8epSaoUOVcESfu8klWuuWIvID0peCAzrN3mrYWCLTlUwaMBJor1i
tbGJeI+RkRFXcZow8fSTjaam5ImgzkTSeAOQ4jFTDWxae9rTCHqHLpT89XYKFq/0pL0QY/K6Yv46
G28MloyqEE1RBmAtVFaZr136YwTfZHr/VogKFlGp9/qrfJbImUJGikICayIqUYS4Da33Zqe5fRR/
nSy6r6bvWNgQvkPsd753jZaCWMm2ZXw/RearrkSni5URQHmsPzU8A0nl0GcG8Ky59JvkNc/btngl
d30njg+k9F6lljEgD0cxJSgyx7ypXYBEfKk/xW4bpl4bGo8CkR+fuvciuWyLdKm8VH2M9v6XGbFi
fqA/fhrOMdmVd0/C3ufHT/heGPcJxxQ62mO9zCsVTHFOdemV4Mqx+qcsAk9RpoExMqleVCW+U0tA
5xpDSGfqYkgGVVRgWsUqakzmlzEa/IbmgjTjTWM3vjUfhxkDENXkHH9c579hCIXzjtkqGwkQNZiu
PCXvL4JzgX1rEkunCGWsz+oBlOPu+px+LhmjWHNk093ljxRkdK/b3/qjq38vlAuqMsNekVmjMrIC
k2b6MidgvfuhzEfTmMBb8GhXueBJFl4pc8UXrhalJDVfkY6wVJ4cwI8COhaMvmDL3QNGoiBq/+iR
3h+PC6KKEfB+Y4vvl2mvch2sxtc/uz6m3BeHoXVXzGm7qh4liC50t6ueO+tvDYS01s5Mfw6pty1P
dB7u9dBbraokA88kEh13GOmuWxqR9bN+zobO88NTljLVsbEwTj1w2TXhvAT68PfcBsa4s0vUXFo3
E2anzKNsyeQ8DpYLKKBOca6TijiKsTv8h95BNDh+5UV8pxE84nIP34bZcTSlJ+TBEqwsw+AieeOk
QqlaFMQLPCnPE5jpCzEWZUD57bCiV92F/Y31KT1OnuJjCP/F/kPjMpn+XOijbXcyBQc4Y55Tgvgm
P9i++pTvGVEmxsi2dfFKQoarRMVfNRRU/YnK+Y7KyLLZSAHrkO1HsDvkn7EZ75ZhH2P4R0aEYe/r
Gwra8cotXO1VIPzqzV4I59yIltpKrek4qf5U7dm4VnI3vGBwBTwLiT8J07+PAeL7s3KOxIq0xDRB
A+LFYClc1fghz0+K0QelIZpkZ7f2wRQuDsa5lEga7MgucKvAJvOHur+rQL5Lq15QuL3+3FzI4VxJ
3ZF4IhbqTnnrZEesQu6JW3nW5FjgzvO1A3tygFgqitjYRW0cT+O6yWqZaT0p8d2W9pirYTM/qAZS
ePsoAeBhW0cEN8lTuXQxUUhqwJEN6V6xA02pHboIHgCRDC56AW2lqc0dasXp4lfq57p0c9Fqo0gE
s4RLm86XVWklqF6DPfHFy1DyUEV+6moYcFYGnrJlArsPXSpEfGOgAaRRuUlLR3s27nPXDJdj71Zh
GbTfVS/1Ym8VmLJII9j5L87X2aWZdODA84zZmROKDtBJmnbD+JqLau2iU3I+wwJ9oJ0oiuotAGzJ
ou/UwIqwjHGhk7r+KNJ9XQiG1n9jZAYok4DLYJo8nIfSxLEiYTLEK9GpYDWjQ3qiPxpMldZBGgD2
Ej+imOdKqZf5qrNQ7hFoqA2owQnl9w4LkJ2bPzDEzexLs28xDYCtr/22mV2/1bM47vvFrbkWpMOt
tvSB2D5AZ51KfhmL05AH9vTQWLG/LfB6CHlxQO470sbsIg05wxs+tBk0gBM1vHKPKOwkukx2Vx/d
1flwnN/Pskxpe0aDq3SYzvtiyaI9iuvWfRbwwd1LA/jiEKFG3XGUP6+pK02h4L6uvpXg2LMtYHYb
Cl8q17VRK8cBCtF6g88yuu5zfAKs5gN8vJt6IjbyqwZ9IY7zietUgzfVHrHsD8LzfD/Sgz1VztK7
gzgZFx2Nc45EMgklHY5m7wZwu6MW74JcEFVZ2WtdaS8qvYmOxpnWUlXRvMwgul2jQwJON/nQgi22
eCI0cbc/2lWrurhEzqr6RdO0RoNeqJh9+QddpdmTnSgevqp+F2J4U5KGRCMp5mpRf9Ww46L6pqiZ
wTT4gwldiOBMKI0roDTGiLjBS+N0yUEebCetvxdtoOau3U4i78DUa0seZ1GZNZBqHN9i4MlPXH03
38ThT6wdBvmTMMAXHY59xovHq+wtKa1lC/uuD+udEa4eaBPu1hsLGIPyTwaNVXqtIztpIKqbCD4c
n6WlpDRpXqAspJaJM1HcLPEr7eu2EgrUnd/zWAo7KhrEoZ71be5vBhnMcbIz9H6j1gJ1v+7TwVut
EdmwMY3KXaQOjlZZlpFJT+4apBiAT7z2BqzFe/lGxFt11aefRfEhKFWjWgKoAp6LLlSUzzrQQbav
7fq3+XUWPvCMozKvzIhtRCiHKrvT7XtJet0WcWUyCI/8xSE4J4vZHDWai4xg4C9/bIGF9Fh4yL7c
vnQMp3IUQMFFzvgAdnNRrHg1V7+QzLlcvbIBTqjCZUg7KwSN9c466qHuwt0KhyNEF8m5W+DUx1Pc
wN1aHcBJogeWSfciHNLr8dLFgdhfcWHD6jgn65Sgk8xK8goai5kHTinfAJQQAW2att/+dKJDcS63
bpspXVfE8zZ61fquUj/VopThSjvlvXZwPjeX7XypV1xccVRd4kI1TjRIAtSMAv1BuUVLB7NjlV+F
EXDYb/R/dUJTMRG1ayqgfN5fKN5/A2ke2Bo0wMgpn1LLqUVTtb/5aGcZnJdPwShMRwq46zFI7mlQ
gybJRQS/r4DysTwOQrLA3xjcWSDnoLDPN8Vyg7kt46HFEEV1X3mZZz5i1Wnwmj1q8dB/6YgbFXlG
Zk8f37P/Csbkwvvb1DUy1BE6VwhxlJ/xDoDKLj4aah2L17vlnSjiZeq3JY4rxSkR2E8zDeLIspek
gzQdDf3RzvxtIxBcp80DnFZUGwpKawYkDngWt3PqUAdbvdt5WO4hjhywjtH0vIBD9H+ny2TGcb5Q
zoHJtt2v8oiEc0a+0DizfMgKwfGYMmxdIue4asPUom5APbMAOABW6gEOYATyTvSSXX+fzyfhPFdv
xxQ/Mirn6uKN689OWl4bQnf9bO+XdBVM+YqkcY6rkjHh20kEoJ8GWA4Kxy79unxIJFS6vW3tuO4i
z+fiHEijgP9natG2BEWTr+hK2ND5UI2tCJT9evR2lsM5kbyWsRvVtax7P3zv3HVXBZmHKUmH9fOy
H1MwHbODdl+AGUgE0SISzbmTaaiWUa9LlN/ywxIHYDIEMZU75r4Ffmqr+bML5fvAoDLs0LRH17nE
qNxS1uhSjAh/RE8pU+sNtX8L8i5e0nKKyAywIEwD6T7V7jThrqlABd+q+xcCSJ/JVcv4+FiHuXns
75Qbsl8PhjcfTH8JjCDzEyBOE1twf795UH9pyttzdCHYWg1iGzMED+4/A+cM2SG/VX0gD3rV4qQA
aMXkka/hHZBvdIHlCV47+61JfCG+IZqWdCZe1OgbNiGCDqvh99GuuNXDZt8Eyy6tBQcWvAJvha0L
gdVYE0UyUYWmyWe7frHpYSaRS7EHsW3p1/sxZ2f8tux3IShNgY/a9ShDZ3stYPMQK7zl7NboWTDT
25Ym8Ctvj9KFsGGu4sZmSca83FJwSQzfVVFgIhLBuZQyy+mA2UTAHXQHwIC5UgHEQNGA7Rvc6Zah
cd5jnoZEt1mveASIqHqq9toIBF0zqE8WTAEgCwELSZadT3cmloAyRHpC6gVBXPJmMheXSUpMg6lg
eUSZsd3bwboztTvdN5EK5N7QO4SE5qftzycyAx7qVp2lLkkiKIt1YigrQA0+lGHu6qHiN3eVK6oX
C7wND3GL4fYpLRtAzRPJzwFZ1ySuYX028tqTht320QTPAY9vS3KVDIWeALGi2c39AzjUgVeROvGk
Oka5m/5Va+RsdSpz5BffDnhZJYlj1rrrditw5KRDL+TXER2JC06mteyjpkBPgc1OKJ+6U7Snz9VO
OiVfVje/Z9Rt851yP98rf2blPCGiMcgjWO4xoKOU+pfazF1SF4eGfN/+YgJDV7kYRYrtUgJQKJ5U
W3aNedhbkvJjbES7KwJHrHL+pNdre6UG4FOAN+KM6MWoOjB9nprs658dh/Mo0aQrhTmjSle0+8j6
Ii3uLMIbEJkvX3ixCRlJhUUReC3WDFF28WdWrK2cZCfvIj+VBXUYQRTO12ESW7UNNX1jDcRwJlDV
/n/AVsxYNpyxxpViunyqNAJsca9P4ttaU25ztf+z51jjUpZGn9I+7UDv3sgPyvKaFX+N+X4RltMF
Os23AUHU0GRrBZAlefpkdIelvy3yYFvPrs+znV2PxrsFm1btbKL80flRqH4HVUnnjrEzBZpbe+kT
ec5Onei9FBiRxv7/wt0pGfCWrRrjndSMnMzey9pzmRYoJYXbhxPJ4XxC1BhzZKxYEoizQwkaNqVE
nxEo7AsRCBJ9KM4rJHmh6VqKl0kub+Jpt0w3yiSKzK6+7wYYqQ0MOirqhy1fRRrNNUGFpfeWv1U/
PoxO4eR7tlTMAL5EdY6rR7oQx30jgLoMWUpQd5jq17Had/REekHp8urnuRDBfZ5ujlIzmlGs70CR
KkXeIBlOM9wo+Y9tNRAdhfs6vdkbXdKiwLyWd5iOr5RDLNoMFYng3PVadkoUlYgXBqtCMwoojoPl
NqkIYeB6Wf58ZXybwZJKqcszZOKMWIgxOcaHKDDD2qNCCEfB1+GbDTaAtpOZeeu+O8i2K0e7oT3F
nUitr5avL07EeWsUe/OC9OCmZJg+5cHaY4HXYcUmbIGK2v9XX4YLWZzb7mtLHVoKRWCUGmw/IH2Q
bgHvhWnHbGfsYoQ/25on/F5cYDfF6kyjFvueUyfloAGsgGU2gUO7Tw6JoXeOQbPbqo0cAHK4RqH6
1joKniqBZprs/y98raZLoCtnCNlFdTdUqzOuew0bOdvnFOkK5yyq1QIElIn9v1x56EnhdMvs5FGF
JSiBoxUJ4lwGmGwXrPzBK8l17mTpo4Rx66L7P9Kua7mNZFl+0USMN6/jARD0pES9TMhQ472fr7/Z
3HMEqBdC3bP7zAgWuqc6u7pMJmi7dtcXdEH4BUnJM1fhMEM2JhXS8h+pqDjMwSuuHTJXgKaBeo8G
JvQLyqH+uB6yF+ntumVqhRySTJ21Gejax6Ce0NpG8TBViz0lTxq1k5RrmuLvjmFObQ0hbKxQDqKg
8SELGEKQ+IOggmxNJBbFK4nq8zalkfzRzyT5kOYLtMdoF7xve2XPBHSsZ3chTh7h9iYHK3nSolq6
4EU+o26EeCbr/MIgtYqIO5mXnNK2JekUHcHT4ku+DhZw5MzF+9XPEECDqDL43/UufvNKk4MTI97a
zoAQBbrCU7szDWfrfJAUUpjMPv3fIuiT85scZszSVmpthNssiW/QWKlvjpqCZckE2aI/qF8krbUl
KhdEYDOvLaoa81LLyoRYtwq26VUviQcV6e8cdEyJKVjxBOhQ7j56blBWlO/ZC0Q9UF0clLtz4GFN
IorBDQKbsQzK+mubgVty88C0Rn2oy5cnCEskjL9YOv8OafpmrgQTVZsVVfr+Nt93By0Yd/X/I/ly
OTOIOan/2uJ8L5tAK5DGSLmCmtOXHfT4BgYSnpBQtHOX2sHLx/dkjPNAyNOBTjzBhSJk8W0jrHdr
Ud8MRUql/S9/qZMd9vez27HWG1XT8DB119nNl9Ay3tLCEYSEuB/ZB//7gTqZ4XwvMws0bkPZw22z
UC32UQuN6MXJ+1Ce79F/+y+tce6HymghlSYabTvrTm2+9WPpROutLIBoOfdLgQgwqC3kLizI6EZz
KqO/R2pAbfrFMD5n8U6r/OvX4h8u5F9byGtvQPy0SgR0WYDfmBHMVGBftdsHCFN7U9h4yi0jIh2C
KtkL93VI2L6MTSfbXA12iUYjMVs0f7E8J+oM3nYQnDiQ7yRH8obAuO+pQSd2PV1xGF4kSonULq4M
OEz/0SAo2VFmo6oCeoAhMGObeuyxb3TNHBcY17VZdLmJRHxi2eXi9MtmL8ifVAV0zMOyeZoogm5q
RzkwqRNDKDC9C4SM7nXr0aCq5uxAXVsQhx9zWrVNaSxgI9C/NXr00EjRo2YkECb9qmT/qMZwQkZe
Iqo18nmumBxHrhn7PvoSG+jQxiuT8EICE1UORBJhXOVcw7FmfTGCPQdVZWOAVLXfNqRqwO9UONQ2
Up+JQ5K6H8pezPB4qIYy1NT6ttOpUigBHyoHH/HUD3oLpRWA1b6cXyYoi8zzkyBT9RFi93hmnNkU
lUxK8Jw1ROWLUPa+VOev7RoR2Hs5qXpyBo3DiqipBGE24QzZTbPTblrwYG2B/FlyBvaipRW3CaTg
2XG6fk4WoUQIqj3N3rTbwtJZHssdE22MbimmOeJY8cyRij7Lg4gOGBdiW1K9X5XAFDW7615kkWJ9
Ja5MnjRyykthHnOYUvTQrLxhfJ8ju4kOSusYYE++frYI/OMZcuZ07OZtwSbmqB23hi9Oz1JXeuvy
lBqjLUyf/gHTHIvkf10pPGMO9EviRGtxnenZHkwgkxqoU3B9UX+IeE82OMDIRWMrO7T6uPEtmzVn
ChwK9EPlUCApCKmvxQFFYrXL0A5oQhzTwe1UZ1QlkLZ/UVOvzRxZoRI5l99dp5VxoDElQFpZQ7cG
6q73Q2ncKZbgpAaYHuSot1X5Mc7zsJ8WkItNNnoJn5Iy9dMiJ3aYgEd+FrwaiyQ3Szxrs/bY5t/W
iXjEEseNHxQY66xe5AzPPcg5FeaznO7r6HFDmqqu3Ou+QqAjT6dTmp2lmRGey2Ut252mv+fb+JIJ
EmGGcBN+fnvA4IEyyUj2NSKqP/3dqn3K4rdV6e1FClPx8fqiqCcLz4aTSdMylitUu4fcj971IA3j
vfgmiv7qb6/QLAyv26NWxwUdraCj8dvYUOhMxUOXgM1Liw5Rl9mRPq523Y6BLlMD49R9w/PgLE1b
53MGH+zczZcQm2YbVOYZmW/tMjbOgaKwIy1ysKKubR2xARq3qydQpL1OQ+vWsYNJXjsHb+uMHtDc
08TXXhwcvYKixL90Ig5r9FRS4pXJl8vS8yA8ayBIVhWnze4qcQeGCOJquDwzdkJqnqyzj62l01OU
E9e95IN+NJgFe8xsKWA9kaI9fyvRER99ve5KxMnn8/xa23bNaGKcINYbWxJekAV09ciWQLIublQW
gTj8fKZf0VRDVltUlvSjfLv45n66L/whrG+MFwnTEi5eODuKMJSATn7ue4zTKhVj2Eys46Dve4uA
ZiKs5Ce9R3DvFnnE/n/pi8tDFINeLT5E0KC9/qGoS5Yf8d5aQ+sWUPC6muwMN+0eWWJHlfFQK0Ja
dpnaNQ5htG0oweaFw55kL42EScmH66uhdo39/SwdYoEsZjAbHK1lbh1R3K0YHlwGw66oCVfKvzkM
UZZF3coS0bhQ9W5ce+n01irf5QRCCyvl39SiOLxoutWoNAnZuMncrYM/Wj9N41GmmqGoQ8SFJLkG
PSRt1dEYYgqvQhk9FLkVZAUVFhNm+Ky9gRn7Ti3ZxFvf2ti7TX9TRiK8utxdeYI8Pl2/xdssQDQQ
XwcjJWyYX/PL/XSoj/L9eq/ebV6JyWNjJ38qXrKg9q77oEL4Bp+6X0WzS5sMXQ9RpPkYQgLtFTor
xM18aMbqxmjGlyF73KIewZ5+l1nSEW0S/prrDgZDQXc820yOqkgyJ0pjb5Z7PysTt9ahOapJdpNv
3/NYfGjy7+KwOknMFOBnJ+n1Yw71oAoAEUff6mR8MKzuTYYUsbC+bENOhCZ/2GJDxRCyrpqiyD0T
p3lGH1GDSxTi3+DNE72PMZewPZo7No6shrPbeZuzebk7h7NIoNblSOVkXf79nKuCJqjIv0A0aw0T
sHqtQZEEUKa2tdaRaurVSFlj0fwZqgyFrqrygMzxHM32MAdC8ibK71UOkkI3Fd6uu88fgr7T2hiG
nlnLYC2aRzwcxQfR2dzKr534pWAjqDe0VMxlbDkZ4wBZAQ21Ok54iGjyzbK8J71sN9JRS6hDcblN
Rz8Z4pA5EntFqNhcshVCvmDH8p51IDzqO+s4PlcPsasRUdZHD/rfU2gnixxEi1MzIjeOpc2O6LDE
QhOW0IpsgiQgvtjlA3+yxAE05tWNWc4+KjPra/MXdV/AeOYGT3Sj0HhggFM5FLMHZZZDbOiP5X1S
4jEiiCD3HXZpMkIHzc/je3WkaDao3eQ7/qty6CZUxNFrJ403s6bhOaCGvVVB5/3VbLRnVqM0IcTW
xDlxpxPL/Ahgzs5DoXedWWmAU7nD8E4hogtmso3FcspZQ9fNRJijzt/H38/sVSsQr59QuomOs2f5
S1iFus3SXzm+IZW4vnwd/nKdj7fKmTEtb7tiqZB3UOrjmLynKOT0hHsSR5zv9ReTPJGiHudgigMB
wYmMgZD8dmoq4qFBLYWDEmFORKGIG6Ssm8YuZsHRNsnrB5W43C9Pep2QhO/wn+W5E+cebs8a/io/
9iycsyWU0Pk5u60v7LSdBWJtKv9KuSH7+9mXUnu9i8oRANbH9QaqVKWxW2txY7P0sn508vnndVSh
PhsHKoMm17IR47MVZeyoybFvniooWll9Qdyll2PykwtyMJKj7cUQesTkvfRgVjczBY/E7fkRSZxt
nNCAIzzK8f5MtzCN0dXv6dFjmzv16neUtswfHru/FsN39NdTny45a/rq938pRkeNvd6XaOvvPPM7
2m7CXHKoahe1Qi4aGdo81uoEO5jm+0F5Ma3HYS7BSbAr897OqQc9cc7+1tpfifImqiityROigqkO
ExmdlKVI4SCLaq7cn3xP/6Yp+RaVLG/wwOrl8A/caerz7EseG2OmkJA4Xzz7V7TKSqKrQEJI9TiS
vPm6sHmCnjpgMfwU5yCSun6+KJzn2/pzQ+ojo4fBGbp4MsZ3hizaz4nwMHaCPRji167oPX2SwHot
2HWx2UINNbvrP4JaNAcqApToc21GyUibfa34nE/HuXkAQ4Iztk/XLVEXON/4LxSplvdrwprl61sl
zAMpMO3OVkk6BOo0cHhSKWU+thGaowVUjAyI3AVgdzDaQz9IttZTerAETPIzAKB40HWgMoQ1u/0Y
/zTTbzgN+SBT3kKcOr73X18scbAqVBJHMOG1e8b1p4SRWx16UJmCydSPnzYqU0nZ5HBFAl2wVSwg
C+rkn1EEQs3BF/7RaKwhWpJiKcjH8dnBuBNiQRKQ8+3ig6XcJdJuNigkufiNTjb4ZGCqoVXeWPF+
UoMVDCrNnXEbo9NnwKQ7YxJMWpvp7FG8CBfvtTOr0u8Xdle1OUJkxAnx+NJar2VMdH9fzpydGeA+
z9gL85y1MJDtWEeHBHdgEvEmiO6ozPzle+3MFvcEVQSI0MnQS/qones/VW+z83fzmfHFy/5ybF6s
NwqQL+fJz2yyDT67uKG6IbbjiPXJyGptz90Seet2X4+HRHmKcr/X9+kKKcEwG/wh/kHAFfX1uGhS
rdcVPLK4faIv6h6iKaCDjG7yXXEbIw5PHkabiu8uKIqionm2XObFZ8uNVktp+wY5hWK3uWjQ2UGE
nPVDsu+6/sh3kY23MZjrpiB347sxVI8UGxRDxr/duGe/gLsNjG7LzdVE62yJV1yCeZxvS2za+RrM
km43opO0VGbj8iV4ZpKLMqXe6Oa2Q4lVBzvCa+K0juCVs13ebN74BALT8PpnvYhoZ+a4u2GoUhDN
SXgpZ9p3FV1qq/JzpW46Am34DGOedapqqUDqWQ6s4jhH+2p5KKnTQfgnn2Ks2l/oIu6sBsKCFJ/m
xfDrtFV8FlHRzDGF0h/A340C3YlZXWwCc73uF3s0YvyQCd1Ywvn4VuB1HmupjPDeiI5pmO7V3YpA
L9tTHTmEB/AdwFFrSkJs4i5oGEP3bGvxMWmpBsLLVLJnm8ejxwq9gcKAW3cYM2FFRd0zA4wzI4IF
Tx248Q0A9V8cK9SQL+V+HIwIrdbP8wgFh1QRbdN0kjmzS+1RpwZPKAfkwKIoSxMLxI2Qyg8pupsL
qSFiHupTcdjQKVNfT4xZu+tceQ3GxScr3JQJDg/KGJPtJbqnQIf42dhcs3nQ4t11yCG+h8WNCYx6
3OO1BGKrKX9JML6up57e7o169K7buZzhPPmcxcUbkShNkR4BdyBKElT3EJ72IFPibnuJ0baBnpPy
NCoosPgARI66NmecN8kNpIN3xV31aQWNw+RFNmrn+8iZH6hAhPhgPAFpNvfSVGcluG5GsIDWiOiL
FA2WY3B9M6mPxpz/7C4ee8lKwd8P0uLIb5sDEgaJ5icF0Z5CLYb9/cyKNqVVXwkQPpE6b+g8rfD6
jvAKaiEcGqyCMVVThnJXoyoGxolyWx0wthWXmBulZFaogI3nyeqWTdLqATWZ7W74uDS2UHmcDhNI
d5koF0UZSPofBxDVCBqdjY1ZqA/dLnGUQ7RLQZpl2ixUWkOWL6V8nqHalRDJ4gADRESyqCUwadav
A4b9DcOZ5i+abhdxSXw6YnmgC/zdPZZxHlp5RTHZCgdX8UsvXuy4xZFuvmZhh0hwfawCaoHXfVLl
62pSlqXDAg5SV5LfNdM2h7epJNyeeLioPFeW3qyL0jD51hG8xf0aGIUjz29xer/02MfUXrObKr3L
qW4wamncG6YazVKLUbhz1+mrnN9LdWLXHQEclA0OOKwhXSF1jsH2CKPSlfm8Lp/akdg/ygb7+xls
yNGkzXqHAh14wIcGfA3HdvKv4x8Rl4PD8ncb0oJiR9cDZ9cH9CPuKoy3ifejz8Ro83/G/fnr5lJF
LpRAp6iyiD1jODU/R/ou627r1SUWRG0ahxWa1hilMSLPEL82O1h6L4/DQb4f7OgJIuo2SEet+5Rq
NiC3kYOLSpLKKhZwhJNds9t2rJl5sPUnbS9D6bn+dH2NbAl/xiZI+fz+zXpTkTDN1GHmIdtJw62q
P8/o5USM26I+15H4ROwoXxczy+4/kXQ7mAfwRSChnt9lmexcXxWFFh97fObuSVZGiWxgWZaY2CoU
g/LZcHRB8HoJHw1P0hFUsWOkhpCst2WL4lq4nLg8eSdfIovksgSBG3qbi5vppg+s285bwIslk+x3
xP0JNv/fP2DdtlK5iKg0Yuyt2TV+/NAcFN0tXvMbpqdVQTaB2lz2L6/5DIclIOGSoAOIDk82JyO5
mb9pR3WnBQo684w9LhlHUyiWOhaIXrPJYUvb6WtZWEgzzM7osXvtLxEiNjqbEI/Kj3rLNVsctAxS
kxTmivuaqU0lzhjISAG2e0beo7sg/t2pz9pHS7f+yAgvcViuey91SDjYsUaIUhgq7gN5der8+6qH
nUopeLE1XFsjBzKQDu9WbQFL3ZZPtqB8lZPvqHeh6762JZFKOl5PC6h8NW02F0NdZQwG6UfEk+4Y
mG+qYg/79kZ0c9d6mygXvbyD0HKwLElWjY9up7PjnxmZrCgbY2mcWidqYnfSCxfFIeokXPbKkx3u
S0E4Abu4svdsme3y+VHeFAecA6FhNe6cyztBR6xSZ+4mJ2Gq/7zuJpc/4ck49wnVSqr61YSb6kaD
mMtv+sOqTa6yPsi1QKz0D2filzF+EnCckokJ4GCQFyJ6m9sguRkfejwXzZ2BAQc0Tn2Ez6K97jLG
9E3YJz6oyr1TxyZf5mRDBmbqd522X9X/h/4Se3n+/Uiclsi9TM1JS8yMqdtPfhzOX1rkXYYGiqqm
zWRgJokKly6fipM99vczJxXbCJWNHLnbyUet0gN13eOK2WjwUkDTLvKU5+vucvmmP5njLop1UPRB
GoCgogq5j+R9GV/F7T6NdsoKtcDHf2eMuyJ6qY7UiXUXSVOgSd/URLQlvAwqjDkmkitsBMJQ7sHd
DrneVLHE2kUS0JYqL9LyzSx1wgXZ/7jmHtytoMprXUaM0FmXm+fSSgNlWcNqqO1qpmYb/3Cpn74V
hyuZUpTy1oPoe3YkP2dUGK72yEpPApoUY/9/l/lmVYSTOQ5JslpVqiyBa+T1q9yDQWT+MoP9FWKx
172C2EJ+HFBpu9qUEhCzGOYdBEa16UdS7AqKRoRwBn4YsAQp5BJ3yCjU8sM0/hwqL2lfri+E+kD8
AKBVSVk6d3jqqEF2X3rlUQHJCzgna3cNDcRFMUXjRpxefghQL7dsrvIVDV71bVIdmZCvKtuZsjNL
X60oX6e2kMMKY+3rztzw8KlaN05vpumIibLrW6gQ8MeP/+VQlo+UjX0mdfgmKMMRm3pcs8LRKiU0
h9VNRcFOR9Nesu/DlO3T4g5M+LdpDm4RI3rv9eZmluvesaT0zsp7ZzWnOyWab/Fp3jOhOs5J6bTb
asvKe1ShrG/W3S5f0X6X6W856F7s2ax6W5uohf0h9v91mvgpQyk3oqhIkQ3JomaXSuimTHp0Uos4
V4OCEW/ZNzdEjUv/KpG9GX94+JyMcygVy4DBVYZi9uyANdot3PQ9DgZP9Ut/oUr9pDEOptYtyfJ6
xkt13jN2D1Z0NF0tUFHtoXK45InjMErZLNRBZbT6r/s4VA5T2B3Kz39dzitYgaQf192TgCp+yjDV
yzg2VjTa9MgJdq9T85QJ9wIlQEeEcPysoVVEnZSp4MoTtu1Nq7fOSdAu1wmFGxuKHcdKFVxf1h+S
C7/8g585rEWha2qmNJvtuufGn0J0gsQ/WJEYg+zEEf9DdeFkjEHAeYQjqX2zsn57lJ3vkvveRi7D
V/Bmum1d7acajt8oSUQGTFcuaX74sDCEupZiPE01xVPEb0VLNHJS/58B59mKJlXB3BEjxGDPJmke
7Yq4WQic5ycLyyEvcjHuUR5RPXNx+yXoptvVDOroQaaaTcjvw4GFOo+NiqwqyzQtrgjq5P4lDcw7
/YYBRrYHYIyES1DHikMMvSzHRmFPa71/zBunK1Ib40f5Qnwm0s05tFibUlzNHONHs5PeLuiMSMFY
Yt6svuJ1GJ+5fqiIRfGtQkmDEaR4QM2xFWbXWoxwlORQFMtg66gKPnEx81ODemK0Q8MEOObpawe+
6f7Rmon0B4Xq/JSg0vUqtBYxxScsldNOlZ3ni6MJ9+34vsT+UDnyet8aX+SO8A3KHfnxQTnW8yYt
kOLvvWanO4WPMUyjtDER53c20kovUmZrVMH4DxWTXyDFzxJaxjQVCYt1dMTzUaX75QBBcaF1hkqz
taq/i7fhvZzid4aaa9z6qLDYTR1DJnQMy2kjnIncBQ5ionkSzZElS/5iHEHhzRMeBbxDhQc2+mq9
UdqFBOQYzL3PMG1WUilZZmBmhFri4HfKT01S7FF+74RbudOJNwA7eVcQ2uAwJ1e7Jts6PKNUiBz3
QfrBRyyG1JmkEMDgkCZXK3EpGdMem6SRnR5dQpHLqNmZ4g/VLk4hAAc3iY4Be+gyYHK4qp0Mw5WI
KqXqZ0JxHxDHn28Tksw5V/ISgA2Dtpanz6b2M6/IJkHiluP7hAaj3SJhwzcSAwstxqDVDws/catP
5uLrtrUfjspsU2lXam1c+kXD6LUlRTiHzdi6iiAF4Ep0RoOaUabWxsUkVbsVy8ZkVdrJdKfOzDAR
If+8fiFQS2G/4exExaCHK+QNn2mSXvPOmRLdU5Te/XdGOJyohFiPLHbrlJptaYHR3WSU5AaBDDw9
YKnl9VLHgCIUU2yp7rcwSkfXyMzOnmPwH6tFqNQNxct/eUzzlI4wOYhA7juRVBnbxwS8QfDoan6K
J3bmR3hSAQg36HbJNijHIByLgVhK5+TysM6ZfQ46rCoB/0f2cQ+p+yWzO7faGX7xJN9bR0w07lLw
PxeQrRWIqIVAEZNDEQUjEl3EBE6qLiwLCOeBizT9oW4EAlPr47uLFEOwOsFgbxvP+t4wDS8/D6CZ
xwR/mE4GmmcPVdAeqOnGy8fCMEzNRNe2JHIeqzX12vY9a6Oz7GrYVcuj3H26fij+cJufbHCXmTUJ
/TDIiJ/1B8lPD+m+OgyfisMCj0WKmgURqGv21KTh5S93ssp5bG/FNdjckcq1WrcvvM54wzCq2hCL
uwxdJyucX26qkasx2z9h2PcaKNwerm8e9f85/xMrLZ0aC69RUxDC3pwPRt9/u27iD8/4X2vg683m
VC9I1CBx1nurB1E+X4jt+Dj7jEdQ2xlkQzixpo9g9xyKu2Xo1xyZYUwkFGjfFx6vL+gyRJ7Ww91a
HWZs1q5DXm4yX5DqkcfS2drXJL0XgI0LwUZ3wc1k0VQVURINTdY+OkjPFiOhfy1b1BlTVOatmOaY
qw+F2smpdyFhhi/X6VAUhPwdol3D/LZGN734Ko6djZv5+tZdang9X85HzelsOQIUPbrWQNq5g4rU
9n0BzrOBfH0HpkdPCSSns5Pb9I1xuFGEz5ceOb/Z5r4bGvW7IqtRoGdhaLlnLRZKsDL421PbecEF
fzPFRRxzKmVbPa1M5WzCxI+0axWK2OWCF/5mgv2Es52M+6lcWh07Oeu3fQxOFN3G0E063wpR2ElP
17/bBRj/zRgH40qkZ0uB4pXb1N2+r0CCp5VP0BqmoIK1nnAvhd/scFCuTGlvLAsW9deoSvFkeNJe
h9DXP4g8fzPEoXcjWqmlLT0MJZU7Vixhm4TzOBA9DNS+cfAdlUuTVBU7vd1jNPZgq/Rk6eu/+zYc
hG9rhPbnHHtWlkG8HIX+a25RM9OX4ofz/eLH18AqLiQyIyWeMXAS7dvAvO+PgtMiXeSXO/aFxoP8
GGG+//n66oiTxM+zSeIy56uOa7Ztkse+Mu4aZfoHSYjfFscBwyig83oZLba4GWLqMnRj74THBMW3
jzuqqB1KEoi51xU//yiUnB1eI9a1aukAt4qcxbbeYc59jPy6N8NaVI5CRDXhXypQ/LZEDi3Wuipa
6YNZVxcxjPtzqzDd7LS5H6euugSmtYuMt+tf7lJW4zebHGiURVdK/Yy6hJp9WjIvVp4TSBXMxS4Z
DlLnm+YXq8rsevZXjIllt8XkXf8B1CZzYJJUsqmI24on2fSkKEU45V/MtLlJW4jCqQMVDxJHne8/
SXV1rkRMw7vDei/Xq731t3JBFZo+VIKuOQ4HKMamqGpe4HlW1ONtnTyNTLlqggpjoX3Opvl5Sq19
XQ4oUoNAeYNvLWniFlJnFx10eYoS2hjSczG/mWriiYN4bIsJvEPdag/Kcj81sVfni72sMzLdXfqe
Kj/M9tNQ/Ey2aI/JXHsrCnudPlnCa9QkVDKQ2kEOyJZMX5d2RdAWLV6ao2wmeumQEIed/ZMrG8g3
tVR626lGhZM3+d2OjRezOJTmqyF8j29eWbS5FXMRNCRtpCV2NhyForyXlOZ2HLN7hFrhdVe/xNp9
ftZ4HmtjbDbZYtTIQijcTc+Vr2Nk6Vb9Mfqry3pII/AbbV4XWJiQtK/bJj6bysU6aaUtehujcWEa
ZlsV051gNXaCZonrZv4AJwY6u0TVEk0+QyXGVS5KM0YU/qLqRhXYgG6yjkee7g8Be5pTxazLvnKy
yN0L8SYOxqQg3ZLtBkytpAEUV6FmTCrLsx36u0+e7HA7mLUYj4rZ8EUHjio2BYbufbzOkfRgNdzs
XSIawy91dsFbTga526BphCExog30c37/ugaLv7npId+Dvt43bsW77FZHmsVyE+gDobsrpCoaf7iN
TvaZS51df22aRV3ZgIgiSuVD3n5Z0sleW3TpSto92KP9dlm8VkwcoyTJvS8fzJNp7lIwhxHCgiMS
IWgn8KTP4K1ya6cEyfwCQdsl3AIrWG7BvURUWC6/r05m2c86W7FcqIokCcC2armdi3g/jqqfGj/n
iqSduRxCnyxxN0RtNE0OGUgQaIKBpTyqRrAFj6uAPsXbVgtVg0ggfNDYXHNeDrX1ulwWKcItax7N
QEV3MOPtx8yVozyYdzPAJ3fXA7WdbBFXjPLprFFVtDVvZJwYUNJhmu3FMCPXMuaHbZ52Qlc7kaHH
HgFAxDfkB+cE9D1sM/p0XdD2+MVO/Oi9TtCK40SJLfs1oHaA9mz9vze6nR9WfnrOiLpmScEZ5yaj
NxelnYifS5m4P6il8Qi0mbGUFnjuG6VjoBKkQKUyvc01Ipnxh2vql3NaHPBMWZ2CIAB2Bld0+tsR
fHzyC5iRvMbTbdEfd6WfHJBl9rUd8fFYt+g1j+EgJ++KMTFMHEBr0jWIc0GEqY7CcnutO9WL18Re
usLOqu+5qEPuWaB8h10V18xzsBOtydALBt6bs/zZGJCQDFFsGyp7ab9LOWxjfF4O0AhgyxSj3cUH
lCVJhiLKsiXzvP+SVEWFbCE7OrRHST1kjX99Z4n/zzf4RWnZLIupoT41FHaU3M4W4ZuXnea0Ar65
rx4q0SplfDr0r9wkP1SU9WoHhAcouMU7ydlegTF3M/hh4DbP/25xXARgRspk6Qk2b5y+6mZhV9RD
8FLNUgaryX8/D9/k16VL2qctFtd74ytr3ppC+UePpk+chIfy0/XlXAbrM2vc+ROmLM+2MmWp2P61
+F7g7usOmHV6MTBvzuab+sQ28S4kPuHFQOrMLHf4xLpel21hx14CQUaDV8WEURxkKQywiOYmiN6M
/tM4kFo2lG9yp05JaqnIGJkj4yaID1II5aGPhQ6HfDfu5LAh1UMvXr9nS+Uu+nKw6lUoO5ZLmBBU
pXumRI4fcPwHBAW/OQ67Is8iimKN6qnQEcjoUMRdPuuCQzJUkM7J3e3tphRZISKW+E9BHc1cuFrB
6q54TaATGHkxMjvtHN9+lzRJOvTLDA0ULeyhnKga2i6q7TrJb4SaSmix3fkbHp8ZY9fF2e4ZWbZq
dYd3dKk9FPp+K54WyZvzuxwU2QaBkIT38/13eHRDtVRHY1K2S8P+mAasXVIMKZpNdoj+viRVF03L
0g39I4V3tqTc7LR8E0YE9dPgzIUZ6BPEN9eaWM3lnTuZ4fxu04t1NStULOUms0fLMdS7XLrRlQEj
9l5MiV5Ri+I8kBmzNMXEBAOI/eOd3IZD9+U6KF5+DYHP5T8bx9c+VD3OWyth/EHBBiaZ6NhgjhW9
QGEKwsY1A1lSYS8em9BI9qUb+9RzjKHQlQ/H10TUSNQzQReRi1aUfSKNA+jnrRvGGtyO1j8JJs/W
yl1o+KednLKnZqE4w/JDU/12+nl9Py+D7mk7uViyVCxpGGMAk5I3T0ptPFcUgQDhFDzjn26CAcZk
hRy98NLO6dLntvwn77WzfWI/4ewwqbqiRmqNfUoTpE7Ewh1R492G2tGhaHR9vy7Vr4Hkpw1j/nFm
K0o1dPfpiA3NFyFksp3LYLPmL62zVzdjXE4kPQG1g9wtNRW90EJqCo/ESAkbc3nI49FeMX54fWmU
Z3NYsViSUEuZgsp8u9m90NtjdGdBhk+ZqJY+ApVkDiekNEq7PkMYpSv7OH7Ka6exPmFqH7OAZpk7
15dF7B5fDIlyeRETEc7RN05eP6JVN6HiQsoEdz8lujlXa4kasyHddMvNsO1ESkud8juFw4KoU7VM
QaoA9dCUzRs99Rnq8hCJc0S/s6dgDdXVpbq1qYVx6DAmywrugwn9x5KbzHbWPqkjUXQjvE7hgtxo
7XoMAyE50Ouao6fiF3ky/EhRd2mpPF73BALrPtL1Z0e3Hau1gqAfsskRtJikdN93OgEPl6OHX+ig
cOiQroYkqRUCylpN7/Q4scUWiswqItr2excLN5OUBTPGnq4v7PJnMkVQkBmiZvHKtFG+mELOYpYq
rWxTl567LgHnxva/tz8B+k5muMWVRQpBKw299Znga1CQMm765DHL/pFDnKxwaGdaba00Ky54zdpb
6ouUf17lG7WnSguXA9iTGR7tcswnlZGO6aYsBOPgsJRBLr/2w8FIDe/65/lDZH6yxeHdhER4XJmA
oHEv7qO9Empomn6THsTPUGLZ0/1xl/H1lz0+4aZCpVjNY/QJrc7qyEc9kG62EF1kLp6PUHVPQjYP
rDi5r71dXynhiHzSTU6aUigrfLvus1LvzAnkn5/+nQUOBtH2HplDwTJDxWTHq/XYxi94OBKpL8I5
eEIqqR+LvBJxoFLhJhc9qVlcI3fr9NnKiRDvUr/V+aHik2y61WiamoIYXgxGL9ojnjgUnwabtUFn
e2FHtV1fhtuTa7AveIaBWVfO09ThkbhNTzreA2Jhl5Oz5cQhpjaQg4ocSe2myFinJDoyrbCcn0Xl
UbO8rP563R/+cC+eFsR+ydmCJLHIzcSUQCiNJ3xx39uMMCp3evf/SPuOJbtxptknYgRBzy3tMe2d
unvDGDl67/n0N9Hzjw4FUcR3pdloMRFdB2Ahq1CoypwdFaSeqo2722Hf5jbIX0wy0KFPUmWIBCbH
8a2GuG8SBbZRdbeKFMeWGiENGHK3ljuO2e3wdTHLoMg4gg08VOEpXeOo/Tc5+7y/rN2/r0FC5ued
NCHYKqgx6i9mRucMuqOi8UrKPBNMokQSvf+X/CpU3lrMMesFbzJ7F/qwCAYfKlKkdS0CgRTDXqbv
pl5YRfK4DAoo0m6y6XV/y3bdHNaY/GiuB60wWuRHweBUgp2KhyA4lu2x5ZULeIboxq683IxjpQdD
GSVUdutAd3LRS+KXNnVjkeMFuxCOJTEAscyTpI5U/yNur3rjSp6v4/Zxf9d2MQgmGHCIonzQZoJw
uIwe+jvQ7WCX0VvMS5l5Zhhk6Eu1JGqMi+es20J9nNrHIn3MBw7S8awwYKDmc6BWC5IioXa6aAZ9
QmelX3qJN8HC+y7M6e8LpQi6fELBTSzssgK6aaqHZmDv///bEJFAfMlUFDzMMR7djkWSTDoIYsGj
q9ZuSiCn4JU9x8qWO6+tMO48xvI4ooMWAkGz9mjO37LGeJIz0ybJfBCCiWNtM8auzbE+XRplHS2Y
FwgmK6DPnj9d2SmjoGztb+PW11pbpF6zOq9iZUTmQutuleHL8qGdb/SCk41vZpVrG6x/B8YSoP+C
EqCHaJeyMdmNcmV6JOgcUUpH4OziFnavzTGOPgdZUIQgonDq9nMSf2prd3/LuF+J8XAQyceJTsca
JX90KXdNcGwOw8n0jXPo6UfeJ9qKFKv1sBXsPCNaJalowgmLu3Q6SgnIz9v3XnivjKtBj3ir23pq
WJtjQp/Z5VmhhPBBY7lt2rOgoBarW1l6iDFhN4ZWmYMcyN/fUo4XsrXsYJmSMcFEmmNKV3Fy19Qv
nfaXXsiK1/ZzgkGgGm4h+aKNeWi894XvzUF6TQ7zwfz6JwtSTKKZkCbU2eJrHxtRkNG5N1l8kWP1
EPT19RKUnDVtb9vFCpND1OOcox8M9bY4AFTYaX0ceYySH8IjbBmZoDXqv5UwOBtVs6FVI24Ys28+
YtTm9t8CtmknkKvNnBwvfcbTdApuA8zExLeB3aH50gMrBa8WR5Fo74cwUCx3XWJUOX7IJIVWnvql
GnkdtIi0jkcus9kTtl4z3fcVKKbEiMpMk4H6ltBbtHmXDi12Vl6ieWp2Jj/2eOT3XJsMEEv9DFKK
Ac1L0r1hf5Befuxuais9ukAwucA1uY2Tly/LwHIR652qKSgshE1sq1PzfTTD5/1j8Bvov9hgsDhf
1EDMA7w50B5oxVbxVKq7VCExc7NvvDZWnocwuNwOaKvTFHSTd9JVOZ9yKbaUyJKFmBMzOXbYQm1Y
JaEh4z8Ik9iyjgq3dBUJ34l8x9k8erR2PJ5tUp+7RZylDte3Ni+/zLF5jNXCz6X3aQQTAaVpy6/U
WL9J5Pgoaosz6VAOErlj1tvh58cnZOu5tZY2qNuhkDEmB2N4MqovhXE/DP9EtUcIp8jAcUm2gX1Q
MJSk1Ig9wvK11BNL6rlnm4OZbBk3lAK9nlqEAeNd+15A3y4/BNDsHJ3lXist2tQqyBbPMzcv/ytE
YSu6GAHJhwYaJuiQSG+osgZENe70hy+LHb+B5c6JrosvHO/hLZQBFFK3UdiX6JP/mI97Lq+Hc/Go
Ob03Ov2x9KpvQW7xBpQ2WzDX62QwxeiaWRoptRltYytPlFqzPlJOGF6r3ubY1doSgyxK1qVdKoBj
L8Pzt3ye0LSrYuxKssQDr8uLd94ZXNHleEYrFT2Hld3WV6oAwbH0PHJ7/be935BVyTAlgnfjn8OO
2ZhpIIboZ+kF8GyL35fpj4DrhwG23JobWdWHE9KsKYhOS/lK0sVZyOwn6BDjeB9NPX7FrospJotM
x2msYh2pCZ2Ki93l8xJaVW4pt6Zfepkv98d9gx/P6XsG6Q9axew+MIxMaQFTiq98R0bkpn5zwEio
guOFaeQCugCynbmVbR7Lz1RzicfUu+0llxUzidKwJM0cUl7L4ASeje6c5d8X6G/vL3P7UF+MMEmQ
JJeaWuXIEjKwtcRTcijReJ+V6sO+Geppe5tJf8ZqM2UklUItYy10nKH3cz8+SqDi4tV4fwMXl+Uw
GFXqdS2UEmo4WvQpRXe4fjLb81Q9ToXb6a4yP6i8F6jNkTOcrf8OGasSEMdFLSWFQR0TrPY6SOGI
jSqsZ1iig8z1cXYgklsjAvBm8in07e0pA1izPIpVRfWyluo+SM/pcI/kJDeeM4y37X89Do6wKgGG
nk5tVWHAQDEDOyLpfS2RP7qw/beLhC3BhlkkpJ1I45lwJU6HiZxI6O2vYnOo9/KlcCX92QmHGCLb
tPsUX2p2mzuqv1id62tttKG/gTS8s4W34Tl0yrP4+U+6o9e2GTQplESUiYzHXjPrT6ZUXY+LeZLj
6YWzxv1PRdi6bNQueh/G2EfJN06pu3yqDn1v0aZJKvQVPMwP8SeOyX0/RAj9eVuFzCynjM5kV5k9
vFE+ivy9tAlmus7FwbzvX+tjDi7l8czjANnHrl9IGzRJLcI8py9iClgMwaNYCDdm8pmzPN6OMpBi
gi027OlzqeLrr/SGGt025383NMGDIn/Ohrcsut8rrFzKsdGmBYmINttxdCTq2eh5N4HtHPxy3Bjs
kFq0DPcg8cM1anKmY1G7R+Gm+kQTV/k0O2gfuy3e28+IacLT/n7yvIXJSQQhyUGqj9WR4VEdJUvv
bjpyGsJbSeLmDPTT/B4hyUe0WO1kWXZBBTIReu1evPxGsKjuQ3zSH6CCE1uI3gewGT9MvMLCfrAj
H5nmymwsTTVodhDsDHQaFoGlhzeBeC7ql4rYSS5ZHa9swzPIgMuSy2Cv6zAYTAfAar87qD4thf5J
K+8Kwz7KmKt1FVRvpCE4Cfr4OIbCGe1zrrwMnBoU76MxcJIWdT6PZEC1VfXC6NvQPiyGa/Cm0Tlu
+HG/Wq0FIlZQ0dRwmcmK27BMPbk17HrEhU2LeotoBY+QlPeJGBSpBbzYNx2eMOs2dPM5fZojdM4r
81HpEicLJBTanoKC2PuHjbeXDJSIYxyMs4QvtuCuPffRaxyYThlmV4nB07v7zY30B6R8jEesdrSL
xqyqJjzUYai4eBLd7pF2YfeJJT4qFnV8K3EF/BBObvKb4vnFLgMo0mhqMiY7cQe5pVWu3g+Oplt/
oVqouRfYf9IFuzoEH9eG1TKzphLSqcRZC9KbJK3tPgJ5blA6Ek/+hOOhbMVXE0iuBQNQpDOjY1LH
78uIt/UquM/Gq5BHX7BdLcR4hwH+I9VUVMZTSrAOy1IMa+Zh8UQXCt/P6XWBOIc03e0/8yVYNyPQ
yiATgSBOPQsZ1X/P89QxROlaykUnnwsXR9NugCyKzHv32DwNK5Osp6B7JpElFHw73Khm31hsyBpa
SMQ4p24zgF/ssO8rWiYMU4klOejHnU1bMh8a5XH/YG/XQVc2mFw209LWmCntYwchEEpWFDgylFzo
jHjoSQ9/ZE2F7rMhm7rBtq1KE+nDJEOvtJC99UptTfkb9DRtOQw8acFMTqY8hfkM1jWMDCSF1Q/F
K+cX0PX8EsrJj1/AlkiDVA61IseeJscK5MC5b9qKFXzJncrWOO/a20i2ssXsbdAb0aCMeAlW7ivo
sNXgaIxA/hOg1AURT7t845fOt13zsjwmgotZowddhfBQSn6iHufYF5KjDh6l/W3kmWFKCmOdCroK
wXsnaZyhQIU3ORSVXcel83d2mBiuoxWIjArqQkl7nJR3ubxDc3Olv+xb+Q1oXXaNqSrooygIMXWK
4BpzF9kxPLS+fhN4ymPxop9KDwVf7kz4Nm5dbNItXuE/nrfjMk6QnkD/4DW4FkyrO5KDYBeH7jDe
UZFXaLJHB+msJhavE2IziVg5JgPSIAxLl9Cg23pUPfkguPExQgrL6/LieQkDzZlSV7KG4Vi0j0B1
9RzlrtS5pcoZXdhGyctGMmjcx4WeSz02Mif3cf2s5G9Z+I3jIJtPz5cNY1k05D4SCMYH6Ev3uSS3
en8jJBgfDE6G5s/zdZM6klD+3RlTGPToSzFu+xnoEaBIDd44044DTxM5MWY77VktjUGMuO5FYWhi
SpAd3VEpXtMNDuRkWBIU7QKby9zB+VwsfUabilOlNrgxGhoo0UZ/OGee6bYO+T490Cyh9Pozt/pP
8WgH9RUGR6ZeRY5QYlZs7oVnFFCseWxPpI7stv889eSbJoTXpaZcT927VFRWYCLhnOsHjhdxYo/C
wExR1VNNJiydtpv0mANHoT55odqB8yHmAQxvnxl8UbOyNHMZobYPIZv0vREe+vy4vyAOjCgMjOhq
mE4DbTcJyzujvsmqe0V7rfD8XkNmdDQtA4rl+xY3c9mVszKIgjHJqeoXPHgMcWWHS2gbyVVf+1F+
EHnKiLzFMbAC9WO5NME/5BSCIxIrz27S5AsUOEuIFpSpXfDaQDjfi50rH6IJutEf/U5dcq3Io0Xa
EiybIe+88+wwsKKP0dCkNVoHccm5Sl9kr/dBSPCgHSEwSllnyXP2rHE8nxMIWCmZtMAMXtAgYR4r
W65PUXDWQj8zX/adY9uKoWGwkchQq2eSkjlYOjWAUhq9OPbTW5t6ZeSbxT/7VjZnygm5mGGwxBTl
Ar0nuOGUbucIj7R7gFjxu+GMkPtx69KST7UnHDOemBZveQx6JHXQZZmOGJTPVtIj3zrN46dI4D3F
bfv9ZXn0Z6zyklTPRyVBr6Qz1a1PzOq6a76HKG2FouJm8iOUrS25Tg+cTd32yotVFkpGJZONGR5C
hcnAG/g4nKvzv4xA1QlPY9hsXhcDzySDJUUxRdGsleB4jBUo2MlWnWiHUi5uOUvbjj2XpTFAUlZ5
QWLQp+O5WzmJLuq+jumCrveD7KjweXWF3wT0/+xJ7AtIJKphJZZ4zjEPmq965PDB9gPiKKidO5HL
6yDYhuSLOQZPUjD29iod9JjMzMo0twDNwdTeyHNupRjS2d/M/TMgsb3pRRvJQhvCWF3ZQnhWJ9MW
5eeg5z1U/eZafFkVgyXoEy8ldUHy1Tn0gGcOikHQAKTpCWTrjvur4n4yBlJqKFBkXQQ28PkU+OCr
wxVxsME6gA82udlJ59mTNtOhy+oYKIn6JKkGen0rSmtyqHJA4lQdXndGR33hk8Nxd5PBlLZL6or8
e78aIcEyHYKrxZ5c+pIUcnUUPwpavyR7EkaCNN3QFZXtp0yCWjQHSqq6EEvO7OqouKUf4kL3ZXAV
S3OCr4Md3BpeYYfoygBov+1/zk1gWdlnvmYhRgsIBVESHgzD1bXovmgXW8p7f9/Mttes7DBfsVry
RKgrfEXaR6PZkOCFuGLnUlqT9DGz48/79jYP+soc8xHHJgqWoEe2F0QN6MVn2+gkTB1j0HnWvkxl
yynfU/jd+4pMRGjFcG5kquUY56fB9MpGtcTAEkBtPg829AD2F8f7ZkwwEHVpykaFfjPxuxE0lj7g
Rve8b4P7wZhI0C2JkSsKepCSq8XTvQXIDC51hz6pUkVh3g2A+tnODrKaPVBnltM4UXDKZeku1/Mb
reKF7U0gufgEq9WjpJ2+5LRC+W8XZQFGudhXrPpYOiO324nzjVjRHhWCc+NcFUj+G8Ex0uGk63hv
WXj0uLxtY6Bfg0LBAO8Dh/FwJeW3BHnxvh/w1sHgw7yYURymyLDSVLFbWQa3U3dIQ52DDzwz9P+v
ErmlVetIgw4abmeRRYa7qPxOeEJKnEPK6uq0eC40sw7vQuVyLaiHUZS8Sr7Xk8xSgrss+vp3G8dA
QtZmrQJdBxxSxXAnMT8nqWmPNW9MgwN0rKyORDANWxYgoCvUwK27ALOdxbHOgzutfq2TP+q+WR0h
BhQGOW2LKQXllizZiXFNeslCac6SY5ATcPMajm+z4jqhKMRhJkCaICb3dffWzRyfoz92B3JYztJW
x5vghGlcFBaHYwvF9PxoeBVUD/YdYbuyftk0g+LSyrd7TJ10/QQoaN3SXTzlRT4ob9WhdeorjOLa
9NGaqDbHKAfsDAYYGi2VhBmDV07tGr7kQh0aRNlPsxcdKh8C37xax3YP2mqRDE4EpIvkUUIFJ4mv
epAeqBCSgBA9uV+kc1WguxtsPTxiRN4HZEAjjokEYkTwcCQogstn4NKRyuTxKsPbFffV2phkQjTF
UMBgBygKrOFDE2H6RIvfCqa2MaNx7J55Je/Nm8PKIIMdRdP38kL7mYz5upffIJ1c5CBBlDkHgPvR
mESi76aoFnI4Cd3ADIQBtIlC86TD3y6IwQ2z1tugoFMnc651liJEnihoqaME5n1AHv7O9dn+3N5Q
u1ygWtf/yhXVtvBQHHowLIOI2OGx9n1QfOygCMuBECO+R0oIlDJLw06X9kAiFKV70xVi00+m4ajp
n8ZwgFKS7FVJe5uVi5ON4jlc0HeRFcNZF79EUnRfTeAV1tCPocR+I4o+OI4wYPyi1fN1Pejfuuyx
a8R7xRi9em5dvQ7tYtFPAkjatRBMS+Fop2qfOvEQuJz95Hgjy3GKDhjwkFMelcmbXWgcHjLdCr5S
Mt4CTHOm01vyo/lV56TUPKsMgIFMQAzTFF9RGDVbGUU/JS9T/TVaZB5U0r+09wUZ6EpAyxmE4DR3
htfmCAnWT1Jh997izx4llJ5LR/yjt9bL+TYZ4Bq6YsE8PkZsBk9G842tfhLc4qy8LQ/5leg0Nt4N
o28zt07AWyiDY2YgRaFGqctEcKmhuIMHZfkmPBaW4uEB3RH/9iCyMKYZmAbvPwLfiDtf5qCRvPg0
etTc/6BGQf/c3ndk0Mw0ChJFFXSec8WTOi9pJEurnkMltIx24h0KTnLCdgcnEM8qswHMP9lr50gn
jDChSVITrMqdv7TH6p4Oo+yfw/1oh537OY1Aq+cg6TlKgPNyHVbPqXmlpaGTmpFVVxADAv+BIDv7
JrdrIT8cVWObh0dNV4IFPexwVBB/Q1kktzWnfh1c4oqHXrf2zVG3//0H1NiC2VL0GNYaMe0gN4dA
8gTjJpM4o1H7dwDw9jGbWE6mHlKqnCXoLDF1m+pTBOXb2JvQrSs9769nH8I0tke4bWNVqXM4ZBb5
EIeFIVV4KCuOK/Ks0F1dpZfaKI9JHkLCdw5cMt6gNdjCHRcqgTyc3E8pNZbHIczmIupVaAm0Li0z
tnbZOzQLorMoEdqsOevanjFYOR8DH/h4S6kbhFLl0BQ2/eCAbw41atKYRUHBMbGy+7DlDvNvD0Wt
DDNAko+pkee1Cerd2e0qaxj9OPTS0S7pq3ZtJ5DBlUSnbHiaKPuYoolMlpSOWZsLJUIeRnAs0t3F
ysu+Q1JX2DlgbGswxAzNXtUByEp1EwpfhfQgcW9tnBPG9gFnbSnoHcjcHLmz+/BWmUQrNt8D8VuI
Dh/usBdvRdRnV84vdH0slSk+FcGYajwNVqvPlsQt5XPucNpHtWxlJxMDvRp7kIsgYnsjvVA5uS89
pVfRIfdEvFRkPnf0kHPePq4lK5tLvmRqKnw03YyuYNFurOGAq/dJdvlE9jyo/9iBlbVGW5o501Cv
oJccWmWPT4LdWbNneLH3J/w26NP7v6q39vFsuTJWi9JsqHEC2XHxLWkQvpYUzzEgb8KxFji3HJ5D
MjBiLnNcahM+XVc+5aMbLIdRuSlMOxTA5SrzUrv9HEtjG4JDpY3HyQQa04ip2eQcOdUn4qun0MYr
kBOLnJjJWx2DGW23pEtEk/N66vw6tOTRtAVy3xlXBkgGyoe/AhC2D7jOMDAdmHj7qZZz1P0DTaOE
N83GSXPYDmBjlv9PbJb2nbQ+1QCi+SLPDAc4JAY4+jiCGEcXUNbzDu/gutuPYCPtcl4GtdlGc/F0
iU04ikQngQLyVuFg+LSMXpzzI83xBYf3uMlbEg0vq0OFQTIhD3JgoaRDp53YI5rxRB5ty8cn3okh
H0wXKysFmcSq1+ECnTM4NAuo/eBNbu0BuvCaVVnxFc0OQWLh6Jh+EovDvgdyYqTE3GHaIhTigb4+
qo3TT6+hyiGc5gV/iYELQ27iJWsw9te6ga8eIq8t7AGTZPSu23DLdDz3oMd7vZumYUihBvegjPSL
E9mQdL6iFO6Ra3CgiZMn/tLOvNRFMuQI/mIRW8Hiti2m9SEpMssNz+k5pti+ZcxYVVIhDZS8tsS7
fvLWPuf+fBd/Sz536NauvdRJVZ/n/9vIYZiaocsqkdiZ1MQsykYcsUAzLa1qfs3Mz5l2TdLW0lI7
CN5FHkHq9oG7GGQ+ntTVQSIaCJlL+yjpfoJZYt5r+/ZOXkww8I7beidH4NtxVOVBSR2ByNZSPRS8
Wap9MzJ7t+zIKCpahE5svFEEzbuZnprZTzuOB/4mx/hvNZDN/dnbUcWZx15FRo82YrwpUj0N2ltC
9TSya3LcR4p9d8CI68/G2gZq7MaEYYGIXBkoAuq9PXcn0NwE5m1YHSroAu0b/E059bI8BuvNYVZr
Qy9pPXp2I5scGlSkNa+65tHcbIPgxRCD9GYBkoOedpY0KAdEaOsdGvK8v5h935ZZXsBKFYjREqwl
bDyxFCxZOcW8LJBng3rlCvy6WNHD9F8uvaPZ2pny2uv3+8vgfhMGzqHQLdd6gHX8pyv8xbym86vc
+QnqTr/Gxcs3YcAATTE1OKxQXKM6cVRmC6wd6OCgHD2F/3ewILM3RcgiARgkXLK08gvu+9oELTj8
U3/a370PGpedRbEXxqrJw3Eo0UYhEGKb4mLni3BS2ux2qMiha5dzEAlP2VReTzmxStwnUXj/VOmi
nWAeoIuLR8NMLLR4HfsU7WqRgekO2e2N8JBn+bUe5p5glo4cZ7bUDoWVRAZE59DPEFUWEeOTVC2O
nHVOOixOWRGNU9DguB97Uw1MQ8kmOhlflU+Lfl+kp5CXLVHv2ts/BoOipTVIn+A79c3nNj5hEsWK
tYdeOYbp6/6nou61Z4nBHoNg9KSuUDswSvNzPohWNSYelHzODSgFhBx9AdLEq9DwNpCBoambNaNV
AUMpEk4QND+pEHfTzYI3t805WuzVVJJnNWspsydNOT+G0Z34unIxYe8VvsIJUpxQyF5N5XZJ8fyS
IosW/Tk9L9IRItQJzwovFH4Uv1bYF8Z9M2S0Zw9RCdPoxPlQ77ka8UDLp97ZbgMGH86/qZHM3kol
MzcilaoJNOBNnpC2o4rldZ/HN+V2sZOH0hsPxSu3FMTbSjZ5KXt0W4wgiRoku9auzNhuA1vkaajx
tpK9lM5FZ8YBnfeFBNkxd3O/OBhWYCVg0uM37G31RYGUzIAkpCqpmsEyXyX9kEl5VVNrMsbpnRpD
eWMNKg3RK8HuPuvWxGnK3UhkfrJIj+HKVYqixNxCkFOL3bH1u7Pq/+EA1E9mmGicDMoS9UUGFpmA
EvZ9l+PcVmPB6wfupXjjQP9kignKhYqKdRMmAI4XydbgjNNZO3ZWecQa33k3/Q0v/MkYE5hDfda6
dCjxpztfN1MrTP2pLu2ZNyy0kZT9ZIfx9rEriTLWAXEqkDU3n7Pg2z7Cb6Dt+u+zY11qOciKSNfR
yLbUO6N5ankMGTwTTH7e1lOgqzlcQEiu6JSwmbrj8OXvlsGExEzLwZfVo8O8q49x6SbRrRAd/s4E
EwvB1dO2QYkDM3fe0N0E6ClPn/7OBBP6StFodUMGCgzoZ53sTrxviod9Exy/ZQewBkmpkinosIrJ
ldvrdryvyXcD0zz7ZniApjDnvjfNru1CdF5OX6CLcUxR9h1s+aa8WtzEzZ55t/QtuP7Jj5nDT/Si
mCMDX4eWPGgBacI9KUOiXLjjgdcet3koFQzA6IppqhJ74xQFkwxajwSM6NJ9bOr30vz1T/ZvZYJx
6EWM6iEo8Z2GzP5gYgCbk9VZ2ocs2XyQDjxA2+pHkuWVRca/k7Jrolj+2MH4hr7jd5+DAy2TIh+C
PGSIjoz9NX5UKZns8ieLjLsLORlykbo7HNLKhRTFX9kehOY2TxtXlaOXOZJRTJ8eW8E4BqgvCbNy
1eZLb5lmZeuBqVrplNz0guHMBuSzhOjcxtczCV+UObVzMeGEzG0nW20REzNNYW5yEuAHS/7giC5m
BiCeTVtWqtN44N3Gtl6Hftoe5ghplWzoJARuZsK5NR4Hw40grzy6soAG9Py2gy7FgGG14i7pb4Mc
t53+e8YrJW5i92rFzLEKKlWRsq4CV7L8UC9+bP5jLM6+G2zcZn5aJhNJxbxUMjI2aKAlVWiTJbkV
5cbqhsRvYvEqyDp3395m4rNaEhNRja5tyhmzLU7Tv8rZk6neJ6Itz+8BsTO0PUwjxx5nC9nbLl68
A12oIjjNfJLaU9me54aDttsmVFmUMdsnqxqzpH7U88ls8T7f9ILTxeap6mN7HgqOoI20cR3Ep/ph
h22nr+oZhRWqi9G6SW5L7hJZOAHuYJdXOhTVCyd0wYn88XQf4yEChK0nqusMAav/6WniN+fx8nuY
zCIdFT0r0K+Jwe3Ax2T6SXujPXkUsvQ3XpcyZ5PZ3nslMKRmilpMYySL3UNuDsy/yDIGziZvm0Gx
GdIJOiY4mRMH7tFQEZsWe6xDx+4qqa4S3qHezAGUiwnmxJUy0RtwGclOGtnl/JYKB4ncqTyRzd/g
18UM45WSUtRmmwkEF2zRzh9yt7Qpt0N8rI+dX9jCE69dmLMuNpc1C1WewCEkOURBh4WTafcK3o94
NczfBMof62JZCcrSIFmVo3xFpwuJV3ha4sd+C5piOOIhAzMTeKj2MYtGwl8ipSoRHXALIkK2bkrQ
6VpLC2AY2gm49IbnLOT53ccT254NJtwYsjY30oxw07rxg4hKcxJZlNcxtsNTCgllwY9uRMzqzA7K
ghY67cb77JiA+5yby9Fj++svUfEMgUOAJIvJRFpooA4lHXGnuWN8IIfis/7eOwARHyWh/Z3dxhD1
YoxJQqQ6U6J4gJe2p94NYSxwDBRMZod+SB7tG9caPf2rW/dQt2UfNvRMfBlAcVp4kac8Na7kDX7k
8gr6WyydCAeXtTGfVOvKpilKhLrBK55od8lw0J+xUt84Ni7Vt6VcVGjcPAgOlwVrM1asbDM4plX6
nFcSbCu+8AU0tdezW3gQU71Lvk9u0lrUicbDJFv/gwNtAoFqioiGqE2J7AldjKkcqxIOJD+mNxqk
LtVD4g2W4kQ38ZWOXvT8FnGJc0Y3gXtllMnYo5GYagFOQqiVHYbIQ1/9zGMq2d7Ty7qYg1ErpqCm
E9YVy6dyOgrjVZRYiX6vo00zTF3OyaB/7ddjeLHGnIwybfU6UKGv07rmFy1zquMItuEht5bcnZ35
qeI+QGzfGld7yBwPJU8NoUhNQp94b1Ag9VAsSq3WAb2YN0M+u3v7yzUyJySOlA6XrJh6afWEiQWv
S2ztUfepdxbfArvltktvg9tlV5lzIURa2i8QjfmIirROFZ6kIxXq4/dDbUcqjTKNyYqkKuyDTlSC
Xkmb8Jonqhbx0GSP3qSbCWPHpaOeVBv9ZbjY7e/o5tG7mGSz3TodhKFMEEVIW5xN1XBMMPlLKeZ2
Zo6lzfO2ssQkf/0cBlWgw5KpHXQoPSQga6sf91ez1bchyysjzKHuRhOvVQZufCS/NadHMjvGdGtG
bmC8NDl6A+uDLL6huM+LSptesrLLnPS8kbIgDZFs0n6R8hS6aoPEenTo7EDGyy62o9LKGnPS5TlV
ILlOEJW86En1al8AAVJ+pJzs6BixOXtK9+wXXFlZYw65KYXDSNL0v4nZ1satAQ8v9E1TuOPNCPG8
hDngpFxas8+AyiKKJllm1cHtEjzsr4hngznSvZzKQSzT7GzsfCMpDhD+udJHg1N+4B0tGh1WuUMs
Kf000eFfsHS+p2HuCmOCGb/ERz7K8T/6i/c+EZO6d6Yk9nqOcmqOQfcmiVzS9HaOiTHB1J4znfcW
R//cjjn2raXrgxQzrYhr4qk5ymB/k/EW8aclrovnsV2AXaOEXQTxIEe7ro7kFb0ijwCo1MqvyqNq
J27yjed+nG/GNgSSVgFB6IAyXmT4seyp+TFW7I43f7DtgKqJ6yLRZF1nHFCKSri4EKJS1NlhcSVP
dmtyRhx+gxEXG4z3QV0sbKQAryvq7eji6o9RReKXRzq3z2863Pa/izHG/6Q4KxtQp6CgMT5qoa3X
j133T/+1DnnpP0W2Xz3vhyGDGX/pl5gYdSbiTImj3ZDpfumF7/vosG3CRB4umaJE2Ip7hzJeWlEE
0qZ3eYKkdt3+0Wm9WGAwLhFjaRxUTA0F7YNYP+eQg5O+puqzYjr7S9nqe0E4vFhiHG2uYzEWG7jz
qIqWmaPskqO3WoemhhqCrcswrCaQPhd95ShSQjjL3Pbyi3HGAxsS51ErwLgpOnN2yoOveX7PWaC0
6Q8XG4zjgTiFGDEtSY82ioIe+tVd46i65bH4H2ITxzNYvjO4haYMBeCoqVW/7RU3l1LeF+MsSGWy
JEJCZLgCFmSkgSUWTqD7lRLbZm/rxJ2rJyI8jKGjTzZYjDjfaxv7fuwlS3km64qcmCKqc2r92i+Y
eNGeZM3TuNMaPDtMrqT2E4ZkcQacuPhuiugVSe5y1TVKTmFu+3JycX6Vfs5V/FW7Ko7yAHa06/jT
aLcv4nVwVBerf6WP9Pkt70WG5x70PKzsjbpMmnoe4R59dFIa6Pgl8cO+v2+a0CXdJJKmiOrHklcm
6qky6r5B4BindwGiAcvIMbDVIyJDU+qHBWbTIvB/18MEC607oCuld1WvxbzfYCESQhQqsHKH9nTv
L2sTKVZGmZ1Th2YEWylK7jqlC33N1LM5vO2boGDzS+BYmWAwVwumWEhKhMM2XhwxHHDfRyvZqA9W
PXTokJdbVFvaqeUkz5u+vjLLAHCJKTI1lHXiLPVBiQ6R+i4Y5zry9hf30bmztzoGast6jjGXhAeF
7Ci6M9Tdbz54m+l1vHSoIs/sITb7EQSrfZXXmEXP655xBoPDoO3KJEI6TZ9ymyMmAiEgloBTJ7pp
LOiVgaOLu2DOvrIZKCkk0wg1hFDSpzaRR0vJJzftat0iEfFjobiuhvh6KMxzNP8TNJ0rK8JZMHpi
1U2dWHIYuoNaft//DNunU5OgUSpTNnkGu+UhHOWoQu+HUtzofWAZPcfAZpqlXwzQ4LE6/tMSFGWr
oWCeQLazQJEsri0yupF4NP8faV+2HDeORPtFjOAKkq/cilWlkmQtlu0XRnvjvu/8+nugvmNREKZw
r6djuiMmHOEsgIlEIvPkOerL9bXQj/bxo76ZYoL0kJRJVBF0+eRTHOYnOoDz/5Li80/+mxkm3JgL
MH1dg7dllD229uet+KXqIgY+ft96t21MeMH8nKpVKVo06jc61IYZbcy8A3B0SDztARJBI/isBhDJ
0SLSekYf88d8FoU4kW9Qh959ur7eSvgrSjvG/EOpXcP8m8fmbo1MoIk1uzaiDT2i1Jw9Lc9deUn9
1ZCCKKv8667Bzyp3tphoA9pXkgwD3HCtP1uTL3fOaPlj/RUjfAMy/lofnFQ08fP68rrmkEyUAWO2
Lq3gB4NDpiFVpItPlOQQlPvq1863HMWnTUQ1jF6njqSbyhX1Ofi+ahOiqVAfAB/E+0+YZXKyoMGP
/CgmL6uKmU8NRLRpL7gM+Z7yxwybZWpbVWVDjCNh1bdTfx8PgpehYBkfMkwo/1bjMAJ2B74r42D1
gHILbj1+Gc58WwMTqOyqMq1isxQgTalEQw89LBlF09pLAxEhAv+hu7PFRCpFsvQqtTZag9aC3I9P
WuwMJygUYlRLyZxSsH38m+dtaUzEIkoxjHku4Tq1qpu4AYdu2TnaZgVtnwmSMZEpJm4ZTVPWdoxz
Ni+Vk3funN03YACK9PD6gRbZYWJTrlXLNtVIlFf9LMPAYDk9yfwcwgLXDfGG+ZFdvm0eE6V6dWi6
WiEKUgXavMN8e2ijfEm8zXBG4Ggx0izdFDfjWVjEFJ0qJmbVedLUEsEamx9oHYDgJfEswwVD4796
Udq9fS/SvePf1m+LZeJFuxmDMZrIavsaghYQFLA2yZci6XOBOydrbFFY5udhf+yx2itVOihkSrDE
V4SwW8Bn3PiG/KBi4vPL6MSCFIH/wHr7moTJdyY1qoux1ylgABrwD3gnXJowxksV7ZjcM7/mInpI
0Vlnte0BwCitLgdevlYkpzCR7U2Vqye1m+TDjVoXToJyXZ9kYTS1jp2NbpuLdKX4idHbLjPhxrT0
tF0m7PK/mhtQvgDkTg2FdGM0RH68797sMHFm1NbCMkxkuG3nWKcqiH3Tl547f/Npo1vUBvovL4g3
c0ysyfWuSTsZsSb9/O+bL/+V+ok3frX9V2kdNJ9sTw3toyEq6Yk2lIk+k7zEvV7RpPZVxCQ/aIe/
HPUGYB9DUrZi0TY3E3pie9wiecGVlDWhicMO1u5OcDVwY8zOBBNjykGeiYpJb09eAHmkahvCRhM3
VEOmCqOthq3ZFvOZNqIMeWJrUCNKHBMEz2AZX85991cne2eG+Say1DUdiIQo4w+mtPzlLLnycQxG
j16q2WUWlfH4O/e2LObj6FOf1kuH9ysl1pgesyC/xBdMK00+7SPrt/Hj8vX6VcS3aNsmQCvQHjWY
YzxoUqWVKca+uvTGWB+axr3+9/ODow0wvqnIJsh4meDYkGFahh7tzhT7h1fHfEmC3M1+g21/hiwu
WM0P1y1yV7QzyORcoJbUjYy+MPo1Po7mFk7g47xugnrXh5i0M8FsWluhhLwktDT+TZt/WvXRFnFN
iRZB/3z3TBrGvi6qGYP9tiRf+jIPungW1AW58Wa3COYIQeR5taIUAXy24qdMBWN/MgVziqIqOJtn
rbtf6uZ+a4ggyRKZZY6UMZBsUswWK2vAWx5ZhkM6cjvIELGvC69SZacrI79RTUFQ4kYMjHzpmmyB
o5JlJoxJn4zljPBq1JfIuM3k52zxm1iwqSIrrPNhBDAC2BoVPOBM8+/24s0osQoh1txLcbcYxgGj
uEvjSsJiEg0k6UaIF8zgYOwKAInyXkwPIloV4429YkdZq+IOLsjqtMhxkBlb1QShne/XD5bCBV/q
MiqBhqxamJZkvFIbFXUiM6C6eochzX6+yfJ/4m06bRI5pdYQLrP+u06eoDR5g+fnYaqssCgWpwdu
0p6Q5xRbsPTj6TWLzzdfLaaXuQMcG1jzKlvdTZ/8xpYce8MbLCNHOa+PWmLdKNsUrmv90OjA5dcv
IBGDpgS4vhX5szH1t/0MQKZUuk3x27IhOWHn6EQYjlqWpw3agbE+HlqS/Exq6LEM1Ze4Ik/rBgaV
qAnqFl69VN9rZXEwTPlPbKAmAYTVNszoqenNUdN/6qCELSo5sI0+kMevalW7WVtCl3Q5xBpobLKu
c7uNPKEO9VIPid+szR0kyJ77RHXLaHTzLn2ODZAhTOXNYE9OpcsH1I+8apZBf9P5df0F9HxuprVO
Oi0HVSaBNI6uNU/HgeiOoS/3SVPcx92LbKjhBBYbMKqHydR8AQfdEZrtQWpsL4pUXgD1dMd2dBsL
dPwjRv5skt5JWxOgDPk0SJZTjebjNEVBuS4ieRNu1qurMnbYsk2TEPZ27PM5mTHCDvaYLaDyGLm7
3RoHGWpXtkf8667Ii8B7Y0wSI7WDUSyoc3h2eadppQMnuW6Ai3LaW6CRchfjpXySrWQGVmYCkyik
bw7WT+mBIhyz29cHYAOmxr+4uHYmWSB83dpqFFPBtdiuj2Pfh2mtuaCwEZjh0eIAufXnS7Hk8oNh
2pjNkpFkHmkBXjmDRtSnfIlN2P5AERoQe+sL7aDYXja75FmwszRIsPfz3jwNn7udtcA90WoTmofm
o/xAR3zzc30Z7pYQz7LJaTbXcNcwHgSrFn1QFv9b62PUrhRPs90ZX1QqLfTJ8qDyI/WO7sgB5cyJ
W0G2w7tO90tlQjPOpL2mLerTlNEBVQT/X4Io4TOMpmnXtpSJy3NXNps+IquCLAcVHpy0Y//VONT3
ILTziOgFwS2c7ZfFZAlzATg5QI7/FrMg4fVpCYdTfZwOYFAQlaT/S1zRNWQGpgIiReY2nTFxlYDh
EABjqHHQg6gf5eO/uPjmQERnUGiO+WTLEhElnmnihV59GhaPiUcFXCJnOYixlLyrW1ff1sZ8txyN
X22uUOUss1AnTjXpbicfuzgV5Pl8P3yzw3wwbSRd3GWwQ/2Q9kno6xXlAEEWxz/Zb2aYKyCJy1TS
JxSFe0hpkbk4dKXt1rHIJbjBX1OgUmQptmqyg0lRFjU6MfCJ7OVlbb9EhYC9lttextD8fwywgdjY
pKmRerjc8EWxHfItfpCc3sWw/rn8ooJ8GI158l08usj1hp1Z5jGmVXXVQ/dB8UxIJSKBg1SCE0cO
0QVRifuZNJ1g0g/QLoUdBpqsEcJIESAUoy47lhQm4z+W5P1NlN8ZYW7otZ1sdAJRyZDmF7l86GmK
p/cveAAATxaFsar+ykpQf8Rfc/J52JqnKap8Nf/WKpsv+Cnc6LjLWhnvn6RGyvIK651x2ZhBCtoF
3TMP9BpvBSeA+6DeZ8jMEZDLqFb6dqI1AiXoHyj3vpU4oOiGdoIcWg+iCgF3GmNvkNnnLa/Bb1Oi
45ShEIEZZUzYAGAEuen71J0wJI25CErniMkaTNX8FlEJ0b/9w8Wz21omSwJEzMxjBZMnoDZ1xjp1
rGhw9a1zUvQ5MFYsGjLjBjJFB9ONbciyzRLDgR9hqfQOESY7pq+Mi1RgNzuJAJbcE/JmhiWF2zYT
4GUVw1j9TLwqKS+D1LiZtATXPZPb89V3dtgTb6UpqkoaMjGgvjEeVbij03z5t/SPUuoDUAOHzU2/
Qjv8ofoNkTRPfhFpfnCjzu43MOkYqQw1JTMOqmrdKqjC1ydd/ZyInt6CD8fe4l1ixCaRkQmNA15r
Ld4iWZ1/LeWbQUJq3RM83mIniiRR1kfP2wcH3a2Ouc7XLJGmFRy5r4MRy9MrHTTorkDrhka6roDH
o/Dls34rasDx8wgFMmmWreINxjL8TQbB6xWzb/DU7oYKpeWucamPA3oOhSvyV+4xfMvoCfXnXUpd
j1aTj3RUF704p+ov4/qlWoinZKdx83RdNGPPPR47c0xAjbc6GuIUPaOuLX7kpfTbSjanFZUbuC6z
u0GY2KJa1rhMMYRi8wKzvlKYgR0/qgO7/7XEC/r3z4Yq4FMSWGRHPavRIuui4mUS5c4IPpH6VoaS
fXpv6aHaHaP80/Xjz/eRtxWyE2WztmZZb6NyY9yV/9ApQdtXH1G+drOzWMGen7XvrDEHPU5qFbJv
iJ3FTXRogugYH+2DSpmHxCQMFOH84djtbDFJO5HGTTbLV1uEtoU+RSBOftBuo+Pk0qZ35seoCdgo
MLfhHApf0txTvzPPnHpd7UnU1sDSxBgss40OKIJLpRxRToo1AaSF/67c2WLO3myus6R1KEV0Xvk5
+oQnQyD5NaRO7ixMqOuguKhfrvsNP//9k7+xLChyj7K9TbEXddnj+do+5NoqWpVoB+mf7yKKmYNr
eDEAi56C/IEAsFy9pBcgsl0dDlo8UM7cyFWOm+iC595Gu91k0pkiNdSOTIDOK9EllX5P4zPpH/NE
sDxuANtZYUJL3Up5Oa4o7szG2chtZ0ldqf7n+lcSrIRFyICOypjmFjtYVXdJB9q07NFY3HYWgrG5
wf9tMSxUptVbucPAAYUr0Ber8QV4n0/Em79ElTMAcyRB5zeFMEzyvD1eXyJ/Gy3Z1FHvQ0LGuD4A
jJEM8XUk1tKLWl8ozETxr5vg57famw3mrim0FsOiDYrp84mSwY2/Zb/+lHgyaD4/tV/KJ5rcxsEc
O82nWEhTzb0QDOwdJF2RcrIjMJA8ImYqwU+a5aWIvtbTE7ovCoZGFGeIcjfXngWr5e7oziDj/rre
klwroLZDE5XpKcHBI1+JRxzFrQM1oLPV9k+BTe7zaGeTOQzqsFapREnne9/4oiM5AhT3C81UMKD1
VWCLvz6w0SF6Ietix1akaDCrkqqFSaG+uhUW2LqJNznDCtpqjOQccPedhPPx3ICJSZn/WGV8aGqW
bJupYGedQ2G1fk6gSNWt7WnS1XBVITWeP1TE9qRBOuU2uu5aAiCT6lqTKkhHX/upH+7F3S9hwioa
G6qVVpBSn4II4M7Ur297J4NKyFY6HRBhPmXLex0QNj06upgGohcqN1rsfgHjYWurx2g8IMC2zX0c
PRQp+D6/DEVom35RCdxZZIvxLEPJ06Uo8IyS5QqUq65q3/fSbW7/JmnkjlPwvzkXG3GVvBg0PcFn
LkA+uKl+6aJyB5pyH3hLtzzH4NFITrngMuZX0982lA2/aF2iE1HDpbMb6Yd9Zz6mt+UDHTcsfjeg
jamfpsM/1t3qUXYSEdiTH5/+ODY7DBPN7dwqC32n2rdlfFfoFzX7LE8HOHM8HLP+2/Ud5p5eAmJg
YlgIySx03G5zuUC3BZoss+SYGtiwAMBTu9q7boZfRCGWDeSIpugWi4KpgbQhs5nADkBwUNPxI8/0
5SNlC+kOUHYXRSVufNjZY86EScqm2QYIx9K5aPpWs44I7pf0IP2DeWWUiWItvL5EbnKws8icjFnJ
7EwFHsNbiBQs23bIrPHB1MtTZwu5vrmnEEhgRFsZ+8micTKjHBJwPKH4W8ZOQg5jFBpJOKnHPHOm
RdBi59/XO2tMrG3GaYynHE9Rqs0yf+oBK5F9IzQyN868DiLanYMIf6uHSCCFgu/cbd0ZZ8KrpbZN
aqxQ9uwrP57xaAvnHCqFh+sfjwsth5z0nx1l/GWE8JE2ZDjyqa5UToGjVsnnWjYDUxoBjshuErk4
R1LhZGsmCDdcV92ZZhynTac50Qtc1nH+OE+XuRPUvrlH/O3vZwUpS0zWrWWMiLJZh8qsHAvc2K0g
jPBfojsjTNkrH+0oLRXMnKdkPelS4Uf157ZDD64Ia8Utk8rv0wzVy9IZpOP1byfYP1YgMurTRWkr
hJbOVp20kby6F5Gr8p/1pkE5YjChhvT0/dsp01ujWeg3ml0do+dUrLQ7a4eWjjUfRBVYvsu/GaML
3j3UrLafRynHgub5G5QvUUMLk1YLoKAhyF3+y1ezNZnoGDq2WayYRaSo1+QZuKpkuY/XzLOL5zYB
JZysOJJVext0PaPkrm8tV/8bDlPdUk00y1RigR36/SqnrjZTfYTuZZQdNy2MxkOdBtc9g+v5FiCX
li7LhBhM7OjS3sq2HAKzJDtV5cWKvpXTr//NBBM3EnmEmiZ1jDzybf2YKphNEfg3vxyxWwazU0gu
W7OTASKgBOR01rgAiLw7686GHiY5VwfhaAP3/fBmkUV025EyW12EcgS1KEEiND5V5xpK9dVB1GDk
AoCBLyGKjkFfgJDoR9x5O7p+crwVaOVQnT1KaB2BVSv2mxe6PitIPoHXNFgCMccW3zveDDPXmpyN
kDjbJiwyuhT9GRKMver/jXe8mWAcED1NaH9CLMZTMKtEoGFZfa2jp+s2+LEJZ9jAjQ8CH5uJTTHe
upDKQFmakmKMB4i0OTnKgLSeE3uNd90aPzfeWWOCk7wZOTEaLIn2nRegLoCHD6LZsR+oWpvi2+6A
jEB1cs8+5pUjio38RHJnn3EXpe8SbViRjJiPEDP3lTPEdQL6mEbtHwmIKB0X7u4HL0EvbKqA/FcP
NO0pAjt2ZAx+SQeA0r+aP69v739ZHgGbnaYC2/VhtEEBgUrR4rLGoPCX1X/lQvTLi/HNOE2HGNhr
wffk4//sN4NMCXlqkkQiXaJ76yc6GWOcYz966g8U9W9cUJ445I0n6k9x09edTdZjK8OMRxPYFj1T
DgDb4kmn/RqRWOVbFpBm+qSXfyFTquk7k4zb6vOmbA2FXevqpzL+nYKYtL2t51Rwo/6X4/G2nYx7
ptnc2iDgQa6cB+SZaq5lge3HeLiOQX1ESCsdNHEhUWZjVkUNheMU9HN9qEbYuMpR24JgLttN3TRM
6pYyPqfhzH53BDWaV7rahYKh0kA0gc2NoG/G2J7q2pIJ4ge4mOzZcGR5Cja58ACxE2zq6+OQXZQh
E9OmwBrINrOb2k2GnCcxfLTDAGb3y17VwI7W35u03mV2cZtqGPHr8jBGzbACMHWLMydVWwDPTGdN
vqsxFFDk6C8KzvsfxQQGfVj+k1ZPLhmPI1o+kSB/odfDtXUz14dZqXNR09LatASq9SWOQYJYAvnZ
Qe5EtMf0AHywpcgqhvXBHqqy3VxZbvMtBzHqaxmr8tqL5PaeVbmGvwZF2Bxk05n+BtZv7Gwyh1Ip
0zKtJKxvzAHa25RgTYqTnsovfxFU93YY/zGjTh6A/YFY1XHyqp9INu8lN1ad1/TdrVysTWCR1yzb
W2ScY1QkvZIyWKSPZeNmO1dhfVyP4lSN5n7XPhvjIkpL1FUHCBLTWh1ECV/GFFz2hYNSQN8f8/yu
mCbB2kSOwmS8fQWeKqlF3m70vpR/ydrn63vHCyr7rWOy3aYb03qWMYlRWqM/RqpvTGkYN4N73Qz3
pgWRCSFEwadHrMTO7vLOaF1GSI0A3KwfVh90S3j83EJLz21uaagkpSNqsXOv2r1F9b1FrQZ9WZrg
iK2H4qgEWCFU7sDWN3zObumspHQEBYGQX5Veph895G2dzGXbr9WaSQ2hBzu9VX0FDKfRE0TBHWBP
guyb/nB9X6lnfzSH2SNVIYZis0g+K54xgLQtmqcmm2/nWwfCICmQl9+SKZeCb8i1paICZoEAGDBS
xvlr0rSGNcP5pegkrT9W1cd8gxPLon6cyA7j8tE2LHo/tBq4kcI2HZyk/jkY3ijpf3O0duthXF/S
JWiTZJbmmdrPbfzcpeH1b8MFJ0GG4j8bxqIhSDckbTYgee489aQesmfDeRNkik4IjOA07j37U/J5
c5NweMbY/OH6b+Ae791PYI4dDkDV2SCn90ppclWzf4iqzC3y5XjdDPdZuV8qc9gkTDL2SyuhiIIW
6nYz3JT+dlYbpzhPJ/JD86tLj6FS4o8nU2Ca7y2abUIFT0XFiLlttqHIZbmHtxTDoYi/ydbzYPuD
7gkWyN/INzP0Z+ziF7gHKiXekGmqE1Syq/o8x/ZtSoxfVkVC1SgeTX11QI/npelXDIOfJ5B4AStC
jwdma/JKhMbnLxuLlmVQccssGF/V2yVR6gH1HOXUtKe12Jxo8OslEhwSfuAGdFyHIoJs6CzExrbW
1bAaLDy6tP9gygHdRr1xiGM5K/ji11D0Pflxe2eQcaUcRR49JqiSLT/Gz1TNA71qEP847U0WDr4O
OVkoawtyFnrUP4RRVPAtFa96NGaYUFCO6tpHEd4rGiRP1N4Bd7VjVCnmz861dlzJxVQEFrnf783i
a4V850+qoZk92uUocS7Zoeqkm20yQ2u0b7tMexT4Lq++ZOB4GJgkRixge8adZBhyRlZaRKAq247k
D/4NZJsPwj4xNxHbWWJOyShlZd2MwGNlRzrMPoUKirYqEDyF4C6id82HD7YzRP98t302mVAZoQ/M
fpk9XUmdrb4duspJ4sYTk0PzrVEkom3gP69nZGctBShZnzOUHcsChVtTPszZcswlYBgk22+qB3kD
Nc2Cm0pF3aDZnMlWznoHwcwodct1ewI5mGP0ugAqzU0NdQs1PIqOBJT//R5ItqTntQzocAvV4yr/
XQlJselR+7DLkOhFziZDv4SlwmnLOjeKFuOeU0BOm0cpgaOffdAC8rl+F/XVuU0h480a232elElJ
pEKlSh4/LSxpLjq3IsVhk7NLhOOCx6Z6UyUvmbEIdpJXIdlbZnZyjMd1bA1USJYYVJn57JD6ogB/
rl1McmvgeSs4kDQJvLKvbNd51VNrWnOAVKagOSZu9Zh5mHYMFhQqpoN0VEUfkuu/u52lv2fnv/qY
5Ekq95inBZKq95LxXspjx5x8afp0fWnca3JniXljJtUyGIuO+t0a+WbaOMYabvUm2j9uuN5ZYe58
VcsKeUVx9rVF2t8WgXUPBLjXfW/8+mb10JcKRggogMviKCIY5MbtnWkmwilRkSWdhqdmQcLOCLfh
2YocoVgy3wqdA7VMU5fZ/v2iJWvfZAhveXFsU9Np9KAewlFPRWkN3xPfDDG5tjTIi6m38IzshnKm
zZflPGHYwjhFTgGRIFF9l++Ib+aYe7aJqjieCPqWa/Y4SiDoOLTKObKO9Sg40dwJJMP4Y+m1crhz
+WhIkRxRuhGKSCgLh4ppgpbnc/QzxpyFFzmDC06AZXZ6Qf+efwLeDDOxBDqBDe52sAPmJvj970FT
GLWPf3PI4N+ahW4G/vP+OEeVLI1qDpJLvTiMyPuiH00mYHvkO+CbCcbNY0xRoYs9AA8/mF7Xz+4Q
dZ5uTVC6Kf+iYY5b9c9qmKu8iJG/Y5wWjSESRpvfr/dlFlzfML7bvZlgvDxpzXKoN8y71X0Bbbov
QJU6M+QC1C7xu0U+XLcm2jvWyTO1nVUVt2ZVGEdzxN718UmJ74b+L3qVIBc3bVs2TAzTaGzLtScm
eDo6bQMiXf/dBFuIEWRIJf9fFRm3uIgOMKc7Cou2hlyAIJXEA/+975Ha2CatzGUP/ADVTXnbBEtI
jsZFv1NOK4D3snAmkpMXgNcehLTq62A8GsvvTc6ZMcSSVQCee5Jd8D4d8gsloh8OImoVDvnge0uM
14/2XCslScFjDYrT4TjcLDfdYwLmMgsjrMbB8BeALKVT5qePyAso+dXxuuuoHz31/S9gDkNs2nGi
Zxjxk/rqxRghj94ao2O0ZZBsqKBGxXnJntbWOEFt/HNE7DCWtBsSd45UGE4azV6J6qps97+r3LxJ
cqCWizJUiuznOMRhoQOjmFmtE+XlJUopxYE5u9dX8DH8YQFopKEXYqsfQQDKaKZ9bNItxNCMYiqh
ZYC2K7IFJ/rjGaNmbBrgYeRDG9swM622YphZyHY3dGtY5d+7Mfbr+Ov19XxMDWHIIhjWthX9Y4cw
VfE98iaTvcbIQIhxyshJRQsmxeVRI7SLnvXc778zxzx+y7EbQWI6y8iBy7O22IMjJd9HNW7dfC1v
40ZU/uXck+/Xx6SGRMYg0tbZOM+gN9Rc6PWFibd+HULDty/WCMgDbS4XB9HYJddPdgtlEsUNaolj
gcK0t0nBml56cG3EveCe/PhAomsDBpKApfdjd27K5qW1Z3y7ARl1Sr63iSAR5Xqhram2CvSGhdPz
PjJFbU5MUzNlz5Q/D/INKSov3cDrkgqaX/wQuDPEXGBpW4LcRxtlL6ru0+rBzGRf6T8nVYbz/T2d
MIE0S/fjrAs4PLgfaWeWuclMUmyKMav4SANmGgNrOPStIF26voUYSX2/hYs5G1GuweE7lF0KIP7A
puWs1uoAd3j9JHOwBXCHP6sx2BaE1NTWqILe1ZM/bcGEKf7mRfvWYbyXahHnoqbU6+P4/SPvvTnm
KMuphMEAQHA8iKhWjt1LodIut5TUbZqUH5q0ORs4ZEptgp6kfRgWOXeIrTjdlgc5ChqE1Cd5nf0x
RlqkaYdGGt1usJ+i9FGt5tutN+9tSXJa2X4aM6g8SBhQNiC85qMY+YmYv+JJc5am/77OjT8qs1ua
GYQM8MfLEqLx99VSDM9Y2kMGkKCe1S/mmixOa4Iyp81NSK7qllMX5udRAfNi3/66/i24Yc4mKFpY
qCt8aDHnUmRHRpUAvmU/ru3vefTW/JuMCRsRgEVkiLrf7hnQTOArASO87NnKTQZZv9jHXVnJT731
cH1FnDop/dxvS2JigQLd41SPEUiV0QESAAqC/ewMeGpY0NRTz5L3FyxZ7y0yQWHsFw00REjFqJAn
ZVlNwYobH9ZA84dnUWbCS/xASiIrAFvIENdmO9ZQo8/VtE+otcmjsqGxrx+TIArtQx00z/GdKNWk
wYU9P3uDzA0xdUS1FhLLqCXGIRhZwhyT6mLyL56HQLuTyDI03D82JtsMpZC1I4jh3XKI9Nu+NZys
R+ludaRc1PfnRTvwRdhgYpGh9Coz7pgBXa1rEqKdRXDsDeWpRrduaCtvknXR5cT/YjtjjEdqc5mP
0MagX2z2ZTC/aOch/LHhaR+79WNxEIGbuB9sZ4/xxzaSWzxVaCrRQDfcOte5r8a+Rk5NFm6IMjER
3B3cM7ffTuZ+qjbN0qGjhxWCSqc3lXMWt5d1he7rqoeKmS7OlGLeQTIOUyrfqosNAtnFayHQ9ReJ
wO6HsNX8OJMyzZQipO0JhArHHA2Ee6Xt3IkIUhqutyqmpusEpaEPbZ8i3QCOq2PFmyqwTIHqKTEO
CQly8FxtrQhexbv+QYH+xxhzAu2m7yr8g8Jv5MdaIGu+tAo+ocgE/fNdfIZAkqrPOnC8StICLm+6
m7WeS9UKBNGZu294MVgyocM+H7pYCcFQbI9MbT5tAZVaTbwMlIJQx05dqgugotwFvdUnEYsBd307
u0wSYAxWMZtov3jWr1G7BaOfXPvXlyaywCTwizbN26RT12s9s3jW51BGVeu6DW7qBDafP9vHeAJZ
836sJx1ZGq4alSqKn4j34195TBFckRsjUVxAZQulLZAfv3eJaJs64OTxMpjH5yk5DNnTpD3Jogck
960PzIQOEK8ChCBbyCg6e5B1e4UZN3lSgsSdgskzgiIoFIBEpG9QDnHSm8Vdb4ZDp2P4TDwcy49f
u9/AXAcASdXFAh11z/rWEkcHpZr0YLvLqYO4M6Zy/wpfi7ED0zANgt1FrslUJ9t0XKNOxUOiwy0+
HIm7hfq97kR3YPy9iMAp3AthZ4xx/nJdJVXFxYtH0THr/BbjYWDwaQLQvzq2crIGUf+Re8p3Bpmz
ALHCViEDXCdZgzQJlexi614K9H4q4LngNKnf7yNzIMxG7TK7hSWqRkDxe+Rn+hwFw3lyNUi4grHR
cGWRzjDXXwD0sUE7hSKcyfIWGNK2avOEDTXulGCLnNxHccqLn+rJWUE2XB3K79cPPi+4qJqu4BmL
ticO4/uzOJJCHfISDip3N2lBDr2GQJmSw3UrnMEYIGg10NfgX9SN2HmfFTOuZB5wC9Ch7eEeBSNv
vUNe6SWfRNGFuyKgJoDkALYVEh/vVyShkjptnYUPV/qT5s8AS4metHwTug5HVDAHw06AGT2xinzC
mwOZ5Jx+SuXzkoquZv6W0ekoBZy/GEtkomQ56lW9oQ6ALdOCEn6wao76aJxqD2wglXf9A/EOsroz
xmR2ELGEGjsISTC2irGbb5XixBCAWj6Z7e8+q1ypF9ijfx+b+u/tMXndlDVESQkWN6rkxmqh5daY
HmahHWPWD6U6uG2WH68vkXfr7EwSpg6xSXVUVVBR9CQLkyl1HpImcfS1R4Fl/ue6Kb5//Pl07NAB
uPHKxVhhKt/CsXkGwa0khf+bCSbydnM8JXKND6Ya00nHxuFp99SkIsQ0PyChCwDkIdBBUPRgTlMx
26U8Yilz5MsnSlSTBNpDVr5yvDZu8Sx6Y3AQ/wgVqPi+jgVi/pfx+2hZUnCxS5s3rs6CYanCy8Pc
H7534bAiCHYulYyljDyWqx5Wob4T99sRy1AB2sb/2F5EW3XqbBvIGqRCduTRAydQQNZB4P/c87az
wuQF8yzVKP1gkf8CdijbJIXriPod3LQO04B/VsNs5liNq9YRvBC7vHdX+2bqf8vWMUHFR7vtQaVg
3yzlQxtdLP3bdf/kQCPpZ3yzzESUbgZWqS1hWbvTbCc6YJDq3ISL24XG4b7H/xkcqoExuNI99Cgc
MJR4oqF17onf/QQmyKixmk0r7VRQku25sO7TRgZkEVep8KHKjWeQitOQbgJJw6J0s37amjxCuUta
7vXhZm4eEu2oqjf5du5EORDXQ99sfaDeNGN7qVe8ECnBdzSCAFOR3HoSiZPTBOdDiN6ZYU7+Fs1b
UXT4gPpUu5Nsv4wNQE7XvUS0FCaKyYrdRO2Eu3otf2lTCl42oOS+XrfxeuF/WIgFMT8FjwAL1fr3
IQyEiCbRgY6BCiaUMP9pW9dEwy+TnRjShpMPnW1k4uBxdujU23ifB6IPxi3uA3n45xcwZ2EjEuUP
xFaqW+mj/OtIsx2kKOcisrqpGR3W5Hcxq89qkosg0NwzgMwOjLNAzuosirQHSnXZwEHkaYpjqvd2
dZsvwSQCz9It/LjFb1aoL+0e+WVe16Mx0Sfq0vgloJUT0F3j+hg3Xpw9Xf+ePFsYqrEsk3JsQMX7
va2MNIOkqXD/CARH9nhO7V9x6mfzRVd+/G+WmCANjmN7VmbkxvNQfNow6T+P6aEc7nsDaMTl/59W
ACyIu3UxbtpGpdzMPR14XiDMOi2+ag9uCrbq64vi5pV7O4wzqpbUTmOKzKG6gRACKiR4PSEmU+7V
vyDdfr8mJgLbaZNsqGehq3WhNOqtW4NA3TgA9RSIyte8UIK5e0jAgEsSCr3MyzDf5G3KZ9TK1QRC
7x36Pz2mOzPRCDy3nUp1ZmQNgAXkKIydxLQmOSrgfuTT4g1P1R3K1u6SuRh1OSVhf5eAoVS534Qs
nTTcskdMU6GCjNIyTUwYu0sbK2qW44iph1eMBN71tp8eSaCeRZ+NFzPAJa6ZeHXgiLFMAno1E0yR
oZQW4wnfB6UVOyhoEzO47oncL/Zmhn1FDc0EAukGlbOovCW/uuVhlAS+zg0VqDEpeA3KIKNljtTS
Eb0ZEyyEVJnTF6f/Q9p1LUeOI9svYgS9eaUrlpNKvrtfGG3pvefX3wPNzhQbwhT29j4rQlkAE+nz
HKXx2uFXlZq2MlYcV8aK6EASBOQFjPSBnIr6Pn0n4DqxV+mKGGDPfmZaY6N7YwsaBtBMHxzg2iRy
RL53ZD7oxEYmZXZHCTDfi4kaRVgemz75NuvZXs5WWw9lFCfG5n4WpDPgUGxh6UDQ0YwnpcLIezu4
8dzNnqg/FS3KpJJ4KIwZIJDAJRilO11Wz5iXv8O88y7N9faghxb20U008FWh/NKaygXLIH4pJIeo
UeDLFiev9dc/UI7N0SgrX6l1LRYDIgMBxlYJnVY+ZNmfKCASDbwoC+kNnWnERZRIxWjBvgN/JP3c
deeGR6DJ1EDNMNHJAhoO2k+/OytAGYZrNZor0jRbWgGaGpjLbmz9tPp2+76Y6rcRRKnCZKWV1kRQ
P61+jiLLHmunSg6j6qfAcysAmLw+3hbIbD4BoA78zMgOUTqm4kNQFndjQZ4vIRhfvpZYzBYc9Lzu
gUCFITHsjbi3JTLthY4QBnUKFcpIORMd21yqDBxjtwM8fwtkNqxlRk+3ZTDTFsy+/S2EDq5Taygq
sh6NxKwHLE0MMHQMxX8RvBpMtSg1/lRBoK77LXprneRol8EpX7jxosyy9ZsfQV1tXbRYKmtwUrJ0
Lr9qb9lOtLCPA3AcpEnc7VpW8oJSmYRuk07w7ikzmS7aJKQzUt60fsiF+1XbR8ar2e5lLTC44FdE
4z/YLMJSoQOpRgfKxu8vQsrlQokxEY2BxigYHqqdhWL8jCi8wGwhPwNm+rKNOPL3TWQ6y1kMFCqI
W7IgMcCJIQOweG8m2p8o50YOdYfjIMvJIOAOlzo/L3GIlY32UCoGp5vGTCVALvXP9VHRW9Sn+ZKX
sFnLQcaoZHaIzu+IiGdu6YCpFRtJ1HOLuwTTwSHa5oQUlHQu8idI8/qgQTdtccddvTP2YmChDnP7
DbIj1KtkutdaFGW4ghdhxcg6kZyD0KQ9kghVPg7BbVlM+7wRRb20MVybaBbw3CvgyZRoghp3S+QK
1oK1I53jrpm1tM23ey/WbHRxXWazX0LoIhnnkEuPYMtUwLPHrLoZwGZKDu8j8o5HuZ8FgFTjiBkT
F63jHejTHa2dT3Mm23KOFTv0TW7fJrPcpAAdCg4PVRDs0P3+2jozaoF0hIxJfSj3ho/9KGAPmfaw
B3iOz3ty7FB8I42Y0c19qgJwXRCSEQ+0gBfDXn7Gbubo77SMHZDExl16MC68qZV/eYLXQ1KXWhbg
FuuMHlFlJGMg61cyTIfOhI7WulfCAhiJeVyk1ddbXsDHQA5EPrU5MeXlpSIM1T7sRLfokvt+suzK
UFFkXnarUgSCIAWJEL+UXeVmYrar4shdQSGXdqqLVixKfj/DxowdEEwGs9A5Smc+3P7+TA+9+XmU
bW+ivktW0u0cwHNtgm7O7EuvVSOOgSCn/OhCrh+Asun50OdCus4Ie63BEwBOZ0b9/vZJ2DYI3DlY
jdMJ/QRl/fpEHHsJmwMoXxLicwlwBuFztlf9/JBy1iOYLuoqijZ3qzZFFVoGMOm5qwHZArM1+nAX
GZyPw36cGznU4xQXgA2jyADPWwF3kqzL9IHxZXVQaQCdOy9ae2+vf/hKG3HU64zM2cybMFxdXU+/
GfKPfJ3svNVqZ9Ele06FN11qdpEePkf56OYqVnWM3tcFrXfLdfAKrCbamdofRKncT7PqGCpoC8M+
qIZln/fg+xBmR20qp0xEzrdnajFgVQFGA4pzg0a07lTgL6smPn02J8FQAfJnMN1wTjkLTESDPt7P
VQzlycOqK5qqxOcQ5rvS/K6p+7LsnckIhukylIEU/eKoNLFLtwRSKm3lmTADNBLzi99Hdz3BrToE
LUNZEFdmLh95l60B6AJg9AIT2kDq+N0+55XSS+tkwI8DbDj3x2PuCk+KrztD5IRuHei2dujc1SPO
ofKVF41MRPjxWfA5J2e+sM0PoczmioqGUWcIZTR79cMD2YPDXARGMXrUf01/Ahtyj2CGI5VppjZS
KWtIWL/1FvOPpIH7SToRE9Ie10fxu7XTfQRPtW1xohm2a9qIJBex8Yh5PESW1MHfLzFaOseOePrx
2Kb3fXWnTJ7ZfFoz3kIDs2EH+pZ/PjMV+q5rgw2DFkJLbBiSuVGUFH35M6lSKeB2MpwGG5vzF7K1
uQRayXEGzBBnI516RkU7CnGVwsyI8XTuG91XIuHnqOZ7rcPsasfbOGAHHRt51CsypFgvMNUE55PZ
6kH0mkOzI3lv9Cz7KnI0ZFEeUJ7c28rENBZXqfSy45o1FSi6dJzyi9zetZNnmDsruqTWRW+fw/nn
bWnsOyW1P03DGDi9d44Cp5iuKiKcOhrsVfimaAcl3qf9Y5/wOkDsp3kVRXkJs4eIigweAHRjyS9m
szdWb03/38uOiJtQMvj7QJQlimShjVYxRmy2XqTE1eL7aTkONSc5452FMjOtmUdYyCKBYfHUaE9W
7i79c/EHGO6/H4ayK9j1ClMgDGLoCgUQmDLl3ZSjBA2mzsFtvwKLZadd1Jbz0JgTUdtLpIyLFjdZ
mJXwH0WXPydr5JfNbOeLHNvSlF4q1fCnKXXnVDxrxXicQAOxatbj0GGRL0wfVIu3YsCM0RCZgepM
xZqYolFPsVmGuLNClHdzMJ09Jwc0Z/YtnFm94yIXsGKCjSh6eCQzVznFbgWcddBh0try0/vch/8E
32G1b/z4y5+lpluRVLiWS1YbGgbcBzb7JVRYLVuq1N045Y/RMgeTlny6/ehltvqCWVzVsKor01gQ
wtTFgrmgmhw19asKJjexQVAm94Ec18dGTe0515xuDJGo2l3qjWmQRMt+CE1HxPBO26jOPIu+1H0r
y7t68HvR2ktT7oAD++uKKVl7QSUXuQgnq2Zbxn9+NY0pobbCjLYaigVm+aOoOlsfT2qa2uskO4Z+
6VOo6OTdvil2JI2y8X9uiuYzKJRVicQGHq/F3D0q4e58jM6jQ1Azyp+8cgjbGF+FURZyVZZoicmE
Xmx9zeZdDSIM5evY/IorzgNn6biyORVlJNEiiEJTQXI59g812T99KA3ezZH/8SEG3cigTKQuVbI1
GwPpYpG0qgalsYjpVLKhVb8MRy5EHHkkt+SRM28CokmuBdnKER10rWIvVX3XtJm/GLFpj0O6A+re
Meoae+wBswnaRLuJeSzcnEelUUZTMEDansy4VAxC20O37KJicVe00+qK184gkQ59VthC5NeaiJIW
DSmB52vkjQxzWBvNj7ppbMkadkr6CSx757IQfk6azkkpWYfbmCi6F5qpUr4uKjIlo9mv62lK7sbE
abiMP0TDPx7saucppYkTNRwrlETdYcgvdd/a1boEUiEe4lo/F6nmRlPjW2vnVIZ+0Cv036aFY2WY
ucz2qJQiFWZVS2jx4RXuxYN6KC9AEt4pYInTUZ8M3RCxX/qYfyVBbuzF5+gSOYWfuFx0b9Yj3f4O
Sp9AhNmWWKck9V/RkVxCpNbua+CXCw7GqZzhWe9tXibzbkNvfQAqwpeSsk90UrgUrcIx2jSo6iWz
jXUCTBLW5Y3hpSuBn57Wd7rSBUtW++mo7bVSf4P+2xWsMibFQNleBrWeV44od8EKCFYg1vm1+FUx
Mr+ZQc0azp3d5pk9Cv2PPDEcoQ/tRdAP45oci173ZoyTz3MZlHJqT33systkR3nqyOqK2CdygLZ6
p5XNl1USvTnEskzWY+NyDL15yB7SLHru0QWVQ4mTdfFeAZWBmMDD0cTIRNEzx8D29CCP6w8Rk2ZF
lnO2dZk9t83X1ylfIAnVFA0xaoyTY93Hn8GOdDAvALzYq5bdocga+S1v8IB5OuDuYdEKO9AGPU4t
RnXURzoeX9vPByk3Dq1keFizfaqMnnORTAO2EUWdbk6bKR3IRZqForpWunipZr42EpgMREC8lNig
yBve+ZjOXN1IpdyeMY+6GInIQCyzt3vgRNl6t9rtXJ/TtS7tEvx9s7j4c/SUScu9ML4AJ4yT3TE7
A9vfQFk4Y13GCpSFpCkWArUflXMMlWhnwvU1nwUuCDv5dx/e8+bIlDHTkWiWMUDf3aKWLsDxPoiR
yilqMjCmLXl7JMpQKVHcyMl7t9YzD/JB8bMALeL78q1zF7fxp/18bv+LjRumfZR00GAQV4jG/u8O
P2ylQpvAwQEIQyfXv1SdV4jfOOEfK+TExsTfMujBFYDzlAJCCNLH6U+w//7kwRKjnCZfek/G0TI3
8v9iDeU1H9iv8SqaSgqGph6zFP7fjVos0y/f1OXYgcMwHb3bZ2ReowxmKR1lUOkDCIxRZWmtVLD4
NYrFMxhnFKxaRjNvq5L54jdiKCWJW7Djpgn0Hv7E0Wf1oRaXfWWuvpYuPuGYA7jDy+2TMW9wI5Ly
ZVOjFNPaI3bv1nOLlVzQ5c5V5Sjq0205vBukvILalF3UkHaQ2T8a0UU2z1lec6IS3lkoZW/FYlTa
DtpQao+a/F01z4b6HInfb59EYWUg6vXKPsDSh11qhMDvcZVOHbzcKgq7Duu9oQ67UsGEiSp6kVzY
RhU7NUq73RCfjDS6L6f556THj8A62NeZdIqnESse6xGzoobXhvkvayoOkzK9pcA/Q6Jrd9rwOsfJ
ZcjLi7xKb3GEVTlZ9iNZPWmYkhWV6CFKSzsrBbBZzodhyTnKwTsp9bxivZS7QsDLtrIvKMhH6WiP
1bHExuXIU31mIXF7q5S3M61x0roRiqify1NyB3QW9UAaTeEePi45ZZWd36mnJLZ5C1LMKvFWMuXx
4moai4wUpo0esNxN3nl9fikmwVP60Qs701EW8z5vW98YTI7Gcl6FQjm6Xp/DsiNeQV+Mu6Y0EeMB
dSznsVNw7IpCfsYm7et7JUeHG3YlVsGeUmH1oRJ9WX0etXmfCC1wu3gLVOyDocCI+VPA+dHjf1Mp
mJJKPHgxo7UhPpaDYVs6b02XKUUBRsP7lKFGb+Mo45IvYg6dyat7yXzQo50QB7dfO08EpZaSaRWL
QQAM2rDz+7Fwl05w2znhhbLMT7Q5CqWEejaY5SBCCQmedIi9ojVAjOeB3QOJDEmkhgsQ3EEMzWPc
YSBZIzLZSKZ0EDsCzTCTwhoZG2gOGvg8gmzXHwj7k+Tld1i7D8xH8Mg63OyN7Jh9CLw2oim9nPJw
mOoFosXDuC8OgFXDVIsK2k1u4YNc30dJ4DNUsXWAgI5yDYphTGmdvPfe0vdcNXvPD3E2O/UmO3Ru
aw0zJFL+EUe7iFlGs0+OZ3iiMcbQK+gFZWNwGrPzutKwQU58MKb8GdrbcAwK25htJFMmW8CY6zQ1
xAfmftT+qpqXCBhDq/JmTC9LcRTb/cibqmHHthuZ1BsBrHMeZjVmwNWH9AJOihfDsLEtFp0IVROG
9tFMxwiGi2lS7cfte2Z7jY1o6tkMqTgZoQ4D2nnSJ2yPoASfZTbGFN+R60DSDd31xxfrwvvCzPI/
tkj+1ijadKfDZKQACEDj60wmI4H8/KbdFZhudpt96Qn7AVPiR4CAcA7MdMkbsdSTwYyPnvQVFFm7
N3cEt8g1L83O8Io9kNrB9pxhHXZVbf4mPU+lqdjUUgYhBCIIArhYftQa0S7SzI/W2jOU/kmcQkdo
q8/iJPISJ87LfY/GNr4rCjtAg8yQG++twe5Pwy7EVBP2i4Xz4qJF/ieY3sQgXr8sFap2LZhkwUCG
htJSkjH5aN21Ue3FxZOoBoX2BcCgAheXlryRGwZKoQyUJZHgnzjMySGV4G6XeLNdBqJPcAp4BHxs
p4ZlUtIqAjMjFfQLoFgpQMaLAQBYJzPx8sZJu5fbmvpe7fx4oqsQ6hqFSbf6ktS2tbJ91ZTWHsvW
M4rPWq29aEP3ipRyZ2SNWyiVvwBAeV3MO7mYgFYz+6aaPwpG+2NSK1+dkl/msjq9WByqFeAVAIER
0xTdtcleutHuBNlb9E9VAqirbrrTUSlbCvBoRqAtkPuzGOW7sJYfxGGy67735Vb52o+D1zdY8Sk0
IPbEwVI0d7okPEpl6ZcyiEyq+DKtaOC0KFlKyV2TlPbcDJ6+SP7tW2KXsDBt/PenoL57b1Rdhg19
YsBmDFdnYPKSAG62IyPAWAPdhR5vAZD9kP+WCO/7ezAoJIMcojRHdm3J0FO2m3zVlwOuV2BHNFc5
lCcy5qWY0wkZX3cgvEjjiVDTx/fmfrqQ0IKQxRP3m/h/0iEiPF5/XSl2u34/YB/Vy5QkyM9KzEzJ
8T5RnjSpstsSFVKV4+hvvyRs7/wuS+nSUc8qOHozjp0w9Yzha1U839YRtsm/nocK0JYUA3l6ifMs
DaZjG3HfoN3YSD44HOwuS4Pb0njqQTkYY9FqKxOhkMM0O8r6qo8PqQCA+N5rAKuFiazp9bZA3vEo
xyJI6WpVS4/jmc6SHlfzRR9N7OwsdlU2nM9F/te/2yRFpAzflEdtTbimQcX50DeeNH+LdVdYPt0+
EU/zyd83LguMaqXaF5hOCWP03+O9rBLkDaE9tutLoXLsLPNIqohdOIASgIaJ+l5yH+WJgP6rW/RY
PgrBdejPNRoCESdDYWr6Rg71mRRzSU2zyd+LKyYA/lCJjjhL8uyYaiOD+jzSkC65SqK518VRfMO0
88GOfd3VQdWqeK2CDlLucOYO2cXmjVDqa4Vy1lpKgYI38bxJ0GEtU3Dmh/SOrJeg1PF4Wzm4h6Qs
fiuWy5LJLRlCz46Jmb1VGEZeJ8HVpPoIst+jaWX3xiT9lGdQn0sAn6rEGlDHoj2YYCoTas4FcBSI
XvGRs0RXywaB7Cq3jyPG/M1QeloXzYHd4UWvPFmUT2jMocgX3SIjkMmjDio5bBOFbtwjakazbh8f
QXq6x6BewLlzZqJ5/cYG5RLmbh0Us8MZ1R1hlJUIgjemDjOfV0xiGjMwDb8/RnDrUP6gAI+kbLWk
H2k4afrYIS6WrXOuHqfwzzo1G1mUX6gTpYYyIRVQH8xdEcygqlV23Sm1C790uPkO+W8fTOdGGmVn
sm4IV0nWVteQbHMHtH+QxxKc8NkxAYIOHBLB5clk2tGNSMrkmGE8xnqOWZbKip5N7TlUFqc3LmUY
g8sjHO3YsngwV0QRbp2SskCVsjTCIkNRJoAjLN5f/Kb58S9+U94YFdukXpWFsjx13OmansOxG4Cs
tTJ5Z6rrbtY0TgrFfnRXMZTBifQKfEiLgCru4hsjeC6wA5FdNIOD2cwRQ5O/ATdLMS3gHbtaE1TK
uQof5dxP5G+cp8y5NHqnxojzNmlTKIVWnxP1mGdeM7u6ugvb1FYBQjnmqK94ZYkzAo3yUwVElYbn
p4iZ+qAlZB6erEKYBr16GQMAJ8Ly4OpGdWL3Xe11ICXKwJEirOJulPx2BFSPfpfmnLlNZmwGLDtA
D5mYRaWXBfWsQcOrA1yFXr+W8PhJZtdGYMmGHaonxVicafBvXzfzo24kkr9vQpm1rlD070EUtLb7
frxo6cMk+uGfYM6rGynUq1szZbWkUkaTO7lPgEbbzrYa39XhnSrGO42XazM1aCONenZNbQplNw0g
7cUa/DCdiwWEtzxAKnYffSOFenVVpbSrFIJntPlFYBalYEntBl4Ou3X+cuRmW0zDdRVHb82okarU
2QzaVOlJ3yWB8kaGsIfKJvPXBBvqf1KL91HUjVokZSPnIuCf3Uo/hkCZF6vankF90D7dlsOu722O
RTnu3DL1thMAR7kA3WTUYzcXNVfPJE+BBUiK2Ul1wZnE8ZRakzdK2EOeMfikKKmztOPbVHzJooTz
+pkufvOTKBdvTGusrxY+7CwDSABRk9uDqbOYX83+5+3TM10uFvHBxQD0SkD1/P74wmwE4J0C8qAy
JrRBOm94n/kQNv+fCiDEbgVgZl8obv9dLr5Zur+OvMCL/MQPlnIjgvyEjaKYS97EVpUQTtoBuH0Y
eRCc9bFzkx9Y8DxabsRbv2C+Ow3YQvA12Fb7YCOreDb1DujS6CPGF/LusrN4WXfyd7Jk0v4J+8dW
GmUfjW6dujUCq2Ff3ovC0woqvjH7cVsNuEeizKM65digVgifPbA3C6/YGQC//FTtK7/cYYtM5tKN
scLl7akoC9mWWbtGFboWWfJWZD9k0+kSE3nBT1O2VetzDoic8PX2IVm6vhVJmUsAP+vtGELX1+o+
MTK7a/8gzQHGGhiDCbHnBzLfepZrC1B2YNkc6x0YMZ8SVT6m9TdVtna3j8LymVtJ1O0VcxtKuQAN
tJpAF4D/ZNlq5kjD59tiWHYI/NEqYKwAWA00q9+fViyUdak2KqiWY7AthG6LZcwZs1k7mUeJyrIT
W0mUkueisCbKgLXZdXoLI83L5U+m9PV/Ow2l43Ndj4VUmiqQQYZ91zwqQuENVhQITetKScVRBvaT
2lwe9Y3EtB3iqJLwbrF7DjYpjKxb3uiIWLwTXP3x9tmYK2HbC6SUWwWhLNANEbepuxVtmykojuU+
C0Au6a47Y0eQQsog2S/+AAQBHiMy76x0aNC1CcAlRbAyo0fmq1gKFxz5CSNMzvgS3nGXC1mxsaYC
o5WExqiwUU6rjky1tGow+aWSG0+7ZQxSDBLG3VNuuqL5S6iOkXrfcpGCmY9uI5byZW26iFlaDqqr
ACNE/0LqzQP471A50fcjiEJ2GMw5NJLDy+GYdmsjl3qFliiNlaZMYGYE/kqX3JUJJ3tj1ou2F0q9
vsEsIrUA1At2bXqXuNDIyzHgHL8h87YVEBtEmAq4rbD/ojLXj0i9xnVcx3Bq4bZbgF0kwBsNXfky
+ITSfQp4FPJMQwZKKzAHATrnA1S91AttC+5hNI4BwLbszNBvex8ELh0PYYt9lSB1xjYzQCk/8AIj
RQWNZomrjE9kuGh5SX11bzwAHUoFSgKBfEN/CQTsnNtkBUHaRiz1BRUMyyfhCIru0QdridOA3NVO
nMWPg+q9oikpPInEfNFhF+hrRVnCraof+HslKxWBgglntzygZHICG/rsCHedk+Lt6ycs+DrNUw6M
jfKnxvFKzHLqVjT1EGsg8wNIKiTqirlF0tBS7eFzAqiAwpcEmz+9y1ZWwOcQSkBJ+UALLEl9N/cN
rtcqbaX8VHWnUD5nvejM0UOX3Y/lKWv3VnYUOk7Fg+kXN4Kp5MQ09WmoWtxyJXhxbmEI31tS3owT
07BthFD2tIn0RInWCLzngHmqgMmv7rLuoahW97aW8g5Dfbc4ldqi7THLXZGB9kx6nCcD6wS8BSC2
Zl4/FmUvxc7M5cpE1KJ3i70WxUXHk+tTIIesdZBngEJAi+H2ycgv//AYDMw+K9i8B50P5X2zIcsb
qYFHMowXqX7S/mQZWbv+f3rlThnnYsWgpIopJsI2PgYKyBoLLqIj+2UZKtjXgIWPoTfKKItRgWWp
ELmw2iVug9pPJg/7YWidTjADTQyxRDKerRykVrF0MMonYVR+1MbEUXr2bV5/BRU5ZXE0RsmC9x2l
SzA0+a7HiuPtD8bM+rXNSakvNtZTPglFhRtF1tg+Z0HhrW9j0LmzR9CBZBc0hAJ3SIwJdrYRS2+V
d4bcJSFYHhEoLZ7hE0J3PbXNExY9nPaOUGESCszQGxwY1f1RAOwZD4CJOQ+w/Q1Uh2QMNSkUlBr8
G66JXoUOk1056r63k+fISe3oSdrfvmzmuzcJYB3BdjHopbW6CZtcgFklsJOLearmt5HbqWDGhBsZ
lG1pka6nYraQF/IX7mnstwG2ObzknoezwjSXG1GUfcFOFJb1MQDoDoZTNT8wuyMVMfatOK+A7XQ2
ciifngp5KYDDEbUTd/XrS3YogJ68+MJOP/LBY3iHol5+ri1mFiEHczEV3elAinHRIxVLjiawDczm
TNTTRo+57KcGxQwyryE7616ysdQHxa/28kk8qpxmC9OSbMRRr7wxE8waKDFSfuucjU/ogdzWbOZC
vHYVQG+p9904tw2YsdwSwzXR53AN6nC1zfilMM5a6MUYTJlOg/GZI5bzouip5K7s1yUZ4LHTPUgj
HOmtALCMcgDVE3IukIv6ocOb6eGJpCKRfJjNVQXMKebInUrxhfak8kqxzJXP7W1SgUghd3HXhRM4
bWAdi0DzsYe2kx7rC8gxPMEJ/eakOLkX+RWagd2e8HJUQehJnB4IO4jffFXKmICxOFUsFdc7++Gu
c4aX8CILdglEPPS1PExqpT+Vz7ywhaOrH6YsdCPuRfICu1BGnbnz1HTi1CR4IiiLgj1Hq9aHCFnC
8gtFlm7m8eOxBWCFyYC1B4865VqKxIqUuEOE1xhHczyWPGoz8l4/xFnm9f9TStgboTzJIMyB3kdY
bsNE7K7Zy1x6bN4xKD3UsSXS6yEy7nDRXZDFAPYs8m8/YfZzup6E/IRN1XpZu1WQVEF2xdpRik9K
sZPWT7dF8C6L/ISNCJCVhKKS4GPIbW43GRZ1C+xJOEJ835Zeou26lDf7xEyzgdAtWkBllj7QjIHg
fh6zOFfdOLTBTCVMd0W7V9CnHHmKxpNE+ZG+atCJEmHYW8AOjudMdqTRTQBykHu3L5HthYF+izo/
miQI76lbBPnENCHsd+PKXpx2r4E1s02dAX64uxdcHr8X20Nu5FFvdJqtLLOg4+5KhiBUrGDbgoOF
49EmjHqEtIO7ucDUxY1IyvebVhzGKeZNQNcwkPqdQ7L4CPTzpt1iQrTEiBKvu8f+ftdbpb5fuwxR
hgqp6mrJS6ueGgvuazmEAOXkhQDscHdzOioGSCd9UNoB4ZoG7B7AUoDStT+mfrKbHwiucHzoe5ej
M8xqzFUkvZthjNLSFGX7/g3rPTILoJ7ZozNBg4BW8N98Q84nVCjDCxoKE7uieHmhou+aPAQFcXdS
hmfOwZhR9uZglP1Fz0MFigasVnhevBiA+D22pqNncovyn4RugDgHmDohSaPXu8xBaLshgQ+ui/vI
PK09Z9iQrYHX/08ZYL0SAXBQQunL5EWIvlky9hmWL1Z+tw48SHKizB+81uYolAmZ9HGp5lBGOGHs
kwkwaa6ir7aUv6baRedScrOUD7xRJuG0QyuKjg2jdNYEqTdldAKSAF2HQAtSN9k133svDYon3eJo
O+sit/IonYiHUlfyCJ08A4sMixaCmQ06kX3K1ec867zbGsi6yq0wyjMbYWqYWDjHGEx1byEiLE66
cpzV+0GJ7NCcOE6a6AD94bbSKB1ZU7mpemCguyHmKxZwYU08P8bEl92KoHRjLIsaAD1IiOb7ziOc
TfGTfukEO/6lP5PqO5kQFVzLDTs7FB0e0SnTOG7FU95GnMu8Gwa8gurX4hFglf6bhCG/7zPG5+e7
/id3H49lQbYCKV9Tr12YrKRsLO8mb3WVwNyr7/j1i81bQWG60q0s2snIemtYAGPGpN1/8AJ21p2O
cUK0MT0TaynObeVkBVyowctYd8ESP4pov4cKRbMI6iDppIlOqnR9MPkEt54HVs+y9ZjO0kEToqBn
Ta/WYJtRE4wKmVgvvQo1yCXAiC790Tu7yqCuzmrHtqr0ET2n5S5bX6SscQb5FZs2o7CTZ173l/3O
rtKoi1uaMe1XEmNZ0VcrebCi/e0Pc/vGsGj6+4cJdcmcsYuEdFnGUo8h+2neg3+Ch0bIfk3IeoDk
RvgZ6BROt/KqAVEY2gSB/gAYB3NX+9Uu/5b/6kAX6KfYmeMqOWuQApwQ/8ikXnAMtom0KGflP4Wv
7kyohRQPONycS+Sejnq6YVW31TSQCsCZAKaU96AWehMvui1/IoMvw7HnNSbYL3hzOEoNgVNRzVqL
sGZy5MOKgeAKg/MtCGGTC3hGg5WT+DP1ZCOO0sNJlcw2zhHeCAtgkr6F4y4eOb1W8jk+uJSrCHoU
vsxEVawrBXW2xbFMYCQ9DLGrhLN9W+N5N2dQAaFgWV2StYgCRn/xph1wgD3Dy0FKTEgPASjIidY4
N0dPv8exEZYRChdgBp6wM9rYSSI+jhm3zMuTQ/l/EUkDkk8MGsSnco8d9ieAJJLIhqCEW64GR8lf
9uLJpKKAyVqSao3gRhTtFLXB2JymxeV8LhIk3VIL8hs2ubo6ZspSdQKp9ZJhEZKA9UfYkR32fLnD
IsyIbaODlMkYVFD9GOhzIi+vPCvE8kv41DTqvYTC01Ksu9tnY1+fhu40BopFbL3+fjQhBMKVOcEr
zqpsz1rzKDQ/TKv+IwW8SqE+kqA0mO8FKZWrLGjxV9ZpKE6hZL39b2ehPpOpostujI3iJn17jOXM
n+rZVXreFAHbSFwPQ32gJRRXtEYRlY3Lk2F9XqcvBKct5AE5Mzf54fswsQYsRNOkCYUAQJIIXbrI
bjNiB2g6p5GXLqHdxViM076nOjigBFvPHm5f4r/YpqtYOmOQhGYB2CrJyLXvUUBY6qIH0yWzUcrX
/PBHqznbY1Ia2JfphGwJMfZU4mArsHTaNyE9SCBMnP0R/WEwAKoB55Bsv3w9JKWQS73Kgh5idLcQ
PyeVb6GZGP5cZfBfTp4YnZfEK+NXjky23lxlUuoJ7yWDgQ0yzZd0T8Lr2Cke1qA9Ci/ZaQTpwPgz
8hVeXMA2J1eplLZapphM5ozrFYIBKUzth5f6PvJK0Q4DjPO4GdqKtZM2gLDlBNzM9sv2y5KftjGb
pjSJS2bhoZDaThKA7XBnAadA8cQjL+omvv+DhZaxtQ9gvneAj99FjYY0m0C8JAN2/R4jv9hpjgOR
u9NMIpobYuj4YBbLQlZrlD2a6rus+bnykiA40IvPY76vJ94FMj/d9VB0lFB3cwE8BQzZ6/3XQTkK
wy9F/CoBDSmPeO+B6eFkCxQ1IOsDpSKlmzIAQxQw/5A4VT/EjoQyauYUezC6P+UOj3KT/bGuwiiV
bMJUGKNZ/TsT+3sBnacTzOKwvjkUpX+9ls1k4gwF7/3qG350yJwwqECEk3qWy4XRYX+t66moaFjO
1SkcAM+FK8TemK/dI8sExYGBgXBncksvu1fQoPoveBWY3w5aDxZwoNvI9MAltkd7YcpxzCnrzkqy
AB80BrlN+2CW8WBrFbAdMg1sQJNkN1NoJwWiMqvsXm6bN2IxPzyNza+gLKqoDXoDsBvFjfInObmT
LO/2/2de7+b/Uxoq1oNoTg3+P9AhOlRdKuvY9o96ve5S4fttUUxDvRFF6Wc8dlKdpsgCpEly5662
xUg4AsfHlbueZyN5smgdLbuubCosk0R/gdcTd2sCTgagWYBemvx3/By3ebt9QvZlovoI+GMJETmV
SjVSHUpqhISgFBD2iaq2S8bqSwHkRG1I/ELM7dvyyMf5qBz/yKMnkJc1z2p91MAX2GH1VpG9dW39
Luv822LYOngVQ6VVg5rMGRanEQDWgNgtqmOay5wMkXlzWEFHmxOcixhj+93R9CVZT28xmTRoRyv2
EoANpcKlSgD//nr7MEzNUDFtRHZ/VCDr/C4paScxqgq0msr0tA6HbH7GpLFnYqr6thy2mdwIol5u
E9YWqImgDGS7BAuv9/Jn7Ty4pGpQfZMfb0tjagLw9ME9gbqpSlNpWGNamiv27d1+ufs/0q60N3Ld
2P4iAaIkavmqtRevY3vGni+CPYv2fdevf4e+eeM2W7eJTBIESXABV1MsFotVp86ZIOMIdU7Fu2xi
c4uoblgQuIUmMQ/3q3qLTmqHZ0Cn+d3iFpW3DCBFViD98vuypc0t+rDEA//kbgaSscEWWZmvNDel
9bioX+K5FgSJ7W/2Z0E8vX4yAqc9qCyFAyFArl8PoQV+Z4FYh8gIu2VOkrWxpHFWDibW0nppHCzh
T5UKos52jerke3Eu3ZtjZFYYOQNyo7iBVAx0cUpkGjVYwlq7vJfcQmBRtEGca1vrhJHBFa6dgglG
yie7J/W+J7dA2QkaVqLPx/75yedLlbAd6hJ9lpig6x0ozTWUFi5722byefL12GJPTMQrZL4sDFm7
xTg4qfyFzre15UkyiEx8RRG8GwSHiJeKzmqAgcMU6xl7upPlwTG6xh5Aq9TPmS+p8fPltW2/FU4W
x2VPaUbWdC7QOkp+Q4m5D4/RsuuNe9ClzpFPhnutupXRqL1sVbRp3DUITU1apZAXd6sqsXOtsOfx
acTM7GUr2y/qj7XxMDRQsitDluBbkofFYU8wPXXV79o72SEbABA2/QRuzzcZ5bJagPOkeN0Oqt32
nU/Wl7zA+IYmGqUWWeKiRg1BVGMd8AX13FPoo2xGtoo8CfPbl7/h5k7pAHiYVNMshYc+F+CvNGAL
4HTtELdHsBMXImfY5MEEcfsfG5wL1nIEMvkQz1XW6kteVX+8lb3OWd8kr3GXH3oFXg3iZW4KEv2/
qY/pIO/RKDENNNQ/H+0sHHCLFEhuFXINVYAq9gYqAKy+o7vOcrATG1z4KOK86FcJ4QMsTh5EsHtX
+oGnpBt58gv6ijfoex8ArbabKzYHAyJc0XN289mn40qWsYPU4oHG5RRpa1/PCCkAVYPGeOzRdont
utlL63XYeOoUXHaaTec8MchFf9PsK3OhrFBX+E36NYqfKu21LJ/+wgqmL6GSjf1T37/7SVgOO+hj
gxwd7avEW9VrI3HMp6jcXTayHUNOrHAHLRlyDMJnyAE6b/WJW2IArN1p6JZKQR/k15XI3uaBO7HH
XdV0Vc2mI/CW8HpGoaoJ+uO8C6+GH6P3Tot0BPf5LGjwbCI79ROj3IZBgH6Opgr9g+ke41ledx37
6hcoBN7GN6q37KSr4RgJMoTNe+7EJHfyOmJCPRq63K46+W13HIw92qiTCqUmgTOKPih3/MKyDy2o
zmBthduuP2blVhqEQ5BbZU0DPAE4XZAuN/lqPiARYZdD0Rw1iH4PHT5vxOAjEvnrv0HZnxridsoq
YyOxGBy2BMI5ObRIs81dXguSqk2HODXD7c5YS3I6s9mn8qp5Je7wRCtXv0JLXcU4p3YsdUdJIZIu
qhyxSM+HylOz3F6tdFnNsYXzx/lVksNaAmWR+ConjV2Qt16kAsU+1pk5kDyohDI6Tp5NJidzN1b5
ijdlebPKr7LpXw4eW38fg5UG6OFgAa2jz7eLHEJB3GIdpdTcF/rd0gqeDpswmVMDnDcsMQRDIGLP
3K52TQ8jlF/QWr/Oro2n5EkNrKDyI7wmQ5xh0aWyOSp0aptzkV5NpnCMYJvBOugtKEVB+YDhNdQv
Zyd/rR7ZQPcs7H1v3S2mZagEA84WsgYudcyTtE2sFCkWQ6/IXr1ngzqFE12H/vob7Hj2tGt2QjjB
5k5+WOXrKEM5YCi3pWyxYVCCaFk1UF1Mb1jbGBzL3vQmOugii1xJZWnUiRIZ1BPyckuNm6TxLvvm
psqeBWV0E5JHBiPd/eycudVRIhkogCWM6rUFC9wweoNagkYjujXJ2NpJTI5aZQWgIDhW+oAh7vQ5
auVjrUf7ai6Oa906A/C/kiw5Kd5CxpjkYG5FIVanTgQKf61SvHI1bxmZ0OVfv3ktn/56LlJoSj7V
a4wKQP8+J527KRQ0rsZ3aBhTqhFmqVuh6dQgu89Oso01IctShChuNFNvL/HghN3PUIsdndS7sJGu
EkUENhKukf2kE5NofaskWkCV0HiTB2C/G/vaC/jKAgr0W/Qg7FixVIYPh6dL5I5WWI8tVJJRSGew
EuLXEEpGheDwDzhXdKS2v6eBNpWuE4RILjbqiiZlEQN0K40/xq9Zqtpj4WXGdUM9TTRiu8kDYYEY
7P+tcYEybupIsUosrfNSZ3LWdyX1CNA+yAF5xXX0RA7z1wms1hgic1eRxMZWrsPa7CATgIqNfFZ7
U2mUWhrwOml4m1f3WvbWEiausegibdSt6HhqictWZ5OOOe3R6kySfTs6SvQL1fMxfvib03eyIG7z
iqwgetzE6PpdD/BMskMvzu38AYpKhSumI9yslJ4ui9u+RO76ZjYQ9NPiVh9Lv5ZmN1VzhyLAxORb
G9HjYq2+Oo32Yv7SRl1wkW9/VhQ2ma4GZji4w0/NVR4GaNy4/YBiTJofhxV4APxvFarsl7/t5iys
RT5scad+mBN17hYM8ywgQpQ9zWuvqN8EyVPH6PWhnvCbiVQmD+kuvVFA7h+50ZvocLLYfxYJFKLq
CrIivIy5u6Equ57QpMerPz3M83GR9vnw5fI6t+431BP+mOACuDVH6dRiwh70Hd/TInPSWYCnEK2B
27NMXsiKcUA0eLovLd3L5CHrBedg0y1O1sBtFVW1Li9GBOgcYov9t7E4quR2JQIrm3iU00/FxeWk
VWlLFaQC1kMYqDvrRrN1e7kSM4cL1sPricnasg4DIzzp+leVopMjK74ce6aQQVWw+RaX3Kh1n9dN
hjwfNYgqfiDt179xLs2w3vlGKF/x6IxugDACFlLirT7eK5Z/+e9v+9bH3+fikZWuGU0N/P1xOpag
MQG/z7i/bGI75ikfNrgzGE5JaiYr8rPZn10CSDhUnh39QQoKPw8k0YOPRezzE/9hjbnGSa6RqkNr
thNmc1gNTivddacWyHAHt3pUvRnKpsIWwWbl2VKgU8RmyIBr4pygG8emq1O8MfMr8HRBeGHeWQ4a
r954LcI6bV7AJ6a4a3GYCAjOLBzUyjyWzbdwuaKWi3G/WkQNtpnVnBjiLsawbkcjzdmkp2QGYydf
p2boMkLyaPi9lr/6RBLMrrKzf7ZvKmBa7wAShZcZNIeZjEaCm2lh1OOyl1cHlHHkYReRm37dkfz1
sltuhogPe3yI0OMqMWYZ7YKq8+OK2iT8BtIEsHgGl+1sRogTO5xzDMMslVWBE1ZLrySL7TlK7MsW
Nh+wlopH1HvxV+c7LWkMx6wZgRQbq24OiSdPjt3uGDtQ/9TtMrsFcZWowrHZirNUVNMVDW1SSEN+
Pmik1OJSCdGT6DwzUEcbWfYO+YQf3i5uCsneUrNFT8ltmzhihgkaPhDkcV45r5k+T9AiY+TfmH0K
X5SfQDCy92t8hFqQ26eu1v3V5z0xysVIWi9dX2ToULTu6M5X8lN0qPGesNOb5ZnBcqYd+SlCqm/v
6YlR7uvmWZomPXObDk+mfxSRMWJ4NMBeomHmJHIlFCVEbNmbvnpilIud8ZxlfdtT4tbmrg+/zaXg
ttmMXid/n8tkRqWYF33BGZ9IIE1+0dVOG970mRubQuwrO1dn8QR0kCbAIAT9As4WKM/mhGrINZIF
kj/Qc/b1ffeDHsC/4ouoczdv0RNbXPo0qnkIDm5kAZJ5MPO3LDo2mpCQa3NzToxwyVOmFf0Uj7hG
R1/1w8ZO/cIpj60n+9KBvVVikGQJXH9zv/6YxIPv8xFv2jpBxwAtA1V7061fslE4Wm/aWj3tq0x7
FISxzRvgxBoXKSEKBZXEBi5vXtdIQ++mm+kphniddqv91EGuFjn5oQ7SY4+qiCiaXd5BMMl9Xmmb
6zPGG1ADjJLeBXOQExHdK6ioQ7h56ZwskYtf8lgA0JrAKfXyJmtLe5B+JCpU5YXev5kFnRjiYhYZ
lZroEpoSnfRtxohItp9VH+TtE/0W48WZ38dDbi9Aa9VmIByr3MwdToxzsUuhcz3qkDCB1ot6E3ag
/U5lEKnP95kKKnWJ7tNxdi47j2j/uMgF8iyw7rN6e7F6RRaUoBcRtT83Neqsk2VxEaVfVCvVK/in
asuO7NFn5V29YPwWASs8uWkEIaI0iA/N7vLaROeCiy5ZPPRD2+PgA7jVRY4E2fbsu1TvEzhQVT/K
aST4mJvV+NOVcqGmDc0u1BqchuEgoYPN0NDaY/02Grayr/bSIXNLJ3trALQHXYFQ3YSdtX+P3Ehr
Pp9FY5lTsy5w3/7/WGcR6G60V6AwBSDH/vLHvRxV6Xtuf/JcUKellfUVBSBV/xFBRaQJ/8cg+v48
OrGgNAWVlhGnQR+tvdRdl0Z9t6S1rZlfFynxLi9HcPT4YqRkFDopig5Ar/ZgUp+C27nrryiu2AGM
yJQIkvbNr4faClpPSAIxi/t5q4bRqBtJYi1JyKsnP+JZcCdsxkv0RqDAhblaTLt//vuGEVeRaaHe
SNbZJnjv5LFt1uquVEUjOds16g9TPDA/aRSSLxShWQm0Q3Qs3SKYUrsD3X7krE/TTsR/sL00MEnr
gM8qZ2TSfVdJJGJuYRpuoVF7kg6ycdCGr5cdYvtxyhir/2OHix4gxlhUs0AhlanCYgoINMWhD+le
V9qLehmbgerEFLdbNKuWgbBihdEZbxANdEhsBUWnBTHE8LKosrvyRdJFJYztFRoKviKYGWV04j87
CSgNm6lgQyJQPran7B5YjVmD/nVzXJfDFB6K8rq3WnsWEu1tpkcnhrlLJ1xjNVXq99bN6Gog2quC
dpfexm/9kQRgSPWUnYSul3AmeLuyemKYu4mmVDLUeIT8ROVpB+rrh3WfeO3bfGRqOj8KBZy+IAlz
IRjuMaqwysPQpCDQbK/dAjUsQdPjjHE3SuPIHE08FVJoDQ7zAQqxhl7aJrj5hd9586gYH7a45Myw
ulkZLBzNORy9NjYezLjzahWAz3jcFSRxYqu/WkL9Cm06pwxrd1rGxTaXzEUJ+oUUBnjn8U8uH6zN
jOPkR7EM7CSsl+W6GnKDSn5UHgcptkE2Xg0COIto4VwWl4IAqZsHPHf12ilQK2uPXY/0RhBkt0Pf
yVK4AyQrJdaRYy9Z/SB2huvqV73TbBVd6NbJA+huX/50m5fUiT3u3Ohq0g5Kh2cgm4wo5RVSrO40
/ywGR50fM1lgbTubOTHHnRYofE91qBeAOvnp3eIwTswV8xGRNxe2DhbzyGGM6dkdgxiIuL03dxAD
ZYCsQW3H5Jv8M1i3kxQKHCBbXY9RVHiWtADy3wTZVAvmCrZbg2hCQpwAFzIxuHU2ZDYKI0OeuP4g
fnbM7uddfcyuFp/+Q3lq19fpNcvYIJLoCEszm+/tE+vcPaNo/ZIPCWZNS0puZJXamZw5cqftyIzx
9GixiVHbWQjaWSWy52kMLvvUdpX5xD53+UDKLDSttMJ5XOx6j2QZPNV9hP6CEaC5JIx/m8AiSMf8
/9c2uSw1qkeZrhKKvqxzOCP8Ezt8iYLO79HXZsqkliuqbW/GXMzamEwVTjnjHs/Xoa2tCNkWeFbX
EV219EFWPEzb2kRESLx5RFlN0ZRxo56xf09mvQwd6wsM1U1tQfHWtK3JHbWHsnxBIfjy3m2G0hNj
XJhrW2hwZ6hiuulYOkTFf3T9StEEojtbcQBStTIkxCzwZZ2ROC961YylxLiFcmUfTrWTta07pVUA
KdubIU6+hBAvbLO92YxXUafeKhHZ18Xo9UZ+jM3Gq5Rfg5IEJIUjJxQTcv/1V8DPwzQhRS8BqTR3
fA1wk6fKKsOhQnDXL6uXkAqYAul/NMOd09Xow8zMZrDL1PfLKNtkdUpRx3IjEfy0FO4sSpJZJWWL
LkVYJHbVt+hZGndNadlkLnc0r45geHAwIfd0+QsyP+Eejqdm3wPkyZWcTlQLJwJshNJJdr90XlOK
GDa37spPNrgXj07y1dQjLK13ia9eYbLdSwIQbjr0oO2GN9H9sXE0YM5Q3pN3DdX2z1lGo+gRxk/g
FE117NA5yLqdFYtQHRuXlCoTjaj4++Bw5vtX67zEU9QAE5ZHN3kRqNTJ810n0p3ftmIAnIhOmaXx
DZ6lzKwh6hCgu+V2ltxskO3E3Om9IrjvNz8Z+WOHb+xAjLtDgwxqenE7HAa5uLdoZRuxCHK56eNg
rzOproOFja8vj8MSFni/Ky4hV5P60JCgTu/S0A6RC2I21u7U3WXv3nrngF1DZVx/MuR6eGhumhvJ
WjQxpuyuGba5epL35et7ng9ilMu2NvbqkykuIhcGmN10LQf6pjxKoy0ZL2VxwEPub6zAH1QDReQz
eoo+1ZUwRrrgaoYT6XexedN3dl+8XrayERU0fDTUD3BX49/ciaVllDS9BH+w5OKpVZMfkpAAcPNz
nZjgHigT1IXG0cTFPJQQg9915m1S7bpZ1NpmKQUX3z6thHtyDFPaIpmCGZr5Y3Sjy8/D3ELSLqDa
s6T4eg/koBDhsHGcYNSgIBFB2nE26KuW8LhpQp5TY+bCSu+b7KoXPSa3t+iPDb7iR1JdlsPBIq5J
8qMx5cdIXgRRYSs/1KCFCu42nB1y1q4MVbPViha4gNln7aAiAMwWJHiMTHuyRY20rWsC1vDNqAoE
1FmjskqXeswzEI+wGiaiN6g0mUATG7ZQduYXoWSSvPUJdaiJygTaDgbwgZ8vCsgTS8vU4BMSdfqm
J9ORSpjc19q7Uc5ZzVj+0iqVoxIFsmilOyq6jR8YgKnKQSa5h35O75tttksBlskXLVhkcjtN9HqN
nqPCQIYgfRms8Upt9Nqu81fVCN0yG3RHqwCziJRDRofrWc0Pht7uVnk8jGrlyPTKkFp/lPQ7NG7t
vBqhoxpZdg5oLomSwzR+b5Xmqku0X20Z+SVgvNBsH4LR7BtHbTW7X18qpQ4SnXiT8bYOTaDE40Gt
S48maCjgxU11yFdQ47isdRCtEIbR5as0LH/ELSb9qFm+VI15G3WvoIe7s1rNyULlOU4aQELMl9Uq
dgrFFFONypHR7svpLWrIr3BK/Wz+mejWYY3xrNekb7nFcAH4tOMvc1wda8muuyJ1u7z1wAfnt/gD
40Ju+whqXOZiF5Xkr2p/xLTGA0YcDuAuclfZykQefXYyFXDaMMkjBWRO5AwbJJuxHE7TDCV6vD86
j/FK4ePtJuhogi6id4pbS0hffOZmnE32z09SLEx6a8lqNBBr7utdO7/VKxGNAjBP/RTlOBNcygNE
pBpNoGJxmXBUs9rZQbtjTJnlaqcH6fHy5XB2i3PGWGQ/Wc9CalWbc0hSx/t+X/rmHvLX+zb4rxvE
zIxKQCWOiXUM5HOnU06quYdSgezGXRkMvWavqhTMY+5eXs3ZA5Ezw91D44joV3aF7JbmW1F+Wylm
N9fBbkA6AVT7ZVvnAZUzxt1GsTXXfVFAQzX62ruMDzN2zUc1WNw5EMtXnEMHOWuc4xXWRKZVVVd3
0p4VDUTLSWRbsidDawSUS+ZDEh9bKpipFH1OzhNJWJnxOI9Qve6C1dpnSPYWK5Abr5lF15PIFOeH
aZPQcqqYg+ihXeCxiQjvlf34sERPViX/vrx3Imvsn594vYRBG7WkLcbUple8Klx1uc7zn4P8JU0E
FUy2LWeH+cTxuddmCf3ins6IF3UcOqqp7cqoFjji9mJQ9NKQSZpnwLFCL9dOGiD51FDbyF7BSaiU
Xl/sodT23z6d333wjyX+ZZFV5mgMMzD9ylw57QiMX0XQU+sEp3gzrqsfZrhgQZWsCbUEp3iIbpM5
6OXDOAeXHUBkggsUUtKnWdHBARRGLlsZTqZ3fmougg+2GV0hhKrJCH/6GTCtk5JQm3rouTfWQxnd
mVPnhO0uJM6MafkBEBlVJLLxL3HiwyTncJXW99qid7gU5++67hTDWzr/DBMnnO/GZIfWawnyu8sf
czvZO8m9+K850bCYMJThLmP/lFWDE5v0SLTBlUn0Kyl6Z5gqVxvbQJe+6nK/q8l9EdeCX3F20gjr
8X0kgFw4po2+jrECrE7ZXkeYVNIE09/n8f7dgI7HGoYHwPvDFXV0HI7O1OZ/UlqmIQAYb/DOAAck
mkhd9cxBoU+GE60COKlbkK/mQm+lxkkcWxEAoMp9SQt7iL1MOM2yVcMF1Q+YfFUdwFOMQ3yOg4gc
iSXnEEJi9HL5HavhzjumjPlDs4mzvvZPojF95n6f4iHWhdq8zHhlgGzg+wEpqLOGrGSEhONb0sv+
aPxQU+lKi2q7sxZ7aApBqGcXxwWD/NOqWVbous+LDOYXHO8yV2LHTGLZpq2E2FWLhIsF63uvYZzc
LKYS5fiPASfRZTsdboYSl4s7q4ekuTZnEfL1bHGQHFMxicSUP1WMz3P7J2W1QpsWSUFFZTvvWrsa
nqXUjWsBzOH8hCN6oX4AsiYMv0IjhLswJ2RWkRH1MjAcbt3vKrwuCt1V112avOSWs2DmC/MzuXZt
VpOdFc+XA8z5YQAHnWUSQG3xsjN1Lr7EeJxpdK2oq+luONymFeCF+8smzqPHZxNc9FCGEJPSE3pH
Bn3Twh8aEdwEG0ftswH2A04cQ5YUOcmrlOKhovoYynO7oGlsUNuFj603uWCO/bVAUPjl8rI2av46
ahagDFZQ20SzhvMQgseiVs+oXtAw3ndG+iMk5a5rqVOFaPutqRNnYXwzDplnlkbQ9CA2bqNdPxZ2
joyCNnOgT+M+lt+UJHsq5/y//+yffh63syva0nkuWShKSKFdNi2K4iL40fuR+xwBPn8Cbmsb3TBy
i/E+tOoVCvO7OAQgvNzlS+sPluWEYG9bvnT9oU0EScaGT31aHLfl1iyHDdXgU6F2HEGNUxWCjucG
SPrz0rhbYlox6LysIIWTdkpQ7yWb8SqPwLeMHgNg9JBajFxRSV60LBaUTjwZJexmqhqMtUnWXm8P
4fT1ss+e5bOoVJ66LBdrZMlal6bBLL8K6sACU3qJQ1E5Gr7Mf0MQ/NkWly3lc1bQUIdMz1jVthQv
zqzojtmmTwYuo7UmO5MUgaSUrpLGT5eXeR5TuXVy+UTfhoY8jWiN9265J9BPLwLWSWElssIfjqLm
qegc8FRredu3wIXgu1LAN5mG5LqLggUKDotQL/38Fvz0WXm6tTldU73FzeuG6W5SfHXEq3Wy1Trc
zT11VohmXf6WGxfEqctQLowk05ouDYgF3VS+K5crs3uWSlHxmUXKC2GEcmHEHHSaGz3WxFgSCi/2
h8mm3w0QmE9HSUQKxfb+kjEudABYpXU1g3QVxe8pTjAL+7WMruM1QA8CIvBaKLrgBYeacpGkAnyE
KlBJd7sDBNjvMi/xLM98yZDKO6Nn+tNRF3LCCw465QKJNa9zU9dA9/wze6zuCpAP2MkBC/0Npmwv
e6hAxgCpCUFZQ+QtXIDpYjQcKVM/7Gc/zx/b6mdoPP5vDsnFlTJtaKexpkGp/ZT1u3Va7bYV9PNF
n4+LHyBNUoyQTah12e+y8NPybmi/p82dIqQTEHgjz74GeZFmqBk+oXXzvRIsTvalvYqdzJM8VBvU
6/BB81OvfjLc+CDCVAock09xK6lXrIEB2ztDOmIAY2cgC728WWdZ9OdAzKeXoYI6YcsIDEINjFqA
Otx0+TMV3Gqi8Ktz8SOWV2KtK9AX6i1Dy+QuZDFuaDDsZdCcXF6QwMF19k1Pbmh9HeI+CnPqGu1B
V30tPkYiE9sRnlAklpRx7nCr6Zc4oxEj0Uiie0l90vIXAlS35kS3uqQJXvbb+/Nhi1sOhUxaJy8x
dYfa6bXXQj4261Us0tHbPk4fVrgIWNY9GSZLh2p0wmCcpSfHT2UeGM33Cjjoyxv0L4nbhzEu9I3q
CKSaTphENZtuI/Y+9cN9fezAu0Ad5WjeiAoK2+foj0X+SpaTcR4sg7F0LLdVdFh6gc9tx4iPv89d
wTSt1Bmz4GwyMdqpGJhg/FLiwXbBLvG3MNpNpLPygrrJBECSFNkL+lJGekyi4yjtL++S6JNxfheT
sp4NHSe2WG8j4suiWYVtv0aNx2RsY2e1EPRpZ4jAI3unxp7mll0m34bWi+PEubyO7a35Y4cvgaRd
Ly9VjnVowQhmf8OjAeMnFEVqwXLeA+BJ1DHaUZVGxhUoNfti3oFjci29aBBc3iIrnJ9VdVqTdipx
F/WWrSe7rsm9pL1v1P/1q3ERjhaQgF3NQYNOaWS3S2xr1LKbfh/rxzW5qU23zd8u79O/RIWPjeIc
rl/jWWpM6Ibo19atqjqGD66ABoQs5dcIXRGmXu+FQLSLdN1E35QLfU20INtsDVyAs+K0Ro/xktE2
WtQmqEg2ZPtMfSyR/ZQTJ1HWfh7UKqKubMy3lrl4RqkJ3P1fHlYfNrj8bjL6xsxN3E2jD4iaWwWm
Dj4pplrQOsZdOnrqz8sbt33ffhjksr1+gUh6VyNHadqbQkrsBOiNSCSyKdokdspPv1yjN7Viapob
hQ+hRWwtPAxK6Yzj4+XFCHaIBxFqdZj00mBqbgZtaNUaAIMIBaV0kQmuKNW1cxjngF64c7w8r0P2
jWYiiL1gSxQuTCRmXYetgZiXDOmhn6Bj3EMM3BxFN7loKVyUSDNF0jQT1548hi4d6kNVxoJrSLQU
9hNONr7MtbXFRCnCNwLBeJeVT0MjIgfewM6zF/sfFz4jM5Cjdljoe3mScZTkbtLY0X37bT3uJUd7
1GwT/1ZxgMpfE/GIaF73HQBw/uD9sM/FhbUIMS/bv0+fhQGoIv8zgRYF9AvEW6At2GPkX/vy+50n
6VYE3hecLYWLGGmCSbSOlNTtY1ePfhXhF4qhwcgQRCaRGT5OQK6Bjgy/Lo+tr8SNrRmtHVNrt+h/
9TZEW0BHsV4FI/NnnzHWRTaIyWo9hYzppL3R3Zjka7H8kqmgBrl9AD4scQdgKoaYNAky2Za4cvpj
Ku4vh6Pth8bH3+e8P9V7CYpBCd4yAzRn5uRurAkgT6k3E9StrPU70UVE9KIlcdskIZdtJiujbtV/
aeVXTTTVtNFJZIftY01cKMcK5Aw0HioG/fWD4c8ofDT/UZGSXFHTXvAB+eyvBDGYkhdonuB4O82q
u/GyPuK/D6n0spS4IkP5v0c6f1qfwu1ZXaVNldeIWB1BeaCrbDJSO4/Nw5ovwd+4B+CzCB34Fz/z
o+UD0Qo2IUYat5g9pb0FXDccPAX8KwD3Xzb2LwnahzXOMyIQq48kmaAT1NotZmxK0+6/6a52y8gZ
+qC/gVWn9UWl4u0E/sMs5y9TQjExpuHRMwxXSm3Yc3M9xYfVKHza/DCyYzo+XF7o9ivrj0F+tkfP
Y4itU6yzqVXwoc22PLxIkW5n040pPV+2dY5YeC+/fBjjsoFIGmIrlpH1vtPPHvsdiBl8FJQOosbF
9kX6YYgLinGvtXU2Is2FwMRqPaagGacCd9wOHR8muGg4GlpmrCVAtmX6Pe+bLynkhS9/LtEiuLNl
WjSfQGMOChmMlqSl01uQ5Ki+XDbyL8Wqj3WwX3GSc2Cwq7PGAsOdo0+fQQpyWL+oB6ZyJx9F0MAN
TiMWLT5scVc/gFhhUWVI1/P98jV26ofKCd30d4LnDshRb5ed8fPy6gTHyeRu+7Wap6UDOQ4cjind
Wd7fylh/XhcXLIhqaCCaRBUu1J5j/fusfjckUd4m8gYuMrRJrVSkR+ISJnupx+H0C5Ho83bS8md7
eNBXrEfLpMjQfM66K0PLnQwCJpYDnVNRcBVsC08liCHntJkzrIX1p4obvKaC5Be5AhzFHx0McYLk
SnarPUYLD2PqXXaJDW4TtlmQpFIAUCEo8312+K7OjVzJcHCV6/yqv2LMJuW36ik/6vbsqV7tTLsW
7i+is9uOFx9muXNWgn0jiXtMApvWw5p80xpBPPqXvP7DAHe45Aq3vqnUFAc52g0YQvUhTQgerQwN
rBA0r1piN24UDC5xTDQCW5Gg8fZN8mGfO2t1vPaTFjPZMnIYpReCaaeq2XfNTm8LV7CHoo/JHTja
DqplSHhDrMReDoqjOdMvc288Da51wKPfEVcj/6XU8LE87vyNFum6uofbTBirxrPFK4IltQFvdhif
+LBbIsEp2TwkbEQNoygGeAc4hymMXu9JDTADi11d8I9KpxivvZ3pnNjh/CaaY4X0c4qOKsq5uUu+
meCstsBauTq6zzgVGkxxiCqIm9HsxCjnLFpFa6oVQBbM5m7Rbsrqp1WK4CCbTnJig3MSNdTKSerD
fxAnORAnPaiGLzvi9qE7scF5BRKnCFpBMsBED4yfegigwvv+qO6/GY75U3scHTZ1T35139prTeQi
mwH7wzrf5+/blmRZA15Cxax3qpo/T+l42xi9XxaiGUDBhvFNBSJNzWgpSN2A/7Lix7L2y0k0DnE+
9IXIfLIc5XNkBiN0kkCMCQOnWgy81GHO/SgPmvA6DHNn6oKh+pqJKPW3X2gnRrk8TinkupytBu3w
99H23DdV+8fsMObB6bi+XPYX5nJntY8TY8xlT5KtSiqMijay5prACfXHbrzPJVcZdk0YjImoMLYd
sk6scREkASeNyjRdMfEBZvg7grks0ARkV6sTH1NoU4evl1cnckcukvSdVEYkRCQpqZeiBtcpxJYo
ZopENSThpnHho4AGdgJ8PIBDEag3q8XRSL6fq/W4hpljdFWwmt9V/N9xao8KoY40aiJ+O0F0oVx0
WfEarSRVAtyOfp3MV/kvUM6fTwMXWkgraUUFukfXWu7CYrAjIRmK4LzxzX51TpcIgx8MfiU5Q6mD
XbcOZJVcd4Zq98lj2iVXJsgX+kYEBhRtIN/rr4c+TEFfw3iE12fqs+tNe5SuVadw43vRu0MQu/iu
fy3pta4SvHEXcp/j0l5at8gfL/u+6Brlm/4hBH3XJAZGo/XX5wXIie6VydOGrvIz6sBK0t8ou263
/hSYFWQJfDbbZACfdBUeieB3yHYsUYhdIGsGB0QOXweXTX1KQQr2utDrIlv0ZUXWuQgTalGTSx2s
awGkjQIM1AcM0mbsL69StIFcYBnVotQGhrEZ8t8D2UOCwZ51QSFEFC11LqaMKtCik5Fg+vdZdjBl
yLSFkeChJG0+g6PTE2GTtl/eH+FZ5yKIUbUAJUZoXIyjEijFXa1EGCwlzqBRu4+XK70K7VqjPSjd
td/5+HL5mwriF883N+VVXWYdDkVHWr/N0VfXuv9t23ieOaWX6VjTBVl69VgmXio9J0I1JZYTXLhR
edn3pkpzOqzgB+s8RkxWeNHBggJhta/8/Ek468wKVOfWTNDSoFlvngnymq0SgnAFIFLaDzulNZ6U
GjNYzWQ3OaJnOLRuOpHnrlH2qwnEVKhEohxpe9s+fgGXI5n/R9qVLcetK8kvYgS4k6/cepFauyXL
LwzLskmC+758/SQ097rbEE3MnPNsh6oBFBOFWjLLGH33OdL90t7aaf6yn0J3QLbOyRz0lEMzCgyC
ugBkRDa5EKmatCzOetxEtHwK7cipJW/bF//y7Z1XxX7BRVw0ThhlUheU+hkFtIKOxIw4Jojs433u
JZ55mB8EBkUHyQHXpNYzUT7YHEEV2N4kR/TjOgQs4uA0FTVcrrvoeXEcetn9GNKZ4shGwAqjJYxg
LXPgol4SCFGFwdSWi3IwVtIINdeJ0eH6yUOKEZ802mPE5xi9goTEsz3lZnzpXcjC77e3dD34O6+S
QzO1kSoz7tETIsf0LoKCjRrpjoTZOye1KpG/iI6P3UsX/lLGw5AvA2oBCu4dxnAwHOsDY2IfhUKc
63fP73XxSTGpjKieVDg9eQ4iMw66eTdGsWhB66HY2Qpb8MWC2qmuVbSOql6KhJvsG8qxLR8s+72r
btr5Z5yAZkxQzROtiwMSw5a7Oilx+5jGFz305D53QIaw7RMCX+Q57JtcMrWmREpKr1ovk/Sr0Bod
Ys13WaL61LD/ScIcNF7/QWebQ5Gk7BKw8bAwIbJ83a535Ww4UihirxKtisOOKlasIafIXi6RZ6Cl
s/oypMeIBI36L9fDAQfmFaos69GXlBY3Ye+p5IkkwfYJibyAQ4tYikLag1LGo72fqYcBLJrp/bYJ
0XZxwKCXcYQnNk6laW0v7p6aPnHCkuIKDSqRAAv77j+BHx50EMgDsdgnNXuatFnYWGh9ZAWmFpKe
rDUxF2Ld6pLOZvi8y9zmZgFOJCb/7vXzUSUZ2Kq8xTpZ849/sHkXljhcSLJQV3vWESJD1y111fml
J4qzNF80WwRB7Bbf2Dt+sqLpi0pPa2R4pCuDZRxPE65geWfuWC8I6L7d7ZWxY98yxwUVRqVF9lIg
2WPnt4N6aNFCWmB4OmIsbb38tm1svfJ4sY8cNOihnZkGxUOlmidnQqJOBalJf4isvT2exu6uyndF
JAh/15ODF0Y5oJATrcmLCUbbDyVApCP2FbTBoqN+o+7ifbPLXOm6hkRw7Et3IqKhFYVu5A8urHPo
kermWBvMdQhYnnOfQgi5BYWb5Bf7PrB3aE0BibsOBhBRJMD2cutkOUwBySIUBUYsO20gLdn2z1Zr
CuK3Vdi6WBuHKVShmrJMLDciO6CmSeNnCqHxbZ8ROSgXY2RdN9S0CZE9YyyeC2hNT6OEZK78mFQv
2f9fBPCP0+JzMaRqjVQJsaKxC3o834v+ocpRHo+ftlcl2Dk+8WJKUbkQCynjkTxF6WGZCnBICHZu
NRQ8nw6fb7HTsR0wbI4+lDZ8gJKAI2fpsU7Dq6LLBSiyNmx76eV82mVK8sqkeY1+rh+93x3UqzhI
wHel3LWe9rVDHS8KIlFzyPr6NLz0IKamQysYH8BFsGZYeTp1VYc8J0h0ICwxNijMj/4CHqftw1q/
Z86GODe3Cg0iQA06rpSCOksOLin9uobAxWDF/iTZAmuiZXEOn1ZplCgSXCPJY3AVBxVRnX7YUVHm
Yd0Ff6/qAzYvtk/S4lTRS9iRjcP0bhtPqYgnXbASnoMoC6OBUBNdNEPyrbLvQ1DHVZFjaYIQWnA8
nzpPG7UIZxklwSrxE8z3LGhxPsTpIx1ft/1AtGPcXblAvktJIK7gKSr43hM3GdxaWFQVGeGuSHRm
VNRQETv1swu6FLu4o6LsxUc72OerAYpWYEEFmQHP8dkqMTQ5dSCD3tc3Wdo7kgLyq/FnTppHAxPa
2tw7hV04aTruonxxelJ5FdWuu/KVjujLT0F+Xqc3FiWNQ6ohsMthL02Zm4T9tWaD9C2dRQmX1UNW
meKyDMZQfPN/fuxREUUULLqsPwZl9ftlP0PJN0Jo1PmyW3ozZhbbffbVihxRjVRkmR3YxXcyhxUm
9z/EBGtU690s9kFw5yjhzuwFkcrq0V+skX1PF5ZimuigDcca58JvqO2UDNQmf9uJ15M8F1bYei+s
WBCv1vQRmQl6UEtoqIV3IOTx6sN8TcHgn7mi+u96p8eFQQ4+x1yVpEUBgS1Bi0DslvcYIpqQBM+c
9hpkeDvpYPj0QDEpQB4Ea1Wwlk+OfmGaw9Kegum5TJE1aMCdG2MEUKUuW+0CoQR6kgX4sN5YdTbH
Rw9xYdhzCII3mJu86Crzpn1xpTlov7iNgvcmEKxO4Jl8EFGCqKRc8ATDxi4elH2vGZd+7ULx/IA2
SVe/hzIR8naImwSGGdB92lbljB+co85KXph6gauD0fdXAQ3sG/I+gAKQZT71u0bU87+eo78wyPls
WIyRVbQIy+biTtO9CgKAzY2C2eU+3IMd203GyqFGUPWiqx/gIlgr572qnfV0hCwClP5qxdEgWa6Z
9T6TXwo5/Rr35qGAEAXkIO6renBaYvoVssB10V5VduPWbQ8GSLBShtOrbIW+CdFlUn+bqvumNXx9
GI9SrbpSJgUjsY/h0twM9ZQhzJ0cSl/lFOpDBnnsetWPFux0F0O+WboJY+jXTa3tKB2ILfXa9NUF
VEVQKUyd3iodnSTgiZg1sOhCvYZ2si+19AWMLpBPMk13LucHi8x+mSlXA1G/6NHPjHb7XPmB0su+
zEJfHZHCT5qd1cpHVZpfSajs4yLZ5+OvZRl+dV3m2gMKMmllOWnTO1laOplkIIf1XVrGXVKDjDip
/aXKnlAVe6pJ5RvZ5NpL5SAWdUGZ5TSj6RqkOOl64U7zG9uwKYk9qTVR8uyvs4V4adQ9FSZ1FHna
W/N7XpLJ6YrHrEiPSY+mNA1oEk5OCx3NYagCSMC8oHKEnWvhhq3UOIr+ANaxzimT6Vs3FbHTp4ND
y4Yee2rel61xb00ZxOWG5NYohrd26FxKQTKQ2mHimNV7Uij3TV0nDkQEdZCOIklX33ZkuCPEmF09
q27z9omoytFQsm+qJR0UHT9F+kmKtnbKVNnXk3HoCS5S9Izu5HF4RoNIkNvadU/qILIjZHnKWwzn
/PqX3ycHe5CiH/shR2TcecSN9rGbTA5uLgdjiK58Knb2u8DgKhKdv08+O4v+G71MIbTsdd0Jw5df
7ax5JtWbog/gQK79kD41y+KnU+oMZY/iTLEfJ9w1Ufkj1hNXUY0gC0UjJmyRGyDFdzfmTC0GxK94
kkyFb2JGOq0SB1qTj6n9hpFp0LXpjkokwfXKoG/LKruRLm5XVc9kKkOByAOlf19dD2nk5NltI+yq
WucZuthyLhg1O3Xo9BRZSdU+RfLoZ9NtqBb7UKmg7tfdzRgIVSRQxUaLM9vJcdLT+7ZJd7EGPt1a
m70EcpgWiXAj5p4cifp5VkOZi1/HhWtmR7U0G9AZCCK8NpccWn0fcsHtLtpq9hsutlqj2hzqCb7K
McSZXssDaoD63kS3y7Z3i9bC3XY5NIdAx4WvCRQ197ptuqRXr8xZRKW6upxz8KBzBzoW8xyVIy7V
sgKMFz41I1+xvydG726vZ/XDOBvi8wJKZyCiZVwx1rQ4aH9q+tbB1zlEe4ke4uVoigSJV9HhwiC3
siXRyVDkSGlG5L6T75Jhj36yJhqBtqJskWAT+T6MYZLVzogQEiXdQ9bf0OYqU05zLBinXE/qXayI
cz0oOddqxhiTmh/oy7nWEHXFnnkDakuCaDo5pHcKej0s0/HSt+3DYx/OJ3y5sMw5Y5QPeOmyNlFi
ONr8VZZ+bv/91XTbxd/nIq0+J5NqRlgZGPLNrMTsa+wosVP3eLjXfhaLDmw9tLswyMVX+mw1UxV+
yFsQNBCDr/Mu3NeHzI8CISETA9+tzePuRUrBk0RKOOJy2/9qDj0qEzR0k0P9xIYdZ9FU1ipwnJf2
qfGitUN1LnED1fRl6u9k69EuBBgoenLwjRd5mGm6SjHLAUKyIxSqg/ApfjPdxWWCbM1Oe1juth1E
tCi2xxeo28k0A+ko0spK+Wwic40IsytF1E8CxDA5xABjak2KFN2grFafP3yEMEiZ17vqqvuF8YBn
8KwVbi8qhojWxt1aWk2TESGZjjFpDN7ESTBmSpDm1W57C9ezpReOwX7HxR5WizTFdY2ba+gd6zQk
zgePXFAQjAaoKKKTwEgcstcP23YF4Ghy2DGT0bD6GEnaSv5p1icN9/JIkc2kolaL1TfTxfo4EBmo
pMZNgm6gWNpJdQwRAM1ph6AqrkyoSKs3c+5h3lNwrYkOjwOSxlKW1ESywavDO6u1nMrwQBuxvYMi
GxyAgP2zkTqC4DGiB3t+0EHNLxyMYb69AVKfRgG7IRz0Bk0V3VfcLH5yxKvIrfzJnb3hPvZFYfL6
IPj5sHhK2qzVC3lJsG/kGH7pEic7VaDH03zK6PGQXpNuyKG9DveMDQPjYZhE2N5TwbducYASWSY0
1BJkVTH8a+RvXf+cZUfbvJPkl21DgsOzOFDRa8WuuwihuVU9L1nshRlaJSND4PwiKxyGdLUhSQM0
ZkAZd6MNB7O+SUTEFCL84PO3cVvmXamjXWA+9j7xW3e6ShgZvsdYA1RX24dgEhEck2hdHHiYqOiT
ErKcXtNMRxUKHmA3dK3KEJgReQMHHcWYQ+giZePFDSaYNZjAWzxqD3a6m8L6XxrjIKNuxzrMVITc
RjE7ZYb2gcbEYFjhGMu+jF633U8QufFqVGEbSnPJtFsnW7nvGlNyZCn/sW1j/ZAs0NIT20TnBYdP
WQ3x1A5JdLAQYIIvfjfywSmFbYLrK/lthX/tdzYBd0OPGJFioAGdZeOudnMX78rOYVNf6oQ+Ben9
X62Mf82DUMRYWgMlizQcoXYFOus48tIu2m+bWe+IV89r49BoAqvlpJsh4mskq1vHRKXZZxVGd/IL
v9hFsr9tcN3fz/bUP0MBvR1QwTWwl1nr5Wnlaf3BzvYJSb0kDrZN/SURf7bFQdM8NokyxEgZUA2k
0dJU3ka6RJ0hAeqXcuFM8w9SIF9BUx+qge8y/r8DHZuHpEyQsa9+ysV0HUV66i1ZIoj41kOT809j
jn0REany0oZKjJlXI4OYZvhDzmU3qyCXlIuGVgSfiM3h2GDrdjaGCkJLXd2VyuDGxXiTDyJOJNE3
wuGY1epSEUf/mXr7v/Esi1bCoVdRGE2YQW3b08ANafia9b1MBQC53rBz8TlwgGJEoI/PNSAkG7dM
9jL0XTs/3tOjaLaA/djPUc9/HcAkLKS8cIBy6Ikc1wOuNLI3Fy8F9ZeFcTOJ7FOzd9JCOLvKPuQt
g1xLV1QqZgYCNTx0SX6M9clBh9+xiIbdWEyepTY3nVXvJAggtrL5Xs+/rGESUMb85el7XjOHNRkt
48ycsLnQYvcX1hZ07BD7M5wRsUduw4xJOJhJYuhg2jKCrEb353g/JBhJtlzDOEmdaBjzLwXG87I4
mIECL0a/IkT/FPQCUA2E8rCTlJCIQqE2KHbmU6c628i2jR6f9Nh1pSzzykCPUFi/aW1AstyR7Me2
E0T/wpVx2GGDFzWUQ9ipvpqP1QH627j3UMqUd+VB9rud6KMQILZJOBRRu9KKmtnE7ZCoX8tavyVL
/ZiV8SExDHDZ66azoM5h50ZgQ9rBUtJdk6f7RTEdNFvsSjn080x3274WlOO3occkHPRkjdVPOqNB
j/DKyo1qHxv24ljFPxHRQ0PWbwCCMPCfuBDpRVJJrP2LqZ9qmPfWXjUPU/SYC7U9EYmw6IA/4PAC
hQy5ZIQlaCVp/exJwVhHdBogNg/dPhQXdyp19Kdtz13dSE2RVY0Nl0Ok48/lTbEt62WHdv1ak6/U
GZT8Fn2OqSx4lKyi64UZ7rzMJUqkzAbSKFnoWOhc0e/U5bCMBw2Vu5AKWo3/sigLzA4qVFFNDteM
VotjbQbY6OqDOdwl8nU1C0ys4pmm/DbB45kepo1UY6apzN+j7DhG74oCcsqrSNSTwfzr0zVxYYgD
Mz1DLkrtMJw5z4dBaRzTCuiAEOlKk6FD1vi28FGynly+MMm298IJzTQcJLnGQ6HxpNvsgIk+Jnzz
0/LYKI7qdqDmgBqem3j527YzCi1z+BbHWT0sBbgiW7855EcTPASSTw4sp834FaZT4oW+fR1/EfWI
CDyGzwFMkR5BIIq1Kk7osqsxEx3lThyX/vYCBYfJZwDSQqpIL4P8o52dYnruYj+xGieSThp906PD
Ek7BtkHRunjvCTVKCtahLqu+irEf+SkVJQNEJti/X3iLoqjFhIIjq017nZFAZuQUS8I48C8A8t/v
zeI8Y0zBiUhlZEZZx4fC2k089Hg+KvAMRshf7TpI8OVB5Ik8g/3hv39/5kcMdbE8qk8QGLSQD4AC
bUFSJx8flx5P6J/bB8UO4rMZXUfgqSFxwrMxamMYqnktIWax3wZ6nGrB+2b9lM5/n9s/a67Q4ktQ
l8rTFr1jkaONj7Go03398Yrf/99VcLfJ0hR2PNbIPRmn2Q13hRceFrzcXHtXQjHLeNjes/WjOVvj
LpUuRLzRJxh0RKtaVR+r9iYcILD9j27IsxUuAFCaNBktiPlAzqzet7rim0m8I4poSFa0dyr3AFna
QUPhVcOnersEZiBfYczjJB/RhuJJnigcF7iDyj8+llbNMgNT6nHyEFqTo1SHTDS2tP7J/t44lbuF
m7nV0kSGjd66qdFuUj4oaLmzmOTxW7gIrg6RMe4+jtKyRkcowHuov1rhTY52J1o7Rf6oZbeVsOgl
2j4OVktCoqTI2RjJVx20gEUwvJhfhivK6if0hjWhIVTTiOAxLPB3lf2qCyhqqpxYSB8jMR95cXlf
QGCobw+G8NEtssNhhT3RtogTTOGOeema88uSnZSxODTg1Nj+gIU+z+EFncq5h9IXe91DZewJ6Ofh
PfOAWSO/+hn629bWQ7azP3Jw0aKtq22RtvbiEUM+CJxeu/znXDyl1eO2IZF3cIhhg1RXggIoOnxU
CCrfVtlNJ7qV1p/uZ6TVOLSIylhSO9Kxp/vgQcsXT/cwYPtW7ET9x4Ll8IJieRoNqcZkxPN+vrLL
As2EOdqlRHmxvwR/v89H4/ACz7BkRh6O1Vwh7HydPsSueYUWNdeeMNWe5+BPQtB5m7nmtWiyXYAe
vLZFCwqZPtcRJmnFjV4dNdWvJX/p32ca1EPsbLvHeufUxdlx6AHholFNCLp01VvWMDv/1O7Qweqi
Rg91duOa5SlkHy3lmNMewr3AOAPCjUCDpxNDb6I5GSlKv2XsNodxp6Fp6VX/xqp7KpqSzdf0Zdui
yH04NJkKq2pSCddAlzzk8X4prmLzbtuEuh5Xn12Hw5F0pHaRdxiQSevI1xto3HXtbkbHp4xuP6Z0
PtPpLg7N66KerukIWuFmuqER/VVP9Fc3yI45xzuQKjqhrT2bkrxf0vhrPIVfzPSXqpIdWB2PcUiv
Tds+NanuF5Pp1FV8CKvlRMb5AOY2N5HSNzqj/zQGzUrHstoYP0p6p4dw/PZymX9sHSEHZKWptLFu
4IO0i3Cnl8WtKomKsqJD4yBMp6SvBptRCBuVG0d03+HFouoitdy/XAAG5CVtWdbIR3fJxZUmdcsQ
WRL6qj/Cegwnxp7t6/cKdESiwBTEwOv32tkYW/SFsZQkUmiycaA+a0+2mbjUygNDTl0qJKNfv2vO
pjinT6PpP9orlhYYseKk0aGUvtHqLhVJGa2Xz8Fi+Z8t5Meo0jmamjZFUwU5Rr/IL5bGZbcoY/kC
3e2P7Ko8DGjHYeyEEUiJRNQ/655yNs9FknpN1UWp4Cm56bXRT9XyLJFUmeDc+PmqopWqISOgD+hx
I9iVlyPV0n1pkyXY/q7Wl2KjeRoDPqrJ0xTUGpEyq0OyM8IQMihHl5NVHP6dCQ76zS4ZtChHmWlo
Ufhpy70Ztu7ciKTr1nfsvBLO08u2rW29x4hNFxVOGTkSydxMvjVywXL+EoacDXF+Litx1pQhDJnm
ocz3mZo7UXJUracQVF7mbQNJk7QLYtEgnGh9HN5Xulwsk5QjESuXTml4tpH6tozpKJHcrsglOKit
IRJbTAQyg43yk8zHlvyqlx//ziU4qNWMYRgJ0wxNLVAAvoKbMiu/b5vY3i6Lr21NXdFmhQGvy9rj
YHxrjPtSfjDH3baV9WKB9l9nsAgHBX2t/mccCNMxxwLDQPRH7UpuuK+e7S+M5gbh49N8Jbqr/nKJ
nO1ygSPVjInmEdidp6BcXOJnAZKGeFOAxicNTAjoiJ4t6zHU2SD794uLZLIxAK6iiwKzgGwSD9eW
7feB8jod6Y0VpI+FiFN3/cY/G+Rgo2tjq+5UVLQs5djVijOrQpJIdjifg4qzCQ4ymoUU4ABHmKbs
mBzHspdNp9ozsVCy76i37Srbn5VFONiYaNPXlJU5lMGLi5OSfEkzwVDuX6Ls84I4jIhT0G51EHv9
eE6UDxrjd/ZqCLhrTn5oruKb0KFOfqvfhQ+toNqxujxdhWC8Bbk8U+M+6bLRTCO1men8KsmPSC07
Sy8o3q4+Wc42eO6RvJftxLaQKp9Ntza8uprcUn4eoXo0KI6SPG0f2Pq3fWGO+7aloadIH8IDp9vh
a4fcfOQnrvTFZpUBtzt2PuMINiJHEZQ8BVvJs5HkRMP8wYTwIu2+z3pAa8gwNO+CxbHP55PvXyyO
+55jNKZGqQr5j/mYf69v1H31Bjns7igf4315C+mbKBBpdKwGiBcm2U+6gBCqLcWw5FDfaYqvsfU6
ZicMCWnKnqiCK1q0gezfLwxNBW1UU9bB6I8lyUnz3Uqpm9vGV8EeruLHxYK4T7ouGtmcmNoge72j
D/wx2bHnbLYXaw2vL0m3TNM2ULJUuM9Lky3bKAnyvhjZyhGngdiECNKJ630n+m8bfDaW1PVIJBUD
ZYzRsgejpbyznBDDwlSAU58XYykYgLd1FbIsyPtzjjDMpSHRblEwdRNe9/N9Rvvb5B/w3vxphfMC
O4MHoGeTtUSUNxX0Z5ZdfWiOkifqYFc+xxp/WuL8wCyJPZcx+HyY6n3nQTj5aN+USO+RHWPElvch
dSzczf0hfSo9cjWB9wZs5qf5SnhNf4bIP38KdwPU1J6t0LJluOToJy9k110Dv66Ud0aFH+EeKA/5
a+UWJxHnzueP+0/DXNRoELuOE3x3XjbdDa3iDNFpMYIyw+0j6qkTuQ/3LcTNYFgj++yQgdC7q448
qZIoYSU40k9T5Z1u0spm2e6qDnoa+WRqHxK5cdpIVFZf4Ur6Y+v4kXIrVuvQSFCnip611KHX4b0C
9QI23TS/Ljvq2W73S8IUpy+j5hd5ycs2jAlchh9NW1pSkYUiGJftWyneyQVqCDOawNBROv7KlMdt
ayvtHn+ulrt4pLzt8OTErZrGrnYcdyXC5Xo3OKC/qA/Vsdr9g1j5T4sc3CTRmC6RgWnyEqWYXRWU
X9QTm8rt3O4kRgOR53Cwk2JpShyOCtSTAsk49aDk6cQCoevfgK1CJxPM8/i6/rziMo2mbYYxaDQd
l4Fuh56tTAelmwTpI4EZvjcnbdLMKGuCJq/y3YLEVUz8XKStJrLBhVmplBhSPeI2gCDZSe/N63J8
lIvvArcTWeEeTLUFOc6hxYa1fvldcYFTXuTLD5kzMili6K6QvfawbZOdwZ8hFvzORr+MrkDHwjY5
LI6ioQlLDazKefMsy29DecwmdL1XDtTknFm/VTpBTnjV9S4MchhcZANE0EwN92qWOHatvM/xhIlF
K3byTjjvzjZsa3WcB05GXJahzCaBEfyke9mBcoafH9Cz5Uqe6HZZPb3zyvj5nK4Yq162UKxAjc6p
dHDcPya94AWzioMXNjg/nMox7eoaj2jDeqzHyqVatZMb8jbqtjtAQsMMJREWfg7C//AQvgVHK/os
VTscWGOjpJpDV8V60kZHOfReD5oW6PEQR6TD8JE63Dg4viFHx0s+gsgcvmkZCtkVZE607mHKZGdR
H/R6yRxV/hmq0w2ESh5oWtVwVcOpZAXzcaD/GeegqvVTZs9uosKPpaI5ZZoKOo5F9TM9qtztj0i0
RRx4h4sRoTuKVdTj0e1tuHIs+GpW4t4/T4E538VzIVNJGFktEl5Qjr6ugmHPGHU1JONFgaJoLVyc
mGL+bsS0CK6G8s7oT8Twt/dK5MEc4IxlMkhGj6DFIq8TvaX2Pkcd0ZSfsuhlxsD5trWVROif+8bB
DTHtsJTrj32TA0DqvrvKHMMh12KlHgGy8TM2iZzMeo4cuBfNkUelxpVk02+t2KVo69le1ropA5xX
4OmCOjnnDUZUVZlcTUh0SQHt3Kl6MaJdRJ+2rayGy/bZCucKcWj1JEpxVFOzr8F/X3y1QcOZvSva
YdvQ+iV0NsT5RCrrNJQtyMf/r5RStx8/VAdFJRHRrnG+UPRNEXY1ojqt/W4mDzN9y7vj0gXbi1kp
/DCXO6+Gu3T0KNX7lNHOMcUanP6ByfjKe0ZxlXnDvkV26zpDlqtGRrLHxMQ/u9J/2+czUDQM0xIU
vApU/KI9KHF2LOHa7ERDwyvDhn+sk5ccSlWrUrJKRZD8y9jJ3nCbHMG0n310hKaPH6y0nihOXvcU
27CRGoFQ4UfgfgGDIIxQZmtBHMYIhPvdAE9pQZHa77fP8C9we7bDITpZ7NHqeyA688jiFkSIyJlY
SLmKmjjWnxr22RL3KRdmD7KmbESIgpu09Gn0muZeJ70u1WMWYd4c0hb6jTU9ZK1Tk0UAxmtfhAHF
GBU5Uc0g/IhvY5lRDBJLNm++y7MfjXaLyqtpiIhSVlpIwM93YYfFaRfHZmtzZ9YU3eysn4hxOehv
1l18K18VL93R3DEVFO0qv22toBSdJNs/PpK4NM095RSKPhlQLbCHa3ddoJEJJHP6A7mrv5o71riS
/bRuLNG1IzLKuU+pptqssDl+ae7cAYFTV5g3IEISHJ/IDPv3i23ttKaIpRjHF+els8S7GSnERcSw
uHYLXG4gdwsYvdRk5YyaHhm9RT8k9mmW3aoNUlVAniJaDXcL1AbNVfSKoBW2/GHExzD+JgkbYT9n
Q/90RO4KgBSOPk3mx3ctfc398JC4k8v0YxJPF4Vsa5HU5cZx94BaloqeVyyGPVWDYwbLnryypxwy
5a56lH1IWQicXbCD/Pytho7yKC3gD2rr19EvWl8NIgZ3AWLw47bZEoZjGCkoLHe2Azq3TG7c1t5V
9ZdtBF5NOF3sns1BBhgVokxO8d3iLvWn6c7K5V0izwc6VH49zh6J9CO06K4rszMdbemDsbi17dKr
ZeqERHJJRO+t9rlMiYPR8SBufmz/QNFe87gS03DIFvy+eKJBBe7flDT3lVQI0tCr98PlPnBQUpd6
V0UabnN0Ll7Z4VVfogFH7cDZTBxwvNxBTSSI49TNwMdjauO1YTEO7EXwwlm9EC9/BtuOC6gpCnnS
SlSSGRnEEX21++QwMvWqK1GNbjV8urTE4U3SqQiumHYIktQPxjNsXbFEY+4ikXrfXQ2OdftiYMrr
qn2pNCd52z5WkX9zIJSU8WgtNMV2Rzt5CJ0R1UgJNIj+thkBqNocDkl5Uoc1BQ6hfOwks9uXvYM+
LDeHL3Wjt21MtCYOiMaEjLU8wVUbtUF2rA+MaURF0jxoevW8bWql5n8JsDLf0qAkVlJjdez0Rl9y
Un9xcneBSsH/ZXh1+xuU+cYG27YHkFjixWXVXyZlr2ByR0RRJjLBwZBK8nZWCDsoLbDbF019LkUh
Cjvrv0cokJP989Ma2tYAJz9m8CJI1sb3Zf0chhBQm2/N6pcei56OImscnkhJXkqlges8tr4o6RyE
Juh2q3e1MYJkmgJdn97/pUtw0DFVRpYMNj4pq3jHAJIpfe0Q5ErHQfHtzLc15G12s/5tjEVh5wcz
3tbOclCCGcZIbQsUYSzQkyQIbcOowkignTvLvBxA2O33ku2aVgJSEeLPqAMpUuhqJnKERvQ86K+S
PV8vcR6QEpyIfXRtxOij0tHEZ8Zgt6rMu7wd/dQagjBZXC1XjoWqgftEP7Wl9TZYTeKqCwmmXn/U
jPJaqzt3kVVH6WVX10wnXeTrsiifDDs/WH3jZAmSeJN+teiFE9ep14Ygie3qo2bV94MG2vJyV5Np
P86iBkx1HY4M3bCJjb3gpe5qO8HEDiSOvCHWn+upCUaKYUZFskFuq6A6/T1uUGUN08CWSzeeiF+Q
R5N2/pwicC8Kb5QXh+iyk2jmblYWpykbVwmXPZKHO7uyAptaxyV6ixR911bgpWnnQ97F1xV48qFG
4SkVnh9V6w3j7KvqfCzLyk1m0agV8+wtb+Cg3SILGF2QB/fk5S5UXspFUIcQXNUyP/zcx3oDQgyW
L7mdgu6Q+uiy8jvQoASLT/356h9oiTGw/X1sfD8LMeSGRjGeGeSe9q59y15WbPJ8vot/0RcEBAPa
P+b9JDlSIPio1wPp36b5JANCqnFJUfdB4Tq+Y7P8hhc/m7vSi/38ZduWwDn5PENLl64eDVwpg5Hi
+rrTpAOmN2j4KPWCi3IdG8+L4sBeSdKiNUoM2OhT44SpF7a3uuVMxd1QfVH7h+1lrd8sZ2Mc7BvQ
u0FTK8oFQ4uvoBswFE3wyQm12Njf+ez2Zzsc4E9SXBGbwkm0MEJk2EL9lzotOqtDMl9NND0kkU5d
6MM5oRmeTKN4nvrFycJeQA0g2lzuGuitfsjangWy1YmOSOB3DpW/L2hGiGInI4JCyXrMc141B/19
ikr/2C/gmW3mPbWVoxy3p658k2zRKK9oXRysTIhCdKPGMy/tr/sxd3M5mMEV3bc7M7mZstdtr1lL
gF188ryscSjVJGorFML/myrVoaBF9qJU6Upf2R/QonMxo243lWUTfHSNlX8vS1TOQKAdz1gXAK0e
Sne2+29mb7lK/NzKP2WUZjqQB4Oj7ivVyG5ewDqmZPvtxQsOlW94iOY+CakFVzaaB1NzkcDV0Q/Z
CfIQArzhWx0yEk+NZLARruhORw9T8hxKgYS5KqqLXlUMUDa+Tb6toZaUZuhn+I7+WCBZ2+4q1EAc
1rRHj5mriiIxgfPwYjxZJoeSoSDDoqttUDffKKrl6lSA4Gn4GL1x0v8h7Tu249a1bb+IYzCAAV2m
SioFK1nucDhsM+fMr38T2ue6aJguvKPTsDtqrAK4ElaYU3mTlOqUSMX3MGzvVfypp81D1oUHrfhK
20/jFHhViHKJHi/29Y8r8Ic8Qm+XUQAK6dC4Mp+x95rZGRgCsVAj8PGbHaGVBRmcH1ryvhlTzAm7
dT76ZvSmdmDT0b4VUfp9qGZ7Cv4J4i+1UvhLNXrXjyi6f84pqXoW/8u81S5fqif9te+mT9VM7imW
eMJI3bWj9XJdokiXOefUxvmQpgOCTCKRF3U2sGLT2RaWqRIl2U2mcG9IEGx41uI+IzToGG+rcTZ2
ug+KR8d4+s5AZ0EcfhR6KRa7rtgPD6QLQphSBcYtqyvnXzHb7kPcm/HUeExiccSSxX+/2/6bX+Rh
dQnASxssOADpB6y35N40j8DSkYE/cP27CTSFR0oJK2y2Dw2MYc5+yvMdtfYLZBQq6DvCB4kWThvu
rksUmB+PrAte5FBVBvhWWh/G8hOY92oR7dNf2gC/grLJpSK9ihZpN2PIafA1HyBJOw0Uu156DvzB
o8f3OU6gl5iHDPNkT9ePJzAEk7P6iWj5HGO/k8FXx5PmKfSpRjoZFJatgrnourDNOIXah4weFYgu
34PrqlgGXpsqK4tZdQFHWGKBOn3I6SETxakNiGfo4koMy0xWYsA2lOiNjIwq/9ndoBTrGuD6sOm5
ANQno5TH6KbAgW3a20oilxUUi9xIoNNWXc3sbyapepZoIEgT1c0vdZHB781pi6lIkQIZjCuH1RqX
E/1EUT0v3MhnnKEEAZJ1jJD12MktiKbs+G55A3fHt4/MQqwu+L1UubpgE4MDsybD2DPsI9If/SIy
c4Gi8Bt0wRA3DUbOMQwVDgeqT/e93nnj/HMydcHjdNOhrG6Ve21kSzlhiw4dOL09LoY3Wb5eP+S9
bGfqsWmerUFUZ9rOIFcSOWOPJ6s35hBjefNDcVDRCk/37/yWLcYvRhcOFEVB9r9osH4zH1/J5Sw9
qMw0ik3IVeczFjAdPVRg4gZs0bRnbKvP2O67bu6iu+XCeppOuT6o/b8Nd7wy9sqRoYKJKuMiw2B/
X2lj2s1SFgaYkuiM3E2HtyQCwttwiKLz+KER7bXmc64F7JAjSHRnZNp66xhWdEvGwdODIbU1vAFC
dTpllm63ZLlPJ+tUL7kPtx7hkTDsaZffSVbjzqChn3sgpSmxCAtY5Pn+2DQARGeDnwhtBsrCAJqF
zEXkP6RAwDL84VmMNrTd/7hoFb93EFKaY+IGLt0KJ9uQfuSaP3Zns/MTetbKGRB3h84Q2OxfhGqE
KDLBqA8P5zzPtQFw5fdu5XTDmi4ZKMqI/yE8QRZKLpI4FR7CuinSEhfaAeI7PGEha2fcV6AoW4Du
gPqnm4B2ofFFOIbbKn0Ry6k0hBbSMJlokRqTQ6zXNACxoVq9zEbr98ssRKAUyePUukgyM5cMmJC0
T/HAeGITOcF96jB47PozOTA6aoa1ICKY2PZJl3NycTMre6tKZcjtVSAhKac+80bdQelbNb4pgyBI
bweVX8L4LnAxkLmMMzjAhHzXO9VPmug4Tcs5CSyB4xNcJ98MLsGH206soqopoS2nL1Hd7jqtOtAa
rFtafLjuZv9i9ZeDsdf0ygHSfqFAyUCKygab5NoOveFk3RSnwUPjxymcGoOoIgRR0RG5uDmOS19M
OQwDjAxJ+0CMvd7s8vKOiJjEBSpCuXCJJylVTQt3ORRvJjgk21ttPFf0dSJ2o/jXb3K7uX4xd8rF
SKlMs8AAf6yb3PQvymMP/ms2bB65AOz0vxNb/jy7qj0dmTVEz9eFCz8j52tIQHLaMSoestP8wl32
qRf/o4PHQNo1x8QzPomQTrbj80VvOC+DF4cyAdEIGWX4lQKcUdkt00tFZExWuVGNmqgorRMekfMz
y1RqmGBDZp6aE2DdgIqd58EN2N9e9IW8FgOgVwPzIAUDGkhvS4IxNjJ8UpphP6WFe/262af844m8
+tSc69FqSZqJBgUuumM6nsP2s6UIvuh1h6PyPV9S6SVmv9DAjJrkXMvg8Rtmz6DdCavtgorZdXNU
+Y7vQNImGXN8yi7FxMWYOHHyrESPefIkiQaVRafivE2RjGM8DMjN++KHZd7M8bdi8YTg/9c/D3Yw
fvdpUaA2RkDxeYzRK+NTNnlmJCiFb09U/FIBVeZcS4MNwz6MoY2tNwLXqHUUhPfyqHqZm/iGq35P
73Xw5ownTKSC57V8va6B2zMBK/nsDlZ+W6uLaAoNhq4JjEj4HB9jogRvAIbHZrrd23Vxou/GuRe1
mM0OxI6w9vk2BeHR/ElKf86qaFF4u9u3OhXnVSQlKAaghrDak+yw4d4qsgNAsSZf30df/WX8UFXh
/9yYyrcXYyOKYl1DbS1p5ZfUSL9YTfU4DhPo5zSB02Aa8XenofKbW1KcZFJHBug+MQ5t33+RiIgT
V6D477nvSinIHA+TyjaqsFVoT0BTVEHnsbxc1wWREG5dpl3mcgoCXFmzqDtaLG6sTrZiagKvJFC5
dwNYnWWOAqVQOxhxKc9AYzNfOtA0DHr9JbPk3fUTiUTx/iJWtJywlm+ch3aaHdR0clTyAjZjgbb9
Rb8NbHMDdYfqPO1glw4y1t7+M8ZOnPEc+QTMPy0GrsmpfxWlyNsqdxHHOalBagqF1qh4DuX4RILi
aA6m6EjbicBFBueIoh618JqYDJzP2tHeDh5Yxzz8Yrnd8V+GHOQEt4o3nAtH9KTejlwX2ZxbSouh
GQp2vjqqns1kPFX67Frd5DXEsvVRhEkpEsd5Jzmw6inv4Z2sWbJlUtt1Ckre0JXnPYYjr+vkXxz8
5WxcuhPGMvK5CGhDzBXOoB1a9s3+O0OWif1IMBC5bdIXWVw+kyxxIIOnHPlMHpwGA8OQuMe4KQUe
UNk2tF9y+F6jhldTJs0Y5mgwhsjAu3LA5d6mN4szvYQOao6AzQ3vRBO8oqvkm4+wbUtTNcBCMGJy
w8n8rnWIi8cxQJQjwxFVODfQWNjD/3JMLsvRZIAgFCNeAq2XGqCb0/cArNwzEJHJ6W/myg4P/xJP
gEc6udFEzyvB1+Q7ktMQ0gpQW4hp1bQzAskNVOksxyJiPdHH5JxLiYScZGzpLOq8pHtslcc2fzCG
l+t2IJLCuRe0iFOj1NjDBug5wylqnVQ6Z6kgnfvL4+LyydjPWEUbaVGp1BKoCGZ+tM8qq339Qz8t
n7BCK/v1PTll/wj5D0TfiXMnJThPmrzE0RgAvOm35/wcA6hhOS4vYMhEZSjwRPm3SCTnVCw1yLrU
gsMs1aOuYMZ7vqGNoNW/3ZFaqT/nTUY6tHnFitTSvjoobosXaeWnz+qTdWjd9wVLl3wq/eos3DBi
gfrPFOvXV+Rbl5kWxRLoEFnFTT2Cy9IDxwsIYssDQAkBLG0JfLTgNvm+pZI01lSyFVXJ+NbrqQ1A
IiPfX9d/kQzOl8xhU5saFuPcJPoSTeAy9/VSRJ0qsDG+TYmydEsTlH9dEK2rQPTERgAYvIkkSn9E
Z+E8hqo3Oq0iKAZwHF2zf2lVYCgJcZZFp2G/YmXKiRmVeaCCDbv1FDREJxcT08du33jZiZ5BcmXn
rnTfCp0++xDXdI/zIEmf1HWPwWm3Cu702Cfq0QRoR3TO6n2DIdi+O+aDAbCqr0Uscvjs3q6J5hxJ
Qus27tCNdc3mM9HuA+G4G3ML1wRwbmNRrCFvcighAdCszZKRxFcTu9mzWvbiMeuavA5tZjFIiSh4
m5w3aTNVnymDih/82WFUCIlrHYI9xfB7KEyEBLrDww2kbaQlWQWLlvPYTqmjaIsdNc4koojZHpi5
+Eh+SXCp5NmqU5R32MiZdkp3NwiiWCgNnB/X/cfmp0MJBPhsDOaTb7fWTTDnc2CChZkkdhR/DdE6
B0pPSmc7GP0qebkubvtgK3mcv1Irdcn1BVlBgnpy+ZA7A8oSJloAyVE4qrv59FjJ4t5tQ4mdnJEt
t3U+oysaz8ax/8k2JFonuqNoQExe9tK9tJWd3omAKUSyeV8WmlPaVSB/TA74gPtu378vzX4EMctY
HZFzZmmgaWRIMFg1q8cwvScZyOcEUWxT51ciOMelGRO6N2ylDlBADkCczPzQ5amLBsd11di+Mc0k
QCwzDZVf5Y8sJewJ406R54c2PQwNen7qS0KegvQp6F8GEUTn5mtN/SWPb9mYVjoDbQxkVqnS203g
SnXsV9l9RX98DNvIWMniaiI4rqqEMoZwJmqzkcPANVxyV+z/7SyCO0vQxdz0+Ct5nJVlJnTPSGHV
JHPN8XvcPF7/Vts53EoAZ1pKWUw1eBqxiReifQEgIymYvHZODth4vtFb826J4i8RwcocaoNO3pjf
9FHzBrxtWuObbgIuq5zcSn6TO+vp+k/bdmiXz8oZ3pKA67o0WU2j2SfjTkruGNaFYT2X04sOku3r
0raN4yKNsz9g4mYAF5aQTITnKPEz5MxLelqoaLJD9EE5I5RoZjXRiBHkeersccluhiQUXNx2JF19
Uy5NMEiWxWmCDKXT1HtFxas0wYJN0B+yZT6QKvFGA0lSGH1ZqsJu9dbPZNEygMAH8Ct6VJfmFmgy
mK5CLF9cUr6WxU5OT432JWv9ThghmJr+kbisjsx+zyoXbOcwD80SR1bueo9+jkBpN9ja7fQz2udu
/CG0oosb0PimTVpXw9hr7y4OhMNmdWrb0InBYnZdKa97No1v2MSgqLBkhiFSYUU9Kc9DiX0H25x6
uwwKgQGIZHGeRq8xOzYzvLE4cvTcr3vHCp1JdqZB8GzcfBz8+lSgIfz9U5Ua1spkDWn7klt2Zsq3
Vtf65ZS61+/uLwnK/1k0Js1+l0PrWhqyGd+o0MDa1O8iX0YssmeggYkh6K67D03m3Ee6JHKSDsgn
o5x4Vlh71SA7ypLbIJXyBAcTXSDnQqy4z4qUAZ01LgAoX/RT/jwnNm2B7YqNRLx6smdF8RfRRj5T
gL+bGMgffr9PMxkMhaYhdh9jm4EpJ363z74RO7ir/dinP66fUnRI7iUioYMStiMOmY+oKYyVrciq
E1ofoJxBCW+ljZzjyLvC0toeo62NG+zep2p7HwXDz4U37vVCYM+CQ/FtG8x/TsaUw0sR/YReOpn8
UcScIBLBJShKmNaG2kDrlcQvh0cC2N9eUETeru5e7uw9/vzmbBUKYjfUs+LMlu7YMHK7y50OmtB4
8331onjyvj6JUqHtuYuVWM5xaFEyAiAOYkFRsouARpX41n1xYnuClWfcWRjclfEAqE/JTXUWjUAL
gqr2XlhcHzotNAuZLSP1aG5Q7HKmffE6OLIPErjEFkH1iD4j+/tK2pA1RdczAAdwOuWFaxk3tb6/
bmECh//+lVci+qA2sCANl9VpN5IMbvBT3ZxD8rUSDcyIzsI5jm5KMxCkQutLmjiT9aT0ANnWXq+f
RiSE8xflpFqGPmLvqA3uSXqrFndI366LEEWU93bA6sZmDNfNvYSPMjqKjyaiF8l48zIWEnmvfKjW
c9F2fpLbQjGE0haJYhZ7gfZqTSIWCBb/rvhzvmBAMzwuAH+DlKk13VGOj2k/iGKwSAaXVETgQQvQ
ykW220b3ilG5YYQWmqE9yO3gZRH2m4FFm8iAX18KrG9i4EBOCriVDPR6Ilcv0HeVcx8DtfJQZ5uw
PX5CkDsVuYuqH0t8rumDQFEEoVJl17JSlGGIqUlD+AoswAFpm0HlgM+aAP4Wo4uvogrF9YcSlrB/
l1agvt8PBfr0FnhDWowrtj91YycFGPXHon2NmuT1422PxKxUk0tA8kinOW1g0FRBJoDiu2fpABhh
I3CsGKPCJY77ymU7FCrgekL3Q+3g1Q/gPQqa67UFc3Qb4hmdC/ZlpfLabl8qgqNuz+GvJHFuxZKj
cLEIjGREa1ayx13i67fh0QQzRu8an8H+sTefBj/9dv2KBd6MH9HG0B1SkmYG9kLxGKL/nMc35jJ7
14WIQho/lg2bxzCMjucF82cK/BlQcTr4M0YDLv0QtaS21dRULEKJQgyelBvQHaCdYUvveQicTwCJ
LVqyH7rkJM/9XrZGPzPePnTAi0ju66VW1OvVCEVFsw+kYvvIBf0oWOHqA0a20HUTiGMe5A+PigcH
IGYNlQLp7XdDnFrQc3Qdi6hIzN/hBNCMAl8V6wEbsh3eiexge8adEM0gliIbhHKGECC0WnKN6o2S
vdWglI4gzPpHwvw5MP2T1M4sF3N+9vVzbirnSih3qwagzOmYwqmrkgK0ic7OuwDArbUg3G7qy0oM
l5nLVdVak47bnMfao+NLaCVOmYM9UK18y2r2kmoK0vNtg/glUuef9UMQLm3dI8D/u2IX+aWOTj4g
oQB1N+4LITnkpsKs5HEKU5T9EDUoKb6Pfkw3rVM7mLACU+i0q3bZTtS6Yjf2h36uxHHR2CqaOQXp
GBDOgLFsNb29ZJ/Rp1osbxmeQVs/dqJq13VV0fm3fgqDT4aZPXiUBznIvKFww6oTOGmREC7aNppe
WcGCWzSTL6m53Gs1VljSRZDLiC6P/YpVTNfLRi5kttOfHOK9tpe8+MDAM0V7SqLD8LHVlEZzVtEH
AKX6XkvNw0DeaJXur5vwZi600gTOb2ijJGtzg2w5VCSb9j+ifK8Ph3TxdVFdVWhTnLdIyZDSRAKA
UXQwjuaecWdVXnkIbLL/4JzY6lyczwhoTjKAA0EVwOeQ3poFmMHvI+OzUecCddie8LuI4t/y+aSh
WlyxnpQLYldXsdsd6Hcx+vPOCfYqWvYR6MX722SlfktBjUaZYLvgyfQzkr4pWnUTNPnP64ohPBbv
I6ZxHmMWw2qMO4N1zA2P4bOBGSrV73b6aIt80nYDYnWPzEeuDpYUdTsmPQ6WVonlWNpj2NK7di6f
w9h0wFz6tZeqhzKf7AZ0vUAqV0cbbyNHj6LQneUnUrROHEuHgWYHOVQFdiK6dc61SGA3GU2KgKDV
58p8SFsolqBbdj3M6e9Awavza3MtFwYD1VTmVy3w9TG2jeW+tb6b6bex/x8jHP/oX2KlKKsQ1sim
2TVEnAQpkfpYH4ad5Gpv15VJdDTOy0hhFwX4x3hH8rOm1w6VgKk8G/cWRuESgHLNKRXkJgLH9q5t
q9vMTNqNU8I+WL9bqs+z3thm8bMqP6Xx/yqK8zXhSLGgy/LZZQYEe1bskml4GkjwPUi+DkskWr9j
qnYlePP1gHHSwUg5QtygvWi6fEvV5r9mJUMplJhgUjQBY4Zyye+WKBFNNow6QGGjvSmwttgPdqp/
va4S21H0IoMLb4OJmjxRoe1jAr46dXmLWgN4SpmXpI+NxOx/2uvw2delbmvFRSqniCNpK5mEiN2y
4aaNE1XHprgFgEleCoxZdDwu2KFVG+PbwJnJubfUdySO7Gn8kUj3dQvy0MbuRA9Fdl9/asXlZJwS
Ar6jADI07jNHJ7b2FXhsbE8PAjf4l6jwSww/b1erRh8mE4Kd/CA9NgBnw9JV4TQeS43LR8kVzbNv
wqOvdJGfuOsSs6hUFsi7771XPOHd7Zqf8gLVhdnXHLzeHo1PwjnNbRO7nJKLfYWiqwAnYRWxx/B2
OOj7BIjz5mJPD6y93+zM0c6/XddMwffjJ/LCSMb0t4KBK6nfAVaPAvMw8UACd13KZhgDaL1mmDqb
gOZibDZPci7H8B1YYzOCT0XsUFEY2zzISgQXKQH7VM251cPxal4J7vDksbaeOt2/fpBN+1pJ4VxU
EIPNZA5RFC1ilJLLu7DyaXNTGvelCt6QxS9FHHOim2PHXsWTZrasQmNEdlEI1UtOUTHbeik41aZ7
Wp2Kc09KPuZjgclk0J1VdhIf9O7BbFu7tBK7H0VLgNu2vJLG+aiiNvO07TQ0lT8Xh+yepQCBy2bV
B5tRywa3siCuiI7H+SgKYmMjoti6iUIvNJ4s6+egvBnNa0q+XNeO7XLI5WhE/v1rtQ0yw7DARbb5
ro6PuYm9lHin54+d5VnxF7DcaFkmyDi2S4QrodwjPrL0vE7fO5UkvzFzax/2uUOGxV6Mbp9ok9sB
Aa1IokOfvUbj5AxKeCOPyb0O/AeiSj2AIAAGbg2q4IdtqC6GAS0LRJiqYoBH7PfLiPLF7BsNoUHN
XL15lHK0BHfXL3zjy4L+QFVNkF/hWcVvOamqPKRKvGAlSPfaFkhok6cD86CdbGGtZMO//CaK8y9x
b2lKY6HoVLRPrWqe5qy0Y4CR0IZ85N5Wh+J8jFFm2MbNUHtNcn/qblviLKJW5pYN4jS6KVMZDDT4
Pr9/G2uO/7PzwyqFyvvyuHlLgO2yeAD1dUWkJhuB7Tdx6u/iwoj2oH3q0LrPky9Bp30txm/XNWHL
Cn4TwYWYNouDsjVBFaTdmcgS0hfjWB4TtztJz9h1APUUMMVKd/wmpABhV8VlQBBMFaLLBF1ZXs2z
Zu6z3IAOhrP2mgOXuTBQO5MWl4YgUpUbTx3BkTl3L1lhvii0FZjAXz7lL/n89GFX1hUDIQR+zY1x
ZFiuqQOMcPSiGzvxYiEV6eanBKMq6r2KASZmZpKrgDTHYai3A1BWVeCOkrR90UcRXZ9IBBcgWhKP
E9hjEMqzdlePww4Lmd51ddm05tUpON80VV1ASwnrkWBEsPWEIITjyiLNbrJeIGrTDV5E8atopQ7u
L6lHJqlRW+0A2VhjFeHz/3QcvvC/VMGcTR1mhGfrdpE/6e3XKN53w8N1KaKTcFZMA0mqigbsEb28
a7Tn3jyM6dNHRFBsAFIDLRrKWbFkYp1iUDFKW1dOPriWdm9qj9dFbHsKHYHJArklofxl9d04TjKT
MfjhfjyXZ8lr9vS2OoGx02t2ylt8Z2D4RjRRsalyK7Hc7ZGhVvRyTuADk5uCftOxqIoR+Un0IBMe
j7vCSNI0ySygC4yfN/hJ2CSijA2KHoQP7d2EHQo2fVbtRF3gTe3QDU0lFIm+xrcMpykZDWQh2DLO
/9GAuAbenEBEIL0Z7y8y+IZhHOtpgGEOtCU7TP4oX2UCZqcKgzjtj84IBWnjVmVQU1bSuCDZ5XWO
BhBCPluMjd5agCqpXo1Jo8DHjO5L7ype6Ueennjmj+s6uukBV5I5XekjJZGBLw/31FgO2Kxup0kV
DHZvvXB/Ox2nJ0OeWFEkY52abS8RnCveYdDj3vykPs4gK20cmth1JXCGzHX/ESxXB2MHX0WPIdSV
sQWjKcBGPif6vuuBT0/va0x+p0cJO7rXr1Ggkhr7+0palciDHOVgSwA7l1TtQS5ZW4KCy7ZV/9J6
jf19JYJKQd1jBRHl6kQDLULzUBSZ01qd1yeLYG51a3UUXwx9XdmysPXLN1sJYAIUJYRlK3cDKMC1
fX4mP4hNdxnivOk2QpPe6p1oSN0ValgGADH5ilzUZdOoDRYs4Mh0pNxZNwbAtkLgjaDc+JGvtRLG
X2VOaNTAM7t9+dI1rzP5btSvH1CIlQgueemzIAAAN0QoEmh3IsCLu8sgOofw1rj8hVRmtegppFhn
64GR+FlueCOdAf3mYKN+d/1Imwq4OhKXydBgIlMS4JVVT3dWdTtrj4HU2ZKwArdpS4YBTUdxHBMn
nLuQi6Ls8ABDZ+vR8GbH/G6gWRy8Ja9lbGu7BGu24354u362v9zkRSjnLtK+o73BiPyYB2Zr/KC8
PxG3PBj7cf8RVgRo+0Ua5y6mCVy5RoFXCqN+ZKiEwaEDT2uG9b8PwFz+JorT9aXX+2wK4OAT8rOa
mrsY7wINrVCc1pHJDz00ngVXyfTgD8+7Ohyn+iBEnzIseRFgO5PjdGjP/S59zr7JQM2jRwYdRA/S
Ddtcjn1R5rOpOpgzNyxLNg1L5qLZMspGaEkV3HDyaraNJ3XDaWm1veCETAP/OOFKDKehdSTXaaNN
WI3Ckh7K36cGIy/n2GHzRKB+LB0RCM5mMFsJ5LQzALYjkeKWwJt8aQqQZxjHsD43+j2x9qXa2dfP
t32LqN6jQwICUB6c2zDGJpEq3GJiPsfzW5dI/tK3gksUCOHr7FLeK0YmoVEhYX7VeECSPHXu9XNs
hzHz10H40rpEujChBDXm9CV70vx+Fx4jN95pu/KgOcPDfBLp36aLBNMukU0A4egap/oa5gWrFGj9
rlq+1OQ1Ku8tLH6IuPW2r+4ihfP6gGU3CRpkmLk0coc22EmddLvPRcOP2z7RkjXTMFWqUH7TIy6H
Rqoj5Nlz5VQHaPtpRl6DtWislXwBdbEgKm8NW2rKSh7nqiLsGpGwgpajY/uC2diHbj/tNUzP3Y7o
hLBd7HbfOZEX7YbPhQPEwY8EuJV87uuVE+2qVINKDt0Bs0pOF/pxpNtUNB64+f1Wcrjvt+ThEIVM
9YP5POh3LT2qg6ANuF2rWcnggrVkFGC0DhFhNHt2ylu2QZCiiwUwNYec/j9wb9nd/OESL/L+mBEJ
lpJEE76duhs91el31mGwG0//ZDoYgWZjsqc2tDtf9BbcDDYrudzLSQXcfRTMcMV0fEza5k43v9dY
8Rsr2dFCy1UCMA0vlrASvhkBVmK5QFMkVaFLJhLk1sPC1ZfaiVyMk+6ks3nsdiDlfbzuyTb9ykoc
F3CyUbaMMsEimS4d0xD8v09S6YypYNtlM8qspPBRJtHHsSQ1cS3zMS5Qwf9HLQCnMtlBe0iECA+i
MzErWb1n1GXMh8UCQkebe3m+B/5eQA8kE5xJ5MT4MRA6WVk0szXmzu8BKwgYr6N+C/T7HXpQJxEs
k8Cy3ysmqzNpulov2CombqM5k/GFqHbXi95mTLWuWRrnPZRMTSuywLI7SXXkAWOwU2VnpLGRNt+q
AXKEsvLHXgFfU+7Eo2qHRSKYV93qPsFTa5aimjKgn/herlr0fYC8CiFhATC7FD7O6E0Y00+lid0s
MXc5wxhqKqdtU4GP3o7pK9GckuJjLv82eHX7MznGmLIrndSJd/kBWzd3oSvEaN32MKaKMRGklAbh
PMxStVM6VEyB/jPqHHpmaFv36S52LFtxOowGsOF4kEObh1Jw09tGchHO+Rki1SPIBSC8B+uL9KPo
sOnmR5PoUrf19iKG8y/TIEtG3RPoLc6o+5gzO+a7ANuBDFsG04s7yxHlf1urddChi0zuQ05Jnkk6
i/bSfnDVny0QLqRP8S476Q8AVEKMak+SMMfYwjH7TSrndZq8GsdGgtdhXxOI8F7sSbetHXtsq48V
LhnwCwYAMXahCWKy6Fuyv6+cg0RLczGNBSht5i5Dv7sbbCAKT6ogVvzF410ulktjxq5ryBSh48Co
VZUb9rjMTgOmGkvf/ND63m8XyrmjYWplwLMPBETP/R4zBA6RlZu47rzrEVCkoVw+g1XSEDSCgMyh
kT1Wua024J0RLYb/JWv6dXU8W+GslkYRLD3rsNks4wWGP8N6SQc7QCmqwn6PKOkVKIXOeRfgoHRV
Z6BMOZPKGa0bYBg4ae1qIp47wf3pnCOpsc6clDISllL2EvUZ1dDUEGFubeeAl9vjvEhNZH0G1i2m
H8h3aQnuphaGXRmO0oNRI+5EkZ05iD8D4UUc50BoEdG8ryxMoFGg8gfA3SojW1nkXQxgGTIj9c3z
V8XMHqp5vIklBUgp/wR55pVJ6/9PyqlzTgWqmWqoo2M0bdln5q5rvmvC4XLRB+S8R9DGphkU8B6t
l98qAEfOz9aP4Gb2Wckh9HVAaAJ67Pq5thPCyw1znkTPC0PuWkQfM9z1iRcVfof1+yl71cNHJf96
Xdh2m+ASEHjKwhmUQRYAElB2wNoBNk79/jnfyffajo3ekVN0zM6j6IQileXcSjv0uRHHSKZk8zGd
gAPWP81BB4PfTeEHlonWnpJvz7JF8tRMZ0wjJcgbgpNsHlIRfY/AnfAdxyAGI4tSM3dSnazovtF2
uWybsSf4VMyS/zA9DHRY6JyCc5rHfdYmq8yxAobKwNHaLQAlzHzjnmUL1afmnZnrurxN3b+I4x+X
kZH2plWjECGF6qHoUjAT9QeQEYuOJZLDOeMqzZe2G/EAYq+64bDsrYPxo3ZnX/GSo/RkOaEvwlvc
ToNWZ+Mcc9Y1StiMsLHkIH0GiCXY9uziFN4MXghyruJs3ucnehBtnG1n8CuxnK+W22rSKZtU6zRM
4QPRZXwaQevQA5NxtEdyR3OvigUJ0GYmvZLJOey5UwF7SjG/wjaF2x0Ga31ppwo5SUVfkf19lWeB
lnqUUGAHzkVwBPTEmL9VIkq1TTNbnYRzxmlF20BNmGNUXqQ+tLNQt/XmmWiikLr93FlJ4lxwlZK2
7GaAdhApPWet6s3j9KDOvauCyD6YFDyz0vPcz06ijl5sDiBuNJxOAf8fAJeuW+F2drT6LVyql/X5
HKUWsqNFQXYEGEp0f5wMBwfSTIK0WbwyI/qUnHtO0IaXigqpbNNMfjuAmB0rQaOY63MzlbicjN84
6JNcxtA36rZzY0/uwqbUwKJUAQuyPCC+2tGDCNd1M/CsJHKuJgDPe9tQ1HAz605ND1WVu2Z5m0tu
ptaCKC76bjx7XNmMwBwKL99t6ZDVxs77d8OMBrJaEQDBdixfHY9zL2pUa3LdIlsJzpMbAUDHvK13
kkOfW/dfPgftTflxXT1FN8p5l27BZLFsIn0witsgbsB8qdl5vy+AeK+Mb9dlCeyfxyHQtEaP+znC
U47aOphbADyghjedaNL8HajhSpxVOT8TU3WiRoZrlE7kSPfGrgepsoeyx6k+K/n7BruBSKF4k7fc
6juwIwASWPRE2X5Qrj4m54P6gFqhwd7MS3AmoBmKHEVNbVV5JJgST/Z6+AA4KLgByyYihkyhbM7n
0CHSGgu02W7YfWu0wh8L4D311VmZQCQ/A5Ypmg45/S4P0qcsf5Q0UXwWfWnOA/UmkCRpADudgHWO
Iar6NVRu9Vg0ACRQXn7cqM7MSu9VxCz2Zrde9G/ls3FPUVuSXf3MeJ67c+xqo9OKAozAw2qcH1IM
QPR1Cp7vYf29Tu1ZfpFUQQ1L4Fw1LsMZrAhzXAme7hjp21Pau4ORPFy3R1EWxc8MhGNl1CYDCmP3
F++XE5s0nk6xY6BCZ+wZz2nzLGqti+6O8ziaXNBGnvDsC7TEkQNqL6Zlz5OINlLkv/nhIhpPs6X+
7r9TVKv+C/8tyNT+mDWqMwPZDfKbCmwrMr21QABuojYW/Jjo66x8aiJRmXXbzoiiyoYKTHqT8zF4
ZpRGOEEP1cGNlZ0RoSf2qouK5yIpnDdRMev+79J0mlt+UEl2GTdn7Eu6cSiaP9u2aLSBMVuKxQTC
ZaHgZ5g0K0FKkUl+KR+7+Ua3XiUsF2PLSqD826+xiyguSgwShuwNC6IwYwTM4NRbvg17co/xh92w
S91ZhMWxfYsXedy3qhesNvYMhafIBntRvURDJbx5iOtGcDKRIO5zgbEjI0GKqbo+7PbY2QSSZwpA
8K95On5AEgjJKFV1MDEr7ya4ejOQsVn6McPodFj8kwEIPPyul7tFBJG95QnXUjiHQYdiGaUBK3AK
aqU00D0JW5PXlWHrytYiOLXTjJ5G/4+079qRHMe2/SIB8uZVNmx6U1kvQrmWd5TX19/FrJkKJVMd
PLfmoYFGN5A7SG3Hbdaqhx55JVBghpcFfAvmvdXvr0vZ8nxrKYzGRfFiVDqeQK4McLr+riKumXFc
+vZBVFU2NeDvAvTl4ysOrCqhhJFHFBPjQImxLNY85i025XlffvsoFznyRzmyrEitVWPPLseazTD/
KOrarqNf1++LKiqbx8niRQiTDquLlccNwSCKCVq17hTpN2X2JSL3cfyYdZxX9mbuvRbGaFlqRePc
RKgBURx2bRfezc+pq94BUTjbL17hksoxFMBIcTRvs6SwlsuoXh5rg2hMYPdJ98tJOcYulqr34kk8
8naxts3ocpuM9iVab+YKmpLY8fGN5YHkL9e/1mbAXZ+EcXBqTQxBNxNaB+pf4HX8LCCRPTnVE33m
9rvwG0cgTwkZR2d1jdoMFgQOfv4kucXBxNjC99bX8bLuHNIA6zHyZV4BfStuyNiA11VNskwsKHxU
fYnIZZZngEb5z3u+avCeV2leITn/t3fhFrClshLJNlimvla6DJD+GLNEnN8Np8JLbxGscLnzmxTU
O0rMPO+0zlVvcof7LOWcmO22JJpRRZOGqhcWQk/JAx5uWAgd0YvzZ1d5+T/gZFHv8dnw/1wx23YZ
xDyOq8GiGCOADwWH6WA3bnOiY838hakt1MYPt8u4mTRfiKpY6HyUJ7LHlrVbONlJCLqANnCvq+y2
xl4OxjgZa+zKjGS4SbPGbhbw+H4ZMc8MqYu/dnmMQ1nUeBHDAQ8HOBQUEYoM6pk4RtD46iu3IMr7
UoxTWTCPMtXvBVG8IOhIbuSRY48CJbYU93/zclibAeNg4lnVikJElNYaV27tcPrSFF+uf6DNyiHN
ZERRBUuGzOKDlGWJKVVgUrtaMWEhIXFI0vmDPB5S7cGalsQu1dKeJd2uY/MoLihgCsZR1DtHT3j9
sW2HuvotrKfpKhDyDDB7yuw5Aj1ICp3pnuIbECf/lQeNwQlGm+p5EcgW9LpKUgw8OWnm6Idq42ao
TKRq7F+/Y54UJkcRJGXSSwwtAqjtVAtvCRmBMFVwLI13eWz5zlosSy3pDIgaYNTza3TQ3c5rv/Su
6Zd0h+z1+qE2c5XV1TFOhBDsj6HViFS46x1V8aPqVAig/7lNu4eh5eyxU6v6ZOIrYYwbySQt7Q2S
olfbSLaegsouBNFyVR10hRNjN5OGlSTGmRhl0isEpBbuFAeavLfGp+vXtrkNJ0tghcQ6Id5GJiNA
N8ZezSpkJVTHVcBJhT+bMyawnAwIYHD4t+GNYpcBDz+EuorPN3gRy/itsrQ6UxeQOizznaL/0tEH
T2vQRb8mPPKR7W91kcQ4rQxwNu1gAHCoVk+DcrvIT2XthxFnvo0nhUmFFCFTulqCq0h01wSuo072
lXVfNI/XP9e2ll8Ow3ikTB67RMOCBkz3pQMyQQektumxXA5aGRgNR8v/xYT/SGM3p+u+AL82hSPs
XLrvUQI+Nqqc9Ltu5zfYUDtwgai3tf0ikPFMad/n6ULRQ8Ll1hLvm5qzjLbt+S5/n0bT1Xu5D1M9
zRv8fV07AuUwGXYmD7R7s6aHsCVh/kDF2jsLuQDau4xEPXInAyQ+YhvdgSb8WdB+yV0OkOXIrua3
tEGeGv1KivalFATQH3yVxsIvw0cL673udY3ZVEzAS4imCnQchQUymDJTCYk04tUhjk4XG7Y1GyhG
9N8SUnL0ZfN2V6KY282rXpZHCZvvhLhqMwN8OMCrnnOeTRVZCWH8vJwYShtpMOeqPynlIck4hrz9
HpSxRaICkQOzAoyJ4dUxD4M8QOkF3R/00m/MZS/VNVhSelBgt0uAisuT1HV2muucw20rj2yCNEQB
QK3IggdEui4VYobNfrrBKMPitNYx0TGwAcoejG7koN822gChQff2up5stixQNbCwzggUIuzjf7QN
sx0jEQhc9P09e819Duh+8Q5sQ2h1A9eVO0dJleFTAFiJYwJAbQrJVDSgQRAkW/NLP3Tz1+let8cT
GDfdiTfFIr03na4JZOLAe7VRJDCENmwd4C3ZolYdO9I6mOZM7UrugQ0wOYVRnbNhcOc8s2tV2Nep
cMaimhMJy1ObZ06pwuMqmHHIKsCh98dSlDB1pwaNNLtiKDuhNKeOkeUHVQYmY9wdO0lzJIV4YVG4
kyge5ND6NindbrZA0nrbzQ1K77qTyb1ttrUrE5DdqeU57cu7rihsfbS8OtJOWNCxe2H+3qM7OMWF
0+bhV1mtXwyzfVySWHXMEAMzdfOcavXPKIpPlYCFNTM8l6Jqg0bvZCpxMMsCNkMWGwZ0tKzwa61L
PyeNeKDqdCfTOhfxmzIUNgaK3Kp+lRZjH8myXRiFbaVP+ixgMV+ykxmLz3r9XdZ+GsNw07WzF2Of
pwerCn4IurPkXFq4P/Tduqx0jDJKbK1/6xXr0JcS1nBjPNcjydF6PaiQYcR2gkHk3lmq18LEmNZY
dWC0GQ65NqM51xOnJMPXZs5QsW08uUr9aDD2ZBqOliDabf9Lj9qHIsTgCeJ6tdiIWc9kMXwVLIhl
yTHPzaRF07DsK2kK9n0ZB6cmEbARKOK/ZYJ8Sj02LeYZACBXnqJXjjVuPiI1bGSht2AAPprxQom2
iHopCdI7SAENvdFBBlUxnf7X9tdlbbrtiyhD/Gj4E6lUvRhgGFVOHidAeFpi9RynCedBwBPDxPZC
TRSS0oddJVaBhETdmnsH0zx/58ewxgZnBgfKImRYchVFYgX1o/AOgh1jc4KWhwxsTsxH3h7P5qGw
MfdfYTRarRKKdETR2swB0K4p5d4wl0PUlsc8FTnF0U0xqizLFCZFBvbHRzFtOsnGIMJZdj/Q0Aa7
7XEoI45ybweAixC2mTtEYqdFINvBS4Byc9NSqAnqPEyVB/3xL3jOAXWBVFVETiKa7Kq+YAjzkJVY
XI5LZ4pvQ9nLCo5eb2Y+KxFsSg7ylAE8t2hlhQetPhjqMQPPmPY3KeVKCvNpKqKhg4tTup38qxti
u5SCkLcWt/35LRHkwiKwH1iUgVIGsrVOEWiJkNtT4vWjZXd/g6oF1cKGumQAQoHtRU+Toc8tzXtK
yZ0Gp59u4pHzRbb950UEYy1tBxIYlOCQfuePgviQyZotiKAVGX6F3BG0zTtb+WrG3ejhjJotiYCV
OskvEhoygFb9UYWS9785TyYk5EMcDwvyXrfVMH2Fliz+w35QuENs9Go+ZS+6LgPbwtAkOLaPHkBP
MedlEaB39YfsxvKbIHYNR7wFtQ02TDM/D3jL/lRvrwlk8jO9azBYpkIdtFr2jfBIhFMm3AJ71hLP
YfIm8oBZt6vAqxMy+VkcGQi6C8xVPIweZnVA5JqhagrEoTMv+dz0DCtRjGcYqkSbxBZee8kdo5vs
CQwp5pkMvE7Fpg6u5DC+Ye6JttQDlANP2dmm0Qgof6DCqneNu8TYukcj6I63zMf5cOzUMdIGVRgo
OBitu2UHyxvfZ+153aztQu3lcO/fcxX6wiVOTYGuA6tBGFAuaPpPd8wc89G6V7w6aHgNfM51vgew
lcTMyGUygZzQ1RbrYM2JXdfmUQ3frlv0ppMCdgxmOoBVh1rBR0vrrbkYW/oEk6fbUdzpGLcYTVAa
h09gqeMlK9tHughjPKJoJf0g0+hBY+7wlHlG6ijn34wW6H886zd8tIlt7b/IZFwJAYd3JWojFOSs
l9+N8m5KfvYiJ9vbbueurpHxH4KUygOZKdKnp9CTHTInfjXO1KCB/udoP/+KdEiRVyIZD5Jg7xPL
0/AgafVkDDcVpn3y8E5cfDGReB+OasFn93i5RMaFGMXcgUR+hpYEFB+ydKfdZOdHHRu6XWDd8Xbv
t63NoPCJItA8Ucv5qJVRCWzxJsdHG3yyV74s++hQ76QgukOJ1m98AfBGf2EGK4FMYJP1fMwUkHa4
Rutlpl8LBwFwwdJTy+Pi2jSBlSDG3jShiyWTwqYbkj0YhwR7qsLD9bNsVk1NlHJQ3TAlgFF+vLyp
17o5jJE/Rdir12JXWTI7eYuE2DHGvRb9vC5t80AWiFgNKhBvxY/SusKMQKWEV+I83S7p5ItEAxVz
EfyNFIBcKMCBN9Es+yhFIlKi9pS2Xlf8OdwN1slIOCpAnc8nHUcT7j8i2K43UBlVPTRQEWpFMIUJ
HVgC/urtuRLB3BUKqPM0S/gyhuRKtUu0g8pDTNx816CdqCuA5FSADcP4Oyk2iVVNOMYA2BvDbwPr
oXzf4cBc/gNvW3bT762lMX7PVEoSKxHCBzY+rcd6X/upm5yxiOYCQREDz/KJPHNj8ZY3UkTAt0iG
CVNia86WsmCsSUKvjXyhUb/0k8ZWHiq42UAB9aHwc+JFrq0ouZZIdWcVi2U9QuUDU85uraFRBIiw
RpFuxXz6oVmarU4l55XFE8d8w0Yq03kOAW9vhqfK8M2ks8FyZWOGvZp4LGGb4+vrszGfMO2qLGp0
KCXqOrvQqbFyvbi9MzvTqQ8EDxyI2EpOsGGh760zHU0SXJ5dbBaC17+BiWV1IZd6OKGWTidONN/4
QtnfCqd8FTBCO/umPdwnJpfUdCs1WEtloppSTLElU8aMqCp7NIVNR9fJDzWrH3st8q87sM2Efy2M
8WDJiFKpReAnyxOWXP0i6OzWbfZIexzeLsCWS16JYncYpdwaOmwYorSRd244iUFkyHasz871I23F
mbUYxptpaJaVZokEZM5eK+xi48FrW2UAzPusdQ3gXVwX9y+ezcAuI6js0N1h5A21Og6xjlKa+nXx
k11+W7+WwBz+D+FpaHHiwfYtXsQxKcFsAuu+rOFItc4JlcNcPxWyd/1I8rahX2QwoVrU2gJFCgCY
dgtQ9BogsqrDTgJYVNSi8p3EGD1pXbHX90lKbBOV88KsfG1OD5RTjKR2B887j7+korUn9JS70AwM
odinc+LMZYfy/i9pAGJDBhB0gde92YqXqDlaqmIoKibTGIWOgMMxoMaOTKZ+0mZMugs/r9/Opnle
BLD92GEOpXahXAfhfD8O9yBiLVCuHe+vS9n8zCspjFZNcS+19YzUNgux9ABwohLwKCDT4uxXbKLH
rq7LYtRpHMGWmHTT76G6/ibzMCkVunhj6W7vCjNo0kES7U53tZM70ffrZ9wO06tDMnomAI2m1pEV
uOZ8mzTtoZOxelHrRx3TNmkPgLxe9EiUBYaSHsK22QuZ9S00+6AblTNAUw2O3nN/DxNPuzFcRJkS
jzcebfzFTgNUj/0CxJaYEqp4824YbTV0eHMY2z5EgspaBlBTMUf+MZB3eR0J0kKTPMx/ZODqjrwf
xld0/Y6lU7xev/VtzbrIYsKL1lYLmGnpIwYMMdKzMXolFzyPag2btOKZ9Oc8jBEmS030SYAR6mBy
kEHRF5mGX0+9X2aSN3eKMwq5E8+JK+aJLUwiLprH4fW+ffT5N1AUQh1VRZ1tpRLAwY3gGkWhouli
t4KnisLHKE3tuK4ca9ZcTSb4fc9JWpVohi2or5leqXW7XiDfiDjYldTtxnRwhARoNkaEywJQjy7f
LHpqC3q+M8bMHqPI7STxZpzyn+hGekOToaKaObOYqTzt3HY8lwPR/7/K9qaZyCahe140G8FUO8bn
j+a+9hYH5MwuAAgoWyv2vHjEJNsKc5HLKGcpRD2qkCBDU1VfEY7zcJytt7/RyYsIRifnPMfrihJg
xgSbXr6Knqz6eF3EdqaD1Py/+sDoZBOluQLOM8mtCDaQATL3BsOO9hTaBv1P3st9Owz9kcb2cYgV
grGPcqTK5PuYLTZ/ZoxGgCv6zW7fqYuijA2I/t6rVij7+WoN0LzF0f34YLY25/Y4yscu4vVjZEpY
KYXXkHPQxSw/+lkOyr59MIrBN9obUZ6P6VMHdrxFeMCQ9hlb0UE2homTmIJDupozIbL5e2Qg2ki6
BkZftsE4NJW0jBLeIhqIlHJPnO+mxY55jmxT9VdSmIBgjNoQA80dVLDSTdTcV9otL85vjneh2/Pn
IPQnrKx6wQBGp0nF79G/AtglgOX0yl3njSfMfHBZhlQaUz+pzUoe40WyXhuS1IIXyeUY8INJ6A1D
6eU5BmmL5KlbCNjsjIMSWvBhwj6rfokRwPLDGdMIj2pPbrKl9bUI4FMLnRlpO8lupsHW9dpJjdCZ
ZwVRu/JQUPKKsdobRetWEbBta/kwK4KPIcubWU4OIrTH6rP7TtQ8ERNEhHR2mVYePjbQzy0vnLBQ
KndL7IVZxsMi2ExvV1fAODQp6khhYJULZUOKJQHIqXv5LTdsLQApXGABY8X9vcLAW1TcjvMryYyf
U0tDTswOcV6xsQ+MufTlaAL8sdiXXuLzGizbx1R1E7UjEeNETApZ6NkYy3KHFFL7EvfHaXipw1Na
uDOv/bY5vopG8h9JTBLZgmW+SAuYCS0z69jYN/edHYMCnvLQ9XsRLBXzfX7m+djNl95KLJM+qkOM
3fGJ5siGW4UvEVYxk5MVP7bpruZhB257gssRGU+QD2qftAZkmdWdNCV2unwd4p8cJ7uZNq0OxPiC
VivaPqFPSUo7SpEksnO9awGa2wXjjgcPuAlnt/5qjCdoy1BqMryVXPIj3xt+46BN6wmgjQifii9d
Aeyy0aUDpvngjUfeYvLmNs9aOmOEqZpKeToqvyfTKWR6BbDenb6nUntAm3sl0m3rlJ50L3TKQHM5
d71tHbQbgQ1BzIky6UCdmaJJcjR9iCv573Ud1AcF3EEVhCcloGB+JHIsV/+rlVvg0/9XMpsaiKUc
dsC/xLCCHwbdIzz+Wb2bbzsv3lWPemRrHLXaVt2LPMYPAIuz1dMRo0UgO7k1y8w3w+Ynsf4GPmp9
LMYJoOaCOTi5R+NHCAFQCGynzgQNc+8q2cz7eHQa6nMQuxyJsfwpVbK2Bjm3O/dYtUkFt0ja26Uu
92o4PYpTCGiH9M7MamdQeOWlzSbQ+pzqx4Dd5ZGKTRhkHuFZ2reeeaDF5eEo3ai3iyed+a3CbTd3
OSzjFRYTo7aCsGAPTOtBGlnbTZM7WV97GLxrJzwQE15NiyeR8QxE7AAdOsOfA7XHjvThRpGSc91J
QSzl+6wonDiefY490r/56ZOiao7SNKUWZWeR0hbMjomMZ+l8UA8oA/hqB/dHcTVR4j3WDvKUNxpI
roulVn5NKhOQySQvSj5FGGQm+kMWvmTJawd8En2Q3CVr90X3D4knXi696eZXR2VcjynHvZrXcLxJ
iRGLWLQzuXzsYvWpRSGJ9Ik7N4OX9c0xpjn0fIO1Q85j6PplSyIzbdgJlTwnMezHHL5XJA2ALXfU
JMw35sS7fsGbzufPWcHG9tFa5DrXsOaEXIuY3xTZI3ptq+X+uozttGolhHE9RlygQ2ZgCgIPcBej
sM4CCIPOFn30XY48pPftE4FbBLVelBbYEa22VTpRKHIUiWTT1iSnFmeXcLc+PusIkjZsAhmGpRui
xr7uMBUPTJcErQc6k4CJ3iNFKhaeaWU+8nkloY0L/CiNucBwmhJrqvCV3vePHGWHHZMzXf+Ud+NR
5gDWUAf50eY+CmOcd6mN6ZwViH9ShpH2Wjv348jpVH3+Rh9FMD46XTRpSHXUflT5bZnPKXYIJI7D
+pw/fBRBf8Lq3SYObb2oE2CPhQSMniBwxCrwIj2F4oMq8Ug1Pnupj7KoOa9kGUkbh4OMlc80jY9p
PT1WWn+fjP8AU82tC+loSi+J9v+/svVRKJOgtYYUGp2BBG0QvoZT6mTlW2w4EabDr1vvZ1/0UQ7j
gmfEt7GM6X5TBNTVc9XsM9ToVI7S8TSC8bktxqTiocBTtiPpeWhMrxOrs94PnHiykR18OM1nbt2q
aQagq7tCbDe5rR/oKjWGxn8oZ9Vu9qg1+X9RPf4ok/Gx8VwJYk2AdEehJ2klyCLoP1GstDoQC5uX
unM+mMo4CxQQFDPRALcjSb/yiOzBKWY3s/gkRFxoFc5Xey9mrBR/EAetXjJg4tdSbHflfat9z2fe
gCDH1aqMswhFSRIqCtyc760vOra3BdRfyn/oYOC4W3jq/t4PvOL+WHAfoY4GIa8TzY2rYocXumNI
2COaDBSRsWdUZmBALhvbzM3vMqqtTTX7bSi8duNTix6arcyKpxlzjIoLqBlVVM4XVFfUn7o5ccbd
N7ohH9WK8TpRFMqiNRbae8E0sWevuwP9U/T+LgzfiRq79p2l8bo/4IQHlfE7oABQiTTBH6Tyy6Kc
tci5/ve552IcTmEIYzyA8xnfG1Maj9PRuulTnArP3H0dCD/Ho8BdUeBFWHZSKO5jETSCUDI6OgaU
pSM5hj7NbTH/crNwPh3HQtmZIQVpdDTVcEJWBzXTvdLs3Ww4FFrAuUrqWa7oMouJEYKuqC1NXKUW
+iq6VliWGusfzbBLh0DsUWBHqZ2cEvR8OYJpjnBNMOODSKKScAxz7T8JCygh99BM+lqg5KjxL174
kDlayQ73JCRJxV5GPqZ/fed4uw9ROYw8y5kc9CcdJRC/TId3diMHu1Wmo91q7rjjIWdsf1gUQTUT
1KUSi62mx2M0J9WMQk3u1jXyXMNJumOCf+Pc7+cHNrX9iyDGCGdpweoc/bDW8MsQdfio3AnnOzP3
k87RorNi4d05P1yXun3HF6GMYWpNZdaFjlJ4XN0S6y6W/et/n3d7TA4whlIZpx0c2nAqb5P0JS/s
1ny6LmM7VftzBjb+N2Wigka8gtPUKpTHH9XoR557ceVL1YtuPYUxpw9CP8RnQ7jIo2deRchey+es
FcHu0y6RK3b+HP/I5bfa+kJKjk5sx+KLJEYl0lAvpjbHQJbUerketMtNF+2uXx5HAVRGAdBQHrAm
CasmEjZ5vuUZxy/yPg6jALNE9DxBzditI1eaYsfKg7g419VNHfnZ9A8/cefcGeuIzb6TCGkhsGy9
CtvlqYmqFG/ZblsFLErvrmJ6gK2c1NVQ1XKF128oaLb0FNVPHTZFLXDr2Nc/zztayGdlu0hivs8U
ElOtFapsXg+cm9apT4s77GNnOuadTUvVg4cCzq7Z6TsDQ49loHJcxPaFXn4B8wXzqCBzoQFlfZ68
JDEcKfdS3oDPthb+V4bFFkfaIi90pcaClBzeJcXDwmslXP9eFlsSSUOjKjEJjVDSN57RjtjkBYtb
L+7GLDlMVupd/2r/knpczsPESjHRFGHGWjQAJIBOBHARwZMelED1SZCfecMC2yZ2EUYD98ofJXOa
Z+ayUNwlzVd2lkc81efjtHMPRT/iSo4qWypJqwooSOikiV5rF/eCo4Nz1fSLW94gKO+LUa1cCQt1
IRswAYFyQvWiodFunMiS2zXqZVXG8bIbA1k08l4ukHHoRTabuRjhyTP4szftKfJ1/5ZiYwn/xaOY
R/MxhGFpb+L/ZFqWyPh3zawiMbXAy9B3X7vxVKHFG/9d0eRyOMaBqEZG+ppi38dlBGqX3I9y2a5K
0xGbcd+FIyc4bgf8izjGW+B5r2s5aIJdpXdqGfu0iiPEMUqsJscz/sub4o8kdt9rGkgnlxU0hPKP
SLb0iunvrxQDHiOOTvQFXeW76vt1u6Z39e/O2GJXv5bYMIZuweRu3N2n1RI0Quvoo/gUCeleEp87
Y+Egi2xM0HxQzXebXJmBkkxYtsH0FpbNun19iykqQCSDLeCmDv5Hi2OXRRYjsbTaQCaQI8cG0oIK
vA2S26HgTMvAMznqAK/dJONLMrU20rmn1cJz+w/Zl5iCjl+1r5gMcsdXXsfhegSz3jVpdYkIN7kA
THS6Etvby+C38q+F22LkhLD3wfa1EGMwhKpBjUENFL86RPeWg/kGutFGhxiL73NgPV3XRq4FMO6j
6SVzkEIk19ItxcBTdqCcAIq24BiOatno0fvT6PA2sjgG/hmnbmjlccRDNys90qSeZgWJPriN/pNz
Ohq2rqkI40mm2VDHvhJRPkQMpd3i6Rg9d7jR9wc88IQ4c7mciMNi0BWyRZRChUougBCZNcHWM/PW
IiDUM5Vdwd2X4VgAO8Nex72SAIOVBp1op52Sr8NOfmpdISABhiUNnq5snk5XMB+KVp+G1amP8XTq
6jlp8hbsW4fGBl4iWO5t46E+6qdijw6Yg8QkKF6VPY8Ke9P2VnKZ2LpUtWoaZq25JRYPxsgehFPP
Tce3I/hKCmMJpANxLJGx7D7ODgbf/cQz77CW7pa78AksURiIKfbUDMHA/XBdTXnnY8LrEhYqOETp
S0B+a7pbku7n6eW6iO0C9+p0jCWIWTansYo7JOi0yV7pLscQyLYoOBv4dJgXj/yet3PME8qio2C9
aQLOMsoR6b7bYyyGonnmx/CUI74qDsb/dhUPg51zlwZTVO/70gRCJlzogA7cAAu3djGPC5Ung5rl
yk2XcClTBC5USjvSZsMOnXWDdP5ffTFdMjXTNLVPmBJD3qVGOhg0/5d8Slo5YatfuqeElUBfe8TQ
HkcNt5NzFKD/K5GGp9W5Mrw3GrnRf6O/UDYFMBzvhoMQFMBI4LnKzRfHShi95JWwIUlGZUpQNZpQ
WW0DzGxj1Z4EvGm67W91ORPjO8Kxl8V0pLdI3Ep9LcbXopXt65+KJ4PxHPGsVGFC6Xl1UbDL0nwG
T4wL7G+eDVO9+hTNVlfG+AmrEItokZA60lkLiixcH3MbXBc+AUP6X9UsV8IYh1HWVhXWFZqXeLIP
jSsi0Zd3fe9dvzqOFrB1t9wKTYWo1m/AhTbIgt9awFvy5HwhdgPcAPl6l4/Ahm0NRzBuusklOcd6
qHFc+Thse63Kl0ohlD9DJQ/99AWI69dvincEmuqs7GXOmqqfOihZ1j/rmJKKH7iEHDwRjP0TU6vq
pMd4Sav6tQqMPulgARbs+jk2JqfxHLkoFttIi8kcAqkEWkxHJKJj6Qse+jjEa/f6LnNDj7euxPsw
jAcAm6Uoaj3AVyYMuJUNcaSaBzLOuzjGAVRdufRTA19GrEOo2tiDUEXOtdFfeU29GNtXC6PrRhmo
ufpzLP4ozMkGC1Ivk/9Ryxirz5QkjWuksK4oPc3DvRkeuNXi7Szyj0dmi6tE6JqiLFCwUK1T1mpO
gu3g5ZiYqAry+k2c78L2uVTsZsWzAJuEA0v7m3r8WgkV58PwZMgf7bKptbhuGqSNFWakrG7e44V/
BhQ1D2OSJ4exf7HEtLamlSB9TUt/IONhmSo7TCT3unnyxDA+QGqqtgcYNBY0mp2Y3QjFUeBC+2x2
qS4egOXOVcp2rJR36r1DGMAud0ugHejoPo9xb2Na+YOv0VjbNzK9JjFKH+8DUl7q12DFluzUzRe3
PlKqrdzLn8fQQXsXJKa8xJ5jtOx+YFOHoiWB/8BtlnMp2Ui/EX3cYeH1xnkmxTiHOQEo5gLMLlfE
hpnw1Kg3gnWn6XYDCPjr6sGTxPgHgExJS0X7ZAba4MtT1H5togeD3BCFR2HIkcSunS+itahZgc77
ZB3ExenCzIs0L1O/JTxcaF5EYjcuFpDNlZKK0QUKcoHHig+evegExvaduAPLV8Dr89PPccWX64zL
IHqviWVJtTJ32+mtHlSnAxkkKdzG6B2jaYLrH41j0zrjOlCR69Muw3tFzYBG6ofNrug4hQ+eCMZt
5KSZZHFEsyIrfpHmFdUxVeFUhd8Dw7Vro79hlQGJoKzrZFNQ3dGk++pyeTMXlkO0fMCeUjb4VVO+
SGacOKI2OFkcPdQFUB66nDhKi5V2pH+Y7VqMwJK7Q6+Msx0C77RPxaCKjPtFL7wqExI7WirXyL7n
kmpL1ss80L6BfJA14WlsdWCyNt/MOvOkUbCB4GGP5ewMYRiMRbsjAsGSfIORm1T/Jssv2dI/T4Xw
Q7Uip9XinWyG3zHgfmhr3W+Vl2ocd9e/M8fd6Iy3w17IrKV0WKVKxPsKKwpApmp0LEj1Gm/4iqfC
1HrX30Ip+8Gi0Yi8o5u3TngXPlXBeNfReuUIBpvYK1oH7Aja3uIck/Nm0OlvW8u2MEwhhCiXLGO6
M1G+yOb4PNWmN6n3BlxFPBe3vfzt+t1ynQTj+YasVq2YTuuNzm+62MgDwqer27JPQZctzrYb51uy
pRPQy5e/yfFCNXWiEhWT4UXLF2cJeQMCvJOxJRNDrKNIC5G9zgcCyB0whwQhnpbE+03bimE1zlX+
S0YOtB1DA867xVyl3C61XKgYh8n+obTQpR+DtSb+hzYdf19m83pd4rZAIIBKWPRWRbZ1q2qZKHUy
HGAXeYpZooj4dl3AxiodTTQuEhiXHgsptukUvGM7V3Roix2wrKfo8AMIBItjggtCtMtn4ynnUZlt
IK5/FMz49lnQwyWkGY4SBWH2gt6cjkdU4pWZV5aebL1xkUw24HU+imR8vVwYWlxqeCPE++ZlvikO
VYDp4vhlAn15HfRg3iRgTReeOFe8nTVerphx/0k9Za0KIGQs8ADFbdcdoz0K3fAzxp4jiX6sz4Hm
Ionxoxp8v6jXcG45uoIg9QAyyi460ak/wEEpNs/Uty/UwDq0YmKnA1bx0aFN5Ti0OR3jl4Pf+Ufe
OurP+PZHFGgB4OOetT0WeTOOUWyG7JVUxo2GDVkAsAmVVcxnacRE3GL3ABC5fpebbmwlhDF1KzGm
edRQtUAdoVq+iJlgA4a3KnP/uhzOYdg6ktgYsQ7GM8xvTzcAEgZlaSZx3BZPBFNZTgwMAKst0o+i
0GNb6R7VJZGRLvCWIDhX9rmQZJax2g2qa6mepH9d0oNau0ry4/qFbTf+Ll+GndEGL+os5w34rA09
vFPFxMsBCCYvpY0ZRjSTlNJNxHlvFRjOSGTfQlPX1qo2GJM+UJTqnGdCwPlFm2a3+kWMXzHqJZ+X
Egb+PvDigDzCAWjXjq4DwXe6HGn0r30y8pU0xp1EJpBKixjXTJefkfsFauf+AAKIT5fJ03N6Bkza
dZG8D0v//ypvyZVhnLIUUSjPHTTHFevNmm8B08ERw9NTxpsMs97lmoWR1zw8i8ldGvkaN2XgfSrG
dyTNuADeEOk+ecd3a51pRzA1IfolZlx4oLzbMW71qRgnMstLYcUKHp2joQQFSkZp9JgRjEQZLwuA
YEqyFxugrSkqx0NyVIStVI3GrGOYHlxfkj7bgvHWJw/XNWK7QXY5GVugkqQmBIsGCOwB/+KY/+jY
gCOvYLC2bMUpD7XzDst1XSZHCz/RE0qgSBErmu2plQ2gJB1nG0q3kp6vy6FqdsW+2Mnrti40Ulky
KokApmy0EQCY8rEXMTKXlvdmw2uOcLReY5xHCZhaPckRs0PFx0ue6Idk4bxx/0UPQRhsGcjlPuGI
D50xtUKJIDMfKKVTcpDvDGBPiBicvH5324p3EcR4ihoz4qB3gaBGPhjTw5hyntLUPD9/m8vfZ1zE
pGQGYBpVDFjleJr2X3XpUZOfRfIlzN5UXluRdxjGVxRlT6bKwrBHId4qyb7Qg/9H2nXtyK0r2y8S
oCzqVbHT5OTxi2DP2Mo56+vv4mxgt4aj3TzXBgwbRgNdTbKqWKyw1t9tFuMd0J+rawKt26fBbYP0
bjpw2o955/7x+cpxSxiVILOErqYS6Ca6cl22T1E1WY10yObcykjm6qFf/lHGH3OqumZohvEFS7sx
lxmIFejaDYYfIF/emdJk6bWM1tOGo9ibtrOSxNhOni6aOFP6vxmNFaC4mQqLqJyMwaYWAEZYlCjG
6hcMZqBWCHVq4PKThDsA5FmN8keLOAugV9bqkEhTl7R5CjotD+5CxFMfCq6mCxzT3HSfq3Uw761G
qCoBs8Rwa4l2KCPdUbrSXYC1uGC04rJiU8X9YqUrUcyxqHESGgtBPKT6dB5RcFuv3mcHXpJc4R0N
VY/Vzo2DNmRij0uoMKaHzABrkCF4AuJn9PXbcdzvaxXwQrF2J8zjYar1bzNa4odxPsWl/qyRWbfJ
rNpCq153cW4HWXmcJHHfjqpdyzre2sHgxYiz6j7dtfHozUaHukXrySDfjovim2IKR8NM9mBvwbC0
0srO5W3cNt/VPjLeNGuUNCQ1bXHrTMusnAWAM/WPGFN54Yg+qVMygaeBc/ttN12uhDIuVtWjbEnE
AKTs4OWt74Zd7xl+aMsWUsocB7jpzU1wwRiYOFcx3Pf5/JJcNPKUQu6acu8vY3cQ8tdM7l1Bemgw
9BFL7f7yjtLf/kUxzwJZfxg2mFIze1wf+dweNIKOIkLcsJydoqfEX380KLESxzy8dH0ykDJH6VOT
LUPqoEi7ZKRNNxVeL5dXtukJV6IYJyIB/xA4vhpqAK0bAgI1GhBP/N1xfaTjVuYGaGJpjJCMdqoy
OjXd4BQY1IqGwFXmVxMTf7NmWH+3KsaRBHqgyMIC/77kiTPL3qRWdhFxlGLTW622jvEiS58BaZb2
8wRTiLlCMK6FlhgoYIp7y7MrNbCi+dvlZW1X91YiGcMGtOhcRBPWpX+f/Q4407IroicdrVJg+L5d
fkeYbFGuOrd8LDHdInEWvD0RbILvD39MgH8yJi4X4KOvIrQE0xdkDPTP0pbf5VfhO0GSw67cAVhI
xXfBIW5+bF3TCbkAXlQdvxri+RcwoVWg5nVtLgss48G8CXetn9sC7m+/3udOzAdH3G6RXK2Y6sBK
dZO4HIsGYGh4oRtWtK/25EdtRx4oWU7Dof9WnyjuVP0icyHDeHtNaHJwJbnqWlGvK0iW/dFFsvPY
Y8/7q/iq2UkH4Sm8XdwYFG8DALcUCzBcPOiibR/7704TxgdphSqOQwea9UixMSVT9L/U3inz+6oB
AxfPC23nZs77TBg3JIemOfQlsmZ01BmEgn7hlX6zmw600xaMOAAY5BLEbAY2K5lMYIN+Rl2rkPl0
+mQ/hntE6j0Y+ordZZvdvjrO+8i4Ik0dBK2eoLFdc7UMv6LcbcdbMDN1CceT0y+6YBoscYEidUOs
inhC9cNTWj6iZHd5IdsX/Gq/GOdjjEkoZw2StoOZ37ak8GMVJUVBwJRi8FAFmNWagGI+mD1IF0dO
ZLidMV4JZ1xPOXdjXed4G9BUmW6jN/RUeKk/2OUe9JpAJBOt2OG9SrlqybgbaZDTHKqJ+fRdaDiA
yVjA3RIeshftKm2c3hMxeRF7+v3lnd6+k88qwzidNupkOSnxflQJsI+/D8u3mVuR4shgwcGDPO3k
SkYIJezCa6m3Al91aX3PMO3lLn2U0Kkc2Og8/6uVmYxTkcxhQE4Z91eRifdj+C7O3UNr8sY/ecfG
YoUnRtUKMe1OGzxy0HbwJsfuON/04Aug6br8Zb77/1M7okR01k8W5tUEu2kWY+aUwqk0KppU1QO3
q4HjsEzGlWCkthWLZEIcJXj6ZIcZ0L8jTGUmmnf5mLYjm38V0GQimyTE01nSkGCg9CD/e4/qdh12
tWmMRwE/ay7lFZ7I8CNgQLnO9urvKUTWs933aEyIgWmCSZJ6euP6E87t9mUUOe+HvtIbFYOR15UE
em2nX9wSxCSG5MtANbm8n5w7wGTcSDcKlRYueI/p8lWUf09AXxj19+J8Uv6sMXO1pYzvEKcBQPkL
XmF9batZZonljSHz1nN590Bty8QmgBUEkwQS7hXqdX1rBcUt3sKJcKqTp97kXTyXXZXO1rLlohAU
aUYy3JxuG91tiydJ4Sj8dlr6320DhdrnFS2J2Rulifgjf5a8fJfQQQC0dWgH0UG3hcPnGOHcprrI
RB/9UA6ZqlDdRyI8PGJ81k3t+kRBsWtOouhyZAAU0c+Ly7NEmKsedbw5vAMtl7q8X1Zv3gGx7iLO
BUmTMHNWZgezAe66L/OiUZ4IxlNI4ICOOgo4G8WnSrUxfWAN5Z80oICjDcSpGnw526atoVupUMnH
5USrVbpUW0npi92vy7u1AWdLr4qzHGYtRrbIjZCAl6M4EZuOulD6yvRXeJfbsa0cCjdy2yOgdOmI
g8uRTfX4a5B4ls2EUYLYBDG6t5DMO3zQRkx24CANRuzJpS9G7oNt+yY5y2M8HzAiJ7Nu0KAFbmoy
uKW0w4AFGtN+j+qNAY2veZiV24pyFsj4vzHoCjmZYFbBU1vmQD92g4Gj7tve718RbJFsihaF9JRe
eQ4e4rIHRRzSfYnyQMzAEZfUrppyf/nYtnYRfRIaiIPBWPiFkc6Mu6QYBPhb8UArt8FewoM3O/Da
QLYWthbD+okiGIH5TOOL8aiLN0V3bc5u3t8I4i6qcs6dSL+M1cS1MHqQq/etNpemoWCCxOmGYw+s
2DDkmPOmT19LYOws64cu1VpwNQxv1YlSe9dPTelEv4Mb3Zt3wqns+I0tNIC9tCrGvvqim8MpJWCR
Ds1r1DIckuX7avilzbfmgMdD2V4VdeEU8XLVDjy8u814ar1ixtoKJZTnjM6Hmz1Q0AonIpbyXYOu
0Aalcae73BYlektdWi9jbk0sK21Y6P+M7Ble5gVOcVR8JMHRSZzZ0+tlQ+AoDTttPJrGsnQUpDWR
hati0m4jVeG9NLdc5GoT2RHjPhUynZR0rMkfTnSCWnCRWjtEu9QLnfTn5QVtuau1MPpjVlZQq0Gf
igQ1nIj2rpHIy40fhTb8pSl8cNitxGCITlXDGWopHihZe3qogYngSr7oddeYYr4KgZbFsW/eyhhn
IsdtLgEFFLpo+EIA1KdbJLIvbx5PGxgXMpr1EOYmXEhi7MbgfVzuL38/bwmMA4myuI0NGXlrc3oZ
RvlGiR4GWeD4dp7RyozLMIQIzXACViF/D58pAyT4CO6l684NbxF8+rzaCf3RFyxWZnyEqGJ4hyR0
QqOyYwyHxKYVAk5X4fXBcdfFuIa2NKowMpBeCyfhqctUN6f04OriEn0ELByYCeLgHa0ZAIjMPFIu
u0mMbZPUf2nPLIp9S9Q00SKEW5SrAD0MbvmkXLdOu++g9lzEAGqwF7aXhUMOhBmITBLwVbK94qVu
9CDYqjMdAC4PjNOGl+nYeliu3AdLdiOnagAIbiSJ42XfLv6YgFxmp0l7Q+d4EI4psFjSZh6QQgmg
pNp8Xaa+WD2Wf3t7fVRtV06qkUWSTw3qpqNNSSUkq4isGBk+0y+98Zh6PEvgrYlxH4k6mekwoSkb
6a84zyxZPqkqL8zhCWF8iEbM4Z/JL0MGFGr+MGAedwp/X3ZU1JQuKR3jQuRUULpwQKc+xbtJD/pe
OvwvTTo8k1YY35EtOiGAe6f1n8DPXWkXOLFPB/Qh7Zjx04Wbhey1fjM+ZATt3lSTlqrE5LTXy7Ha
KQdKCU7+AHV5JYjtpp01cWwXia4s3pPxTm/2Ee/txdEEdiK7IGrUpiEOaTH2oXDfLXbGw43cfFqu
l8GEE4E4SrlpII0BugefIgR3xxYUfd1RcxUfPE3IkYeO8JjYmc8jTd1MaKxlMwkNLdGEIUbZEAUr
cmj9yEnt3mv3NC/PgzjYLI6tZTHBxYA511KMsM4Owwffmz2ofJwAVAwf7hZIT4FVetGODjiGDvii
OPmUzfzyWjzjOZQok/JJRfYwia0J/IvSN5omBa5r/yqaluqFdvOrP/LwIzZHLtZiGV+CGK4usvLD
zMNd6mY39G4xrzG84s2e6HR+4oaedFvxRi447oUFOu7MPKr6Dj2GU+i3w97IvifyDuOPdfk4hqcI
XQOX3RnnVmPRNZeiSDJS4bkriL9AtpOLj0Nukw4jVyHPPXNCSBbtuJpFgIXl2NJMPg3JYxXvLi+F
E22xuYIsqyVAuyF3GZa3Te/JjVUq1+nA8V48x8x21eZ1b6Kn7cMxI32JQo6cWPIeWR5PAV9X/bN7
/btlMX4G5KNzp4MbyAlTsIbL1T4CapcMEuhW4DVTctwm21VrgvG9qnoon0we9PJUgcGPCxXEk8G4
EzHPRLGskRWbbcMa9uKEEj+llVW9eU/5lSrfeOW243O0nJ0J77V50YURe0iBIavb1BWuTbtDyxtF
C5JsilAk7lrDmv3LZ7fZ07ByI+yI+JJKSTGHeNZoD5Q8Vtlh3Cd7Me/BT/6EfvZ76jZrwyJucJ1z
POf2RismkVA0AMExU/8z8iWpCC2GR6E7Co3VAnBt4gRDm6A+kngWwijn1I99pKbgm1R9mgRJPJRb
siNtI4gO4p8hoK3FMfferMXa3GpIM/XiTVv+jObWSibRaTEnW0/5nx3eeXGMqvYjOr6TGm0ZIB32
BC/bTydEFC/DkTyGh9in4PCik0sWmEKjp8uKwzs8+vkqPg/GqltECaIV4UDy0CHdZBUThxBl2yrO
62PuuFroW9MMUEsg4U2a/Uz7XSTuxPC10Hjvwm3XfJZEf8lqOW1YjmlGWWplf0AnFer6iJOCfWpn
lukPGHANEGfyrJ4nlImgjbFcql5D5JAmh0Q7tcU9EAusMH28fFT0a74+CM5rY+JmtYuzPpARiyn1
bKOndRiPc+LkPQDfpQfT4Fg1Z1FsL4GuIz7QxQwNr8VRDm3deC4Da+ARkPKkML6jLaUoLjvAM6Wg
3VJv5PI1S27TP0EOWFkz2zpQN5oe1TTGmpPcL/LaSsvCT8HYePmAOLbEtgskwxxL8QA9EFUgIsiB
LU3Froz/CFJ5vRzGXQiLpIRhitJfh7ElOqVbPpkuWgduawCcyfeXF/UfntcAS6FmqKgzMmon5imc
+oicnx4g2+Mq+ls83+vyo7CU9tT9jKQnVXoexXuBcNGIt7XjX9FsoGXWsxL1JpzTAK7CCM+BAYjE
dJiulbyOUsygSSiU3Y6Xg+StmQ29uqKKhJHi2tOsBSAikTDO7fCEhkRPcLgMOvS8vhr2eZnM3VZi
arZJGqSXKBkkeLV34DC+150O2NWTH7mYnuIF///x2DmLZO43VWvbvAQLrVN9iwZLeAPvrW/ep3b4
2B00X/pNiyk8/EvurjJ6S6ZOiVsZQv/JBWG63DMRGtFUUOgpe47e8pSHudliGfFzMOEMaV5jeqj9
2AeZjZP9pEGDuos92OeDxBuy4Umln68uoDQAM5cqfjxiqea0oKMNHGC+gNq090ZHONC1LtzzpCpy
SYWYe29JQnEyR5qhRA3diXfxoTmKe83/eC/f8C68bUd31h7mwitMfcqJCn/aAetKqdIDCPCsEXw8
l49wO2w4i2E8T1H3aiRSbi5S3PbBs545JHWM/L3UeXltzqmxKD2yrE2tFKE5r2vRMWccw9HNSLPv
Eo56cDaOhegJ1XjR5RiwnmbqtfliBRVqRByHzfEmLCxP2UhBMc80vVZdp9FTw7uytzMWkkg0RVMJ
gC8YXRtVUHhHHXRt8BTgDBW3NTwzOkRuhtAKwLyARIndi5b0GvAUYtttrUQzitcJgSC2NQJJUPQ6
H2W89qjf9qg0WMkOuL02Btlq0VpeLyvidhpsJZfRxLJHeK6UqIhiSASws6mrJpaGK5dCFBu8galN
ZTwLY+uhhVmAmqHBAc4Y0FNzpxMlbw41rxnaZ866Nt3GShQTfhmhmJWDAUPWrNGVbbyr0COluYaP
4oPHS8duJzRW0uivWfnGJuhrfRKRAqLtvoKFcesO0L0ZLnITDTLjTnu8vLzNgHklj7nk9FqrZqVB
748BBpxESE/BmIEXWMQrihKGaJqdTRmnpvJRdf3iiVdC2UuulKNGyGAdoz04htedkEV8Xk40Y0vA
Poqn3GQv14s9O8tTeZP8wpwa2GUvL3z7pl39CObu69ogryLUKD7s5APHxWuOlSvgps2uBO+yNJ6+
0s9Xx1pVUkA0EcVHNJpYg4LyYxLbyXwvJLwZuM0LYbUsxvNoNZkkU/gY+v4mgv2ljy3UrTLtsQvf
L6+J52nYiupQt9Iy0CZxigxV3FJwn8Eyn6jJy+iBICAF511CXJmMlyFtleltANVBx321p2AOyr38
iieeLT/Qcoz+YuBK4lyy9Esv6CtbSSWxirEgOjbZS1d5Urt6u09lRPl3GAatcsFKeGlGnnKy1dQq
N3PSGsD6AV+QpwLHMHRTP9zLXgYfwAsDN2/Ds8qwxdQwUqowNiFsoL0KrbU0PF4KngTGy5ThADbs
DwZRz8hsCgKN3pLXFnwpy2Fxc8+85YVfPIn085XBpUmgdNMgq04cXnXSU11z0jXbflOVwfIry7LB
Dp0MCamIEiGhJ4Szk4mqPSeiRerCHuqfdRo5cvuLY22bHVbSWSLjQgopmuaOziXJmmgNuaf1t014
pZK7pH7ArPgiugaGTlWfI5YezVfdP4tl/Mkkz1MUZwgwxYOGur5w3R2zo2oVFi20arfa+2V5247y
LI6JXgh6nBYTE6dOVt5IxVWh+Vl120S//04K40XmtO9ASkGxLTHWNt3pUWKbv0YM+l8Ws92Jdz4z
NkGUDFMXdwX631t3iS3TK69qh3J8dMDNk/+39uptxcezVFNNXZLYskFAgBCKHAsyYA/am4aaCH2W
IxjEMJstubSVi8cWvRmwS2eJjKktTUbkfgTfAErWr7laXI9xgAxwxNnMzYsNgP66pOomrI6Jw4Zh
UApFQHY7LW/F2Zeak4lkqbHTC+fyqW16+5UgJgSTyjiVjQDDnglG8tJDt0v3kpsceGXx7VBvJYdx
imSJ9LymCZTi22xXe0pDjOin9QBruOsAr8bNofB2kDkoRcPAdinCgySKbJEwOQBD0lWCdLKWJdgT
ufSMavYqU0+toU0sXEA3SSViKKW0yNifUOJ2g74Ci3DjXd7xTZ1d7QQTihliuoiGgKRHqw64fY6S
8HJZwPZ7bCWBcZ5BIiqZTPsp1Cta+qm80hZwqyaOgEBTvhlc2lshjVyWGN7KGO9ZD6CckrsZ/Yfq
UQBDZ6n8uLwyngDGXxqGJBtVgfi9ab+l8Xdwz1z+/k3jXm0c4ymzqSBBVEaaU0sVShPibRcCvb1N
3y+L2RxzlM5y2BALZKa1EZgo5P6TTcRT4K54iTwgOM6vE5r0O7u70l672L8sl7M8Ns5KSNuooYr+
PKBU1NWpCm7T+e3vRDDupDd1NUtqXKACKleVMwW3PeHZD/2OL5f0avcYV2KgxbVtTbz5o7b1jXTc
Twomp5feU3sdTgV9a6WEgSXzGMSNm3aSXZXdvhNG/Nu4QW0cgL/sB3JW2GPW2wBXOs6L6YXacjAH
w8ryAOhwomU21VtVjYadVOggJ6IjpvqxTObnyYTzb36Fev88SBJGKePUqkcdY5zqLgkru60lRx66
ayOvvPrPCuWrxVMTWYV6RjeX9RRigxXDV9NjOgP22L18hhwrUxgH1S3EnGeBdktItd0p3W2nFXeX
RWzHCqtlMC5K04yh6htURiit4AAib8EuBQsE9QAIG/fJIbN13jDstvarmmmoYHoCMennnWtGUQEA
IR5TWaftdCP25Spxeo0X/W9r579i2CgoTLvKiEWI0W7otO20GyzjqtzTAAjFVM5R0W36agpEVBRk
3XRgNXxeU4x5KblbEBo0koxrTL6bksxb2vYwkphjdtuBwlkU43v1mLRJHiAikTEtqu3IfvTMA79x
efuUzmKYU8rmgA50YDpF/d6Pr4vkl+MzR/fo3OKFTWNzu6XW1ZFUwfuqkxMbJzJbarhrUuS66skB
DJ+lyqWtiZz9246AFBrPAWNNxWF9PitkgUgfyjAr1GZvKDpwgOqjVewmWwa+Q3UVcZCptrMHK4FU
eVauQtajoptijAOYD7RDYtmJr9NRRH8X4vHlStijS4I8cdvINg9wJZVRyagviiotEd7E6UGbT1V1
i7jr8gnSr/hygCsRjCpOCFfLRh0xiVgeB5Tf1O9Ll1um8FuN/qyOspLF6GPap0GVSIhb/wEEx7QN
evEWX/CLQ3LF4w/czoScpbGBQRNELenooI3sdyfEbf58o6PNMbRTNDjymJC2w5CVNOaRESshWOtp
/0CPjqhH0df9eAfypZf5vR8t+ZFS1+AJVVjy/eXzo4p34fzYFMwyaKRriAhQ28VLZW+M7vX0bqqs
y1I2DI5oMnWKOjFAwPtxB630P0bWtUwH6D+irN+zS7cTPFbQGpT7QLgHQAlOfLVxfJ8lMiaOzPmU
kSgFyQhqbovT2ssL4gI0mhRu+BD9rTTGvk2l0hXSmNKHtO7DoQh2fgIgP5pxee+pr0EBXRrGsmWi
EvzF6ApqiaQCSrzk5EJiC4lx3RcpJ8u0vX1gHNVVHaDRhL3N9MYoohAzxgDgHt0Yva+YWn2XwAwN
nrYnXp/tVz+FBa2EMU6ElGmVq0ovOQKgDyp7Qvtp+LcLYp0HYLdSQ8emaQ8qEkoSEOiTZ0oRCBgj
j9ua/fWG/rQi9l6b63jB8NcHrh7us5tph+kfO/eTn9hG8Dwah9AG+VXgJnZwzRvZ++qSUf2TRMAU
aiLBCTKab0Zz3JmtITnddE3ClxSMMJ3y2M0HoVZ5dv31/v4si9H7QY0ygkKOhJRFs88Pw+5tsQG/
ysWf22ihpIJUZGGg8kRlx2G0KJHHfhr/Ab8Pd8uegjONfrCP7Xi/uI0dvHW2uDP3XIJJqnyfPSSV
bGiarGoaxX78fHXjpwjVYgYSXBe4QanmCG58MlurehkAu4++w5vKV/ZBaqXe/z+m/CybBrgrt6mX
QS3EYYRHtuCYyWNSXUvJdarxbIMu4csSAepHCHyzJumMbfQxsCxN0AgBdDbcVd6wC3bUMmhbasvp
XNsydUVWVfxBpKyxOPSxWedSB4Yf9DE/NNqNDmz/0bt82Xy90rBpKxGMNzHEOC+GZEIF2gSOeg4q
Vzcd3xveC37TRa7lMLsmREMstulIFeOfTq/4YLrgOvVrDx3gnH3bXpRBAFuB1IopMkY9T4jj2gBG
rQj9qZKJJ6HJMJtDp815Je6NnBXdwLMsxqhDZa7HscP8HoYtiC9hLixCugorw7RxeNU6C1g7kl1X
Wzzl2LrY1oKpZ1upe9HqgiJMpexIrezKkuyJUs9Rjs1IZC2D0Q6tbhWZ9J308drFFIsXPGpuhgkW
3aMDb///ZvrPe8koyZDO4qCm0HcRbD4kT60+Gh+jon26rPP/oYz/nhmLlxn1ehlXApSRzlDrdukH
p+iZkquALcNSHi9L4yjjR0fG6pyqTI5HVYSC5N2PUdop2VXcEDswOTq/eZGd9fBjzSsxKA3ms6rC
kBtjul4q0Yq6/jXrQXAW6E/axCMc2nZN5y1kcll9LS1To9RAxAaN8OQq5ssYcFbEPSZqAaslNVmT
10VOJGd5GxzNa/3wKtwvtnHIncrXnMvHxFsQ4zOSZZ60ucblXFVX4FcwxLsm3F0WsZE8+qTfH++a
1YJIZSxT1jQINtAeSc0JKP1HZPE8OsURP+QvvHfZpu4pkmzqChBuAH/5eQcNpetkzBCBOhgLk9PI
LvrRNpTyaSwUzttoU//Al6IT2SSGyILe6mkYESK0iIH1n8loqcWPtrobF0+Jny/vIkcQa7ygPF+6
NAQqMSWpx5CGonzL6je0wmhBzfN/NGT4ctermAZR0cyJ+5fxsV2q573cl/SlQruK8C7aoZsVtApg
wPC1/R8sbCWMcbZJBhj4NoIFi+VbGsVW3XqagMZgFHITHoTvtm2thDGuVp/MqVrocSWn3jUQpwF4
Ce1Lmp2j9sgr82+qoaqJqgiAFsVgoYuqXhb0kKaXheU2Nd1SeEdG04pigxNh8+TQz1f21RdJniR5
jqZYYGam1eBHwTtyYiDeCDmStk15tSRGM/JYi1WJQJRmTV7yLjnoOnbN79J17/T7hrKVvFzWjo3h
WTgP5OKRLpVFZKAZW14KM85VE85jPmBOD9P7B8rdTpzaifeCO+TWdAhvQfhkB/fL68hLQm8k5T6L
Z5zxJEgKipLdPzgFwOz2iltamSPOcie/0fb1mNucSxX+q/WdV8y4ZGCtd4IgVLC+ejeObtl44Fke
670Y3MyEc0v/h0GchTG6k8dKUhUDdFQ8xLvqJrdT27yaKbwa2px5AerGhDB2Ey5FRsLYwOuTMb84
mIdpnHCYgFm3KUc5egjj75ghbXYhYHPzvfCRojb3EWb7pNv4hpdD29zb8w9gs/1tlQykxjvRift7
1OYFLUR5+c1sf5DkRzcRjrlsXq4racyzcAiWKdISLLc0n8f2UMfeHHEOkOrfF2UxkKI2TRyiymap
lSSv+iWA9wTrxCL+aHn4D9tLOH8/ox9qS2qg8eJNMaj3efwcREALszkmTk34yxrAiIc3C95K6KH4
7L/mHtDW8zJRG5vdaZ95uZ29VG7vtI/yLnCDXxx5W1cp2PdE8D/IBvI5jEsJpVpXUJYD9tn3yM/2
mgeKSrT3a65uSTYApB3jkNEBXU5gR5WbXaYKxmVUtGRF+kLbUsZBqAIWH/l98iMEoDvQ8rLOTTHQ
Kp+ycbBaXkZ1A5icaCg0SaYGSkDzC3XHWKpNKWjw1rTbmjxPaGJFemcJ0HJT70uvsMk1AfsAnCf+
6xS+zpmA3riYdEUHQgjaR2URp/j5YKuwMPQuqpA4HkdLau5lwW6iK634cflAeWIYHx0uWqspU48s
cY55Zzn9pms/1Di/NQKdY9AbR0hMUxVVVdVxgKymZo0hxUFR4DKafxhlZE/xrpuBsGFH8mFpQZ0k
7y8vbcP8PgmUP++gOgylvozwINX4UHajUwaHuRZ4BsiTwpxTEahtoRNERa1LB9VL37jPXsj7gNaG
eT/vMC12r7xfXtjGmSGZa6Cuq2g6TfN8XphYp4mRg0neSchPMa4cNUlssEQmQ8tbHN0ixuw+SWK0
I+3nWRlkeMjWFW4WJ7KX4/wK7r99/cFoeHlZG67lkzC606tQrJpMIwwivA+z5HtYuqrhmlJp6ciH
FJw+dd4G0s9XkkiTG1NcIEro0LU3/ioU0R5Nrwh0zv5t3JifVsREfDPwvBRA3iO4rL1OOQ3kagR5
A8aGpmifxBwXuaGIn4Qxb4FZAFtLpubwzNFLhTHPSnxMRJ5b3IrpPklhohCtkopeG/G8ocMgKgj+
BDdzIi870ubw3NNDq+ACsXAU4wuUzdR2wqBBpko6bxFCVyNXVdXcpLX2WKfp22U13MpgrZeoMleq
HC5NIATYSNqxZHixa4YWGHWMO8kGvdJOq6yJ1/2+qZCSJMvIduPB8yUH3siZXCQDuslMu59DWzOv
gyWzJpUzgrWV5jfFlSDGJzbg2+gF9Ax9jC9pR2AWvJJbAuB58CylgAeWbIC1HtBKmlsSlxySt0rG
b4HlGwCmwYfudCcRg0S1vddfNcDCAdPDQW7wyHtFbmrOarmM/8qqLElrGq2YAI4kE2i776oQ9F/O
xAMq2rS+lSTGeZUayChTgrWJInqVrkuy77gwFxvFIBweCoaignexwZYRogUwt6YAGRQjyPCWY+gb
Pk0r8NCINqrlZC3JoL9k5SCDKi66WIPjMm5Kd4qtRbboeFSzS0sruq6s8qS4+ovAffVv7yKKIQho
DRPx3me5ejLXSauhKmqgodp0DdyhZHfZvLeV8CyCcZOkLRQZNKkyQPwMexF/tslpNN5S5emyGKpZ
X25O6SyG8ZOylIxa1MGJ5BiFJ8poazGPQ31zJTIawTGhifoZW7KISJ4sooL3mD6KoVOMxn1kzs+B
DJKRWuTEUls1C7D0nIXRH7PSiFnskqCqcWVKgFiZEAkoOwWNg9cdenoWW72ZQRefTbbpLByXtakS
CkG7q4QKmsImguIxDbSoLdAdHsQ3WZU7ukBcteZd1ZubuRLDrM8EYe6S9Qj3g8zVuuNUHtJulw2c
PqUtrUBDgYjXJuinoeCfd3Hpu6ioywhv+KG4rwTBEuPl7rLibSV9zLUMxufFpSAhbRtCRoNsCwbc
J8MEK+CTGmo/Yt14NIz4Ggleu2+NO6IK3giaMTUD41ISuQm1bxCAzYF5HRXpsygtj5d/3tZxSopq
4rmK8BWtD593AO3/ZSdkKrC9Ui8LnRi81VwAA3pBs7a3ksEiJ5QZEeZShPf6KBw+Sz+7HaZN7ilv
W/3z8nK2ckDotpGos1Lgl9lxoSkIUnMKsn/G+oc9njVHdZ+hSIl79DuvXL11na2FMUraSmkuoIYH
IxR+tMlbK3S22uyCdkLz8fvlhW2e02pdjCfOg3FJxSmEPWitbUBkMErPQ9lzIuStpOin/WPcsRmo
9RiCOB13mornhZPvpB3GWqypsRZbRO9e7PGCAq5MRgeNOhzJYKDNWXtYvPEZ7YKW4E53xlWPsitg
H33eufEksqmzKkoaMYqwSkqNUMZI3wEbwUGmGfnzPrAa37zltcjQRXwxgvMBssQ0i6gqZp8rIiK9
cNf7qd9gArbjhwr0gL7KwaycAQoAYrBjSWMMpDETCNYf71+KWjj9bJAqAZGajixztJOeAOJRWLVh
9dZlFf0P2zuLZjxdFPbmCNRCEbQDzb56iLxul/zsS+xptosOhDc+tG0SZ3H089UVOJQySE9SQ3RK
rbTEbNpLpmoBFNrhLIv+7Es7ylj53DUKijhwX0OEKfGw/D0N5nHSy6OJ1EIb3MjBWzjolohOrlQJ
vaFe7HFZdlGi8q6SrYBTUomuo2Sv0Bv484pLwB1PfSGITjTfqoByK3Ya0ozyMWuOibwftat64PkD
egN+XfxZJPNACSa1FEcg8TjSDYUQofWC5iV7puhxosWHn9m69iUNgQUl/wOiA+MKcimKNC2lhtme
1Po9JSdwjtl6xekA2lSdsxjW/ru5j/UpxZFKQLMh8jFA57Us8uxh87hWUpjjirpAiRc8MD/eB9Ip
PlQApMBo4A2v+XPzHloJYg4pGtHcncEfOAKxVNQbx6i3i7a3U/FezveXzYEniwmZ0CfZaHGPE8L8
SrsETlM/ZEC8mMS9VHHSQrxTYvwJkccamK9YlhxlV1jTHjQfALvgxICbDlPTACCCTDYCBuZmDScF
hQEiw6iUkxpFFiILq6gsI9+Z2rUxmO6f7N9ZHHPB5vEcDl2FRakG4NFHtPVpo9dpD5gp06X24bKw
ray5Ka0Wx9hTqZnyGJe0nOoH/uKZsZV/b47hwbQNH6kNB/eBrdnp/5H2ZTty40yzTyRA+3Krrbau
3t1t+0Zo221RovZdevoT9JxvqszWiPN7gAHmogFnUUwGk7lEhMYXGs4nkV+u3nkX63xX6Jgq6EvT
cczYgCdT+dLQUCue21jNEF2tkk9la0kvKy3Ox6/aAGPIYqxqu9ZXvMjNHsaT9gdvoGt73Hmb5A6t
Jj3eQHl50rrbsT/qwr4t9m98AN6rb8eds2EuwCzkwE/Gh9mLdiDt963HJqhv/g1l/+oVd2WMO2mp
BYaXZFBgbKRBMlunrFUEkCs4ZnyXrpbRmrQxAli105DLoo47xeQxG8BnOeaLnyjToY4Sf9v/1x3Q
hhSSKjP6AC5EWPS67q0G+Qv29ioS212qfZnupvyn0XU7LcfonnBqY/1bXmxy4YLjdLTN2QuESdg6
J+aOcQCu1+9q2O1A9IXJFwGkrOPkxSKHYLWcqnW1oD1NLp4ogVx0dTtjwnD7U/7DIbtY4YBrKoCU
mAxX/L4Jf7GJsdaBeG/7rT8FchL88bm+mOTRy1msTCZIsLFiqoV2ieigHlrfRpmvvIv98lWwRMHW
8SMw8pBbIDpGUiVFIZVifo69fbJXbYcngTvV6F8X8Y+s36Z/r5Afi9UNkpF2wNiyrYNRf1ncocuf
0yXx4iT9F1rcInMccNWFpKfmgg8Kteqa3rdFaJT7PvH1QcSOJTh5fE2scORaqpsGYcIhu+/P9oEe
ynt1L+qgXXV9Exl6C09+2eBZLpe5tRUr1/D95kMFKlfDGV2jFGlTrGLXlRUOHqsiaSOTDZcnc+WX
ve0Wi3ZKjczN4iJ0SL+rZOuPfPHKJgddmT3lTsp83wDl4sHYT+gTYn0lFiibgCSeehJlmUXfkgMu
G9WpNB3g/eXiGjn1aHUATbq7fcZERpiHXj3a4li2qNUDRfKq3uPSfoLw4imVHEG1XmSGAyvbzHMj
qxH3pAh7hve0OtExESxl9TBd7RCHTlExOh1UHZG57sZwQEq5nx3qtgaBqB99bP6Al8Z2lL/tfdDE
tHJqGGBTQb9a0gGODMNFTu8xqrNdm4LildL7XAbxnGEEuiJ5cZyG21u3eqSv7HPPmbTXpCLJ4JEZ
Lk4CSm/UzV6qaA6QJHZjp3OXofcckoka9ba/8wflTCdTlEiNUTRqx8gzpMAB/5WFyb2ws3bbK1y/
466WyAVdYySrNgSZ2d2tjyBMy1CH+540PjLqIWuPEw2CiT4pByxSOuAJPCCbp+eWp9Lms1XUqE7U
9wuEk9LFekrIV9WKg+1lbh8Oky9UTGrd6lLKOj8yf9E+kSUoqKD4vfqOv/qQHJZ0bdJRVYevLIo7
ZwdL23fSva1+2l7Ial3s+khwaLJMZTNUKqo6GHg/mkegytE+1N+Z+pLixV70So5QDf8hsMq84ENo
frU4Dlw6p68qK8oQJiRu57OXTeSPGuj0kmczrED8OHzZtrh+/xgYA0NuxAbb0O+gaU4QPqhUnHxr
JuDYfq/nJ6WTj7REj4sTf9VIJDjq60fuYpCLE+ymoARCIKhsKmjybc7QBQGwYZhDfl201+3FrTVS
AtcuxrhDpztpHVPmjukhOo7veZD6Ovp2QCfmtnjtKLspMLz2LvFRNtn1JyqwL/q43BnMOmseNOj/
+llzUJI3GQWnWH3py0MLIO0Hf3u162fvslj296v7b0yMJisIXgfqaNzVM8h4bfIzq+X/aIY7f0Oi
gVRAZfcfjU5m/g1yJ8cuUwVvApGbsL9fLQYstXkJLUGc8nj0h7rfGckYSnG6L7LINSmNBDcu24qP
B+/y8biD5xSEdHBDjAc6O3X6XDuCc7a+OY6K6pGKDj+VwfXVejLw7wwTQQREwdzqvGfqySICYFxf
wt8m+CeGhnEOy5qAWKl9l3fRp9w0BMmJ9U25WODAouy6dob2KcK45LUl56klXtJ9afDqlmzpj9zs
YovDCYMUskRUIKHZqF5pDaFJqr2kChUz1xH3YoeDCDO3esuK0ffGyFpRlAKFNT1bXnkwQ9Ud9/of
RY8Xc2wTr/xA0iLJqqAu6Xe6Z5N7vXCrXpB1XC+WmBcbHBAs05DFts0c4aY4WGF9dgLpvQuYqml7
EjHHrRe8rqxxeGAVePeZA5yiP1p3yT4Lh1PauSSc7+fvv6bmzpkiuEOEK+TQIbGkAiEjRvTY6x28
r+DZUW7HkGUA+71I90V0rjhokDpdjk12iSzg4O+t9k7XRhE7KftIH+HnsmUcPCQKra2GoFVlYELT
smdKhylZAiJ//pM74m87fH+dhblvMrOmsLn/RB1k2Ud30F//mw0OJdA+QvMhx/dy0k/6dJTmw1S9
bZtYv1gvy+DAoVnaijosYVQpjyR9kE13zO8i1c1ty2tF8u0C1NM5hGjtqCWxqWI9WfPSN9ZelnsQ
qEu5Z5XoGxxjweJE3q1zGKHKg1poDbp9WFciE8Izy9CGohNj4R4Vr/y2/TFXGz0xqf6/u4nvu5kx
GWVmEqCW2dPf1E+MWG/w5hBV5HN7YKwOf9Dkj8DsYpIDDbnXm0hGnwGKB4xJttv/dXhFVYJ/iOIv
djigsNRpmeUYjlKAn5p4juyCnujeZATVoKa+Ke8qD06auyJKbsF55lXgRrBpRsMMCJ5hSwYPAK29
Io1cLaUiLBTAE99mM9BW1noGHeqOXWADCHaQFD5MudtifCEPC1PIuy0IZviuG8Vq5Lwt0cM6V5Yb
6dINpndcU+keth1TsDJenQT1rCwroGzpm9NXjXppLUJdkXsYHI7Ek4F+OrZN1XfDNY9FmN71X4ZT
gmcCWgtibzmTo1K5tUi5T+AefCfFDL4sVdNARiH1ZuNmaZG4al49db16o5FEEEqLdouDk8iWxlhi
/aoDmT00WdYgZGxNf3uvVqQDkEKyTPDYyL863rigQ07LdCCs7q0iY9MZkDz8tuh3qfR5oPcxqvvS
uwxi8U40O8Yuxg8X55VZDkjqIZvT2cSjh1T23ilGF8pYoZ1FgTOg9q5BsnAo7+yUCurH6+mcK7sc
sJRlV05GjHi+Q4skK8RgGuS2c01XBa1P9CjCS6E9LggZnMgpG4pN1J6QGvhVtAu1R+08fi4P0PsK
Remj9UvoaoFcRFJmo1yVbHDir+7/zG/AFxkwrZ48HL+JYqz1arLlGBgO1230xnPu06RmExMDeYhC
oweiGH6p9/44OQ8WGO3qqjwZTfxmJc3OqCWkDWSvUWN/6udgNs3v5fSuJPj0qoROS2i2ghAzNm2R
hzMw+Ohql5/IuVqnma3eK9gCTDTZqJrGgdz5FrRp1RAaz2AOD7aP1Oq5vfoknIslmtklVo1BODXu
7qPG2JPuW2193Tbyq1C+tSrOsdoU7yo5Q1NXpFVHFWm73uxzT8nfook8NqYe1GPrZZm8y+Pq4EzF
Tu/oszZI+6Zn8nbTrsv1Gxv8Eu5cd29ALwitTm6VzPdVPx67oo1dim2lvRlG0nAXO98zafiZENtz
DEyCzS8YaA6mrJzchMaepLMWxMRTovm1mFMvl+b7yU6CgY6flwV1uVn/IiEDUMSNR8tnFCd3TdX5
/ahSz66VQzk/5MscLoPsEURrefST1Oh/LY3vkQ0qpSmD2EgleG+tgrnt2A7Iuh10xfFf0EokZViQ
EBkHIxjT8zgnh6yygl4jAiRfB1kbcyP4D/OC/PDIoMpLtOSoFum79AfTsooHHMn8mQ2ryCTcdo3V
IPvKGHc5ykXXJIPMgmznrsjSUNc8c3iSO69Mb9Ss321bW0e4K3NcmC2XNBq1RvkrCpUxapSCkrAN
bVCnYujyLAI4dfU4X9njrkV5Jqh4sIwM5KaP46c0rE5R4ebg5rll6j4dWlfsR8OfUQyrMP1A/chr
RXHAegBy9SM42BvqSZkMC984TaVAMXKX2G9Z85pT6pcTmhvrNEg7+XuuGgdtyQ5x3r1HmvGNFpoX
TeMJg8KC/MSKajnu8atfxKGcTMmiLTN+kerczimGpU/m4g0mxEcfHc21u+NMvmzv/OoVfmWRwzlI
tFVV3SADI3eYcMnjXZWRHC0V+W0VRV6H9nZlwkWuWZUI+9YA/cowd3AjkkB1a0AUFlcVmifKh25o
QLhpynuzimp3e5Xqr1T6B6S9MsfdqI2pdk7HZqJG40saz8dCSV1Jlg5LZe1AI7+PR+NR0+La1fTF
hzLFi0Vtt2PtJdAlPDcq9SFR/qrMjkuUBPPIgEEVCio9dY65PryZTnk0a7RoqFDgza1TkjhfiJV7
Q9EcZP29SeHFTh5Ms+Fpcg/ufbRZ1omXd4mrNXm4KPWtpL+VPagiOuJmcu3JU+9rbOC0WgJFcZ4L
y3LBuBAUVfmkRFAYpXAN2aA7qbGOEPc7xrkVlPaMhH4fu+jQeop0JViK1pWK8R5DHWHa3Be6jTmF
mhRugh48T7bNe1MvI69AnB03yX42lGAYPhkZRPOkMpCc+YYoD2kHQZjUzF1pcNxqIC7Vem+UHpWo
9FKjfmvrzKvwswl5wzxT2BKyyxX0w0gZhg+czHyhS+92pelBb3JXlP1RrSD5MujnWo930zR4ZVz5
dWS7iZQcp65Dxyuaxtti+VxrCzSw8AghEyaX9RwLKzAeu8QgJqZ6SOXCT0oM8LVdfLIa1vCNSUxl
sH0lbjuvxSMpqiyvU3PoHKRuJ/fnEW94y8wMt7MfJeeHXGPHczV266kMUgwTYXsncPur6OZ2fhr2
C9527iJJIQToPDMze7cwE7zJne5xycHonz3rkRPkS3uTRHJoNzbIacmrIuNNXSReL82Dt9hR5Tnx
AA0A0IFHVrWrh+l5wClz8C4dY+rjpEELPXdNiZ7jsijdrIpusyHPQDBjPGC6+i4nn5uefpHAvaUX
vl7+KKX3qO6eSjK+WUbmG3r5yARpdTCe0ji1sDrjx2hMT7RZQlvNQmuUf6IVbHYL6cGiWul20eQP
afmkSvWxjqHFLkXf0rTv3dxafGcGMtuEDGFZL59oEkFAS3eeLbXuwWVOdlKcf5707kahP5Q+Q7Oy
8VhV8ZuTpV6tDg+dIQekx1Q2bY5SrD9Q560h8gGUt25iEXdWD9WAGM5wCnfq63eZWr5JtM8qcC9r
q1drYo0K6vLULtKdktRB3Vn+aEl7W9IPQ0a8OSnRPYHenVr/PCUPEVlCE2oZTYP8Uz0FBXHOclTf
VaOJTUyCVrFPE6RJqrK86ZbiXE0QnLHoaSkTV4Y+az01r00Oog1UuJNi2W9Dz2ogaZu6gRl5g6Vd
gINXOefBJEsRtzKSIMSP4sQdWSAnuL4FNvgxQtxjRp7rFAmd5qsKOfrkNEX/bRkWl1esIkmaQUiI
4EdPnsYi9jVHfR5HURmNXTcfYfrvr2VxYc+SS5EF/T2k+5TENfM3S/0kabtWe7ERo/6njeGJH6TJ
VluNsMQbBuyaKUUtYHEhGS8ws37BXlbERTp50VFqKegp1XcQMtzT3b9Ltq3HixczXCxTKEtcLwpi
/XKEci0YgssdLW+kCe3PeBE0Ikq29bTlxa0tLlIpMq2K+gVxg7779QRHQ0UaIjOf3MwhGo99ROIn
ccTGtn/LPbhoxaZVCsVcRpi2Y9plyyktQT2OkeOQPCD9IJxgEn1V9verw9uWajuaFlJUbSDPbgOJ
mfI9AssYeXO+2iDRbrz06BwwU+2J3uTr75rLfnKwYbSYYF80eKdkfquVz5NqQIobd7d02D4F62OM
l4202bDD1RJNKSKpMcM/x2N+ss8mtlNF/B8HTmD+6PZI1R6rF82TXXrn/Ni2LVgjz//czrqTSATQ
qFM368E2ECZIwS2ft62wA7bhMzYHKSNEllW8kJG8cY7mvJsqQV1WAL4293SSlm7U6iiFj7Ttraok
CLjyzocA6/P2Otb7Ka52ikMSNImpTjojpsmbep+nPwh4SBqtCfTKMVzZ7M9K1HpQifP7yvKVAbJV
0w+7q89zjBGqvnOlyAk7Mrkq2rEd2Tq1CbisYkVQCBdtKgdEgyk3Ha1YoO1Md466BHZd3mGc0oUE
oOhFLtpaDoRGUM3HC6iffAPPRSSFmBoRdJfqz6DpAmc59RNfftzehfXU3NUucBAkFXGkGzlSNn0x
QhYDcXzX+GkZ7boGz7PKDmn6I4Lw09Cpj07juL02i44su2u3PJpDpSSdFiXS0aBIDkyLie6XU/HN
2pnh8EnUhyu4vfi5LaMqk76WsVpGvdZC3Rq63f+iI1xwhvi5Ld1ocqNcYCaHKJ75KcaYjvK0vXG/
MkEfv9olU8RtnDbKSlZW6AeKG+duWYjb16CLnEAO3WphbdPAWl4sp4VoHp4ETb6PwFmpp9nPKl1e
kKY7mpDj1ad3kJw9yAva8PVEPvSTdE+se9LEP0EPabpDMX8bSA2CSKsnbq0pO7BifMokcPKiODpO
xc9cf1vUKLQHxNQRGT7NSeHq+RJuL/YfrufLYrnrI6sxBZs2KPGNBG0iYxRIleY5UuVnZgSlRRqo
y+RO02sa5UG9/Chmcqaz6jpQJotQZN3+NetB3d8/hq97D4SYkz3gx5hIY2PO0UVziadk9xSpSBFP
8brDXmzxcWo6lsjWAo1V1DbRnbhnihN5KOqpFn1gnbtVYieOayfCy3QIJ7QKFj4r29afGlyYzo6c
Gs9JhVpo690el2QnXwzXMwft4w2eSZ3/F1N3/W4eQJ99O+wKr9/HvkgPQvQ1uSsndSxaSCwK0SHQ
U2Du998Fr+t3xmXTuDujbPNRqVj9AUMTHpv6reOjPptBLn3Z9kSGjBsYoHMXRifpIIXo8VBKF/BJ
934RHWvjvlK0nbIEUyk6hetAfVkXBzktkRPJ1uH4iKuOmA0/44YINQ9CIYGotUn0Cbk7oTWdBfPM
WFki7yITsm9vhVy4USdq2v6HLPhlTRyy5INZUYP1Nw1htLPQcVS9Lg9MOJiGwyi44NX1C/5vY3yt
G98OExoEVRhNip76FiH3qByb/J2U+bmCWM9cmS+JNQRFGyaQLcvS6qDajUv0+lZu6ONSSIqbOZXX
185pnpgsYzyhs975Dvq8W6VtfNWcBOGgYCP4unk7OErWF+idtNUaLgVBOHs8FXnqQgRBgKsiUxwG
VUZldoUErEursyH7cVshkXewy8bdPjW/ppU2jg1fMXcSo7VpxpLE4Cxp5fJT4SxhvYDMQXpD69Sh
Ub4tS3PTy1pQppZHKvT5NuArVuOn2SjDqdZvdbNB5qczXcmcX4162kvxVzsqgqLWvy1U9yflS47H
6oDObxdJlBCKx48zsprJJP3YXs0/1DouTsWBGuZ0B5wNHBXz7NyBu/xMd3jRvWhH2YeQsq8ctu2t
xzYXcxy4pVZUl12cIGDs30bpXZOP6ig6lQKcNpinXD3irGKy0kzCkqDxBNEehtNq+C/US5hHbTkC
B2hKF+mdaWPusj8uoRooe/meje3JKNBIvogHV7QoDtKGXHH6ukZNKhnNczOqey1B+3+N9HwxBHOk
l64O1h3ZFjXaiu52g4M4SZb1yhrwNVFhdhfIRtS75puNHOUv4jYmnIUaggjrBFDHz1TXY6VqVMU7
vB0oNB5BQz9Wd9ueKMALftzALiUnwmQ6dm8yTmM8g+k38ihBW9YoUvde5bFSLqGKyWHTVAwSJksR
OWQ39k67QYuGR8/qM0t/teEQQGjbJcdEdkXy16L7yeSe44tZSg3pcT81frQDmVqoQEvZJ7cK+PYK
3d/+oiJXMTksoWoeUV0GMmLGAda0b5LstT5KSvtqR86sM0RM3ibaRg5Q2rSvIdoET4nspyHGM343
qRCa+m+wZXKQYgyQQOsNxJpVfSDWubKfol5wVX6MxqBTdaUVx21VWdpZbc+QgF/suzj/3siZ28cn
TX1N7MOSCmqrH8/X78a4nSrRI9CVqQpVjPZmdB5TUcPISiLtdwPctmD+llok6aAyCcm7LIy+oC6E
BzPjYY/up9g1drKfBs69fKJoIxXKO32E5t/Nc/slqbMROzU+Jnsb4Nj5juVS79dM6Y48KF+2Hf8j
Nv9ujbsIIlMqjMbSoLUKVRb9pi0Lv6i/1fOpzE851HVSkVzGSt7ld4vcbTCn1aCAoURDKnbC+mpv
+Ib3t8+6zqGK8GN7eSso8rs17groHJlM2tJBc7g99vSkgA8PA0SomoaJdudYe0naJZXbV6/bdgUn
gn8pm81ogoEiNfyilHzSHzXjLKUoPJozKuNuPrxsmxN9VJ6CtUb2TFITNHmRgxIyYVn5ULhswg5c
Ukhqb1v7GAj99k35J7OkyfI0jZC97JXjqGgeq9AqojlkgWPyT+SmpRlVh8z49WL9i5rEhIsITzvD
pt8jod8Xw8GJPsm1YSzQuFcfol15tO+zb9qt81UOS3QDLV/sRRCDC7eKgxdJ6fMlnuCRU0hvMXXh
QYvvcQApurmPQ/Jpe6vY8d1aHQcmuZbjsMXwC0d7VItvy/wtrb/bqNdWIjbllZzG7x+SQ5IOUnmJ
rMFUG2TPGjo5B8gdIEpgZBCdN+9TD4PX26sTOSIHJfmS4FOqkFNW1JfJfJDK2zwSZMFFJjj8sKxh
cHI113yrVdx2tlwyzmEj1f72SkRfj38gt+qcDLaUMtX3wa/ukYY6L7k7hlE4h+k+/Yr2ien/HEX+
tmH8A9fOpzJKayxNWUDUXHoyqOWV7sYRzY8KfJBvD597C3JGk6L7kfplTDV3SHrfQRNKWzZHbYx3
gi+5fn/aEL3WoKWs8cFxLQ2109pAJ1Ih96sO71JXPtlT6bho+jnYFGmbqsOTFgoBphrIZot+A/kP
T/nlV7BfefWQS9HaouSYd/HLoAInO5JG9uHXu0Pa6XuQzAgg+R/uuYs9LgRriw4cqlLB/AeyBB5y
xQ8JyI4zFr4KvvD6kbiY4hAzVtLajBOocEu09SQVT+663pe6HW5vpMgM+/vVFyQGKtMSE1fW9O+1
ZrhU+Sl3oseayAiHj1HZ9kk995pv2/dpcqDGfkgFwTH7Jz5C8OVz8bgIYYq6VBAK9NAPSvVPiv3F
dDJ3AVfC9gf7h5vlYomDw0ybjDY3cJUN4P9B72eYnGWw8bBec8dXHwXWPuZEAR/gy7QsJn5m8bO4
wyK3mSFB811HqsI4EX9A3/6M6cH0SAS9wau7dDHFz+TqVafHWgZXgLa3G+ut38zSrl8WAQPW6k5d
meFKDoVJIU6kAxDRZT0iz2Oh+4I2wSRiahLZ4bAhI5LUtQwbtOGk1UEPtfXmME2C1Yg+GocIBaRV
SY2uLeRWE9SDzJOMTpyl6sJtP1hF96uPxqEBSaYlt+YUaNCAUlN7jfPiS0KtYGyhCYaSo7ttTrQq
9vcrVMjJWEyJbuq+1nmVfKPmd00raGhdad79zbM1tn9XNsDyhB77KWIPwO6gwbM7l01s6Kf/uxrd
74Y4aLBjK6u0HouxYlAW1c+JftSjvdwbPopq299tJVn6uy0OHGSQMFG0+rBnJRpDPMZOT/z/Ce1J
B1vwShftExc3xVQyqyZtNd+IIfOV5gEtop2eOAInFxwl/p0FD0cLqwXIm9HHG9u1Z6DZdg5G0QNL
sBz+fZWgVGKB8A/LAYO0g5oxgW5BJ/Dt9czD5Sx9eFiV/7vymOMh83DQ0Yvl4P8mFOgwH+NrxzKk
T/W+OIvKTusLNFQFzLXQlHY4V0yKUmla8LD7FaVIcRTocu0RTZj5/72NkvnhxRDnh6Uyj9GkxQZ6
KGlA03ZHGv2kyaJG8XXHQHuHo5pMM57DiW6walNNS9QjCOYqazfv9mWzm5GZ2j5XIjscVjh6b5Nc
RrZm6HCczNfKwUjTglhzEWkLsQ/zIY4At/D/VsTt0DjEo0MUAC1tfhTmoZSKoJrvynj2bPMbOnuD
7YWtO8TFHLdPizQSW6ot3beXfVoeNPNkDfttE6Jvx2GEjDEcUEag+qeoeHV8UuTSLSjF3OMfYdHf
S+G7akmeRrUxzToyP7KbFaUPqaidPue77eUIvhjfWUvbZlbKDgFRQR6pcetU3wftaduE4IvxXbUd
dDGSqsFTqqFhklG36cOe9cOjW3zbkGgtXPCg46ZQ4wq7n2U3pfpUTX7RCK5Z0Vq4wKGiqV5Meg0H
q2+S9PsIJvJuCGoR78CKgg8DnMvus6Ve3eaKQvoF8pB/8a1390U4oVtodBPoE7GcYwTxPYI5pSSU
fogSZf9w6V5sc+iQwu3kooLnMW1bVoCae5/uEm/0x5v2TkpdUTr3H2KXi0UOJVoSNVPsAI9QIve7
g7I3D2NI9pj4PPw3D+HwgZBesVUJr0BVj4820saKmpz65s/yc1fbx4FE2zmJrPa97puVl+MRpe56
EOvp2v1YfI4Rt0SnbPG0unBnesxEiqwCH+V7amNiYk4ww/410IiBFKx2lw9emwmeNyIr3LtjkKpU
JtaIRMxwavubpr3VyhP4Hbc3jH2ojfuDb59NojLNUh159/n4V0NVH7YHcWlZtBgOOTKkuSVTRk6u
Yi1AWaAn39u5cfXseXs566/di2PYHH5IilRFGXVwrg23OrCeUTBiGt5ffY2RZwnsCRCR1y2ZB4Wq
JWXpiPaYYjhMis+6qGog+nbs71dQZSnQiusn9gDNAzv2QOXujk3Q2C//8dNxINGZyHh0OVK1aDf2
lhuWXbefGFMDCM994SykKnA8DilSXPJLsUQMgFmzG4HkRe7FN0zge96LJGTXE6lXbsHhRTk2mpmU
WNtkmIObLeTObl5sGVNfSpnfIQ34RY+KMNbAbZBVLbgUQGSH4gVmzoKkaAQp1pWy8m+XD98POy+F
KiOQQj/s7M672WsO9UPp4XfNnvpEblOk56RnUWuzwFV5JZPEKey27BPDnxqfEs3tisDphv8WIThs
1699FXQbVMorXG3FnWZ8baXj9Gdvkr/vMp47uKrluMZUIZ6sS/E4a0nm5Wa1k4feEqxFZaC0gY0O
jyWFZAzQpmbZ0/jWukHPRsgAJdl1MiYw0XYAOjsflAjQ3Gu8wksRL0h+FGwfS9G2sb9ffdFiQbeD
0+JGzSkU3H9ag4ydC7dtiFDT4SAm19s+j6rmrzoDqz7FD91+8JxdGcZ3ohhBaI0DGkmVc3TUwxoj
DoJ84btxq94tHuKRs3U/fRGsjf32rV3kgMbocqdL6sLwJUQDoORv3a+u4kb3+j2jFBn96e1fUKCv
pkEhXYBODU3XbY277xoNqsOZiTRbx4ZP0bCp3zZzgBnYCVWGJffH+SZxDgOaGbdXu7rYK7ucy2Yo
6pVdg+sPrJhtidnI0+TcZtHLthX2r3z4pFdWOJ/MMAPiyDYOhmZ/N0Ha1kby07YF0TrY36+8nlKF
1BAK0v2xDCLlNEuYHwd9iSL4XKuHCwIKKoQGbE3lOR/i1LaVdsJkbVTcj/FxKVJ31gUvGpENDhIV
dcpas2RbQm+i8agu92Ut+FqrQdzVMjhvk3N7bpUaaZpWujGnh85+ruYEfZanzLiPMm/US297e9Yf
FFcWOT8z1BExVo5FadER4xKulH5tx2e9IkGzgEP7cXA80mW+wCoDho9+d9kuzu8qy+r7Psc66QvI
1DAfKEv72s9uGeGYEtQHDHtgMrFMPeEDin3BLcucP6aVSYgs/cqTjgFhedLCHX7Zhhyea0ni2UTR
nnIgGcd6NcZQKvUJOuzUNx06r3GQe01AXqG2HJAT9eMQ0aAXhyKCtRXmDMQnV7vLQeZUJwgDM7T/
ZDfmDgqp++6EBDToDL1mnx9ALOCCbuATLQX7y/7Zjx/ZdgwLj0QFgvG/H/qsqhYrqeFUoF54NKUf
ca26EbU8pUYzjgIhyThXBYdzvUKK4e3/b/NDFojmE3IlQACnQs2yAA3HjJdjkiRuOxXPXVT5ZpTf
2vazTlu/s0QV/nUkvZjnHnmFQopInmfMeunBXPauLX/bPjOCb8rnhpbGipMFPKKYuAbxBOJf/dxA
PyiCxuj0PCWCnNp6nH31OTkkGibZSa1JYjqE6bP8gsZJ1BOSnYmxYS3owEMkbCP+Byi6fEIOijo8
ke0scVDfrA23lsBl51h3Ko19pzROCnTsqGZiAJyCWrIRwOD6LXUxzeFRaheyQcBc5edRgFcCe5nN
3YMlfJmJNpFHH7W00K9jsa/KFIuVkDHpEsxGH8tDgylltGff294Uqo9SuO0+60+Vqw3lYAhP6dLs
FWwoCHL2Ccxq/nLq9suD6dIfslvt0vMiSjOuw/zls3LwAwE9HRwR+KwYo3tMoua+snPPBjHJBD6V
KDEEQcB6PHq1Rg538HSozKLVWWVvDqqQcZgXJ2U3BIz6yfyPTsNnjxy7AyFNj+wR2oob8zybN9IY
OImosifwGX76mtRRkYwyTvxyVxxA5AtqdiYraR5y6Ci5VWA91IfO62rXfrRFKjKCc8EnlbTCkbKE
1d+WZDnY5B39lRA5TppQs2YBWaAAQPnx7FgzaporeB5BA8Xr02k/69WfNHtd3INPKY21uSSFhUxF
rIHxR5/cQR2OUyKikhS5IZ9LytSBpC2UXFnqit5ihNIt381ndCj90lPda6KGA6FBDlbaIh+MBjMf
mP5VPSQ9FI/4RlAASYIiGPdSH2yDiWivOCwBlc/UIAuDpkr7KbWe5Vrw74vcjsMNvF+jlraIH9IS
/bTnzH6C7k+RP26vgoH6RpTCz0zPapRNYzdrfgq6NujH7Ij1THVR2Ui0OXyOyEgS0psU6V8DKfv2
tgiHvYLWLXRN7pzDn5UkLj7OJ4eW2KBLnuFJztqvdY9CzMGGL/zVX+4ctMP2NxQgPJ8mGs1sMjoT
ntfUeBI3y0tttiEItna5DvKCWOQYAizkU0Z9jgllbSRo/lPeR+lVat8dzUMZ08Uk+iSJ+k9X+DZZ
+Pz3/cXnjUCf01AlRvhsn63PaqCd7EOCKgQoPgtMbs0+GxDt95iqCsfX9tUSIKLoyna4qMTKuzmS
bOQ6m1DfKSEB/5aXnKlngOdtN/ulz7q/TVFv4/p75bJoDkxMu42qOcKl/as9Zu8EyYEV0kSMBevF
s6uPy4EIqbJMK0u0kLQBk7OjQeSrX75j8BAE3tGtJPiYgsPucJCiqUr1/0i7sh3HcWX5RQIkUeur
VttVdu3bvAi9at93ff0NVp8zVrHU5j3dAwzmYYBKU0wGM5OZEQpeiomTKfdt+JDOL+Ayu3wWOKhl
MtGHDp17Ypbo/M46f0D5uz/N82mcfly2cnkhn1SoNMzG6IsI7NX0U0WeNP2LPH6/bGK7UeXfrdHY
akqd5OaU16n6DiII/b38B17xd80LlSwldmJFd9qJWMldf8UjLOKcuc9qU2mgtQN1P1W2O6/Yyy6I
TXflU+43V5WLkq0lHCV3chMLtCEPvJnCy3gGAfuPmaveyHjhUvG8lU83bemrKH/osd2O3zROOsfb
RnrFrupiEh6blC5Bc8S49K990WK2Sr0mOe+m3n4e12QolaIOYJqEOWVB0snRMgHCsmvpgT5QjEcw
TvnFFaoAlbvYEDI7Ck69G476n1wNK8vMiROqWIDWXImX3clNib/UjWUmD8bgE9XkBP7bTrOyxRy9
msipGgfIq0D7HP9MbrP94hRIWFU6W9WiyqLf9dfhHmVwJAIgyN1dPjCbm3k2z7apGfGc6Bl6c52x
aUAerl/ppeEpE29YczPsWplhagxjHPfKomOVQV85/VLfRSWPL4O3EvmjW44GuuAUAnRpzGM++6YK
G5ywazsgWi2DOWODGQ2NqqFjGs12BXrgSl98y67Uf+o9lJ883ivTJiqvrDEHzTSjqFkCYJkiP06q
3xqh1cUHrX++7AI8M/TDrs4zqDqHUNYRd0nmcQLRWfs2YRSNx5qyfWmuVkN/xspMRcq5Tyj6y3cL
BsFoKVFx+tfRoSLSocOtGmw+f6zssfARi2Mz0ud+ScC4StBY4wBWAFssjxVqXMK3IbsaU4wvJpxU
jfc5GfAYoayYV0ml4mHV7vSjtByNykkl9/Km/eZzqhhQQY87WGeZXQtmwVC1CLk1Whia6/qUHnK7
s4Ieje7gOPD5M8G/cf6zRXYDi0gUxRGVbxCX7jrZxitgahN/dERnTm30CXO58eiR/ZTmQN7tv2tk
trALo2KZaXKY7OngSD2dk8PSEfZhxfmo9JtdssdsXbh0tZLRLgclc/TmJQz9On28vG88Ewzc6wYJ
ZbVGIl+Xp6I7Ra038URR6J+4sIr3YuXqoC1C1iQqwSo087bK76rMcAcNVV3Mlqa7hLxIPJpLnme8
F7hXFtsEvCCBjqZcWhskONy0jyK7on0UxRPvMZrn+e+/ZmVNM40hzQjuEpCk32IM2Qu+107wALZk
qzmCbeDl8o5tn+d/nfD956zMTco8FWBGhnRTfjPKxzQZLCP38j9KR8++/l7VXpmJhjmeIzoxuLTT
j2IIXE2QX+UBD+HNqywTTtjB3TIGPlI5MrtCw6qi68mjvGuBI6Ifb3GpGhBv/of3CVnkyGPVMEJg
lVzMVpV4ans7698W3sgU1zMYvGhSRGopHVWkWm+619rBLZhJU2gdqYfBHwPnz3oAV7vGIEbaQri2
Rkcq0g3Jo76YtEDhCZqvjZ/5847njNx9Y/AjSttE7uiE86/UM3OCt8CjmWfuZUeeKgkHSd5j15VP
itO8jI0AY4l0ihvDEmJL75C7DCcortil/DRFnJIxBx7fCSpXFkHGrWVhilf9onMxZG0XgitAbOby
ieYti4kU5X4Y6eMxQc0R3DwgUBi9P2McRAnm7BvvrT2rtYRBL+qajjxpwPxZ/wZCcKXjfK7tt66V
DSZEDBu1J3mK2C14ymIrP4E91lbezC/Gg+xl7nj1/xhL3w7l/8VDmUGOLtCMwYwx/m4Gj+X43M9f
tFB16wiCAndt6GbZ3ZQfSDrZg3FFgl3w4+82j8GSWB4TqU1w12T7eIfEfqf6yJ0OvFHS32Sf52Uy
WNKHI4a4Z9R4Bq/ZU5IXwRZvu6/aPvB0H/faUbql+Vh74JV7eCgmM5iijXFRpBpqZ9n1cqMdcjfy
Yr8Jrd4rTsrOdHh0YvTvXYgX2HHJqkC7TkqHHaCVsMcM52hNUnk3hIKvByDjN7PeagTJubyNnCuB
HZwsltYoSABomfOreXHD6U42Oihl8RroeCfknXhsdQqzOmtUMGWq73fCu9geHqAcOjVXuLEzv0BK
fn95aTyMJgy+dGU+maOJQ0kDZfSWHWMIjubXVCwTxA28q5yzfWybV5JNckACuEvY6laj7ME7YIlD
hsmFxx6Pa2rJGWzjQDRhIMdczCwTZhnFkcHJoQoUPy/T3eUvSM/WBY9kxaLqMIj0pESmkTSRS7rH
bloESCS8NFF6JxUpp8mdtyAGUYYkISV0cFACkQDUpnmVx9CSmCNOx+22x2PoCwpqRINGMBa9csTW
nIugpp2cIBqQswValru4cqaYN/e1fbud7TD7gzeGNlgwYgtVLcMjCTLtoLiOzOcB/Mz9CN5YA1d3
Wj5c3rLfOP3ZLHMt6EJbByI4D3HO1G/oi9qR04jkHs2pu8DmHbHtLTsbY7Zsgq4DqfAvdC0ghoJQ
K5ItZXy+vCSeEeYGiMHla44qxeG5BOF1eA8uaLfRFt4dznMMBu+VXo/DScb4AyqAKCrZ6nUGqnvx
e/Z18Scbw6N2G1n08frx8vq2u1Z0WRch6aerIjs6mqZzIAUdwnK1uRsykAULtzEILJfkqs88tFxY
UHbpBs7Z3uAYR1i0ssqgYywUuthrKOuO9uQs15RiX77VE9u0NSfcV1f5nrjJAa0zjn6tnPoXlQeY
2/1Wq1/AnERlbMcUBxRvzipaUwVLSAtXVQ5ls0vrXRfcVstBGRYr5XI6bO70yjBzNPNWSJuwQ0wR
56VdkOtpeA6F0o7In5SgoO1HdFGViCJSiFhBzTTHcjlNEroFNMif/NRLCx24M3cqeBOmz2bYQsOg
T3OU4Rp3VPUrAd+sgAHxwtYiR9f/qKd4ZYqpHy9CLy7zgJoGaNjN4jVV7gXNCnlKVduvRyszjG+G
4dwRkmKDFL/9IrsgZbwyrvV77XHAYBxE7rzmLoZOWLmDDN3f7RlbZujJlOTiMOBYjL0d64Ytys1O
iL93qehcPvebuLZaJOOF0RB2U0swdpjkg7XAE4PYqsLvl41sR7ErK8x90DbDIPQmZk6lm+pascEB
7gePiiXZ+a2Mli1erZDni8yNoLStmKYKXF7RXqNItWYpBAe4HfUYVeDlj7wPyFwMRqlCPApDos4s
vHTik5rcZCTk5KibUd3q8zGXQtkLKH0aqM8EamAjmsOEkJKja3+faa+x8JceweAFmFRMQajRfGZk
zjjZwvIkL18v+8P2O9d5QWwtoVCTvusoJhWv+oPxE7USZ9g1qiXfljbJLQPdmRJwX30LX4Tbzue9
DnG+J1tY6MY5M0RQMjg43SAbIQvG/6Dtaaj2UnyRisbpRK74H0WLT2HsaskMmhhmIpF6BGiNtvot
Rudi5MzEgttg7BU3nMRxme1UZ2WPudeqauwg3YtELtmL7k3qgs6nczBBc0eJSduv+LScTd1u0l5Z
ZKBkzJbApG2LwEsk41b6j/EWH6ed/tS5otNDfNu8zezZ/Dt3ZSsQ81wKvT4gv9Kg4Kw9kvkVIqSX
3ZVzxGUGToa27ZCPwkTYfIWGmiW11zpvZH6DwJZGQv9e0zKDIyQuoFcW431PfxicdFf684RilCSC
UpMSJDa2fjv2KMZC547XbMVbHwMvozyJQUmHrQzoYienFoXLjpPvbOYhq9UxoKJG0LsLqQlZ/CcJ
HiHV2nZuqT8Vw02f11DIc/9qy9iKwkI6DGQHiGaDJruPlPSH0UAZVvwjKqbzsth6giJMIFwJaYUS
0rlhZKnKldk76h+VuVZmGOyQi0VUwgF4NR+MA2qUx3Qv+MmBB4scP/hUPCjHeZEy6oJo+AxIcQzr
t1ps93+3NQxMZEJhlD1BwD2qp7k+gsSf9Lu/M0EXugp5u35IAnlEB5PyT5RIVv89gFrkZRP0V16A
c5Z8SeoHSdBlmKiFGpKY2k0oSP5lE9vbgUEQ6P+qlMDs4yogxCmlUo6+bCk1jqmiRJaYBbYohpyW
st9cFWdDzPmfW+h8TBXca7wLjh1m1Gs7941HOo04O+ozPz77zVVxtsjAwQwqrkUkgAPl2P9M3jLQ
6wq2cQ2V0m+9015rXuWXL7wJb873ZPvcA7mWq4ngfip6d5xf1eo6aDhx+3Zg8e+62B53eczw5tSC
NQhE5PG0q7LrCQySonGM+xytpd5fOQjb1d6GjdQuBO9NS/gFGsLtdEoLTjlsu5IDXfL/OCHbzl7F
JUa0Q+zU7C+e6kk7pbLmWwVjqsSt/IHbAr59rs72GHSYu6pRuww8GiMY/xUbgh90rm3xyV3yRfPm
nVlxKdzpOfp8lM8mGbTIwnaYkhBdT1CNbdT9KOzzwdGD67TNncsbtp3yny0xgYQ4dFMSR5hdycmd
MHwPu0dIaGA68LIV3noY3Fi0IVdBmorRKtJadb6b59cA3xIz4mNZ/6UtBjr0SgSvCiV0VudmNyxf
2yD3jKzAKEnqZSZvmH97AB79LSLETU0R/FwfITHT8xwsWaCNKZfYxpwT6qajU2rSMZeg7drk0NCu
rCLQb+ug2uU5ZGfptqLwkYuqS6bM70vjdhirQ5Nluyk13NgcH4TibVi+mLHCKW5t4s3qxzK73cWa
qNY6bdXN7wrtioS7gTsnvwk4oB5QFFBbQgiDifLFsYi6JkP6jtgebfLFrzqa09qJp90a1/Ge/Ky9
wtZHi9eisL26s2XmoGLcWhrUGgc1QtFKElKXzIUlo1HxsjNv4sFqgcyOl0kA1QcRoC1PId6a03sS
55w3jO3XvZUNZqNKUUj0OoneE5eT6tW+9pZZ6T49UOnNdN/voRF+Grzqidecw/uGzEntpaYeIgPu
3GV2NH8vILXMG0fiOQhzQOcxn8BRjjuirL6Z9QGtZ2p/EJDimtE+4XF5buLb6kMy17owaJo4Bjke
DyHtBlm7TDpogx1IPAZCzndjywdpokF1aUaRnIDeIjqFeIWNODf59sV3XgtbI6gytAu2GdrNJt1X
ZTeI98YkWn2UQpveKeaDAPVS5abMPWVOOT7P+YwyE+6PlKC87yBSlLedk+gYUcVvyGd9Pyiye/l4
bVfmVstkAETK66AMIviHfNfOIIAuvAgEReaT8aAeVLsC7xjHIP3xn27blUEGN4ohH+Ulw+gLnd/M
nOXr0LynuJBm8suvoLm+bI/j/2x5QJWkWaxB4OaUPfTll9mKM8k2hOZ2mYQnrZ99uZ04t/z2k8Jq
iQyeQDM1r+pSQ0NrhAa43hfc+TZADwZlb+M1HW2X0lbGGAwBfWnTtzNKq9n1iFlYw39nS3HFt+4w
7DqLFlmn+19NCp3k8TrGN2ONlXUGXpJpEPI2QERTo5V2SQsb7UBpVN5OiEdnkPle3kyKH5d8h8EX
jE1NwRLgRlX8AJ76Lu6z55cHOeePLR4kdSRnsgquDzGPrTJ+VtUvuRzZGOTjRE/bmdf587H1g3w0
YzzQhijSgVNh2hc34Z22T3/EtnqXo+6Zx1whSQ50su0IBHoVjZLj+JXLvhd+js2+G94u7xLHJ9gy
gtArxqCPGJgwle+lONjJdCOr97OCGQYeExnndLPtB0oUlqRrMNdrQBx3LCfIEf+Y5+hqimW7SpI3
5GI/Ly9u+1VotWX0A69qC0Qa+l6vAM7JHqzLTngQ7Ng2nNZHlnJfXxNU6uavOvomtROPBoO3WgZX
lqatslbBUZcRarWJK5ID3lWsBGn7fGoJp2TH8xQGWIpmyOIK1CcQZHolij0jmYh+XP6YPBMMejSm
kS7ljGeuWhBvlLlwZVQAciHZ/50ZBjYWIYZPdEiIourRGI4mZul54168k8yOzrRmrYfDQqcAD72b
n/CQbU077Tu0pvBoPx0rbjsm59ux7/W5KEezKuI9YU72klBasXBjaJyTzAuCWKbnqa1ysx5RRtWO
vRvvah+Nfft0T+zSQ+TFQ0NOaKAwsYgoo0QTRHhCniD1OfrgB7iVTvMNORBX2FeJ+1deoTCBCHLk
UE/7DqzmvT0rD4F5bMGXeNkG9wPSXVyhBdg4aiSzcIuKgA3ZtKFraQudYZltuBfaEk3qw5daMX2l
Wt7K8KUu4nvOL+CgscKARi4FQZE2KFRKD71LFRfIDaWhDF39pN2oR9xwpp+5kftnpGpnoFQY/Mjn
tGmTBqUB4ziDoWixEqfb4WZDv2R6wwuD6BG+EBkoDJJg2ssUasrgRoWDpV0K3XDFE3c8M7xDxyDJ
qExBkygmEra8Bc3qYi8xJn7TZHd50zhJL6uyowRxqUYm4pwq/UcTdlH+cvnvc5bBSuoomTJOdQGf
SGJ6kUDlo8usDv/9OzP0vK+cX1U6UM7R2FvPMFmlWkXuzgWvYsgJ1lit2HjIQlLEKF4Loa/VmHjK
37IIDDSRd3kxvExJZfAiroqkCSBOgEbOwaFjmWiSEtzYBq2vHb7OL7wCy3aR/HyAVAY7EqNsparH
Lo02HWCI76v33ExNIfMQfqeyoJkv3WgcwOD5BosXRYE8d0LyEsko/2sPYp94csZj1uKgksqAQ2k0
4Lqmk09KK9sGqBbawFagYLIYrl7xKLV4S2LAQW/1IpRH2hRbq6+1fmqqzmqSLzOG2wdJtSV1tMSC
7Cp0idT59C0Puys6yZyZmNnuBc735WWHrNproaOmlbT/mWMDiji0o1tH37p8VXNwhLNwVuNVlpN+
UAmeJyP9SQx3RL0rZE5KRr/dBeBlZaxyLVZF6N8hQpgKS0SFBFOBVosuZ+NuQgN5wnuP4EAjq/Na
a3pTLjo6uEfM3IrPlEEot+fbwabzZfFD6vFqdBx8YfVdiVARradteoLYoMmMuJIA3jmztkyZcAIg
Xi7PqruOY1TFuF7oMNvsDjeTI1gtqgfCc/7aOxLk6cBF4ihXlY2usysuTQeF40tbyeBN1cqhqBF6
uYFXFh/W097UU349uLRTXeFxlvPgjRV8ncX5P1qQot+7s4sGOzsALYnwPjJFfuJ5CRS26dc/QnHT
gHaIomlg0/x4JyXQV0gp+cp7Oz5cNnZNN8Q7gUuHfszv5htPVXr7DJ4N0q++ugRnNKhkkoEKvdoe
RGSLxanj7hwNjD/v3NkGEzhPQbjMTYOXYqO4Tav7MtsZyQnRSRQ4JLXy+p+C+DKajcT7IeLVYrfZ
XaC8/N8vytyLiZwoU9LjzbPK7ECFfjVef3bVVbGTDou73IkeLSP+2ak8G2V8VQ7q2RSJikpzZqeN
LU3XCt6feCwav8HqsxnmMhxro506GTlwg+eVxYns8PBrkhU0bO5lz9wG0rMp5kacVXVOywad+nKn
2+Lk1AHexNF4PNY+BAJ73uDGbzKTsz3mUtSkQAKXNLBGBN/37Gr2ckXuO0v3MQnzwIubt7ubVk7C
BM4BRFqmLIWHEnQ3Lc5wE0WWslcs6h20Dc6SEEXhgfJFIM7l7/qbzPzfhbK8VXkta1WMd0pnkLB/
aWYv2UOafS+W9GtaCIkdKbdxbZdNsEsWdCKlHiQ0nyqcpL/8HQzyQEUkGyXMKr+HcwB2AGzq67ar
g9NacO54+RfHn1hGqyrRNDLRMew69wfZXeL7ohJsSXlolRZBMq/fcPuaPH9lBoKWxpDySKAJWKF6
Y/QYhmOJ7Ijs81LhMTvxjuUnPqsqm03NhCbL4BHcVPFhHi3JD24oPWLBHSSmG3MBXVn6qqnUYhP8
4PTKCHz9KnYr0ZruR09Dghnw0gzOdcESn09EaMEIADSNw2ofTKUF+ghXKRWL442cK4MV0iJjWlfC
jNxM9kHMbaf/hLKXvIxeiobs2FEkN+QJQ/FWxgBOl0ttXg8IRknzmg/HMHKMP2pmP6MMy1xVB8hs
5QkymUG8I2IKwmkv4glO/SYP/K+nm6L48UIP+qkS85I+2mKuHG0+bn4MnzoQPlPCL3T7cIdPt0Pe
s0EGOIIoU+vFxF2nl833Idd/jJmxn7TJaovMFjTjMet0i6DpvI/byZrE5tRIw1O+CDfTVDxf9pvL
qGKKTDQzdZramiI0GxLyPYrdOnhWZldSj0YquOEY8Lx08+iZBJPTpiyqssJcG0uVBeU04/VfGm9V
xZeXu0Y5FuIRAtFqdhJjyVLwxfuR1xHHscsWYIooScFUinufCiKBihKXowzWJbRScGVqN3f3vES2
FjMGXVUNOuYHhiq09QX6YqV0f3nTNk/eygSzaVkd1nGb4cki7a5lkMrLB4PHQLNZf1uZYOBfruRa
rCuwOkdF45aF4YhK/zAYyTU4pOmDoJUpUeLUKe/9kff16P9fRdfGXDZ5XlPhElDeJM8Tr8GXty76
aVd/X9YFcwioKlc0Q9Rwye1iIvskeY7r2sk7w52DayPj0YBtx2arr8mEnbrZtfPYY96jeR2c8l7a
Gc5wkF+JDT4OLl81zzuYwLNohIhkKb0Jguc6y618CixR3l92QbIJHKslMegvFqY2ZiWeerpqhBDc
YMttYJXLcMi07Es6hfaEBm00dtx3lfZFDJNHoyzf+iX0jTY+oT3vpizuIlFRrRCdXnUpekWLLs4M
/UB1aOWa6VdK6i65DIXkRrMqQXBiU7wiS+frUo+tMi1dNDILvFOW2aenSgjfhiq67jWEvbky84Dr
s18aBIM/hGBoRAJrHXNJaM2ydF3RUSqQ6HFyYh3V7xIMUIivIc0FTVgf6pw9x+qmUQ1DBKYhq6LO
lkL1sIUMTVOgfKCfhC60Zl63yOeqHVa1MsCeNhJofai1CKV1f9B29XjE0CIkFwuVQ9v+2Sc/GmKO
nSKOrdShdOUkoBVXdyTet8ruskd+dsiPJpgzNlQQYA/MUqb9PQFmW8vpdVL2EjYpfVHMt8vGeDvD
nLG0SaM2D1O8pUZfpy45THrAqcNtlFM+roc5YEopqtBXxN7IoFgd6QTOzjzJt8VzsEOF2s3RBRi3
dsvrnaOO/DE4/miWAugKIMcecwJiDLPFNZXxi7zOogQqyhVvOGGjOEYtQeRF1U0DPGdMGNQKfT+I
UgTn+5afkNYcczDuBY/zrYbksfdkL9y/1xrs5AkTQCJvCOhzgvPRPHOJmuaUNNKCS7QWrklxF5N7
tfUy8fWyo2yfMBT90e8v6wrL5Vwq+jhqMj6nWd7N4m5GmrwkRw2drA2I6i7b2ohk6ZL+NcaC1IiX
3V9Se8meeM3NsjMeNUxlUumS5JBCFo/jo9un4GyP2UElVgoi1AS14qHz6yI9SVXqXV7TNnCcTTC7
JJKgiwc0hTi5aY/S1VBeydrdZRPbjnA2wYQ6+jjJzTwDZc3lNuidRn9QZDyePf+dFQZqIa5QCAqd
kBzrb33xlKS6p5PuPkk1Dg5ufjFdxtC/Dvlhg32JkaRSSPWyxhDBLFulmtwlofAYJBy/3vxoKysM
OrVxFgVtEYCDF52u/X5ZjpLkCf97NzocemWFASM9i+q8zIDpIC6QAmha7UbzOalu+YXBTdg7W2Jf
VhQ1TQI0X1AViuBQ2yEIfVXf8FLvD+ilP6yJfWDRlHnJFwNXRw1Zwl/Vjsgx3dYr91AIfuGVjbbv
kdXKmBOU9/WQdXWGUspdsZ/2gyM59C0AEg3SXXKig4jCG1+fjO7/p2tkZZU5VHk8qkMjxIh4QR0p
1G9xdSw1N1B/0QfUin35dG3C7Moce7oKnRRNifBsLJ/H6NAsqdXnb0sYWsF0f9nURv3x4wYysYxe
6b2ZioD00Rbt/IRylZv7lNkitN+Z1w8mL3ulH+vSx6SHcXUnVzoJW6XCMUDw+c6JSALQabR4Qaru
Bz95ahLeTUKd4pJFJr7RqlFvBRNOGl3/mhIKj+F+sUUH3sLn2eOAicaAiSxl0hT3Ff2iozs/K3Zt
JzfBNY0DqPjM5ILzaEduOfv4uSbwcR8ZcMnGBTIiJbivguPiYLDGBrnaXvVRYjrwXjc4mMxqQInR
mGIoCS4jyd9D9RQHph22Mm/TOAtihcCLIWpIJOAzUomF/i48FIgU0S18jD0ed+B2qHE+cKzqUyOK
tTxNC7q+E6tAIUeGcFhgZdpBSV4wmzm0ldNFR4R31tDldl9wwlTeB2Xgxag7VRjCBBdDcUpG9PSe
As2/7B/bJlSM4GCZisw2mmtLEVQpzY3a4irPMwvHL2qeLtvYaD6lPng2wpzsuq6axaywjtYlr3Qa
L3KKlwgEQarbOoon7xQv9wK3t9U9L3j7zRaebTNnvCRRnM3Ne0qLSaab/ohrCIMClN5yOJLR5j2c
bp/ysz3mlJdVMKpkapBZFKWlqY5UNnbQqRapeE/RvK1jTnaOlQUqjbV64sMlC3kfDbvLO8cxwbaU
m+nc5FDhwJyWMtpR0dmZeNRkjnvwjDDxdRBmkaAJFIXn21aTLIGIFgl4At0bb3kfnJBtIZ+qmET6
goiRdimUBwiz3IoPIHRxKG1Hsoud3Isha2yLnKLA9qX9r0OwfeVkLFshy1HiqaGKadTf8nFnon2n
kfZRwgH7zUzlfM7YvvJQgXJan+IIk+kqi1+gWnnZHTYezT9+Q7qVqyt6istGLTK8VLw/LF+nV6Uv
2N8Wu93n+8Wlt+bCMclzDgY6lB56OqSEc+Q/xcqrxLtA+vKXi2IQQhiaKcsrIEQC2QKqn919Rcua
pzhChfYc2rAW3Gedw7G6fY2d3YLBCTGKY1moFBAyQZcIPcoIxjuIQhJX3HGfYigSfI5zzrYYpGgb
nRhxg1dOfVLcXB4tmpfFI/itk+XaMPFOkEN7NFA7VzVanwiDX2XPZVH7eivahqjsxMF0DNxAevY0
BzonquUgJtuDXi5moIolvFbGNESD+TsRLZ1KltgKBpE4X51ni8UaYQwWdPiioqUmllpidtoPRls3
fLM8ROJD0Xvq8JQNe0ksrKR+6U1fhHz5GLxxfod4eUfYDvViatteywAK7QBqPuzDzTTsyOylqmHH
EeL7xp0EzlW/UZ//cHrZRvUMaiR63eMs9ZU9OFSiL3SbKwijoSztooGA5+Lb4fW/bse2qjckLaQU
NF1AXAmsy7tg/017MP3Jr+zximeNnpcLPs7OWA/JROaAYp+k77Q6t3R81d4RQ0c1nFi85+zfNtIa
poIHe0VWWSWsOYviKlAkSmENJWyb7AIoQGAgMLsvb0KkDuaelx5tA+HZIv1FK+iVyrZRg0GWoN78
fWmvhvkm51FobR4OQ0btHy1mosnm7EYoKoacYL/i6abWbzUMjY5KbDXcu5hniDrOai1DUAHTDdRE
NeU1MFylvxO7g1RyEkqeFSZ6FvO0iJauB4Ng4y3jqdEOM3ohC+E7xxc2PW/12ZidibQ4xXQfSg9Z
b1NlezpuojzEd7kdHnuv3iN3/UEVlTHGz8uFNk/YyjRzH+ei0BLwAlMW8I/iEuhLwvAJV3lwG0JW
Buk3X+0cScYY1AHwe/luwl2JbNLXT+W14mFukju28Btr4K+WUFk2CcvqDEYSpa0SJCeyj6G13QT6
sW4330B3dyfuhsS5vJFk85o0/jXHRrtBOfQyoQl6VWSSBcHfx1ZAaxn5Ghv93ljmG7VEomdMVt1H
pyifvFwd7iuAaR62z4MK+ta6j63ICHdiSHwI2nphafgk7p0ymCyzyvbF/K2AgkuZvvXV5KVC9DUy
REuR8rt6wVuOoo12Wkx+B/0icFg/TeI/UiC8kDy05DzzLi93OytbLZe5C6GR2ZVCraEXBNNrz+XP
977df6ad8Nz8pCUJyZcOko1ZHzt0eGQfm2hmmCBW0CT8y/bxYFoKmk0KrqKiepyKfVrdSf+78hBu
u5UJJsDSmqLrugVBD3AmKNxM1q2CeKDi4BzCbZg5L4UJrpJcNXplNiQnwkUa7UD0YZHiNjYrjntu
Z7JAZdlUQS2rsIlEr8kBqFdxGownEJ4d6O09WOXrhHpcZ0cu70KlsPXpQl2ZY2AtmZounVu8SfTF
dyl+7LLdZf/bzItWf5/BrqHL0hStQFhOmDpJ/1qbYM810M24H0qOq29u0coU/f8r1BKT2MgGBQc7
/ZK1/hJ5ZX818yg/eOth0og8lMxWpg99kXRd6p4YHHTo2XfRwUy+Xv5y27i4Wg/j2pKY6nUzYT3T
K215j90JI/Ojlz/SJjju7MLmJbOyxji4vqCkl8l4ORq82dV3iRM4EVruol3qqW//Oys2Tu3ZGJsM
JF2sSqqEwHiebSW0635v8uKCTexZmWBwTxOVVO873GHjeCNmNiFX0sjBBJ4J+klXDtcbTVAhrZGc
NMUz24uAggOvdWmjm9QgUEgURXwP/KMx2yKVROlSA/WMEcG8Ammp8CDvyYESUvzvAzkfTH0q7KoL
+qMASND1OWjCD2He6wLvoXoLbjTRNHSiqIZuslpgaVRUOQSiKSVTjW6bxdeL6g8CQjBVEsxQEFmT
WfZ6RW5nQ0ZjtbNIFqpyxXyPS1fjtjRsrmRlhgHOqYuGfvpVJHl/x3CC0VJPjSv9pHfpuJPeeEXO
LXdbL4yB0qxcUg2KWfT5fd9AjRcxO48dYRNz1jYYDMUE8KBVCzCngT4WXhLs6CG1aSd84eKthFMz
2+A2gsetviEDprEhhoOZYEUzpgps2Ua9ziugrXGlYtgNb0JgsrbyBypCajq8YZstIF/bZtC1CWQl
b2QE1QIeMLTCFjF4TzqrGGUbDV0cKKdJCHvLro0xp1gvZ71GQP1eGofEcHEzfA12v56EOpSnuaSp
m1EEFAXRDoU5E1T9mS/bNfinLWSUQbMfmMDxhh5CxuAGCqX8Wxm1XxBwXwmYFRsLyVZiCNyWVyb6
4S8ve4MRDfu7+hXMNwatsF6rqQwMbiw6Zo1xwpvF6h6RSL+lfuXSL1DeDmDgRV7tZE/avbz73+k2
P/4G5tPXkZJXQYNu2VparHDWPan/KpKWs1T6Vz5t8HmlLH1jIs/LPMsiLTt3+8zroFz9Z0JNWAwh
CENlXdUUdkCsSaHpORV4iZaW5aYvpMOkdV4DCvbLG7eJNCszzMUm5k2c9gnidvmfeSiRDDma9HTZ
xCZ8rkwwabuuF1E7t0DpMvd14XXWOI9q1LU+bcjq7zPwTNRC65sKX0oTbsdoJ0e3TZVYbXbMW2vg
YclW5LneFgaZhSWuqx4hvROF96H+KuENcartiTtKt+llq0Ux6Bx3epAKEpIQSqiH1ocDbX7QoWCi
u5STHPq/4POg0SHmiLhaFJsYtjLOQMpS6zUaqZEpYKqNPspGtlhblIRO0XYmJoTnXSZwAqxtGFvZ
ZAAknapBTHrll4Zcusu8ClW4U+fODnRfoSF64j3jbF9JK4sMXORTKiqKivRLteKT4EGqrNrnbv7U
XKXH0G9cKgIr2fO+vOFJOW+HemfTbMdbJvRRVUg4EimkB/coWe+l+9ZJTriM/4+0L1uOG1e2/SJG
cATBV441SaXBsmy/MNTuNud55tffBfU9LRriLsTuHeGwH6q7sgAkMhM5rBWIZt4EN9ziomNJ02aS
5priLkrQLpdycsvsX9R0NpeCn/GS0I+QRyXyjEb0hLy72p+QabxtRASXnM/PWpq+1M2EbKm6ejW9
JvGhM1+Qax+rP2ddEQjbj40258OZFIkWU5xHyDQq35aR2oMcoCNAn++NSXei6RXc4LYxHXXDw1iI
e3uhAmv5acqrR2V2HREoGdrXpPgu5Hr9D7pnImDAHItO+VmWptXIqlS43BEFfXnpjwf5Wf65uJVb
Cgkw/sNG/iOMH2AxaDHU9QDlSy/DLw28hsikHrXH6AH1UiGdwm7PGJBAVQzqWKaCJsLfX2ltaBrS
TJjR9K3n6FD6/Tn1Q1d5pF8ylDMjR34NHSocA2Q+8pMDwpsNvDa6TjW+I3iWtKGCucYz5Dq6qjME
4x+MbvOdU8T5Nz05BK3HpikjNkAT8u9r7KWqmdICqhnmGDY5K7KXaAKHvVtZJyY1LNXC9ADIwX6X
kfVD0xYAf3xvbOqP9A7DR55yyF91m9qym7lspFo9iFqrd7ifKNiBiExlE885lacIMpMS0+OljEuO
YcAhoEdmhFtbPYg2ce+SbQTxJEF9G8vlrKJC3Mutl7T6ddBrQZi4Z7C2Ijiz2+d6NBcAp3Wr8n5a
7UGL7pb61OUogv6K21xgNXa70rfimI5uEhStOsgFkrAKjgwNrbZiJ4fqkUUM7Tm6GEF60ILZq+C5
W588rbXAYO5FK1vpXIhX5EMW0QmLBai+g2ZkWv8Y3hoYysxrB9/MRK/JvQBlK4+d72a1qbxabTbA
f84/R4BTsBp/9Nd8ArwkG03yYxHax54P3crjLgQpJbSD6VBMTJBFr6NPAtMf7rIgm+zmW+jTK/Hb
QBPt6l6suZXKxYBqp6yxKuOF3o/PpexXS6Cg4yQqv932OLtiFKJR9JKbpvYemW02MzbmyswYRwUw
fi4JGuOkpT7jsX5ClVSgpu+jP7ypNDeyuIPLZ73srRgXr6xiNAWBDVK2DktUeJhz16z2G5HNU0HD
xZ7i2Om1t0rNfBBQHS2lcg0EnUvSJfZcvRpNjf9kPQJb45LS3AvT8L4sFa8rqJshaV+p6aEg07VG
AUYPq+e4Gxp7VdAPp2U/SWZ6FabL6jE/9EnjhbSXbDNdToPUumpdBqMmXxoNbccgNVrz/D7rXhc1
C2S0MmgJWR01B+YSHbvLiJ+RmoCVqmQAwt8+lr2sxXarOJ1Ty0xtiRkikVC1LiwIDWObJrNTWw46
OZzbwnYdtQkmRPwhyNfxAx9anY8DwEYVdzilR2Z83/Myg6v6+uHfcG/D0OsaNQn+Qrmdc2JNEhcY
ZoS1WpNLLN834yGsH9PkIFjUrg3eiGGfbzQ7GlapVCUEja0FEsPkgAfu6ip2kdmWl11Wr3+qKrti
MIKuJKyI7drEjXDuebGGWj7ppMHsGCR3QXvovfggRiDZfTiZOu6tCiYxuE1OTwwps7opRy8m0gTA
RswBzmV6Ct6H7OWU+KJC365absRxRklq1hQzQyNC48HRkhSE2IqN0kiWX9FeIPChzBp8shYbWZya
WHGTWLMBNSkWAKots22IAoHdrvjt7nEqUkm9pJYzukw6jwXD5XP9GvrZUfHyU+5Yl/JOlHAR7R+n
FkVlKOBemJDlL4PSeozm2jaNs9nrdl++CPR/101+7B9f/6aNnKTpgv0jjwwiwEA0TNz1EZwZzvyy
HJZAIG/3vmHiE0EwReqff6T1uRVLa/u+mWGw/EAL3Ako1ywWHr+2LLX73fjSI/0XuaKOOKbknzQF
6U+qo9hk4W3z+01HlUkOwZOItEx/kok9GqkzWqKKxu77wjQVjaCvGpN/MifFpFE8NeqiABh08dBV
cxrPOd4X633nVu+lOvMYXXvhVMPuMVqKRWXExcon5sy4JyuK7kAX1gPNHx+awGgd/aE8LH5/X10l
V0sEB7kbEXwI5MPjqF2GtcpRIIxSYLQgtTxX1SGqZU8vRF28+4HrRha3pyiB90NCmJvz8i/J4Ydp
M5yDxgHoam8XR6u1Q5sBjlFvOohs2b7X2wjnomarJIgBJiyUTXC8Y+G4/RmA0e9QOEQUte5e/Y00
ds4bd9SCY6G1WNSKMIQ9FMH7B/Y9wohsOjjaPgCa0z1rLBJV/ncfdOZGMhd2jVOBW7lgkxlWSP8t
uX/HkniV0DdPvswOmgHu28A8TqJWiv0V416iBmvgyco+36w4X7vOGAkARMeqtvvhfkm/VuQyh89U
F1Xrd1uZQRD0jyzOkssUt1PXsUZW1dYuymG0DU9/AJ9iQG0FXbjr90IEOiZaH2fMFYBRa3PDxgnB
36hPJ4XabUIcBYCstYjgczdxQxX0JhpoJ1dQ7/l9M5eKSGq4or+iR8EO6Pr2/IcOkirgZPn6021L
/p6y4O3pVha/mVLdDphvYpupsSluT3LWAC0CTu7Ph85fHeKr5+qMjik3PYVO69+Wv2fOt+K5fZUq
zJAPOfa1XFq7sS6VmthJ9e22kF1zvpHybpo22tlrmO2IkGVx++bbohf+BFbTFi88kNwceq25lLJ6
ILXl9RIg43vzTKoOaO5LMDRdAGDcyzBmf97+SXsBz/YXccawTfteTssRHVzRXa2+FK2gVLJn2Lff
z9m7qk70KtYQ5ePJVETHZXWK5tGMBFIEp/deK9zsq1bGpA8p3q01jo3kf8zzj3Y63N4ppgE3FFTl
LVqCXsJJRmijB/NlCLJACZpjfyfM1It2jK11sxZZH7NZ1XERDLv6yppB4yv9sj52mo2Gbg8AGg6J
bOlLYQhef6I9ZL9rI5dkehG2CdpmaJ65Q6bZ8ZL5IRHBpu4ZsK1CcDalGyJcNQYGpyG6Numf2dBd
cit1Mk0PRktEVsisxudDQ4+LQvHCtPj87KhPk5LPFq51ngTAS4GJsRXDN/pfo/oYT8fbKrLrEShc
z/+J4/bQWrqpUFiHtQF3a1U2nmK+5LTe+mT9YOAC8kH6cxZGa+yO3lokt6UZTdfKgNIgpkBfxWUF
CDiDM0Ro+ijy6/vK+bFAzkqrEp3GnM1IT6tXDl8tVKwMR4oFcctuiLbdR84aF2mUKwsdgZfwaF5I
EAaokgXKPT0iA+1YaJKH17Nl7C/g20PnX9De4jnxcYx8sWy26EpCDeLp7NXSeTV8YaewQDH5GtkY
DkmyEiimacF1D2dAo+SyM4A4Pkr9qhApJjOzN1SEr5cVKUiUihD1svwiXdn4ZObUXv2VDbUzJvfb
12D/iv+jJPyjLJaRmZ1StM321XywEurr+QjGegLkI9Wrxl6gLbv5iO1xcZY504pqmYDp+R5Tt19K
XLr+0J7/7ixSZVv0hN+3lB/r4yx0PoIbIgPrqZt0l1R9IdKpEG3hbmFiuybOksQyCaUVNXF4G0Yp
DUYIlEAY7uJ/jyP2u65zxqMIe5pFChZT60+jdkWV7rYy/IeY52O3OJNhaMNkrSUi8hbzQst9lNkM
uvpv/PjQLk86Hl0+Bl4ESrhvqQB1bAJiGA2h3NNnilpZoqsJgvXyumQP0xSE4bWaBf2Au+8cqnyI
4XRvAOiiWQK0B7Px/bELsrs1siPErlpALhWADpCCeIhCtL+LNES0Pk4J27AANAbF+szQV2e3D8+W
cV5yUR1i37d8rI/Tw25EIy1lAz1R1F968zGV+3MSkgbIY6OtTTLSHy+Vgni9po6CsUCB8rBT+my3
PsRz2rmuVV0kM6AzM+pEyGmOr5bHutVB3sEGviNX9A5h53VLIKetS1xJlczmHEM86cx7mok2dN8S
f6yIc21gPglrU+4REN+tvumvB+WJoMapOSm6bkVKspts3Kgnj9YiTZVmZCZluY5ytBWQNVGAaXq6
XdohWjzfjb81/m9Xj0+NDQDfNIoMS0zmH2tpF8WbGgWJyHDtplIo0mKyhr41YvJp6KGjad+GSHcr
SENHZySp7gcf83psCluYhN69bhth3D2gxhBRquMeVFFra8vTYnij/BgLx6NFcjiFJ+ESrRkQqtmA
JargmGJFbqpyxsMcIakp++o1vbdO4vr0vhPdLJBT/DaSk7IcUVCdHJasgRN1JSe86DabPkM/uAAR
a3d0aHt63D0w5dxqZoKb/c5b43f3mRcBkX499GcC9lZqR45y1zxPh/G7EOlnb3R2I5vPUhdJP3Zm
wx69q2eFThyd2thLpF96ewKzpbUCdk/Qr7RrVj52l6e7i9U6o3mEQSmr9XTpSa8PAkO5G5NsBDCz
s3m9RW1oZAt76Iw+DTA0gDQfgFUP89lEtCwF/Z31ff1+W6ZAVflholoZ40bT8eyY6TXV7GL4nlfn
ZBBFd7seaLMyzsO2WTZqbYaciRWD9Rjd7+nsZHmQYqi6sYLQ8idVsy3yYMj+/7Y+zsNGup7LPQtj
KznICjslj0MIIj/vthSRGdM4yxJlXYWueJycfsey7UPQH1RkSFW4N0lYtRCdGWde1Anl8KhCrxeJ
HqfwSSHf1sHFlKJgTbtue3NmnDHRKeiP6hbqLgflEWX1Z8ZVYqBGiDy3m8W2qI+H/exPXnsjjzMm
lmx1S00w+VHqf67lNxUK3z60o7dSV7CyXff9IYkfLlImYKi2Flp/2Qufsh5ZrEx+kB5Lr74TDWwL
lqVzybkFea0RyPl4BCTpxWglp0M3xliuAUaSX0I9fry9OIFy8IgCWUvmdlLhUEtdtePke6f/TNWr
qgpslcBU8RgCXVc3mmShuGRFTzE5llVqF93z7aUI7C2PG6Cm0mpICaJjaXyO6ZdoENxa0fdztqED
x0DSZsiDJN3gDFblWqJIQHT2vFloVaUZalyhpYm8PGkPk/GWJvqXyaqPORHN7YvcMc9Zp4dprMUp
NqxFvWbxSrdx6NF8rQJwKCDskC+qXTsMYyx/EfkRkT5wxiKuDEtKGExcJx8JsD6r/mBJf93WB/Yd
NwwE34Ja5Xk/dKix4rwSh8xvq977Q+LGoFEx7IYK7J9gRXwPqgTUgC5ZYGWz7GRkTtG7WhXcXpAo
XjM429CTbmliBbcoVm3A3j4xVLaVPSUAgeVkPhqEBBGbaFFchKFmSZ2XExRSHwrb0OKgGHIPzVSi
hQksLP9wNwdDknMZ/lA6rP54bNDHMvijB1QlW8y8KTB5PLUdiJhQn1AR9Y7IEkx3hP4K2y9DL9A+
gbXg+exGIhEi1+ysyvWYz9ElLoh7Wx92YMaRx/lwTAZnL0iLjIcaoimnKgovjorYNtW2to2hADpM
9iNGyTnppgNpB5t0bxkrlMRZ+iJn030XYgZCXm1Zx8GqutcSzWvT0Y2m3E369C7sJOgwvbbDIDta
kxzo+iNWMdOvp4dYp35LhzvFBDcXWse1cc7tJFYfDJB6mvEqO0qz2kouYlgUbSkzn5t4V10KdY0j
ZNotcjSVF1NIaysIYQzOKhFSp7VqTX93BqseKGvulHv5OIIuSz6g9U40tSzSRC6EMWuSdrRcMBZV
BEl+jpRfRoaexZfbaiK4xHw+oA+VprAwLugOqumFMqaJlPMATuzbUvbTDh/KyGcALCvBMGmDaxW9
FWc2z2OwOpav3XeWLQXzXeyJZk7ep9NuWHieHs/sG6noNXjkWteupWpgNgsMT/RlHovWRj0Bg+CN
7ut1czL6vrBzk6KfLAQfrTRnjgI+kbFb3FQt3HGWXKWXXbk0JGcef62zZThWEwZaTN5msNd2C1p9
5te2sOxeM3yivOVt5NH5pVxWT55NZ8xLp8ryL5ac2rnU9kfT/DXJw8XCMGbeJgdgQdvykgNmaKpt
Cmj8ptCejTh/pdP82mUzdepBTRylyxzZDAOQUTtDZjqa2k5uo/3Rywhrm0X9OtX6mQyGayaZbQ6J
Y4Jd0UlSFNH0mSzOVEW/wJl9smYAu6jzH1ZPvmu17sxzfRqbl2ocvyZWf2k14GeMk5crqKxng9PP
P4xwehJoxK5VR5qG9fuijcnirlNb1WlZZDMyUEA7KtHIBLa7U3FkVLWhEC9v1zhshHF3KTY6OdZz
CGvCh75+LhpPsJpd4/CPAJVnwonIpCBnriNp/u3vLj6GgmUCEXL2ci+5inrNdmPBjTjO1+ty01YD
RY6eji9te4qo16NxZszP8Xi8vbLbO4eZ0t/NqtLUdOoodq43Dyrydq0gLt9vKdkshe3sxm5LoJZp
zIGVGzKfxi06EU/D6uRzbGv02QI4zgTSrBbea9IFc9K7pk8H5zQGPjCow9skZaloKqHXzo3HxiG5
4ZlWduhLU6AbIjHcDiLxK8d9CG8bVj/RWXEYSx0oFLHIwu6qBFoPFYuYABDjcY3iKU9mM1ngnh6V
499YLrCvT7kLDEAbGKzH+RQf0hM8+m0F2U9XfAjmc2dKNcuqwR4K+SW6Z5VECSSkRiC7+UncRsYu
6iejvhHGKT7p5yXsC/auj1+6/DlZH2NAY9GzjuExjdgw6rdXt394xDJAtwBN5DGF1kYLU72Gdi4d
0FZfaXtIQDB/W8b+yX3I4CxhVfdjLPUgN5biF5XirX1tlK/ou6nKw21Bu5u3ccLcVSvilMZjiua/
ro+OI9ZRWwBaIBg4CMvXCFkEDIUCxFBElbJrQjZi2eebG57q8I9hhsTupI93kynfmakIx0gkgh3j
RkQWJolJNEQxBCO0VLcjvRMc0n5db7MKLpwup1YbUlSVQR4/f5NK27rqjgIqm8JpNHv4KX2tvebC
QsFaNJe8qx8byezzzeLmvp3TvEIgo6NySFB3S21S2m37FINL57aG7PerbGRxujgCj0MqNFRq9NrR
EKLRh9kmrm5/v2iPqp8DlkNEsi06Os41Jwm6F60WtfqwPGfVZV2D20sSKD2PM1MsZQ4iBHQxMayE
5JQEbHa9FXKXiZ7fPIS4oZVDqU8wg52HJw7y7RTw3ufeC23DUQ+5s4gMr0AteBxxOlqVXkRYWGU9
tLoTTo/a3HlLptiR9uP2HopEcYZj1Sct0XINOU7EG8aoOGUBiLlo0v01K31rqDP3tkDRoXEmgwzq
MuYGuvgZz+SAlJMSIIMrnNbdte4f2m5yZqMB4VemSDgzapxr/a2Ln2Tt7fZKRCI4s1Fj+qYqLbzC
pyKg8SmuH7rE/99EcPZB7qc5S1i9IJxAPNwAWfbUWCIjJHiNmpxhwGsilIwGRZdUATNE5Kjqsz6/
JiJfsR9N/BMOAqDxd2OnYtDAREcZqwKydvjqsQIGqobTb65ivrddvd4I49QsCcOiaRUEt9Xyg3TX
rMdk7Jes94j07fYR7b9/N5J4TbOiEHxGsHKz37xVTx2QmdUJTBSDX75F3yu//KsSTRbsat5GJKd5
mVKGo8EcVpR9rYCNq70aieCaskP/FI1tRHCaF1L0RiwyTFBU4fmxDpMzx6gWZ8A9X7UfKf1GFhEI
w+6q9I9giXMXWUYKtW8imHNybke/kh+IKEzaVfV/RAAM7XcVpHU0ATgM/Ul9W52ypjuUSFoVsRFk
VSZoU973GhtZXDyr60QjdYduaOtZdTDgjoCiPaOXhbUzsmYMUWp9P4zZCFS5xWmxjFFTCKy8xZld
1ctOcFRt6tQFqKcBzIEIpnTGyZ4fDNE46e2z02TubueYj7JazBG5iKdlNkqq2kv9evum7XqOzfq4
K21JxpobCtDk9cDwtYPlTb6OwWhRfZF9zSfN34jh7nOiRugJiuA5jPIahU+FqHwv0kHu8pJxLQZQ
nmNIubX8sP85dpOTNsUxjESHIpL06Q7HeqNbkFSZrtQ9LtOpLJ61+uX2sYik8O4jSfXYyKB2xXxY
tQvVnkmq+sP674oFm4Ph7IOZDFHdTixf4bcX049Ooz34xZEhfpWOyMQKtIAfUksAIQG2b6QVu2iJ
4HfHn31eebd3btdHfSzoPX+yif6niap52MFzROqXLHUtpMnmi9y6ay2IVPZdryFrlsJwDAkPuTFG
NCmqFO0bnfc3m3PV2Eg6nqSg8ONGiBq3e1M34jgVj/olq5IFT/lCP6mGQ1q/rt1E+zMvTmt/rSeR
qd3dyI08TtGNSJ/SFNwmQPYYL/oEeEtEyj/IsfaiOyWYXMwZgnbVj5EXPtw+wl3l30jmlD8E1p2S
EwWdVFJjR/nriraRETyb5fTltqD9JaLqYxLA+8l8Aw5pzcVYTfSkNRigLw90uSoD+B8r8F2ZwnF9
kTDO0pprJ3dJwx5uL9I1+8pGl4tA/9If5GP+K3yePc1bDvAhs6Bzan83PxbJmd5qAlSdDGBvd9B9
LUQ3YfSmzHYy/Lq9l/vq+SGGU0+9yNUxTpG2Y+1ozJEMcCRiwBmRGE4rQ22xSqtB4hg4oudlJsc1
qY5h/72PNIz7tLOdA60y1l5vL050drxGLkNtkhwIPotpeRaV7JZgYlmtHGp2vj6K+LVE4jijDISf
cSpZVUnWK7vvgGLxNkSIqcwftSU4tv0Ax/jn3Ph+nFpDR9OqIexNj+gPBmJdd1c5E0CTbWKDTsZu
X+IXVjg2BXfvP5jPD8FcKCdhJn2pOzQCjd8Gj+VBU+onoKgIIgd5k2MT+7fPcP9NsVkpF8q1VSJP
FsEFZBWUAvBIXdCfjcxe3iMe5fvwKmqh3w9XNyK5CE4djSjWCnRmzL6CSUxGfJU56nUF8VUbkCdR
mYPdsU9R1kYcZ2IWFLn0pcdZWsV1nR7eKY56WGhR2ktwCXmejyHszLYJMbq/DP1PqY7OZfKStjF8
kuWjLdVVUEtrpkiQbGOG6tbqOAuzKJrad/qIUKW5S8lJUwK1CW7rCLvHn0UgDGFUaTLQgfD5JngA
fKMpJyv6DAxV8tMRKING9zAkuBDA1bG0pLGbdHFuy9yv6IB79P+Ecnqpmk1VR4wShk2fMSDW9Vwf
mgtzByLPuj8XtpHFKaTZNaVeMOwM5ao8K+gOyU4tOB0AjODRL2yi3XpRHAw1BTqo0Z9Fr4D9E/xY
KaefWV6gatzg/ZsVD+NyLJVviahhf/8KfIjgvF3aEqPKAYvjdnHvSCP62TUAYnaKrcmmwKDsW+kP
UZw+pllvockDDQfF4iTDZTEvZpnYhv4gYib+D6byQxL7JRu1XIZyKswW97p3MdGKGQTrXnuSjwyd
BkTP/+sWcs5uVZZ2GhhwetEnTkVit8lQ3MeMvJ4rzwLdF1043tPlxZSFFmyy8Vyqdvln9wQMQJTg
CBtQwbDuE/peJtc6sVbe6lUgnF2s3267iqEHDdxZMv5F/M4JDzVjXk10zmFIkgbZITnRC5sQYP5n
OYgGP5lu3xDGN4402TSsIDmT3VX9GlpPlXEQrEYkgLNdTZZgRBHpQJiR2V3BhPlWY/Afc6w/ygRX
eojt6PrfO7jft5BvGlliBRmz7l0o4++yWZOK9HV+B7pV/kp8oUC2ilvbyBmwOB7whrT0FeHKeCyv
MRBuFxC4o7kyEELIse+6JYszV4aR9Uu61jKu3eq3R7ad2t3qIEQPkM33RR1Tn0wXt5ec6WrJiEF/
M5Pdanqx1ktHDrpyP4wCq7UrRVd0E60kxECpGYve2JJhDMs6TGeZDVKssjsXR1k7wIjd1sZPtpGt
ZSOFs41zU6poZJMBPBl6GZqE6jZx8gn/Jk4d3Bb12Tq+y9KB7kPYG46HXwXfWLrGBW4WQ+1CMbMK
Mqf3ii/En/+K3P+6i5OTxq2MLrQeqVYAFJ089foBvUZy+ShY0SeryMng7P2oa3liNGxFiT15qFVR
rwr6i44Bn+SuuqAvwRvOUrAkbh2IWMM/+WhONmf9daVKukw3Vzckk6vU9UGh1l0qiyItkRjO9upp
qLR0whILNfTlmdp6Vvl91Ar0cFeMoZhUN0CnBtqe37VdbpZElmRc4cJ86MuHUfPD9eX2aX3G0Wc7
9iGDb+iwJjPNQabGDG9yj9o2HjNdkAQh0OOQKzkQxHPUNR4b8HNqXh0YGLZxRcjY++s0AMD6jqjF
910UrdmUGvra3Hh9lvu7yrzrRaOkIhGcYsSdIQ0g1ZXdRffL5qRJF3MUzXbuWneDEnSPKDgwPqWW
K4oKPoQKHrn9mhd4S9zL6qWMT0Z8jeK3OPlqUqfLBNdt11ZthHI3uihHU5EknF8fvmXxcSm+D/RQ
TP4qIn/c38GP1XHX2urSENEvnKVU3aG9EV2LTihidRDJ4E7JlAEerjSl7IZy/DBV8ilVczcXxr67
XmSzZ9y9Qt+8FKc93LBW3ZHwa5f7cgGWUsGLj33LJwcMo26pOrUMVWOL3fiqhOpTlCyN7HZtDSSV
6zA0v+JQs5u5fCSrfgcKATSSjiKHsuv3N2I5hejqJV36FuckP67+8IakCCY5f5oG8iGM5EvUebsb
uG3EcWqRrB2l6YK7qwJXrJ9+miKWr89dKsxCbSRwShEbVIrMCRLyY/932hG53PFs3JkBYyTo78pg
FYGq7CoiYgBZ1gGzrWn8qkhKE63G2bHOmPgija5JBJONu0q4EcEtqzWkNlOZiDLM3JmU743FU6k9
zoOgoUO0GE7dzcJsppniVi3WK4k0Wx2cWJSM/ozzwE7pYzl8Ji5a6EAb3WB+JAzi2tZA0S5/j3/N
oDRQ7fkv4KA7yVVEWyHYRH5ELlLNKB0VKHsV3VnFnQYKxOhglaJxA3YWn66yaTCCFKpTNJD+fpVz
qTHHVR9kV8H4mt3PJZKa4Pc1J4wAKs9hiCEKOReUMPaX9iGTu8daNgN5fkWMYWSdo2ezq4CJgDSx
Z9Xz19tBwOfk4vvhWTg/EB6aMt8aAzulTZaxyIyUxTF+rmhoyu4qw+nc2ZuOILq6UwXav6+THxK5
1ZVmrZXtIMFKZc+s2V1G+7rgeb5/aB8iuDs8q0gF4LUAjVQCXb+r6cEwH8sxc1UDczBEYO137aD5
IY27zpUex4q8YAuz7isBOF+d/3H7kPb14UMAd4ulfgD7/ESxHHJe1sc8uYbWsZt/3Zay67Q+lsGT
DRkamDYTGdcYaaFwXW0AgEnaXaV+nSnYrH7l8+G2vN1VwT1SWcUfAPn+frMMUiS5VMAVF+mRKgci
BWv9EBn/bfM30++NFO5wwgFwkFONZwE1tECuenvV6cNS996/WAxgxijFjAMEsgBx4/FDcM1inBU6
IBneoPhd7KmJ34rYcnavzkYKSwxtpMwAjsqBCii7o5nZYX2h4Z/yKkJO2z2XjRAuU2EsXWxg7BTW
xzxaJNC6c79eW+P19obtv343Ytit2qxlMbpK0Qq8RzElBMTFQ7gEsW86RkD8fg1QtxG8qHbdFHpR
NDzvTbR585OgXdPmdRcqzE1NAO1kzHCFN2LEUPUXn+Fy1450FHUOfE6SQ/82UvmJULmIytFQkBzR
lmeaXlXti6n8LMa7THpJ54deAfrEi2oljmB3PwFdcGJ5fSxl0o4dXIhuAMuvyoGtm5ILcMCucVle
ShWsvHP2oAOSS5/a8l8YxO2aOTUltG2LdelkFw7nmK/zcclbgfFQ2Xfwfnkrg9PSMc9TOlZQn7jQ
MDOi1XbVIK3QmkFVZ18wCGRroXZaAavZ1T2cQP5MF/TkreQ+tGYf79FTqK+nSULLUKkcZZIdLSv2
p3B+RipeYFk/l9O40+B0PZKsKRw6jJZ1Xn3EAIUbu6Pdn3qPVZpRdjrePv09S66pmoUYVgFHMw95
v6YjyaQWYXMme2vyU628Yvyj016TLHXa5oK/b8tjNvTTWWgmoWgp0T5Tbc+FgtaVKMEkyNo7xnRJ
yPAlNv/IwGmOaPoYhdnP2wL3N/RD4qfURa5aI1RAfr/LzRMD5Ryd9J71gBXA11+ebsvbs7tgTTYM
vByBDsg/76N4zM2lTWU3ideTlNQByGPQoSPyiMzjfdpH3bQsBbBln0maiyiiw6hGeBdEgUSf1uzL
tILiUH+Thu+3F7RvDMEhpJoUr1RkmH63vmuCjGQUImHReYpvjXZ4Yi2J2tPsaBgfoj1AeFpHPHW9
qymmKusawbNY5ll30AapY1jZQsrCPErrn1MSVN2R0C91a8eWwCXvHhro5pGRMQHq+K5DGwczJC0o
lEw8EKKWXOAWXKM2/EkEsLjnLdEL8I8U7mqnaZMkizqvoAyR7RLYrG1yRCuXPYmALT4DAzIjspHE
1rtZDx2bcQKf/YpGFXIC8dOB9crraOIUXWf2kz+p4UYQW/JGUJPUGWq+4+o2gxIYBpq1qOhlLzob
LvaL5VVuYoqzIbOHXph58JVC8MwQ7hcX+WHQiiAZgmUo+hEoTya8wlLiXA7peOzAcYIO+kUVWN7d
59T2kJhp3uxdwu42wM+h4EDTyL8nJxgmwHdRe3xTwUoAQljBMj9Xxn9Xi/fPNxKXXgMxzTyt760a
uofwBhDawH8C4rpuh1fr1DvRVTuC2fAsVhXRJvN8ZLRUlQxglZCu/qUT35yDOvai5TS1btRfJ+mH
ZTSC6EK0x++hwWbF6GNdlaleoTyPjC9SObSv6dVyzDvrcTnGJ5Cu/ZvawuZUeZTpZiqbptBxyev5
3NSXWjm1onh4/9IZJjUNGKVPHKzhEKF+TaGtU5lAQ+s7NWnc20Z/31R9iODCMrNIum5imlLLvjZd
qHQKp0shsh77V/tDCheYmfWwjJ0GKYbyq+3cvDrU8iBQgT0ZKH7rrGomE8IzCKWAn9QswDW6I1xJ
YzVomR6cRhckz/aOZCOFBwPurLAuTeAJuSW9auCKWkRPILYVvKEFjTJIdzUgGYKb6HdjMRhpEVYN
woreVXxKbEaQqNso1CbImy1n6fiv3kBbiZxpjxYQjMsJe408qyfVa2NbcmLF+8kau8DgA4bX1JGA
yvTHbc3bvbJgSzDhhRU89S221ZsrCxrINpxZsm4CuGGgeym4L0bZHjGKsDrjW4qBZRHO4J62b0Vy
mzuGoZkqS4wQMbpLwFBnOJF1XBdBqu4zsyvMr443v45HP5pxCbcyOcNUHFInq9uCHm7xLOB61qNj
vs6HBC0ZJrHbN+Urg1AS03Hv6qdqAlMBLJS4BJyvMQdroIO2ILURPhv6uRoFroX9/5/U85/vt/j5
mEUHT1m6wLZP9Z8qfNfyNKyYEg3dagjMBP329N9c641ALijtVcmUUxMCs2axVXpHIee/RqF/P6//
2zSLxzkAzhk4T2NsWjk153zJfWMa7HCa3aJu3DUVJVNEe8hbQ4LDGy0sqbz0R3iq8+Kz3icRMPVu
FIBg/v/rgiVzargMZjVrJrSdEMCir/D8kWUDqPFI2wQRFn2SWjApKz/waEQ8TI8xuOh6jJH+P9K+
rMduHGn2FwnQvrxqPXtVndpsvwheRYnad+nX31D5TpfMUh/O+ENj0MbMwHlIJZPJzMgIsZgOlpyc
CqsMxBGXaFr6QtHvFDUqHU4QWD7fLX9iTiRBPqbIBP3K6aD4mbdgfFpP9hPkRTzA3ubhX20HE+f0
KEkbXUFtMSq+g0RFlF9VMxipd3tFvI/LZLFmRcMkr1BbFPTpizTCYaXia5anB2i0AioIVl9BvQik
DW6bXfbp1j4yia1Mu94EnyMSW8Fvhr1e70IeymGz86YqUNLRZPQEPsiy1iXIBwnaDtDoy76qL6m7
jGeqrZPthUMdRK50jwoSx0G2Hodrm8xHI2nz/3uzbXaHyfS6OiBoQ2SnaAPxr84lbl1LgrA5ejvs
uUwUsbEqhG1lNoI5/dJTyYnDByn0cIZKIXJigbO6j4D1JfKsTDJHtFHrqIpm+CSIY2Q8P+zGIa6F
Rstw6txX81O0EEE7vCbt4oMfnGVllTl0U241BgYccA1KZ3l8MrM7KFHOZBdVj7e9cvMpsF4f8/lK
vdQo2mh4nxIryGRpJ8klkMHTcD810SdTGQ9IcFNHMcuvfdTwmjD/Yh4cQ1BjhtOyFY1W1Me+FZF3
Ylj0ou2WTErDA1ne8eB1m8dPeTfEpNEAlrZlAvEGt5IfFPNJELyWcLKK7Y/2boLxTqmQoYZWYi0y
WLTHCOqlFfUgoIJaUGOjWsyJYx85IN9c890e45rKDMnSuUBkhkBpALjgMb4Y/sLUFAXQ0wNal/rR
o+RRZIi8Q8/bTcY/o0LKMmVcnlbWntbPYfJc8UbzNy8DVQQxCHBUItpYOCKr5HOkaBXHLUzI051a
HrX4tbEClfdG5Fhh+SdKNWlJX6N9Nke5HTfzRbGaHYKoP5Y1h5Bx29ffV8RyUFhktiagJJGZHRZ5
LnqIzgPYLvjk4LxFMb6u9kIeGgUc0WyuM6pAWWX5hLyGiszx+G0XXC2JcXm1VWMd9BNLdFxI47pA
2o9+71JQ/xOgWKpP5CID4dx/EbkI500XXJlmvF8rw8ZSI6SEQ/SpsMYdab+bysC5tDdL1qqqSqgA
oeFpsLgSYO2KUlbRkxZ20nfz16IjHZ+ne7lysz2YFJ+TxL0dkLeX9W6QSRMss1BUpRmREgJ1jzZH
cgoN3lfbTOlQr1CgxInXHYuOyIgutmqNJ3Jq2Q2Ej8y7MvqiZh6lLoHV6leW+k32N2i7pXT7H6vM
TSOD7yBpJqxMDZqvoFrYzdfBH71l/EPhwYE2k5KVrSVUr4KHZRJa9BVshcWFiI+TJtmTeQ6Vn62M
6SHOwd6M+5okLjsJQKTBHAJQiNR9ESGGpNaXHNNPal7uTaF8zI3atyRhd9tBNtPXlTXG71s1J2a+
NFFC8S4EvXqFakAVJFCmNf1JeZEKHnvTZs9X1VQ4iygvaszMA69UEkGsllkC8Nd4wzXyjKvqzs4i
ESu41evt5W36/8oYE7uEHqJcpEC+VXeRI7SSr8vfdbX0b1vZfnmtzDDfTMzqqs8pSirGY/iQ3nfB
otuwrKw9qPselCbaofCFz5bbPoO73rltfXuNqKfI6KSjaclcbVQwY8HSAQgoimOn31P1lPOUdjev
AO0fE2930eoAEAHUKT2FiSiPXVlIHLmmu0zsdiMP5sJZDDsBDzB8PzctIqRuXIr8UdNyu5le/mLD
dEkxTAttKI0FnUSAgohThuQt1T1j+I6mUx9zTGzfzisbTOA1tCyXpxQzCln9ooSOUbshfZmS05Cd
AZGUQy/rOCd5+2CtTDJ+oGMyoiIDti5+6d0W1MnJooRcQFt6eazxsLrbd9m7ORYq1IR1mFop4pTx
+FseFEDTy+9i3m9119sfjbc8Fl2j5HIa9yK+WuvGlxqzf/GzAkUBBQFf2PPGyLaLlUsJXrUgT4//
/Bny07HLanMEaHLp1g/UJm70DEVSd+GWENwUaj087aFNz19ZXM7g6oxRqVAUIiEujsaODrupOcgd
Z5qeZ4K5x5pBScuxBQRBEPwxvtMqRzT925+JZ4Lxe1oWhZICHenG5a+p30ftgcQ/b5v4F08wZQ08
4BaE6Jloa5UtrWYFNoisnmdD3mfxnDiS/muq1cFuC+vQl9SeM+leMqYDRUtKByfv7R+xuU5DAszf
xES7znpjAoYsJTdwsQiy7lVjsc8SzL0OIedQLx/9w8t9ZYa5vxQJI1yQrIZT9DSoqwy0igRXde5a
ItflN/M4Q5NkFLENVWSxUVZT9lMeIvtuG0x+LEok82VE5AJTRgux5tv7tx0+DBNoCqQACxzrT3eX
st6Y0wrDLYS49V7ZmaWdQCsEaJj+HHq127ymnE+2uZeQw7JwqpF9sGqg5qRZ8xQDxdu1X3XhcQoj
W1VerJRTMd/M30wNRSwDoqMSy2BvJklhdjkWJtbXunvNxdQW5ReJPM75M2cPl+Tsg3cAbgj9K7C4
aGzjFRi9WB/0pdoC6RjtmPjpNwmfbNETA3DjM2aHeTyEb3/lLZOMQxLkwVmMT/emgCJf6pN6Jvcq
JrzME3Exqgnxu8bVv8v39O3eGXkPms2BJXW1Zubw50lZlxPGKFGmkHzZq87hIbost127EEBAWRB8
3sGSTqY7aAsmu/7MH4ddgtiHTUDDRVyoc+DAzE3b4XJIdMBj3Sz05PLYVRBfqA6hvjx+jmDOsznf
eTPYvNtjm5AkGqqxtXDVDk72ksWO+gzOb8GRvjQnyTH94U4HVufvqjIrq0yiLtJ5rERtOaGKU/ZH
krzGXOT58rVu7CSrTDqUktWWBmKO+GDdjS7oLYLMUfftr8k1/TLg9T43Q4C1QIHwukKvlQk6yRjG
JFneHikewiA8l1obdNATl+1hE1qlrgwx1+Aw1ECnaVjX4JSnEfRDMcozqlcFYHSyhQnuiebut5F3
K2075vv6GMfsK3RsqIYLvhz0GCNaud+1kM7IO90pw8nV6npvFRrnKb4Z8FDRMFTdVDGps3jvKnHp
NbUctWWqeRAP4vRlbndKNNhDFJDs5fZB4FlaPu/KUj4aRSQsyLEJvHWNM5UXrXo0670WTZwjt33i
3tfEOkrbRA1a2LBUG04Wx8CNxfg3byJ8M4Cvto5xE2pVVTgv+IVaPlXhVVV3tzds+d4fj9f7Mhh/
aPt0TLUQ4AIjL3dD2XyT9OQsWZloE22+DHOaQL5IekginfOlth3xH8MsNlPHunQjxvNHSQo77Rs/
yut9pRsHPYT/z7E7KZQXJnk2mXgFutpYiou3gbsfVYa+YnYkyllXWkib8G9CjocozEVYpyGlkW4u
2dJO0AMRCMq/GdxS372D7U9JfTZHTY6yk9hdJaC382c14zjIJjR9bYOp/xjaSEDuhcM7HX7jqCgG
0KXDEnx5wovbwffdJ5g4IUhjnUBoBlNUlukBEvYzN82gl5JnvCR5y+J9HSZSSGZPxWbE1k1K/N0g
ow/6Pi9RUr+wlL1hStemvhPmZk8M6muYietAIgl0tmt1mmNqIk8nmHPO2bqv2rRpH8UA9YKx+Ysy
15+lUn9VKMb929wtetMWtcxrzPQRYsyqPVI0XRRjN6fd6zDx+Ll4W7Mco1UQbXqtgZgptoZ0xaeC
TjZkpJ5UnXCybZ4ZJvTMkqELrQ78/xhnjjRpNhqqQSjn/u0It2UGRBC6BEA2UMwshbDV9tmQLFWI
FGi5xtb1PYTU/8aELgJCqYCjmJWOaLVMrVOCWZgoeurCnWZ56bC/bWLzGGriuw0mmohd3RE9hI3G
U/wqslM/+pnXdufmV3lX8Tr725v2bo3JoUtR6yRDQTmP0nIvSmRXyKOdzIPLWdXyq9nrZ70qJrjk
gtDQ3npb1fRrUTumTnSqTgusvDzzcrut5GBtbFn0yq/7CVQ8kQg84GA+hrHTdr+K8GzRvWZdby+L
Z4iJLZPSU6OJkRfTeT+K17B0tHxvgrJgjn7ctrT9nfBelfWlTMkSQHRp02WFiJkKK/VL/UuoX0eV
UxLaikx48gORjPKuLrLcC6VBEuiTIEMIWyh3gV2Rx+G8CY7TFpi/qWJ21mJjn6i0kQBdJJDenBY8
tOUnj4IDmkPAHqTAvCO7Mgg948SfM9gcD1pbZiIdzUciZktBIxEV1xRiO4+k3hZCsu8t4pDUOpTA
7dlj3jwCQO2Y+H+CWv1YZNJZ0umX1JzcKdRdhbQgIiLtK1WoX/VA8QEtZugF7239LzuFCUsAV9G5
ZTs/xtjKNRDr6FEHvds/Vbt0r/mocwaAh2C35Dv6tPR3I59HC7OVJmogjTP1ZWDIZItZYZpLafib
hGah/2h3wxtAjQdD2fS1lRkmyOW9mgmYw0RSSOmxExKfND9vHxieBSawVbVYmM2EcllfFT7NGq/S
B05qsTjNh5i2WsTyE1ZhpgG7K8nosgi99YBjccU+9keBPOhd4im1su9aNbi9qs2AgxtOlmVpGV1k
rlIlyeqmUBAGTPWYWZ+ocumm1zDxe8m+bWizugNtpP9YYgcVUyWeymmGpRkCgXPdOt2su1bZeYnZ
eiidOaNUBkixT0IV7oG3PpZ5+FDH8kFpDA90aI5qpR6YaYO0DkFwQX608vgsjcbr7d+5GRdXP5PJ
9CWrFOioImiJ2VEL7bS9HxVOXrHZwFlvBeOsaYOi5aDAhnFX77NDfE6BUu726YEH23xT//7gURjm
10wJZQmdrYQ2YJGLxqV5GArTq9kgKUSiYI9zhD+YTp2kbiZVD0r2DQmkEwEiUM6539TfJfAaFz1Q
28UT7Tq77GZ76jpvHCAW13wp5+E0juGl0MQHHZNWc9sGJSaGdZMA5irZRSH62ix8vv1lNiPJai1M
yA3H3CJNthxAXz8Ayn6UgmqP8UtOj/xfHPV9z5gjIZFJ1eoeX4e+zD66/y4SQLcIQjc9yvfinRT0
KCTnh+ShOYZO+YkXybZP5D/m2XkbqmZm3nWoI8kNMJHCNdKOQ3dX5xcKvZTbO7qdGr5v6dtWrAIO
Bv/TQUgJIBzqJxq2gUz6gyl33lR/JUN2aKvp0OcXwYJfhJZ72/j2QXtfJ3MI2rKRCODYKJmPz6gh
pe1p4AHMeSaYkA3Rw0w2o2V5lT+l91DLTQxORX5JyG4cMJkJ2YNV6JWcI6oJ472eoHI6gVzTU4l3
e7P+5Uuhq4yRAzxF2AZDZtF2yHV4RbJfOHrHXeMvheg2+MuZK01/t8UkoQ2NrNxMUOyoyyfUUzD8
/Nirn4T+ydQSuxE+V9LDyMOKbH4qA1eQKCkqplOZT6UPWSGZIsresfwU6Zeo/mTFP27v4Wb8WJlg
PpXR5lEEogZActVrY5jQM3aF+VlvINX3Q22CXuDY27zNV/aWJa8OFzVnKmg1CqZ6fq9Xid1Kig1N
3Eh1aR9gRvD26jYdcWWN+WjtYKaDVKEMII+1r9fjPlW+qFVxUInq37b0Jl38wedXppYItlpYlIvC
ZKnwxT7rGxszTK5FwDFOoHAKPd+OxpLT9hTXQdbve6hKxkkEaeeh8qKwN5y2ED0zVvdJRP1Wp6Bk
7ohHK7G3Jx0/F8K7MjQbZxr5qXAdiXCJrFmypbZPbEnM7KquXBqr7pQkTp6CnVfSnUKQgrRNL6kY
OVNVX9DD8TENgNpt7Mkt8eo8cvHasUHI+ZSJ/VdccqAa/TLrnRfCv0lIEqBeM3C/V3aWUWcuCk6Y
2Owra6jKo0eoSTpm2P/cM1BzFmOcIk7IeNjFUOOwE4gaaod4DrTaF0Wb4jD3bqLyKpdcy8zJQmMe
YwTLWK92N3iLkEXoa8HCZUxdfl9n8/JaLZM5Y2Xa1APpUHQ2UgwpiUDOpakvZLVDi5cYDNW3PfEt
ffngiStzzBGzaB9mcgFzy4AbcWDKCf3qnDktyhvD6Tf3wbATOCdgc3ph/TXZw6YBUqy1+JpLc7Q4
FIH6o47sGZARSOA4xr1U2tMDrwixGb/AAIPegAwEOvuc7mJaCB3BYpcroAvAuYr8R+WO+iyfiN1T
HVk6fBUlrw/qHdAx7cpwwcIM0OcWfKu43v5oW5F+/fcze6eCKpEaEyC/IPvLjYM5HEfVvm1i+Ss+
LEGSkWKDLcc0WED2oGQaNK/Rja8H2V6ohkJQkLRdc6zTieeCy8G9YYuFZSsdMNnakkIle8mHLnAQ
3pdH1Zb9whdfBU6xd+t46e8LY3HZCS2SmFBcKZLwRZOushDZXfG5hcqJyandbHYZ16aYgJWhjCAK
EYK8cresK0/syAMtY46R79yDIrtT+LE/HHmAw+1EZ3W5MFn+UIRq1xAcLTrvLFDnp/Sk6IZjNq5Z
Pab5/TBTO9M8CDFznGbzeBlA4uLxB5AKmwubpASFvbRE6Dp0zVy6t0bRa2XLoYp8r5RfKrW+Ikfe
3XbVrdOmrawy20wyTcr7eXluAlYkKXeKwPuQS3xnHXRtgYn/uWCRTBxhQdDnO2qBoSAmT32ezE4e
ZW6YCbaa6HaRlI8knT1JbHCDt6cpVGvOBm9HzdVal71Y5Q1VQyUNZTxA8GMn1kpbbvzKOFX1Q97d
Y5K/Tx/G/tAhOctOYDIyi+95wruGeZvBXBhSXdI21/GGlIMwGC4xXLrze6h5AMj4X9CR8HyKiXVD
qo5pnaGRF1fgKdZUT6XCURH6YBg0ezJyZ5DwXjAn3jIXr7n1zZkMzSrzrhlkfPPaXYaGdUAE2mMM
6hWI2D/zigxb0XbtYMyJbesySqIZxfFSepn6k9JBIOJr1nGe5bytXP73lfOURtWhwYUlLfKrFLQX
dK9DK4Q32LkJzlythu0uT5GQZKYJD9Ee00/0onrj0brobrgrCgT1RbhWeLodAjgre6vhrFamhwKd
hqXe8FsgKA7+uwrpZkRfr4wJNWKDEhFRsbIotfO9YA9B8dPwGhfYDeCqJGeBn0Yuj7x9E4y3NsvE
HyNuC021sLzwuXVlB3wadv9tkeJsTuM5x0Vyeze30ou1OSbIxHkf5+oCS4jMR6LYEirbuvc3JpBa
ILkAUJSFaJEx0eY4w1CKaZVONM4nHWI9Bh3/Z10XTM2hcAdiUFHDMDGLKNIzSSlUA9FDNBpvHqEX
bU5Hw/ybhAwkXpAVEvH6xor+PFlo0CelShayixmMgnd09nv58faObeUtwLJhFgSst5ghZ3xAy3Rt
mnvkfNR0enJMpEAK7XD0m+nHbUOb0xJrS8znb4S4EqxlHn5w+uWekb3y1O9HkNYUZ9QuD+2h94Sg
ua8fQD565tXuNo/yap3MVna5RPIZvG/of1e2rtqiGNkRGDCKeyN+0jB1NvOAp7znHdvHE/JWMko8
kaFY7lqfiFM55l5+MiMXnMyBUNo8apTNqsbqySX+6S31SKIo0penTw4m8DgKrLq2R+i9z2IJnaPJ
Kbq/afevX1tMSR50c0pKevThSd65lAiBZkTuSGRO5FCMrWsThAkYMgbXnIYJqT/XpkBFqZ2GCW7a
0BcrG/dk7IHCbHXIvQD9HY7zua7yazzHZxD+eXEt2wqwYu2E7NhoG7cfym8z9F6zqHKybnCTmj5S
K3zSLRqBLnA4QGbumo3TUba6r8I4nGWRemSIv4gt9eZceh718FXK4q9qLEGVTvR6MfHwTjNRre9t
M1IfsHo7HssdyrGv0aAdNZyjIRyexUh76Bv9KGF2txQkX0z6XwUe3HYaqg54GxwqY1QoBb6zaLsL
Ab1rJZAgqwkGxdsCmIDMkG1wWtr9EN13ieVE0ejXIDuWSzQI4/BRlgcwIM5416qQBOwhujpL2q5s
gZQTos9KkR1KXfGVLnYFimZAOXvE6Hekmy+mFn4zlM+DGj2DMm03KOJ+7OtLGH5VhvbJQFOHkMaO
DBoIs4VsMN5l2bBrrPYbQcFAztHRTxI/SuvDIJc7DU0iKx1sYob3kwRuiXH6EmqjUw/VpZjVQFSH
Vyqlj5HSHiepPpjphLbs9GxGFaRJQFUeKz8ySz4mg+lGfX1nJMlzPU9fmuEpS9HVB0moogVFahYg
78J0cqOPttSFD3HXQEzXKB6oFh+tUtxFZnEOE2OvxY1P8vFcavORmlXkqOX30roPTaG1lWK4Nm0f
5AQadVFjV+SLAPE6AbpZlWrEtmIWz2qd7zv5pxgpd02e7iez+UHmOKib6AhAdKD05GSR2FV1JRis
+jNGE21LLe6BEbD1ssfAbOck3bTvBcNuxQQDrJVpC1oXQKbSpSoeolMVYGgZGWh9jNFNyyPiKh1q
FmgGUTn8IUvpc5/rttWYd1VcXds4OpqD9iCVagY66sqGputDGULAiRTVbmwfR4IGsvrYVmhc0/kQ
Tu0IaszBT4b83gjLPeYkfJrEeGdk0x7MgHdKLPyIaIfCX++Y+eg1QoaXXRekAoSoiu7Qxt0uHoH2
1ghQ81rvR13po4X9WLaoH5lAc0jlQy+EjkSLs9pUdqhJe6MrHUuff+Bl/ytVI9AAaC5F/yoXSjBf
Ekz9pVlgTYNL+u7bOFPfNCKUHYGNhbJWXZWHMBafda38FqJfpSnFc1dovqF1oC7AaHA/XoVRubSW
4vVRGKjdQ6KqLiifaztUxwuh3a9Mxqe2MBgHNhObSr/CRgtM4XtowGFGsz5SIUNhsXTSUjjOeWSP
veHNUxbZUgp0YjZldg+mG5MichDjZ9TFQVxDGzJVPo2j5oDccG9kZu2rormTu32VF26Dj1E2BqTW
dChkznpkC9RwRwj6xgMOOpiNTZkGZWWdI+ARxqL2U6WxOyF2FvktnRgArJXPU5h+U/QElo0XTRO8
mqLwWTWQokGbfo/j5JfR/ZARn+im0xpV4rRJfKEpIL99701SbueJgv4tnuHS8GMsVNeIhJdSrO66
tvYgCzc7lXGtleqrbKU7qW7Ok1ld41Fztfl7O09BFtJ9qp3MWrOFOPqidbknGAigutl7YyNcZwsE
UQOGa5opB3uYfgw76xVf4iRYcmobxULdM92VVbfvIbiB1MKlmumrwCP3uXbRUnMPaMsjUE8gmO7Q
QBOpHYFMaBCfZiQgihW+ID/0b6cdm1ULKGxjZE1XDAO52p83hwiZnX4CuzWqQEuKCwJWH0pdb7Im
vBfK1gW8NsW8KU1halJzmTDsJxw8EzCS1JGALtQOfXqYB15BZkmY2Kekbiw6MWB8NQwWoSaFcjim
cw8a/IbalpacUA7hPO2WzbllgnmYNEUUFznENt067W0IUe6TdHDMfnRvf6Std+p6JUwSGtI5FXod
Zpp4X1XHEApqk3Wex7/iIcLUFki6UaRFDY15qhq11ta5jHxlNgNzsGX5ATCOIveQMImCH2YPWnWU
eZnvVoptvBU7RdPEfBCzOoGY4xTOmF2B4vdXzECfxxJjViUwmEqn2EKRPd7ezS2/WNtjEu2UmIU2
l2C7zmXDzZCU6VPMK11tuTrYVnQVOhmaBQjmn6dq1GarAmEUbCBoq8a4g7qmLWDQYCDyNQ5BUR7N
3pR/txL11OtISbLIj0mKiwERU7wqTekK9eAP6v8sHYyXGSaWwQyoglYPkzp//jAltbJE6KsF/XWV
yn2eH62wthE0/2KPV2aYPdbFjqgiqnKuPgCXMyQPwJdxTHx8P+B9iQeZgqYU5pVlVutPp5FJhhLS
44WHvr+XuxXgc/MVjOUeVOo4hakPTvOnMVbrj/RybXWRKeP2+aURyZaL3e0d4y3nQ7iqUb2dcIsC
7PomLAtyD5SKTlaAxxC3csO1xkQuUabhEI+S+matf6yc8ai6ui054ZEAHvJ/XBvjdUM1qxLEepW3
bhd0iUFjZ4d+45Kd+mq52tNtcx8OH/OtGOdTsqQutKZUXWLcZZpfQnglMd0QJ7Dvo4BHM8vdSuYG
1TscXkOBwmz7VrJsnHGn71WoHoPcwOX54YdgyayNuUMhU4JahUI0N8p+aeopyjo7Fe802df+Z2kr
xhJbiS0sYpYZPN5o9yixCxom3l5vfyj5w8XG2Fi+5LqAWGddbBatiprH4FVXJB93yk64TOhFgv4O
MvTERrVlv9A5t4HlltjiyUsDshe4B/xjtY/5LUzItroZxM99qbz9FtFbeN36neGpthD8N7VTztI/
dN9CvY1SA0/u0rjSTn6O4+4wDYYbSbypLZ4lpgjRWFlMNKHA4774ZhS1PaeBmlO8Te3bX5Nz7N5q
FKuP2SRFDoLsXHMF69yDoU7CGY8C2Uw9eGg2l7ygwgnJ7FUmA29eWeOouuZoy4EZGP4y6KrLoOW6
RM4jeK3d2wvkbSQTV3oz08QZo3ZQz0VxLD3IFrE7+VSPzm07Hyv5f7oiqzwk9yLpyz7W3oJz6Sd+
fRx3lermO9HH6MjztKM57/pZQvAfqSxjc1n86usJUw3p3LhW3Cmofr2Nnn+udzNeOkEdxH7o/YVu
9R/XN8s30rR5Gs5JpQAU2aO6rrjzTt7Pu0UiKzwV+yhYLvJl2NX6TKFc73H2+EPqzqyXCT1KW4SW
2oFDsfGaF82PvcKxnAQwDNQ+v4Py1w+v0meOTd4eMyGmjUsJBXcMVQlGYGiBZu2lULCpuJvnz4Nw
7SSAeca7BBWocS/HGud8fnzq/blklptEza2yVjPs+NKuaZzmJ5gAH4Ug843B5r31ts8KugBQGFIx
HcTcHroUt02ZzKorh5fZHPxIvmh9Yavx0+093f6M73aYzzjmfUvNzoD6OSDPVT7bmfV1oBylpI8U
bG87926F+XCz1ibCiIm4t7tBOg2HzhM96kG0pkRLKPkFWevlrjL24zny6bfbS/yIFfrTOourzXVA
NaWEqvhu9EqPsdeKtphAFLc81gD0jkHsghnlFWUtSLxzbHO+I4st6MdGrrux+Z0nWndQsQNWSXeq
YM5sMfJmp76Iuz5xDc533c5z/tlxlsl+DtHeF6elIq36Dd3Hwz4jzyHoBEReINi+tt4tMblpTeLY
HCTk3QpG7WX0+KQd6m2ueZJ0JMSTOwbDsfDMc5nY//PsJ/NhmQtFHAkQdznV3BBcv91PRdyJaiDr
nK38l3P/vsLlDK1De5U3UPBpFFeS7IXEMguUi/A8emipB7w+Euc8vmV8K1tgpiPdpPeqmwiFo81o
HPTpAmTiXZFbfrlQmS6cF0AmsqjiNks7mhNcV4MD+jInBg5zOROWg3aOp+9q3BvCcdhZHBjTZpa4
tstck6Mxgk6Hokq7TG31e0jD+Pq+9Ip96pXnNOD1rD4iT+Aia3tMHBViKaM1fYs8o7tE7dhDPVm8
VzuIpCsQtc+gJHkuOIn51ldcW2WiahZpaUNSFPxLSIkWewi3qNqX25Fl64CvTTAhlbbUaoVMl93O
fKymh7JJ7ax1elRjel4MkzdSm5UpligEGkzohlVIgFOUOAUbcCF/4QADmcYRYtu72+taziybR62N
Mdm2KA2YsLJw8WnKj7qsnmuNXm9b4Hwca1nu6ohZc66bk4jliCh61IEV75Tk5bYJntuxbW+lk4ek
l4flYSY6qDs6s2iHn8sq6J0O3R9P2Hco86MD4N42LHPcgpVDKAZrrjp0eFxjIqchvsRhjM6EcTDE
Zp9O9R36jU+ykT62k3WU+iRQ49pvE/koAVmXFrGdiSiytzlB60txFMG4iEmGa9HaGT0513LjZEWD
sf4iReE/R19QwvTi7SVs1gPWHsCE29G0qmyQqPKbDAg19egg4Bm5HFdy4KXRPGdg4lGqd5lpJDXy
rOaUjXYjVnZa8VTruEtiolAthWidq//UprRd4maOeCcCKkoeePIUXB9gok89tiqJlvoNnQV0QHCP
mPVuNKJdliSPuUl/GvrXVoSAEFV8kgHJmWc7OVUhQSYd0Ki6M6GvAz4buxStzpbLDPNH3a5LyUvb
Jq99/qjqoHVQza/xgPYtMN+8O4IXb5jQVqDbnsYqrvWFyxPzQehg2vnrb+qn8DryVNw388N/HA5/
YIANlqCqUDPGQ3ixN++Bo0jsHEJ65o/aGz3NAZh8sPUriqLeX7m6okPMG0ofisa4upz3pdEAMg20
XuepjupFB+vSQ91DduVXXrb0cRL47S58t8b4ulCOdOoI7sLK635pPtjR3DmIzsXZ8uK9dGlflskA
M7OVJ0xccFa6/N0fw/q7beYEaEZsTmk6IazbvZvfpyAJsMdv5at5T5Fy5Cg4RK1jfUb75/9omDkM
Yi+LvSLC8FIiE/Bdq8omd4KDjvQbBR3Zgf5uBwJ0jt3FSW8tmHHiSWjkCQoOCMQgspSdJgj3BrjU
BCc+oSuj38E6XucoIk3fup14vW19O6r9s9tstT3H5DA6K8iyCnHygUtC27l+imqNt8rt2+bdDnNZ
q6NOQwwf4fVYVTKejvGhjrVjuUz/CJ9ygTsLt50cvNtbIsfq6pb1lra1hUqOeIh3mGA9SzvBUa6V
27mAhJ7xgsteb+8kzyLzusmVFBNLNEcml/p1j/Hl/5ma9s9DqS8/YLWkoSUltKiQ7xSFdpSp5sVD
fsV/yQmqvC/FRJph6JV6jHGpKmagRPfJotb6s48xWcVjjOWcdJ2JMspEGjCHA4Miyb9AjWgvo1YA
pYy8tJTn42xEkYW+yRO8lDLhl4QBNOOU8QZVeUthYkcW6dOgLU2rQTilEwHY4yWSrwqPV4i3EiZU
yK0Goo4hw32NYp0KQukfFpj4bvvxZk0UV8x/rhq2Xj6F7VBFffefS07CUEe907zRkf02iB9Dj0vJ
zXE5dmRFhF/L84zgIAfV16XcE3+xLvHJgE0RvQmUtR8iPzvyOjyc3WTL6JjfVvEPCpMAgNmCcB7S
rzVwbre3kxMW2Nr5mEuqXpNQdbtkl+qzPUzfbxvguJ7BhIU+zbthpJaM2Y2d1R7bfFeO3f8j7bp2
I8e17RcJUKSkV8UKLuf8IrTd08o56+vvohtnLNOa4p0ezMsADXgXqZ24w1oW1hp58ZG66DNxiq2V
q63WqUsFczVrCUBHLUD+wJiK+TP0hnsr6pSLdnzGuKDTLCACq0MuuwrvKhl/kam9tDSNSisRxk2z
Fx+Su8BJJW+wF3vBbkYE6NHeO3+7vFSILZ6DPqaMcyDIoiRoHLqf7Y/RD13TTXSLoj8D5ePKvB58
DJq98KbU/+Et8GmIjFOJwgDYlDL0M9kPDjWLYbfcZOgT5F7o8fiaudIY3xLMcZyiAkTL9L/hDIZj
6BNLO3R+5nN78JxvyVbI27nLZ7VGgT4xLRV4uPp1Nl0omH+RH2rTJsZjjuG/8qINLDW9CXkI7LzD
sogzGAZZYnAgqyDCoBMNBJ3k7A3IF3sCeBveM+sfSll/f0iDSUZCoB6a2IdWnexC8igOlZSgBTLY
5J1mdolfCRynw3GoBpOLKGROghRsgc5U3seFo8uhp1XvmBFWCDfTon/rjFswGP8TGXM0C5JA02bi
0wJG4gy7YrfYgUV2447bTuKky2w9Mo9zpUs65Fmd85Euo5VUvdV+usu84Unez+CRFJ36Ko6s5K+M
B//7HZblaxJmMD5I1ZYC89WwEtmv9rTA2x0AMGLFXPY43jGZpKXrZUMNUowfGLXdq8+SnlvF9Jro
HgkfptLVh4qjM5w4YjDeZppy0kYm8j5Rd8T0mAuypS63ISZ8z3tUTtRlN2OaTMVwIvBanVxpXXP8
ZSyt10s8XD6Of/lWiUxrKTR1VDZyvbIlZb7No5wzesY5iMk8aaao7qogwBgDEMST/EYp/LHicdtQ
z3DGuNgKJID/mrqL0UhsQYpFV/QEuwGsR++onriLeeutvBMxbqNQ04yIBvxU314I6fOAXDnknIij
ZWzVcQZTj5JWEFFL+zh5i8SThLnqkfOG4UVtk5509VaixcY2AqOBE/YlyvhAJ5cwVW3e1yXoeoiJ
Ponu1un81KlJZaUh9jRkDE8b6s4YAAqQgzyr6rAvoNt13HBanLxLZjyIhO1sjOIgve7QAAOQRInG
tNrwkjWeFMZ96HkXxZKBsrJ+N6CbgScpADeswV2ATS7ZIOJ+M5346bxlc6KOyXiQSNJSTRQRCcLB
OIbdg6BpP+emvOrbcFct/35p+asrZqlnq1gF2UOBxLc/KFfDRe9HXrUL95o/uaUTe7yC+fnTqWzt
L5mMpCwX3OggX0zE1YDEsUxOHLzUy9v5ezz/7bAL91V557gdMelKv51wE+hOGybWMnAs5Lx/VEXq
eFYGksdzkGgdckutRx1buh95fH7nDR1rg18F6GVa9kUP76j3h0UsgW74UxdKxxw4ms77LEz6IYpR
33bgM3dyExse4lWkG06mltao7lvp4fyH+b45+KFyOvDPQOFg6CwHeyBkgjBMeMwlewFDCO8q7Tlg
Pxy1Qp+O0SAtOJbPs4cSEzbFeRq4rRef0pmjCkJlBHVAiwzLLgRzdSG99FrPuU9qpN8jzqcQ+iNW
iiHPQ0cA6YARVREw9Yg84wQYPszLpACcnPrU6qvOPX+t25/wUyTjEcd4LvDCwtRFgYZROmLrpQv2
c925KKPZ+qJ758X9Qzr+KY/+ntURRb0gQxnAvn5vvrd2OllAyZhyq38eXPSObqp/jbzEKA7jGjE/
F7ekg+I0+ZVgWFXc+7OK93LncM62nTZ+no19xbWtaQQB+kfiYdiDWj3y6Bp18STujX24/+Cns/u3
6ATKAeMy5wwKbtv838LZvfg+KQW1pO2kzkydsUPjV9asRZ39ROKZ/eaoBWiB/2eK7Ea83kRzrmU4
qGb1LqrmNh1q+z3Ixuv8ce5UYXylNpVmU9eYqU723T4GHiqwkT7ebee/Hce8Wbj1JuzlHp1SvBKD
+xILWuQU9RyqhM3xqvWtMS4kI2U2gadbdSYPLe2f9LGGUr9ZomtKn02p1x+Xl/KD+aI/8Opt//Dq
/vxmjG/Rhk7rQCAnA+y9d5eLzIu8AUbnUYZcVOT/sIDyKY9xLIG4FALKb6jdnCYPIx2+YMvXvbe4
FJeGJ42nJYxXmbE9XxUT0pFABzzKuDfVxB7FU5NcFeV1uDzJaswzdo7GqEw7UpPKoDFplktfB4WT
eNpleMhEq3IHEFGiNXnC623Urf+kpyyBopjHo4wVVADWE6czrBDwn/rNeRE8TVEZk8vCqhtVUHnB
RYMz3WktWoUOLmYQzHYnHjgJVxqTq8hSNKZxBKto8gxLr9i5DsMdIeGlUL3mgnQSsWLdT6UV5/Oz
0oy+KBqP5w/M8ZwqY5cyoHakJR2RLdWORHxYhRhhFdU7L4UTaNkNxGYszGJWEqxZkjdROwTC7WBe
Z5gq5JHS845D/30dYbNIF0ysojjFfJ1LWDjW71X9EEzcZjHVgzPZisoYXalh0Z3oyFIagLste7CZ
Y6dSuaGrPMEtLw7wzI0J4kMSTf0io/I0DoIViNhvnwvRynTp/vxnoh/73KGYGL40ddOraYfHa3lM
h/tG+4MNq1UQYFGWW/CitGWOiT6laYEyiOnWiEfYyTmCxjxhirLQ0OOFiCX+kSeXcfV8/oo4CqYx
/qECg0RKQnz3WREBq9B7spFiy9UZetE/L4ljMyzoqGYC8FEBWogjzdfTYLegRQx3cXTb9S/nBXG0
6wNRc2UzumAExKgxX1S1h8G4KVNPIn9QscKMI2iLTQ2DJISJv2pURGY7oJdBABtcC8WxXn7VBeF4
ma2DrKUwxt/WAN0rqZlI9T6ddkn7lvGQYDen5tYyGLvPhKKW8RCjzQrJU106LRF45LpxR4emZuRy
tHkQTJvDP2uZjPnXqlaLSY24N9rBqfNmu9uXNxjs3ye/Qp8Ow3Z+9DAfI44C8q6T8QaTqBh9nqN7
PRhXZrnrm2d94ojYstbVydiOb23kaVxEpebUC+hui4eRW7Tf8tNrCYw/UJKoNWIdEfb3lCMlHsfN
ObqP1pnP89Ob8XwtjfEOoxyCh3bEa4tO8qgYC5ueiDPYgl8dQk/meFPO92EbvAXgP0xTxxxlTTxJ
3hngj+OtDPFE0O+3cg0x2C3UOK80R+5kOzCeZS3zkubhvP+h6stGHQVryiCoxLQ3YatOWhrMsjih
/p/OmOuz57KwzOoxGC/QEte5a9vbR/qUxnwiM8jgIlTMPTcYHvV6P/W1BSS3qR3HlugpbnIInfRt
+oPa6/qMTKInicukCyoqDX0B3Pqc7DoAEtdK45y/St7hmO8lARnfIAu8E9bQSX8fKlbAK2JshaX1
SehPWKlEWXYRSERyTOi1t2PzmOKNPV+N+WvNw3/frHmtJTHufJklWapabI4OXrOPMBXf+wSrALvg
ms5ntPvaA9LnZXSQLTCT7Pgzl/QRc04vGVdflrmupCHk9+Zl1k5WCgIBfd4NptdGD0Y9WeGE0aFJ
5dTBtjKM9bEZb5+LuaIBYh9vAn1fTnjRVa+z6fdG6J7Xla1n41oO496lrBLnRcEI66D7pjRZRbkr
q5sgsFKsWaHyWwJA6rzEbW//t+l9tDhXqpO1dTD1NVRHkprFSkzipyT7g2RmdaqP6s1KRt+lvVGG
aHLIQHjCeM1hUQW/lLPd+aNwPtJHIFiJUZc8blugwTqTqvpFnvqD/EsryVXURlzEDuobzujhR1Vx
JQtcGEIEFHDtI6jQmcLQJdiXzi5LTGOAyJ3jQ3hHY3yIJgpyGJh4BIjEClBG6zNPNe/j6u78DW5n
UsACARGyjjyWxUEG11sGZCa4/fFQ7QGT/pqe5JfWIxZe9nb1Gl6VR97ixndiJFRDgeL/P5lsvjFU
S0C0BM5/tOWDeKMe1BvjAI6ThwTjto0b7WavO9CNMBmxQHYKnwe7zzs1O3EWD2PdiyPqC8tV64L1
AQTCMnAmPdkD0pCT+LSjzy0z0CTnmwatjs3EPFGO+8gwUOBTBHITVndTbFw2eWsLVfwKhE+raVIM
aGAipdHuJ5VX+9uMGCvpTOwL67KoTAUPmXmBKZKXiiQXmgLMpqHrrYZEf51XrM0YuBLH6G+VDWIm
DkiL1P5hjA6ddBgbjuvkiaD/vrLIrorNvNLhZAA9AZg1azT3Beg1zp9jc+JjraxM/AOiVToIMQrN
delm8i6VD3m0VzAG3qcDcLlCK1Jnu+Ax6W42KdZimbCnhqWCSRO8oDusv+neb27p8KLB6H2DOKvc
nz8m7y6ZcDeqWS6UEh43yiK+qHV6WXayX6YB5wVKv/o5E2Ci3RSWclzNeAfMY/BgZMYOrIw8NoNN
z/mpeexoWS2AHatv0MGqQlfEQnsa/ALiQzgOzvkr+w6W+9WNsUNkw1CFk1ghIiT72U8vTZSz0YR2
yD3deCsBuSKjAsuLC5wPxc6SadBHSdBG5CWYnun/SgdbGnjV101XgbF/4JSZgLhknzSTEnYzockl
YDrpTBcmyIAaGmMMeJrpDsatbEXu4IMw44+MbSWZ8RpiknSDDjwxsF4BMsmLrgAUfavu/h+SeGdk
nAcxs25SAwwr0No59f861mliPzxIt4GjY+4YUMceVj5zXp9g+3W6OiPjUDApDhbpBJZNa5bEVnZo
jjvaiQJHVyfeitTmqw71HgV4xwrYcRiDU8XYBJg5JgETPbCm+QJ7+6HxS5+sWrHa+um8RWwH9k9p
bGoZjEYUo0JC++Mx2i3BPnVDV3BjO3Dew0NxHOzmka7STi+5ZzrkFr3e879g21uvfgFTaJAiqTBR
baCpxehKF9KOgoCLF9hS3nMkbbqylSQmmre1mM0pndJQfXJQ7cqLD8aebrtK9uAbGM/ijZFu+rWV
QCaAByDiDKIKy2dVcNCFE1jaMKW0Jy2nnkE14puLXolhTDBRdKEDHCMSTww89/5wVHz9IHMpRHin
YeyvEispLGJUCbNKuyRFYVUAey3Nq3SMeTqxmbmvTsQYnLakpt7Q2AbgxczqfYDX2MorHVDN3DSy
Ri7+Me9sTOzOwDk7zR190/UT5lLA3GfawoJ02vyLo4S8ozFhO5rrYjbAqYksYXDAMm7Xp9KW95lV
Y00+QOGGF/M2BQL3Spfwnyix4/CCLtUJkVFBoRuQkZ0fguvAo6shxANN0563nrbZsFZW8tgDUsaN
DiVth7x2TuAve+lJuG3t0hZfYjjpAgB0OKYJg+MvmG9XfEE3IYIeRjQ0tl8mDHqWBNTi1BMFzgFC
8iF8nV+UxdJuVWt0Qrs4zLugsQde+rcZnVaSGZXNdFMqRg3NAFOWAYD0M5v6wZ5b8Ngbv+YUU/Ec
Pdp0Zit5jMYWWQba0AipdNTuEnXXCOC4ulZnjKkLoMQybWW47+VbvS8BHeCkYNSKOZW5TZNZ/QDm
O2ttpCyxChSSsH7XK8dcHpTyspZ/cM65mT2txDDhMIr0HI9q5BegC6v2uRsA/+xtCq3BrvcghcYa
SeKOu/CNI5bGgm8+9VMs23FDOpWPYoWEKiotyks5HfvREh7j/egYnrDvNPu8QM5tsu23vjFMqdEw
fJdKp3qurKa9GM2djO3o83K239Grg9GDr55gSTuMKIqgOTHazQWG/6169vXQ6ixKFqEcZqexgfJs
/GtGWpp5r8RSL7USq8ZzlioiJnIATP6CnSCrUvARy1jeFcsPBSO8nGNyzIPtzS2lkU5Fh8m75tnw
ZVcBbs1gtR7o4kaHrnDUx8Y7L5KjqOy+d5SrqLnO2F9N5cISa7O15KSylRmZ23lBHE+jMZ4mqnLS
mYuGElp5lU0/F+G5mRar7n9hapcj6h+0xZABUwV+aZMtoeVLpNYzmHMRrTBNIbq5Cx6Cq/Qv06ZZ
k2YXgGG+4vVntl/S2qdU+nFXyjKPhd5MLT5ecoGpIwfkIsB4i+nO2GOCmjVvq3U7BV3JYzKbFMs+
dVIDvC5RI7sVwYuaYTq0jjN7VM0D0cBzrrcnPUhfo5SHQLStNp9nZb5mYGRRLYwE3erkQdJvYhDT
/BFiibI6HxMrQhXxWG5QMWxBtWwtTg50ruA+PKBD4DaoG2K2SnnhYn9uJx6fJ2MChFiRSOvodv5y
h8UfgBKkbuBMALQHCgnAMUw+QspmIrw6JxMrDEKG2JgAghABwqnPHSkLLRTMtfJHDB6EIbczntvm
qQ6LPyYVOQngvuj0ZryTgLrQAcwEinTgNZW3H6Gfh2PRxsDs0KcEyC14vcS77o523siVhJkx9Smz
ufw+mz2clTQmTMxhFRhBDBMsLjCqabUnda9jhlI8cmus9C99j7R/qwk7oV3qnRSRGC6mWTxgyVGm
hSS70TPgbLuJ2R4z+ZAaB7G7bNPn8450O0Z8SmbcDJDRDcyi04F34TCUTw1v/X8zG1VRk8Henmng
fxi/IiRjrsxhRBtxdNoPT1tsLXbH4Tjd5OC5mnfxW/1W+Dxw961cYi2WdSk5kVKtwWMGuYuQ3Sjq
qRocEr6cv70tx6VKiiyZsorperb7XLRNjo0t1Cnk+r0c9lr2q+bhYG0uBa1lMFqolUA2mA3qmPeN
J/0ML2lKT6GsQUdWY20w2mEPyNH2Izi7z59u8w5Xp2PylSitO1WTUCuQo7tMyiwiHNAMs6aWk0Xz
bpHRwayUgmSmWJARGJnb1yB0SoWTQvNEMFoog+kmk1Ngz8bFsVWe6sapEs4YOU8Eo3GqOGmJToe7
at2TUmIPxkWc8V5YW959rQxMFCtMgic6dYBpfRQHt1Av5uFEtDcJkODjlSF1nORnyz2s5THxq5lJ
IWqU+KeVyb5t6qPQi955LdtI5VTwLxjgfSXIrlifnmvjLDQJiutyinRR0HxTAYBdRzwyKEch6Pbn
xW18pi/iGHMq86gI5sDA03wqdtkoW/NYH0MgSp8Xs2E7KobVMJECBEIA6TMKhz2lbmwrpDSd8o7x
l57UjipcRcGv82K20sQvchitS0VDbUiI26OsYPntb89gXNDMNAF6XcQZxd+8vdWxGP0Djc4g5T2O
NZh7NdgZoJrkLQHybo5ROQFjG9MoYXKiTHYqAFzM7K/eBHXLT87Nbaj2l5tjEiUikq5NZtjreBic
8hLEM39px9Dtdv17e4EBr9RVOG2kDeNdS2QXTdRO1+XchMRgPunqY9L6qBzK+oEEP+fOVcfH8yfc
NKzPb8XumozioOX5DF8x5wdZvVyad1N3Z+xlZxyl4HwxdtPEkDGNSWhzp8ouquU9ArtO+ASan/PH
4ak6u2kyJ21WgyaYJn+0iKc9YWZtnx07dN6TA/jgSo5D38o2v3wvJi41kYLXpIqsjBJzjqfpqRcs
7WaxKU6fllg9b0VhaztIBR4y2tnoe6ggB/n65tPzcVSVXsLzub2d41OyOFPYoOFxQciFoFpSsQO9
WTCmzvmb3TTqlVjGJWpGpXWLgrGCtHmrx5OZHArFPy+CGi2T4H45GZNK6OWsxbUcAhdAegGDi0J8
KTnl2l/LuAu0m/OyNs1sdRzms+V9UsvEwGeTp1cVVE/V8hYZd3KFIp2fF8/B0HJ8/bairCQyzh7U
UNosRBhSSPbhjsI+C3bypPjRrsI8Pw/uedNvrYQxHn+qF+jOiCoS1nS65kLUOJ9q05pN2ZBROgbd
Dtt7C4SulPKAzuglT1XghTl2nRoHw2ScW9vUuk85H6/KVYEjMqdRiUVa7VMSP+wHqxoVFz+Lk8Ru
fhxFVMBfheKNIbHlG7wDUFyY0TIVjq0b7grPeFGtztV9GYtjPMTDLZ+7FsbonlKLVbnQh1w8WwlC
PnCuqhxY7k8FL2ne+kxrSYzOzWhFJWRGP1bPsA7RHbU6drGzoqYc574FrKUqeLfpsooKGOLJV6ck
iTrWpmYot3gIDq2fnwynftZwe+Kut6brP+C5lcgXgYw7Eoe0FM2cuqPRyaQfwq8u5jQLNyoWOop5
RCKapGvit5LebFaDMM4zKrHFtURuc4wwVcENSDCRbi7ijSDf1AYHQmLDuX+VyaiGLFRJpJsYLZpB
FIgpFfS059lr2ghwnJVdwysp47GqXonAs4DvzverZEZVZBDUJkaH0ld2Md/Wv0ZXRkGx8tKTipmP
4jJ7VA4UGROzYxzJ363hq2DGVcljboK5EY/wzLyq+/teOerkXsrfqpoDFv3dl0AQqO0NCYjf0rc3
xFiEIMPrcbemeT/roi2k2WNBqv8ohVFMvQ2Jqoco5gmFlcY/tdzNhpfzseu7VX89CBMnS6mQY2VC
AV3GcEd+naWmJQPqQJ4C97ygDbP+KolRx2g25K7PYNb04TA/UnqN3JYu5TtalUkOWMH893vWXyUy
aliAWzLosCDplNlTLguu2XlK/Fc789KZTXVfKQOjdUBhbUlKoSDnSrFS5SUI3zHvJoLldUl3Ha+w
/D0cfz0VtYFVGJOGpU+UBt4q74UHOTfAQB6anNR380SmKIPJzASJLws+1KbZJGs1TqSqoADFOfT7
WHFT5U4q3IpHmr2tGZ/SWBAiU81isRPQnUc5pnpXD5hAwOhBq1jRj8kFogKo1HkTVJv2uxLJxBiw
f49CTUGJ5Gq2gnGInCl/EsuQNx7PPRtjwuDHLAQSIj53zyADv6f7udJt5fZOvack8fEVLyHgSmQs
uhEWrRWwWOg0ptV8YG/J++JJcwlW1xtLPfZvBsfrbl+mQmhBRUNdhdHIQRb0LgVZFXKQV5K4Q3k5
pxwRG0kVtN78lEE1dqX14agsgzaj/wZ2HFCXetIxB1crsH/pJpu4qwaOu9r0iyt5NOdfyRuUfADN
CPyidFfON3ni9LnXLrfnfSLn4lhU4STBZJRuwkERafaMfnaTsnPyihePeWIYZQ/qRSymAsFK6g5z
eq3U4JtNM+v8WbZTnM8bI4ymL0h6qj5DUdVcrvvlIEwAJr2Qi5cwfUMNz/6DIu4XjSCMnqPvHZG+
pIPaevgaAU14qruHBpI456K/++tL8qscJm5NWHsX9AgW/D9Wx/AQ3A82QC2BnkQ4GsHTc7Z7MU8Z
2ndg43V0yfoAa3KCe+lWvOsxJ5teDVw0b55uMLErMg0DUy2EwogvnmrjLXknXJo23v5oNNP98IJC
ap+/Uo5tEcZf4OnVZm2bI63RUkvOQhSw903oCdH7eTncy2ScRj12/WAMqkwDi/ZuHJSdllvti3mT
3Wbu/2Nd4nsh4KuqME5jBhoVSVrURk+t2+2hkTvsYdnDQd2HN9rtYE9AzQHduWMCTI3XO+F8SHZZ
JOnHQh4S+JK2ei9VCcU+FIEV8ed/u1J2IyQV0zSLRNRVpvfB0bzMCxw8MJ4VGwTkDu9MHEVhkYfb
agCFOvbKAfdQ+K1i7OvmCfV0b4o7TkdoY+biy6djZ7m1MhGb0sDrtrcXj45ylxjGTZzJiv3WoZ1z
4YVHH7D5WPl0mCwi8VKMjd6EaJxrPXj7liw9aGOGoj2WasLoalB42+A8DaH/vgppuRKJQR5ir6Zr
D5lwnHTHaHnOkjrdM85SZ9xJUJRq2FN2oKS3o2v1o22Y2zoWdvzZidAf4E1afnSqz0lknEkxTbJO
YoB1FIH5q9GJvShzYQkD6rXGZFdh8MvIy5slTR7STPDn1nxs08QrzOUChH92P2Su0o1uHraPpO9c
otROS4ZbfXmWM2G/mCmnxstTacYlFUkIYJEUPzcZ7rrOVpvcVlLAP3Aq/zzdYjxRmgR90hAkgVHz
vMg7NXsbxtdeOJEl43xyjlaxaySCXuuSWMPvFCpGaXS7SqBgMefWOMdhS0JJ14ixoKMlHdUkBKBb
D9p7UOuQ+KApxW6KVee8m+MdisllVBIHnazD8aQz3qu59JDWhW0QxT0vhhMvWPzhdsjlWWtQfg/q
/KJLR+w/V1aMTDNuBjvKKk+K7nTEx/NStwtDn46HhSKOBalV5wafbPAUL3c/qPNiLKxgNtlTeA3k
jS7KF8/KAhFrxSj/HlmlqwblbeGEB3KvYm9Ssdu70OP1vDgGxiIPD62gEDHEwLwayhZwGpJQcgJs
7wGG5vw18gQxjkdXswEUTlTQvCtkO68Nvx6PodTu/5scxmNMRJJVoAQhQ+tsEu7L/EeLMiivO8k7
DeMwhqEYVS2k287GXtQ9LfQlQbIK8fn8YTgazz719TRtq1yDYak+5cv5jREn7niP4G1/oaMVjt4W
+dYMr1JjSKUE4/Cx9FJPezXdxfp1ooGlMlg4avAP+v0pi97sKqwqZZSI/YB3z+xP3nIBfLGr7lg8
Ub7o0itKmxfxtr6ULuJYOB1GnFha9kAOKoGgbQHcGO1yMe87ZfFAeRJZjcTDut5YK9CVtSzGDxID
i4itju67dlcB1CC/KX0FDFU/ylPy1nqm36A4E9yC3Gi0TQfh9LyybD4p1+JptrG62lnvJbPtMW5P
4VDS3XKsduWePrt4qdiWv18LYt54XTUPekurCwN5G5X8vct0K550DpjsZpK5FkN/xuo84NrVDZXA
8Z40a8IeCt2xwQvhlFwlT3pjIbxh6s47f4m8ozHqKWglAJwzPLY03Q/kYyY86xnv7U9dEJuDrc/F
uEKwkmg5klmsI7aGrSv3IGv0mw4ZWDcfa1WyA3XknGpjqfSrZjJeURfTKAV0Lo1h5BBhO3DZDcfl
CGgDmy6cTA/iW+bz1GTLrazPyTjJNDLUNs50mHr/ozFO4DLCqJ9P9MSK45mn/JxLZR90StJlKCsD
2UD1FQ/vER9zjLbxool25VLoF2EfAUhpqazW5S3tbXnp1TnZR17UFGSRRNB9f7SXgeSJYREQUHMB
Dr7Lof1eTQJVG8H2EgtfSFrQT6N7qTjFkr2rQeWhpvNLyMhj2Ep+NxXWIMVPRJqcSU5BCROhUFbI
d0neuKk4v0pI7Wfiltgx7/rYtMImuNDnzqrjl7oAynFaV25Kck9UbzR18bWqsaWgtudc5inj97nd
r+dg/FQ7NGUVxAAMAwPJvvYDzCP/HjXlzSN/V8Cvghg/NXUReF2w8u60wkUF+HVN2Y36QziOVvPv
cda+imJ8VTlk2TLQsFYngSW1vV8izoCAc/9v3dNXMYx7qpQwIvqUA1MLOz7KXSGe+uHxv4lgvJNh
DkUIxyQDJ/BynH1J9EeeO+IpMuONklbKppRmT3O8F3usFWqSpQTuBKCQ4KqTjubi/rcz0R+0iiQD
EQvSU4zrSnNnwN+ky2VZ8XZePlKJr379y8dh97Ew12LWhigDOaKsHFyi1QXvYZJZwzyAv7F4Eorg
pVsI6lnkso/BfyVh/mSW7bEZHrpUf0vlfp8v2nNAqtYSpcg1FbB0qlctVo/aFHUOEjlhe9dUVWH1
pgBC9vyhywGi3SjlcWoFL6vaUy7oIRyu9F7mCP3ycjVWMpaYAmwWSo9VKLoL6UYQLJ2SQXO1qb2N
UVsTyuHS7MUUmL3LszQ91EN0IOL002yqqwSwlFFlXuQptsxybJ6GIRrjkmRn1Xxhlu1pqJSS8+ai
hnnuJpkSfDvqaizTMUZNeG3SmzTjpBbfozz9Umi9GKKiK5rIWGttLEI66gUiU/7TbAkqLsQGtZ9/
Xus2ct2vYhhrFdUuFciEToLsS16MeJuPdv/SOuE1SLWu62PyB6seXyUyxotCcUQWSpbQqqoVJIo1
AiasjR/mtrFA1NyBhkh6qLgrWPR7fP9en/fJGHRahMVSd9rvZjUWhi0Km62j5I8JV86lfjDGnJPF
2HI+RnVY0wqKIC5gCkujF2kA6oGGonUjS/YcRyfdjB+HERhsbfrSj9oB9LduadZWiQVYS8uSfR2r
Xt3pXt3eRQnCY/0zGoEGHMV7fRJdSRkPS6C86blqT5kMc8bcjhrcB8WT0baXhh779WxcV4t8ucS1
BzBPV0rvJdW0umS6krH8rTQ/lii4TLp+ly+DD6yEH6WGxnCk1bYogFJ2ke61Mdw1UwpoxBArcvVF
lGs3ql54ijztywrwT9OvtO13RtP8XGJy0XXZhZrmr7koXjZGsm+nwjXN0qtJ+SpKs01k6bLXwY8N
31NH6n0piY5uNHYahk+gpMMUi668ikt3CIXZMtC5jfFAToQ5tUTlfu5HV1v0ywgr2JmMVcvzhvA9
N/uilR8Pl5X7jUMtNLUG5TVlepL7yjaiyyZzl/JhIlam3J0XxrHtj3LOSlhW6cNU1Ap0MTtUyh5s
GkPJyWCo3Z5RwY9GykpEqZGs7Vs4+hqFKHm+CcPibQkAVFemnKmk7Uj5t2Gxw3GgZhAw64deP12o
ogWA0Yt24o6XWm5+IEkWJdCCSBI04Wt8VFqkzktOUWKD1yl6KVLDEqtgT2TthKWhwxhLHAe88VSG
SqwkMqkZRhiGZRnhMbISnTTN05/AKeBPB5q165edK6CXFmLgSTwW/h9MKn8Vzrj/zJAzYyxQixIP
44/+lIM2TfFVT/cpCpLg8HZFebfLhIEiHTWtLwg6F6gGhM3PueytuD0sfWwT8poGnOrvpnaurpaJ
AYKuqGMhoNPbi/cp6ivCUa5u4oBjA5tmtpLCuPxSHeepMFEzEsfcnQCDhF4X0H9546E8MYy3n0Am
jwSlREAjcGeWGl/mNcfGNkZAvqgDW5MvlSQRtAweY3ing+u1Hz+AjNHO9/l1h+19Pk8h51BsfT6I
xbmVatxdJCVeZhIHUI3ePEmcT8TROxbUSdXkvJDooFVTNCjnBad8qJyyNi7MOvPjOfYr6Y8846dW
sCX6Js7rqGpRsJS1ypLDX23+I25vFJ6P56g4W5IvR+B3aioAAmbx0DZ2ED+q8mVW88aeeGIYPxHI
uVyaIS5wqvcFhp/bq6j8SfSCEx6pQX4LJ6tLoz9jFU4CtR4qQwa6kKRhejcJHVLRFGW2SoW8yYK6
Ox8g/8H3aqpqmqCPkNk1BrFITa0aMcRAYQrTH7Rckt6Yl+mBYirVMToNgI/w0fI/ZT5v+Gkzs5c+
ZTMl0jgOC6nL0fEE8Lna38d/5i8+/z4TySZg5MSjgNpaJz12g6dKeKLY5+9v23o/RbChq0xnTWjo
MGthjcJkBeZtKfDYi7dV71MIo3q5GkVVssBFCPVeN+oLINxZbQZCXMALnz8OTxKjfUMYgn8gQ4rR
Y0snP83RgzxYocYbU99W8s8DMVHJwBhLEhQokql+do0M2FMHrNrPV71D4Twav3ow9/Wuf+NtifO+
FhOnxKmXs7lEatO2CLdD49TCclt0uXf+FjeK1TSIfJ6PCVSaIgRBmlX4YOqDjE0gEPzeBnV4W2ex
O4jyUVQrPxYfkynuLV1OPZLMdi63ljEJjYWuHy/n5pybLUaES9Y14NzCbHfc2m3zA5XYA5/Xa9uc
sUKpmZphkP8j7ct6I8eRbn+RAG3U8qo9M53eXbbrRailW/u+69ffQze+SpmlTt6uAQaYbszAkaSC
wWDEiXPYYRSitgSFCmRSRnaMtaOo+de3dd85f/199uWQx2izGSGO8yDcJOZNEr8UjRO2nIxpN8uW
ZTonrsiaqTPfLq2iTB1G1KMwwn0ojn0wed2BT062+0kuZtg8o84GEEpTLdQyt/MmUCM3bzhuyFkJ
m1n0gyZmsgYTdCSuA/+54lMZpP9e2Yezb1bCRPECgGC1oY2uCOhSQLgTcouxLlfPHG5JYzdubEwx
AV0TEDeqGNxKzfxVGG+FCt2LcbWyQbbM5Pt1b9v15o0tJrIPURNPAkGXJG0dQfomTc/X//5+QWhj
gInqSZRiym6lmnSJJdsaRIa1e+l2hYYAZhbd0OWNSPI8jontdY5GOEgh8Xxczcc2R4df+Ctse04C
vUPm/tkdmNheqWUlzyX2Lb8JfagwPEvOAM7LGl1dwW9fPxowdvOU/6XdRlyFrB3Y4mfrTITXMD9G
QrrI0vBLxRpI50yDrUfBUNhFFQhZAEy5o4HNrecxRu1H/c0HZSJHZXTGpIcRMvlD6KuuYGGIxwHG
70l/0I8FHdk5C7ynM+dEsKCAsWwLktBBpexvjGk66Y/EjYEitoDh0pC7pagPRMCqWXwxsp024qet
ZsWJOwkaiqsG1uLlmN7XnnCr3BbnOMSbPb0twcBp2Aq4Xh65KtI7GJzPhpmAs7QkkZIJ33jUD9Ly
NPf3Uo9KftAnrxCULAaQEfhV/sA5rvSv/paYX76uycYeCRLrE5106z00c9zcEdwUPq16cpD7vPEb
zlllNYyHSk8ixAfcDvXDMJ8L8EAP5jtnRfQsXFsRE4C6ctLrPDEAETiGD71nwGcrvzrG3gIFu2q0
qhsDffXaF5553Xze8phQVJJURpUTj+y6vOvjd3k4xrzEnHcwmDAkTw1JIMMBtpesd3LIYyRfIrl3
ZWimSpPF2UmebzBRJ1oFcdRSHIV/1GAkK3WMA94E/+Dc//tA5Gf/Z+IMjKmD8VGxItP9VC8OVM/8
DNWdrlqsMSruM1O2hlU5hsTkYCP3L0WiE90UNaKwdJWh1hnibNIKjPEkpQ8pb2KA9/cZx4CcF7ha
a6R4AsS0V+MVjKbXPxX9A7/7/GUBjFtIU6+XjYGcKFMeQLpg61ptmWiNiN3f1w39S5S6WGJ8Iowz
A6U3pEXzB1IQeHbwuUNWnZIT1wLHA3egvNQnLtYYn+g0LZ5wnmVMWvROOSKh6MCmnflUdJOATZBO
hdF/htaOswRNUB4FR+H8iH/JaH79CPaZQdaq1lrKQdmDUF59Ae+R1waUhYvKLCxB9Xp9iznfkjCN
QRMx0ixAse0YIaQoM8hY16aXz6qVVLwxoB1mrE/7S2gE2JRlzFbvCeqo4DCERE0HRWbQ2J9M0MLe
QgTa6Q5GkHnly/AKMvjri9yPY5c9Za6dVZcgPIJY6YwCKFyI7C29mFttlXt5BV2JNeZNmOzH5otB
Ju/VsgEN/waU8wlEHCSI7VSV+SJ3vOkZnhnm8kkyrZMGJGFOBj0FMjvpfOTOH/H2jokmeiUYSVpS
jLD0YOrD4zhpUFOfrTbTbSKknNjIWxETWrCcaIwSzEXmJshC3TY5yALnbcozwcQUxezXpi1R6qya
xFsbUGcTUGdzuV05UZgwwaTXxEZuUuybiMJtmTbWaP5vYZid3luFpF/bEqB0Xb8zG3cqH0n2GvHY
MfaL+TLGcBWDNvfZjlk4rSjyVCrtmCnIb8Zn6LQF8SsVTyiPmCd65ZEDflBF/X6/XCwypydpKsh+
z2hI653ZW1LdWOVkYr4Cx6hcLFPpQEUzvYdh9UVvJFudwid5/JqV6AbXmHsepYYqwLrp2Pht+TOU
yuO8loEqvah656kqkDEm8fpO5QSZfb+6/GrmMEpSrTaygqKzuLrT8lZ2njjwMN/Uaa7tDHMY66rv
qxQEjvgWUUDrKsUN5QLi9vP2D/1lLcwxLOQSAmwhiqUTppGgO0PTWnr79VYb1C7weMfkHoOPp//O
nU9viItd5mzqxtJEA+heHClDp1Info7efaP/nOWIVz6lf+q3rURxCiSNBPg/trDTTcMUtiM0qRZg
e+kg2RhIr7ES9BbKqFbhxJEd2uudWFj1mat8uOsrG+PMTVhW1dSVKW234NWggCOV6lqoIIB2JVvz
0Kh9IpBduH4J7t70G5vMJRiacP1JpLdvgzJ+jFLTivJFj4Sqr4I/MQVCMbiiAR1TJvaZcaWr60gZ
HCO3lCwtuZ0Slw/Pprv0+yf8ZYZNlYamN3p9Smg+IaHlknpmGegviweBdMd8D2XOqvY/2sUckyrp
TVJWhoq0F7dfNrtkeNFUnlfu4n4Qf8Dqgf8YHynUJkXKwnIaKzBVfDyCaP4ZHUXgfijaVvCuf6Td
C2pjijlrQi5VSTLjvVXn1d2sgHA1WdzrJnZdTpVNRdfx2pHY0ZuwwrCmSduyhvGUZfdJKNlx+CXv
K07o5dmh//tm1xq1iXQF2FAI5uagDgnq8qACFF3xYJb7yflmQUxcLMEEuAg6SgrLcbyRnNyLHeNn
cpP8pCwRodv/UR65scd8o3HoBBARocczFD8N3TGb15jwNm+/3Lcxwp5W6KvFco9SUGbYsZRZLXQa
q8e+e2za2UolB9IGiu4qCBYaJ4PhmWYrb5AFbydhRW6BLBzvLZdyKStnAtjIeuZX23YP8GWhbLEt
F4gwVbj4cUO/Ta3T6zcZDzXPM8EEdjMXhERWMCwla9CiFMkjAGD2NLW8ceFdxPdmKWwwjyAGjEEc
NMeCwnSndkF9UrSj0c7E3mlnr4cQhsHr3u9mHxujTF6W1eaoqxG0NmkvBKBid/I0COjw8r/dwLQx
Q/d4c5pJKJpmLsJMmg+OuGT+VK6c2LdfZt7YYCKGNIazUFbIzqfpq6npVgHxMWLpyl0xWGlsm39n
T2QI2tAtkveyBbEejwxu/zG8+QVsKFHrQkxlnLrZK26NY2evJw1P4syXD8qxee7txDMe4yOPBonn
oExEyeQ6lHIUv5xocUnyvqJ0s8a8IgYnHptMRGl7EfzRNeYRyDxb1fwyYupXNr7XEadPcn0xskhP
ycZTEslotJkSZGrLYPVdZ2mpl46H65fYda8HpO+zkWic9TwZqZEMj4vBNcwvOkgxIWmjfW0lf9E5
l9kO/zWS4F+eAZJ+xqBWV7VI9SdHLwrgFwHl8Ou/J+cwQIkeVaD4oT5CzNeNeHUSzv0mi0xYkZdE
GMcKMG6ISkFAo/FNF5cqZmWRUnnogfDiP+8DMhFFV0ahXEbkpHQSWDwnbqhYVCwAObjmAcJgA4sf
FtbKqTLs+ydk8xRdhXIeYZZZyfpcqgSZnCR81UEPUBwM/bvMw9zvL+5ihVkcOBhlTSpRTuwWVzff
o8KuuqfrvrkfKi8m6E/YHIAxi7upVBFE9GT21N4EJiPmnLF/uaMvNphQucYCqVeqBkKFpen0dOSL
KNdhfhqKKhj/ur4i3qdhwqJZNHVkhMhKhfZcD6BHB5YUtF88Du5/uQAuq2Li4ATeI7WcUTrr3NmR
nPGm9CKXPIIs3RluJMgLRXeo21xfG9coExeNXBm7oUF20LiLvbgaZMDwbHH0x8TW/cYrIZLt8SgJ
/+Wi+bVStkyk91MnN7ooO4DqJ98op0/hy8+xaEUHzaJSEqIlOLm7vHL7qjRQ/fY+Uy+Wmcg553Gi
Ryk8p3OpgmJ2HIP2RDvYBRUD481c78fpizUmbJYQVJkMSf6nNvIPUkP9/8hO/iVGXuwwwWPEixdX
26/wrHwXIkuw6dhnBccBR6jk/m9uozGBRCRdMhUpVhYf5rcBM8+3lNikskG6+3fTfexn5P1R93Tz
8ZjQkqZRskBpFmXSEq+PRzF/QAf8+sL2z7oJtUtdVsABzfhHTpZIJ6AXcGbJasSvTYhx1tkepf/R
DOMYjd7mYhih2DLkX8LB1RpXXrxQeLu+GBqYfnf2y2IYtyijMcnmZULfRn8ZSrfJ7iOMiZl4z4zB
dUv798rFEuMOalfHCUTUMYRJPK1+EfN3YR3t6zZ2Pw1RZJUAvSWDovvzxTItrWAsLUorZoGjlAKI
bjS2prauMfCm/HbP7cUU+wYsFA2XWIg54wQaQa1e4LH5rBe+0cZ2pD72q9t0hfM/rY59CKJjT6Rh
ngGqzp6E5rj2sqVXt0bIw85ydtFkPG/plr7Nc9hpupsk8sz+r9q044lTNNrfQE2D9gKobsCA+Plb
qUkL1aoKoIocZNydTwmj4qD1ec+y/cVczDA3Zh+KizKoOK1T39r58HMZ/URyEsygX/84uweJXOww
rhcmkRSjrojHQ1pZoL6z66bwiuYxkoWnmPBGSXYP08UaezvKqDYbU4LsvlrcfHmEZGPGwzRxNo4l
zIBalJIBxg9qr9zphhtFeyD5UedFBZ4VxteiZM2rpMXnyUnuoUVv97XmFzpmBvWMdyHRWPZbrNts
GhPrKlVru3UCSHWuFXvF8ezXMYCmsFvErdWvGIdLDavqumAkxOrCwZPG9gSlUl5k5308JhK2i7LE
GWUUSyHd1mMmEXPJIDDjiZrxtpb+jE2WHQlRqU0gvXUIaHZqX4o9tT3kGQeSwvF7jf6KjZXKMIUs
NjFlZDSptcqK1cylTeSTOmdWX3rXD9mOBDQemZtPyAQNsyHiWFGMH4UZdIs1gSG79NbekidrPhJ/
9SGZaKdH7XFBkhhaVJlZ4/kR9clrfsSEFArGkIUIxYgGtZcfqi1ZcxDeLDkUY6HL7vIiGM9dmMiS
ST3o4Sa4S4tJzVZfn8cqsQxF/3p9bzlmWOKMORzWFfw5SETb78Vsz2mwipwUYP8lcfl8LEOGAWnN
cqWkoLQRmLlz0IpW2VtrZOXQuqTMvgZE1dDb4T0neItjwkydEEMSQjqPtB7Acz6Np1TjvM55Jpjo
khiDQJoBaxOSm1p0quFh5lE+U8e64ngs9WETjdLctWBb7NBULhN/0TAsKX8Plcc080sejfoHqP6a
ObrizdGWxBBKXDX1CEW05vBn2QXydCD4F6n1TfWY4Eu1vLrVR/p8zSoTUCY1NqR6Rl5ArNaBnC0k
LSyv7SGKHD0kQJiubndHqYxqW/VS13RWLn8S70syQWbNBqnTRMBg/invNGfzUQM3iXCmgE8Q2tnm
O6+DvA9X2JwMJqZURiQviwoEiQqKAMz3hAf1nbjNQQs+ZlEP8V9/NBCzsciEFX019alo8L5QjCCu
j5X+yA3X+0WYiw120sHQiliKpuEfcKRgAYuMWR8CTQ+qrM0bRuB8NrY13o7ZPBIZAEUzcofqpiz9
euZUlXgmmDACsTCiRAIyiLgPlvorkMbYv+theB9brWH+WtfQgsZd8vnUma0qqkqOZh294mbUPSq/
DqKH0aKa4JCWdkGqCkSYxTG7mxxtzDLHrsx0pRwIAYL9hvKxfTCuR7C52qIzngGd5a1ztxe0Mcic
srEHb0O+omRWds9G8qMzXEPIbS33ljGyYvPbWEHagFel3v2AG6PMMWtrcWhrSntqKMNBWJubQU/s
pBA5u0kzuN9i2MYMc7YyuYkM9JAxCDE/ZW0jWiEGzTk29sc3L0ZYmbJYVpup7sHxQS9TsD4lD7Vk
6/b9jDGS6g49Ikd0Ujc/x+dT9d8phpGHbWwzNZBWxriaogLuaQoPdeib6FzLf2e8qa/9ohU4roii
UTYCFngf67NKZgU1A1W3S5Dyzyj/gRzAuFtBCU1H9Hl5wn4XY2ORyc27DiPYkobJHMqdlwQY4rhP
jvMrIMk6qD5Vr7cXyMqKAeLxT84JpMHjd6e5LJY5+IXQDQLIF2iwnJ3VydziTNwZ0vEA1nDrZPsX
zmahzHmfUmPquxog+c4N/SKA5Jat3Uj+4KRUDctWLPP5+vp2k5eNQea8m1Xd5gVZKOpzuqVDdlpd
BFWNYUxleuxz1Vb0jtf63bWpoytFcAnhkc+cQ1GrqrRc0MswxOW5VIH1LnuHlMVdLS5uoYMSBIXI
68vcjTAXk+ypXNIiIWGNF0ooQkU3H260Dv2NvuRM/9Dd+s1ZNmaYA5gNhdglM8rjRf0jqgIy32bR
YBvdMa7t6wviWaJuu8kClWlJFAimEkfSJruLRwx3zk6FolOZiKBv5UlWUL+7tjAmjY7lOs9r6Os5
xWJXup2M527xRt4EHu8rMcdcrRpt1EU4od4G6D0Ja26ZGBO7vnP7RkA2qoOkTzRYUYIELAjIfZAh
5IPqqmJkSyawnWbM8bj9LAualP9nhznKTdl1OWj0/mkKUTGCwlcPNHBUHjgrODjk/e9zMcYc42Sa
ErNtFPRXoXwU/dWD5m5N7ycQCP5vm8fc1D3J2oU0wKUupHtYzfrehF6UCRam62ZoBPjd3S7LYSJE
ppCpmjT0thZVRC/eJvXdEB2N+QQWsEK8rf87kTkuzsu3Yl/ZjWKYdSrhdTOIqjVCpTlUQ0tr/bh4
vL4wzndin9ohkLCzUiEFWcRn0vmK/rRWp2j0/sCKIeqKoqL1iHbI5+AwiVHRa3TShSRftRggrPJ+
EewlfbhuZvckbcwwxxUlXL3VEgyWSoNmA2vvmSnYraQ/AoBszNCfsQl1YRxmshHS8sR6aObnTr2v
xJtG5yyG/tjfXG5jhTmuBiDfU0UT31gSznOVv+ilyPHq/ZCwscGc0kjW27mgbAe9I9pgMoN+Unam
87cVlNw1Tglwv1Cwscac1ThdY71o4NRT3TqJUB1F4xaNTfTFWswzY8SqNcbc6qPJDs2CF/2oi13b
TuYEF7NY6bqA7VzvyF38jrFjDN5i7olYJrhLlhOvYcvxRZVB78RiivJ0jsU2+ZdVt3PpDUjz6+6+
P0B22VCVud2jSZ7nKQUr1nJsDxihdjED6pW3MgZ6ubbo/X1l/1g22VLtxFlcPwg5AGZZLQpm7EoP
pLkWVd6seZoh+zVcQ4VImqrhkcsik1Qjl1cjQ1KfH5rb/ka1i2PjG07oFWfTXt5mV/JHtwWWPYqt
+AUTIsEfzaBufgHdks051814ihfKOzoDJE9MK13PgsErI30kl79vLBZIVCT1psY4ZpPrnaRSTXZw
tj3KLh3JK0zrAzMXEDc8SkHht0GLaogK0NDwagaVR+G44Bw4tn7orj85XrX74jZ+/SD27mlTUcRI
FDh3KPkzFEL92qXaZj1q5Nct7R+RiyHGfetpiIeIPtuUHFIhKBdqnpB+v25jNy3dLIb5hnUhLFqB
MVXHWIMVzd7lbZC+qBl4HcPguiXeapg7rqgj4A1yHMa2Sd0keVLa4i4WeLCr/dr4ZkHMHReNptmh
yo96HGJmNFjF6ECCJFZ/EtCAk/kg67ZmHHNih22gjV/AFqbzBqd3c4bNT6A7sTkXxoLbrxcwADFU
P3v1RWlkq66+C8aX6xu6/8jG4IauK4Yi6yztqjpUaaIvyO1U4AH90gMUZX0sfM2p3tB0sxWw70VP
sV+5+j2PNnQ/tG5sM7fvUkWCOvYoaqcH/S0LomN5ongi8ZkP3N6/hTe2mFs4i9NB0Aacg+Go+dFJ
CijgZnkjWF/JFTig4eS3cLMxxlzC05w1SkLJKCmbdnKsg8WjUDfeBtI/c80ME9VyU5mXukZ5co78
Sogt03ztdVdcvDx1q5LjKbtH77Kmj8Rj45CCkMcasGdgKGueh0X3ko+nJ1fydzcj25hh4lULBleQ
A4NbRvQHl2CuKRsccjuA/KxHXG5Ovc8j2uQtjIleAqpMS1XRE5A9lfo5B555HrkjEvtWQGarKJhj
QZb++TxnYxorFcEDFMJq5htqdHZ7BxTd4T7GcxfJUQyeHv/62d4Ny2BO+j+TTBTrVC1rVgFlJa3X
bal9TfDMEaBpMJjLfRkn9nVr+854scYErELIlLLPgR4w5sGSlpMIIK4gPWtN0E4Ptfn3dWt72wnh
YkU1FQUTZ2xWJnZlKyOJxZNKt7vVr+bjXD9eN7F3iLcmGL8AMEFOIwrxpTVdJaC8TRQU8yfutzXD
OIbeLBLII4CS60U5EI0GZZDI7RdeGZzGUjZWSKIKbVMgw8GxzcQKTESEkDunnE2GQ8bFGho36e9N
7muH/twrdtgwkaSRCP0ihL7JlsAhm3vmLcgHbMqnJAemI0bW9a+0e1dvFvZxyWzikjGKkEui2Lzp
ODrgTcRAlY5J0wKTptWN7PX+ZAECft3onq9vbTKuIc6SDmU/AXN8mYWauJV1gB4Gc32bglCunZ3r
1vZ9/den+6jMb1YY9eUgkwS4QJpezTcgmR55oWL3etyuiIkVaZcpw9AjVtDPFmNq0Lg3HAlEZerJ
5JLv7rZLttaYWBEnpmRMEu4SAtRIeKY45hRSEKfUQXNZc8jR8KJ3qpLTBOJ3k1Ou3aXG2lpn0g6M
+oGpacHBptYVq3fie7wgfQ3kbJWN0wGdYQl0mxIEIUGKEP8B1m5rnUlE5sTQ1zoDbJyGFQoynjz6
5uB+UZ7XMDlIAzUbUwWF7kcLA1JznS8UVnsqwUj1NLpUvD58zF61heOs/+JJQNdJsm7gUcmsb6im
pq4n7C5GhI8SWiegkH6c7TgoIDXLG//YP4gXY8wi13xp45o+o5TRj1O7Mhy1Ant7giD6VeEB/XZD
KPiliA5QkUpUxlhT1I1StOiaqJBbmDDyVGVf5xCk6UNw/cDvJsYg/f5liQnWyhKV04D7BxqU6TkV
HxDUAe8Y+tsoehEk4VnOVCtvUY7AeFtGuHpg9LD/FsMv5tmp6DHBB5ToAVmOsxf+3QEoHr0AGoTB
8uy+93P0pK4veC9T2ayXpZABTYBitlQLRDPvUY2wFqR/hSXlx5gndMP5hr8RyBT1mCMposMhUDqp
7AURpj90K081nbeFzK2OgWYxigtAUKtBOJpl/0Uscu/6pu3ffJvPxMRsw4yTCZ+VXrU6mIZiMA1h
HgSir0AI34Is0xID6Z1jk6bf11yDidxtN83D0BHkXcfksfYqf7mrDpGdHykx/HVbu2d7szwmTOfp
MFZdAor2frSH9MckAQgKDuE4qFIIS/MO925/e+uDTNwqlrYsBRWeoeWo1NLtLB4EF53mwSbHyBYD
LuqCZgnX9pKJJ/kUTZqR4vv1zggpNUpnZDjRQfY+lJ053rKbzW52kwkpWakovVzRkHJIPq4d8lHq
4l07nJPMgqFVBeCVbIGZWP0yy7WnmR5pg0HRrYgHit6/aUAJIJuY25RkFmQkdaSTQwH4AGKhPuPQ
avMcaM7iaV76wHtr7zbpocPwyxqT840Zycp2jimtpHYkAf1eNMtUreJG8LsYE1C8crCy/80uJpkg
QjpTHZRcxFVqAF4rYJhTgkfmqhXFvZ9Btw2Ph2PaL+5c9Sc5qhzchKehK+x1wi2fF29SGr2Henku
ivGs5e1BGgDN7adveR5aqqQfKr1wDLm3klD3x7wMiCmdDLH01EGO3TUBoUObnowcYsSkzpx40Y4y
NKLsMlMDcVn9Vm458WU/N5MJ1bygrxSWvUICCcOIJy3NQw2/mx0IyJ7SJ+1AAVeDMx6ppjuAxPfV
fe4K7zxCi13v3VhnTuTYK12JniBa0Qkys/WuB4Z6Hlsv6pyldq+Ht92Pu7HFHMhk7ZPYVIGHWJpb
IXwj3VMOdc8Ggk+d+SoZrsnDSu9efReDH1u/eUaoeJelBpWqm5ZD2z0IQ2iN6ikeOfntbt65McMU
cLrClIlQIiUrO7etj+UaNB2n7717uW5MMEdR7fo6qyJcrnrzUJWD1WmFdf3j7N8GGxPM0au0JUlq
E5tF7qjMJXkdg8TOLeU4HADJueUlQPsZ38Yec5eDFqYFBQrs6Xe02NCeLOKnqDaErsNZ2e4NvrHE
3ODDMvdDk0BNE0gSKJQ1ToFqdi3q55DUb6MYHYyxOZKePBi1aRXG+vxH9g2A4iVZ0hSW0aXVo2Uu
gKx0BGiqD9HgRe0Y9IV2Lk3lIJRGIIYva0XsToOivPB43fq+c16MMznFZLRJGBpwTl0NhvA4lYeY
h97kmWDyiGlKu9boaFE2fpSM8KwIkd3UIYe+Y/8wXxbCRKp1xc71tPRLZslBEJEnzaWt//Hh+obt
XXumImG4V8Mdq+ODIYnZRA1Rm7JFXFAnmuzktnwmN9UZV+xbiDqVD3FgCAG1vNb/Xlfyk03mMGRd
LqgAoEqgH7VoRUfpbPN2/T6eIh/aTt54m7qlndqZpflVEB/Xr4LzB53lTz+BOSVaVY513Kmi06x3
lfqqkUfol13f2p0L4JMJxheRbU51kZYgWRUAhjPtpnlp1wBcriBgBGTV6nn0cjs+88kg65nR0Dbw
E2iQTZAgkH7kBGrmWmxnRuJeXxr9QExm+8kS450NlMUUralxt1Unsn6PxB/X//4eMPuTAebyFNoJ
GsQEBoTSWiurPxBQq4aHHiBpEEQtVu+2t7lrvvNo7UDrdn1pbONWhLBsaia66Cil8JCPSYhp4+hO
bM2Hdq57e1SzoyZIhyYtnjCXFIxyaJnt+gbFnSoabszuNV7iE1H0O02Pg1jB4FshehgldbpZ8+NK
chTxi1Cis0iWkwwZitH8tuSgMJwju2rAAhFLR4wIWxm4nCoS27naHMi62lKdYCyD9FavxadMN/ww
H2wxEzxlbY9ND5426Ena0lj/SMLh3qzCoMmb1pnL3E1V/abLfwoCRG60+rWDlEM2VYcwQ3tCSW6W
XjtDa/I46OZBKaXbnuRBIVQPuZiifAypujHxtGR2JjE/hUIHPof2WIRfSkomKq+uJi4psJe9Kypv
mbz4GMW15GV8EkXRz6pwcSQTFA2m/DMhnRNG3bnvSj8Z5RtT+qtV+8AA5YElx9C4NPPjODZ2VxAv
CgtXqxZHaxcvVsLEMkXIrxrJITTbH+D9wbQbeGDJYE8iuvzoD/dGZelGdVzXDGTofXRYlN4PM+Il
aWWbhekp7Qo18vgRkoXg7autZsBofLIGoizZ0jQiLwPdQDn4iToHCeRCFE0IRLH4gsj5oETyQ921
UO4cD3nZn9outY3kuzJl1qTrTpvrgdxFp6XUIgsZ9pvRkeMKmb1ZlQPdCH90qM4NUf+ctq0DQjWb
SKOrCP2dEodW1IuJJYQ1tFiX1VbiGaIOmJlqtABgL8SMtcODf8kxn6ONf2XyLZW47fvZPPRN+YQE
M2ga2TX1GR0ZxUt7w1oyvC9NwYnKu0nUHgwxvysm9WusJwH0mywVXalW+24u0QNE+56lRsVAAHgx
B1n35RWgIakxQfwzned0flwi0V/D/GYWSyvVzCdTeVQ6lPzU+JApkqcuK3RBlMNc6WeSk2MSYW1q
6PVl9x5Fy0OIDmI8agPkH7+oampBJ8NZV8xsK5h/mXIopMivRZKfqjQ71qNaQBWxRgNrdPQwOaNI
N1htonu4t9yoG20RcmoQvbQ7eXgJs/ou0lZ7AR9AF41f+qm5KYTGlYAonA5rLx3Khth98dJgHqZd
tbssFJ0olU5aufi50J3XGskJJq4eFfJjXsX7eRa9rlu+ycJ82yfd7TI13qKZTtatMzQvmjulVTtn
nr+Ct9ASZBH/qLuZPua2umaHIZEeyahNlpp9k7Pp21xooBF40wvjoQz7c5tWnYUn2klawxdlCBc7
H2MvjaN7JQbDcQ9hySqHUGMpQzpU/TJAz6ONhOcoTC3kwY1laFCsnKLKEsEfp4OO4ziPDvm7fFkX
8U4vQCGA3yYPiwUioq8qLlO9lA8rNnmcZb/ThdtF0h0lBra+bD0NVDahmThE7DxjMf5WJagYjON3
tTFOgIxjej98DE0pwIQ1Xr29PS3krs/Fv+c4LOyhTk+tEWbgLigtrQ9zr9EyW1zG1y4WjySTXJVU
tjzEjgp5TEGCeq2+HsOkXX1TCO1Ww84tKfkidh1otConN0KQkK3PeiO4Qp+fIjFsrGhaHGUybwap
dNQZCJ1M/jalMfXsr2pT2QoQo4WaWLlaWg32S85D/DAg4JbUODVF8ji1D5HRBVkOL17S56Vq3LVJ
v05Ka2uo7K56DLcdg2xWbopIgtpyMYKcvPRJ9AayytQizV/zbN60+eKoaXYHXNVNrHQ3fUO8AoVZ
TWol/P+7xAKDs1NqKJjWJOjS1BKWdLIGdTlUa/Q9QcgK2y7owSO3LuqdmCaHQTHcdeq8JO4eNGgE
KYl5qOfW08E4oa2zqw+1m4K1XDZzz2gLZwI5loj/liByXaTZ4fotu5PJbi9ZFrZayUqFuRkkKGjo
iopPytuY8OCKOy9u6PuIQJ8BMU0IS+AhzrkeFWMDQA9qYMaR1jBDJzvS7t3ioQpMR+58SHbY15e2
9777ZJd5QoYIO0kdYW3aGf2ud1p7yyA5jAceYPxPpsPla915dn0yyOTRgzmB8hrKTM4iH6M4yCo/
6u8KfGPAmjvpWzq95qU/dJx17n5CGUBm9Hoo+zKTJ1VC1i1KC6bWdX6tUMpZb6OGk+vtf0GgjjGP
rMjgvv/8QJDISnDsAQbPVTcxTusKCk2kQGecoOvfjCaNvyWV8sUQk1Tm0hCaU1VAEhJRvcgPWfMC
cW59uauNk4g5tevW/sVDLubYrQNhtdznrfQxlKOBfPtVfG8cyjyEqaNzfyb31w3uf6pf9tjKaZfU
kirXyM6jzmuNdw2Z18Cjy9krmcILL0bY4oxZlO1UEgmvucmVnMY2dStDDRNTal4nWrz2HN2jK59M
Y05ZpRSQWZMb0JweFK/zR4h40bndPyg6f1oVc7ambm7lacRrQMcAVXhviLjH30t0cUVO4Wn/NbzZ
P+ZlWlZ6bw5KRtUkzB+rQ8OGdmh+UABP4oR2zYVv7o1gf1obdZvN+3s050UcF2zh6J0Vr7+ZbqHn
4Ij3BZ79t8bNbEt26ZZ+idTsxZwsyP1cd0uuyzDP1FomwxAtA63IihiGK50VkseqRRmFS/9PZq8/
LZeJJjpEWFOt6VHJsHLIN9HVFvb8SDvy6P28RNhkzvp2H3SYA9FMREkR8smfN7g39EmUUhkktX51
W3qFDwSCNd30/I48dcPfTsPGErOTetXEvSnhChB9ze+f6ZNVsOWfP+pv/cMSKD+vL0zefe4reMES
Qxf/H2nftVy3rmX7RaxiDq+MKyrLsv3CsrdsMOf89XdA7t6iIB7ito9fXaW5AM6EGcYwLXZhU7dC
uQDYMBzzZXJF7/vX6ULD62TbMeaN5WPsoZlwte4XD1AW1/gxc+qDcORNW2yGh9WvYCxmwnZIiPYF
PM7yVGRXcb7Le08BXQY4rPcPvFl0WEliPmSxyCp4BuBA88j6Cv4MvLGqmRMVFOqxPn/D90tlvqEm
a1lsZS2m3FI5dbO8+B4P1YtWTl+tSL2vU+2MpNpeiuKi1dpNTMZ7CzssYin87mftRgaijg2Ur3ul
0r5amnSctP6H1rev/djZWTHRV78rl30wzZOtJLkdj+pNqGSv1YQmjRXdF1IfANOWk+htzeNgju79
VIzVgThwakQjgQN9HNwptDM/rW1bewFKOVAeRneCscevGpqgALrl5WKbgW8lnInrVtcZHSkgfG7x
VpkX3Y3ydrTxNTmmvplArAQxEV0TFMWI5gV+xLJHc/Ti+SnDU18KX6L8xZg4fZBdaRbKGR/9Sm9k
oiBlBOlk/aUuLhiMFCV/rp8U4k/Ww3+h+pDFhPWoriKzo0VaCSmspCx2w1vS3HUmkMBG8kKXpllG
np7oAHM1L0IqBVH9gJYo5yNtF9j+9ytBEvWiq4A36XIuYF0Dmfl9GGhHOVAzW0WrVfBIMDglKH4A
t+qUl8XLXX7ddzvcrcQz/mppSGlInSTBSXeX8gSs0otuhzZGwU5YoOC4E96tMi4r6oCFvTQoJrZR
bE/R7WA9jtG3CoR9+/qxmYetDsV4LWMBgEBcA2utC4FXhBUZu9ZL8HUKTlvlQTyRm0UBi5LZLod9
wVvraO+eBV+T8SyLlEaVqcC4iwsdqVgO6pH25yvuGC3vKhkvkqliuYwajLvMfieFUy0PUuhlDee9
uhvNcBzGhfTtqORhhGysMlQnHIBvb9q6+k9sBBqPKX43nFkiO0g7pbmilDFEae1pBNVMv/C0gvdx
2NFZgD/NSz2mEh74JzH5as0+yM615KtOzqEcgXTDL3ihhvOZ3sxvZd1SmHbjVCJIt6Ngm/WdMRCX
DEGaf91XPJ4cxotA1yt1ItD4obhFb0UrDlV1QxJ/X8p2dv5uWG/vhdVxilnMKklESqfZokMVHFkH
WCl7wBTNd91ZfMx+UHz75Zt21ziVw0uXeTrC+o8qNqrOwG2q5uOQ3BPi7p9vNzRDB+ktr46Xg5BD
KkiJ9qLVH7VQuLFkbC9EE6eZuS0GGDuSiUUk4It8FKMui1ApKSrHQ+bnyc2I2lzJSQ55Ipj4RZIk
6RcJ9Z5cvG37gyUHhDfQsa1y76dgVA6cU/oS66i1GC3opjRUnqXW72q0FngwENvtL+VdFBOkuilS
mn5CjMxR49S70SFN+TosltuhpoVSsGW3lfQlBgtsnAh2bFjukHzBossNsUDLqovnCM2UfVXZ9ozv
P4lRxTpCMFssOPqpAOp7iMZA1F4xV3mM55ew47FYbT/EVzfAamakxa00Q/Pl73JgnlDJPYNZ8bH8
hxJKJJhGHHkjIdu29n5AJpLNI8mnUmjweYvcSWOwxYNcff8O/0Py8S6DCWKkSi1YCN7ayZE6kxpj
0z5AWiKXvn7nA+HhQvNUlglnYyIRvS6R1Q3qa5T6UwQ01uy72k3e/sE4ctimaVi2slmGUI5mAGp5
VN6PVnKYhF/kb3YlkG/8e4NszbqryZI2Fap2JnjextSdQToz8HYzOc7EYJwJRhMiCa8xJDWGfG9I
1b22TI6qc+ewN9M2FctihonBQwBjfPSLRG7y2iyRAuhi7wHCxB6xzmWrWN1S5F/6Ugh23sn3Skcu
SUYca84DAreTNurXxjSdrP1tqI+Z1YD+DOOX0cyziM1reP95LLxOu0SAi+1RTAQ2lKsqwqE0ZHij
gROEtuacLWUlhwkPAuCKNGPEddOiJRBhwXZSoU6jPmU2muGAqkTZjSNz09hXIpkvLNVGaIoL3Esv
3Q/6fc1LHLaryysBTLCQiwbTeMCZxRZId8zc+ld3UB8XoKTSR3Z74H6rTQtcyaMHXkVyZRTNQelh
F4J5a2XXCuYXOwvhpPubQWAlhQ0C82wkarZAioV2W5OjW/tcxUAUNZ38b7hgP6gFEwJqEtW5ALxi
vNQqikeGoTk6/jv6IchuGxt7y7emE14BjLnvzLZjz+qUTCRIO03Pswo1SjVojqpmayhtIyQ4kxhQ
lt3oVP8cvu3L5HgChQkMTd2hjD7CE/xZGureCul83iSeRTMOx1Q7MZQEgUaB9tiP1kPSTUf4Fo51
8bSfxe0QlJYsbYXjUFoH9ReaEBRSsb6Etmx31yIweCNlnIOx66KDKoGwVYO5zRlAFDFpUkbDIUoX
zvOQJ4Z1G9kcKpNeSe48O4ZwjkJP+4sJxrXWq4zjSK1GC0sTypePrjV+acGlzktDtk+hapKCQWsV
1AoffYVBJD2Xc4zfJSS6Raw7tWXrDpZw3NfprZlXHOVdDqPUkTzkxtLh8dR6GGzyM3c4iLcyYHGM
O54/386sVrIYzTbiRl7mXsJwypfmOD8PhyVYTvXbjkx/5vVMtt3g/x5MYkt/SlIVI4jvRbeJwXs0
B/18M5q2JB9bXhzZduvvkpjQWBlZnscmbSmYL52Ckf3azltUATkrk//B5b3LYRR7jquxi3ow+VGu
m+UCIOCAUm4PADar/QoIETxScY5ySGwZUJ8GqQMxF7z7qb7psSbZ+vURIAoAmuR9rn19x27mR32X
o8KM88pE51W+Gv0vLbxJir/Lld4vkP6GVfwNjSgi+YwPFenHTAqyAfBZ3r498XSBiYdlErbA91Al
t8BQkxblmDuU70mJ0T95MiqOC+epOOMjCl3ssi7BeTRRt5swaGfiRJgTsXSnHV73D7b93P3XeCWR
cRRGHHetnr3pAt1dGg7tlbbpht+zSyFzQOgMEkPuqhtPLRiXoYStmOcRBhvmTgEz1rVHR3mYHup4
8tKZPAoLZpSMzAO20U1TYyVASQ6grT2LJVY1E4vTTeD8GLYa2BuROccJIiauvAdl1oyhxxLQ35yb
pnb8qb31ftNsRZBINcZiNNx0dumO0T90KIbCDlun5j72eU6Zo7BsLRDAOlJn0OkAyCu1Fyw7ObV+
zTMe+tP23dEJGEPXZZXFflyifJk7aZDgF4+55lrmzVL6+xe3bQ7vIhjb6y1JTAmSNHdAdMFObvE8
DH48vgh4texL2jwMdo9lDONj4oZt9cytmDQVbSJbgABVQ8zKqv1lFrlrGjSP+KQJKzmMx59qUhXx
W6EWwRnr+X58NZ96n8JeV0H+8hd8epayEsekNSgLV7lOKxFqfNSyez31O8tpeIMi255kJYZx9XUl
JaMhYKw/OXb+4AJU+FYDsnZly0+U9JnCGId4gJVcRCneddLPuvb/8pAapEcCCgw1DN5QqjjjofUt
8NQCR/mRR5zG05JP+tiIepGj6z4I4bEWDbudiqf/jzUpml/saQkTBqZ6kSadYB5GqEt7zPD2yqIj
uhZOYYg3VgUM8XHAPPXipTJAASNes3C7NLD6nkxkQM8nX8CRi7zekU8SGOLqa4ck0riP3pCTG8Cz
89rV24+XlUwmLlSh2g3zgmkjitZsAK1ZcDSPMuHR0aYMZB32vsVvusl3eazrj7JInY18gesvnuYM
yAPt96gO3QbYFPuCtpPklSQmm0yIPITzAOsArInkG35k2s1LeKBlieEB25a8rHLbKEzMDOom6L1Z
VD5z7volqyBvdBb/DRnz1JwHgB2GdnUiPo9TfrtbowPsUNF1SQOn+EcjJH0lY8gb2koXhmtQ4GHY
9K59Hu4yN/JjRzpNHl2a135UztzZSAOd/QvetEpdA/Y1sLdVkOd8lN8NaYghP+p9MiyKOGL9fZqe
9kVsa+dKBmP5cUlMEEaPeMIXJ6yqePKC0khtYtEHGxBVfu3F1o2rwdET3ct78xLWg03aiVe73FTa
1c9grjpZukHQJnSOtDhzx1p2QN0UzHFug2uU8+im9vbJB61EMT6gngUTDHC41ezYHSmMi4YiTIPR
Ac7Nbg6KreQwdk9SMNBFGnxN1D6Jkewoi2OCHEdFzGrOmJ6POjyENE5LgHOPrPGHZi0bEi0165VT
YBFbbW9HcDQYHDGcO2TzvmK2WiCC4WyTtNya2Kgoe+WsVP0Nekf2nH+fseOUZeb9/pVu2oNBl/c1
U8G7iwn6k6xaSY+tZxBEekB6Thc/Ew77ImhA/6QcKxFMwJfafu6MFEl839Nq5CueRfsCeGdgbHox
jbICPZvoLq1XDTel6qHovi9i2y+vDsHYtJSHRNdj7Ea03uIjN4e3Uh7+QOJZ3IE9ai57N8ZYrtXL
A8lpr6bogiV2l+ZxsO6k1J67X1wSKvq39mQxpmvhraHoKbzEVH4Lqwdl+seIJnvWv0fFw/4dbvv+
1R0y1muKIApV6UpidOwu0QULL7fSV+DdesSz/hChNrZxpRy6lLWsu/JwWDlHZTF10looxTSBfEnx
QNERNhejk23QRc0Krz21neW+n5WF00EPuhnCBuNgg9+e5JPmLxFo0cQ78TU+WhhgN76lt6nPS645
isNC64idFhe1ifl8Un9JhG+j0digXQyjS0tqtxs5Hms70K0OyTgPAhSAJhYRzGlXSLAxl/wzvwL/
yU4eihM4cnglZN7xGE+ygCGnyqknWVoFWw4WAFOVwzBXmNfE2ghpgc/Ew9Pe8sqqYsgo4JlYY2MR
3SuRqGNYw+6LcHG6zhuwL9hJdoOTZt9JI4COi5dsbs4ErWUyx0zDJBoxKIn3ZZ44rXTp6+cBVWDd
7meIO2vls8TLWbZuFnMfSMgwH0arzvASq7fR0lphmKjwOCrmP8XO10w8/h7jyrXKszVycrBNvVlL
Y3yOEomC2mNw501vuifdmc7iHXZnT80JfIHPf5PzrcUxfgfrN+FsLlBT0XhsF1vpnjGyse/bNquz
KxlsO8UQi6qqRKimHFAgHMPHK+gldjpPcspvlZM5vNf6VtBDLVMEq68pAY6VCXpiZsZSh5E1LP3e
a2LpqOCu7jj7MJsV4LUQJuoJfWeOKt210KOrInng2KuQt+sOYMFC4VWtn/BecZq/SEnWQhldFEk7
t+nbGItqenWE5cooPGP6iffJ5I3It5bDaKEUTbk8RND5WrPTL/rJOIfHBJAGWGXGKk7/k7fmsBV+
1vJYNUyaOQrDWHbD6BrRre0q8SbpGmNCrmy5HdJNx/WuH2zWWsthbhbYm3W/dH50rP7BiE5g+Ilb
gtcoelRuVNcbPHGw+atAm6Psq4OymWyeKeOkhiL282/VU/lbU0C5kHrklwXKKKxTP6UX46SCs0o/
FMFfwAcBUvFfs2ALmoluDkWnhqi6JBehdWrJW2TPFH9V8eu+xXPs783HrTxmsdRxqsz4mpr6oIBb
tfi2CBwN5Ylg4kBhDRkxYgPF2bmxS2IdhwywcnVz/O9OwngSY1naoWp1wB6kGOvWh8jOxfoSR1Ww
L2frHbX+NIwzadO4WPB9MLiLl7ESlMvXHFu+4+99KfRS2Hx2LYXxHn0p9gkhCNh93F7DYfymmDHn
IJuJ7FoG4zkwhRaDTRgz491XzY2/gP/pAeil2AnD3oSbOq27PAxe7FhgyNTP2OnjpXmbr5H1D2Bc
SWdFYSkBoPgtgFKKIyv/074/Fpi7K3/uXylPHAtbJRpqqE4yfAlFyRNswAOcLC/D/lmJiTgeGDPn
A75d/sqwTODqTGGEyxU1zYtCTJNjgpFzIJqY7ijJG/rNSkajZnretzhQWya2Uj2W2alfClcnfrKU
Tqq9dimq4N9N9VCHnshr3HHsWmbT5qXDriS4dUBW9mqCSCz7XYZPnBPyZDC+Q8HqbFk08MFlA4ge
iswXf486uzj0rhVo1xJkWEUwi5zMjhN02EU+Q1rGvJDQxqUzMimUhC6bJiceMtB2Avnu5d/27lbf
T7RSk+gEJZkGKmkAf+CldGIQ+iiU5trALi13R5F3n4xbmUHgYQoVLE4t/0nk51H9Z+w4RTSeCMar
ZE2p1fkAd9+kD+rwSKoj0DD21WLbBRt0a0IGlyo7g6P0cm0stNqTWoOTyJrb6bFTpuK50TJeZXk7
vXqXRf9/9Y3CQsE8co7lK2WKg7Gw7nULo0Za/STrWWlreXlMYwAIJo9YNbIXwKGrSsXp2P4Hx/X+
GxhLG9ohaaIYdcm3ET9/eiHX+avkiQfrTgy4Wsk7MWNzZp7O+tzixBTUurgr/AF0NsqJ8negc8vz
Ydvq8n42+v+r+5WG0OqALIK3/hfqlEGM66Qn051vRyRZuSu/UHyuffWhSv7Zbb6LZCJ4WSVymk7I
mBeMXieTHY5HUn1PrK9KzH0E847HGBxJC8RYLE2h4JbekHPrtJOTPpMAc2PH+alxysg2geXDuVWe
gTA2CBSWJYoy2CAAauwpdWJE78byNJ4h0r+zd5PUka4+XmhlkQVKBZQsk0udfsl+lv9Yjize1CYn
EHAOxNa81CmdrBjrdK5Kq9dxZZtSa0/9wzBk7r5y8IyNLXktQta3mLqijV2Kqi7cpE5xUAI6N18F
Jq+7QY1p5wbZUpdek8KMQLTgVkoVFL1xyDCqv3+izWimg5ZHBgmQbhmMCk49EdJwQoovlmMgjL/B
UX2rls1ZBnAJugCD06XpXUGMvxFroN4kGpYpiyymLlZHNLXrkMEqVpCQ1y75sUxApwLOhnSvmg9J
z1n92VSRlTzGURuNRKSxRSWha/rDADCrpKpP4Cp3c4lbMdxq4KDM9O/ZGIechWJbLTqtWgDJgPLy
qMecjq9xeXk229JrSYwzRq8fqFNIIVCAJYf6FN83L7NiD2DBoP4Y3IzY8Gx8hVMx2VQZEHxIOrRG
RIr+0a4FwGULqWnhjYP5oN6028w1UsfMAZxlHmIjt8tGt/e1dPvzvYtkPp88ABYmrfB86/vGmbL8
zigzW8xj4NNxAZjpz/9kdKvjMZ8PrZywMZbhz+ebPSyTnkP/zzIpzxNv+v+VKPb7mYUCZnlsNoR5
kJIXdXwpUl63fTOerWSwIbQjUajPOI5RHtruIuQAlqoAdXlrTpyPxDsN/Ygrfy/mdaRmGFNzqwYx
E6/fpE89pc2CfV3gHYjxWKKWT1EO6laUtKxjOxkvgyU/JCaGCCr5yep4Lp+n7Uy0VDK5qEJqY9ml
OebecK687EY9/F2qs/pOTLTMBeN/JjfplHLzLXPJyQAVOHAa7BSdItCyBTwooM0GDuV7+R9LZrGA
wn7EG3voMV15W96kXpzaFaAtj9bz3QwirDc2xgPw8Jrxv9MUdhETw9qjlCDRctvcOORZ6gOfy8vU
7K+c/vvxGK8RpeJCKur0s0U8i0DHbIgVTJYWaADG21dKjoNi4WuTHA1aPYSoZniskikQB2yLDJUL
+p6f+5I4VqYzPkOxFIyzVLRxYgRF+LRIV8JbeeEdhnEZyVTJvUmn14ZBuAfPkDM2/TkkvdeWIu/1
spkkrlSQcRqhImcC2AJRCTnJgLofn4mXX5vCNl3hl36LT+dFz6FXPuqJw6Ni4B2TcSRoEBlqNCMH
kfJbrevvBbBORzWxk3n+sf/NNvO41SEZH5IX5mhGApIsKSVOkYe2ovGGy3mHYdyHIAilRAjUos5a
ex4wWQQwTkrV3huc1sV2YeL9NOyWZZ4OYIrq4TUodr7uYEzAJc+G17oN2Gr1G95SAOdk7KqlPupd
P2n4TJrwPU6uZnwjpb8lwutmb9qVKVmabKiaaX5iBIhE4EPSYpJY3vXVs2nddrzhgM2TrEQwalAs
Q1IbI7KYsWjtQvRjothx86Sr3HlF6tk+5TArSYw2KBnIHjoKKz0CSovaFS1mqrboFx7IrjgFl22F
eJfGlk7HKMu7LAamcOeOXvWt/RUHwOFF4OoCCq3Ik8e5RrZ4CtTQoq4N6p7A2aIek9YXuzNIUvdt
dtMxgfDINDH4BAACxglq/Tyrk0hjY9GcjLo8iDqm2szcrtQ40OUYgJgyJyxuZjYrkfTgqwRqEhui
YbKBQnFYfpgjfe/VG1N8bGRAc2TRy393QMb9VcWgTYXY4HneHE1yVHVwKAIreLGj6bmIXveFbX+z
99tkVJ/UUViA60p09fiEhhLdYQzV50X+Kze4ukJG8ecFQ8Kq0KL4B6Jl7ahGd3J8Ow8c3djuGb+L
segTcPWltLIqh0GDmPk0XBSkapWXPhEgbxQOr6O63XVfyWKeW+A/jcIqhSKqAI6z/MTvzjW4BoP2
IpxEVIG1Y/M3mwxYqBHxuNOBQvgJ0m3MpyGMqKNqukMaEzcOG6+xUs410o/BeikN1CMKtiXMz1yR
smWFWM2DIQOzF7utlKKOMl/yOklbnl3TMHalAiVbBk3px48ld0MM2C+cRgxnryvVSxOnrmZOh/+7
iq/FMImZaGZYfi4Rp6LmiFXWKLpNB4fMnJLz5p2tDsO4JUBf6BKhfefB746F/2dDl39nWxnL+jCM
K5rDZFQbLG26efMzHr3Z4GSxmxa0FsB4n7RFzQlDK8AEyuOXMJ2/9HL+aphAtwQETDGZX6Iqu0oA
gtaVX0JZcNzRlqddS2fcEQoYuahg/tSdo+4wiZZP8t4WzNFe0iVIktjfV40t9mtrLY9xS2ma6GoK
BB/UsY3bEElT4muGHT/HmBaw4Dyw+oQ+Iw7vAWBzX/am9uuiBZIjGMAn9qq+bIRFI+hIi2Xl6xXe
DQM55tLi7YvZvFEdEnRUCC1dZU6oFYsVpj2MzADCgPXbAKSIdE4RXDhfbltx3gWxxV5A0ndlHaJ1
mgrinWJgO6GLElfr1CAb53NFlocqWq6JIV+XEDj1fDiKrcRAW/0Axh/X09TM8lTDzofRjuPxzugL
vxpyXxLvh6i164i7wLCVzq1F0v9fh5tYLyWVfsPOlb7OXkH5xypssuMF6Ikdv/W+rTP/fkyN8ZhR
iN0vYUTrOLmgbeX2gWC3wFQTQOmJKRD7jYWM13fZyhDWZ2Tcp5JYeWoVcJ+TZAu5Lw9eGl6XkfN4
4Z2M/v/qJrtulkPMsGE/O3xpYvWUEvFIcv2ffWPYzIjXh2Hc5wI+NSGfsAZOvvxpTIMSOwKLm3EV
Am2ywRvq7kvknYtxp2G2FH8moVrLOFeyfM7z+mcmapwMdXNsc30wxnEu2I/VsBeIcZ3EluqvRXqJ
1NtxCrr2MrenCVy+KCLtH417mYxrqSdjMsDgQSczorvF1Q50CmX8RteFpgBF7r/KF94NnK2KwdaW
sIkQmohwiWs/rq5gL9k/E1XmT5nPSgTjQ9SW5BEp4YyLChwBX0Te9MVmn2r1nVhE7Cgkc7gQ6Hkd
NbbZJbahgKrjJpKeBS0QRT+SA6m6VMS1Kl5HabOquJbNeI9OXGiDEd5DDADBSxO7HwMggdtAT2yw
cngqOuME3WJeb3ozNVpdKuNB5KFJ0eRCNb0Xc8/oBH8YOrck6o9c6H2pIX5TRtjA7IWv+x+T47nY
vV95Mk0i1MCxmM3ezcmTVXmCaQZa0nEsgac1jFeZwJKgLgImT+rqtwZam4H3kOcJYLxIHxNsF4ew
brpyKH5RnxN/Hm1AILl0H9fqAYTKhbnh3R7jUVR5qoY+hraYVuLEJTa30pe6uW3/ZvJE01G2kkWw
fn9ifCQhIdESQzu02m2072Hq5Ka/rwibQ6FrGcxZ5lLNcoEgzSu9GbUxzUchs79pMfpdHSYHW3+u
+qIE2Bl1xLPwtC98+x7fz8d4yba2TMEggJKyyI+48gGvaYBkYn74CynYE1Aki+aUGqMhitSnoRQB
v4202N2sT2N4CJfCMeef+3I24Xm1lSDmKi38A1x0h3TAD4M+wODmGZO9t5FfnA0sM8u+5sQuKONt
8Vxcedzpb6sAn/zzSjpzmbpFUB2ZJwxY1tJBDWvPFKxzU1wLoNnm0XetFk+dGdshWC1HPb+XzMZN
lhqUhoXdAQyc1LObtaUjlhFwYomTSNEpTpIfhYw+Igi99Tm0+6k+myl5zM3q3gzrc58ZV6DGY3oo
Q2NaAajczw7z7vX4UE+vmBV09y94U13eT8gGuQgNtLTWShRksqAVjyiG26n2EFYNx2fx5DCRLkfi
agwTtoqr8bGcjs3wKuvflZZjeZuuf3Ua+WNaN1h1MwklvteYB1p51PqvhXmP3lKEBpr2RU45trbp
J1fimAg3g/OpyyJkJJVIScQ0V+aPb25NEawMgO3zTFpadn0KA0jEu7C/aP2NqZzKKVgSGQu2xK6T
2o4lztfa9mCrkzH5cV7PSZeH6BZL/1TH9GCdSyD4E0+4CX06VGA+/ulEGnfji8wb59/MYU1T1Q3A
NZmgePn4ESVjULJRw0ds+/JO0vRjkckO0VNO7rVJ+wj+M0tULOw7YR3oo5yhyqQsKnBGNVB/Y83R
BzNcBc9iusZV9C0P/HU4agc6oCGonsEB+cyrUm6ntKufQBVs9QyR5kggSoWfkGKuLT5IB0xhOUog
+kiaUNLjGfvmza7EMTc7d8WU9AZKiML4qFper6e2qn/fdyg8GdQRrI5E1Bzpg0TLlI0/gFC2xruK
0yzcNLvVMZjgk8izMqhmBq9s3uTy45S6+0fgagYTdLCCJEmDijNYj/0PLFaAEwRb63b6ACAqJw2k
e4oaZtrjN7r6jQX+zrWe9n8C74hM4FkKVcvmHvNlZRl7jWId1MU47IvY9Mj/3iKKvB8/1KAnRW11
I57A/aXtb2XljqidPfJ6UFv6oIN1B1zmChCdWXQ3qwlLeC8si4npAYAdYKgN62D/JJtmtJbBfC+s
jKQjKZA7Tr7kU7AwwEhcpIAmqwBXeYlf9uVtfRxdxNMGtWpVFNlEv52LrIuAt+A242s0XkEMuf/3
N19OawGMDcVCgdGZAgJoI026kIPlv7HwfFPBUiZ5mAGZ0GHgVV62v9T7sRizCuU+FOoF60SK1dpG
KB0yUbQj+W+wi9aHYz6WnsqLJtAWkFQOdj8ecgz7laBQxcS+MnM0g/4tNn9by2LMSBB6UR0MTISC
r+I8potbF9LdrI6ji75oYCaVHYkDb5XprfG4I5VtjJfoZaQkhsqr1+KYHEFMegmDyicnQEbbug2+
2DTQ3sILgEe+G994HDicD8l2yqOZAFdloeNkCjii0sQvQ/Cvyu1xX015YphkK7emnBgV0DvHClyD
mCdD7Xzi0RJstr3wxBBB4A1cYnBFfHRT07QMAybX/kABYpnKKwMlceh63fBDtiMvdLht822teRfJ
mF+qhbUmlNDQkBgXYxSwRtuq7jwlXho1h1T5lUotlyrtc55nKAZSEV1Ep1m2WJDnQstTURUEECua
N53gyu0PWhYaYhsdaL9UHYwtWR3P5DfqeB+lMjmQkWm5hbe+8jYgMB3xyDliecGPTv93nfwoiPrU
VVpQTGETFzMIxIu2dkPTa/A6nnizGxtNgY9SGGWZQyKro9kq6MeKjorAHZ+6g3CNDgjSd/va//mp
8VEUoyTRqEqZ1JSAPqTQtSeinzO5w+Zi7oSLr4KAGMS1+xI/29tHiYx/zvsc4xW9iWm59iGrUNF6
EAd/XwT9Ex8910cRjG8GWlEz1nWtul3kDuXRKjKfqA9C6ZRV+H/2Hh9FMa65x36+qsga4OaxlYNJ
gCQ5jsXCuTL6ET6fB51r3UQ/SmERzStR6MyuSlU36h+j/luaZN8nvL0noedkvZ9dBj3Nv4JYbPK4
rNFLrBLVtUBwVh0KEK+O0UNrfF/UlyX/sf+VNqq6H6Uxj+nMIumSYFsd9bnRk73EV8EybedH1W8C
48467IvjnY3x84ZF5K5coOnYHS+0gwbMsfCbnn9r6h8lb6iM88FYCAqlDbHHHVfUCzpI8oOleJUV
BZzahKMZGznWxztkHFIygvwyzRIFNbp6tpcYm54UEVj4RdH5Ht+Wt530Vixd3i4+74isj2rHSBNy
BBRBbwK5al+tFOziunSH5zDvkFQRdvRfob9l5XWncOjmXsFe6aAPXrI0QTcDWlltHowsLPxGjP0c
XH62ppMDabAv03/ZV51tl/VuFozLUiNTjI0WRm42ZdDCPDAccZRk0dsXw7tSxm1h2JuUdQXPGGtf
k9izwnPX/hx5oFU8O2A8FrFIBszNXnX79EiG2yV+Mfo7XYzsIlFsreUO/NDYu/PxWJiNaZjUjMRU
3gl0DCgO5CgO9H7v/gGO/ItixAeLUBmvEgpg+ssiUDt3LoInOG8Pb9MJhkfbyzGKBlxsQ2pjeydk
PEtWJHU4ZHDPSvVUtbI98Vfr6J/YE8EkOKO1tLlQWiDhw6EwXQRmNzzlL1YwBEXAQ/zjnYfxKYas
m2gZQpiGkY7xNHbOvp5vh+d/zUllXEeWzoVqltBzawThQOy201cKcdc+6AMnu+EYrso4jroj+mDK
lurKVX1IRAwYdeVPSV/u9w/EE8P4Bx1PiAZFMM01+uSqdJPbj8qpkmaOf+BYrsr4B4OUYCskBCvA
lV2GD/niVDoq9LEzJ5atRZz2GccbsSMwRTy2idIiiZINh5BHMFbbnTzYTVVyUiheHsDOwAhTL9Vq
OKh0NRz07/4CPoq0xHgvCoq+5eacg3HlMR6CAOlkDOHtMHSmfTVAgUFNybiXHMqJMn3b1w1ehGa3
HqscMCBz3CHDBkuo5ksH40G4ac6tL51UG6hpXvXcE1v67zSfnXkpelmbVCtVXCO+NOJDHj1ICUcE
x4w1xk0o6RLnY41XymL8kKqr0t+MseF12o2I5x7nEjlBRGNcRlfFsx7SZ8rgV1hVlWysId51b3TK
A+iNeUGEo/sa4zeMTlUUPW8UVy8UfyGRL6WtH4mIYU0f7B+N4zvYFmQjmFMREnyoeDkq8IUoafOe
QzwRjN9Y9EaWrTTT3GVQvansvKaJPVG1OCfhXRqTWIxRj82yBma8RA+F7MQS5sm6F1M+7F8YRwzb
6msqxdS7pII9NcduvmTJKal9UeUU53lOgl3q0vSiNXUCsx18xUd6HZSCTdveo1t4wjHmQl3T2/kU
4RVTkSmZtg5SP/z/KsetpazTswJBUXrsMa7QBhG4WxPRnh7iq/Z9weYcLZg6/cuQ2KnBsa/NO10J
ZzIYMRyrtiLQ767EOByKNZmbIVWLOR5jY8MXudlKDpPGVEKLyfAsVN1BnOxEja+LatlmKHtWIgXC
XGDoULQVIQnE9qmehMwuFOCgaNKdqteBYgyc6ePNgIqNXwtYyli5ZbfFU5JFbSPi5zQmOcj6WY1e
F+Mbib1a7bxq5mAvbvrLlTTWDOtQLRMRX1gkob0ora0KjU0M4TLqsk36/GHfTnjiGHMMk1SD1ePR
FOpuMvmWgjwhv+oZBkV4UHqbCeP7yUzxo+4WogZixQGpQv3/SLuO5ch1IPlFjKAneKXvbnkzkubC
0Dh67/n1m9Dbfd3CcIiNeac5KEYlEEChTFZmeUMSxZLa5/21bBf4Liwwt0Ou07A2Ecp9xL/JSQoi
n84wy0HHCw42neWFJfYqdFMdqYsGxtPIjR4SJA/AiV6FV2EwvX4QXaOhyatfbl6/C5vMtQB0oVl1
mkBg9rxQjrF+nY/vgvL4Hz8i82CTqQmLwdRBeNhiLhaobdOKo6teIfDTGLDzNPOxnDmHfvvKX6yN
fu8Lv5Z20rjI8qJ+MKysTmcPwF3dEKeO7eIALIlLDIssDm/unbeN9JNfmDWNrOoKUHo7VXYAqbil
mI/G1NmcL8rbOHoHL6wUapTMWo23KD1onphbQN4fQw+z/J7iYo7LQyrvTSdefrbRKIQbvfimjCeR
uibHfZhp4UzyCpTOOp84cCiKr3v9c253f/U+XBhkfEk3zhBRaQqUvaXxwSwmyLW8DnkWyBDZ5HxS
6it+ewfPpthZJD1TFNVUS3xS0auE1BVWfxpf4uRHPYEu3NaF1770ODY5/stkvEs5DZOWDtD/oUDB
2C5vY0d8y9HjAhGKJb8Al8XxzZxzYzJOZp3lYixS1Cji5D2rrhr5VyU4Je8F4NwBFhmiVnpJCEid
nLW4Hatgnm8JDyPI+3KMS5ljKVVSsL05ed6fFlQ7IWT5sr87nHfMZBzIHHarIBUIK6HBGCeLbZYz
GJJLWwF/cckJCAzeehi3sSJvKvpZQkRQl4C2l8cBYGM5WXG1BWQBw/g2ZsQW1l9V2t0hjnMA5D6s
ae5Ifecty+LF5g8pF11NKY8KmimKPuS2LOnuOiUP8QDUU5id0rm0MzJcJ8VrOxjWXCZ3OWKdMdWc
Saq/mATBR7/6fbIqIP4fLM0UrFnBJL7yMujJfZTXltFMtlQ/L01oWsnazNYqL6DWBzq/qOw4TI4a
EcH3VJ2MbH6AJKGVzYOXl62VAYsXNmBBL81rTUVECTVLtZWCOX0T8uJbZ2KASIB6YRm9qnV+qPra
bVPQYi2dHYoRGFg0t1zjd11bOOwGv8e/GLkFGkEBoT2iMZZCR4iVCSyCK8KVZrAN2clnEGeqsq0N
9qy+ZhJ0uUZ//2RtNWU/2WSuoWgupZwRkXLSDe7qlE6KmBsDP1aFl0m2Sl/l8MVtZBWfV8m89GtI
cAgMxDGt8w8nfeiEV4Mne4UXebxm5UYf8bM15nYOYjX3Yw+pBV2zkDRj4mV4k79LbuZpd5rD+Zi/
O+7Pxph7WivKIgDPhASmjt2lMp7zuXGN9cesLig164Gs0paErN82JP+1b5vn6JhnuKzAvK8VqL9F
4v0anwbyPnS8s0LPwt67xLy5DWnRPZ/x1NM3F00WT5zQrKLyNa3ffeNx4m5XjS6eQebFHQS919Hz
U3BQ8oPo5jia5NA8gwDB047ES12UCgKV8yxxgjWAgj7HM8g/x3qkSe+MpJeqBbcnDezw4oHCvcH8
d5DuZB4rGCeaUVltrqoMyaDmaANqVg1Sms6no1nqY3Ol2DDp8ApyG4fF1FD0lWRJRrItMl9WKMeu
bWiuK6pQkZKXx0HKbMCdefjPrY95aegjp7kIDpdEF8p5we2bQrf4UoNtZ6ajzqZhr75uyV7vhw+l
3wT7d2Hrc34yywQzmT52ha7jHka5RRsutZe4xFnvV7QHIfBiOjx00gbO0PhkkXGjMwAEJFt7jFUs
7xhX/yKGP6veAI5GD0xifhnN2on6wZLj7m7soDWw1G+hGn9rTNOalvW2Tb9oQ3Ecp8EetD5yWjTZ
hnh9EEPN3f82G6HEpz+U8b4jUrtQ01qAYPJgLF9TfbDU8h6K6jqP1GHD0WNs1JBl1cDcIeg3GJdk
DlVZL6By+sDyUbmMVYJqkvDeXFGp4y7hvJ4bCTKGQBRTU0xCMIDOoo0BR+nEeEExFi1mk3gZMLjr
IaveIz20WvU+Ee/Bh2rtf87fo9jPNplgScrEaSaQzYAC6FMXHeL+zlgDhce1sDVtLCkS2qm6qVPu
CmbXzFmZhUmBmfSQBNqpuFag5VL2qNkvXnFHwVOpLweRp9xpT/sL3NhFEPVLqq7KkNkjv/H6DbEp
TGRcaX6XBJBKA26LPthVZQm+fDJ4Yhkbdxf2ZEmTVOyi+htrS6I1ujJWkDuZ7nsn9Au3eEan4JWO
h7T2FPBu7sYGfjLHvGlqXnXKQOn0gRMLlA4ZeRn6c/0L6j+c6OB3p0skHRppCO5AwgC1is8Piwwt
eqLP4ALpQjfudUzMyZYWlpz7vWUFHLkSBsdwUsCY+9mKbqx1Wom0sTN7anIEJLOb7vaPxNYkD371
vzZYr64SZVpEA2W13iP+fFV6qgv1LGiiCQ9tYNwTS7aKGFQxvZ15S/AX0PdP1hnnnk+AnNYpqlOJ
5jXT01DWVh8N9v4aP8iBPsc6NJQ7r5Fx6GXYhk0MYSswWaAK/BLfkrf6m/G8eFRpXHxR7mKfjlpa
vLeLs3/sKQE1TSlHFXhw6i6IyRMaz4PCeR6304zz0piQuNEiZUyjj0ZSFFC63wEkHYXHY0Tnhd6s
/4/1ipQQzqMoBKqzAy2Fo3igZSHhwHtrtm7xReZksLfYKAHkzvDgJ6KvjVaaTJAWvlmMt/1TwTPD
XK417Nu1rlXk4b0tlVQx+xgtX5K/kFHH2TvngUwICrYbAKvRdnNaePaxszBr1ie8NIyzFkJ/fhGa
aZEIieIUoRl0DYzBCn3VBekCJE0dIbMgzp2g8hPZmRNxS73bR/y8PCYuSOQyGUoVLsrQvq3AihRg
LG5FhXOD6Sn+/QKfrTBHIp4SInQxTnknlVaVJlcYBOGUSnifkDkOgCGUQlUB1rPAEUxJGYjFdGhi
Yovjyqsh09dhZzlsTTCOtDHvcvhcWp/rUJ9LnRbElUtipZZoTQFqNPtnfTPmuDiFbEVwjAYVU4vY
pvlWu+0PtbfiybIiiClQNlqXKt4O4KKt/dzmzaRuBh2XthnvC7JdIelCmfY6qOht5lYY3KFYH/D/
X3MTTfpi7H1b5mVWVUGXuwSI5skeP7jV1oDOpH4wq3F879ZEweXdNhnnK2hx1ykr8vQGinzpW/6E
0uRJS+3onhwSW/SEY+YNQRzIJ5h3TIz5c8KQ3xOATzUKtpZotqCANkV0wrv0cUAmYoIQfb4RInsU
fuyfIJlninExTSRV+VQigYcAZNBAn1lqZseI4JiThGpSIoJ9jNssaPrGUmVEd5pqzbXhL5JsCUP2
YxgEL8dkchq/12GDURlkjlrkicV9Fw/QGwC9dNLZZjf5dQg3uf/Xcy43O+0kpHIrhwK6J2mLiaqb
eXqWFl8anvat8B5Jk3FTcg9mLrBhoD51L9uQu0AMZbgLHkn5hfcg87aDcVeS0eJNAfu4oza5BaCj
nHwftG8peDnlR86q6Cn+8436rYgy1g2KfLQQVlfQA6ZZv/QQ36Ln7Q6H+br04+uKE/fS77RnkYkK
WzMnQt/R+pfuFfpN1n5d4xexfoNut6O0PG+87zFUkfFPWhNpM9FQ8x8BT1BUUGWHB2P6WYJrT2wd
cR7tIXpo+iCpOf6D45VVkfFVaZ1kHVFwp5pfk4si+yl2jIf+m4EhpBXgLRFMNJI7X+NB+E+xjyrS
Lb+IF8xUzYYuR/8rI4+LeuzV2zRGES4d/+sKafhwYaiUkoYMCsJGSpsM0TZM0hq24UsBlWhcQcsv
BrFfHsSAR8rEO0KMu0rF3OgkE9jCEt80tIlm5dPPOTtm8U1sfOHckP3LqIr05xerTIXQqKT8o5aa
3tHcyXhI3MJvBFRUiZWCNE+5A8wlved5gc0E+/y2qiL9DBeWhXptWoMgw4g0ze5r2vOWbD3JbUxR
24pUWJmg3AlFg6Hi5zaBXoW6OvpgckAG++5VZfPUsoG+fD7RUQQFgDlJtSUNBaLu+4QhN86n5phi
09XZwNyqmKDaGT6Dw+PY+RXooq21QK84eksBKIqcULSdfavb+2uKgDGJpoZO9eevHNWzQSp0Bp2o
uqkylz587YMeu5HA+ZA8Q3T1F9tpKqRewZ6qOnP51TBjRzFif81+xDrqNCJvhm87dD+vijm1S0LS
VV+xqoo4lfkzSm/Dv9BbQ4B0NsEczzhq0iTWcDEkySoIWnudCPW4wcpKyd7fos3FSLImyoBjqRgq
+vzllKTR8g5y65j0OdLnEPTKmhBzwgieEcZtovYd52KDGREw6h5SIUWAo96A556zli2aBwn1/H8X
w5w33VxMue8Rw8rg97bSgwTAnoKXF4GzX54Gp36XD9Wr4JNgCnhgDN4amSNo9IkaC7IOUM3wHsWH
QcicMf7+3zaLOXlgNMUQd4s4SQ4fmwpjlFc5b+ZwM2i5+ITMyRv7OOl0swIioQuM7ibPODd1oxuC
0PvCABOA1atYrlNewxFdjw4VlwwPIDsGEUFvJQfB7/3yGonk/nfbLmSdjbJUzgQ5qiyXqMJTfM7k
zy9KZA1vKtpZdKh+CZS36BeGRA88QNd2DndhmInIlrZM1TxDFUO/7r6ILgZS75rXwUmD3B2Cvyqb
XRhjAjLSj3retgrE6abCjSvJLlbpBp18TsbP20JWBK83StIsdAxKA6fhY4useAxM0xaeEZh4OJxW
aZtOw5OK524i40WiqTLCvoLf7UC/pkDFXbBnm7yN1npv+Iq7BKSzJrxjvGSRcyXYlkrXzKZedDix
02IX8Y+aK1C/GUhf7BvjOqIMA/bSEuGZfJ/cGco65WmmgewXSI85+zeB3q7fMoQLU6wH0YcxSkOE
d2MiQF416PKgG9+MqfIJ4r3UWiZeCWXzab6wyDgUc1h0U+vRa1ujLzFYYACpKp+T8l6oeZOIPPfP
jscaSkL1AhDjDEfxODsqmvNSEHtQ53oE1w8Ahx9zAktgKpb5JD7sf1nOKWFHZk1pzSoBun3wzdDn
E9WXLiGcciXniVEYZ9IW7Rp1KhKuBeMqUW1l3T1RDvvL2IwTz9ulMD6kNAVR7GgPt5F9NT4u4U99
vsvWb/tWeCthog6CbL+OplxxRBAoNld99WOJOKnadoh/sRLGXcgVEK7x8uF66fC8EoSHws6uiBXZ
LYblePON2+cctEsEsCUQfzObo6+KWk4qLYuPJ7z/DUhKzclS1kCCHML+1/uDJzzbYjZJmoW+n3Ng
pKhWZ4dxyh5oCfKG6yUPyA7RyLgdTutdfOS5D94imX1Lhm4UIayG9LN7l+YYKL/S7aYvKQhPILfG
CeeoZ/jdV51XyWxgHmrFKLcS7Wfci8oxiY7TjzF7rSNPkHhRCf1ie7aYyLEItbVWBiDAPr6o3fwM
r/JfI5gNRSDL64mzgdvH/7wyxuETuUC5v0DeN/TvwnhXDE9V8bR/Rgjdir0VMZ6+ViEuYpaJCqhu
6oEVfHLiSrTEPveTrna0vHXNCRp/6xDUDRjDtOq0KmjnTXWwzDXEtxUfoqlfQdF8kEj6Gkark5Ai
MAbQFK6pHxEjwYQIHtw+t+YiszUlearn8SkDttHMNQhk9ZZYkfscc8VFtJzIDIqHeDjkseCsYn7f
SYtl4P8VE+hPWmEGcSCxC1n2QsW4KvXQGVblZCqLi2lHN0HKoKq9p6+rNa6hu5igSUwju5qid7K8
rMJ6L87oFKniVVHNR6g/uEbd+GE0Of06WmOt2YZGLDRcnuWweR/k72Y74e8mqpubFEMA6ukeXIft
YlhCW7/KhgBZVQQYYvgwxNUh6bPajRNyv79HvGPAPI1KK0xjLNOyZ39V9ifZCJKMhwfh2WDC7X6R
csByULECkfgTWOEQaMtv+tVsC756Mh3lkHg8T7gNp5T+Pd5smwa8FSlIohGHJl8Gl4oJh0/yLflh
goaudKegTfH8/qcvybZp8tAYimhCqVUu5AclL4+pofhzqnn/zQzjd8UOPNuJihzPTIz7JCyQnBst
jg5XgHc7TDt/QcbPtqIJYK2E9xF8xh4d9Zbd4n79Rot/kzceV7p7AcQYrvnqaTzTjNctFUVWBLlE
cK8Idp6j5qAa7jTJnRUaqyPU6mkeFEs0Fc635Xh7tiXTtquqixGe6zR+LpWrGAqk5kExT/lYI1jl
sW9zroXJeODKUHslFFFgmWo7K3pLkgurwSXfPy9/iEHO+8g44Z6Yk25QjCEt41Kx9+g4BlRTSvaw
f7c8stw/RMBne4xHESK9SoUY94AOK1LmON3pgTmrv5l248wubWUjyJevVb+0ebEB/WQ7D47JeBqt
MkAEQiuM7VLatZYXaGclxyb+Vo5qwgkN9m1pLD5VrfKx1wwMaqwhnpEczaK2sAppuSuKlXMueaaY
uG4tTFmuczjpJYutQTwUUWKtemGTMvhPhwVFLHzgiyKm1oZqUbfwLooE3XcVjbC8tNIXvGcYgO8e
+fyZ9Cr/ecfAfvzZYNdW3dALCEN08VBWx2r8q3zl/06jxnZL+nE0tdXEO5AhmRUB1Euc7G9GwmlB
6WyFXvXLz7aKs1QUAClRtdjSaZ5HQKHAHkQxSsuLcCXzJoL3g2AICn02mMlGMWUEvkOD4FPhrcpN
Uzr5mNo9ZGuWQygG2WQtxmnVjyOaufLsT9roGqA8nA77R2YbhHaxdsa/hAZRwp7iOyaboosQxng9
OCOHB+Avb1RLO0pHANEcWvEUDjwipX0fCmHgz99hEaNuRawIlFb4Ho3mQxWulkQI71rwTinjV/K5
CJtSBpOcUIanbn5S+uuRiFfIwtxWr10gWoKhE1yzRL+xfAp7yZOV2cl7lZMj0OXs3Ba2g5KpiQEV
LkRSvQlAdXgFxKQVjX5Xo3PzVoqv+1u7/XFNjPcpiiQSlnWjgFC1UdNSdpIGOFeLeIplzunZbqNK
/9r4jW+jhbSTMdJsDooGq5OdGjv6CjUPd3CMo3BNLxCFPpkB953aTrfOlhmnWmeT0S1QtQJ4Es1x
CNCC1858HpzuCt3bgKeg8Icq7Nkc41knecnkuPnAtqweOZZe+mi68m3+TuluuUOS2wf2bI1xq6CW
SUUjhzV9etbjZyH9q4N4/v1MhFatkmBCwwqzQ5Jjrt/18YTJXQqaj66U5uv+MfxDBHM2xnhXeZqn
1EzhYTQrufko1zuGK/mY3UWpPnR5PmX7tT2bY3yrHGr6oiWoojWYdzO74qnqdC9KkCLO5gNnafSQ
/X6hz7YY5zmMUg/cPrWlEb9WQtBlozrZZ501tLoripiQLzDIBxpQgJltqOBy6ui8tTL+08wWdREG
YHgNSbfM2BWSW+QXUKflpJnUQe6tk3GgYoXXsx0A4hkwVT5e6eVdNl6H2WjNlZc29lRzgCEc18US
c/TN0qdijXUt1Z0yJNYCJ8YNlra98b+bx9JyyHUBUlpwgNDI+pcEDB7GaiDYeo32XuSpFgZ2ndqX
3owr4Y7XZuHsGytCU2RCRokYZWeVvuTSXZN8kau3dOZ454+2ws62sdrLoNBb2k5H4Xw6hvfFiWYQ
0GI5TsgjSk9/M9EhIFaDIfM6UPzukB3oJBEfqMo5PSxhf2YW87RQjILq9yBUTfx/SMJ5Ppp3aBg/
k5jCWkCNAodUetK6k4CF8RTWt2Fm5/dOZ5zL1GZKqekY6s0sCnEE0OzYBhpm5ZFFc3aPtxzGt+iT
0qgVhdE0CECla6ATQKBpcRwYfUj2TgjjQJouk+deQmMq0RcnNRN7TUYIKGCuTPyZJoZTq9NdXoPf
ISJePSzXylJYc0R44z+8N0JnHIxetnhfKSlT60gehfG0ki3eTchaWrtWrSGYOB6Nc/lZRupVUOdM
i7CRUThZESgP2t5e1a9l8SgZL3rIeW+3+50yNAZFDCWb8kc5/iLDkGJpIR1q+7gCi1tDqhSKInf5
S+eNLli7/OqbcAh5yMvNJV7YZPa20Pu6oX10pxFLS5C+1cVPmTw1Knq6DhA0+yeJZ4zZwKRRailT
4LFNKPQO1XM0NfacHcziQVddhSdBvJk/nZfGNuM7ojZCTT8nJD/M4rWQNKshK8g/rou/EQwDq8+/
W/eBRL7YOrGexj4nYNXKD/0h9zIf47NOGcQ3OoZyBl67f/PWX1hj4sxskWZ5UlAryDs0LX5JjdWJ
7/tbtX3ZLmww0WWRa+KU6SizGI/tFYZ/fMEuA8QPvmIXVGrT5tjjrYmJNvs8i6cQHHIfJSX1PXci
N/vfwdXkyvApemLknRCeTfrzi11TlbYGWJCWP6WjWL53UmQJkcFxnzwjzGsgTxrpF0R2DlFf68lT
zAosOL/2vx7vqDPPwJxIgja1mC8Z8XTnB/DSamg/6zcor/43Q4y7mIdSgRYwYrxaauxxAH1ip4y3
HTh1UoP80HMe2mljLh1Vl4tjyLgMta0NZU5AmZXiYi2QY/+QiwZlArEUG1JFqDTmPo9bYDPyOhtl
e+xQAluKLEZmJaaRl+RHaXWKOQ2iiBOZbyeMF4Zo6nBxAPtkyBKFAtY6N74DV14AJRHP9P/Jh3m4
Bc5BZFvug64pgwkwtYOsoyufJ93N6sf940F347dI4WI9jNMwF1CUpGr8z/zq/z+I4343xlmYXRRL
rYkiPuW4TILGB5JW+UrFgMHOZw88SND2l4PMNuS8IYHIitlHbUfqacYjuYxOlvzoppORfN//cjwT
jJdItdyolBQrSoogElDTJvfGzJkl3W6YARv4f+tg3ARJR9IVCQqlnTs75R0FLGb+igIelaUl33Kf
R31K9+H383A2yLiLqkr1UO2RW5Rd9zWrMFaSZ5xFbd/VswnGQYClWCYRbTw2mpfNQSh8T4uAoGb2
n/aH7TWaITGzKkUSr6TPyXi/liez5Dy5nI/FNhfNWe3ajnbEwgpKn8mpaZ/21/CHN/3fb8XSQAli
jCqzjCgFogFI8hJksvIdLcOp4IPR3nR33x5vQYw36PRZ68EMAbT0ehOlN4TnPnm/n/780ntmZiyM
OnBKBXDf4Pmw155bvOEcL7ZdSLI+nKE1C4T0d2ixQsW5PJUeDU0+uHRt/WUJwhuep95+zs/7xDqD
KkkECDMAxzymD534anSGYUlG48hksUDa/rK/T9sJqwy1B/A4yBpIHT5/SG3NjDWPEJenh+qmAFI2
RLoqAmCZOArnum7v2dkUs2cEh0JEYREcDgVEHNP1RjB5Xe3tR+hsgrrai2NhZto8TQJOOcXYKEHm
07IF6q/B/lfb9Ngomkv4ajo0N5i3O2yzrjUGpBcablF810f2VBz2TWy/cxc2mEA/70G8NxCc8Pgw
OghC0NeNrhsnuqNz3RJna7bdw4U15hjoYKTI8xkrMoP47h/+JnKl3q626BRebvPs8T4gcxQmyZBX
PaLprnoi6Z0KbVketGvzKFysiDkKxbyEUhkBj52BL2RQ5e/ZDN6zVfHNGvVCzJHlcW8r1d8oq6H+
cz4bzAWuSBVVAuRycQQpwd+UgRGndjFDObofyndvA4/Pd9NPXVhknvZmzTNp7nDouzV8IDMQWLH2
IOo/ZiHi9CU36HcQkl+YYh51pRjSWiqRGapA1q8OoBMOrYgWN1Q5KHTIj1UDS1X/IakCaTzKqcRL
gLc91sXfwLz6eaUbUkvLeJNR2OUQgr5hscIVA6rKatXGjVbq72seg+MOU9Tg6LD3Lybn6LIJQqY0
SVZNiHNF6YC0FVV1WykiZ98I5/CyMNyub6oYXW3AtoxHgxxk42pYbkzlNjU8FSHOyIlw6Lb9Fqud
PymbHhS6us5JgxPUTo9EOAy6p8iBmH6dl+Oq8xIf6kr2jLGuBiVFISIfGHs6spo75E6+Q2HRVj0R
1DoZT/t7O4+8WB3jbJqu6nLSophe/aKIbcmKXMSL7nhSD40zOEoOuG56LETOR918yS/MMg5IJ1oz
zQ3uikAGb+rV19T8UcryUUuU61lVeHAjjhdghWuGqJvKhSYqGOQ22/tmvNaKk6pyAlXeSWF8DfoF
hlr0PRjNuu9zcb3Wgq1I17p6yHq7IzLnrvE+IeNuYlmM0lVDWJzF1/McWfP6TVRd3fiatDy1Zd61
ZryKCtC1HBNUN4r+oU1uizZo/gqLeT4Qqvg5OFnaPI7NBqsBSVs03zfJyUh5p2CLnOvSQ6tMaAKY
wtjNAqUbEa7b+jpanFm/L5svC8mtqbBX85fJ0yXjOCuViVSyYkyUTsZsiXiEXIyvH/5p36T+vk/c
xhJcfD/GcQDxSaAdhKChAqWDAjUX6HdoJ/Bo2tEE7NngFHeFVz53Qe7zonLeEhkXsphzqS8zqkLF
GiTpsTfuReKT5lEqghh9EYPjIzl3mR1qBf9xn+YqJuRSLQX3wo+5SUDD4Ag55zbzgkyVCVbaoSyz
jvIHTHpt5YITz1cd+ALzb6Y0Wkl0ig3DUcUvMwQ5h7f/uJ2MKynrtQuJigpseSXagIYAREgwcPKz
RSVstVd3oKTW4Fwx7rSEc5Todv3+BOkaWGdFERJDzGU325zIooBMZBkf4vx6WH5y1kav8o4BtmTQ
1Y3RV9RxKS24NITrAujzyfgm10c9cpTKJpIjKsG+Uc6i2BqCnOkgnEoL1UEr6XnRfqha/rxvYdtH
/vvZ2BrCoI9tGyqwILTuuHpGeFXonJ35g/8622AueV1B3qhacCryA6iS0D7VborDhByOR2XFWwxz
pY1artR11VE8Gp8L7VHXv61/BbBSzmuhf8JFNppJfdPPCpqn8WBncWQtpt+JD/t78oeQ/GyEucKi
Ea9RReec/iGLTdwxaNG/p02U/lQGvUulPHN7fUtBNFz8PyTJ/pA7nv8C5iL3YT+BSh3+v0dvFhnP
dWUnYI+lvKPklDZcZh2uQSYsUJt2FWvKNUxrmR+1LC/yRxgU/NbnVzK3T4ppmqJkqJKoMesTSVLE
5YLouGyvVYKFCXY/8EJwnhFmTdC0T3IR/JOOaD7OK3Afb6PAcRCbJqgksEZAKPXbHH6qVWAOLymZ
it7YoFJHZCA6YphwzGw+XhdmmIulw46iiCibFXVup9oBI959vVgyjw+etxz684vbFcbtmEoRsMzR
UsLH2lkFqTKefty2P7pYDXO9kDgMkdZRXoHxMVSeNP2QaY+LcIDCazj5pFLscuXNkm968gubzIED
540BSBxejy4L0vHLwAtEeTvEnDXIu7ZhacKP50VttxmIumeptRYZMkAUYrHvoLbz9YvVMI9tphTd
UlT4golgupnomsZ9M98YrRNNT5LglvqNLrcW4VVFOMeDhQAo8ip3GQRznRU8e3PVBF1sgS/O3V8d
/VS/PfTnxbGVwBpkNmDKRZKXDVfJktoyplnWZbSU5rAKD4Ph7ZujO79njgm1IzTZxEGAQMEwfSXF
L7l4kFrdiUiQVTMnfd0MeS9WxjzEitQlok4bRtHiFqUz5Q+dfJ9Bu3yADn3h1+bMWRvPIOM3Ok0S
16kEVJjWbiGfGEweJTznpRG8T8i4jTaUV2GSsWNDekTsJ7ROMgZyfxTGp/294twymf78wj9BxCEX
5BxtPZM8S3LzIldFICotRhLn7/uWtod1L/aKcRgjSYicCViT0dv1QXVDwdIexkCsrcFbPPMoB+l1
cisdpoBXjePdMsaV5NizXO5wy8jXKAlC87hypYRoxrp35hn/EYdmVpICIArpVgMGs3QIZp6/mn4O
JS9ubMFZD1vdQ/u17dcGxak6clXjjpS3lcaZl+SZYDJ0Y0lkYaaSkMk8WF22WmHsKjwCIc7hYyt6
rZgN5ZjT/tugYSKm9rT+JhOXr2bWufuHj3NtWf1p0ehJO4Vw79NsXs81WA772Csj8hxC3F2HLvSU
vLbaxAl7OX5XYZxFKiaFsVIeknk8yZg8A3AVzIS1aS/1NVk494u3Y/TnFzcZWifNMGhoJZTdccmP
k/S4hBznx9svxllUY7XqWYbHV51dk1iC8RTpbs6LAHlWGD9RTcMazxHqCrUGTscIg2aDXRH8k3MO
xXaIfvZICuMXdCGUVmmCR6JsOLhEfv3SaHaHAcHSLX2gAgYeRJS3NsZNKNFqgGQfMzxy0jvqhKEo
UrohwSRdwoN1cUyxhTytz8SwrLFZQ34a5qPUnPrJGkxe4EQf8x3Hx5bywBFv1qkEM9Nx9WQQ+wAU
dyMdgXtCR45HyrFdXTvvGFvF64lU9tU/c6QYKrtrfBEz1PYADhzDVYH9S5FGohqFU+mvnO4j536p
TKiRZ2MOTkn0vJVWshqx8kTzWi7+iobsYoGMyxBLjAR1EUrXmppaTZj4eRF5mC0L9v0h7+izxbsu
Ugyirzji7Wt5mPzoCJaAp3SxqIjgEuiFxSsBbIOHL1bGOA8cEj1PQhx91acjudHRtCWM5bYuFRBd
8ObHh4oDWOZtGeNJ9BokpyulzgZxBtgL+vQxnngfkhOpsRrUfQhy7lQB/k88goLEn/z4tgQ5pWH3
v+RHw+8/OFYkNHF/cHaQZ5hxJVW4YBJRx8VLIKVinICXgiTOeNKvBmeF/xJPkBK3Ey4JFMetsLNy
zdjVS17j4ETrdRf9zPPXRr3CiD4nsOeZYeIPaCfI0jxBcFhSUouMzy2ihD53R16gzbsIrBo1UpV2
7GfAs6AfBsx+7syW/PZPbbfwzIPMCQm2IW7na8BCWVoxXpsiw+s2J+ULyRY/1InVh6ZvitFkTXpy
jMELkeeA44bhCwav3GjScqtQO6vRDB5qbLu2fvHnMP4mLdtizQuUW4SA+OuBoqjFO/EWWkMA9NcC
Z1d5aTYrW93iQwtALOHF7VxCFrvCzIkAvLHudd0LBJ+NqrDS2Wl4GQBdxs4rxepX65ouiAsK7U5v
BMX4VOgczMGmpyHQT5LQ3ZFUg3kcJEGo82hA8CVFcYB67dOY/gS1E8/Z0F/z2zIuzDC7lU9tmekN
Ou4QEgMLuwShdgC9AIChmHfhL1S/AaS4MEdXfRFSmuMwg30DKJFQWZxcxrho2QLLlluKKLj77uyj
BrG3NOZ5KDRSRpgBRIRuZ++al3shyBBjhzzVL4jQrQW68JljOvkxwtQSnsS3ffu8DWSfihV1x6xC
j6nNngTNU1Nohnr7JrZdzcXnZMLNpi/XcV5RoqVPBTpJX+U7hEt+cqUcKb+Srvr7BnlrYl6IQiRa
vRDQE+bTaRacRnqso8d9E/RX7OwaK3QsyWauNPRA0qE4kCP7yaE7pEdeG2S7dnD+dCypmFQK4CkG
fwYgPcuxeQcjhBM6vRV74psKzFLv4sk7LifefDbnCxIa/F5cgGoyE7BGoaMaqcRau/VLXv806p6T
a9N93/uIjPNYejOq8xHNkexXottdfjTb2I67m3CwY5l30XjGGBdixEY61mingrPyf0j7ria5eVjZ
X6Qq5fCqOJqw2Rv8onJUzoGSfv1p7neOZ5aWh/faz1u1GFIkAAKN7pshH/eY9ApyNfFJNHnLMkNl
ROI4/c1QfvHt6CZfbKKhrsOsGfD5qSgm9pxkXlXH3pSkJzXm6XxsJkUXthgvUmtzlKsjPpggflOm
yF5Uz0jxRKhGe+Cxz/EOB+My1GGK5dTAdW6znb6AackmvAf3Zti6WA7jMYRZwuArrYHL5mEYf8oG
jz+GtwbGRTRaJxJCIVyT4KuR5qZaaBk81ArHSbB9ZtJ0PWTucOR0cJ/1AznBaDiISTBb6W3WAJNX
LcfWaDjZ//t89ZV7xfaaUdCfcPAwhSZIQuYIqRFklfg9z3V7HsvOTqPvcUZ+RlF/KiPRrrL0aV3Q
+I4N15gyFxA+J1NT24R6ASgF8oCoD6IIfj8hfcv0xBFHzdG7yUvVzq5K83aCBFCtDyII3JLYScXx
UTVr34jJlw7Ss7NsirbetUooyfVTB2SeHFU2RIq+NnJ6q0K9zdIrexQKX+0/a2v7VDdjUA+geKsk
u9cGT8wVJxdNZ22kYO3AdVj1t0o7trZEGgjY6p7Uv8YE3L1RysFfXD8j2vvD7uL+rnJm1NYEzBbJ
dom106q7ZPauh5Hr11Z7B8ddmEjWVUibHtXTBgsq9fFxnIawUue3SP5aZgYvDb3ukTR2jnVICl0Z
oCjjrtVr2pwU89gjflXO9UXx9o25vL1RFQX6tAjt2UubKLYgnnJuQYlnhLnA8iBLkSziAkeN05j3
/XIgvLyFY4LtUaG5mI9dBURTStxZzG1tcQzhx7/sFWaLP8YIpZr1TimRfukYZF6Ttzl/HFpe/rWJ
dzl7U1b+u8+GVVpmA72O2OuisJOgFgN0rG534yepTh0tvZlNDkjq+uZBqP3jwiKzbKSUkhdkkeVk
k/x5UX5mDW/GaBtfcbE0+jMuLhBUbyrZ7PD+II7o1A89Zs8TJ4bSCsgt9vpRDwnqOkOQuu3BuNO9
7BN3PJZ+oWvOlom8et3n0C/EQikDE0V2CDc6xKEEdEDAMc9z7RxjTOgtVKtUJtD4u3EWyuhsF+QI
aW+l4MHzt1G5F/vK3GElrasYwBEU1Y/xTjzF97qr7NUnSj7o1Zj4pZLDvCk43pFhrjSRSWklFFxU
NU+t+dz1Prfxcj0J/J02ThCmqRfhmqbRibtPhnwkxRcAf4CUUqfv168259mjsXLGmpnVK2b+8PZ+
pdx/6yFqwL6AUjRUxScgYSCgrPDACdvVxl8f7jcOuabOl2ouFty72pb3kOChhJ/60wrZZkyl77Mv
qzcEfzVxc2GUSeSrtVXntES9sVxuW/JG0i/r4HJ287oT+41LrtelJlYXjELl0YuY31jzV6sFbms3
lD8G4Wfa5HbKS+CvH0hNZJzL0BKlqUc452UsnGgy/H6FSqCScJ5B26Wxi+1jXEjcSjKZJtS+5Xk5
RAN0FxTjVRzmY9Qbrd0V8+ck7YKutuxl7XKQD2Io2Zz8VQXFtDD2HM+93Wu4+DmMk0EipCklZHjf
WcHinbpXvdUWHiJ/gNSe/NrZ0CVz+698TdNt9soLy4zXsapcIUOL6wn4ycPi9U4dWA9tQAu8gtN4
K4Zh18+pa8Y2nxif97EZ72OqJINUIlaNokFZHKrmeeCx9fGyPXrEL4KVJEQxpX3G0O0YCGXl9JOT
S141+AkPorxdbzzv5PvfL0yN6lg0YPmn8+vvPPiu/iYFbVj64EbikDzykkomhWlqMvXjjI55C/K2
yZGawRHKQwsI0XUPwPlA7+72Ykl4A0ASFioeYBv8FBteU+4hf3fdBG8p6scPZEZCqcYxOKWKRAsm
/akcDXsBD/4KgfjrljhHgUUm6WPWDqIEAvdBE/zO+mySCVOKr/GKMRuQV143xonm2nsWdbF1Zd6C
mERLaI6yOORZuJUhVWx5xTOdIJw80QV6/e8aJucjyIqERIXQ952ExChpyW0dZU6UznjbxHtpVO85
C6QB5s9JGKqlHz/c3KexoBO8tFHTeaj8+dC9jI2tgRJFtuPbHDD1p+sWOSeFlQSRk1lShAVNKGG+
UZr9Mkx20tzUqLxct3O9hKCxMKVVM+U1T7CwNt8rKeRHDPBcBgrokEti15CxqDje//1Vc20rGe8/
ihYqFcp7X6g5Cjua0w6vlFxtOhifFJAkuzWmkCu7D6cT2EV4qcR2Y+bi2DAxAObVuG+QBWrvHF29
ne4FZwKdqwKqxiS4vr1ca4zXN8hcNVnyDmtDvLHJSfAMR7unUOXYLV+uW+Nceha+NFSquQo9trbE
Y89IvERJ4WlOdXokqcU5OLxEkB1SVLMhK2WK/DF1d4bOUuMnbgWZxsZ5a+zkkCGEKm/X10dv2ZWj
w8Ka0mk0Ip3SCffmY58+i6l3/f9zLh0LZlLycsnLGA1RYX0RyruK3OMBK0r/VvZhwUug/l8XfQU4
RrVeFuVRX29Q1rq+EO7HYTJLI2tHdaop+jCxe6+BgFKS2MWL+QZi2dc1mLz2TtyRxL9ulhNB2SHE
SZx7S4eAjJvWB9n01vmW8Hj4eUec/v0i0sRLVGb5TIlMqgMpPHHea8XjTOG9wb+thXETSTT8L0GP
BqkJ5VZojgWvWsbxvQrjG3pRjaZ2BtC7Xh2CEkMp7WT1pUtzNwe3uTKHifx4fVGc3fsNujSaRS1K
FVSJVw/4eaT+PzrZr7NHoebRunJewix8KTdjcYpRQntP8mWnf8hRNKHtpcSdQO5vE7ezBwio5o8a
B0/EucUslAm1IFLpBvAwhLh1e1TLh3l1Ru7IKO/5zeKW8kQppAYYc1dIc4RL7Sk16mOmxz8atC5U
I/mJxqdtWPGLWY4nyYzCZbLsVa14uQnHK6pMbqIlna6pVOtFvY8CkMcEpSPdjG6EuWZAxTzIbvK8
CycbYjFOiyomVQ7VIeitOIMb78odeF8DEOSnYXqnOcW9EV4/t7xPSv9+cetzpRgMMaWOudkX+V71
c7/POPvIuY0q41mQkyRZl6ObBvoEwHLbT/P4w2zDerwxexA4/OObnIU3SUaRRBBjhbmjvm/86G4N
jsQFqywYsSOHB9N4z+OuhE6W7VskFpDHEzJ0+l5T/Dkcn1ewqq1u4kiHzJ/sxhN9cNQ5gwO6s6cV
Sg4JBASTzzwRB06MYGFO0wqGm54WrTozqCzA1Ayni3ndN86V0KSP5yWbssYQWqxWXk6pcl/3Gif7
4RxIFtwktEsmpQPeHuaIYmz21Eh7S3jJW/f6ueecSRbTVAyQRx9nBNS++b4W990UQxLAT4Yg630t
+bamnPIvx2lrjCtRGiHuiwwYKrmWP6nxjGfVa6OLzlR90cz1Zk55euIc/IHG4pbSHnwIOW1h0vlF
TOvgPSB6FWg0KXyRct2MLuiIuBQ+vLycxS2JhZSuCaZ33l8Bq/vfK0AFSlPxUPrhuK/tMbLzm4Od
IRQqXRfzAasU9+8qLe+swGPYBTxLvIPPZC35KHdTOaLAoDbfiup7xMM+8w4k/fuFIx71Ra1kqqdd
V8gnp7e4epnm5zor7KF9TqbPU+1fvwEcd/Heir4wqJe1BuUHlJvHrAsIRqyEpdzLhrq7boZz8HXG
YaRiX2E2Ei8nows7oBwAaJOyUwbMHODjhvRy3RonDfuN3zvWwKYJOSK30r+qyo0FZn2hh5m3mCtx
xzNFQ/nF/pF2WDDCOIPZCVIiRLPj0nQAfymQsXTcmX5OCZ1l8jZWI4/EHhnRXN/3vZ3IhY3Jwqp2
DMPLEmf+wgMJ81bHPHPkZZ41MuMpFVtOp6eOYNwoul3nkt31nIDN8fgstXeWmfOkW8jsTMuLUsdo
If/cZNA3570KeCeervnii41iq9VEGQDQlXVwdkTeNHR+Jf0dU9XZJ+msqyinjsSgnnzvKwp24qwv
FqD+tAY+naqAx2nP8/Qsh7e4zqOkTOivmJ+qUHZKDzMNdu0ITvna7AqwukrAISazzeN9572FWS5v
CXhuc5apTwzMvWQ3iY0+mfmdQpFVOmH4Q41tjA151+/4tkdRdQ0KOYplsu+fYiym2DIbYHMUtFha
wcmip8l86/LiUOjHmse/un1qzubkj6em75pUTqg2FkK0GX8TGqSvnBVtX7azCcaVtNPS1QKlGlaj
/E6G6qE0o/CZVbG7qPWnzOTZ+8OHOxtkspECvc1xIeiYaDbVHkrQrSnvI5eSRRl7vB6DZceroG3H
t7NJus0Xlw9PuqYcTJyVLJyOyMpDKSBHdTdywg3vazHvmWwsxkywgLpMpOdJ+wzpSjsxuRW6bZd1
XgzjSSQjzw1zgozL9I32aEC2dQuyHJAiKo4BksfOqRwonXICNu/cM25F6PN8FBX0GrvlsZwwOwx+
Lfl7k4e0PTBknAT5D52H8xqZhKQutS5TDHgV4lSQGLMtoLeb2wgyhtLeOEF8ZPXAYBjwVsn5gOwr
RhsTcx07hFVN/KrGnigciohzRv4APfm1NPYRMwrA1SuUlg2UEK7u1Bi+IgcxSL73NiUx03FmXlS7
uukKW3RRCgPNB7fNtx3Rz7+BcSvq1MpqMrRIH5rozVzanRUNd5osulH5SWqrz0KJcYNuDtY6e77u
P7dvogmZR1M0wMfDftgKyguTToHJVIE4AEoQ8+DiLuI4te0P+cvMe+Z+ceFb9EytgcoBrYI/yJ0z
mS6IhTmvxW3PeTbCZJdx3FppMoNwKC2zsLc0OyoVp52h7hXLvp7zLj5vTexHy9a4jSUczrb51uiz
pyaNE5UqZ+e2vct5UUw4qBShLaUBNy8rpJfKQIBTyjA10vsRad/1s/CH19rZFhMJcMJiI+rwlQh4
4ClZVOKmp95H6dK3XB42ffsNdTZGt/fiSOQkM8Q5G8HGLMhe0qW7peI903h7R/9+YaJDSlIZOUYe
8/WElp4q926UPOjx4nA2btsbn9fChIBWk0rFMlBi1pXIzyztW1Zb4BX52a6dQwTZ7mTNA1DZE/rV
rs3WjbLeyZL6eSnUY5RC9MiK3Vk29ouV+pyfRg/97xWp809jAkVa1a1GBkSnAtkgsk/M9n0rQzqx
yCvl/wH/cjbF+BJSZ7VpNnh+yyd5X2W2tCteEqScR4w3OHRCBKhkHpKOs/MsuDOeU5CbJYiDprgf
lSerDmvpEMtHuX8SdY4e1qZ/gcaWbBkmBvgM5iv3ZqHNckSQynfPeekZ5CYdG6eEVk+Xfr/+2TZP
7oUp5qutRW0pIyRIXC339frRTA5d/Tjwhgd5VpgPVg9VVSsT7ntkRhJSzN7v1XqwZah01wlPQ3fT
XZ6XxI7adBbpSiNFp6LVREdpJ68vqgCmwus7t/0AurDDRgGhXdVSRv5MHCoOBRG4U/0DT643qgNP
58xEyCAWQc+r/W6exAu7TDjIV3WczAl2rax3rfIpj3JHlJ+1xre0A5eRjLtMJi70UzOJpKJZuwoa
3kh9GaT5UU8lJ071UEhXX7Kg+wjJKlWp8cZdILzX7iJzvslmA0w9pb3MFhgQeHVnzpEymRASxcsk
NxQDt1pfKvXLYPgZ5JF5yonblb6LzWaCR5Utpdy8a75AmQtaBKPlNQA1QP99VcMF3ViZ9HY5cm7l
doC8MEtXfxFQ9AyFEJkgV0zCEQXU3MtP+lMPCUW8bz/xRFI2A+SFMcbdrLmwgnQaF4asu9Z6riZO
qYXe7t8iw8X/Z3yMYczJGCtYjCb9lMColKXeDG2zZcDARmurxleR+NfvJu9wMP5mkaC/XCewGC1h
152iabcosS1H7nUzvM/EDuwMWqqZdYlEcPDfdetpS/Qr1eqGrt6txUHabL+fz/vIjulIZGoihXI6
DK5h0xgrfdXvxrfspvMoEQfZkdKuvv3jEhlvUy6WXC0UKTX7EYCV6f200zBGSOXkk0/c8UXqTH4/
KirE6g3QeVpsJ7KpV1A705rEuKeNyNwTHjJsKHEzNJdjV+K0lrdd6dkcc83WqRHLNUXjM26/zfLq
9XFui7JjxKCUgKABBjiu7+Z2YD/bY27a0lSG3KeoRxdyHujD59HEOBOqjl17w2VM+8PhPBtjrt0c
p3JtFVhc6xGI9Va+ddMcqA95B3U+XF/Z9o07G2NunJJGZVJk+HCLFChKGJVuJtx1AsfKdmj/ZYV9
pi+KpKrrYmBQV4t3mf6FSMIJmnPXl7I9YW2drTCBfZiI1g0j/GEHIJTqQL/vUXhQQE3cHOZD6qAI
vkCyKvMsYrcv1l0WLJxfwPt0bDtS1iTJGlTQRwJ+c9AS4Vszm06ykmCOc0/Uv6kQRQcBil0KUtAv
tdtLJLi+CdtoiItNYML+IhvaLFb4oNmxCg1/xQR96xJ/dWKnc/4fdAA2KxMX9ph4npMJ7xQJPZQ1
P6bCA22NQjW7gcJt/bzWTiuZvpR+5SxyOzKdvzQb3SXSLbO5KnButCQzuMQDs4Uff2pP3U541u7R
wUchRgGIMjQ5voBnm/E9WdpnRDQx3yju052063aLL3nd341aXOwr43LGfkjmDoSubiMfhcGLE9Pu
BE66wruWjKexcknpynf6rsWvkx00kGvjr55EJrR/DJlKVjDHsVH6Qlsox/O7YqkiAGat+SUo46Ku
dIg6cMxtf5yzOeY0rms7WVYNFyBnYWq6RAjWPnGEySVDKEuDbUacTv32mxZ9hf9bIHMU01UpxEbG
7AiV7Y2B+hE1Z3aUPaUXGe3aM954aR9vjcwBNHu5b9IaHPmd/qkaHA2Y3eJuzvar5lbRS8T7gtsj
BhcrZE7i0Clq1qfAxZnTFzn9plXaMYuznanF6CwqQTQ/NIbo9HKGVwM3d9p2L+ftZY4okEBCQihN
H+Vf0A6zLTj1UfXLWx4eeTsQng3RXb/I3I1REzE0jTJIZd0q4oNpBOPqa9Pf0Kic95KtRpRjmkJ2
CYlEDdFegmAAnd6KE4W2b/WvlbAjB3I1THNtYiVYkC0vr8sQDAXn2PNsyB93S0JrQZMTRJmuC+tq
haKPpyQc77Q1JQRieMlUDENUJJ3lxEgA15bA+Qum5NEuf3ZHMEF5gjO+ta8Qb7fJtzfdplhx93v8
wokv1Csx6ewHy8zysrIY0OnFfBL4iPAwxsFD9nyz3ObhexbGLXVuJQ4fDDJuMsum1TLpCLKw+0++
YditAeW5ku3E+4sn+AdjjJOcyKJFiQoCJqPb6fGjrIeqbJdzanN2caOy+MEO4xqVmUiKShsn1XEG
sgeQU18PyxDR8sS7ve9DJte+GOMUIa0pTFkNHBEt6sxHqk1tPYyBMtgisQu0mKc9TgtF9aHa70+C
XQFhB3G1t39cM+Ms0d4elKRpccEz8QacEIdxMZzF+rGan9Zp8giBHNJSxTvIJ71KffaJY55+umvb
wLjLJF2mcRTQ7QbSrgnRPsU8nfo0R44GjcEFrcbla8xj9OPeU8Z1xksTZyXB4ZVP1m39oOxKp9ll
j6YrfjdOq5PsmiByyGHN7CbgZWO8m8M+5ZXcyvW8xuN6CVY/3a0742a5izC9rPvJfuZRomxV1S7P
NPuWr6pBMReqfvLf1AqU5YELsUET96I+in7lqQfBXe9mcOM+Xf+0G1H/g2HGJZl9NolrhDxD3Ed7
ZTfs5n2yk3cmZ8hv6/3wwQ7jieRCsgRlRXpLZQQsCC7G8LmpowR00L3/ysUwb8TdD/YYZ6SqS4wG
K3Co6y0txfRB5OrHxM18wUkwtgb6tGAGj7J7fTc594QVlRy1ajJIR0tbS3vI5zQks+BcN0Fv+pWr
aDEeqehrvYjBHuWilErSsC5uum6wFeGh5oEBt4qdH/aQcTpDKxv9YiDiU+eXHtJ9s6N63fntP0YO
i3EvNWqq8qwBl9qCzWtwO+iRx0GacY46b+cYf1Jm4xxH9YBqwfKYGr5hvK1ozzb3VcYTJdtIYy42
zhBp9nmR9I01sBlTDLgh+H6N1BdFv6zD68eAc6EMlh2AjIvSVBYu7uxLPmoSwHi3bgdaddN+l6Yv
eWH3+tnGZ/+4qK6RFD2GGJQr3qfP47PkFv60iwPjQfic3/W3qd///yeDH3aRcRndssRtMuNUqMIY
mnHr4Sd4YqR4/7iTdOEXX0tcWqBMBixsQklzuE09LXOUnk5/PncOeI3ecp534m0lk8F0ramUKy2i
asZJHoIoeeMsiX6L352EJhuKjiRXZMcB2r5s5rjHpLg2CF5d92jKTK4xj66Qv+XN6AnrbGtS882K
zT3UiT8Bvcz5eH9wHr9+Alub07VZK1QdKYNQiHbT9P64aPsBrb5FXv1ofRZA25SW7V3Xx6+c1W88
7nBwzqaZgh1UQ8RIM4FqyULxeQym3bQ39s09v0q1fc/PhpgrYUh6rNUJSqpGdCLDbZ8fR94l2EJA
fVgMcwvMSenJ2sFGFg5h4a5f50M84qJrAaBPLvla7KuThJ73HWcTt7Ps89qYWxEXpE3F9y7Qns4X
xh7k5QJtr+4El6e/tn0dzqaY6xCleRUXUON1dfWgaJ8J74Zv5zjn/8+EzKydMQ7QYZoDxZtdvrc8
LaCySTxIKG8ZTLisrJmIc4wvRUb1IBUv8kw4Zag/ZKXnlTCBcqqnphUpspw43ZECZcoACH3AJdUd
OfAgDls1qA9HjwmY2SisvdUDKUOtiV7hA73rQkP6ifh9KB+q05xxgsx21vZrfew4wKJ2jaLSPufQ
W7aBqaUq2rWNrWPCj3O86U5d8ZDsRICW5qRJJQK8Nx4Xxi35me7aYAzow0Y7DejYCwsG7PCw4c6m
8NbIOI24U4RZk5DA5aNiq61p11aoTU/JxItrnCCgs55DNsQSEkY0BR7cIYR241vr6rbkLCH/8b/t
Ck1DRK9OBByaOSuVPmRZKuAOt2lkQ+vqscgzW9VzzqK2r/IvM2yhy7KSuLBGXIACygP5Pg3yUAds
kItm3967sx0mhCgCiSsInwC9dLRsyB/nduLmTh4mO/NrzFU95mwey6+RqkSTxtnEfJTiZWtqy/X9
oPPYiP5wnc9rYs5DbuZRnAvIf9dvEp609edht9xVP3UbJXq/cdqvPLT1H9zV2SITQ0oRxyKV8OiL
TpKvenUgN3Z1yMPxWPtVsHS8S73tgc/26D5fZHLL0omxKIAVZdlrr9RhQSqn+Ko/Lm6NMTPIhwYj
L5X7w8v9bJMJLubczUvT4ETKY/OwTsYxn6HFZxB7ydTjnFX2MAF0IDYP0rSGIKZwmqp+rACvGlSA
gpLuTmgx9FrmT9cdHO9IMcEoLwdL0xN4mbjzlS5oAU3JMdNy3ci2Ez2vnQlHaaHneqrBic7mbaw9
yX1lA+hTTV9JfCT13wW/szXGxRBgxlRDRc+HMuXh+YG6X3TsAD0o/ez0FwhwxL5fxliujdgo4mJR
gKzsosEdQWRXNpVd6TFnUdvB4GyG8TOJEvfjMiFLXjSAX0pbNxJQoce2pPxlRetsiok7wgDUXaZi
1G7ys7vSi8JpT4eBUD1zyI6X0m2BUz7sH+NseqFZK4vK1g++GQxP+T5yo6P6lIarU96JNohLHJUn
3s41yvibXkO9di3RPvhPLRMq4DvKha6GnSc5FDJSOSXvrb8FD/iwUsbptKQpWqK+wwOgU4RXcazb
xis4z6DoMu8XCUVioMFvjRNlPmwCLUTd6fo1/EMt4PxpGR8UG/mQ41n3HxKov6HztZii2UvOf1IW
6sN1e7xDy/iWsokFKRrgW/oOiPqxPNRpZ5eWEYLw4sd1UxwPwyoNLW2TajkofN0KIjzG/B0cj3Ze
qfsYTN+RODiE8GYOeYtjvMwYt5oVmSLFiu3SFIpnnzFy2PwFb+vloWGZOmIEjDlJMf4gpmHWP5ZG
GMmfrm8d71SwI2qmtfZjm2HvWk8PKGhwPuhht/sPj7a8cJ8L2y/GX6eQJeZQxJYsDSA57tIfDeWL
Uj9NBrDRL1b/ZW4Pqn6qoAEtf7m+Ss7nYlk6RCKIcWmhSDSr3zIL+oWW+rnv37pK+XrdECegsjQc
fTI1w0LQMa7zlxq06O18EAbeJAkvY2IBb90sGlORwIp0OwNEPAblCZ0WuJDuBjJ/wfUlcS6XyrgN
cdYULStHlBaa25HcimPvmEA0ZY3dm08L1ztTt/D7k+t8Phi3YVF4rmkB9Q26nYMeUMRiBQSxK92o
iq3c6/bqFR4mRC134THY8U4Jk6j0RTuLiYhEtFVfRTjG4UaXfo7c1uRm/inJkqrpsqpDivdj/lnl
pJiqFRmKaThZ91JPvC4KjdG/beGFAeaLCQNJsoYCwTqXEg0oO9A+ieBQoFNwI2QdOAdkuwV3YY/5
ZOoy6qSkWVBfNKBLzNxxGB0VAdaKp9yWVxGalOVd07U/qll0rDl1a404YwTekWbZj8h+q7g+kXQM
oLLspUrLiUTbER+EoqakWSaYRZk0I7a0uo/B7Ij7UoXDXQaemsFWIRW9OpRrRbT59DibjuDCJJNk
rFMMUfAYeRSpDhF5ksEokHO+8+Yr98IEc47Uxqp1eUJKUdWZk0KU2opXOzekR2RVjlZrzph/JrH6
dt0d8BbGHC5Jg6xAnFoAmQ/5QZHLMIeAMIhWwn8zw5ypXo/jyCzg4hatdGrkvG0mfapUgbMa3h4y
Vz5JirkTFewhHTBUdikGDCmejudDt2BMsnjxrejvuHhzRnkRg/wJVb+qozJUr8vsTHJpJxj/K6qd
VexI/7iQG8Lrzm37ml8nny2VWWPbJKmO17w2xo9CCUEjRfp+/Utt1/DPa2OLZINURrOULkjim/sy
2aXYRiDLBwisFGG6RlBs+E4mHr6D8+FY9oyirnQMhsLHzVFYYJoiUT8PYrioOw1yEj1UjuTd9WXS
A/e7Uz3vJONDxFGRrSjDPKVeJU+TtDqm1AQWmoKFkPqFOj9dN7f9YLjYVcaBlGZkrWqGDFO5pYNC
kjsdVafHhFyN6XeAZmzztnyitUd1wBB87PNKFrz1Mt4lmsalIznaI6O0uEkOyU7ppxqpXqwmzlRo
3vXlcrwKS6wxxy2ovQx011blQZO9hnzOeVBCngnGo+RpX2lW2mNDNTCa1oUT508tQMLXF8I7l4xD
wYR0N4AbB2QkzaGtvxjD01Cc6hmcK+ppKHfKyMH0befvF+eE8Sx6IwnaPNMntIupKr/eR2H7atqY
rqLPZy4yeDv3lCwgTiGuAZwdU4uQm9VAzwf34P+UCGJPDZv3+gqUCP7q0p2N0Uznwm3KlmiQVEBm
scqpXUqnqgETewjUjW2K7vUP94eNPNtiLnhhJK2W065J99qEeCKc4v16Y94St0XZM77lgUA2k01Z
VpE9q7pkmsx3q1qjR4MXwFb1s5w+CsmtOT+Wg25fX9XmoT9bYQFKQ76SRVxwr9KfU3KsVfABRg1n
5zY9xYUN5kRkbdQKkwQQVFzsyzic5Z2U7yTNHXTOLNPm3bowxJyGUdLyGGklqCx82qigbABCkO15
HTp6RX/z9BdmmIOwVIPVQlAIqvdZmLS7dQnT+kvavGJsf1TDf/s+jJfXFCNF7NAUVzc1RzUkm5Dx
IEXN63UzvCXRY3Jxj8R4zqtSp01HMjuF4Ar93azaZH5t5CDOOS6Qd+aYDLGNx6HrCRqpS/8jwdFT
dUzTGn+h40GVd/7v/liMO4/kbEyiHo+1aT2k8XdJ2mUCT7+TtxK6rRfblvRxKVU5fF1aumWKjosO
7dCR95znHWvGE8QgzJ1NKgBBpXuVneApwTslUXD9DFxfjMXCjRLSmHpDYGax6jvF7NxJqT8JKo+r
bTvVlTV4NFCAiDJLc1cO7VJmGeoFy562c+ZdtKvDDoSWf/nIujDFfB99XLMsQpRyjXF6k4bySUzx
Fml4Dm4bXXFhh/lC4LiQydjjMdd75c302DpgrBIdKpwp++YOM11u4y4vPHDFdoT4tZFs7q7mglEq
KiplU+rB9qz5g+klvLLw9rE4W2G8NyGGnEVUGypPw9jy6vSTxlVV2XY/ZxuM4+4wD123tGH/H3NH
AWQw5jfS+zyQ79Z7JZAciL0dhNDsQD3PiYDbzxOM/8gYDVVMnSXRbwQZwqcFan95ldpiE9tVDuIQ
EgjRc9VhiOS0VMdI+nr9slG//XsMORtlfKCZ12RBVxNVrNjVrQ51wB/XDWwfjrMBxv0tumhmrSgA
Q9rLYdXJ90pWu3JjhnILsqXrtrhbyNyzSp56xUBZxU3kzM+6wamF1q7GAZ3JZT9bGD7Ci2sFNwMR
rb8KJud1MlfP0LMqKlOCdLNE0qfrUORbekcalZyzyHdQwJVPxvby9LRqZyVGdtHvo1MSkP1wTHcU
gayHMcQBVDu5qb9ZAbozp78auEM0+7VMhbmFzRJF7UBJ0+NOuJlXEgyR5gvSyMHbbV/2sxn5Y0CT
y8QwMrAtubmaheY8P1llHTRxfn/9wHAOJ0uh35BJSMYVTy0r/tJUR12/W1HwGDIO+mw78Tyvhkme
GiHRCkhQInlKQ6uAStFwt8yPeBn0Khc0wFsS3dmLVKBZM5KqItL1AeOe6xMwVZ8skOh8G12Fjra+
UTH4CU8iXk2a98UYR5K1q9ApEhxJn+9H9VHI92XJeUJyfJXCuBJpTkQix9Q7S6dS+WZFHFfFWwLj
PQiUReZlxWfKqbzns5wGEiAA10/cZoRRZEOXUFHXLVZ8sGqzrNUHZGpIoaf4WFqnTr3VshfB9Aad
Jz25neJcWGMOngnJOoOgwvu/VUMznNFFjR3asOb2y+hr4ze3dGGLOXhilKcGWMLQRvXSh9UF6dte
eqC0lYozn8iBh2nanmVSdMkyVBUuna3mrW2iNXmL7oSOjv87gGLeyWFsU8jztBvs2aluSsCpwK2H
+Qia1RmNXf6Nn7r4EYyfKqc209ZRQbl0VA5pIx0qYfA1uf+b4HJhhu79xaU2JQnBy8ITBdzjowoo
pi8sXK28zet1YYQ5LJ26DHg3IP+YfMWfbqm0dnNQb409IN3e6DTcEs2mq7owyJyYqMAIWJFi87Ic
7O6J8ARk8M4QRs+qeS0I3toY70TQcy/0HjWTsl7Q6JlfrGV8vH6zt5OPi+Uw7gnDv11DLFR65UI4
qKpwJ853nd4cAOPYFbLmRIPuYxrfMyRx5niVzQBzYZrxXCUeUeUg4X2x1J1TlMZeGCavqeTD/5B2
Hdt141jwi3gOExi2zC8oy7LlDU/L7WbOmV8/BfWMxYHZRB97o6XuA3hRuLihSlwHTxt4fPL7ubWN
PSbYwUR6SqoRsT467kEpMlnxSCzSmRdAqD1Io9WDiI7MtV1la6BkT1LPGxjhrJilydXBg6UlC5Bt
gCS7qJyNrrKG8q6oX1fQmxx/WZ4tJubRoHUYpwOu1Kz1ZBPSh8+94cRREJfOsSHOgdAZNCHG2JIs
N1DXLWj+qzob4VPWLTfjJPJOO29NDKJM6tjmI6EUAJp6buYQFx4mblDLskJ5/trH2l/HS9t3GU1B
ekiGkLjyDucbCJONeslUAqKtycZr2y49FDdt8Q6kiI5wEjgJuN2bfGOMgbLCHMxKbFucB/Bfd+V8
KtD1QhqZ873+4X79cQfpjJ1aqpUobdE6JKH2Qcfy8FqsKguT92B6XDlR5O6iPg6dzsBlFsdRodFE
UgPeDpSHyxcdTLzHn4nngQxOVlG/yjmVokjVb2MdTFVp1b3XDJylUHz4OVb42DfqnRtnyDL1f5rY
YfcwkSdF6l0MZyA5Nlhd0rkaOMsnOeZE++8v6COzDEzqSaUUMmU51J+ES+9o5+oMCehL7GV4NS2V
Nd3SuRDkA79oXno2nSqQfYyWn3+BUFkWN1+Sgc8u0kVoS+Cc5+m1WXySBorsHX9Izg6zNIF63qKn
o8fM3ugZ5+xMU9BxwK8X88ww0Cgns5EqNYpvNXh6kulZj82vptJ4alh6SxN/N6vKNoeM8xDgnASD
wUlBXeqwp6Ff2QZtOlkoF8c86sh9wPr4SAaDkEMXS4XYYGnRgBhzhmxcWvptfGs2xMmLwg5rPXfU
NLoBT/x5LhW/U/LPxx9x/zeoiqghIWSCVZg5J8ayLFIugINgsmuMrHR2eG88zzYe9x5y438eW6Ng
9dPp2BhjT0erm8AzPIZXQYCeV7Csb8cGdj/bxgDj9m2iFWlJE+1a6EpybpehGw+8vqzjVUhs9rid
Vhmc3tgysXRr8yLzUgb7cwc/ViGxk6oFxFBpIYl25ecm6APoIADC1k+RP3zrTjlgg0fvcrxvEjuq
mieiXJQT7uoBpEBo+c+gp76O9vHH4e0b4+7lbPRkEpBxqfInTTulOuf/794sm22j9jeQ306IoWRT
gncN1trbK7rVDPkaGSvnBttFpI0d5pbENE1f6TWEIuJ1ddZwtULttS8fon481bkwW6ux+InGIxTb
fdZvrDL35jpNUiMqC2L/gpzT2PDR4WVLq/HcZPFd3xIPkqi/uaEMNqhTNyPZA69YkC5G/5EYlu6c
PCUqd1Sawuk/A4MkMsCQV2MXCXQYipIk4rXmKaYzYDCbkjdlvUX+PPbE/ahqs5kMTnRFKGejAFcZ
MKupB8VN7WbPMhr7S67S2H7H3Yet90fdxi17VeuUBQaRLitPZkDJFZRL6OhuT5BBoIGcFlm8lhXO
WXjfgI3RKAfBLMkAIfW3rPGIgljOh4TV8TbuogZRQAukSKKOpq7/P3BZrlZlCu0yB/IGbi2U1rpE
50HjnbfdtWzMMHdxnM39WCeYzR4X0xqVKQhzdCJ0X5V6DH5vQQxCSf2S5ImOvDcIm8q5w/jKlySZ
OPDB2zUGpjDlhGH2DDCojk44uaBGUzJOzogezJ+O02bHGIQKyynpDXqBrKqtx8RqS7/X7nsB1Xvn
eMf2G143phhYolKLa2fglUyTwZRwNDcsRC6ecTI/9WBxrqAoEzeW7kz/Ypx8/6bcWGcRSk1LcRaQ
UIJkuLeAezA602qa3V0hW4aWn8TjdUTwnJFBKllq6jWcUWwypOdFmVCHeSOZmybfOPtKz87RJ2QQ
ShyEeOkXPMVqubTnFjLbIfLF6hpEJHXWOjppZmJNa2TrY3GV2oGX5ee4EItay5KSemhH5F/ix0z/
HEnf+/pWye6V/vV4pZwNZZEKnaBjWIN63xklS1z9NH1IFS8fT8dWeJ7yHgdvAHHIVnnC1tFS/Irk
QH9HkwPlZbQpWVB5w58V2I+sP3zzvclqYzEWlmwWcpqOeGjxECxAxSv+qVqUaXgJCGd9HFB5X/7G
mCrkSSMUCHynpXI7kfiF9ufYTZzTzvtWDK6oQhKKEBMDp2l/bsNn9FU38n0a/R4Kv7cgbNYSZas2
VASvhL4ufXF5zmXhUo+my/EIelIPTtj7nOrGTD1mlZ6Cm9ypNAz2oZmgkNT7ojVtEO1betE+NXNj
RU17Y2iiRdTWaeP8BnXmx1asbkRjdcCuclaKOeDfQ/QKOPppDMjUqtyuWYm2ocjA7dCbJ3FZOVcE
z2EYfEEapsY2z0gQtKduelXKSxu+cHaYXpcHy2Bnz9UI9NCLhA8ZzhY9AHOPq0G1SGst4KPOnMni
UftzNo7tyCzyuU9MsN2BJ+ZrEaPF6/vxknj/nwlFAFVNPw0jBOXjCV3PQmAWxDs2wUMqNo2pFbjS
ChHdzpR8o3kAVt2nnuki9qECoOpbquI2Pbb5LrF+9KXoujdnQZHHdjRl5J/XaHHKRgEBjWp4yjRZ
GTHsYk29tkqR5vxDLb4XOboPhPIixQLYXUVHkVuvjSJ3kGtbNbTzCmJ/tKVeYo3cpGlpj7pplQg8
CgRUc1acxNT41JvZ05yQe61QHqPOdHV5tKWpcUMicZteeN+MAa0VWifSQKk+aZcutFSdXLAFd7Tz
29kXL9FdeMvzQg6yvGsPb3az0pM2Q4f8O2ulFj1n06sAUZu8vZ+Wl7ovOK80elJ//nZg5VRkQyWE
1RHUNSXK9BA+CVkLUKiJtmFWN4TUl6zP3XkI/1AnEJ+Y+a9kyMgPs2x5JCNNp6Y1SmvomUInYHlW
FQltryvHNfdx6sMM88YIW0nNJhlXjrGeyPqYJ+BQcY+9f/9W+zDBHGqIzyGvNqBLD4O5wggJHMhe
DfHk9h1PY5JniXlf9ImRqkINXB/mV8l0+jwAEbOecHB3P3T7WA9zmOek0dOJDtho2bemgdS7PFxA
7ecmkXSOQq6cCu8LMedrNIppiSYV5j4lq593lyl8/b0PRLd1c54mrZhyeUHtMa5R+5uxZ2EIEhM0
KVkk5GXOebvHPCnqpFPXPkOehZSRnShf4vWxTGdLgWjJCgKK45X9Q5D48a2Ym16K83yVCWhT5AfD
n09rUF4I5t4J2PH1+1/DpQ9jzJ2/zpMmKSJC7QH5HDk61UgLCE4WBsJwzUJeH8o+0ccHQrAFglKO
0lgq8YQgFtb2TrqH1v7aUihVnOj0vuAgPeuGNjdDtz/AsDHNoEZUKqIyLeANVu5AHu1JgWDroM5c
bdFJXT6tGedcs9WCXhwGrQyBhVV9H5qRJQyvgnruCAdyuTvK4MfSLh3RBTCOq2H1vYgKB+3SXwjo
4kiteuEkX7UZggvT4oZC5qhL1lgxqC5Jj5bStnwMZ9Ut5tgWVd7YK2/9DOLoVTaHBi4ox5gGS5iK
20HSrDKfwUVtBscnZvd4aqKsmmhCVky2Q2tojCZrCyTfBfMPkoDpSlLsKf5qTKHVTpzTuYtsG1vM
4ezVRFhTkeKOBA5vK+7vc+P3ysgiA57oUB1SBESoM8nfW62y2ypxCknyjjdtH2Y+qtUig6Damq5a
s4CY9G9V+cTF3NxzdqICkuSeN6m03yO+scZAKEQyMdCsgFUo+iu6hZb8IyUzwcGProPzTj51QiXP
I5yK7/6h35hlPtciJTqotlCSXyUADsbzZmvEaHMGYV5MNmNwicvDx10pg6ghWkgnQdAwevktup3c
LECmxNWcxWucxFfOMXrFbOHE64bfPwM/Gh3Y3Ey0hNHUlfDLTnqoMt3Kw/t0vEOnrMZr99+NLT+2
lE3OKLPWyJBtRpA3PqrK53R11fauHazcuC3z+wVXCcdReUtjYjEpL/thSnAeeg/t1A5lhxF0S7mY
t1NtkQcq0iv2VtJbwn3MQ1eKnj8F0pvFMuiaVVEyVibVc/iioSszW+yidAjuxThxevOZzM5k/NGq
qSMKTsylwOW5L5vCyRZtlaTxb/etT4W79laGwYr31/K/K03swvZmwQz46KGmNpAPRLtHi5Rpfi+i
5FcYbwKXSY3i/9HOMvDTS62kl7SvBMKhyvIo8EjueF7DAk4TS6FQU+6p6TJipDXqX5fuy4q0c8tL
gb0/3o7WwqDM0OWtbqw4fAt5XVNa9EC7tUZiV0Zcahip2xdCoETQAFnNAF303hpHpQUR+5sBEznK
+JyVYAyPK1ccUZjBuzCWI6fQxKsyx3drmz8ukXY2y7/E8Zf6pzefmwErI43HdgCJGiVZlic3z84L
77W2X1j7sMGmfIzCnJamAyAukBU1wPTf34uxoy2vEmZ+84DQv28g0uXUVPYnFjZ2mYCv07thEKlm
Zf+FosYQpCfIsbixZ9rETzFIlr6p1uiqHg3/5Mdj1OK4H8tGOGAUngyzjt5ZKM+Qp1IORmghtdZs
vhwb2g9IfgA/O7+jZH3bVDXQccw9M72rW09rP/+eCeaoDkq7yJKIrh7JuCPRa2zcNtOfxyb2K6Kb
j8Uc12ItDGOJ8LFI5MroPKkv43xtu/OKjpP5cSjsqL4WQ2NNgtOPqV2WTqVwJBV5O8mc4kWY41oO
UcOXurPUuLH0YCjB8TJ5Jpjj1kny3CgLWrAWAtJ+HcJftREkGY+mjv7SAzxiZ3UM04jVWAeIq+Pi
JSZmWEADoVWL3eSRbYbKyRBUzi3NM8kctlaOlTCmqixTJ9vC9N00kwcjLM+DlFmptpzLSuPs5fsR
OlolExcY4KyKzR6l5vwaPsiP4gOUpFzZzZ3k3PmCW+KBl9hUa0L8Jvjjbcat+70HVUe/gIkO2opU
him+pxEhbIKXen2h3P7xmSehwrmV33O1m2wHGMozM6FdF1XrFRH4nnS/ST3IzB+7J88Mc/mnIoYb
0ISLE6D7dTjYIkjOm6vJFQ/i2WEApa4a0xwwJeLkyDlAblq6rp7sZg/Fp7Ww8hcJsiSFYolcrq59
1pAPlGFfiiXOgqYPuO56PIVpaRo81vKdAS5mw1Lv6gsVo2ne9bWbAPJCuf9LtAabH0CP0eZDCmE2
zrmJlWfm5zb/FEpPetyCRZ5TyeHBqcIADWCsboYSjzvjZkShcfDDe/kVpE53/9VIumYej8Rn/6Pq
ILqSRU3UdOYwVK34XwUAlVzS6pRXhdPFULfitavv36wfdmhgudnCWUf2N5GxhVKOwZviz7gP0Wi9
3M9GcV6ykXP3/UMI/mGOORMyZO6LkVKvdG7oN+c1QGqlvIh3o2uACjf+XvIyDLx9ZA5Hq3drhme5
DE4KEN524aNa2C33abF/E30si7lvlWSZijpDQnjV0QR00QRP5AV++xH+hwnG14lidJLaYuea8ZMg
fxW5rP48A4yTo4sliUQSqU75RbhTPHKJ3Fq0QDlkRc9xkGGi2eI5Ocf52PzlKAqgPB8wiNqOT4Ps
d4aOErBshdOLqPFGz/ev1B/7x0qsSajft4qJXGkxQvA79RXTkpuvZL2h09kJBzE4e8mmKzFX20ho
JVQdKXtcuuoxWhvOSeJ4HNvZnIZKJ80KIgTwNp80lVzDurKqUbWP7zDegf1JxHzos6GdJ9rVMTuC
JX6P3MzuHNAzeYVjOvrzb9pjAKImTWxoIapRsp8+I7OFfiPcYo1jQpMp/QqDzrFB3j4y+FCaxTLF
Bo7VrDyKsy0oN8Xg/p4JBhzUXMsh7QcTxfgpjO+11gEh4bEJ3kFiwEGQJrHJUniDlEE8AGVgJQaa
Q48tD0OnEXLeYdrdNTrgoEu6aYosj2tF6rWYIfWNcUxoDoP4dpUhvD2NnI+zH5Ru7DBBabQgSmtH
jPw1LuUlo7KI2n15F3uJDf7kWzoPvZ7x1rYyL7eVU+5Pv9SKvvkFzD08kaStmlRFK7r8Wg7eXHDY
tne/3Ob/UyTZ3L9h3hudmBLIS0qxZSIXh4s+Id/Q8aZ2vPQEzxZztmJC0E26opevRh1ZRzmjs/vp
mnUYfJ04Ps8zxRyrzFhQ8o1NpDX/ipI/K8WOTE9ZUN/jxNj7+LTZP/pDNvs3tKI4xy3Ke1SUlioj
ozgk3S4eFUBc3nKbcABqN57Y2GNO2oqYSNU7dLnp/blcr0sTZMuFZG+/cJ51BaPlmIrWMer//6ta
+qRIiuydzvoNEq16+kCyJz3DRCovJUv/00+Prg9LbKZ7bYSlUzRFRWib3b6P9IGIvfLJbR9Zg9ec
Co8CfeTFfnzWOFmd/VzWxjjzzJUWsZJRbaZgb5xLr/DH83Cl5AY4zNbxju5e/xtTDJKMathlKpVL
1ou72hwQY3xWBDuUP9eV21YLB7j2XwwbcwxsFO1i6LOAgJCKJ4JK0Sqf9MjqJgtscrpPOdCnNxF9
tLyudN7nZOCkLYtVaeVFcQThvMyBKX9SjZtF/JbngVE5i8Jzn/3j8MNR3/dhc/zQNpsVRY4qxd8i
kbh43oxTq6P8LD/hyoYE0OLnV5m3vzyzDLxERSXXQ4E2D2WS7Km6KDmUHlQ3nznr27/nPpbHoEvT
TcYgSXjhQiQDDcCCrFjCaHBck36ToyPIQEqhh3OiCCsYlFUXLKYST6mVt1kMmCRZLI9ERjAqqN8r
lF06jPXpj5rOmyLgbBabmY61qpPKBJOZUngOpdTRBbdOEk6kwztZbANiPUxhIU0ISMcv0aMOkcH+
s+niqRKMbnvbPS2B5vIaVv7hkvnhBmz6eZ6hy1RnyGU2ruHLbuKCP68MFi96Z2IJ+TxS+9n2D/xg
WxQNjLQI6gpYbk2LnFoIlMZ2dStZUlDZmd3W78LrVD+GkrLy2y32r++PBTMwIixVNCgROneVdLRL
wzxHBrgBwvVzFicn1cwfjsGZ46Fs1p30vW4oZUKfS5XVkgp0xSet/6KmPNIDniEGNyoiqMbcwZCx
2IJ6apLMWnrX6HhMmJwjLTO4YSp5QjCjjL6G9FrjJiXcUjznPpMZ0Bj6qlQNKnih+gXubc0er81D
6oxWGQzOdF083HRnXKUeCFN+72MxcALAb005xgHUJZCyLJMzpYnfZoUDRcXg2BRnG9nMu9LXaRhR
wkqprrxsGS5JN3N4zTmgxXJhKQbaGYYZ3S4FAR3mzSjaHeFUQvZ7Qz4Os8LEHqperd0cYhmC8Ycc
eWp3rVHvXv4UJ78ArVl41yoXZfqkjd7x9u13M20MM1GIPONdqK4gS4XqpK17yWPtxV7eW/I9moFt
SK5/iWzQOT+JvFcT1zIDIEZtYG4pRbZlstXzeMpcqiFkYXJIPXXO7Fbe339Ln4icRfOgU6FffBOS
hEolSyCnp/yJoa/aOabn42cdHWra/UIlb+z0pblCtRUqeuZrxNPe4a6cgRgdo8tiPdLEzJXKSeQn
0R386ibzc0tDvpgSJXdPfMTm+TGDOGOnZyJGIJHH6PxefyDLs6K5HHeiP/0gUGGVb1Qdb9SlAnpO
8ylevxgpwnRi6cP9lASUd5AYjqB7kB5YNFcsKri4ncZ/iV+PfwbnbmKT8evcoeVWgmsJXdCbr1lz
U5tuqtwSHtBxtpQVxOnRNpYlBn0amSB7r8rHdJ7cMsk4DssJ2dlcSjmNuhh1yFCn0A/Exwt6FNEh
d875evur0VXMZ8tg09YZB8nlmlTgGUbcRDIUfBNHz2tQ/3w7/jj7i/mwwlxLoC1qpVRHi021tI7c
a+ivaR/EpAzErrxMaL9D5W21DJ3HsrB/U3zYZS4lTWyGaaF8szrG99PP5i+xQes//j+bqdbNwdAG
KupBpRv+xwb9i8yMGzPMg7hTpKpsGhqfpEE53MedlWf+b30hNjVNtGwmAiWcrg2/0htoAQ5Wkt4p
hdP0t+noNLy32j9Ezx97x9xCTZONjdqh+x9dg7TtCl2DmZ3Ttqu/uwb5E+H7QPVhkbl9mrQ1iq7H
6BV4S20temqKzhkjdA3zLhuOu7PqOvVM+kTu4O5l8lVp3EX5XLdv7fBXg562Zb7DhM/xx/uHjMnH
yujKN5fbFIdAYAl90F16ykaQXl8G8cEQ0PLdX0xltNLkoSQXI3zm2OWgh8GgxyhMU5+MeOevGBB3
5BfJSp3MF+/JA1Rt3PQ8YxCY10y/P6e1OQ0MmOhVHGIaGE1tdK5IsDo7fZICwxnt5B4TpbbBH+rn
mmRwpE8GYuopDuDojc54inGBWcY9lOvs9BEDz17T/9pE3ccqWdb8SUZrW5lh3jmZu2uitK5Z8ESa
OF/PZGAl1Ma171ZsZDZojplXTqunNol4chQ8M0ycCxYDksQT2juVgfhzoXiRIF+MhOOLnMPNsm+G
GljrciHF0IN0X00BgWDXOAV9wsFJ6tE/Bzs/TprJYEid5kK5zJSTQ1YtNaFUBelV1grg1pvYmpyC
IW9RdGs357pvJLAbN7ide6O4wZygr2dJoEyqJZPEOT7LvIUxEILMQi0oGJNyxvphRD/YEqjxuWpv
lpTz7uGticGMWIukUkfvlFNPT1qeuVqsW6UBZkjkh46XxHM8BijCJRwlYiwYNBaDRbtVm1MPAv1j
G7xrzGSgAWKlUdqFiNMo+Z1mN74SWcrtCGigHCoQ8RQ4PvEP78b/uaDB0iBl6G9F+InejN6h1S9a
C9VdzKb6pQu6Pe94fcdfy2CpRpJQU1KhBcJL9c3YnMl0TbQbjSe98w/pu481MRiRYMpMWlQMskx2
6Nf3pdPY8VN5MR9Cq3CWoLdjl6f5fOzw0Mn8/7O1dOEIolnkV8XOGxdHStwh9Y0a+k0ch+e4iCEy
mIHeXLUYRng8xM0hIfPY2BBv76zoNDnmebwRnOLt+KMdO77BDreAGXgBEzGqk2l7zpPPsfCXwaMl
5Zlg4KIroZpbzUhlyWuDMbb13FfI8g/GL+2dIRoaAR0XhAYYBFzLeiEpfdZpN5TARwrGwESjgfwM
CgDQOdQ8khj6LX7C9409Zl1jA7nEVEWKU+3R0jAPl3TMOOmrXcfbmGAAsCvyZG4KsM/psi3XHQjr
NSuM3R4thxqvj4tC3NFyGAgUxHHO5Ba2RMyp1de6+axXF7kDvTs64t1jr9sHps3CGCh8f0NUJvwc
I/o+lb2ubPmVyjL1fv6JB0ycD0XE/z++4ghuorFHKW3uXCipkun5eDWcnSNMcBQ3cpxEJYKjqm5B
yzbbSZRPVgMvB0cEJFgSs7AGbmvDPlZ87CFhgHAtyNSaA+KLvwfGUggkz0iPUa5ttwVLVs3r2dgf
pdpYZHBQrRepFWdsJMTgAxrAT750qT+bf2CY6tTbYOB+wy2mc+bveNvLYGJszjokoQBRujBddOLn
TeaCscIahsRSpAfhd52TMEBSVMUSpgTtNuTJ8LMAqTfASP1CCyV8URjupjIwogogYWhiSEaI5whM
o+YdzTSOFqj6E9t8qG9hlivwuPvq3HxIFldKjIWJM7a0KC9R9ynL3xryaKh3EtR85tskco4PyD8c
dxCsgYOMyOTdlTfBaRzJCbo20cxBeyzMS2OPwXo7I3/c+//iPbQbiBgf1hiHMQxQHiQimgL74q6E
3nD/OuFd+0ua2hsrjJeYZTO2kIqBW3bVVxQtrbS9r40mmBueqMj+m31jinGRpEtCtZxRF4VsiYfs
EQR91BNN8uXnX2qo3JhiPKMHg+EgjMCyUL0Mmq1V9+XwYlRB0p04PkFR9+f75uMrMfdNpLdpOakA
k1W6auAlS6w1dmbxbRT90gR4xVZZ+cc295BEkg1TM3QFTshWflNi6Kkihbix5QLvclCo9olb411O
RBvFSmcinGQm9TR2jVuDDER3bZ/0IkRtnbqrrXVYLUnhRSHvhdwjGwwoRyGpl5wSVpRX8UUCL2P7
Jj1IF0W34jfih5YRYKwWzW3yzYQGfv0pPw+feT2Qu1mP7UKZIzerS9qXFfj/yB192rRPSO7YxM2u
4MOxm6fSlx+PP+XuM2BrkTl+s4Lac4QUASrq0R/iC1I7jmBrz6u9gJVyckQn86TUOjbK8x/mHKp5
Wy+igfa3tdVsMX9bFQ+kOHJ3iVe3UnWOtT2Q3q6QOYoNycJcohousvig9M+i5EtyMM+2FKs2hNo7
YbaPl0e37MiTmBPZyN2sRQTZl0W/T8o783v+K9oq2yUxYR90mDGJvaDmLExPlez16pc5fTleBN2V
g0WwFV+hqEw1LkG1Awm/fr6sw20aEWvQH9fh9djS7vTKZjVs5XfCaIBsCiXabr7U1+xWtkvKinrR
XhMMNIIkBFwWKOLdFk7p68/maeD4B2+lMnZic6mCVzETwxU9JTrIx4zc1ebbtLZz3N6J/Ol4qXs3
6nalDMbo3ZgNlY4ysNhelcKOjdqZ6yuRP/+eGQZFTG2dpZxmGWv9pMeu0X5dwj/6idMrwgFltrwb
J4uU9Ss+W08em/qBO2fBQQmFQQl9zGazmJHSr6NHKTzpzeeyqDC7denTaznzcty8T8OgRJ/XWr/M
eIWmCYK3OHbrMH4GdallajqvVZa3cwxAjGUFMvlGpQksmsLHzKc/vlPFPEh4cywB9MB5XCI8kyxi
hBIZ6wpJpTSfg3zNL33Cw1mZY4Mt06p1N4tQVaAZJSzLhablXXOrnqkYpG6HT10KDuDF6e30a4kW
8ScBgwSCw5tE242RN2eMreJGUSao2vv0zBV5LW8OaheJi/+xYnCgnuM1KoMdZaLJsbwiaJD6J624
y+eTKV4IT5B094m6XRODG2ONSFNd4TCdOzvDLQ1cCzu/qFZzau4ER338LfxQ6YfeIGIimpjmE/Ah
6+WlVW+i0GvkTyUv4uK5CxN5KHOaFlqKid1BSf0RZFqRGTrHC+HcxCoDIQL0VdV0QU9/OJin3JD/
EtcKwowDJ2XGuUFUBjtMsUoaVSAqyHNewiayjD61e/0STbdZ+3S8ot1BjK0rMNgx5WK8iA1moBe/
PAmWhpcMHc6hUZtuy19mHSM6KyS6xAsaZe3YDx95/Qs8n2egpFzEXEYsgHiqe6w02a3AIG3Ww0sW
T1zHp+fnIAphU05ZlY3QmUIVcLJFOwlm0xNsZbUUH3NwXrJceV3bnC/JpqAMoqfmQNmk5UT8rsil
G+YYRTK7hwwa3X0q/0K5ZPMx2dRTHEmoyMdou29Kf61P3RAM4rdjh+F8LcJARyj3I1qAE+LM86UH
fYdS+4OwWGoT28eGdl/X28UwqJGr2X9nCCGvcdLs1Iu+Q7fdjQMxGLkpNJ5jMOCx1EphZjnC086N
0Ew3B2UwQxtPtlqf38VAPfrICxkYWXq1WTMNKB+SizmcUwWSp7pqQ4y0CWknJMqeHMfYjX0UWRVV
XcQ7W2OWJ4mCNkS4XBwjqb6lgmBPLbkpF/Nt7FS/GWVfG1LunlJX+GmZqozJTE2BYXbSeSkGUxeq
93692YkumVvZ2qm8zHZ3Ui+RI0cWx2N2P+LGIOMxTaytxEhhcIJ+M/pRuk/GfRlUV+Mb7QrkyVjt
RwYbc8ymdqVUFi1V3KbpH5osD0u0cM90Kt/TU0s5HS9v9+RtzDFe0xTiNICHBkgduor0mETnWD3H
MycK3/XNjRXm7plWs4WIJ2L9v5vW/pYmEgNeZoLnkMxiymEQsjBEUUhWKrDs3cujRfRn0PDlo5PH
HMzabd1EXumH+zOL0tPIMKMB2qQZelwWN0aN10TPPfSkRgwb6r4CzsgcGfrUXR5/4aNtLLPXaw9W
4FBD06gMBcoQk1cqxNzCJEh47w3uGplrNNXVFvUnPJ86t3tBqHVSbdqcqznkJn+pUAbIHP0UPfFu
uP1Y8mOFLJltOegCwZgySvSL3Sq0h8heblPPcEzxTFk+Mo/XPL57qW4sMnUdpRZTyYQat7Pkf5HW
L9R7dbQ68WWQuD2/u2duY4oiziZyxeB/pcYtPt/omUF57U+T39jhKxoEEJIpPn19iOi6DjKepugu
Z8rGZVnw7IYwzQ1KO5he29Pgj5fVH66U95PnOLsx7WaJDGiKkr4maLtFAxi4LgpcdmtQlBnvMqf/
5ae7YGOFwUpTiqGRVGIjlafRa0+lN17KwDgltoY3R+4Obzy/5C2LARixN//7eJyl70R0kri0zIZz
4fC8g4GVTJUTOaavtd7wF/VJkhToMzqrwuMp4q2FAZEy6YREMqgd8b4f/mrTG1l0j3GKZ4JBDzMZ
llEzgZDj7PWNWxcnVeXcXxwTbKdtMVaJtNYDJp8WTxOCLjyrPWfmg/NBWCoIool9vjS4VZLqdsye
o9yrNSeROM68e0V++DLbaDvE0Zr1ERJ8UoMCwoNMLlp+0qvPMxEtU3hJeYXW/Uh4Y5AGWhsUQmN8
tSKTCJK0+Y7IL0bmkvShRamE3ChroNZuPK2WqPMSmRLnkmYpIiTAgUxoXoncqWcRBPD1Hfhx7tEC
K51ViNMor3JQ+qHNY0Hdz+BuFkxdabNgfRXUUqIKofSZRoctpJN+Gs7aGWHJXex0gjVCp6Y7CTer
WziCM7/+1mkwGPDQWwMvYgVfuBIf4tSSqsyqeVId++HjZpEMejRmP0J7DI0d8YkmlgofgGiF1r+j
W+Xgr8FASCdLhYbwETTDy9e6/yPkUdpzPxkDIG3Rp02rIRWdNxOm4kw/jFqrmQu7zrvVXrW3fkqs
XnuLx6ayeql0VEEeLG2OnnQ8S5o4d5VIRAdhDN46jLK2Kvk06Jj8jCoORvACJbYttyf4VZWJ4l/v
6N/6U4Pk13hp8dybHNpKINmp9W8k2DlRC9uqO0tVIqaUYtcwSW+Z02TH6ad0ki8k1Zy6z5+PXXi/
9PfhXiYTunRjDVKc2FCdLLd0i842mLfI5qD4B9l19MNgAtTiJfo4XsZ28JZFqTfhhPSK0j0vxWuG
ptrjVXEAnu3djfJIq2YMHThh48WjH0GgWLw3eAC/X7vd7B2DP13bQRZqwfnH6KBL60eVHU542yWV
lb5kPtRGkXiWLUqIqZ9AV3qVvw6Xhfee5dwzJoNCRj714aoB9teua0CMrlmRNH9uZ+VWFpObyijt
KXoTTG6sRj3j51iNGKqoGTK6KpnrJo4NPazB7e20DlUUBNHkq3aloTwYr/+s3OMvun/HfBijLrWB
emWcxmHskH9MURDvPg8pGF3Lh3B9bJPbPAyOje1Xpz9et6zgB0gp4mGiOtfag4g6yRxgDsBpL2Vr
6Q/Nc4/urLmHsPCx1d2T/2GUfSH1Itp6ygHtDaMx35Kqs0exvkk7xQ9XhEE572m9e0Y25pjnUfYf
0q5rN24k2H4RATYzX5knaJSsYL0Qsuxlzplff0/P3muN2/T0xRoL7IsWW9PNSl116lQlKpOgz2gX
g0sHIwF1ulPalyUhHFvczOcu5DAOhiS9PlcRQgqJfNXwCvMmjb9fv7lNf3IhgolaczFMRl2jcVC2
r0q+WoPJqXZs35VGsFxHxJIVluhwkRM1W1Vk1s3wAJ5RK4vA4jFhZz1Gu68fhSeJOUotreI8FDAq
bHIXk10jvSzoXFXedSnbXl/5PBAThks9zNXOQPlmRcqmuCSIPc0pjo1D7TfxIu76W8652CadSnKw
8KtwUmP4RYiIJRa2DJckc6katnBJRDHhKVQd+1lZRHSHCnOpNLhAvV3sFS866buOTkVyHHsUV5ys
c8Tl4/ptbhvup0h69gvfZBaxshQavEVEFhQbOiuMfqStl4OUFkCTv5PFZIM1ECW1iF0Ujli4ubla
wrJLBMuMgngSOaq4XVu4uEpGF6Uxl1d1ALRRSgMlO4XKl3x6bnGw7NQub3q0S7i8xdtq8nmVjF4W
bWGqSUad0p48jk5517zHduJmPjBRb1gzgDwetMzc7Vy8o57/fvEJY+yUrzowO+EJg5mb8YW8DqfG
rrMbYtqV8eX6N/yD9f085fkhdyGtmnRJjyIAAntQ7BJMQKRe8pShxiH4KkWpeuvX6xI513p+Y1wI
FOJ8VNseWXeUvAw5MIHfqxClCE4/knsuJiMwGlmA0mNCBlstn8YFjfe0Dqoy2+eD9E6W2Y2GKPPC
LHaMWHTVZQSZTmHpS2XFecRBO2zHhM87pn+/OPIYzVWpDoBfySES2/Wplb3rd7qZdn1axzmHuBCA
LXh4bdNF6BHYjWbhqdFLgPyfUXDcdabhqWFsDx2Pv2S7jHohlfE1ujFMKMXBcc+e7FFWqZTYyBjc
xdGC1s/tUeU4HK5ExuMUJMRgEmV4mvZYuGOph8QdQxtc+w59hLY/2tS5frFcY2T8TiHWTW/mKDKR
+ou0+H2y07V9Fj9P8nsaBvpiDeWOI5Jq5m+57MW1Mn5nJF2NlRiwf8oZUTrkYOB1epq84RjZJWL9
7j9x8V3EqTOLxYX6iLopgrYOh1QluwdQXPGR0uogSVe5jEk0w7pyuPOb/EKUCf7ESqf8k70j2itt
QKXWCFpX8zxHFj9x7nK7DvV5mSxb0gp8lqHWKLzr9Ike6ZM3VlhUPOuHIu0OTRS7Wlbv4gSo7nq2
wlyzTDBIlnF3Gy/KqS/fpKFdrVIYrNYY3zoFrBKK9Br3YGoN70TU6dBO+8csyIua4fvkkRUbhSVi
ZaiZhzYRdLtIdAA6sydVeO47NYia3BrV2lvW0o7yxJ3lCcWaskPw1ANNK7+SDu0IXdzVTfyCDVB2
XtR2QnRPwecQYjdZKr/TVCutlK9j1z9LYeOMUmzJk7ZbaxQEFGLjv8GqCcNRhejGLOXR0iJzZ8YR
3C2wEnJ1g+4OCh1adlSx3FEVnxYxtEiiHkRw0fVVYhl5CUai/VBgO14Y2iU2p9qtQJ5LAYwD5eCr
GE7JO9WOhcHFOPvogAr4oxvaxCKF8qNMzdmqhK+FUaMJUQ/WTNdEzV8LsXGHIQzMVLL6DqtxK3WH
omQgi6vVrZW9DNlBksTMylc0LJTRNuGI5V7nvN44GRJL2YE9WkUsymiB5sK+Sb5Lxo8ebL8g0gK2
k6N9HEv+LdFUZ1IUtIKFhvW76UV70452lCOUdra6F15b5GynV4yLxX2Jk9BlcwHPQWM5+BOdDOwG
jdUG4i14SbGnCGxMTuVNh9oRgqWwspfrB+aEdhYKFkUGCVPaIW0BulSeJOEee3zN8uG6FM4HVJjI
LmD1hlqt8FbaVIP5snvs6hr7bIgtaG+LwNuJdEb5XrtUJnibCtjsQSsIoLG5OlKuu3GELVMxRW4P
QRW/gMn5mOYnTREOUqEcqPLG2tukxidjTQpLECaLmKBSiV4xiOClAjmMFTx7V/6jksLugBntK9EC
J0VAB7oXc/C6FMuzYoGXrm8/fn9mIb/RuOXCkkqU4FprPG128uq5UP2/+jRneOSFd+/WMinbCZ+m
BEREvcHKuko+KdVrFHMSns1Rp8uQRQ97ISnFeu9aavDMphwo2Avx1h/0h94CQumdshoJDpZGcasi
nDSL3fSaRWEsayHaQcPsrItit+NH0QRrchSxZFy+Dbt/rl/ndr39InpRU7g4ZbX0Qx7H5zHveLSw
H9gPvyiP5TNxWz90V06ayr1UJtmpYnENVQWzXNJ9uUswWxV7ynexdXuX2HAbQdJaqN45vL4n95hM
xhPqShqrEfJjoJp3utf4YOrZ06WRGfDuPC/JScZZVP9UT/ooEmQEzYqBLg1FfKHjmMEfanY/TY2F
8zfJrJolXUKc7vI7OpXa+O1B6e3FC60SuJ7Qng7lB0dZON6XZXYLpXKJVARW2vi/NfbDKTvkTuzU
h3k/OfN76Y5PYODjJMhUJa54R7bwOmSgYkl6FApjIXLFfsCAr2CPJsAqa+RP8mJ3ScFRU55IxiGn
kqTStBxRLj82KWDV5j7E+y4F75fiZ+Qv0wXG0UR6ockElKWYLftHR04i7xT9yYj8sOLg3bhKQ7/v
hbFnq0KGkeb9sxf6AG34go017S+U1EHzMs/cCd8VXmOJk46zxcRKH6Jo1Cj8DKw2SVA/hk4PiDqx
w0Pt80AwPAVl3IvaDk0tShgKGgD1TDBJs9wpE96NCUdBtpvAn26THd8f1RnwvvNK5PClMeOgBGIw
X95FkuwMsEzVaeuGyrskCSmW/YFAYAqfWjOxBEPdDcKbRPInPXpL8u6VY6Ec18NisXOt7dbQgC6V
pmXcz053GvzC7zz9VGBbTmJFthTonOfkNlr64jKYGDI2Mxa1rAha2ByL6bLSV8rM1dvo0CwqzCV1
gd70S9LfiEnvS6rpTGK2H+rRkwz1uUmGozA3D11DHhVjeNCrjxLvKK3HqHYIEmnOBdE6/xVvojAa
ErdtbvQyZv+0NL3Vu/Z20OKdoSWnTAeH1XInC40TR88xfbaMnLo6Jz1SmCBUE2GNiIAgFMejt2T9
LbBZrqLzyFI5OsDCuXuxMDI9g5h6bKwS70eDN1rIMTMWwF2TQhdX2rtZsTIlbRSfmI2TVT/qUeF8
L6o6v30uVRYlLF8gJiZhf/VY4txGnRpCn6t8H9W91S03cQxetT4B7fL367rBk8V4fQIONS1s8ZZa
ndJbB7x4a09B+5tXONxUg4szMf5+6lRZKDKYS6Y7SZZZbe9p3M3Om3p+IYRx9bEyKcVsoDEg7lUv
2yd+79qKF7uPvBnsTV24EMQYf7HOYV/SF2EWuuaI5X5WKD9UeGNf/zjbGRzFTGqYyTck9uW5jFJI
KgWPJDqVr9nZHlP5IBml803hqeFwEW0f6lMYDWoXgbIh6CnLGqqA2HZfFN+GEgz6r2vRudcPxRPD
aPeo5uHarjT5BkNEbOZ2WvcnlFRRqiHP10VtK93niRjlnhbA+DUFyi0I3gjQidDYy38bm7n4Roxm
zxjvFnu6ltXIMFtH62+CBUyLizQfSWKKsZLyn8UjoNATPdDzY8Kb95beTnEufgK98osvF9VNBkJa
oLPglDCz02TAMye+fi/uzHs69Yeh8iP5ev1ueZ+RMQHNCNU5p+zlKvYERY+kfejym3ngMItwLYAJ
XU2m1aGWnJ9qoFvSvTVQH2bbsPoT3qPctJt3KCZYmXLUdp2OHBjb38viqA7fDWAR2pJn15vR6vOD
sdGqbtpV6BJKl5nb4f3idlhqooa2eIuCqeSNfuY0ovXf3oMXUqn7vFAT3ShK7FTARvEF71AFED5Q
6hdIS+njKXvUHq4ryHZk+Wl87ASSKWS1ISzwkau5lydvIRN66ge5/zpwQhhVgd/D5acgxqHM5SyF
2oKPFrWosxe1JSl4VXexUxXriShlEBfzwvmCvMMxniXt1K6tMlRkEuPR0Lx5OcrVs2IEfcUxAI4L
Y5luGk0MMWiFCNBrH83gZEVldXJw/Utt938uFIP1H0k1DmF/noX7t1kJ1nfTpiQNBPwv8mTzigXb
JZELiYz3ILosGoIJEHh6NPwCjxUHWHNbPZWB6epvq119oStimsbnnJRneIw7SZV1WZQRaci/fZLO
bqad4ShfwARAGZmwz5nfXtsGRF4clvEqZa5G0ox1rw72XNe72qtsA5WLzFcPwqkN1De6YbIEhHYJ
JOAN/yOu/1O+Jv5q96FYxGOnoYIh97aC2g/BhpOet+GE4zo1xrmkZVkUiwArrLpnIUqtTOscUB+g
IhvuOB+RYxMak6gkZRyG1QLjo/V4wapR2Ur89YDOkHw/ujKIE9ce2HuOyfNCkcb4Gb0pYzFPIbYF
VWMUlE60rzEobfqVk9zyHvW8MzIOpllaVY9z4AeW8GXGRGUu2qR651wk/fBXPCc7C9g3SjbJBaxB
8VVvuomdj8lrT63/l5mlxvgXUJYsIhZuIz8pDvEEYNC7gEovrwPFiQMa41M6pc3DNsGzSW1ezdCf
ja81ypzZfbxaWC3O0waOJ9EYTyJ0mJuXMhi14ve73Gl+rLpFOYRDKz9zu4duX9rXvxdPJxg/Ijd1
HWK2UnIGMb7RxdhXmiIYZK6ic4Ibi1IcU2lV8gq6J+5l71W36Cx4Ze8iS/v+r7rDUQUpZw0TL4nV
GQcyd2I5CyIulK6ZogsVeskqQPCQ+NFRVa3ZnbGQuuchETh3qjO+BIUITFOEiK9i7rTiN2QMQ/b6
V5+Nfc43gplWQk6tbL5tpiCcX/vp63URHNXXGW9RrUtJsgkevjfWWy01b4b4dawMgOgTMMbJXj8a
kXNdJC+q6fRmL7LJRkyLphOQTbavE52jvF8PdPIVexv9Dj3RZEfsCP3YJRAdjFT6PMZXnjvWGaci
R/DFfY/H3eiVWMAB5ly8ecg9XSKa38ScxIFnEoxvQQcnz8AagxC+vCxxoFVvhvlUTc9CzzEDThjV
GbcyZkImDRUElf1rpL3Iy67r7vv0g/PxeOdhXEm5oi800d11tEC9vlJADKbqnxqMwqZobhjf5wOA
MsfSXaxAvwP7uwWITOqGD7xMkHNedhQMezdrMGegbqejW9uHja2Jo7Ukxrckz39cP/Q26OgzD2Jn
woROVjs81JF0Ysxm8scg2jU7OmTD27PMcSrsWFiZkkpdDJjGrIdWEoMKVjGdqOGxpvLydnZBMOQA
1iIiI6kBme87/X6WVncW4TgjUn2ph8w1JuOLNhP8kO5LnEzW3IKuQYw41rENB7q4Wcb/5F23FGoO
L0rVSYIthrvoiMTIA/c450HEPTTjd/RMyNdJ/19kpe7hjF+px2l2oLwH+yfoXDlqQwPPlSyJHQEb
CZA04QpbWcT7aDCsus2debSb7k0ERrwA/YsiWkWKuTCdE/C3B5Qu7pVxO1otdLEeI6lu09DWwfsM
+PpxTJuDIY/HXmhvJh2sJdN0kPTMDpPSVZLSz7IHaak/9Liwoyj6mkgt53NT53DtQhgfhT6hHhpD
ifwAdFKTRtcBNXcydgGg43XU4nI3dqkdd9XffgjGafX12qmriEBKEXz6gToq6Xu2o137kbdtmWPC
7GjYOMytHlYwLWLuB0zrSzGGUXbXNWs7apuGKSkmmDjYDbB6LEqhQBE3Q/qC9Up981iBx5YcyzwQ
h3+uy/qD8/sp7Pz3i3BNojgfRKwUdwT5R5VE7hS+aYVXN09y66HEbCUAlfwndnuifgplcjq1HgvB
rFCYRLsJSxXXYLrTLMPC/IETcfm5tjPyT2FMKgegZTyghQUnBAih/KByWUy2deJTAPMAzOsxkXIT
jqB41vH2pLPrhU985c4ErruD/0GDk5Nl/SHL+ZTJeFbgmSbNBI85xpRG9GgydwziF+XcARCc6oWj
JLwrZHzriH22S75QEN+u/dLeNk8hUgHlsQ7CW/1M0a6onPY8TyKTxemYdJDzCJEjauwuzZEC/Lh+
pu0E4/MCGReKDmccgv4dA7yFM6bzyah2Ye7lZss5yBml9LtX/BTEeMV+qIxBHlLgDDCq0a4fjV7b
UpT5piC5c4fNeDm4FPRpBlo+9jAuZSuTJNpaVlhd2Lu9VHl6QfwyWzyRGFikUXmKpNgFAHg1wQ6K
KMcI1wzM6YdBSu/6HdE7uPbTWcdKSrFIBbzPNTEgce3WGBkSK1vV7IRHXcOxIRYTHWuxgV278OGT
0dkyMMOY0ncxoxZcPxFHrVg8tCYuRjcb6GWZTeNEtXbSqoETBTmXxkKgBxApFVpMk6/XLPPTNjDV
txrjQAtHsXg3xnidJTYqgVCbTIkTD66muWvuXr8tnpdhAYb1kipFJ8IKQf90ZlWsz+A0yUK1kFv8
3TyQJsuSoeiyYuqMRY56G89KTcCHGe5VpC95YjXNC+dEm0nbhRDGGrH14X8jD3L9PeX3Qbn1Pg4o
677Jy0g3NeFCFmM+mTrJcVgiH4p38ZckKD2snI07W3c7h9iqXfv6Dq9kO24sXpVw07l9SmZfT/M4
DyqgyeACV2urXBarix7kPNAlDqBpGwJ9IYgJ5GOlaigLnZV9BgFninnZFoimIPR0Hzi4u9WGfLf0
myB8b14KTmeaozHse0psJVETOtrhATIhd4vkSLiQLd5VMmbWprEJ9CKwhV2L+tO/xIfFk7YDNu2e
YsWwu8aLHnkXu52WXVwsE9/zLI8bQNRA89kortGE1jxXDlFjfyhku0hTd056F31Jp5Z4JczN9PNC
NL31i4xwbYsW+BOInjOv0Gz8O2qtXK7t4XuG6YnrBklt4LcQcyGMXv+FsKk3VWytxPV+LlekvCE8
YMa2J7uQwziXeGjKQiuhqOmOsoVMP2IsaYi+pEHiTIeYU6zZ1ktN1wDe1WWZBcQZqYrB+bPOFI+V
ZhsYGEnX1+sXt+1cPmUwFxdNVYkxO1S1Z3l2Ru02I+AibGorCe+jyrku6w/a+CmMuT1sRwn7akFN
DRtmxHzXVam1GsGsye6snDrl+2hiD/rKUY3tSqIOuJOoSITo5xf/hW6QJh+a4cxV6aoW3YIuB7Fj
oiUeufppuRucxWldTFiglqg9DChDP1w/9qYhXMhnbLDU81zJC1QUInN+0cGppwjFqU+w+quWjn33
re7Tl+sSN53NhUTG9OJQTQcMPGG/7WDVhWkJiicYbiblnKslm2Z3IYjRnsEcpFYo8ACr3NkTgtEx
LVr8KnG1Cii3hlfDoUWwfB/f854um4p7IZrRpSWNwgHzmSA/lx/mebKMobIK5aEdPiLQBl2/z810
70IWE+3jps8ioYfVD9riZHJ56tOVE+V5n4wJ8ka0LkmjYZlIDNah4lRnkdXWhwTTbdePsulTdFnD
P6YqimyR0mjjPloLFCl148aYdrn6SrhOksay35zxhQzpV2ecqlURNyP6/YqfBLknPBR28aphLVGJ
LXfkK4/5kHckJrQWnbD0Kh2jRY9lVgO1CMzo8fqtbVcFL47E2PASyQYBqxE9UvdOWVsTm/hYxWX1
doulbAPnK21rw+dXYgxYXhchKSkPl9w5pZTY/epmrWT9p0WOAEP81AbGfou0lzLDRHk8LE5TYis6
yM+zDpp3jEwujGzbWXwKYyxWUmtp1GSoeO8It8hjnRD1BvKCMqKv+u159Ve8N7AtIfH+07Pw4pyM
ATdqXAlVhWfhrPthdtJaN6l3f6kijAWPgqjHIP+DitxPrgrQQIG1UckxfBx2YgDcx9fr8rb9ny7q
kqwZhsICn5esGGZ5UcFA11phc4qyxG7QmF5Tu0w+rovahtPoP2WxeDItrpek78H4uYAfX7CQ/TjZ
TfxYV05UWRUqU7U/phQSkbxcl7xl2ojZCjb14KBEYu7UXAspIQtYUyqjshZxPMZl5Qr94l4Xs3WX
F2LY4SKQgHTpFCMvQX5naakvgH98fB7NU1zyQuZWKLkUxbx02oTkiM44kSpVWJQtQhF567k3L02W
QIQMDy/J7HRIJvVyJkno1hLxDsicRzQyHWmM3q/fGb161slLF1IYk0ratDJLEU4+3Rl7EvRBC8Js
9O3962I2M+5LOYwKDJIuC9qM+gStyg/+GlBOvv3onkmiZEvi5NxbnvdCHDv8G099XoQp2FEk056W
2hKKx3V+TbhgSZ4cRg9CLSNxPEHllr3hKzYJMr/yo8ZSdsWrDpL4eB8/gedrnTiRZTOSXR6QCc4j
Cpa9IMHl56B77fzlLXUMJ33udlKwPgkOj3N/07Q+1YQd+1XUrOjFCbQ5GKadhqNavErNrlCfS/If
HvGX52Ii9JiJRlHRTd+h0u7ypgRUMwxKk8eQupXMX4phInNpTGNJKPGKXH0ZNE8QDsL4ttYngsZn
8XBd97cNWVUMGS0cUWeJiCItHwsiIrFZQS+a3sr5ntsj2mytSvKnDCYDqFU5jgYBenhGLB4H4AZl
n8Ija5sH09p8/l3Korpy8RArgIyUiwSfKN3NR/nQB5Nn7ikQk+c0eBfH+KaiqBIjCinTcEesLvlo
UkQPAPT/7vMwngmjLYKA1htKOkBXYrQlQ9NWfbsu4w/u7+f3YftqKUK/mOZImtIdUqZHMAPY5fP/
cXfySo2cezsry8UHwnxYq2VYW+GUmqsXOwzWpbnNORB1bL/Hjc8DMf5HyFSs16QVKcXHJkhvuKme
NNrLd9rK5lF5bceoT1nMy6BsBDkUI+Dge8WNJVc197XYO3NrOHLzJpQnIkreXx6PcUMVdCJEtgSA
zfFM/27Ht3VwpjR84Wn5tmv9PB3jioqinRJJQVtFbpCp9PXNmiv22gOmWn+jk3fXT7atG4aJiTET
zDIszAzpUTnpBMbbmgFoi1ys/yqK1bkuZKtWYxIDIhRTM3WVBVkutTiZ8TQAZIkqaXkHYKqngL2r
P+TW4pXfBq8+tTblwoxA9q7fccMy1QhGO3+Rz3iOUpmGrOwX4iijQ6SnvHVKjNjEX2bpWEq5Xdcn
cXmehe/JCpoY3tKYjZzgF+GMQ4n1JjZ7UGI4amHPwz8Y+qzyV2HkWOAZSHzljCz+Uuo1pYw1iJmS
+EtfY5AtqneZhIdDVt51zX1Ne4Mh2F6mxa5y0RnM0FIVrKtXDRBKxodQia12AexI0LJAVoebuqpA
wGvcx4t06FJAAiX5pmm+jrViabFgYWB3pxT6bQOKnlWULZJm2OKiBqmUu01UPM5qa3ddbilFdYOV
ObZiVgC7KN4qDW4nmr4Zm3YiNXYi9Mema09y8Qyi6t4adcOGBXjJIATJpOwk8ymeyROimT+Lj0uj
2t3UC3Y2qDsiDPu2qL24BkftdZXdSqguvxoLLFW7ZDZIXxAABWUUF4v7sbdqZMMUn1g8xhW3wbUV
R3+RyLjQsDLbqoogMZ3U3br2dlFlNxJdFaC9dyTzx2I9ZsY3sZg5fZoNHwD7l2VZNBVZNdmEhJA1
7oxoJA6aBSQ6iuZe4zEh8kQw+YgJcnjwrpTYH9NgmL4z/FyXnrueS6C3ERp+OQqTiwxpPQxyN1FH
M7gzoONAj8gnQBOd+R4s0u50CwyJh0lzN7rllS63gvovwlkvs07yOMsDvIxfneJXdA9tIJ/vBb96
DE+8WhJXGuNWIkFumiTsYe/2iBUoWC6tOfpNd5RBFJh4PMTltj18KgmbsWRCt6ikxM1OdvU8o1xA
l74Z33PU/4YvYsADQ24k5Jd3yeYsPaiqlqossP4jj7xZkIJWBqwh694ruXeaULGNfnavm/ymn744
IWN/jalEi1LFuNDp67QYd22lWFOWC9jJkPN4qKWNKP/L+ZgcRhSKFVvX8fUKodsL8NpZhK3Z+tso
gY5KqXcThuuTEoTCUbgXNLS85GelR18vzz7AbzZJgi21s1W0jZX24P5qsJp0AYBTHV0QG3hzufjj
sNw0ExCkecF5TG8bM/o9mkl0BQzPvyb8fSJjwZyGaK4ZCwodk60qGGXJ7//L5/iUwjyl+1SpTFDO
wx0qbkvQp/a0+E5Tg+tStgYI8CE+xTBf3cyVUVSilBYiaBNpuCm/q3i1j7YC4MRDGqR7bMtoOcGa
d4PM16/kFrxrPfzTku/r9VsUHzKF85F42sxkrGNEBhF7/8B2ozTWMHtG6uWglih41J4b00C/KDI9
6sXjwlSSMaxSpFbpsd6pWMkSghuR7pnhObztO/sZpc7VzAtBfRFF8wQWanSG3CHzDS2YEu+6MvCM
kokehawurRRW8HEy6FYNbd/lZW2pbWqFon5UuEzbXKfKRAwBnIJSV8ALGG+L3aNuI9jAx94NnmbR
Prdec7IanlIwMSM15nRIG0R6AoXQD+r4IWcB93XLCcIsWiuLRMEsl3McjILBN3ayn2KlGQ/Gwvla
LFprVbK26he4TlPqD3KjeXTxY6c2VlRUXi3WHJvl3B2L3KrWckwKIYO43p+VHVl7K8Omh9TkfKMt
+PalRbHUcGTNKyMnMnHE++wdE2ne7BAHj6WXxIZ3fxDeFtAGxi43feEdkPEYBVHVcG3glNKdCBDE
cKPRrYnY4xn50gfdmqidoltyd93kOFYtMe4j7ep5iXJoZCb5JSj35OEBZEGcK+WdjP79wnVgjUWo
lDUIMJfCVZvMJoiQ5tHkgS54Yhj3odepqGl1glCi1ZZcjW5iiFY+qxiuiDlhi5MeSYzj0MdGamsZ
syJaqWLEJssdhWJIyXJo1gib5Fs/GTrv7z4V4zzWpe2zKkIGKNf38MSWCsIPXtN3iyn6UvnZno1O
hElt5x5KWICKqTXsaB29aQGheWEIeKBU1qoljiSA2LjRiTVFix0aAghQq50uLZyHES/HZqnj8rpr
DaFFcmDcEM8EjURmt26xo1zc/w/mPY4tsJxxQ63Js5LDodFUBNnuPnR0ez58UAqwYdf7kSd/v/5J
uQdkEhF5jdd4KuGqjZvZiW31ZcQRyb49iYG545ZhaC71W4niM8OWGQ8DqhpJnipo0L88keRFKvFC
0izsk4FL5W6m43lSdiN8145hpy4dfZDR09HSpGBlmA41jpS/Ig8o+SufWo0X1tlN8bmsz0Mk4lY7
F/Umh1ioHWT2CAKS1upuI4/nRLdLBxcXy3geZZDzVa2R7A3iF0l/Qf/QKqvooMo/yFLfN+jGi92u
CCeOR9gO9D9zZ3aYE+OhRgKIJQY1wuKmxOK/LJ9dIyGHIRy8FBNEjVE8R2i+cULxH7zEp2DGoSeG
UUVyAUUykCJVxfM0Pk7fq+QktEEu4DkyWsryYIx2CjRCuUsl3uI+7g9gLrxJNNhNmsEXdspDnpXO
IEFIVep2YihHwPGxq6qZ7SZRj+WQHpJ23CfN4AI6aetKzMNgbDuOz+tgokGajrVQDQg8ofQVCzWs
VT+sLadlsZ1tfcpgvL8Qx+1cajnGyM12JyQpVlClggfiVYssJLcjInFeFmf4+O/e4qdEdntcNml5
igofnmFRezcbsSWqC55Kul0Kb6n6Fg21kxSlpw6rNwr3bRXaWmV8yDN2IjcJtto9rkP7mhFgxZdH
mc6+96+90HuJSjxdmH2OJ6We8tqvZRKZrm2Vph+gkulx9ZJgReucMuBKHt0Ny4fDbycAn5fDWEBW
6gTdc1g8weyt+IGYWBmB0R1KrBRUHq+fjf6/rh2NUfaFJOjALsjRRhlMWO9y/mrUX9uUR0fPE8No
saBORQ6CZ9TuWnSozMiP+tkpxTIYsRvi+ol49msw2hwnSzOkOtKM3iEeeRVdYBv37SFfMGeG7dKB
eVd844jkfDF2NlDT2jDUz0novngP98leEO3KN93GIa0lu8ohcWI/P4Zg3uLC1De6c5dFDnZ3nLJ0
odKYNbRlna1oWF0VhBqt+BD3P9rayyK3l/ckfRyq3fVDcz4pu0MuHjFEVekIwGX6Bs2c4ue0f1Ck
97+TwiQxraEPBfbhIQx1LyYS0yJxyz53uGs0t9OXnzbHLo/DaIiMsiQcknROJzrQCNN18pn3yINX
cBy6yTgTzHxJsondKOD++WJotlLdo+N9/dK2e3KfhS92O1w3Z6A1orfWubKnB+sLuOlhDMNDhxc7
8ed/ML8PruLzauun3ufBp7dAxr/oJONVonZO1lyC/BV91L1m3yTId5EjOVjE9NgHH+k7sV06Z88j
Yf1Devb5HRlHI07gZp66c3pGn9al14JEAGsvJke1kWU7Jq/swvucjLeZ5FkjxYAyT9ztF9UxTdtQ
3euf87oIWWRqsnNhxKFhojrRYQi4X7tA6UNrSnhkMtezAFlkirLN1JG6JyjCNWmQr8+zdj8tL3H2
TeBlWPQp8OeYA1ZT/P3iyd5pCRG6HoLMqkZbUnvFZnJOWOMEAVlk/EZsygTzhOO/XWnJ7qzG176a
tuorTrEDiUVQcLso112ILDIvoKIpKjmjVdllL9qKPWFUljaJZjc8iAHPi/zh/fN/ii6zjb1ON4cy
rBpam1VvKX5/PjQ3qJU9hAFmZt9bDOppOsbLVOe6MnKK6rJI48LF1wtDdSgWCeFVu0l3xKM7ILXJ
AksOLIwul5kCdadxLIAa0TWNYfxJldS1kqywaq0/thryv9PaYUEKFsCsLYhjv4e8BJXjR8A99+sp
V0OTjUmE/sTHAT609GJHKW081wVfCtDJ5mkP74SMGxkqXZtzGk3TxLhJqulktvlxIMYhEerFRkcJ
+y1mDBgMOed7coyR7f3JSmKUjQjBjdrdd9Jyt1YP1zXmenIks+0+fCa5DGO8YMbcnsbKFiUc6q3u
3woQ15c858KTxjgXgUQV2GRhheDjtsyyCwjmsETVsIakvWn0f4Ru9K+fj+Oez6p0YRBGMqitGSEB
6433VgWs+jHkbQndmra8CKjy2d1dyFgFY1CiDlEGQ2w+pbgrHT3EclL5ZnRD4Gwah3LXL8E4WQWa
4CLnE17P9eSzT7gQ36hSPRgzPLb4htn1ej5iP2Wlccaat4CNvxyS8Swoj6lJAeQpuAaiYHmK4T7X
/XLEhrMbXrmKp/WMQzFIJ60lTcK09FFPboWKA239Q/Htp3s+M+df3JhiZv9D2pctx40zzT4RI7iC
5C23XqTWvt8wLI/NfQF38un/hOaMRUOcxnc8VzMRinA1wEKhUJWVuYC9GDw78y5+YA188459o/kS
WY9QaUNojYseUWKa+cKe0yiDPbW34Y1yJeXe35rV6Y9alCkI8jtghX+Pji0EYYjOsmXrBM4Lr6VO
d0EhaShhQBV53uiRoN5BuYfCV5zIE7Jgb30+DAeqsgp0m0p4FuywSBbMHqOainaGr+1B5bDDfCri
Y3YpBxqmjpXUqUSzkFvnfG2Uiyygx5K1VIfP2IoTSxfGfKDR6/9/KFmb4LIWmU49sJwj9nVB4jBi
eBTlrkY0bbAVItdW2O6ufNPKGzClfaDJTFBTQNh2vh771wn6Sb3mq7bl/bdFsX1dmQPEzCJFS/Hg
sSRIYUUKQjGuboi5OucNbUUpVca0kmURQ5F59pyqyvJhgr94ELQ/Ro1yEdrmYVGim6n+A2ilvTLF
35pzC6ZMIsMB9eK9KWanNmynrwUXy/Z3+rUe/uJsY7VqqWaiK54HtLgKMdvQyK+hDjnW0mlsEZZx
s9K8XhTn4InWylK3IGbpu+bQgw0tOSDbgciTqLu7fXw/F8a5ua2jdEAsAwsr8AhNmx1kSt3zvsAC
OJ8xrtfC+TgBtkbLQ+RvfeWDQM61Y1+rv4MIy7ZEXBmi1XD+rUSRNI45y2+K6xB4KdF32V4KRrkw
VWDZmskF99GK5EopUKLrlMtkvCSgGLNCr86gj3N7ftO2He6XpS/gn6xUUkKR2uc1PWHE61iH+W0e
D14+Re44hq9xIQl8fDuofprkHp1z3DbzPMHnKtBDpsFQXhh/MD9rYxgNEcFSVNPkZ/KrZGHlEGAv
I8vNy6Csrrpxf37jNuvZaxtc6iJntE0llrrU30Gk7va7cDc85F4F0uwQxe0AlRBfOkluh//X/NSP
0BAjJ1Et8KPp9cXrV0tlrrQKtVFv9mMRS7gXlcIbzepUgLPMkUbrUrESR1PLzukLy5dS2bX0m1RF
+Wl5WXLrBO7t16kHuFcdrxIwyZXqfFF31n0Xjo+0BLlHGHqz/nPELs41qppRAg2Sej+Uo9ua0EMH
m0PoVK3sh8rito0ajBLUcBURQcWmt2D61VJNaLLr/Ch0Z7WlbBYle6w4BQ1msk+zP8nc1JUNLgoq
UVoOcsrqqdeDpwMsUbnNu30CjJzJ3QlmyNnZ/frBPhfERcKpVtNxWioWcqur7Gj72q4/iEkwRGa4
aIjhQioZNeAfWdShSTXeq1rlqAs0drvGzejoxnPjDgB2nz8Wos/FRcZFl5LQ6LCVKjRrlOV7T1O/
Ir0g1G9e+6sPxp29kLbQFehCYPDjR4K+XLinLdol/9EKd7TSRJ7bfIoZ1fJrQ/w2vUjn3jE6QWds
8zJREakg8gP4JT8jXFjo7WIWCq0mVUU6dsK8i/cHH+XTAj8ZLEnWZC0yDnI1+5b1hA6vRARevfke
gYLsP6vglZEIqHPqij2J7f2EhhnDvilXGnQGCwhGiph4P3BEXw7Ryhp3YpcszPRRxp5VqXps62+0
r4M6iu5DaA5m5fQUj0g1i3LZ0QpsJVQ9xZH8PbJnYGz19HqI+3e7q54BSjl1oexZJVQYdUhvZbVv
Re1FUhlPYQMkTpfmwflPsVmlVAlUncBzImsqTxmeT40kSRpAiVHulIfuJr2XwciK99Ny2+MNVVxL
ABsdzhvdPJQrm1w6EVlksNMSBR+LBmZ4rci3feL/JxP8uEoURzSeWmQsRH1txgj07rKjivgrP0B5
Xz7750L4KQ4z02Y7q/AeMzEz4gwTDQo98eOpxnB95bfZ+A4VHr9sFiDPalRiQ6N1YzDgdhHdm9OS
OVmICtHyktLEMwDLDuvOLyKKAg550DPy1/k92awors8EF+rtqtEazBAjRdB+lEMQZXuS7ehSO6ME
urPYx6U5Lb4s35UgCzP/6G2EW9OWiaVAL5MLxdAkauQmIgDAg8cn+dmPF/1wNERttM3oBdYjAqe2
CSgAfs8/WtUcba3C/Swr5JDl7aUE/rvz+7jpvkiCbYvImk747u5AElkyJtyYee9mGLpeTkrydN7E
Zolb/bTBt3OXvDa61ECIxBurTJzRBy3dHuyHd8YtYj5iyQPTdhZ2kVmc+uLQK7Pc7il9ZHU1A722
fn1gnA3RUXKBlNvl++SP2pDrNXJBc6jAmtwnLEQ3xwx07ckBWifn91HwqWzO4wcVsAktxDaa2o8R
A1/pY9UJsjV2637ZMiSCmLQ2QDrBQ0zBw6VRTUVrTCeeGv7U6lPd/xzCy0HkE5tPo5UhLsloF3se
awlriarczTK/L65L0FTWmdNiqKMQxOjtC3Rljss2osxqrWSAl6eNfByNAlwy/XMKtbLefIFK2j5p
s2tqhfd2pe2WKvTLWBCu2HrObSzbj9VLAnDXskwMGY9O+pKV47EBAmyZ8tMcUsHbaduShUaSgdFr
k/cSusy0BBIEpVilDtQeS9QVQK+6wBRO5mw6pMHmWnTbshRekQaDmrqdN7iX1HxPQWmTH4ks8Pnt
2LGywZ0rwNblRRlQqR9dglcgGg/RcX4FRnCA6mjqzHu6n6HkJTC76Z4rq9xRG0d7lmVNQlS0cqct
9l34CiV1N8kup/lYFkLiY5E9dhGs3CNKrXiwLNT04gMrAMdBeR0HnTOegLR57gMmR5jdVEHee7iO
z0eVzbfMaqnsI69ML3M6kyzGW6bVCjxfB6cnZC+pANCO7+Cqc4a8xjSRiJl7uzhmWAT0hzrRMVD9
u9meVrWiqkjVivJmVl/tet/FgaonTp89FVJQ5xcLhmTPL3XzOl3Z5A6h0mCHQ4IyuzEFWfM2i4a9
NpvIkJH8tSguFxxDfcpjHTlJlrUHDW9ptcn2mO7YW6AmLVP1nubWtWwXbo1BM5SMT7FmX0L34qAW
MSbEwLQeYlQez63z6972rn9+ls0DHrIuXLpGQ1QH37ojZdcyEInGGHlS3TsN+tu16L2yNei0zsM5
nxqWqcP4Mso3Gi571u0ND6z2qe9FK2P/0Jew+pmz8rpHplosZtkgOmTK7fyW1G9DJsC1b4bTlQXO
T1FLyNq6AKw9C6snq5gOZRS/1RIEagtF1LAT2DK5WFfaRWZnCWYv6ooGJB93Od4UuazuKukvUtc3
Ku1dq1d1h8rzT9I9VBb4hAHvt8Y2gDbBJYPRnveczXzgc/U85YFdj2XdGJjzDKEaZwcpJng0/TiX
F30vGG4Rvd14hZ1onIlaZLhMRlc/yn7uRROqfdmJRb/2JvVtrxd1LbffEAT8EaAC1BWQmv4ehJYx
qi25hM3WZ2L3THVef9Wdzsd8KQM3CZKA7ctsZY8L89UYDS0lOBdMbbYOjCAHDqJDaw0jbCC/BWH/
uBchIbY/4ecaubOY5lkfhxMS0wq5NhBVc3FHoAkItqoqOO8smzA5PLptlRGyyTKPeMoMvexpHEEM
BXo3xF2YgttVtM/8YqfeT37kyoCM0hdG9VuB6heUled/wGZ8X9nnzo8eNXmdDvDWmkhBnMbPkhEJ
wsF2wPlcIucx45iC2sRGfb1sJBAgqW9SFPkLHb3zKxGZ4RyFymOh1iMiwTKBMZge+3xwlh/nbYh2
i3MMCf3QJk8axWukU2hconRz/t/fvuJXn4OFu1VmofUDkPYUJb6uKXd2+IrM1FX02lWW4aB1KrRT
aj/XIbWQtoJIKloaF7SbLCyHSpJkb6gewvA7UXzB0jaTptXSuEzC1HIagakE1ctjfQDTzX24i0HS
UrjSk68C+e2xNt/oAB3piQitRaa5HENRp8GYFTi5vgPvOqDzxo7NBIlu1u276Jejf3zc1cerq1qX
oTsCMxA7BoWZm4OXBBwDoDMT3DGisMH3ZW2ZhiYlKBWOx/KQXMl+5o+7yi1c82Qd5Pu/VY4M6JlM
p9IV3QECV/l4Oa7Wmdl6aqUAWXnovwRI3u6tyfj+37zlC6JpHA2Sl4iLy73sTl7r5F7xoxh8Ax2s
FvPLeNO4hZefms4zbkTl3O34//khuVBi1YmdZSGMG9GjPRzTZnRp9G3InvTw5fw6P9SwvmZjn6a4
iNLKemzNkYpHPZmuq2R+tGvLsZb8eTJBY7Q0dyS3D63e7cypeC1V7dg0NKhUcNaSBlw43yRolJM2
rX3MLrr9kD8ubQO/m/Ya/VkPtY+HBNAb6t6Os10SL39N4Uyd3KZXkwT8FHhm6m7azWnq5MNyIGl7
E9vWUVNtjxLlYYy0B0xg7dQ5dUcy1M5SxI+TZhyVgeySQj9G9eLZZorZL1BGQ1c1Aj2WbVpOSaZ9
i0xLNkBXSSNQBeKEpzQFmmQuAmo9zpJxLOz4oGqPcWfVbK7a63r6cxjGoJpVsP5cy4RCMUc/LaR8
irsJ8FnVgGqfjmkgu/nW2eDe1nPXGDRnGJsTqePjrCboq6rP5z/RpreDL9WwNF1h7e/fQ3KkUabR
FqG3Pk3HhAy3fZs8nDfBPvIXJ/g0wRf7oFuVJmYIIK1leD1ezzR2KiLCi2y+aEzDBAmPAoosnuDT
HJY+nmNWp1KSCztsLkeiHjBL6GbgcE9tyc9Te39+Xds1pJVNLuYPqo1pa0bMxZI3HbRcwz7cEwgF
FYHtiXjoNiFh6soa96UypZuyySYyrA0eI9rXnqEHYbvT0bo2jpUXHzXHOnVB7s4Xopi4GTI+bfMM
oLXW9xJJ0NIAqN2t1XFnxlMQZlClaGNnsFRRfNy8a1b2uELtpNK0r2qstbzMQXhmXEzv1mGCCr20
mw+1i1LEIX77ozrZyiiXLCpN3lWphLzYKq6U+YpGjbtUiTPRx//mNzz/Z5famm52pswq7M1B24ee
ctcdJ1cPyEUSiKgJNtOD1bK4cF+1laLkzG+Y4nALLssxYPQYovTgX7pFn7GeS+6yUU9JZNvoSaVd
DnZu2xmS6lK3qTu3P6jZ1BCaqnd9N1wtBPqPWv+WqsPkNKbhxOAUSMFclsTGsR76+6Kjri7Nfhk2
jlyjgaN3gofB9tn9zNc+CjerW76NijnDg5qd3cnDs8sLD+Fex8Qh3iGBCDayGQFXxrhAIRXqkMca
ImBvXUn10UouVTsQOJXIBhceJgwApsREgXJSoHiu+ykekrh6yj17XEEb3IMybCCiW9xiwbZXDzwe
p6q3RgcVSjwZPqbuT+ATAB/xtJdfv7M4WF0qPpgv7s4vdTs4/LqyCLfSBmOzUZYh7BYalAeSo92l
YHi6CIXyyOzpdubi4rusjClvKU2kuG3jzD7DwFp/JUfIEVxFLjjuf2iiigeLMOcMcmGvaInZ9wYq
9dOLfjRBl46mqtcnSAYhoiQENW96zOe9zBeXaq2uNZstz07uKumOgGymEWQXgk/FV4tkcLFkSYNU
s8CLxHo1sn203MkiQqjt2+mXQ/CFIp2MQ5JpC46X+pqXCmY4IkeSTwMxnHZ8Ou98ok1jf1/FjSKr
sroY8c4bK5DhgYF90KYD1b6dtyLaN/b3lZU4y+y+j7Ai662jR606ZtKpFsn0iZbCtnVlJE2BHiot
vBuz2cZQOupBS+0ng4g/Zvv++fw6XPArYozvpTpCRG3E4NJyO9I7nRS5lpW5s74f5tYbYqGgumhx
XJDo7FaF6B8ylsZLHxg5FLlBtTIwr0wTRECM5q+wAP72zn+37Xre55niAZ6aVs/6NCM2WZAucVTo
lDHePb8dCydVhkNqxCcbTUZbWa46rXYKid5Q5btlWvuo01yltG4FP0gQw3hA36zWgwx2BcaHRHag
q4L+wndyrbA7AYP1ojxx+1pdrZ/LoSaVMOVH+NQQLGBhMaAYa3l/K4QnHn0/vzjBuee1mNswCZe2
xUvdCp8bgIrKPMZDz6M5VN8WUcYgcCieUAFysvkw66hJxPY3Mp6G4hB2go8lMsH+vjqQ6NLi8aIB
Um1COEjbm/NhzAXEdsIPxEWWtFE0aWnhD/pOC4bYMU0H4r6eGnS79HHuHFH2KYhkFhdkClIpRlYh
kg1FUTqFYvtKM+7DSf2WTqJJu835JnXlfVyoSWkkyXGDG63Ksqe4v40ScHH186Gi409rnB46lAF9
WylPKpQMylxICMTu56/3969HKA+Ezu1wqAYwxWJzh8Oyt90fc6BB38f0BKiMbU/5NMR9RR3TEGBB
R04/Frspfp1jn4g4RLc/3KcJ7sOFpO1Lyqgd5egkx8fFwNcr3pJhds4fYpEd7ps1WTtXUcYClLyT
itvGus+rSzsTBObN+b7V65mHfbLahwSKKPZ67i7xbg3ITZg6feq0uziwLg0GnUS/pXiuLGAHjAci
aBNs34K/tpMHhRqjMuSVgkyIsTe1O/Cb+KzDI3qF/cv5/rTDXHQVQ3QzB1dw/mEnf1g85HQ3umPs
1GB5FId7gRsaXLTP22TsE82SPW1CNXH+qUw5FPIswdaJrLArbrWkfqnVDIU9nGpLd+p8AVb+xahm
gYcwP/t6dm0V0/KWjVEGLvh2hZ0TGZxz3mzUrkZ2NvLuSTlMKV6k14NowI89us9Z4w6w0plGqc84
wGp72YZ3kmheYnPPLJUQAAWhksgn3t1Uo5cTNWhHmHjaDiNKlK1fkEawaSIzbJmrT5P1aD3kI8yo
k+bI/eiPce5Jci8Id5sxYrUa7tv0PVUa8BghwQdLs3Rhtbt6cexEYGUznQAmAvkQZr4sfuYxG2OV
xAsiUdLkoMF0JrN3NPtmRDgPBaY2nW1lij840jRjiASNMDWVL1PAYiclC2TpoZYfkuQdEKfgfJD9
mIb94m8rg9wZWqy2kSY4uKfczy4TYdD20wULg5IPbqgwaHxWJgC/PVIn0Vjnpq/bqm0iyOqWwYsP
q4CzJui7Qo9X/TGk1I0l0RNjO+qtTHCXSF+EWTZ1ANMp170fQV+ve8fDGSNB5VHM9bnpJzZmYmUF
yB6bv+X7qC+SPMJezuFNZV4W4ynNXnLZbZDYn/9s2zv3aYmLEnGYdb21oC/QkgvL/Lb0gmxw81yt
VsLd8WaTjFlhsT7b9BZT3ya1V9Gj2rWCO34zTKzscJ9niOUmHEec3zgHSnWyfRJpuCh0Acpo61Rp
CjQpCZAGpmJwTq72UmhmFAiyTL2NtcahVe9YaFDar9X03DSP5z+OtnWlr81xwS8hdR9bA0jdiuQ5
Mip/HoadPZH7Xu+dyrI9Y4n9ERNajTrvTGUIDA2qd+39YE+uFv+QyuKQKhhsjXuvakvMjk2ODnw6
mP4daldeVYOGUFEBHTYOtXwrgZfJig0vBGbDMv/ScFANlFlrs3GSqAA+iFyG5eTR6b5rRa+6LTdc
L5QLvxAOL1FzQ+5UqPRtDm383uLp/GZunuC1Dc7VG0sPNblD6ausgBCrFkcDj7gMEVyU/JudZQUi
0apNqM/aIuf8iiVlU0lx4ZNTBCENcC1jvN5Xdm2DuPG/qABsxY21Qe4U9EUfyvqiyF4iPZuLp5uH
YXKn2TVT7z9uJlf8UJOBFH2pyx8EbQQwBLS/nnWIDSh+s1NEtZat071aF+G4CnSFEr2tmLVxB07S
Kr2j6l6wIoEL8sBiqst2ulAWqaC2yJTCkdW8gqgSJIH0QINyJ5oV2AqN60VxN3RYJWFZz3hK4kq7
KDIt6Gfl0milXZpPB8HiNmwh5fiUEeIDCbjZtcaCbK98O/9cPM1T9pJrusUlPfTB4soeZMI90ZTS
1on7zSp3qhNjkJKOid6Nx3DXfjC7dkcD2mPMmoh/fqt7+Zs17nzLYUwkrYXG4xB0h8yPrzEotqv3
CvgKsEwUuHfhlXJDTtU+Fxa6t476b8a5oz5JWUoWGXQZI8AW9KqEVmf3nLmAE+7IPsa0t/8fvyh3
1HUwPk6mFKKrHoS75WA8Vz/qd4yU+5ajuQDFB4VX6k70BzWq39bJnXvSZDldIHLtRdGpNnaFdUhE
bKlbqMy1Db7CaZFOGkYbzkpOxTdk5FCftF3U3vbRDSOAsw+iCpLIUfkSJhAkshEpGpN76w5QKH/T
HxQ0MUev9KVDYwhyrg+IJ5cq/7ZA7uSTGarGowYRT9zfboY5Masz9wpwkijPBQN5IE3rTHl3FaUZ
et+ZeYGum6dgxE9vnhtNdon+rUpHOBV4i8M5/6vN00Or5PshHPZTZfpVnDt98zaU743RnaSZnNpJ
39E+f0ilzKVZf9JUVZAZCfeQS41SZLLqghlJTz11HuvRAdd6UK//pnAWXq0b0fq3LeQCmrJEmW2P
A9OzA3VHcyj88JBfJLvlajkydASw7yJQ61aB5zebXDjLMGQPRld4yfQ93LFenbGPg2ZvP9IX9YY4
DCExA0qrXNfA8bYi8xt34G/WufA2LfnQFuYMWcrWpyACB65xElSHN9LN30xwQaxTQyNeGsTrIbCO
rIL0dx9f1NIVbiQXu7RS1+ZswUbqO+l68Zrr8Oa7ev2BSr60femxwn2bn1REa/1NJE64VcH9bZFc
BIvrsg51a0SP9YD+AfSn5EN1AAMdGONFn2wjHVub4mFJlWVBIn3Gfup97cUqJl1QJLOvjG/9KKo+
ikxxRTkl1Amycgi+VoYT6bdp+JBYTyBnC7vCE9w8LDqdiV48aSyJQAAXNRJmzgHnxtErA+sALcm3
xS+AEBJNRYluVn62DJTlNMMwFvyeoQ4Kv6IOVFgcAw1zLwX96P+QSYhWyAWXWakmmzYZBDkviyvG
yigfFhf4Oyc9iiucgtSM55IdGjKSLsG5TkGIoUVPUVQ6S9w4UfYg+HCCCMIzytaRGcoj+3AdWEK0
fnKM3thHpfWeJPmVOtRBWHWJJ4fTaRxUjC9PHt59DrWMm4JST4qT9/M/SLRyLtxAmX6SGg26p60q
PYSy7JSq4g9NekCNzDlvSrR0LuJIetYXTQYZTV3H4B5AllKNfNSwgvNmNgMoRBIMwzIxosjX98xK
AlSf4sBDHX6U38LlJR++DcuRLqdSwli7IJFgfvjlJK7MMT9e1UZDVSqpkQ0aCJJa345fmCDZ+QVt
hpWVBe5S75ZFktsCaa1ZhRfKGPrmCNELrfYXiez7TsSRuOkRK3PcwZtAjDur2aiBGDFowqCw4HbK
Louod35ZW2MCKlOz+OdDcVd5N6ZJslio3Izu6CuXy0V9wdRi01vRXSfyCLbi1ScyoPpdGxMcbwoY
Dg8Y4oMepEdRU0bkCdxRouMog4cCnhBKI/gy2sdGiu/P7xk7IuecjTtCyzCVkjEjegzkcZnuSfsW
Jm9qfFHoXi4iqBXZ4u7otCeSpJSIiWBCcmLrLdOgF9m5qREkc+xoIsoDgTm+czZkNaFZVUF9fngc
jG9juiuXfRofcvUWbM3nt3H7Pvt0PZ5XJW77RbMTqnlF7EZmsLRXEejtq4ciMx1ZS5xS26e0wETs
3oJohyVqCwmOGN9Q6xZwgy0YogZ1uaOVL4l2VbS7ViigLdpSLnBIbREqnRpBAzroPFAToJoyyeiE
Dns6gsz7g0VzT2WHXOUn0WEQBC2DiyJdBUn6HLm6N49vevdeaAGZiSthltEQzPxsgRPXccTg4khI
obeURgRp18/e7bziatwVOwL1GjkgHniMDjmILEVMyqL1cTGlSvo4VnoE5Xwu/UyhO2m6tknoT1N1
UgoqKr6JzHGxxZRoHysx1gguMs2CYBZYOrPW0Sy/HEWD4dtug94y+jiIzTz9YxaPtDQTPP3n6bHQ
hqCPn/TidgTRyxiWjioq+m0fhl/m+IGjcqm0KZdhLlVRtWmo3+RIC+Tv9WQKLtLte+DTEpef0zIa
aJdBUL6hLzR/6izJIYMzzndNeCODeDUOzoeZzYRH/7THpQatqnaZslDdmy3MKlyo2VtmiQYi/uUW
/TTCHXLDxItDrlINZL/0qgfuW9nldymm0GJBF2n70bZaDn+kzakZ27jTUW5eAqZtG8eO4TP9+uJe
WLZkP/vrTfe5LO5Q00wu6dC1KCR+730j0C6SE8Y6XftkHtV9/y4LwAciJ+SOM2j0zXKeYG4uPCr9
CJvrob7UUpFituBo8XB0BXD4rJl0MNLo8zPpUofQ9Kkrkn1DpwNpin2UzAKn/5e77nMn2W9aZT+0
JFYdq5MOlWAHI8Au0JEYhLph3w1KePeSuJIn2kwuc5jnuR/LnJXWoGQv497BmORBgraXvfsQXvZM
Lz0Ki7HsNJ3xmI+Cx2qdRdFUhBioKbQ+aPw95aJ5lq8Hn0HTjVdRtiI6DDxDUzFLnZ1ggBD8oUFu
B6PpScYB49aOSR+TadcYXlI/tEP4J2+ozzPIC2xKqpqAS7TH1ibxvZ6kd4qZX4+5qCO9fd388hle
XlOyyDjZOszEQ/mgSrUfzsMOYtNBhpENjNgezgdKgcN8sIKuPl2bJPMyZjVkXbO/mjk5SSGGQdAF
laPG/2+WuLBSVGmV2gNiWErep3nyaln2QjlxGkU0k77FIYq05HMPuZASVspQR6UB5YyF3Z4v/WLv
bf1bmJNAGqBgBG7lcS7cTpcCI/lrimI3Bt+9Xj02kezmcrFrrNG1ouKK4iKUZNNR5tm1uwdb+SYt
6pNUpxdRNeVuXFcXZHrJO6xCmu/GATBoTbqDbgzwyJAUQuv4/B5uV5lXK+OSkbkGtaeiIa9MD2yo
NfETp97PgeJnQqCb4ArlNTyLLonHBFxHHrGfB32fkpepEgTI7ZgM7gIThG66wuNWyr7V4wElRG+p
r8PhUOkXZblvyQ8FNDRNKti7bU//NMYF40XV0ggjDEhBcleyTnYRKNV3vEPOf6HN42sAFgYSNE01
eOjKSJtWUdHKh6TUpdId1PLdkg7gwnI6W/SK3/xAK1Ocly+ypMgVq7a0tWsNp6J4VYS35se1+CW0
r4zwDpdQHQM6eMCzSsH00LILxav30hXg9cBXNrvqBhjLi/RPOuyqujLMfa5+6tPG7LA6e598Y+MF
BahJgPuYUGatd8IrbLOCsDLHXZx9PmnyghaON7xAP/A99QpXvbZRrsCMFZrfoS/iSxB8Pf7RXSQh
nfNERuA1gsV6iAuvq76d90XBmvintq5o9tKnCIOa8iSHiaOKEMyiNbC8YHV5QKJEmu0JZZd0bPyp
UBwzsQJ5/n5+GZtR4vPT8KCjYez0uswxSaJmP3u8+HQDNM3XkEosn+pM9FDZwvGt/Y5/PRdyllb1
AkfQrmcXPEpgMOyOxXGC8CwGqw/xBeuU0H0JyPn5ZW5Ntvxmme32ajdBrJmYlNXK4ks266f69BTp
GD82d+bRgA5suhPLbmwGxdXecjGkmlHoTygqTZ2CF0Vz25i34Xg/SYIcf/veWtnhwkhbLTTWSfJ3
GNGCwodgONoK9g6drh/CnRQEYYOLHZ01YdJDyVHuZlDwW/Ba7NQb+Tq87L0Sk4WpT9+1g35SBNOF
ouPAxZC2XYhJwQLg0bZ3FKW7GaZvZVe/nPcTwanmwUD20IBuZ4aV1rAzJ65aJ+xV0WW5/XT5/GBf
4EA5idNiRLkTs/CXDC9jecklCFEPJMjubW94Pb+o7aR+ZY8LJcgNC03rceyoP/rtVXGrXQFT79H7
yMsFWYfIGYn2+0HTZkppnLK+ZJPfVfVbN7ykdUjBK39hdt1VA4wcrVVflqSruAejQiKquwhXy77x
6qjbIxhux6HQsLuozrF34fIh8MdGWYio+SMKLIQLLEuUajEx8cJuPAbtiiHdHV8j/UUZMrrRfGAo
L4TiQczXz+QNhAssup2qS5Hie4aPljsFmBJyJ9D3g+9r2JuPmQoVzA+0XOaxlqL2cN6dRNa5cCMt
sRyZFVprDNDCJvK1XQtOelGlVWSGizNlWMZQJ1BZI5/hZshhxuD//yCUx5z/3Gay37Fyl0wyq8kq
G0RpDxv5ytBVhUu/f9QROiG2ShDG+KHsZjZonAAwB1jvDYkKX8vBhWz/x0PIU19P8jDNka79HaNp
5AKybgKLyuBb4Xv5I3s/7xGiQ/BlFhuk4VlWo2owurILfCPeTtZrcoR+G8jRmO5Y+46i0HmjglDN
z4gUqFOEhY1AM/TUmcO9JPLz7eubyLZtElO2P6L4yjHGLrEGjP4B14gXril3x77U3B6I1xEUzOfX
8i8xC7gzwwQWVOXnDAc0q5WBpSdMk5hBXk1oFx46vz+kx0XUptneuU9j3MnKrQ5Q3rlFQy/7XueH
MBNUVLc37vPf506U2YEHAJTu4HLE7KJyMOU7Nf5GLVF/hN0kXw/uLzM8AiaSO63TUXr8G7yBLmjn
gPCVEekqLtOO/R/AGyKTXKUdcoGoUbULo0lbgglRKRv8wSVOuu9OGLu6iZ7P+4VgJ3k4zFBkvSa1
iE1JbVws0OSYcMZau9+lUy9wwe3A9Lmb3L2tL7RU25o9eAvfTIO5vKT6439bDfPL1YFaJMkGVRTS
nhp9OhCq5NGrnFUOFU0Ji5bC/r6yQ6olraEahWg0zcGixrdzXTmRTQQ7Jjq0POZFS+ZKmihgsn2x
HwZWXC+0n9l1Mvjj6ORPenthjpJ/fg8FZ5enGQZ1VJ9EPSorTJ5imCF4LQt8bksuA0+lT0/gwgNt
pEQzF9aMD5SAzWBK+wX/BVYJUNnFrTGfxLDPuTMgPKHQDsz1uNfvRHiN7Q7Q6ndwYaQhUTVWQ4/z
DebUilrgbJW8RJbdMqXv85K+gILgZQrv2ywX3S0C218klc1l6OISDGsfOQ51U8/2GV4xPf4RhuPX
Ir+IKgManMZqBpyDRXPwr12Q8XWIr4fInaSbPD/G4+G8/2x3lVcGubdAtNQFo+Vl6BTW7WIsj0Ry
MCT9F5uwYFQt47t5EIojbr8a/3GqL3rLur603aQieoH139G6HwVQrPldPIIpVqTNez5oftFZrnMz
NXMDMn92/lbhNgWiL71sRB+OnYJ/v32+6CvHTR82EQXWYYp3ZRzEELtqXCVxO+knNQWpjmhF7O+r
gCZLtZqEuYq6Z3PUKQhGCWiuAbErg/POsWkHyhzAlyk6tBG4E6dWszRk0GTwSoW41gQ+24lGEMEx
jr1ZixyR3ZVfNvDTGF+jm2x5nKcaxVxW/DSD1g0P3bECqCEJRNPr2/npyhZ3bxfG8v/qnb2L9meQ
+dkJQczV7toPEdTuR3glomPbvIRWJrlz1rTWaBo5YUJNlwmIw+pbYgi2UGSCu7KVBURjvYk+vBZ5
cr7rprsu+nneI7ZL1KtlcHd2LqmLtVgZe0mQ43zXeUCaQcgV1PYHXN2Tb+7QiHRK4etP4Io8+KWb
I6sB8TzAGguwgLoTjhdafKytJ8H62Gc454X/R9qVLceNK8svYgRXkHwl2WRvWixbkuUXhmXZ3PcV
/Pqb0JzjbsM0ca7naWJCEa4GWCgUqrIy2e+4OlqhWlsRseHy5Muww2gPJNbo3eAB5u8lvmgSUfTB
uJdzg2nzxoZkp5eXhatMycNsyfcoBIna8eycbi2Ku8ElaRwyswSIh3YPRflaxG+ZctajICsaJxmf
kr/q3l45CRc3CsjtarmO7g8Bl3tpBAZUaUFp+u8+FV+biywptrXh/Y00esmeBQx713iMTjf6KCpz
CvyPL9GNtE+6gpXMktjVp11a7kENUIkcQnS8CBclmtIyQpICUlD8mAAHYZNlUwAECqStu892QD/r
YPRLPi4i3NVqGnn5Yr9V6bqlJY2OFLlW32h/J6mfBB9r9b6/MsDFjYQ2i2LHmKGxbmqPuv2BHGO3
caESeT/uv1VnzZ1v60fRpSw4YHwxzpRsAF7AVeiZ48kuGtdCzc+0BbexyAgXMsyyoGbUIz+2c39K
T5X6vZCqv7JhW7oGCgxd4+W42miRK6ky0WSvajcmvT/0H2Ihr8L6R7pY4VayJKmWQI9LA7XBORru
SIw1lUEflq6WP2w7xPqmXUxxoW9S2zBrE6SdzXA39UEPXmih6Mx6RnGxwYW9occ4edeYeBuZb/KE
ZNZ8VpXKXRrbqUzjUMkPCVXPmVzcL0Ptbq9PtJVcCExag45Wh2JEnMxu3SafrOhrPlbOUv5oaPdl
25hgM/nKRwHa2pSaJXJPEpiNL9Oz/hecB6pKfu6lzWVMUWLLWpWhiA7Vjrb+1nWnwva2V/GHrOxi
gwt+9pLSVItYJ+nGuhnPxNVOseXYD9G5OheH6iW7s27Nt22joq3jcqZZaSbTbEvkFcpnqxx2EC5u
e1HpWhd4g81Fv2Xql3IIURmwzbxylBkyccvoY7IutaqjQaJ9QWJIdj/ZJli+rGctxTCQXXzNSkz6
hRgHisAOX4dn0yyD2F6CrEu+W2UZO4WaOaPR+4RAinAgd9aSuSXYF6SigBzGwRhaHyngMNmOYSd4
ICxj40TQxcit+DRiKmVKDKbAsGsaSCIN7W3emHcYo95nY3JT13MQp5+LaRR859UtRwkVxNbgHFE0
/jNTg0hZhmykHD6mo58XP6pZFxy/9VrMlRHuuyq20o5A2rM2TPVV3eV+WPo9KhQMJleLhEFEK+I+
L1EqaKywYSe7fc7GQEm9ToSxXc0/rtbDfsJVXhr1UdbLEvKPGFIuhpcnB6I6yxxsn4b1TuSVGe4G
yBbSJHIGR21Rd072yn52ehPdMgIBlzYghSNSe1jvD15Z5C4C00q7xEBvAt05ukMbHpOg9I6BrDBC
7ybP2+sTfSjuRhj1XIHgZYTEFJoPMnVAElugU7ZtZH2m/GpJXOynXTp1af6+JCtgAGINujCHxM0+
Nb7kGYfiTpSdir4bz2hu6lINKZL/1r6LXYRiIOgkMLj4T+27dEXzpqIPx8+fkWpWui5Dqjpi2ggs
U7sZVSP9jvGbQFnok2BPBV9O54IGyvrGHEXIH407w8ueyLHYxegBAkEBfYnqgBqyEKbETu1vr6bL
Z+R5zQejiketRfJIo8m1h+JTUYwiCZnVi+HKBhc5SpKnGakQC9ngShI5oME5mbftbjj30PVVXPcr
OpymcLxctJtcNJmKSZ0q9u0mK3XNTL1XJHvXW5Xgq62b0VQT2q4EdIVcEB5lKx4iDcUC027eRmtB
6Uh500ZZEOzfYbq/f6mLHW4Xe6kbIugVAWMQtAcC5QLTUYOJaRh4wO7bt/aj/aW8BZ3RgQYleOkZ
NWL1uu2horVyW9qGhalByQEDrxYFi7KK7uCXFAnFtpV1f7mslIvPMQ2tVhmQNs+QTgIx7Eh3puJn
qb9Ih21L695/scTF5UFRc6tlmJQIgNvGgERkLZKe+0OgvNjgwrGxgFkhTFlNzH7Vo++yFcjtIauP
mRf01alOdzKAMJhOJrt4EvjMHyLmxTYfpJdlKOYQtRcGo1ctT9szToBCR1ucXXVNtRdNl69f4T8t
8vUKuQirSl4QwsLRC8vnENPzYwRqb/p5+8uto+rMiyEuV2/kgULtAQVvPVBvmydW1I+OwNbtUPE5
s+FyCNOAL1k8ESHwGb56MRFTz8sF01tRARGeKT8sRSUAtwkOAF+okJVkQT0fa2vtg5xBNwRDmzo4
HGQAbAZRdGZUTxtxhXBxxbDVQe5idH1aqfUmaIWEXXsas+wYVrKztIOrNeFjndQuovin7Y8ochYu
nMzIVKLJwPGL6X1aH9TqcZpOdvpt24roBPLIIcUyB0sJQ6zwG6RQwy/Zre4qzryfXnIlsKHKmgih
7us1riv35CILoRR4wRQ5ZvgYPVmBCngiSQFzHveJO3iyB31pbwziowgmJdpSLtoQzYIMloQtlbuz
Ne3VZh9bnkoEMIQ14RBg7H8+b/iJGatqYnCjwWkmV7pLD4qPgc0bxlCjviyB9MhQS32QB/KD7fVu
7f4Pmdn6Mbz8Ai5XSgt9HnQGuZOPi6cAe9O/1s/y/eBr76wxcy/UbPtDyLmY5G76CWQ82aTiWFqP
JCA3yUON7nD9igbOOTzrzuSB9ASfddrPojO6fu9eLHNndMziQZdNZL4j1B/BhxW7UrNDQ8IzMRfb
Ep8hP8R7vO5LF6vc8VR1HfJBBT7yMC4YqnnoujvIKbtU+6tW35U3sR9y9e4LB4salcH6LYYzDXez
eoi0XT5++Ks4cFkPdybDMcpJaeE2ZM03ljfl/cnyOk9xkwTMJ5kHTP7gbxtlN+zv0fVikzuPeody
elW+Z22MQ/q/Sj5/VQO+2kHuop+SCjV11hUj7bmSj12tY6hfVAMWHDmNIw2MrVkyqaGhU2p+K63u
1LfdX3FeXdahcbd61SSRNNfA/6tNODpWoTqxRn8k6GVXanKeJwtXEihX3HQiX0IJLU05DGy01bc/
2joS4vIzdM4hwQNX0YoRUxXV93nxkqp2NCMBrcotKT9XPSMemXRNkPYKH5ucf8YQ7ELTW0V2jbqE
7jYYUNFuk4OyU/ehuwig5auOaYEOFzRi0M3lWYCSCiscKGotWjvvpUZxjX5xjPgtRJVNhdyLXXyv
ckVQNViNKFdGuTiWpJWq0xTFz75MPQLR1bLK3XCi7iiVgt1cDZlXprjgNSeNAmk5oNbs4kUb3dh8
SWSRt67maVc2eDdRSEl6SDuDrIAGTEep9iPIh7Yo7rTPjRe9NXiDWQ8iWbn36dffgsqVXc5ROr2t
w6R4dxTMI7x2OyYeFe36Z/0tiGN3/IGM6pi6kMm6E8/mihbNRbSJmrKUsSJdSg4YwXcb+6Yknpao
rjkJ0oz1E3G1UC6slYo9ZZTgxjU/aj7KL8fkMXOLQ3bfu/FRVKXbPhEGL7BeURp1hOJxy2Y82PC9
Fui+uheFarY/f/54Bq+vrBGDzlEHoCiRS4/m1S4pQJ+LLC2NR6+McK+XsSCeiUxyuRJKSmFrQgXO
m/UskDCHABnODoRAc2CCnF00g7l9yA2ZS5OIOZMM9NGM3sK8U+zCqZbkoNE0sExRR3cd2PXTQQyZ
CyhqFilTVcEZh2N+hqb5rnOLD/PeAgmr6o8/oADu0n31vH09bJ8Ag5cdyMc60/oBBdYJcija+K2e
biZoKfSFG8qP26ZEPslFmCpudaiV4j4s0NkDPbp2kiXiZtNtrX3U2n0fCmnZRV+Piy2g7B0SYMMZ
GV15KF8gteFR5EZnc9fvQgfbecr84SSL7G6Ha0Pmogoe8pFehMxFgSyrv8XSPu0Fp2C9XXLlLFw0
kaA224wUnV/DIRivUJzKbU+TH+/VvXnY/m6C5bwnGFcZrTmWllWy22cBRnS4aeIdbthtE+vPkcty
3pd7ZYMktC4phQ3QlZ8NvAsYiT46bI+FOxcO+ajiCQaMVOGUH0TLWy8sXdnmIkpvDEoGepefHIKQ
bsrc/h8Owf8Nhi44dO+/6Gq1tIrlMTYpsCn2x2p+MYbC0aRDaO9VkTSd4My9lxOuLDXq0Fb2ZGEE
4gjZe2Cj/iHtFPJmsti0cRG8d4qv7OTx2JMmxARjeJPfVx/yj0UQBSR2Jl9z1TND3eoiwRThd+Pi
SStLnZWCFNfTqE+aM0rVjmp4c/pxidyJ+ol2CIdjWB7T6KCZTwKHFS2YCy098LCyAspOwM7KQ+wO
QfIFtB5v0GtVdgD8eOi8TaK4Iroh3k/R1S43/VKB7BeYOj1IvrKXMwVa6xWuGmg72UdLxc2DWMhS
J8hcjHdu7SuzBU2IXdlYK3trJnvzlQ2bM5F38ioe0RBsLM+WQkaqyKONh1lV3VvpSRcR6ojchi/3
ZPVEFhCUaOCsdPJzGIA0NKhP9R7y02CQ/kumiEt44ZlRUrOC1gpFYi0rQZveTUNADMG8zvobz4KI
tmlA3wQaJ78WHQa5tWmJASiET8wwnpUTY+eN98Wd6KCvf52LIe5qi6LGVLMQeWWnV7GjRPKrKiXe
X52tixHubqOEyG2qwc0Hc/gKYqyjlifBkE33TWd4hpbeReOjBfZHOdMfAL5y86G5M9Pq1qrpX119
P38J3wFIOz3LlhqVT1CPHQYjOzXGj6kTtTbWL9iLFa5QoLTajK+HukqKO0/9Cn7TQhdV3dgl9nuA
vtjgLrm47u2hs9BAzFDBnYL4rvpM0GqGKK9n3wsJuFfr8Bd/5Iv+pJQTXcng8+r782Pca4EUsBs8
c7Z9Zf0mvSyL+etVaEpm05RSJl3QVqOrWxAjgcB7bp/S6Hue7rZt/SEOXoyx73hlzFDjYuhyQKqm
5LlZnHL8NHV+ZZ1L5UWKzlL3lYQ34HONRsFls57GXuxyF10PZq45bFExpSNFZyN3jFQBtAP/v4je
O+u1/qsvx0US1Y7TYepQJ9Vv6rP9EUCnIySaPjGNxmUXHYjDJoVzd3nZ3lvRd+TiitxZalPqC94G
4BSRvsal7Uzma9o9yUjYt02JThsXXUy1nMNlgm9q5rFdXo0S9eDp39ngh4RlNQrtesRsybDIXoOu
V4pkLzJET0bBUvgpYTLmYC6uMHukGCkmaJNDX05+G4sI9kRmuNhB6mXoFojGe9Fwhs6QmR/tUfAA
EJng3tkgzm+yUMGGaeOxWz4XSPNFzGgCF+NVmivAihVSoV5XJvUeEzQ7I6neVJo/Zs13iCMKLjHR
gtjfr2LFEPUtkWOwyxTpoakfdOvRmEQ9AEFcMLm4QIYGVLgFkvv0POzye+J22Y4AttQzfeFjfJR9
pjlgvG2fn3XU5yVE8LxUS7PodtmiTsHqhCBI9oYbdAOfvxUHBurR9+LmzR9ytp8R0OTCgwZcZUxk
JIXgkjyxEuEQ9M8TlCVVv/HFQCLRxnIhoslQk9RzBq7XkPLOWiDXvW/pnR82yaft3RR4JS9nUqXE
TsaMbaYW2JZPyk96siuU3OkFEfYPj4efe8jLmKSjXE4jG96d3GGnujZmFaBXTO4TiNFgcDDdq89N
53anURRw2cfZSD0sLnxIZjFWvYWjYGay00/3SfO5lO9mMAUtO52+bu+n6JLmRZnBmwf6yhY1n671
jc7FRIEbSvs4vKcQkK3OCvuPdFPhEhsE51Fw5HmF5sLMx8G00fmLo52kOpp2E7WBYHWCxIofK7Ax
TF5no4lahfXNgC57HC6+NeifwcQuO6asHwfdwB++2a0AxiF6YlhcsNFSZAZjStDNar81+olAbJMm
52l0ay1yc8OVEleeYsE9yg7aluuw03MVRbsBtfmOlZ7okTGV9P+pcInK2H+opl3OBhdf6slQJq3H
s4bRX0Am/Y4VgLSjBn7mRiC9KfISLrbI1RAXEkWlxMIUA7hHh0cIQG17CUt6N3aNny4AT7iizgxO
YHbHKHoLB0G7TRSO+dmCNEuhe87i4zhAdQMIrJ/EDUwHo3VzMXhVtCYuiJBW1kDSBvfrQdztzR5B
SzHUHP3FxHUX72VA60tHNAawjra5XHV8YzFfErUHcxvDnM2eCrxz6VUMqfBoB6Baw+taNE8miJX8
3MEEotY8yXHRtUvrLM2uMxpvKl/k8X4cXvRUUDcQ3HO8ukgH/XoV3Q0kKfJNbr/06UHPXKsVeLxw
F7nQQXT0GBQVp6sG0lKlH6rhYPXOAC3H5FEDsdRwKGpnyRcn6R7G5VAl/vZ5EEQRnnKB6kpRWeH7
CGx4bAIdREQKqKRE3iI42TYXRBQapkM+IMGk5T3IMcL4hIbY9kpEJrjgkWA+RFMIQ2Jp5V4D0rmj
9pMaW4/bZrb9wua7h2VuRIU5ISlpDCfMT/HyarVekoleSeuifD+Pl823DzOznuaYsRxpKFvRHXEN
Rz8CXna0XS1g/a7J/6dEIS4zru8ktFo1AzsGuoxfb5ZcKasePDAwnYIdo4i9gszeZIskUv6Qjlzs
cL7fRtRqyh7VxukD0+IrdvNef8vO865kd8t++7v9ITBfrHH3ZSHHZpnKFFQ6d7Mf7TXUATHMth88
6lUYhxYpcfwhKbjY41w+DTEPTSVwp81G6OTKbRcfG2OnAploIclrHjPqG7kowxN9Ou4QTLqRpODc
QNSiDpBxbngEw8ltva8+2zfIKPfJx8gXDU8IbPJwIVUHrUJCdIBoBtVtpIdSzXzS/dj+fOvH7udu
8oAh0yJmOjA6GnN6NkpHllVHhiIyfdg2I/JJfp6rj2ejSmUc7/hQHxjY8dvgYyLDkR3xxq27pA11
UUM3oZBNuOJmN44VVTAjiysUrJ0ZwI3VYxSMO3pWffZINUQqEauZwpVBLlNIiCTrnYx2HiQNnVw1
nVAcuNi/8VuGdWWDK1eMYDiWlQLZyLworhI91WkWhEXiJVTepYbiWwoewtrwJI22Y0aNo9qL4N24
6pBXv4DtwlVmHIdTbuk6XnM0O5RT6ijZ/VQcth1FtJNcjFRqajYkRn2hVLysLR29+LxtYNXhrxbB
BUdDVyhea4zoEUfZkOfAyJAOTNWX2S4F75e1/QILEHBwOqZiCZ8DNLqlY/YSbli2e4hj1vqXtnnc
Xg0LdrxTgKxGlTVdli2Zn13XZruSig7Bl+T3ln7bG345RhgH3WWRibFsAWBrdYbm2hy3eTVOXKhP
ULSNzwwBkB3TT5pPvxc3GthIG49VascdRMjvMHVSPjG4Q+LHgvcou0+2lszdN8SMYxXK4Ij/OYaY
MbyzUMccz3ZHvexv6JSv18vdNWE6RYPU2bhJl308/BgtVxletr/gupNcviB3syQQ5NZiA8jTvI/d
CphTNZV3ERXxG61em1dL4cvDixYXyShDEUI+YiDCXfb6oThoO7oXfZ+1AwaMvIxJLjg4mpC/Rolk
onaiUbxfBsOxs4fOfhgKt0hEIXf1Rrm2w8XcatTKNDQxKQNneAwxwlVrupMDclnpQzBp4VEx28Nc
5U40L8caaFiz1vbb3271orn+DVxMBl3FEOPBxgaIoSd9C5mNfXTOzojPyPWHvfYmsMf27jffV3SD
DUSryCE5Z6FKHhoTXtr/QWAjsztFkJJmExiS4Kyv1ie0iy3eYRRVWYBzw4Aq6++afvmR8dOyemtx
J+IkWj3SV6Y4l1FkrVgaDReL0u1U+iluY7cbn63Q0TpLED1Wj9uVKc5r7Cxpi5g9dsdvaqY5Nt0v
o4jWgX2Fja/Ek4zqwNoYUY2vxAAwLB82wHcEoR6B960ftJ/OwDcXxlKlyWQgJ10g0JnId2111OXY
bf+GOEJTFUy+4BazbR6u18VZJqWMGXFA6aVsiVvQBRLxorix7nBXdrjLRc/iQsO01j/O3d8vDmbt
jiaUeepH0Sj06tZdmeLukK4CR2uXozpQqYarK+q5NTqvgrRd3Qix8Ktn9soWd4doGCa3Mh15m9y+
dZLTkm+ztiP9TdwFZut2061RfFxiUVOV/au/+aCqQ8WDMcGovA/melGHM17uHvC/B0391mXKadJm
R9ExD9olbo6bUxCcVjfVsBUgYS1VAWvfr4G/Cdt5lBawZDDIjgK+r/mUo7QD1TloykRsigmThmj8
77btrqK5tSu7XFradtI0FOl/OOEkp/RqzwrGQ3TM3MGX7+NbC9YLHzgbLw9UQTlrNZ5cGWd/v8qJ
u26q0q6AyHhN4oMa966ZZE+pJGLfXa1nXS+SOxxyuxASU9gJlbHZVbXJNO9QFUynW73KfCNNX9pM
9bIp+jAbdeik3Sdqtl/bAVQ2VPQyXfvSyDd1RSbEUjX+algytZAbGZ1zvT231k3WvwzGQ4Ocb/vL
/n4twHlBpYzkiKiaxfcaexLZyFiI7tnzabY/QfmnrU+9fjsLd/f3t9Wvlrh4wB7BGcRjGciN5g6a
zvAd4tiYKobTREIZ7pVk7Fd7XEygRTuocYo82iAHfXYl06+Ib09vCyjQav2s/UhtkUiBaDO51CFs
0spWJWh2zLHxiQzKo9XMfhLPj8ooAzk4fd/+dr+fi19WyPcYCYnUQkrQgCuz1JXHXWl87nrBBShY
Et9dtCItDhPwznp1/DUmH0gkuflS3crFFyJPH//deri8QVmixdYZe3653NLoYFsf6+ph28TvT99f
t4yLn3Q0hlpDxuXFRuHYxr1QglG0X1ygVEg9A8WDjFmVWoeAsgUjqqNL7emU4b5wphHcEv9uSVx0
1CTQf7SUoYaU42DHjqkKPsvKK+DXTePiIrUSqthhiFmC95lEkJocIdOMhw2ovIVPT6E1Lk5ISUbS
mrVb0wPdoYoVKJETnZMDK3XSPaa+trdP9MG4MGE2qjmrjPpxmOVDrkfntJUeWivf9cXzkJjBtrXf
U4Zft5KLEL0dtVHX44VoEcw+lfMB6hvqiHZ2+FRB5UeLl/93feQXg3zPsKxMzTTQp/G0QTtKWuvO
Y3Sg6uP2sn6/rH61wj0u1ISMg5ogE9I1+ATKFEnmK9Z9HAmi0QpG5VdDXIgYE2tWIwi4ekYjHTqz
fVGKzpFJ67UtdSY7utWVr5PMIIOggDek/Tx8qWZzn9iJOzVCOk9BAObbiEsPiXkVqgGsX6qMQWE+
Lqng+wkchm8c2l039smIZ1uX136p3A5pQCvbr9XjJHkk/bD9HUUL4mKJJNdzHE9ILxv7trRLp2+e
xvLrv7PBRZMxH2mJXADU+Y22w3sgSBIQXAuzud8fiMxTdM20ZFDeqDwrUhV1aQolPxRSq8nvpAOU
MbXsuBhHwyhcWfKoCPGzvncXg5xr1pJRaGGLp1UX3ifmfdUflVng/iIT3O1laVJili06kbLpkuy+
a27GSlCSWA+Hl1Vw91ek9kpvWDDB3qHjqYIOmP65N567v+hW/PqBOF/T0rpQQaaJ2tICbjMtd1rL
jUq8LUJHQrew3/eVH0P8M3mThEgK0UZyPqhDXXTpK2Q1xTS4Uz8/V/MPak6Cs7uebFz2krvJbIVO
qgn5Rc9qxxPNZXjG4m8fJpEJFj6unkY2uoJLFeLAWvNd3Z3qXOBxK9W3X78Sd2GptqF0iYrIDq6c
+jAFVTBh8ntx+p3iWv74GLqNKUho/pAB/Nw3noAcb+2kbiXkGxZAlqqceKNeH0Av4UySdZu2D60c
7xeogJndfYIRq2pSBb9g/Tq7/ADuOqsiW5ciVvZURwhxycvTOI430mLvlrQQJFcCTzS4qFHOkznH
Mxiai3Q/GjeqfVPNgiMt8BG+ZhCZUSYpOVZT9U+yMT2ZRfdt2wtFi+CCRp0UYZxToNfk7IBadKbv
iYijQugUXLjI20FJlAHPOSZupZ2KRwml0hqEiH581B9Ec9aiFXEBgljDqGQUDXDFDCjxLfJKRG4u
iLT8bA8qCqZuTiOqR8qhSm9lPXVqiI32LwDd/bvPwwUJEMzhmZ9DdFNpCs8G2rWaHTQ0t42IvIwL
FJ2h0llpIQqC0Vw3M+U7JRPC+dj99mvB7ZdgxI/tWL0cq0oMP+t20w/V7YAV02xPepQ+4Jrfa2wD
BZFA5HZ8m1ub48ViKn1gFN3pw0syeaPkanN3UOIbuSNOAkW3qtob9s1UHrZ3dAVG8+tyudggWYtW
oKXPlguuje/luT2UPviz3dmdAaKZWwccj658ks5lIBz1YTHu972GRLEuK8DWytz3hNiMXpQjEoH0
oPmdk2FcpHeaMzSX74RV6fXT9tPWeynn6harRwKZbKYYn+duCdwhlAEf0tfwDTRNAeALXrqL/KkQ
fVrBCvnZ5MWKqyROMGdalZlT9aFnUnSqqVa+y0tmVgLcfegWheZm8+TqtghwL1o193nzMOz6Ucsw
G2HNeDHZ+67X3CqsBSnCCkCcudFld9mputpdtRkiajP8Gi7ufyTMHsCOxCi+NPf4jq+0PcMTibT9
4al2MctdCpYxUW1KawYCk13WDn3ngmJM+n69y79Oh/Z78bx9YkQ7yv5+tdIaJdNFk5ENmX3j29II
RroZrQ1dF+GX/xAWLovj7gepsadylPDyK1qHUarE/jL4JrYUQqF+2jiZYGV/qGZeDHK5pNKZlKpx
bniE3iXm5BAF6pk38xgM80cb9ZgomIVPKNF2cvdG00ht1EJoxAung6V9W8K38f8/6fSrb3JRJqtq
OSU5WLXrEfq7pWM3vqU+bHuFyBP50eNlUdquKyzMuiGOti+NW7nSLn2d3fbriNlF/dZ+EVXv1/Nm
U1F127YAkjK5hRXxBDh4DQhubr12NEjLnTIcq/ElLAYnwYOnVDFRjlOHp01MvU7EWriaXFzM86Xh
RBmjLB2Ba0um9IAh4oewyL+FafpDSsIvMq1FNN+rGfOVPS5jRhs7sUPW7Bsi1Rls17ZPOdMaETWi
ROviYqY9xWTEyxHFg3Jx88naVXQCvHQoDnOBufzSSp62nWc1rblaGBc8+4jiYa8AOqJT82OlUCeZ
RAxCq8fsygQXKDHnF6uDgoJI3DdOGr7IytNsCqD9ou/DRUYVcPA5K/CMA+7cDoNRfayrb1pSe9u7
tX7UTJ1YEDIzTU3n7LR63WsdYwXtdskDw/KPTplC+9FyQqfw6DOU7MWc278PzyCIXBnlgjEUuEZD
jZAnWWbtFIZ6NnG4tAk02NLg07HfgTv6YMYquPe/b6933Tsuy+WismyWUSrlrJ1efFTol0E0NsCi
xG9J2NXK+AhsxhEwxtjO+F3R14IStbIrfFFivX6qLsvgg5VNDK0PMW8qD4sj57sONEGmcdKVB03x
t3dsPRu5LIl/3DeSrLWDDTgPE4GG/PrSuewlhweQ1wbSAakeRk2kg4hKbv2Q/VyiwQWocBhyUPGi
Nbf0iqPQN6vOdzVRBatj32Pje/GveUictJLVA+nbq6rTZd+z6pMlYVznQSO+MguYx0RL4kKTofbT
kKoSRv8bAAWpuW8tw41FGuUiK1x0UvM0avHwQqajfKDjXdR91iZBf/8Pl+Xl47DfcJW3xaMS/6Pp
pH9I701/2UeB9fEfIFS8sz1FEAxFX4mLF92c2FXOOF7SSvImuLyeH4b0tTKjfa8eW1FJdT1ZvHJ5
LkpkYz+1eY+0FEojX20/OiYuubOD3pX34gGIFYjPL9HQ4GKGotStnLAWCYQI43Znzp+1/ljaH8Lq
ZhpvNB3icPOnXHSuBZHQ4EKIZsW90Zbw/FG+jewbmn/Yjhvsm2ycLP7pT0m6LLOBHK4djpL5oS7v
1c6bhPJO71j8LTtcnNCrRDXSHE9RVVKOZtx8GEL6ZDfl5NTZcgCHDRRi5sdK1mqnbTMnrasgM6lD
k9ir5GZXRp/HKHE1Ot7nYao7dJbdHnKaOf0wZNJujtvOiTDUhqeRmxUqpAEZe/byhNeSaxiTYxbk
aXvj3nlvtlbEpUwZAXStyNFVt26UA7mR7nQXv2FHXqSvhukw/sDGY1zkqkNfc1c5SJ+2f8D60+Xi
/jxpSJknLTqeKHHW3ZGUgbF4Br3RozfL8vp5AR4XNYWZOgKrAofkKcO7ZowQtrDs1h9w05Q4duRg
nTuPIZWquzwQ8RCIohiPE09I1xq2hjxOJgBHAW4SGA/6p+rb4nbolYPkXVDXfT9TW1+Wi2N6UVEj
zKAcZNXQ+rUxLECi74MNkTBQzSQyZs1H84uVxYlTW/LklBUeWOYEUqvBfgYTYOxIjf4jVdBHhB5W
n9CXEmA5HTz/BNo2jZ47smTsDVrsbOktj6bApk9N2Z2X9qYycsVtasQx4KGsMr1VNMAV++FjH4Vf
Iwy7FxOKgDI9WBCU7pPWt+XwCTIeTpJYxyJ9kJUpyGnkEKkBrLJvDuGIjG3QHEtL3CaT0b/NMHYc
OdNMXMhyHIZE2mVGI9jB1aBiKeBWAuJSl3lx91iv5Div8WpJutcRMDrImMgHPK63XXE1u7qywgXk
aCEGBEcR/rUGentlf9Oa41e7xpCTWX6fiYjORrQoLhIrZa7VLWBsGFq5MzAiU5iHljwPym57VeuJ
3GVZPLJAlmJLDxlrjnZXfdV3y8m+naCZ6WKwFYWlHKj32XDzG5H69OrlfWWWC9D5ZFgDTRFNBsMf
zHs6ICDvLAUMbd5oNq5gkSw4bh0x7uquhnoZYxXvzckdPWh2fmFA43g/I0uV98rLtrXVpV0FSs5R
sqpCJTKEsZB4snqTAMyT0kOc7iDeqYiyEkFex8PcF20OxykC7gXkVHMbjOWpqQUJKvO0jc3jIYwE
ZfOlN7CeTur2JDd8u4AWkgqeinpfz52TKHiihfp+exdFVjkHgfLa0JIe3Q69Pyf5rZnty/BUGQ9m
9ahJPhUNIQv20eSuVxv3TD1G6Evl2rdxOddLcx70RbCTgsuMRxpPRl8mc6kyctUgofcSKO62N201
aFxcj8e550vTTTREj9AC06GZVF4vnXu5dkr7x7Yh0Uq4VH/QmwWUQDi+OvA6YHZsDRF/tygB5iGt
OlVzwKffp3CSfY2RCtM1cWaR3+y1w/ZqRHc+z5lDSV01NuYqPOnUMwVmaNdEN/WOOAtji/SFXRmR
t3EhItXbJK9lBvY7lgewWe+XV1RYTuWz/okNQKS7lLhC6O7qBXblHOzEXT3PjKKWMntYkBNjbHy8
ISYSDscawBYlOLqi7eTLlpC0TiuQYbJWxT/qB6lvHVDadiH77A+vZLf9+QRez4Nbs8rGpA/BuP2k
jsfWSjxKMd8JoEFFM2/blCAq8WQ5mCs1tGFGLATFJ9T8siA7EKZuJNhBgX/wLDljPulV06OeXpT3
uYo0anbk+W17KSIb7IhfuUMUlrIdjag7QPZ2GG5A0GeHD9smRE9mng+nwpBDVlF0k/+PtOtajhxX
ll+ECHrzStdGLS+NpHlhjFt67/H1N6E9d5qCOI3Y3WdFqBpgoVCoysqcMVwv/Zod249OMxJpjGeL
Vdi2/cDCuJWtyrr57parFS2SJmmkQXhN6KGIDql+ZRWuZQaCRbGCzOf78GyG2zhitPqs9QPD0Y6Y
b9f8DjTIvaP9MAIJJS8RhkG0KvYdV6tqMVlZAvGJ6zftMBKTIKaPLub32kYT3B4bkxOs5nBeGfsp
K1MGGeJ5bHBuwYVaTrUjJ15GrzMjqIc7K7xNtT1pHzL9wBgE5uWZhgK3Z2Hv0s5yaRoIe5e0blF9
SAaAT/PvcvfXmHeO9lrCc+JBlBWyFOKSOfZzVsuddbkKpQLLjW6AQnBkTFHVVybib3zsBCvbPGzn
dJcPUZ0SzS0pMHiTa34ZvhWyV9ffBH65uZyVDS6FGTBiWisEJb5WTRwbnm8/VNldYaMq26EzbgEs
UnrD4OPWFljerNyvLHMlzHwo2wQdd8gZhAnQplaMp6v0Q6G3EWr6zmxAiapMHQmDOMmCOafL1jfP
x8o4dxzDeGptgz1gGpyLCiCcJHVT6dYSFfFFdrhzWC/GYvQagI7F4k/QBK7rHYncCQMIl9ezecWs
1sMdwiSv2lpucU3naBaAawWc4MgIQNF92cxmNnA2Y3Peksid1kwttm0yOjcxJWiGQdhukpwOgJR6
nPz/Zo5zEb1JutjQcNaGAiAC2u5qI3dbDNyV0F+acuXrZXPbKchqeZxXDEMDCuIaVZzeY7CFwn8f
OH4KUTVaHCKsRQvtcd5ha+0y1QTojMbHC/Mb3mOB9lbu82+hg4z15Z+rYyJSr5bHO0mtEgIBYzQN
YldPJ7Cx7qtINDcu8ESelIGgktmNWYMkHwQGTFDqb5USUWzcvnZWi+HicD/RrjLr93QREktXuWfc
WV50gPDRiRH823dCqnZBOLa5VHhOMfKZ18B9hLY/Sj9I/70kgoh/+XwBe/XxcikwR1FrClDDaQea
+3F0apoey3rymtpy41REKidwQAiBf7Q3tFke2w3OM+PflL0OPGgocvia0xzQafwlREZcDoeyxMUP
KaRhlCfIgnpMHuJqMZ0q6ncWHdyezGDUHSpfakvXTlB/hHq3PlSOPX4r5HCfoBjYpsljXnTPl0/9
ZYfFLPzHPbD6XO8NLT477BSQnTh0ipbOxRbTCFUIUvea1yxPTWkFfQUUH9jZMBUUXF7QZT+V+Xny
Mg7H1E4AcK+Uyum+0gmafCJxD5ENLpTkERnnqsb4odWdQBzrYPJ5Mu4vr0MWnQb291Wq1RSjpMsR
iqfpafK7byM0GRq32EmP8QvdoXlwCCEdouuu8GUv+lZcbGntdmlqph4pHSW/+1I8gJtzn7nRoTst
P6RA9ZWXbi8qboqMcuFlqkAEELKX9jzMjtarjlKYTpxMR70XaTWLdva9bbPa2SLNWi3CWDtEdGZP
8iWXXUAJ9P+SnXFCdZph2YrHSHjjMSf/lDz/DtoyD7vsSrVtwgEXbGnfGspLIiK62H47rgxwASZP
wxhjLLhR8xOaDT66ydDaZbdpC81pUTjbPgRAeWF2Gjerxn2xGCBZQgtksCVahbrtNL2/zCKm3e0e
nvXbCg+asEe1aXTCynNfWVJSBuntsGtPmt9cM3HIanQ6710H7FpFxicept72y7N97o4o5CHJlwLf
LFocNQz68CqOrgdhBvuHnoKlKTa4/SXr3WdXPqmWth0bBBP4jA8l/Kv0ml+A5frzvbpbPHKs3ezR
vOuF27sd/s9mubNekK7R1A4PIEYTy6CqlTO4oas6ky/5sQsiZTyFHi1vdC1HdSUwtEBF1W1Okpd5
iUeeRHWpPyQ25x/EedVQJy0xVfwg9PAJubVSP6ZBGdvOiGhr3CnVU9LcytNhAKG0NTwn5E0QdgU7
wkMmFbuZwO/8nsGpgebb3+PH5Dp+xKdwGXPjAKTmwcTqQz/2YxEcZDvm/179+2lYeUGHT6HRVEc5
5q/FTZ+YCmqxU6kDOrQhmLzuqYWQbOgqO1mUuIockBd10TM7NSwbmGxWgJS+lEFynzyD1uhaRoc8
/J4ALEo80QNRaJVLP+YwN6DohM8dV/D72bMzt0JpCAD0BEzoVTCcmiAGBv6/+pnCJSRLZZRLzLjz
I8vt/moP07WB5/YBof81O00nHcMFoqR9O2CePy77++rjWo0+Y5wMkLlxDkj0Nowu8iGB926XFc42
uMyEoqmq9Da7AfAS/lsda/JYx05012zGRVu2DN0Cb4/MlynDJOztxEJcVJUFdALKsS+b40iSnZWL
lDQ2T+TKFLempFHsiFR4uI2BdWRvqtbHcIRQ+XF76ATEMpJsgVZP56fFiikEo4SB9DzLFadXemex
9CupVhyiW6lTkhni5/mXBr38eSl2k0KhB5k6qmw5mp34kfql1iaHYHpUanLHnoiom769D+ffx7ls
M6RGKecgL1TnQKK7MLkq0YwIAS2Iv2X0RxhWgrLKdqK02hHOY8eJZAAPwmJ+mj3GfTNfAU3ij6aT
HWp/8PobONbdkLqi47mZKa0Mc5+ckqlXFR3ZYCbZh0m2j3UqKmVuO/B5N7n0WhlBPraEEBFudb9G
OWAZdip5sEUQZ5EZ7oLFYEueFBkOZGrtzXEBU79byiciKk2xf/MptbQh0Wmapqbb/MWhd4VcFBQ4
1j75Zqu7qaKQRH61M9TYtd0sYmrc9sSzNS7PXLo8LwwmMhtZkauox4EA4Rc+LuRrX7mKdG9Ugi7w
HzzxbJG7J+zWVvspxDYuRxlSs7kXEoe40eku+jW6DMPVuvUvYKBnIjoDbC2XdpY7dbTRqnlqEH3s
/QCpuDKIvfLFeNSCIogCET5z8/5ffUbuwCGGmrY5I/molb9Am+sn+l1h9pCAuldEz7xtxzzvKHfE
prKPZb3GK69FwrcczerYpteSqPMjWhB3yvCmi7o5QvncsF+naHLapURngvpmgc1bGknwtTYoRPEU
WW0gd9ykypbRY4efTK4csGed5JdBdZ3hYRd6+HZBtOs8sst9IO88825+U/b/6ppf/QR2eFbXvKHl
o8yIgzHc9nWx1fsuUw5hHoroqwTfj+dvVscs7DJ8XoxnEq+Wwcml0KM1Iyz345MgqxCcAZ7GObHL
/8VKqAu2DooCO2xm6JrX7B7uqCci0Nt+yJ73kOdzTusS58BEgFncxe1uci/1bD/+pgWQWBE+y7ff
HCtrXHCpLAwbWCyXYdLSmR/dgybjrvZHOEmPhzPU3UXZ9tbH0yVFRrxGi0mxOB9R7EWG2i24ezPy
EhfXOWQYyE1hBZe/2zvlOx+7VmZ4oFpcjlQhEYYorgpMIkYoE897R91XELuU76tj6hHWKXEharfP
d61XBPUvEugCzPlW2rv+EdwLmqRK3dMaAXQanqPsai5/GSLhVJEJ5r+rIxeCqLgwZ5QirMFAhRGt
5dS8iTRV8DzbLEasl8I5SpaX2VTHuGVBW4d+ISkPeSy5cln6StvsyhnaqSFg0iVgokZ2Hdfda2aU
BzmTG9dU6u9tYZ4Wa7i3x2ZH5941Fuk6jEji9LkmUKgQ7Qh3a0lEDuVKY3EwO8bZfasHpigJ2MrR
1pvB3VWalI5Ggk32qrxyc8NyKtl2LzvwVlazNsHdUW1TLFWTo5Y7yIeRZg6l1yMEwdq9HvUojQus
bcaBtTnusoogqDZLDKlS2xCBwWir176UV7lTHXqfARVKVxPwpAjiAC+wYRvxWERMlkKPTlJResYU
VHHsjUJk2Na7cL00LuAsijrrowbPZURm9V1yrK8gMRyI5VSVrdzwbAkE5R/PIr6YOfYWXrmpVP7V
E/oDFKXHQRli9NeJM+olNB/VxmmUzlPBiwj+o+EWvuq0cfZo9FYTDA3g3DKksRMM+0+DPwzSHvo8
DpEM0ONIh9mwnbB7JXkbLPN0kgbDCUHRQmIRTcXmSjDHaoHM37Y1iXMH7Bg1cxsYqTEYT2UQHtRd
h8aQiGh32+1WdricxYq0asiYoAabC0ORf1fiuivc8chqt/U9OQjJl7fuc31lkfOGDLRaEwlh0bpH
HGOFYuUJ1Vsv3WdefC9KiDZP8dkaX25XYjMcFHasJvVYokJc6XtCXkfdm1DWioUJ+6arr8xx9w0t
qGboVaF7ZRm5vTm4WvRDi/1+8cLeV1qcs+ue7P5FoFrZ5C4gjBXTaCpwnyut6XTTvTQ/j9HbpH9f
yO1Qi+Abm+nR+oxxS9RqLcYIKu47VfZYmcfyaj96sh6ZwAzGTLzLi9vsk67NcasbQThbQB6LBQ/W
L2ncyLdvOvQJGTN45P2bVtDaHHfLglkui9XBBt+NNvoGtZwxo17YqO5MYtHSLgdgMNh/jFa0Vywy
JdhJsMnfjq9gevqZY3ylvgrBhXEDIFXuE09/E9U33nXNP2dmOshFTEVRMAbx0e6kq0pqsW56/dp7
6R2TexmIY0dO7zDIJ6g/9un1Oz1sML9d/pzbSz6b5sJNCOh7XrxrpSSe2ezmAsWcTH2+bGQ7/zgb
4SJMklOJUqYJp4NmQ3IH6S9r+nHZxOZ0lS79tsEPxkmLQedSwk2j7d7pYfatT1Gh74UyWIId45lw
ZLWsS7VCsXbIYqeD8LPxlldXauYLFsQc+4JTGNw5i9tQlaIImXKKoaT3gx0efqiGByUbkPxYviRA
/DAn+2zPljQd+iGAI3AZHBnzUFFkFDzr3B1rKByRzrEtTwMqBsovlxcnssX2eJ2iS+C7KNpZBRPT
k6Y/FupNoUcY27rTw+Cypc2egi6dl8WdLRpr1BhaLCv6kjxoPsYUj7GnPgAIMHjxvt0ZD+wVKWxV
bqLv13a5g6WlOui6E+RY2q64GXbFjpH46GAmJ97gXF4jC0uXvhx3vOpK7hRTB+qzqnsn6qMHNe8E
JbftE/x7F/n6Qid3YZ2wMFFPV1rmKdOLUgsc/g/vqbMN7h6z0iyqShOvlOibsisPZjD5AFaj+4RW
vG/73SvrXbRfUDadTlVA0IK6vI2iNXIHbtGyGX0MDIyVI0YHs9dM/qLPolcFW8SFb6Vy15k9mwCZ
qoBqNf7iUsg8RkfpztypuDtF/UPRerjbLIzRzJ3mBDXtIpj0m6Y7JN3j5S17739eWg77DauDPHWm
tZjsxmz8we8PjOlCuZtP6p5NmxiO7Ob7JDA9limzmHXZOvPrS8b5KJKZTW2nONqafqWjTW34cQnm
wL/67iGJriZFRJH8hzvm7KFcLAGR+hCD1o2JLC1ureZuXb3UeANEmaObnjxIYOl0VVHBbfvCOVvl
IgkIZWrwWuNmi5OTYd/ISePUKNWIaNY23eV31qp+IvEN7bykNS5pqrqRehUaz4WQZX+TF+X81lB5
Gt8wpzmCMQAcrLjGKrCMhKh/sd0I41Y7qJhckad6Ehy6zQ1crYxzUmAI8q4p8NlCUFsjAQdDHnSC
5JdmEjI4XH5uqDbnkn1hlkyfGaOLTQA1eRBrVOZhKPdUe1Xl5yLcWZNwwpvFpU/HYLU8zittWUli
TWE0Dof4p+w0LpMRbk5skr12RfW77fR/ZY3zxpgYg1EzyeIOcrGaWxwBXsQ0o8OCcxc75e5fheWV
Qe52k0cbs8IED+/S/taCc7D8mdnB5UCyeYH+NgG1iY9RLDbkGbRikE2hBDC6pnX7aRTc0Zd9EFyC
H01QJTXrnhGlkR7QTnBDJc/97I6oXF1eisgOd4lVVTYBNIKscVyCns2pn2LtSi0f/psV7hYrlEa3
pBCRtzAjr5sBL9DpzThpTpKVr//NFHeLdTbkEEiBzlQfeRCNtMB8ax5tW1SDF/i1xiNFZ2JQYK7g
1/NrfKcHeaCVbvWDwcnaXfw8ff/nOtm2co6EmsRFCqUe9cViZE2LJrkEWP5SVndjWO4ub992deDs
2+/rXt3QyqSVtEd7G0ge1rXv3OLaAFSOwWmioBIUmlmo+XMoApfFRy/PlxlDEaDS9BrrKm5bRzO/
mPJRandR2Qsuf9EHe79qVgsr82KoohgpaevlT4ab+P2L+pVxOQK58z10iWBpLK5dWhr3vRYzMu1Q
BvFKA/b0wlnKxwmHN2/dKrntjNvLX01winn8X1UkRpOHMGZPQWnet4aXVychymszf1q5BhfKs6E2
K8qk0JTBdEP0y0fLSQ0JucxjabhKsyf0v340LpjnWgmJBBMw5vjAurGZn95G17mTHMhuvLY9RRCn
BB+Nh+8tBWj/iAVzLUWZ0ZJOiX47lEpg08gtMbxrV6Lm0/Z787ypPPZitu2uCisgSRh0M9k3O3SZ
j+FJ/2qA/K3EZHLkhdQRvc9EZWMesAfGFap3LBcGiv51mTG8kLmN7SzeTfWW+uBXMoTZMLtKLpyI
9+776gAWZoFxx+S9Ui2jUl0c48f+yAju2vtpL4osghPBI/SSxTJJUWM6o7QOVfYl0V2S34Sir3c5
B9b4Gsgwm2hL9BPjw/cy3enC/ZwJ4ogg11C4OKJF2pQWIOJDo8xvute5F7QlBSm2pnDpoKJbYyJL
KLDrj8auDYwd9Qo/Lx3Dk+8xBDFBCBlUbN7lgCUIJQoXSmLFzhaNzSkr79W3eS/vmkO/Mw+XzYjO
Mxc+eq3P5bBDMXgC3TQmIR1SgjQP7R7TnesgJSLeE8F9xpc9+ika5QEoXG9Mv4VD4cp243RWAfIO
jCOImEi2CyDn0MEDK6RkiKEzhcd0589etk+OylEN1L0BdN3sMlj7G6MAmDzdLbwoqEWIQsHm8jCL
Ul2yNqYIIWrvLjMkbCJXpldTedJKDEtXotaM4KzxlZCyGIDtJh2SbuvZDpt9ZFvXOvzIuewyogRI
5XISmo+K1tlItHTA2DGhiYpLBkhxdWCK8aKsbtthmEYfk1wxPxWH47aYOwM1lw6tu+k2Uh8T9WRk
t1l/d3lZ2wfubIgF51XwJfVsTh0FVJo9pP+GwWqBuNgtWg+X6IdmNtdFBx4FUzVAI3qjprKjg0E0
ta8oMPmX17TtEec1cV9KBuC9MBlcWUsPRrS351upebls4g/R8WyD/YbVvllKN9oa1HnRxp2+xG4e
1EH1K3zC4POh9OOvIA75+u86nraqqwbcQn7vka9MSnMHSkBI7XlDWbld/rPLcBtT25Ha7FqHlvC4
5P+Cz0sHh8P/LPJhywylqKAKgIMpxZDYVDl1AVhw7ULSRlBa+UMWfjbFvWuNtDXkcUz/TneoJzv5
LejsHHThHQOlPxHQfNtFzuY4ty87ZDlthFm7ZqYA6V5X5BvwJpd9RGSD83mrrKgJvSkMn8lOaLhy
+2BqgtMrMsF7urEk5dLCRJmHfwF/vh/s6C3rRQXS7aTpvFucs0tSN3YzGyNS9Ks4u53Towxd0ml/
eb+2Q9HZCpfR1MqiyjmT1VDJ13z8STNM5z721KnKvbzszMS/bG4zJEEtEPrvtoxBM/b31XHCUHUi
x6weVPc72Q6KWj6W1k2XBjoJBbna9t2xssWlNeqSjAUZAZlTkcxTwD7GPaNjZXITiyOq12+fpZU1
LrsJq9jMJBNDN+YyfinjG9vUvcWeD3ah3A3V4Ed0jh0DQUQxMZcyhk+2AUBMLCoEb8JmoeX8vx3W
+XIY6gUGOu4gauh862i4abB80fzci/yH6BrcBmzwKT0WEgq2rG0hou7ZnLxYm+dCCk2zZWxaNup6
0AOMYQf6y7zX7uSr0ItAF6QF4zVSMOumCEpXiQR30GXvAvDgo3fJatwmSgHCeDsLlAaKs0FBoY65
I+HPy268GQJWm8xFGVrEJpUb1LXQBbWbK3U6yIPgpGwmdCsTXJTR5NCqIjZtgOPf9gdCoI7c+S1e
AChDZrlg5z6HAeAc2cX6P0lm7lzmLTqQYaljNcmzPd5rxT4E44w9gzlFwQTM7C+KYH2fw9tHi9zp
JKpRqiHThdHq+KGVQfIRaiijzYcqTr3LX2sDovHRFnc2e9Po1SZlJELQTigPDBlcuTWUd57rq9FV
gtLXAgPdVw/nQgS5+fwdP9jmoQ0jtFCmfpFQAl1mh+o5JqGfzDJxwpJxPnadKOoJ9pVPYvu8biwN
qD009YDw+TY9z98R0BH5rB/Lq+xL++p7bLhC9Rt2tD7WEz4ukzt6cT3Umh0hlbCumaY23duucrsE
GC4FrEh0NX4+fh+NccdvaoairGKZsUv4IEqyMPaQ/OMi3kcT3PGrNWOetQmY/KIFmogUvgnJBLWj
rpKkgcA9BYeP59wto6SeFSaB3GGAPdwV6MZG++Wa3IzQYkG/8j45KAHrB0WBaPL7c8T8uEzu+jcp
hU4dE+huYqSzb3bh5baTz94YCzAIIrfkAoxaW1oWZww52FXoUDZ4hf8K9dYVqedstHk/roiLKxDm
HBtEZkZ5wIagAY/dM3hsEohOmmhFXFAZ+yrVJRMBLI3V1ySZ/VyWbkYQzFd1K4iVgq/Ec5DmttyB
qAsxJE6lHWhOblodtNxtEj8oS+FVcrmIXJKdoAvH2eSucT1DJC5kKO7KtwayCBP5guloT38PTtez
Y4RCEgJ2oi6Z5CKITod4olKOy7s9JObJMgUeKL+TOn2yYBs2WCBtDY1CblEN5q8IiVC00Cp6LUkp
eFgAXEpj+mq2ZN/nhUMrwLNmyZNAdW5o0tfZik9yQm7tBm+iAirOg07cjgDrr8f7Wqm8ctBc8Nzs
Ri0OLA1E+LPuL2nqWFW4J3ns613styVVnNjUnG6IDgb5q7Pmh1gavSgirjK2IQDU4F23m/2Y5J7S
dz+WpfGjsXQWTfabegpGq72T46p02ig+KdZ4asJwNxuQoB+1x0wxdooxBmpJvlngEJkIWKXaPMVk
60uUlT8h9eKA8+6GFNONSvXHyJCvMz3+wSQpIY4ELZh+uCLT5JIpfGvn6NRF3VsqESCFvi02Prk0
eXh+ejO191ZpHJqq+x5nP8s+8brmZQTJfClNxwrqxVJverNZ/7S77+DdhjwtSLrr1zqFrlvXgMUx
8vOJuhqhDuksh+Rg9A5lN6WS087ml9yEpEUj+yTBqI42uq2x/FTNeJeQylPyX6Gx7M1Ed+JhceUZ
MrjaMZbt0tF7el1FqbvEKM+3c1BG4zEZNV9qJreqO4dOb+HCkow0KJr8SzyXe8kcrvuY+pOeH9Hr
9eq226fVtdliSGDp9j0dnNzEvSm3gW6nPrEnP8Uwu91axwzS2nrWOVafXhFjuhmNDPmffls0y6nK
StfQxweQwTkj6PKrPA/ipXKMCW5hWse+q17ytD0uvf69z39YxAIWyjRPqaVJjjw820ncOESRDsZA
9+GU+Z2RP9eJ7bQaiNg16MpSzPfYrUeql6WXXSOvHo0qcpQSToxRtVda9fcmaY+kAsd/+iuudQTZ
n3hrH1r4jEQlAeRqo22BULs6T9yJzTINsj8FruG/JdXzILyLrln5AL/TSe9tT6R/IrTIXfySUgxU
6RAjOj/c9beJT9yB8SmwsdHCI6mTu9HL5dt5M8yvFsklAkasJRWJkBmH022S7+LmZYYG+SiI8BuI
w497yVKe1cO47Lssk3LcJtLOOLa34UHDPtY3bGhNdOdvPIw/2mJLXtkys0IerQFXJGMKYWUf9cX2
kf7eqf5ypT1c3r+tuwuxVpMlw4BZnqLbQmSw6wQPwmjyUuUOBQCXSk9V87QsIvmOrVR7ZYq/tBS6
RF2b4kmmIbaYNHFIcejrG7ncj/VNhWBxeWUb5UhLWdvj/F82pcXqO7jGHKhBe4uivx9BlW1BCa3z
JA9BHxdls9NEz9zNHGdtmD8GNgireopjwOrH6n4EnTsThGj/BVz64wo5548rRrMXs34XYpri1uUh
rjPHgL6BYCvZVvFX83pFnPuDP7P4e7aehZL+LsV0Y7Qzd+kecqhA+V62xv7ZJWOc/+uIW1aYYcSj
qe4AmyflD1XIRb6V068XxOW7oQaNmirHe0gzJq+vZU+WMxdT2gGVU0dJq6AooTGgiDBsoqVx2a+s
T4Nt1ni2NGnm0TY+mj3kUGxRx3ArKK5Xx+W+qbWA0VVpUIiHBpD83OUBaZ7N4ek/fSeeSLukVjZV
Bhq6Uqg7ypLt5XnZN2W2+29muLQwksmkA9CD0US1Oqhy96jmj7rViAbaBR7Bk2dndd6qjY6UWi9f
Y8QK/aaajvUMQZmvqv7d/ufCWh+OLk+iXctJlrQtVkWzYMoSl4T+COKry1u3eSGvHMHiAoQ22Jmc
QiMVAKUR1PGKnz4adz3Q+RIT0PDrHRXxXImiLk9Xk5V5OoGsAgyxJ8m1UE9x5X2xazzot3ytUGCs
gmnfiO5MwdVicSFjNKSlXRQ80ZPmZkA3NZVbNwEbNeSUhv6lEAEB2bZdiFC8potGZr2rVODZaKME
s2Tvx2XwBJ9u64m3/nRcqBgiTUYHF7jJv7Gg9S1Y/5+HgGFAxuvoUYQEFbk/FzJMqR9bvL7+Hzzc
76cg3kNmVnCYRe7BD8qPWrkU9YxZZql2aUC9aSdfLamnQjxBvu8OIGH2Ys0Rsl9tfzFTAYWSjDoq
j0BszSIbiQIANlqTPj0w0rfZQcS/t5zuMO6mF+FB2A71Z4ucS1JTjgcZaZzXmVcS5DSQeYi6NSIT
3CWmkDyU8h5l7ri6lcaDkjx3s6DbuUEHw+LUeRmcG4aAdKcT5vZQOGR88oBUYjKx8FMv+RXtpFvq
0i/T7bRXhZhR0RfjHJJW6VQULY50TIJ4PCrGW0qDVgcPQNCP3/ruBXIlTlc7ktQ7vfxULYKVCzb3
PclbZeFxv6DkUeI+WHIkrD8YP6Y4PrMv9DmQ/N7dTzyVNrR5zQk9MNaOyT1UMK4IyD7Mh9yh7gAO
OgwOAs4HUNvl6LIdL892Wb63WtxgtZWimsxur6Pd66UNJKbDY6f6VfU09KL0UWSOS4gT2ax1e8G3
lHZMJ208yR6bTdAO9g1QwNS3QWufBWBgF90Lf0jFzwtlXrZaaJ/31OwN4OiiXvdHG2xjMdhUIsMv
BxvQbZCKpemOSSjHRIQO3o6oZ9PMwVamra5qMHeKctZ7qw1kalPA8M6iiLrpp7JkghgOEtCayZmZ
6JwnRoaXaakb/pSEgYoG2wiq9Mses5lSrsxw4WyKI0qKAn0Lq7pqqm9zBjB/4eSWCBW2uWsrO1xM
M5tqyijwP95sQK1QG54VdXoz9MJRzdEhi3nsq7+yPn++vDrRJnJRbqwqKsvs9rNQzyul5tRIGIQm
6eNlM6JN5GJaTGlVZBPOQagXrp7flm3sxnXvDWBFu2xpO/M77yOfnGNWIE1qG3Gb9dQYThF5mGPd
hQFkgyDah8AiUhYT7CGvIkHGUZmyiuXp1FHCn8T+ootGWzfjyGpRXNhCqSKhNASIbx6cJr2umq/W
+JjnV113J6eiTt3ncSPcfCtjXNDqzJrqE7uA0kN1805Kcd8cWEQWYhPYz/50C6wscUEqWYYcARg7
x2DN1Ouc7hfTbGEQgPb5n8M8Py6LixfxYjRZMqBLXZG7cnrVpqcccB/FCkqAjKNfl91Q9MG4qEHn
Yq61jjl8cdWTNyNS3KzbNdp1TG/rSjSru3mbrvaRix3VNOejxoK9bYQoMP1SY2U/SgCEQ+RuHhcR
GJg5wKXPxgWNoTfGTq5Qp+g9htHOg0xzbHd20weQCji2t5iiQy1yFC5+kB5lSPgJDjUoeZTqIa9u
mxmV71PcB/H8Y2ruiXJTRbuydi9/R0FU5rP2Ui61KmUt0LiyXL2vna5Kr9JW7pymTAonKu0bu4sC
q6i8y4YFQcXmHv9zmfZ1NqJgYhQ/G7sJpCd9iQSLE7gNLzaiV6iVJBOqJRrGanWvxYecR0emX1tQ
sF1ezmZSe/ZQfg7UIFI0qAou6w7AqvFXlwna4tvnTZN1EA2oUCrmzptMMyMfbVY6kxW37+JD0dle
hsepUpNTp0BGaBkeLy9ps1yNaaTfNrlTly4liC4W6Bqwh6oMQh0VGG6UGFiyY93IB4G5bY84m+NO
nZl0Zhe3wN2xi03/IZ/kPXHpzvBY8zP5WYG/QcQVKVwid+7U2pB7qgJ5jIrQQT1FSJSd9AuroMDY
o/nz8hLfxxQ+B5bfS+SZ2Lu5bNUBnQ2v7RpvqL6TZXpLEv1RSZNbYg0PJtpkjhylV0bSX4WN5cg1
dSHKBo20BZS6bYRO5PdqIj76hqeGhB4t0UeUymPUk5+T+iWRe0fp5X1ol6La97aDn386d151KwLT
FBscM6qbZn6l0/3lvdnA8bHr62yAhchVVq3UVaiNHUovyo4GqGcFS3qlPPY+m8iN74nuhsJZnO04
fzbJ/r4yaQ+SrYUV+misnG9+T47FLjwlhxkUQOiivYnyqO03y2qJbI9X9upJkzAKj5jHlG3wKHST
3TsrmpiHWbQyLheALL1MJyaormjo/uQn2oH5xw/70dHlK6X16tB0qXbVRoFZfyOG4IW9famc95UL
Vm2eh5nJ6Br+mYKPIGB8IgCKjHhZJFYMr0s3x5QzzfbZQkXpomgvubhEJUjNWCGeEO+8Gn4JOvlo
Fx6GgM3qgErz7fJB2F6VqUNUGsyWisSFJG02lZ4MeMEnrTtod01/FYmKZtuXyW8TfAUki4epq3OY
qGjpNCPqcjeZ8UjAr5rRYAoFJ1tkjYscptFEcjVjCC2cb/PE19JdjBOm3JbUAXjj8ub9IYqcl8ZF
Ea2mA2kY9vj/xRhqkCch5cYcBuuyAoR32eB2WDzb40LIkEfxMCYoJsVj+RV3Jdol8q/LJjagvSwy
nm1wYQPJij4WTCVEd2igfS1P+VO2zz0zcsKTeq2juCo59TW6ny5jDblsfDuFOtvmAokG+ZgEcVLx
zOkRA5Ka0jiJfWhL1OkEGdQf7uKzKS5qjEOXqlRG1Og9JiWV+GEKjgTog94D8rNbRBUkwTnjp4U7
JbRDKe5VL5HvG0zlVNNjC0nhy9sncg8udtRVv6ACgVKRbux1bS/VgrRwO9Ke94wLFskCzb6JgDqc
3WDZkQnDaoH0L/iYP3ggPxE8g5gv7FrsFbBCYftVGt1IJPct2Cl+AtiekiiaKPILfbIeoNr0lGil
AIgm+OL8tG+cD5JRlHhktTJYbm9JDQyUwMQfqjO/Pwg/3mvjEd7NKoIdEwA0GTEkQAK+hnL6ex7j
228iTK7ghH6a8R3ktm1SPPvDETi69LowoP2h4cjolW8uwuo9i9afU9jzArmAkBiQT5hmmMuhIN05
5SME31DQmA7/R9p17catLNsvIsDQJJuvjDOjbEmW5RfCkTlnfv1dLd/joVvc0+d4v2xswIBqil1d
VV1hLfkgKp+IzotzCLqml4ZUwZcP1cdkeC3mK0kEOilyOir3xinadZbKzGTxYvLi18KbD9JzdQTG
mRN71tNlb7Dfczl7cn7hdymrpmxlvOLU5YmOodfEDxbVPlI1+jyExaslJ/bc1zfpDK5sReocqtjr
EsgVOabd9xwA4rZC6sPlHyX6yrwLqWixqB3qifC/R235OU7WEbzk3mUpu9dbBUCeoSuKqpvcd1b7
ZM2sGTEsna/M7or2x8t/f/8gQTgmGxqVCcLln7l12kzaYkjIeFs0xFk7q3s2wOWoOORazNwilMb5
9XgZzRloKGzYf3Q17NtEHj2G/q/1WCF60O7H2+jGHdEMbtS2jlH+IgGTBXZWn5GASz8YM2Z6MlMh
BAS7Wu9u+Vki7/BJpKbwwbjla/MQpZWHaci4DrBA5gqOTSSISw7las1jLcKNWE7tU+1jZekIvC67
AVvW6LGEjXrS9SxYJFR3bX6jHpclYkVsQgsX8Ww5vQFqPTIwd8XGd0Sb2ovs+SpxzACYDI50/9aq
O+qvmAP1JxHrruiHcOljFsVKVVFcvlX52cV9MGkS3rmR4Irv9+aJYhDsGmHLnh9rkFrFzJLurbSy
eNEV8Pk/j1fkqHutNxzJVYUZxDvR0unOQhySho1Q7o5Yg5q3pYEZthYYyert4LFWRepGD5KTP0oO
4xxpvrG4mNqZH2IxzTqKYuP+Pd38Bu7mWHWKOSYAxSIcTyhhNQ7gYRNUcqWgD0BO+HrZmneN+SyN
L6YOmpEPhYHVMYbYWmh2WbltcxtZonL4rtVs5HCXRoonDVPasJoivjHrl4kG3ZQIMlf2Zd55gI0M
7oqEXdkaNUv8E/XVSq716EqbAdlzqArglkmOJHxm7yYWG4HcVRjjpJimGbsWxlB4stbYxlLdLFgy
N3o3wqwTImPkx+3iVlpk02QQ1Cx2IGj+MFceZC8ri7iVsMToqp+xqVbYwCt3Y1BmGI/9x/ENP6J7
FLO37ZsM1RUCzixL59NeMJiv0ZrMeF9VTznCP4ae7dGYMAgvCMD7mSk5S+IO1KSFtswK66GM9eMw
pYBgyk8D9uLKsg4ibEkMCVA1wWJumdTBvqxdo+U8miA+S2VRg4Vd/ffGdf4t3FlLkoUWuokRmhFb
gaCXccer8isWXVAPs8O73mPLsrKdP2Nccwku39G9u6PLGsG+JdU0wpdXkjmPe6BJK25UhLYVOkWY
28vf5FQbIXyBRUNrmw5Ri2RE/rlKjqwir/vfyWso5t4w3I1ohf/huUOxDGMsRdOBQEp9VUGuaMj+
kKNO2vxNiMbfx2iVqRoMjeHPzCpPzCGcWIySH0oMGgIy7DF1xxcDXNmyjxpSibE1yaXOX5zTRioX
PeRFKRrdwmONGkAvepiQMzcCU9gNi1vNuOhApNoIhxmaTQ/0s3RHHARGAMGrjxWqewxYsw5E9ZRd
8zurxSdWxRx1/ZLD8uf2mMUIRdGNEommuvecykYv3qksNTadyLogqcqOFONj4d2keMJRo72sVGds
8KZONBXAGX/aRTZpGkvdYBfz5wSkj/PLZQsQ/X3275tqebi0WtYRRXEHmrsA6vKn1BIEud3TMBRL
hvulusEvgKZUGojKOAd66dSO99Q8rt3ny1rsvvn0jQx2WBs1eiupyxYkQgwYQ8+d5mcIcorIS4Ll
jt7Vnnw/n+ovoIATFm12rWAjmLu3ZMBCFCwcVlB9VGaklgEpn432SaDf7jFtxHAXVY/lfgnTt3FW
zceCs5/9WCObUT+xMWSjsHtf9I4WieTu7SSVpFZBfYhu+XXTB3X67bJOe+Fpc2T82uecTaupMw7o
MXcSy5OHV5V8iNOrqrPJ9P2yLIEu/O4McCSmtZ+RmhNdvakq/bYFocu/E8FF/laxps7K8JjL6vRI
9DBI45+XJewu+m+/GOcL5AlYmXkEoFbQ6vrR1XownuYPs81AoxjILbC3/PI5vulfhfvvgitssu+7
uV4k13Uwm8LKUcLNjzNmbJrZpu4ajJ7uxF9AyAL2CVHteLfNsNWX/aqN1LHt42kYFlggetXrEXQe
mWc5nQuiX6/ww1DIcrSbvm0lcm4EG/HSmksIHMCiOLIyle43geWBY6MHiEJ6wg6jLHqd7j6ftkI5
F5KlpbJSNgHAgMoZ7npy6g+Jo2N+KXsMvctGJPBXJudIBkzlaRWcvpv3jT3NNAjJcNMUxkmrZf+y
KJFTNjkPEjWRGo05NtakAzlB4iNbZJDx+Mfiv+wynJrhqg4wUPp0WfDeq2rzQfnhvcVS1RbJ5696
PQMgY6OjmZgPiV1pPsHeyuFeiJZkaWPfoz71RjfzJTnptyiqXBt+5pY3Ivg2kW3yGzZhNiz9kDN/
7BEsrWeedKtO+JYLlOuD4aX5KsoO970mBqJMAug/mYfBU9Y0LK0KQUfPfCP6EVoPl89p9zWoG2cB
nFsBqUdMED9RIZo9oxlszRgwbXYFJPll+Km3TxSNMDyI1/Wk0dd+AjopuPmCvtBFlso85/uTPP8Q
ztMgO8G6AUF8+LXr+1ZpdBN41V9YxCJKU6HinJ9ph7lYDB3PRKx8j+CpLDGr4iSRs9x3LhuMiD36
YYkBhqmKvA1zJpc05ZxN2TZlBe44jFVnnzGSbNqzlR4z+qPJh2sdlO6CqPgPPvz8ZTl/E6vg/2xb
RI4J+yphwCArrNsE/AtWYIB3oXkRmNR+pDrL43xO3lkRXdj0R+elGBKG+85uMscc3cV/g18+SEfG
7HW4LHbfq/6WStgw7CZSAcfOyscSZY0x91PS41X/RAsHpErOZTm7XerNjSGcy2laNVYGhRFnfIqf
kkPxUDnGa3iffgWVslvhKSU9FdgIAJSvLzJakY5cgtMZo0ZXtvMZWi+qAUiC+74MZONventbDbkk
R09kI+ymlV2NGg96AJvFvvxafWJdhtY2vmIgT2Az++HifHicF9LTrOy0kCWHGBgqEHulG9beFTXa
9h/CZ29HOCfT612oZzNz4IDvzT6utVPqB60tXAwNSXXQ6Nep9dGCuSbu1N8PCRDEREQ2IlU5v1PX
PdihOgxSvM1G+RRMgfFB3MkWOBnCORl9USSUgBAYo+mLMd+Y2U9J+rDmB/1vduJ1g5qmplEDIYq7
DnmRg5wJjGtuViSPc5u9RoV6RFXoIJfAtwa++5DOIlyI/ah/lsndg2wlipZoUK7C0k8A8k1fuw2B
g1s8VW7siba592/dWRp3HbQ5VOK4QatbVoOw8kvJw5Y1FS00iaRwVyA0BuzCRZCyFCjdh7WtzLPX
NZJXLd8EHmxvL2B7ZNwtGKxWo1ELUSzUJkASjgL9LRSINnt2BwG3kjhjBzRI2C4SCk9NdZvk4GV1
I+wjS6UdJl6eGbYe+UDGEAS8/ZzpfF6c6YdNN6ZKD+B6qR6dvE5u11UVWaBIBhdTew31RylFY42N
X2l+dGBNtfaKAMW9vV1s8ZKUyDy4oGp2M8njEF8SiCyuXt82xUOs+G0oiKL7buP3t+MLukrUL1YS
oohj9KZDEs2u09BOuqCMv9HcF9ghuzjvE6GzsHeuo5oiiY1Pso/ImmZNg0GoHouDmlOfEl90kfef
eSBRlC3NkGWThwoBN6WajvBk6JKNLgF413pFgYPSXWteKQSBeBupeKfeWRpfXanTSF1nzIe6jTp8
kVPgd+WSv5IhSHUwN2b544ScqJmMYKlhQwRAGzMgvcvVk6XkwLybRVNP6xPPkHIvXzRb6rHEo6t2
A4YYdYpBo2EFyO0cAkrbKTeDy8eza+Kbn8+dTlerGp06jHTF8v1aveipoDm9/5raCOC8+ND0tdkV
iIQttk+I0ziIF4wu1NOD7D5yUOMXtL5279BGIOfIpWzISMiWOKfyqjRuyvolr502/n75u+3XiDZi
2IfdZKKrZfY6qVAzGf3FS59YJyEP3fLrct97q4c391fyYrng6wBsk8D1iTTkPDsjnhyXFiB4RDlh
L9SLyR1Fv7kTNtl2r+5GR/ZDNjqGg9WB5xUjS41HA/0aswQ/KEYZzAfFA2ki1icEDnf3TbGRx/l0
BiItgVwNNzf6QqJHg3ygxYPg3Ji9XbqvnE9vpNFQCjZj+J8XaOIBseBaBnqndBTVEkQnxfnzep1I
tFBkvE3h1sWN3BywtGwWHwQ6sUt6QSe+DhNVK+3q8U2nt8U8B/TNx18dH9EchEAjfntSbrWkkQoc
UZx/0RTPjB6m8EkRXK7diRb05/7jwvkSTJtrqwmwUzboMLoAvfEJrld71Tj1k2TnrvHKKlurN97U
AfkmuyiaOxH2HYULNSJtOV+SGMOYmjN8Cb2RfzJCqPmqr1z5Djwun96QNF3tGD+Mf/eYN3WD4LGk
WYrGXYSurdY+bxGg60+zn99rh9CV72vPAJdLikqeqI23CxuGxtdvedylyOq+1YA6wR7zM753Cbqa
8pDeNsC7FAF57ZdkNrK4O1Ea1DCMevr1NGqcMrbpq5Y6Nc538gHaF0gSpgVt6dr6q8DwW0m+diCv
0oppFoLRQFN2B9KA6e3nECIRMUWgxPsv0LOOfPWgXeYBRPcY/21dBh5SeDWSYVf3fpVjM58VEES+
Zt95ntXjAm1YUWkZGoy4rMbXFOFIiWyrFwxoiwyFcBdiMnS5lGQYZg/FenQKVkzuraf4kD+IFoD/
IY87K8RFWA2zspH11ksK2BXAws9hddgUG6jEhA36/YLP5si4oJoOed3Ckf6arWK98/Wa1dBid/6w
OstbVQt7CU4KGjNbNNi172bOmrJ/38bZJqWDBXhPt8LoTIm+cE9dEHDR7OlyoBCZCOdWqkgDhJ6K
TqBV3uBt7USd5Ewi/iSRMpwvsaYSNEAxEqMoRFVQDWMbC0fBtACQZcyP/04hzpe0a6ZJXYR7BqxL
OfsaFU45Cb7ZfmH1bBj8lmM10HixGiSwLGFgQ3ep32OgMrelAPR5bvXyr1TSuYS8UeeiHLE74i5a
9azSNLcbvXf6qA8uyxFdZZ3zF5iSBsh/hdwE/Gg/Uvm73hLDIe3i9RkwTzXNyUj5oSlLsP9Ix8TK
ncvy32ZD3ictv41e51yJ2oB4re0hPwWmmNRlTkc+Wnnqx0bqzWGDNa7OTqvV17MVQKmTR1tsyGfz
UdJQgsXGvBQObhG+NgpK3E33sZyoe/kXCm4L/47Eu07PLJXx+GSdnWCxrG7ymyL7q0KGaclU0WTT
BH39n5c/R8uXqIwu1lRjx8DAXGUKBtSYo3z/pc8SOPfS5Ane+OBzcJXqzgQBQL50gsP8B2M6i+A8
SxZh7G5aMa/OoCGwSYG4EAUF6JUwZi0wXMGx6EzbjbPMrdSUCVD/3TX6YKF7pftJJXArAhemc0fS
TJFaKQt6Kap8itMvoI8HfsBDlPiXDewf3sbnK8AdzCh1ZqFUbz2UySPPyUPxQ0IvbMW8YHkqYju5
E9bq2K16bwtnkdxBAWa3AugieuAzmkQl8DHrl+61czHq75fB/Bp+uayi6EtywSCPQFNCGO3y2MSe
acy2TCU30tqDtIhigfBrcsFgaMZeKdjDn4B/Lvejh+ymPrRImjWndepnemsKEsp/qAH8/pgG143K
4znCa5X1+K4Hr35ivMuxS47R5+jHBMimwDqphwy41MDbwEPhX31ZnqDBStN+wu4NwhJoJ4ovrRL0
lVNIn/6dFC5I9N2iJ6HG0NSX1Fck87qZiV8YwPejIi64t3WhC6ZpcAHB1IFerHe4dWwvZArSu/AJ
eJP4pisWXt3qGrgvd6ZTHBn7RPihR/Mf68qAbXbQxj1RILALnJrA0Rico9GaKhl7E/6/yqcgqxF5
1PGRmpaoQsa+4SW9OW8TtmTQYobrEUrXIfDEgebRTXd56piGXfV4aAeLdDD0Q0FFOEX7geFsv5z/
oXNiyl2GVE1XZ2wva0FlksNlA9LZDb+kHedwTDQhShDHIeeM5Ks5X1Sn6s3YXkl/WMPYCWXTjzrV
cNM0u+pi61SN5lO/ZKmTl8lTob0qFSCsyxpkcIBGHkDRUcx2muSgYNTuJ+shLacrzQqP4dRmNin0
1y4s/LkZPaqG97PxRVZ+KmnhlbMVJOjmGDHAPsefAO615aG9MzXEqgrAdQ11rKYEwulIHbQsPlQy
mIvnGtsyXTTZWojt5AI5SRj/nOHAYtDGqlV2UmVyW0jPDVqLNDw24Pu7/PEE3tPgvOdYjqQuWRlk
XW5NdPXj+7oKhvavAuo5dnNS0mKtQ1pgoC6t0qeuLW3TqB6UqfgrZc5iOPdcF/W6ZCYqR1IcWON3
QlJQT2i2ov3dffotiO9uhDHDtWZriSwXkUFaxfDd+5MVjMFwZXiXj2i/+XVO394yo006YpgALFEj
eAn5pIBIMDxGx+EaO0Cu6H3/Dw+Rs16cL8Z8F0mWakTh5PMACJv5qACyGzPXoNj2CXj2hFWhffdw
Fsg5ZCWe4zKJkSsYmV0fmW4doA/d0AX+EAZ2sHN0JwIgEH5Ozul2a6F0s4mAM9TfJWC7tn7be2UJ
wgu3GZ7q5WFQBSnKP9QZzmpy/reKtaYFrwx7+bMGVeaF90nQuQwPQ/y8+4fS0Fka53OluaVNwYYQ
Rx+zlpBWBdJtfdCC1WPPSf1YYlDvso3uB7KzSM4Fx601zrTEQInVO53hD8v9RATZiPAjck5EqaSW
JhXUUolfY6Iz9cPvleboD6qfY0ZGerqsklAe500afajWho0EkodfFNvRc5Ygc2bJQe6IVixF4vhF
B4kmWTa0mDsiD5NnYthJvmdbVOClAo6T8OLt1/N/Hxi/8VCD1TitsdeDhU7mU+bDt87VT/8ViQM7
+/fh+SyKcyqjEaUpHiGsujG6Ixv99Qgg4mKfzTtiwPIOFByemDziTYVLcjnfYpJ5nccaqTNz0oyR
NwXvhpMFKKzcjS9qbX8DbJUDlX90L9mL9SqLQOoEl4IHGoi6ocoMCQbUy6UT69KtlLUYUxDhhO6H
8PP35ZxL2EsyHiUo7cX5CP5VUBJ5co3sIX+4fCFE6nBuhYZpiEFHBL2w/Bhr9jIFsXCuip3JpTPj
/Migz10eopSALoECTCug9TsayMUYLzUryWZfL6skKirw+AJ9iDWdTn4b3kQL/QMbMGaP4+JeFc6M
MXfxTjVsoCnAwVV0anLmOC8xDXOCd2qDpYLRjAENUz9pelrb5iC78dx42pw4saL6l3XcPbaNXC7c
6ZKq58rIcv9VO8q0BODkhJVR3b4sZveWb8TwVlhKbE4MjdwOSfZ6NNq7JvG0NBAin+6a+0YQZ4YG
XWdjYeMELb3TJafA4DSZruJpFCi075A3gnhbDMORVsVby1N2GEPbCkTqX1ikdSBqeu4H7Y00LrpJ
cWgkZQpLZAPo9ITa9myDLgBb3wO81DrbsTccJIFt7HfKNlK5GBdl8bxYRai42mCXx+YW2J1u9pzc
qMf5hLnXT7k3XdEP1uGyreznmWexfDe5kZumHxmtuH6HBxroVwNyX1lvZAyMc754FJFjCyWyeLjJ
oTEt8/99f+zWB8TB7AySzPbwjfFxZ3ciAIrdtHajHxfySmKMargyV1ndauGnqn0UfEDBJeA5MyzT
XAhdMHk3olSCofPcL27mFMay+JO/eoU7Hdpn+kFUERL4Ep5EY6lS0xpSgL8MYOyUUA9pvsyiIo3o
23GOJGuyzihTCiYf+a5d7ibRfPe+z98cDudAVjVNpXyGAKN2qtshSH5gJ2h2QLzkxg+ieRORF+GR
JNS8MxIVsHXArqfBr4g2RjajlMB8ywfRhRYdEOdFwrGiSzbhAVeUQWa4hn7dT68C22Mlx/eBTMe6
oMr6Bnzn2YqjDo4KnooNHitXljf5mBmwMWUdXJa0bwlnQdwt0iS5hDUgRwXQQVBLYxBJpnNZBPse
l3ThgvKgESPPWkQtOt/FcYAc3FYKL6O+NN+V8qfLwvYv7VkfLhI3Ha3nhfFgpJVtKm6YuVl3Z0UC
3yCSwt2fJVOLuMdmmNu2B1LOjolhFmDDIExe1mbf1M7acNdIGtPQXC34cBKbz1pff1fUwZ5pLlgi
EBkBF4XNvurkTkdGKIce6QGyINpdFenBXZmEKqMuN5jA1bvD2l3p+SEZ/cuf6h+cwPlbcWG2jwow
81FYMiOXAG1u5LWH5Jrdm/8GglCgEd9ObitJ6tcuBnV9lJ/UJfHkyfA0NTpe1kokhgupaWh1azjB
nBew/uq3Q3jqMwGUqODw+QayqsVzpuUWXA3xh/E1Nf5mGpD+Phe+QVwOU69NERrvcnroGn8EIKAI
DWLnOgIzwzSpYhKGBcF5GEWJFG0YEoTM5mMru5gNMsNHIYfW3n7mH2I43xJGS5eYTc86G8kh98cD
YBo96vanltV9nBSAkEAwsY7N4bIRCAUzK9kkVnFUyd1YwZ21hnUyytJW18i1tOYhmzH0DU9qGYZT
KDPa2/0nZXmhRRKoxmdp7TyLoLsC8L1W0wWRY+/t/8fn4JwTRoJJuI7Ia/W7xpNv46Nlzy5elU5k
MxBQet/bi68+Mgqp8CXzRdM27D5zYeUP8ZzTkuoi72IZbxQAxPlDMB4yxostRC0WieFcV0wHY1IZ
KoxSP6SmbQ2GTZqbSnFqyVvbu0Rky8LD5vzYklnDWlUWoM2PjJwh8bIf8ddFwUb1jNKidW90tvWo
2dNB1Cjb86DbL8q/GACHC/SMNGNY52x8EFinrnbL0NzawDyKkNV3PNsfwjjPphTh0mkMJ3mV/K77
XDU3NBfkAnsvrz9kcMlNl9NMQQUAricY3fyJgEdqPuRfe7s6UvQdQ4/xf4k2xkWKcc4obswkr1ZM
gDXpoxJ9pdWTpL1edgjMtHnTVxRiGYqhqPQddTXVW7VWu1h1iyp97SszwDAvCKK71tGi5s7Mh9K5
LHAnRgDT5CyQ+5DmGEsgOIcDMtZDLee2OoiQ3Pea8H+I4D4b6LjnrqGYAZuc9Gm6zf32ZULZBqO6
7aH3WPJbZnZ3SFzwbP+V5W/14zw7STM5XCkMhZXEDBROUzdzkmu2zSy5os6W6PQ4b67Gw2qWFEM2
pv5Bno9RfyLSoem9AU+kf3dsnIdWlKkEyB7iYq3FthF9DEU9R5FdcD7YbHI10ztVcdcBef1HVXu+
rMDeXdqeC+d8i9oM6wnL5m6i+U34IVG+Zn9RQP7D7jh3u9ZrW0URrqsxAMJNa+IXc9Ile14ngS57
b+KtJL6haYX9kM3MwkkwXjOwjOion2TU5cWrJfsmRjWgcGEM+x3NMknKPozKCAWuIojrO5K5RXI/
95kdV6K0m93L977otyh+cao381JOCrgGcsPabp0DR378pgfVG51cJUhW96KxopylcVFDD6NOJxKi
Rnrsj11gHNmseRsMooyLObRLWnEOr+9IqqUdDI85BIJBuNTPgui6ORZ+cieq+OwG3q1WnO/TMpNq
MRZaXFJ+L+Nraj4l+eM8/8gJNuyUG6r4VfPQ9Ydo/HH5fgns5B1ODcAFM62DSa7L1ZrfkOh5TJwK
DyisI12WtJeib1VkN32Twq5rh8xpxku2baZjpmaHObS+rBNY+Zrkw2VRexNkuGhnI+HcXk3LOVrZ
5/zlzVFAQbsbGBl3XWUDI8ant5oIgZr9/Ev2wjlCaphtuw4QWcr3lfYip89UfhaoJToszhl2oZX0
FoGMKmcQGD7wTNDoY5Nqvwi/6dfI705iXCGRXM5DWmOh5VqJFd2xxjSxOvpGE9tKWrkrINBIOguy
NoGl8FmoHAEUMivhUOTohqC3nsf20gTzJKh5iMRwnsSUhgo3PEUOBT7K6jg1xzE+NKKrLfBX/AYU
8O6KyGpxZkASPmqH/ooBCIgfKQLz40vVcqQ2bahWqPWDuhQ7rMOpyB4um5/ACviytI7pGPTQ8DiQ
LJvGuhcCfaU7NeqH2Yy9fyeKabvxFdrSoW8u6cDDb/1k9obxIY+OPXWICDxD9Nk4RzF2WV4PNaJJ
Pb7o2O2bV28RzaWIZHCewQprRQNMIZD2UkSR6hM2ijDA/eXyFxMJ4VxDPsdZbmSygi16ySdTc0vy
5MMciTDbRGI4T6CRljRLiszVSEiwJN+0Ccjf8+heVmZvpWDrvy1uHrcoKcqdFC/g9tuKrVwcz/Xi
GZhFR2sQELgn02MzDf2PCAPBmCcSpBjsW11w5TwHnNxgawHzg/A/RRykdDokbe4WzXpU48gxUmpr
aieKWMzZXJLJpRujIq+VCiJpzC5hghz9wfC+P3XX5BD5IjQEgd/jATILs9Ok1EI1PpPQ1MVXrW77
5G4SgZmJxHAvqkkeZVmOAJBaL61tIqMwstld896Zhv5/34v4w1yY1W7dRd6VUqMjienMwYvy+RR3
Im323zm/MwqLcxT1lKPqqCNYTNNNll2nmqBGKsoALc5L5CTEpBAKpUhZ2Dw/GwmMAqx43GKYzBdO
ZAhydotzF10/dGsMI3CTj/117YNizJnuZyzlwSrc+kY4CCWSx/mNca6yXiI4IZDoXLegQy8fUZ0v
7AyLXgBzSG/W75ddyOWwS2TOgyhUzZpVQ7aZt8OtGn+bp/qxXZIbMwHrc2VNt9O4Blm+eJfF7roO
FZmnphsyMd/t+y4gcQW4KUp3lk2WUwgIxPxByQ5r46vl4bKsXRU3srgz1BN10qMWbeKSRlftUNtY
QXki5lcl/DyNqlfSO0kWjWvs+v+NTO4cGRfo2lsIzFXuxpNd9K+NqOu+L0JXDbQ+iQZ45z8vcwPi
AWK2qLFLGvrt1ujHtLrHfPdfXTggVP9HDnej23FZwMeNowqf6yNxCsxv4vnPYEHV6+pOOBqx088F
JuBZHHe/Y7WIWsyBs+rW6GaH9DEJzEC+BlSBwCz2PclGEmcXUm/NwE9f2N2mgeZqB8DFO62HYHLN
2N0vG6HotDiDKEmR03gmiqt2z60s38rF01r8RQNp++34ukk4a7qs1hEsvbybxqd09VYi0GO/NnP+
am//vokhw0AkJeyAbqOs9xUYnqVD1TrU+tgt9+r8aMJHdpMTi4iZBJ/v7Sw3Uo08wcYdEDPdrPop
g+ar0D9KpSA13H8Nb1Tjigt9KGeG3iKfkQ7Az6cnAMShuNl96yO7c0cP06mHTlRU23dOv8397Tdt
FIuntC6tGY4iPUaHLqAo07BZDNEa3O6bZKMa5yw6OgzdOA1Y8NPdaHyOlW/tpDqJeVMVx8uGvjfb
9IcRcv4i1s226idoNDmsIPSLJzP2lUAKAK37QXSNRZbB+QtJkTHJuKIg3ZBPFLvX0ydL1D/bbTRt
fNJbRX5zSHKTVtrMXnT5NQ1WtmrnkXtpfcN0qm/Zlnx+s97nz7rgsjEP9C7Z3Zwa5zT6qkozg72J
4RGdfOzsPAmvtHDy09rrKukukhvBW19gjvzYt2rOrYJHBQ5vcczKlYxDiV1sGrpq+KRlhzgW2f9u
9ntWkZ/8tqJk6MEyg0df/rmsHyMjiKkb94IPKVKLezWk1tpNpEFaNWN5RFY1JzTk42B9l9vZSarI
mWPqzVIXXL4KAtPkyeRqNRrICIodN6OPFj1o6hdstNmXZYg0I39mAUUElGULzS+UysFIABar1osP
hS/yH6Jj4vwHmYokXExEFiM9jN1Lon/VM5dkIlKM3T7k5qa9MTBvbtqcks7QEjgPRogIVBa7uWmv
sDDiUFDyHEEoZZdBojjz6+WvKLrhb6BnG7nrSgi6atBvctQTq80zQrDoxPgr2dKD7LeA4ZgOom1h
UQ7CT3zPkbQOs4TjY89ZtNMw7lofOpe15yNXFbYOmTVccCgqs6aNmkk6a2M+ofph2ouDtsDNbGfO
6+CmgOr87ooQD0S5gsY9LuIyqpJ4fjNOzS/99QBmAXL3i567FE1qisK3xkoHG+XKAdRyWFBGif6O
reQXXvzYBAu4eOz6I2t9YGO2eLlsN4KwqnF+JZHGiZi4f+7YugMY3UJfyh4m8rObBZvXIkFcaiKX
eCthEhWC0J9cosdylGyDYk/2SjZEaGt7w9/bCK5xPqUxV21cDHjL8lrx2WZT/XYFNRD+2orD0iAF
dE6awJOJVORcTMvc2BRCxRnJlzoZr2p70uLqKkG6V5eZKPvfvQqYFyUW8MfxH05clcspzQtJcWvi
ZbdTUDnZzfIda7aJbZ5AIO5ZYsid3bfNRiaXGmULMjA85liNmy18F6BLmp0OSAR/AyUEMvazduxj
b+5CHcZqaFhv/ozdhdhRXkbbBCkell4fRNsCu3GO6JSC8Rp4uW8Z4UZY2zWAYwPTjJsbXyWwl4Iu
SVcFtUaRDM4mqWrEhp6ATSaOXbONnb7zqSECq93NtzaKcDZhDAmAy2c8qduluS3670DEfq6G9raW
VaekydEQ9lZ2w/dGImcRkzoqkxHPLN6BUh6dU0YoIE7/95PyjRzOHkpVwsOtYc9PQA1Up8Qbr3rU
h6vrAcSvuTOIwOD3A9tGIPe4NqgUDXKIPkvvgzWHPW0kj15Xqj1jHUD8vN5bo4XBn22Qi2x5NKba
XOE6yyfgbQYhWG0Xn80ZisbA91OUsyQ+RR6XKlyTcEY77Kd1p/sALEdj8Z5AsfYUHbtj66SfI1f0
zNlDCNwqyCfKQC4yqVEiM2KUpe0RbwGGZXKFUrGrv4yH+uuAOK441O+D/EZ5tVxsqN2Ft6LV2v3g
sFGfC3nmWJdxP2uYZcQeI/r9GLvD6kXmFJ/0ID2UAb1tPDHYP/ur7xKXjVQu/mVKOk9VinuSfBxd
wBIDHK0/6YDlZDMhom8tuJT8pmQsAZ5hjTCrMwIBWQPe2395KfeVQkdL0cCqa/DQkgOVpJQsK9ad
WjefPxrzbHfYR528TP6pYQqlcZYaCVphx2vkXE5cdvN5chbNnaLWGI1Rd0gEMzp5aRKkneloFYZR
LfeyoH1HoKumjtIj2JB4njtZ0iM9G1FgLi0b9QAMFlIgzA3+4oOoRVjn2I3qZ2n8sPmUT/MEaj3Y
iYXe16QeFDU5CjRitvbOFjcyuDxT7tQyj1AFc3XQO39CEwI4Af0CmFjFkU6VWwbW98sSd2Mfils4
LrAevuNGbscuGeUCYwVK4vb6SZqOwgfybuTbiODctQ4Mbl2JWCKbhKc6y5x++gBMzsAIC9uaQW+m
rAIL3D+ps1Kcw5aSKRoKsE64pXkk4/opK+Lny59tf1DyrBTvqbVx1EinIQalxxBbdlinfTZvQalu
3ppgJ5YZtdT3MqgOZm2LphkE2vHe2pTGZQQQNBqyXWMPcmMviuD7vT2e3pvh7w+ocle4Q10onZua
jePhIzJqEKu5l9fMS8fU0Y2P6tqdusw8zG39aY0TWwGCWD9Wd6RZbVPW7/UxOlhlU2HFKLPXarFN
XbuXNZC1jJZn1eWpT+NgxCtAUw3Z7lXlqg5RgiopCGQL0db4/lNRtwzVUk3VMCmXepE1otOYYABT
DcojAY9jeKiOkQO+I0c0w7rr+zaiuJxrzKauRRDHhzOdUvs/0r6rR26c6foXCZBEJd4qtDpMzvaN
4LF3lXPWr/8OZ7/d1nC0zef1woBvGpgSyapiscI5dpn4Q3mqJl+gfZvefSWGC7lkOQHjVwdXFL70
Xn+joKVF+c6a8ADjlNgiRqVtH3HeP86AMafed60Mc+ql17hWjg1g9NVZBAC2eTOu1sQZbdZH9aix
N9pgak6sg/b6SkGDf1fcddG11N0Oy2/gr2rKWSLf4VAXrVQrOgxplK4U6kv125zdgZHRnjRbl2o7
aB4zzFKICAO27fef7eRbGxqJtFHcIF42zcPcP6mifhp2+F+N9/z3OeOV8ogUUckyI8VJDXdDfFub
GPZr7SnqbIEibuq7QWQDnKKGrvBjRfmMsepsgWnpvb0gI5+CHAP8886o2MwLhlf5U+GN+7kReKjt
q9+glJgK1RTL4rQFxNlB0EQwNO06eUr39bXk0B/KkR5zlOrVh8vL3FTNszBeUSSr0idlwYwNK6T0
QE4ABeyRjWNcFrPtqFZyuNsfSUJjqiXUv5ic8SOBll+xNxuq8/9xAymnJckSTGPOhgn+GjNBKRkv
jX6nIsYXA/VsepDVwsjnlIES50VkKihyzMoxQ/pMOoSWoLqw/UpbyWBmt8oUmA3N0yCCT2Q3Moub
woPkq/Zst7+TLkAuwiSIq2VV55xv3GrRWCL+Qw71bYhfi3pnmLvLmrAZMq1EcB530vEvYZn3+qXr
IieXQ2ds/QWpYuNmiUTZMZE0zpbURm7GoWdl8Z4e+iF3FvXPYaq+NVQ5JS0GnRIR9PWmizqvj8d6
XIhUqXGIswK1uTX6c3dVTD87kJwKoZSYZn1xhitJnEnNSzXGA8tKsxpG7rXP0WOxZzxuGOI6yK8i
WJdNRV+J46xq0Yo8S0cQVbYtkFSvwOKsZoJGq+18y0oGZ0xdb1hjU6Jf8q/G6mSnVTZ9YE0TBMzo
0b3xe852JZEzrbadSlMucVEyX5Fi6DJwlQfitwD1QmPe62XdF20h+31lx3HcdUU+I+Nn1bMdSvJp
TFtHX2TR7b+ZMF0tigvVSmVC7LmwbrLJocF1VzV2mB4WVXZCa28ubzTv7Xh5v7y4zZtkJZTzHbpS
NdEgw8PnFi6rEomkaP5W94NvTcWhKE2771RfVUqRt9+MOVZyOYeixujlJaw1NbsaPWAzuOVz4A7H
GOmHwEYH53UsRDEWWR7nVYyuUFuK/1wkIDBDWbj5dewwxhOVsYO4IqYigUv5MgEjWdmkxHiQWV3p
jcaU2WnyJ6naR2kaEhv8iu7lk9y+b85byrMzhxRuKO9qIJ+AyEUt3CXu72Ap6FKdfwxTB3680G5S
cA4HmSoIFAQmYvJeZpkt4CshT9aEbjB8C/tjKAoit2OR1fI4L6MDK2BYxhZJT189ggHhqDzkB0C0
7WJx7YI54QtOmh+ACZTcGAHdjUrl6C9Sacu6W2V/yPGdRm7D5TWxbtPWDctJdIRsny7J5VyNpEdV
uGRIxlmp/fGOR+oaDZGaLe+i0+/NSmMs/u/AweQ8jqFZjYUqIl696BQArXweXFUG+DnSV3Cwq+0+
Kh4u66jgYjc5b0OAK6IUbHCvDLyl2veSP2DAcQL8qVNawtKewOB5kua6AOlDkbAADADOMWs4ck2P
MXyGTg50YVEDy7ZLQwRGFTwAjI+k9uqemMuOKMDbw27Kyy0I+n6Gk+b/zv6dRXAHVo4JkEy0BTOi
RNphDCKLdxJBw2ytA872bigFx/UvLuUsjzsvq9RGc86RKTNvUbFx0QmEoSLFU0/Cl8b2WZ0lcfdB
NuUoXkrwlqyRChlNL/gWPLH2sMmPd9Ttvl3eyO1hAvMsj7sMlDwbpEmHPBkJMXnQ9ia6+QodCHTm
9E2pwQMxFX7YqzclskhUThwyBjsZ3MJ98xbXySk3lx/lWNumVaP7W3mz0kUQcv9LWPXPJ/INBZ0m
j3GuRBiw2jUHoIMBkK/4QDw38ACLkMq7vCXbPvwsjgtM46TVhwmsnG5PX0m+a/XAbpvHyzKYfn71
b2cZ/D2RJmQpFyxpUiMb+XEkO2yjFhiJSAh3URgF0HCUGIXNNLPDyUn761IGA7Rguzal4LWloZqh
s1fe56hQsYIgSaAgbj0vyCgqj0W2XOdkPGoLEQTYTBe/7NpKFHM8K8dSd2YbGTFexhaeRJJ811RH
Q1btBhwCne7m0OFS9HYVrY67iKqp0iNAh+NCx4tP9Wo/9kMvdfQWjUkY3kCmIX6Nd8IcwKYXWK2U
fdZqpU3SZZ064f5rqI2BAEz5FyfJyz5ALtCady0a6GX+69LOcv6t7BRTlkqW9gUIctQ/0lpyouQQ
Ra8SbezLur9tzxZB6Uu20MbOY/pXSd8HjYWkzfI4Os2hRxdGs7euwgN7+4mJprczUit5nLGl1Opk
WcVmzvrHZrL+3rC0GbgzA+0V1Yq39/K8PM4gQHLUqmEClWnp3aB7FZXs2DxUypsZCwx8OxRcrYwz
CM2UzFRHBuyD5kJFzw6VP4g1Pma+S1FQtukYV9I4W8inrJmGGghSNLLNW/2n5hS4CcEFWdn125B9
EFBkfih8r2wFoaosW+A3B2apyrMyt6C3J1EKZ2ldq2BKYL3FwVXnAbZX3EKzZe9rWZyuoNdFnuDS
mL2zPub8mDy2IHyvvBqQKLIt3SXHzKkEO8uOibe+tVBOY+RwIVTLTZSsOn/QvtNB8CrZXpSmgn6Y
4eXxFD/DUhY0JVjUYN2CRjhqRmehTiT9umzYW/oBLoC/xfAPvTSfaJh0QLLSx1O6+FOzI2R3WcT2
Tp1FcHezNoWjWZotuv1y1cMr/UbKW++yiE13sV4GpwKykSqWwlrZoyvjPvB7P3JBMld56g4jIrvf
gcNRwYiEKq9sEGTNP3v6rqIT9gzRhlEBB6pM90DB8FJNRL+x5ZTWYriwUqn1kUQhygFWY9oWpW5k
fuuquxr0pmH/h2AHRcK4mHI2qGUoxcCGAUbvA2oeHjfblY7hsi7XzqeHBGQmv3VrrhbJUx+GZTuW
pGCe9wOmJtkNJ+0XmA8dYyfvy3fhkNS2wv9zdjwKpU5B+ZMsPVsnw/ZgxDiBBFYTW79mgyPREU3L
mhBfc9uaz1I5/ZyqYTKiDK+5Xj/VhUuN+yK4qyTRITKN+OqUzmI4p9ShN1obgI/jKres3Sj+0TyB
qQx9HJWnPPTu9EK/s42d90L2+G0jP0tmv6+CH1S3s0UHiLXbSncS2SeKIMEoOjb2++rvx8MkZxGD
h2orkKqmaG4NJZTsRfeW6JzY7ysxShlkM5q8kdlrrqsZXEIKWlrDHO2tomG9rbh4rfecD6kDGPYo
Y8PMwmYQr+Ca+Y5pvdjRvrG3qnXVuhjDcREf21XpEIHbF62Tcy1R0ZRpWmKCf1AKZwnAcWMhs2AQ
m8She9mzbJ6cahHNMtG8i86/z1s6SSXDwUK8Y+W/dOM45mymQ4QK9TFu8EXzDdWULcgxgdL7WUqU
tHXbhTXSJXE0O5KBmQeaeVGS3UnZsDMTw2vmxB07UF71byOlu7JKvRa8fY0G8BvAt5JluO7kBoF0
cCgz6zbP87shAWrMkIw2LUunHPJTXmjA7FJFGOhbxgOGPWIaimYaxkcmY6V1ma5KpC90BGnE9Ekp
HSNjdi6fwmY34FoGdwujGYCMuQUZ1c/5GO7NE6gMfkme4qOlxlH31XHcix7lm33+a5mc1wPGSjSO
jMhA9ZWfDK07cKt9ZoNg/X6+YqXl5e7yKrd0bS2Q83+JJSlqnkLgnJcnSRqcos7tMox+IzbDHK+l
qPinAaTzs7K1kk4zPYZKFyR8H8v3Zm69XtWuq0k0nbz57lJXes05pCSrMxJp0Gvd/oCistmVnAKw
OwcAebz7nbnUtThuZXSe1KwCuYFrlSdFlW1Fs9VWNNyyGWpAzTUNyD6sLerz9vUzkYxo6XBLKUjZ
HtvYqabEVpUXMLoJnM+mCqorWcz0VqYV99U4zuWMukLcXicNgM6t+V2ik9MUFvD/f2Ki05618XmQ
k0cKOCrSTAcrAWqOLmq03rybV1/CeShDymiopVi11aBQZcGzlD+zfE9jv0v3sfzjsiVsK45JZMUA
XCR6tbh4jtCEyFmOUODvuCo4mF7l5QdjV/mZM3y7LG8zJ6me5fEJP7QINm2Xo45P0G3c3nSPIMfD
dFZ8ZOTS5L4+IOfjVD51p+fkWZgt31QpEz2XFmAKgAzLba5Vd0WPrCYe1Rmit+YNjCZM+rSnjdO6
5hEG1F7pKOiO+1zQwLD5oFdXsjkT7VK1nfp0ZB37H2mffT94rVv8wAzcXip2l/f5X871vFLOQlU5
AP5DDGnV24xETOvn16ZXu7oPJFVXOoim4bdfVqvVcZGCqUztDCY8RK7H3gOttg9yPP8vsvD/YTiA
3QhfrvGVNE5ro2rKFU3GpD8auh+Ao7rX3PxqRs0jdf8HYu2tovXq5PjHb931Y6VUqEgUV92BnIxD
5zG+ssIR9eJ/dJFeWBdf3pSHKOiyAevq0APf7QyfvTwYv3xlj9+Gk+UufnlFvO4ZExjvDNs7fhfo
jcBC+CrnpNMGvVB43xVvraf9CQJxL3KL1yFzk1fDVsDrKtv0rktsZLUFojeDzfOh8lDWZTroSRPi
yVV7wX1zx24w0wuvTE+6Zu1YmaO780nU17sVCqzPlnP8arPMmRLCI0jjybC8RjmasyDRLBLBOR2l
ynpTRUudqzfHlDo1PUqiblvRqfG+pZPittbQOtxhxLQ2namOHHBS08Wv55+Xj2krCF1vGOdYWmOo
ldjAasbcy4aXOBG84ERL4RzJjABUGmOYgJkjnTWBEQ1IkHrizvVbKpwPE7ktk3MkFAnkgZYYZlB9
esvmjFRQCS8OgNRPkisy721pgMhRNUJkSyZcRKOSIc46trbGZSjTrUMfTCR1GdaueScq1W6a00oY
p9lZ0YdSRaETbXMVNo5iPiXZI5FF15pIDKfdRtoNNDCxgyxRkj9kcMYMtyxCJc+4BdVVhfu8cEQT
FNv322p1nMaTek6RwUA+iM1Zs1pqtKNOsFucxUMOyhW9GDa1fiWO03oE931eWniGk+XGzE9Vtbts
Vdu7aJiGTED9rfF58LzIUxAloVczXfYp0CfIoatudOlwWcq/7NpZDPfSqkEFa9Ea0d70c6rAyGQC
ZNCuXsc7S7H7q3LXyvbvqeFZJKfzpRXH2siy7kN9iCR3jE9p7BIRis2mjwXU6N/7xyl7oliJAuhT
tER33WHOXsJM/RHmjcA3iaTwuq42w0IapOdAspeOT4t8HMdAcA0yj/MlBFithFPslCh5HnQogmZo
RwZhhJ8ekn26E8IysaP+IofKClrWTeBK8YWDNArDdAiwY/I9m3nq2aP7FA6MFRXIgsL4cNOAzuL4
GCqKu0wx0Pnvpn8uf/U+3CGNxdDN0bC5Z2Fb+H5Z2TcPayWRy2Skcor8u94jLV6/1NGfoAh2rajZ
XxayabcrIZxBESWgpFIQLpn1Xmn3Uw+wcfISxgLF22xSQRXh79PiY6OxTopMIui7CafuGbDXN3ne
XC99eEiHyA3IjMeodaho4E/WJFDI7YfLSjZnW6D20eYSL1Y3GGuADF5Lemo3MkZ/3bGV/Si0VXKr
lD/Twbm8t6ID5Kyt7mlX5SZrbZJ26Xg9WodycS+L2Hxsr5bGGVsXd2VdsfdgM/hD9sco7wkmUfR0
r2STI5uiZO6WuFXeSeaijTokc0FHDWGau+yAzbyPr8t78yF/Nr3lyFpCjffoj3mf+bnAFjbPcJ2K
4qKqSLOKsWKMcYO0I4NDcl+yMAe4y4PSATZ6mjyW86keBSAXypYzW4vlFxxHsjWq7FWNqg0o13wK
bqLuFPrIMjhsZJQ9fsMO5INi+9+MtlbCeTRltQgseVKRfgu+yx8kgNavyluc/pChE1YEnbqdOD0n
+/jZ384CxrzVTgi3PmDT9f201x/+iiV1gLWO+94RymQujPfh6xVy3oc2TTiDtxhRif6sh26kO1Sv
dnS8B/97MP6S0tPSeFIuOFXBofKIy0qsEHkYkSubixJt22483cfGro2e02KXWs9RvbtspFt+YL1K
zv8smdaRSUKop5LcCbMX08w9zRSmAEViOHcDPAoaB6RgOYX2B6aBdvJoV3v1ttkDpwiv3uJav6tF
TwKRUM4BTTUBXlwDjyBrsysP5iMxpsNY5k//bQu58FW1rBoD4WgXGwMgSt6WkZfX3mUR7BQu6SLn
Yaa8raU5gocx0CM2kdgpmnh/WcTHzOglGZw7Sftal1MLV7o2PEwESJ8zhkqKaEf69Jhj5j4eLHdO
Fzec4ycwY72jh9XRRpCiBy8TLq06Lj2Zgp9Tm5xCDbxIN+wJIzCtehfI97KOilMPshyz8UJJ9Sag
YldS/rhE6Mpqb0slAqpY7OEP7QY9PszmLzrQQxbWvgHMe0PJblowic0xWsZk0ytp+qbKw4MOTm9t
rLzYGu2kKa4ybbazVrXNtAFjVvJcFsMepMQOmbPXnpROTeLXIa29tgfOUSMfRprvKg0lqTLaVXHt
lIrsV+bgATrCAbawPyU1kEwMOyu650Ea7vIe48kKpoP1uA52TTucMAS+rzLZsdTKKTJlVwz0JbPi
Y1w/LaaQ6YOF81+OCPkBqlA0PYCVDL+vEuk0r0FB0KCRaAB8deT015oELAkDczJAn70NI1sSeKNN
vSOAxjGpgT5Ffs4YWNnqjI4ORAkE3PBaedX2i+CNKxLBGWkuLRgNkxGSL+SlCu4UERzhByjYl01b
rYHbNEWL+smUwVlSlLeGhMTDUrhpoPuF2u2t5M+yC/Z0MI6GmTtaSOxeDT1C5vsEAwh9m12VCXXT
CpNIBJxBzXCqRs1Ts8RtgFqFcbkcPTtTPXqRUrmTOf0MxunPy4Yp2iDO9lsSJdUyocUwmG7zpnxN
SP94WcImnhuQiP45Zs701ZoaBWXA+H/3Y6Sg6Or97j11pGcZ+FJIas+5bdz8DlnXSjA/hlomJJpV
Ga5Tm71Qx+G7bS+44NjxXjh+fjY5CtMptxjtg2Q8NxHck5sPvkneAhHo2OZtc95Efvw0C8oMNS50
R2D6StdOSW6LY9xNB7CSwX5fOYDSrPS8MBCTZFfxA+uq7U7liKZuhltf+Uriyg+XVUO0e0w5VwLb
iUaVPMM6pyK5KTrJSRMMoEpla0dIU+fh8nxZ3nZcuVoh2+WVQNJbY2eU2MVcC+8H9AEUQ+cak2KX
hXLSrB8kTUCmFHpVBJTDan7qctm9/AmbEdjqCziH1BtJGqol3u5sZBk4BPsRmws8PMGVzsz2kl5y
bmnKTKosCvSynUmNV9jk1pF8kuca9OvFQ0jqa0zUHy4vbbMSu4r2eHuDj7NSSWOhChrMzB1YFpzw
SB7ApF26XW2L0SM2S5JsMzVMtQDGm+88IY2JztcMSbEI6HjoC01t6cH0FFQkUydwk/f4MLrzIToC
aNfNX5NEcJj/suKzfO4043Qp67ZHizsDYIr3sZelDnKZhY0xlJfGiV3pKhbFnZtGs1ozd7R1CK7D
Yma7bDpLc62n97X5Hlh2qQn6+oW7y90NVmoOXY2GC5zn4Ep25NQ+ZvQeAPjk1B8DrR8NfOC9/xXv
HJEGbzq81TK5WyPtsjzrsxH5zqF22kbb10X82k8ikN3N9AxRMGqjyQaFRXBOb5JGE1V73E4yuG5a
P9qlTnpQvOwoTNttr+gsifN2NDIBaj1DWf/CU0Xsi9w3yEEA9vLRpD2/mq7+dNkmmQJ+8QOr1XEO
D1CqiSE3JXLt5g99vkI11B7NfRT8eVnMJrzPehc5QyBjPcpdVP2V08+uBpe+FWgIT/3uqNzrDKyS
EarmbvFHLWyAF62RMwg9l8yYztmHS33NYuTGNW86KbJjMiAoCmCyxi/fDdMWdbaKBHP2YRZDamYK
+j2y5PucnsLgQcuuNNG80KbaqAp6cWSNoN+eS4ZaS97UU0aReRpOUbIj9a76rYF1QJ/9I4PLRmRa
OGZD/zGwPn+UZKxfgwMIO+xc5qSvl5WF6fkXnVwJ4yyuVcIm7kMkRKN5snXSO4BNuCxhO6OzEsGZ
Wjp3kVTJSA4a1yPGc5Cu0+6CXSQD4rN6Ae6PUwI4lQo7NzaTOhi5Ao8GoC4wEfg5vDBHeRmBNIW8
9Uzfi1jbFaT3s/oV7ypb1pp7NZf9QJN2eYZ8IfLNglWzU/q6sf+I5wHXCqrMevZBuOzO4OMhoGMB
ahiwGzTkJUXB9fYpnoVxakm1MrZyFRHGYt2GwHoX0lxte+bzbvIU34kVhNqc4Wmi2waoq5V9c9IZ
re+1CFB728LOS+EUspdkc0R/JsZ+6WtfPWsYV0VVXnA6m4HfajWcSupZKoM0gT20kiOVbhuQTyuv
pNyr1dOiP5mECuRtYGNS2SIqSg+aQUxUJj8r46IZYxXWmezOvoaBiQpA+dRLj6g5XCnQCuIs1zEa
k32BErLN+qyEn8VyN07eRw0g5EKWN26PbLIr94ZX8jAdGdhodi+8Vb8q/Wd53M3ThgiFgqCQIW8q
wby77KnTvtVoBWNwlLogxv2qKp+lcXdNU/YKKQplcUFSPmc/cxLbllo6/3EPuYtFDlpLshSsaT6C
4+CKYQ0NcF3Wz8Zm5TYRNrhoUZzbigE8R/QFmpIWp1J9rdCHMruXl/T1qvy0b3wNsZRDSaJKi8b+
8EY17yh64cvBznIRarBgKXwXllJPjRapbOe6q5zsUGmLRERv7IgvKDjfZqUMlh4sCmZ2BzaUuTwm
FIDEsxfof0718+Vd++ozPu8a55jMcIqDxMAb1GqDH0Y8v2TBUxvLI8hCgC6rBU4dDG4d/98ro5/F
cp5j6JshHKxlcUfloHd3CxKpxVUjQlHaPCr9Y75KRvWfvyynEWzgnYWjquvGlVDciiv1Mcik3W/s
4VkMfylqhkRmMjSyG9ED4Fw145Qjr2sGV5r+0Ocgk8vfLgsUrEvnLsYilqYiDiT0IRmtowFXZdEj
3+yowNGKxDC/uEplJA3prAwdwG6Z6icrBXZi1AJGTtQDIhLDqWDdJ5FStqkM0vaTldwsy/dayFKz
6cJXR8TpW442k6Cf4Bw0HyztoH8+xs6C+6I/AJ56J0Jn3DQq3SCaChJ6BGqcC+/0fhgbtqJFvgox
aGcUvhzGdqq+GtHDkL8nraADYMv3UVUB4gYIkQG7y7vXLjClToMGpkFwo3fpsdItewqMfWCKQHa2
RVlsYIEoisnnQ6xUxSy+Dk8OdZPTU93vrRZkt0+XNfyDLIV3gVQ9i2GfsdI9Hd1pGlUhRj6mD6wn
pHADFw1JqBqQU3BAr+txcYhj7IcX2UVLVGqbd8KLf+scgdlDkRqXdVnhH+4tBd/DEgzs4gcXmr/s
xpvsjo0+gwxoAlMI40yWd4jF38U35sYDg8pr4ZzK6ksw0yXBoFrrZU94AAL/O/aXm9a1bMXr0Msc
eP/3gS4mEoP5FJCsmIHi/Eq+KJ3V5+ip6PJbNdvPam1LubekL5cPd8vg12I4v6IiR4riMErvXdsf
S0Xy5E63+6bx/psYzq/0czjNCmDp3SF5jjJnymN7bF4vy/iXUzpvGXdKM0AOpLBhUcfP3mPMC5lr
HBLo6nQM72YX0wqOCFaL/ckvprE6Jba9K9Po62Va9H7Cuir1oFr0FKuiufGNLPZnTeDMrw+UYgxV
7B1iULzWk535YFwNmLyvfHIneudt64NlyTowS/Go5bxXrqqVouc1vJd1Y1r2UL5Ooi7rTa9F/hHB
X9Fo5JZkQ4HKKepka9J9rtzFtYcq2GV1EInhDMgYybyY+iy7xWDnrem15JeSmfaIku5lQRsvV3ZA
5wVxNiRFAFYem1F2QYMDPH4DxQxpyV2K7iSEdHcKGey0y92kiL2Ukt+yrLNwzrKsoMhUzcQyCRCy
NJCumz91ERcre4B81fKzDM6wtHAZ89pE5gsMIAua8/rMVqOXqoQRg8k9/inYT/bJl8RxRlUmKHrn
OfYzBONAjNZKyVEPGRBzk71qiyMEkaJw9pUvca33LVR+jg9pexeaV3P+PfuvWs/FIYu1BGY6pug/
HE69dm92N3V9nbXPgr0T2K/OvSWDXprG5K/gClzubhfZIfDF0Lo+l3Z3UxwLYDVhZOpdIJap+KUj
49zG3AVdojLwf91mYANsUCv2NRuloN24F5FEbB4Y4jkNQRa8FB/SAa7cQGsvIiw6PCrLVVk999FD
l2cCu97cypUYbitrvVEzTKEpLpU0R42SY7BoO2BrCLKXm1fISgy3dSHwOtLWQuWDjP1xjHXfQvO1
4Hg2Leos46P0s7qm6BCRSgcwGJuLgjIA472z27f8qcMAX7mDDTuXBTJl/qIOGkWUppuaglodfl/J
S5aoHAuKE5qTY714Q/amTmDw3o+6YGJnoyQH37uSxLmmEXyXJW5heHmkZo6ZWz+X/mA3Hpt/apzs
f+Dz3D6v89o477RMZl7EvbEAnJ/YJsC7S0Ecs7l5gFbQqI5CJ/7K580jc40p5bJFe1v4g1bo81+I
3arvcbtP0p+Xz2lTxVeiuN3rQ9VAQRORPQn9ity2aKUTpYI2JhlwQisZ/H4FOUby2JgsMoQvqlPt
EnC7dnbvmn+yyTyR6m0vSaeWDs9gGTzyuWHMPY0ilN1GNOPHvyrg5g3/56F0tqJ/RPCF75jEUzol
CMisSdmrgbXXl94Zo+Jw+XA23dxKDBfAjBoI1zOLLK5Jv7XkdQ58I6ntMBLY6oe7/GKsKzlc+KJP
s7EYbCId9EZoBTMw4gui1Q86xMEzjyq6wepddBSN2W4GFTrV2MC9jjcddyGmwxzPc4A3VYXagj0X
tV8YfxQ5Gq4xEtfTCswYFejoLu/ppvGuhHI+3QrSUAvrDrF090DUW1nbX/7722d2XhTnzNtlpG0V
sykDpJ9kQHJ1XtZ/7yv/P4nhAcKjwFrUEEN2wNq76/W70iocLbC7onAvy9l+e5z3i0eJ69sZ3j1G
bNR6sgMTBuEWGxemfudLribout92fP9snsEpYtMrSJvMOJxRAouGpfh1r+3KnGJQ42HJTe/y2rYd
xVka52arBPcsAj80nQdekL03sleK8DJEIjj3ms+Z0YzM9cXkW0ZuJ3JsQoHCbT96VyfEvmF11U4Z
mQEYqi8uxUDpPDlmcxhNL2vfjOChj3dRkrpZ4Xed20h+a9nEdLpZoI3Cb+AiaFIOY232rC+ntHuW
nkE3afpMAZU4utK1fkQN+1rUMMIs6avXOh8f5z6MsdcryhK9tTq86V3t0ES5jrLiu5rQGzy19maW
3lfpINjvjS4ZOH9DtRDYGLigeVyabta6qJlxZWp+cmf9UT3mLx1GX8HHhk+4iZ229Qz0PnR+8cfM
5r5F/UDbJrn6AG6zu7poJMlCeNC5rE2H9V1Yhxo8uQUmNEShtlAat81FILUYpYOnGTO3woMi9nL0
Xu+HY+8au+65FS7v6wg/21+QERENs7cmjyXShDJtTYYJlRw+yDNPzd4EyC8D+bxs/9tau5L0xTrz
EFE9NpL1rzEgO5thh8XXw5H6OMB7df9bg8Wfl8eZ69wPmdGbqPEQMOWyMWbtQHyWPc1R6RNt5uZt
tFohpyoDMZYgw+iXa3aaZ0yO1oO/Qkfde3d5Kzf93EoOpyRgqG5zjcCVouptt/TKKio7F01GsD/y
xeANaqrAnDKRX+fCoRJkdotl4ipqZDTvh4mdoK3CjICRYc1+VSqCl8X2ms7iuMsIcOpaGoKnz5W6
MrOTxPQtorwvwcvvbN1ZDHcLBZ02VFoLMaSPvKSRnDkNHBolvxP3rDaP0/U0yLswQwLdlaSj3N6m
wdPlZWxH+SsBnF4rwZREbfD/jal8QBCJru/pvgSoUXIMb0VR/kYHGrOj875xqh1EfUZ6DTF4f7Tu
ZW+4rRGaNK+lHzudt3jGniJwjbzMF00xCCVzyh7XuWJWhBnVZPqpVT0YYfBD74b7oALsYBMGdgHM
ZVI2IGzL5ocxjdyKjocwe6iA/LhE7fVspX4ylidAz99fPgZ2jJdshAtvkzQJEr1EXx7R8RwOf87m
98sChKvnAlypr1MJCDK4fd5Y05H5Oh2w8zv9Yd5hQHiX+fJOd4zX0BUhAgnskW8pKDR9HvIZjhOJ
YxBn5u1tHn+7vDiBh+G7Cao8WSoSIVybMaaQEcxWt9EhtgyPNIWrkLfL0jY7dlYqzHcW1EWq9MOC
FRWTcRegvZcmxlNrPJVD6CtEe2kyoNdgkMQEi28iB5OD1pddggp6U5ovNehKZdUUuIntdMrZrPjp
ZTMpJED6Q7mzqFGdqcwUux2yu0auTtKoIYs4Um+SDK9o5MExS+uOWo+q2tn6ZLlWMbxf3iJmxF/U
mfFI6YQqMkrG+H0V246jYQymjERwVF2T9MHs7kb6Y4xFeDabqmXJMpgnCKCNeawpTc6tQWM5037+
HoC5vnDKXiRjA88QDgugiZChqKhHc46+m8upr2P2FkineyMqOoe2qBFEzTeJLq0dGEFnh3jvVmnj
DYH+HXD7tlSNO9WKnWwZj0ZHUV9QfBBW2GCt3jXJ8i41PyqkkLvB2ltS8K61v6xY9fNEebx8Dsxt
fDmH1bdzt0eZllUYhai9jiZxkn7X5HtddTpAqxa3ObJgl6VtKyGQEQHHRzSGovj52I2pWCplZKXe
D4SqDPmi4pUu9uAsIFmWDsl10Apkbh/PSibnOZc5NAxDwvFIe/nYvsjHAduP5oTyPnKpN+7QEeHq
KEMQv0BbIlhZ7RrTyYWTOVQwJrepjbjYEOTIGNuQudX32tQXhYaMZh9Wp9aittr3+wKcD5d3mdnO
lzNdieEWLM2lNmO0kb1jGNMyW+P/Qn++YcKKLIMAkQCv2YT2fz5LWiq9gl5Y1j713Jdeq1FXKq/q
/tfl1Wy9Uz7J4VTUiOK8a5h5saFuabDDo/kAVL6dtcOo5m9F1p/EceFOrWWKBEBvtETIe1N+JqM7
ql5PBaWBjQvpkxQuyGmUgoKbEo+vufqpYg64oNdT2nnErBw57AV6t1XG/CSNU7wmLvTMIHh5NQr5
PmcZODF1vwvmb6nR202RzraaKqNt9W+TqvuXz29DGz/J5rQxqIZ8ClTInujiBOlxIW4fn0Yd1ATp
n3JhK5UgkBEJ5K6WRp0LyZI/nvHhHtPw4KzUdrkYyp69SjgzWy+MhzYwMZRY5ihXuQ3QjzR0JIB4
8ao+MKxUUeubAsxAgTTujRTSdNa0GJ5TQvSihqMjYbxa+3+cXdly5DiS/CKa8QJAvvJK5qnUrdIL
TCVV8QRvkAS/fp21a1OabI1ybV66Vd2ljAQJBOLwcDcCUTA/bRR4lscIILI9JQ44e/t4Ev1txsv9
AobDaQI4qryrh+VoKdNznBID1sZtWvaY5DDbDLJTj5h/37vND6sqK68aytYbxtZrBN2j3/04JMae
jh0yGbDwcq6/lWUKpbgh5Ki0QiwxCVk/IirtgykhviUVelAD2dTNjM/RM+pl047Zd1bv6h4UlJ/a
JIGgoxvoZuNJ6oaNbks/dYvX3gTM2Bh3pUQbweB5ZLjauwYZMyi9v5m6fONJE86VG3GTHYzF3tEK
3ZpxubPG+qXJRQX8iV+m3nhOqg2lZ9kBK2La0nutUIyudgV5gdzjawI9I25hvoyxmySb76x09Akj
z0k/+zIByEm4J54mh0kld7lenxp72FL84DnqYQZbiZfN03Pe5IdBqY3kwyOfiV/x9gEEphUmSM1X
KZujZmA8YTLQWNSODVPnZXT8ZUl9Z4SwAunBTqxo6BZsz111LLJ3R2aDb+RlKEy1V2MH6j1p+UP3
XJh1VFTNaTIzzxX9b3d2o8TWT+yQVK4vKP/Ik7tOsneKSCcZ5H1tmqdCVaNva200suy+qaoP0pbH
rjb3dqLtc9rcq4HdC9PgUPzVcDjbEIxymOR3doy2CA2rUBLj16w5odGzm9mdb3IHAS3Ltm6/QLyk
2blNZ3lpyfZmNt67BcisLGfc1pm1cYB29WinEi+pC5C2LzoG5Iv0pU37c7GYD2ml7WZuPGkYul8o
1LI6Lv+w5tezFepVFpAl20hNvAAS/6JYf2/w5KgT+aAm/Ly4XpUpX9hONFUisnUJP9YEek78ZsSA
sKjCIV+JW83fblmHiao8t33Xm8nvU9srmRbUxhjo4rebz0dlp3Yw2/qDQdS2ss2HAgQFonT2iz4A
LduBmzo5dZRA9Rs/G+x3m1MfZ5DBb0L3t3R2Wa2HOqv3jHaHMQO9Z29GFh+3Vkag5gxO8nKZvSVx
n4aCtqg5lI6vD67vLsvektkOHdCnmg+zZ5qLVyzYZMaSJwFbxlhKe2e4aluOCxjcqNj0Wg9PTV5F
4/pJZp81Iz3kqtmIxN1bkBG3gZGmsvbypICigp0nHvab67ncOiGrOBpGs+UUSsHU2i1ZepyUhfM3
yI3S2tyTmfpd6Y0dlHrzivs+MloBifr+dSz6/ZjbQTPiPM4pahhL6s3ua02MjTSeMzmHlc2CifaT
JyrzKLMxTpff5thyL5+G+9wRj+NUHzI79/o88/qlFp7ZWrfKPJlN+5ZninmcTGFtar/KAUWSGY2B
mfuOnCLXaT+g+ek5RrbHo6pRCEckrTtnKQT2mFy2MpM+amExiPshJgkc/zJWPlEsyJs+4p3tJzb4
2XmHLyfKvVja2EzSTcm7eCQ4nGoCp4MeLtAv7Js2LpfB5/1wHO3My/V3Z6YBoZPXA9ZWODmiw3wK
dXMJrXQJRN+fTPAgO/n0tFitV1TLdjbtQDZQcFHgxWgt47RMtje6KGTb+Y8+faIGhhJNAgoL+qMG
gEPJH1yC3nhZM6/kLLRK9/vyZtETxKG6vikKMNhI9zGjb63Noa3OWQBJy9iZPsCuASo37G7Dbp5H
pR5dG50OqBcAji+jfp5/c1wKnZ3fZrMA6XUVCYsfCU1+JF1ymxZ6KOiDbSxhqaQ/q3YzT+kdI7wL
XE59eyi4R13NN2y5T5n+BlgsxF3TUPH23U7M0G4T3+p4nPMyGPJy8gkhW5tCRnCE6nVX9UehVzd6
MQl/XsCMT1kAQQe/Togn9OFJ5F1UaFbplY7za5kNzeOVAmg476RnDm6M1OeUdtkL5K+CflVAU7Z5
BGpkB8jSDWsK5NU4XM5cgAjL0KMsEfBKaf0r4UNYLOXPiTsqXBzby7AdUJf1Mpoh2oJfIbryUpKG
Zl/+qrndeaB7i6YCkDUciAqpmrnrLTDAzGXckBa1HPe4TiZbbPJr5nqNYYdpZf+WjRPmZhnmfLlb
kvKlbdxHR2UrFddTpTAQQQBK54l2ml1n6+javmz697Zx9sSqfha9VXuVm73Z1HE8lZh3RMlTxtQj
WXBMUux4nCd/1qsToxx/6JqoV9M9d7stFYafpSyWs70XosDMvRUYen6kimfe0Op3fTZFXSlzr6uH
CFT727GGRNmk9WeZzYGLG4ZXPGSJOo22E/Z5+kh4Ca7SBj43jTtH3KrZeRp4ujFrDjfKPLbMwazf
Zn1zVulHmZg+fjsY0+wMBGVg5k0g2icNazOsBme11DZ61+31DDp3plIAaGMAsaO3GlvCjKSBZeQ7
0yxPlrK3VOvOlgNHVA+932XoPVK5Bdx7LTUfqsHEd8qob0jwHBVGe0QdjHlaUuzLLPnRVDkOhPhZ
JOpxcoq40VjrU7vpvW4i25SNWxyNDwnnLC1jN9AhdNkclSXfaW4TFmo5Kpc+VQu/pxpKA80U59IM
pxZ1iKLstz13jlAQeKescnzU3cKBoR6SYrysWQ59C5cn661CTDbaDSjYcW/k7b2y9BuXL2heaTFL
edgmWmBhMEJP+C9Ycb2COX5dd8c+WQbPdIkHzqPQEuUZXhuyZyl5q5i75zyNZL94IusAXet2djn/
6jR+VwOMQBrEAabyR2FEVJtDbdyNzfhMzeSeV4aXU/NJUnBy2GmcsHSnSbolVANcRx1rSP15tcCQ
wQRfaielX2kqhObpQ12PewNjjbPqG4BSxnswV0fMyI8GLhYulw8hwS5fW/xlacHHPlla4TlUHo1h
ftMcGufzEmpaBsC6cep1TGaMdu/n6RSbE3/AYO+7Y1t76A4HqSA+yUF9prRfVT1Gy1TsmNUWXp9o
D0uhmmgc6AY9XIRxpvVRZ2AISpPlYWmtaFTpzrIwvw6CgAzT8545JX455XeVy7dSoFaJwJF32U/e
iBlXvXx3W8CEZ/JzmsH3mriBENlGqd+qMnbpSMFSBAZ0MXoVyJX7ngRWPt9PvN+AWt8ftGHDORRg
zeLQlfTQujdoVGDlXcjwV4wiD1prwcbOvREp3Jig6EOLl2qC3loiA5Kjny5Bbr7M/kg0TxeN9BKn
DkooHrIke+94thlT575xhs16iTUjeaY1uv2t23jmPItoXFCDZXDqA/I0rbMJ0KbdsRvJadGsl8TU
t02+vHb5HHWOujHNEfTGWURTkDQL7Tad+WHu2day4QznAHnRbW3mcdewAEOvT2Yvb3Tl3plOGpvA
oozZD9cFj2vzmoGSXdOa1zUYREkcOtQ1nkamvGZguNjku452cz1pvmXNvW9CmgRjH16fScitpv7Y
pdvawhUPwivXS1keikG8dpO57+bZk3CMKz/ibAxe15fvmtviPjRCvF2MnuKMlYPcqVQc5xR+XLg3
QKH5ZEz93mjfpJ5FVrU8qTYJ1Gg8JeYQ6hwiqNYYVRpUGCsSQeAzNHToSbTWAKdiwiF02SHtRBVk
JraktKYtMTnxDDdBkESYVzloN+nK8hK92JgJDRYCZIIEGV+vuwXGcazb3lpuBaVeXnURqZVXZDnc
sYyzGQAXbusv3ezuWSufcs0G3Q/1p+y9pk96P2+ScoynGsI+stuXOvlVzn2Qarjthp+lau+c5KbX
pq2Ril2NKWroqHtW18ZkGLfjlMRpuWAXZHurTk9l4lZHp6l3Wlf9MGckEKQbEbtW276Wnm0vR6er
3qk55eE0548rzT2vq22Rkk3ZF/eYSP8ouhkkcYiNHYM8MrtDjFNlZyVuyaQg2+681PUMiTTjrFj7
URMoclQ1PWL6NLJUg1vxsWNAASixsTXtJW2nUz0j3JgTAQWByg5SWf0ySvXn9GRTmQaSF7dQzwkx
4xL2kGyobCi+cIyJL3PqNa67K/L2rtSmkzTNeKCLP/dgzDbyDfh+9sNMo8zAujXcGIjcm6p4yDT7
Hjd9VJv1B1RSPLtFzVLel1nm6zkICiq2h/8KykZsmMP3YPQZQkYH9N6mcwvG22F+gsCNJzqxmRMw
sOn1ZmCdj4ZPQJUeDRX3+xzJ4OIECVatMwgFJJ1XdV00yCFKUxnlgK9ULQgfDNdrES1mlPoFzgEB
1QybbrIZxUXtaObgU9QLPwc83K7HXaEh9RVWLKzKR3/8LQP8r5rBJTo1m2zi+0pzTwW7I+gQ1L2+
S4CUMkt8QUf8rNPi4PLq3lQiJK4V8bkOOTViRJix6C2P1HLjNvANExRzsyJU8GdjI059uZw1uacF
2SyFPCzLtHfnBGw8c2jWFvKtzgfl1WHWU8DdXnqgSly32zDN3ncE41TGJFFh63IkMe1ttWC7CVHf
2gp8AjPkjVXhjW3r5azZpj10A2XpM+dJ5+M7aZ0t18AIMLuxtI7Ac/xWaolJtyTwe8lzpeU3Yydu
Ehu9cURq1mR61OjC2b1DGLzPWe0tPAHzGnnRRmDkzCb1G1b9LNvl2BXDcUjYuVBQiFApzol6cRYc
nMogYZm5sdHSO2m0KKLzV9Ohj6NVPyx1Ds0SJV9rffFUk5wNVvptlj90TfIokEa12A22Ac7dKbkl
Mo0greobEzhEOsi31CRmRhOZlG1Ya/pml+8GPY9QwwiHWhx6XUItr/dmsGy30DEancwz6ymsmi7S
pIt/D+e2QBoIpXTRQkmszcMiS8O+cW+WbgplJQ+V026IRnxuLjf9yB6F4f5ihRaURhcsXR2kpeub
U3XOhte+LndmKz0+yhhXxMbt8g8GXjsNZRS0aVtkPs69nVt7jdQ7WXRvIEgKwBHfi4572pge7In9
Muxkh8ETEODNXpeaOxe/Z1Z1NIPeILEb3OPs56BGry3EOU0eCvGrU6+4FuMWKZ4zzhghER9ZDg6E
urkZ0ykoszxeRhVnpvKQ6HRBM7k3JMvQ0e8iqxceIc4zDtBTDk4FVru3WU68VqzxVxbaOVIut97X
mi18neCkL3LeVQl9gkzJ78nQAmlg64jqtUJunhMUSQZMhRkcRGtT4oFeVEGkpb1r9TQyhPpAtIWy
LUWVvwCjKW4+jQ9b0qWa17S2b49jpFF6orYd27glJxsz2QVB9cM5pCk4CpLFR3LquX1yrvqagZ0Q
6zPBbtZpIB10MNmaPoOCZlsDIo3DLz2geuNCTTsu0hn/QYGlzPqRuyhDTaKMxyoTKAPxA5g5Ane2
fOK0J9qnmGceQ6lN56XW/SkHraZmjmvdDDzQ4/iUzlZUtaA+6Uflk6HZs55AVVJFpVBPjlOkqKnl
Z0PjewZdYNPKgsp0n3hKzmaN4T1SHiqT3nVl57f92TSfWppE4K8LNBd3corjTwz+aGn5Uz5W77bI
g2K1jsI36iZJeoMn69soTVGdC5QIcFHgbT3qSJ/gPu5nkJg0FqDmhoNOlhGzIr/BdbhRuNSrJX8i
FO7SWU6ULbhpfpUJhGRytWUDNDQ6zh4sHVQGJUHqp+370bjNyzwcqnw7ZC1cl3xvsxHFrmrrVMN2
Qvk9HT+WTN7hRvc0q4pbQQLuooRS3wNQHRouSp/U9vJiuEmU3fjgAzs1Q/vQaNVjw3hUWOlT7VoH
TClvpklueevgRrROxAWLDgTFHlOdeWIZ7jNm77EnPAsBLjPxAVC0TXA2mpHdimyIcwVmsyKJpFCB
KqW/VgfqpMNknYiKhuxzNeyqDrhkRMqtAfacNguyaYmIBBCpnB44RCIDozUfG15t6tG4x0YOHROV
hOYFRJP+MGchUqHbRbc/DFP6Qk7borSfap0gw6MH1He8HpSovCt3HGkcA6VTobQKzqfwEoIyrF0/
5MwEPY/bP1tN/mDl5CFhoH20+ttZz+HOpltKuoMzzSBUmaB9g5FWr1vsM2S5w64hd2gfeXphJUFb
ms9WUjz2Lt33XRooyr0Z6qPlGnjILBi75UlkC7KT+mzZYh2CBW0zs3YUubWQ+VtGZMgsGfcZtOr0
OsB32HdDuu1QEsw1TAaPE5wGu61bfsoH1I5NzQd27JRl4P4qHbB4Z7aXNtYdKoFYfrfpXMjfiiYE
JQzg+UAi1TM5WbPuORCDm6V9svjPFtqbA4I+WfJI2RVW3onDhHixESCStclv8NRt81YPe7fdpIYb
TKPAFf/Kp2y7kB86XsjMe98o5WZsHS8zra2w2o0r5k2FsouxctPWc2ylzkdt0sFreb/nMz2yGd3L
1kXxrNuNipzmipyyhX8AUhFmebf4dac2adM/tgPSvkRL7mwxjh5rMPc0gqMOK6iKJiTpELdc8zkZ
txk8XZVV4LppcB2PxPV1pI0G+gDwhcqvkmabdGfAu4/EBkHZII8r816FSyEf+03F0e0EPysrLewR
K2BgFutsA1rz8KdIcHUN+M22fDX6YSNoEtipgCtbMBloVAwz9iKyOsAfCW3j1JXQPVYIdesUf3FB
dTLRnhpwltWDDaJM8nNu67PmjI2XqwIIrlSgYCEHkAEwr5yK45gX0itI6xk0PaTmLwMi8F7dSn+t
PlE7hb6WsQPb6rYTDKEz+7Dn7FdnOVFFCwQimnnCarYNMQ9odXCvbMdYjNaO4Lctnp+0uURVe/Zz
gvMM4a5jLpaN1bNb6PV+LGkVtbbllYv9c2Dgkxv0c5vUJ5o096RttpRA/knYJ+S/cQqRynFgflLo
m7arwlGIcBWwdFwW06VAUaveEOHcGjXqWAIoEiHiGhlESYaNaWoShckc8sUFuc2kyAEDeB4c0BEm
/HdPqvNaziUlUmfVlKiWOpt1Iw36r4LYr7nZ9p6hkE3C9ViJHko1xXQY7zMHTJQi/wEatdjVxHbd
W72Bsgn4FXq7+QVunTs0G34XBYjOppcSxZqB497l4hHg+zAv3voM1BZZ9uqSZJeXY+A0zp3usDV2
vXd5E/fIa5bW2Bt9G+v6C2uMUILSCCgnlILsuymzsePNzehoBwxwP2HrenlWHKUynqakf6yLKQDW
LfXWpZlN/pzZ7e+xkhsDWJZJn/cYXdyWqfSHEUM1UNdgGBuqWvsh7T8Wzdy1BbQGmdhMPUYUUKpr
ytTniYpcrYRjcofFy9R0NFv9OLJ02yeuN6AjRWY9pAjeR6c6azmYp3r7J3PbWHKIwS1WHsjC9obe
EMjOtL2yrEDgf+iUhKZOb1lv79CwCB0nC3SjDjrb2VXzgBB6qc5ON++kMLwEUi2NADagaraZGkNC
UlD92AhEFIvxIO8NN91TVM18lH1uk9rGoIixURyM8jo6xsYT4lz4ocwNHRTRa0O96nr1PCwd7i3z
pmvOA9KrrlHPbWHGzE0FSEBc5Tk1ck+ThiC98lrsLde5r1MZWxkzvcVtvTrXfk5oP2hdFkqrRSFf
3XQMGpHO6A84hrOgT9QuH20wSFjlGFbJfWOU+5q+jeCG9pgxnitBXqXVe3pdHcG6swenxctSo7A4
LxEYyuJe6PeLVp07ZArc6beT0UeKZccGDL9zSpDLZwH+vm9jH9fIKCdRaJ4YSs/p5KayADxgwMCs
Dnqu562Bujzj+bOS+s+Uzps6/dnU4l4USN8YSJyZrZVb0DVvUgKar7l5MxKIJ6k+Fqm8aTHxg/OA
ZGnmH3Y+37Lpo7TISTkCgViDgmFdIVuoH6C+fBYL+pkOJmVZOfg0m7Bf+9+jPUZpy3+QSfzSOvOg
od7lNvIGvTL0wXV3q4v82U1K7lcTKlqa/mHzyTPt9saSFqQIuwfmyoOFZudU32ma+YESzG1jskgb
KOoHLcJ+01HvhnpEGeOAkYrdIJpDh6SUWA8DCoTI8t4RVIKJatrXnX4/OsVOp9p5LkbqFXzeq0yA
5YZuUys7Cex3CsAoUvv5PGnOQ1a4N43Obii8Z4IUomEoz/ASoTk4ppfpjQ78RmIkZS5J1BmNgTim
2CjBf7NCRwWBeA5BwNNVvqgbD+PZ2OPF4mdFGTAGLKptqChd2brn8o7PPyQoSGqNoyyWolSa/tCM
Lu5Uc1NNXahQeZzt+oh6kY87/9WhaSTq/qinDmi9Z9T/TTDLQke+8lRWIVbRD3TKvaRTd8rOtlRW
fi9/gqIrbFB44e4cKh0jwA7w2c7kJ0m+Q/awM7oxomMT9ikPUK7B0LVRnEwHCdxM54PT08AgzM+R
MRuadpgEDeH9AxCoBFX/JotqU9VuSITY4LoKFT7IJkDRG9OmMFFY68twApIEY4W3hdEnEePyCDLJ
oJRj5yUjjwstiacBffF8ZvfGXIIHNAm6ErKyoJ3Xuib3pbPGh+2Na6Pl2FeTlzlG3CKF0Ti7AhL5
aiLh3yAG5r9DbIppIUkDIVxc4J71rsLmjNKnz8/0g9/rEHZC29/X924A6nrv+qjnVzBGmLd18Hej
d4P67L+bZylmkSwKJIXzSjfgYIK+k72tfc2f79BWOSdgXZier02kX7V6gfcRvdZNXQWrcmfvbJAX
p+CAJcdV+A5yB3ES0PB7hMp/QBj9XecF5EfPjMSF+tM6lT4ESbxq31axe1yfbhZdVeFZX9o/cSN/
rV1Af7IeXFAcYR3wTHSX+tVNjSlucrR2dQTKuiuDV8b6tL6zdgH9GeeaSsAXVkUF3HFQ/0A37m4G
3I5CWpyH+lXC4qtP8wLww2ZEumOJrsjkmzsjaqJ5r2/pzRyWYQbu3u/f3ReQOmxRhiFUA9MD5iUl
j1kvoKjT8epquDnZ/S4SLWyBmvjeyn94iv8y8wdg9QmuOrt9Q/IJZuxbFfYe+TMt5yEaOzU+jp/X
+NdYcb5G1/21eIH3YShwZUgFV7armwKCwlMHcXNvMO+/X9k1MxcexgAl1EIKdDf15bhCUs1T2uxB
Eva9lS+kbwB3/PuajAtPogABWxiHmXY4KCArbWs7UfQJY8SdOkONHT00M7pidP3Qf279v4/wwpG4
RteA2wiAdoKBHBIVgBl55lYc2gd0o/1+b31cMfj1Wftr8MKPmJgK5BJB5x+kIn+CWMQz8+vtOq6e
YRC/uL/Gd/n1c0WQQg0D4+TkEoM2VG0+kpXbXN+1pypCBvO00vP+Iax++H51X8LqPpm62JBCy7OG
oNgDTbSVXtnZTlEaX4fVrf7oHy/tk5mLDWlPdCjRksQzRIt4fJvQ3rZf9WGtmf43xJqG/snWxa7M
iWY5SQ5y2VUHefxhefYOnGW3Q8whN8P8dd4BSK3g++d4bYHrJvrkSqQrUJriWCAHbiJN/6Bi9LKG
lisgCuUV5u8vj/enFV7sSDktSaONK/7dJpExRXP9jNgMUIDH7xf15wB/99rWL/JpVVQIt5vXiXZl
R85GhEBlFBsX1eUn+T5hnrDZLJX/vc0vXf+ntV3cbIVFC8uCqEoAGIhK7hWwj9M18Pg1Gxd3WaLB
gZg5/FYxHKT2RIyjauLvl/EfzrBtuUxnDIwXF++IVUnXThRjvv+rSS02bXAwo2GTBB/fW/p65/01
dPGOuJuZpJMYsxvJeIfaAVAwVfngdoghGwlopN1d2errVv7HpgCjBXV1EBXRS1kYZqepliTr5BgB
1O33NF4Jbr5c0KfPv1hQlhi1oha836Csvehdv7DHG+KCGHcatnYtrizny82Ahei26zoU//z3Pc4L
G4rXMyjYgZ812BF9k2W6cl6/dLIWMhjq2qsm5MVeAPw1qxcNt6EC7XqRnCmK/sLMIRRnnAvHPnIM
DLTX9R6+DEk/mb14kCMvOghg4fT+0U0L6w3djij7R/+rUz6Q/+bkfjJ3cXJbkVQOq2FusT4E9Rk6
Je64/X6zf+2RPhm5OLqVZSBNzmBkCPgGIdseNZPCB/cuCJPrexe1hyvb4+uD/Mnixf7Qxy4j7rqs
MdJ9jFVvltg6sQ10jZ+vXfzrC/nHybKNlT2QMpAIXpgyE8OpWgONg4Tmvg3AHxqFLrDLy92Vp/jl
EftryF1nuj/59UWnPKFy7VBMt9AqnT23+7EwHeyXzqM5d+g3444ck19Wad+mIJpFP2uSAD1N5IRx
dq9LqNc78+2Vb/Xlfv30rS5iEabSsWc2vpUWL9E6ao2y9x+FuJUp+tp7/YokE4Ms/3rYl4o9RdJW
PVWwlm9RWxIh36a+4S2xsy0jHtjbEQyneApBcgNOi3stoKd0d5WNe13SN2/8cnh+zg2FwhG+xMok
jZwqrmILc7BF8P/I+6/ZWv36p5duLUVFNIBcg1UMpb7rN2JjotqADsUtuUK4c/XhXng8li8tLiUc
GuPGjcn9nwhs5xySEJ3GECAOX2zd0MZIlhGKYNo3wX/DGo/k5NP7vfB+onO6bErxFRq+AxqASj8z
wis79to5unB5fLb/jxLHuOcdxs/QYXoePTRc/X5b7levZIR5KONrM81f3lk2sUzdscGp9g8qHoPQ
piZrgsB035oZ1HFpMC/XKlVfL++vmQtn6zbDWh1fh3ycdFcAf9mOxR1AwtuKqGikxpVr8uuBpk/L
uvB/nRpyMo+oaliF7gENf3SqdNMOQzQlP6Urd4liW/DmB707XNmwX5c3/pr+B0EPoDRyXO8VczMH
Kx8etKf2peeCbS2JrqmLfhlBfTJ24eiMxLQSOcKYk2+pe0em2+/35df3yL/e2yUvj9vW+dKViDfa
/lAtz4Y864DRlc21a+Rrj/LXzkWmtfACI7HANaEmtNL7Ckhqzztt4zz/P7zX+ln/9JR/bV14r7ID
uy5a0UhUD84OjZmwWDkSI21ThSvn/jVebfPry8hhBEqLBFHbpQfrBmaOOpQE3LjaovFzdM4AvgZd
XL8mIYYM9jKCzO/OjtG1ru/Zj1Ud6Pu3+OUuQXUdZKSOa7qXd4OWLY5erHVaa3YeZvOlt/mVA3fN
wsUznYjdLO6qloD2d6swNOL++H4JX4drn9Zw8RRTdxyI6LETgTvZLUERYjL4ZwbRyjUVQvv72pDs
12XmTwYvvP6k7KRpSQm6gyg70V0TFZgHHmJ6wJSipx9EkIbsxzWrX7rjT0YvrgGgayC0srLy1eYu
xZy1+1xND98/yWsmLlxxZ4zakCA1Cgh/a9yorn505Pl7E+tH/OOEfVrFhfdtGprXSYlVjGWUkOdW
xD2k6boHTb7pAId9b+wrXgqMSoPi3aFgTDT1Cx/ISSU1KjFnSY8y1N8AefetZ2jCPfN4DNMYIwio
r6k9v2NXnqS57up/rPOT5fXkf4qDIAsBYIyA5QnoZ49vEPbF1AKTUBImG8gBgNsHsIUI3F+rmgeY
UIbA+OGcuujKE/jydv30PS68pzuYEwGebNUbKx/kbv0iZQBsDMIHEBqtTQod9OjN1VL+l+/5k931
+Xxav9MgEiz1HFVvfbvC8Wd+5hLIlrNqwy7/+f0qv9y3n4xdOABAxUTh5jA2aP9D2pc0x40r3f4i
RpDgvOVYo8qaLNkbhm3ZnOeZv/4d6MVnUSjewu2+C/eiFVFJAJmJRA7nyFY6jF5CdHdG++ltMby9
ZMw+KFHTklA0cEKhxrAR+q8PaoE10Wr47rYo3ooYY5/GXpyVBh4z6g5Nf0faPUYHb4uglnZLQxlj
D0dNCjOKCkNH/VsfnebvSVleMWI76FkdDmPxxZTFszBh1zrMOlOosPCZgiVQWjHtQedUCzhHxBZb
shwwEcUMTajQmgZk7aU8yApasfCUJvvb+7cZ/3ys6/1Jv9JwjMdGckUgSjbPeflQw6UU7lQ935bC
saP33V1JqYlRo30aEckAAmzV+NW3Vi88xGjLM9FT1QucsvH2XbpaFeMvlCVOEPTjtEagbNDCR1BZ
BR4ZEp5w+QVtSzxHuYHsBhdtasCWB+s0sDY+OwqwZQxGVWA8ODiLNrrh3fA+89JdcNBswDb5C0I9
SPYCwPfa1TOPfHY78bISz1iBXvQ6WEdUZIIvGG/zSj876gDyyP8L+ONtSwAemKSpKsbSRMZNhb0x
oesGkSy6LQlcMYYqfQwFpWiaRHsc6tNiaN3Wnu3jXIlkXJYcJlI4ElxDMaZaMGL9jWiBg5EYT0Pn
iFVFiRvnS2+hidWLlQiNLz2YL4PpEWOoHM3atMzVlzDnHKZCP4saMsiR+Vx0GESKMWoaWGONNiGB
t+zNN8NKGHOqw9JqTZrg7ZPsAS99jrxfijW5gHK48LjAtvACJVCs/T1Uxr1hlrc19Qaior3mU75k
7cv4JfVbb3Bl4BO2R/Pp3yBrQia0iKhE1zQWPgWQbUmn0RSedFm8yaPuezoqb+MvtHojZwgGCLS8
fLutSps30komc6GPXRl1qCMC0lK/6yJfEp8MhXMj/Qdt/VgXYyBDPQ1tVkEGxZUV3QJPV8vEC8z0
DQ+w3T55uL2m7VzAalGMeWRTXQ2LiMOrQ1B4nUPzhGjJ6vtvSnohyMi1fqz/j/vI2IFiJOk8m1hj
Rk65dETH98TjuOAdFaP9oiAKOviIgW5R3puBhcqNNciPt7eOJ4NR+3TpFl0eKCxMg3HmaDiIHWaQ
ya/bUrbds4GaiQF2HxWZts+3w9LLcVdKeC4QH0DXCN5xI9zPHg0eMPjPEUa/+SoiWgkjn4VFQgL2
2hLCls43fMVFR9o5c/BfG8AhruEFF8kfXCzZ/i9SD/THbwlnLt5eMbs66dHa03mLBwvwQ3eGKnrI
8R0wevpye63bx/exr4w112NVzmMDdG9R9VTQQZjEU0ZOLMY9PMacpTodu4pC00kCuJBAjCtUnYMS
2TdDbTBRl57a/GlEx2wObLWwLfzbS/wP1+3HGhnjVhuMXjUV0gLqBW2ALjgh3cYN8eQDoZjDIxTb
bvNZKQ9j14EsdKSaoDw0zI2P6E6k+gNSQKAdh3Z3Dh1M5t5e4WZsuBLJ2LmgSpisDGneI/uzYFJI
BMKH4rYAoTGMwGp5bxKeOMbkgRcz5MmAFUaKK9ZWLrgk3PWYPxYcifc44W0nSwfUTU2ZN9N7pxt9
tSceZrRHvFrRMG5h7OGS/+QhrG1ndT62k+XsIzNQIUwZIqvX3h2/giBIdDNPcM3n6hj9QHs1LdTE
Do/YYfMdsRLLeB0hFgUj7ZFmx/T62Otek6Id1bA6zCPcVheePbL8G0IBTIHEgNFTFV2eWj/1ZV/w
u+//hTvjrYpxMASU40VPs1WtC3ANYoAdLXSNU+thTtcFuAxtbRoL8PbwEpo8s1cZr5OglqqMFIp7
tDHP8EQ7m+IT7WwqDvORZ/bUqm94bZXxMYI2LwuaiIFLnX8DslILcpvZSyQ/JpzYiHM3scWYQijQ
P13h7NQEQ+K20CZ2M6A5WQY+gG7j2YYJEK7CbL7NMDZFFEVXAbrIWDyAdLuqp5ywxK9A4Tuhuanc
v3csch4H2+b+IYl9t+elps5LB1fWuvprhWdYAU4uoIw6FD4WffYP2oOScuxhU0VXMpnYotI7jDc3
At5GzW+MiVlF6KXD3SBzqj5U069UZCWGsW8SKlmmULepRw8V+bHMT7fNevMqX/0+EziUTaVl2YSk
bdyeJgVt9kDFcG+L2H7krGQw1pwIshr2DdYgqQCyadBxv6tiR5q+t6ijp39iIDaYs43hshmNyZVk
t+K3lkdXtGlqq29g7LoVElPBwCLKkVn02gDXpiKSl9fz9wLAO3M2cLZ121uu5DGmXbW6MFZU+SVM
TKOgHALyzRLfOuSNmzNGFjhbTNXgWk002hwELCrdYLbYKNU2KCdcAxF566WdKJ8nQFYbnl59jdU7
NRwtwLBk+hdhuOdI3nosowVUR4YcaRgEDfiyVYopXHpDrXQsFDwNGCBG4Bk89V52h4vQ5zWfbB0i
+k2xSAAVqITtgwJeZEIC5IIcsfpjquc8OFTN17o6hBMv+Nzaz5UkNoBYJjMYeyDPI/VPDt0ek1Vo
RMCb3Ma0BbfPY/PSWUtjfAnod9vA1JBmH22M4qLJgwKPF+AoIE5yzyO54GyiyngUCUgMY10SdGa2
QCBRl68Z2rqkjBwycbirVZWDec8Tx+hHKXVkUkboR7vshcXT9FM7HTE7DVbZ25rIE8SYgCpO8ZxI
ODKpQ5Ce/dInxZkB6if/aIT9bVHcA2O8SW6CBUEukP1OTgWOq3CWHYa9n2i/dWHzGBe2XPRaOxhX
IqPHELNNSBU3weQOQLmSBzQcqtz8ydZ9vZZDN3hlyVmiD6NQwYcs5WCLpPtixsIuIK8A+t8Fswhg
vAkIKM0vkC/tbu8n7+iYp4iaBuEQ5/T+Fp86DPDVj317AJ6nxOPn2XTL6zUyMQmgutW6a5DRLP9g
sNiWd4A8UyxAr31LDjwyEKpwrE9eyWL7NfQxExC4Yz/VZj80R2nk7NrmkNZaAOM2ZGT3S4HC1yvn
6VXGvAvmu2mktViCTTGy0G+o3oteYJVedJ88k4fbp7ZZH13LZzxJGsxhFVLXL/qzDWbInQhALy89
BM4vdbbRVT5DNlBfOyv7zQudt41CwYwYQKBBwssoqxiGSz4osPZGQn6q/DUNp1H3bi9wK2qWpA8Z
jFoWdVH0maZDLQfhtzkA+FlQvaRErl3sgR5a3klq/C0QUve2WN7SGB3tzAV4RAB9Bar7IWt9GZhH
MUfEtsH9Xdm7Zq1MXU3iFjiwMLg+Ry1IbgHZhil+S8vJvYjMPpBeby9peycB3QkOHnSLsN3Fhhhq
aHbDnQOkDVym/wswOOUs/z8xjKfUprkS3gPNRHKayE/x9hcO5r9p/19LYVRvLpp+WWi9OBfu5ug5
Vfcy771GP/TadXwshNE8Dch3ujZB80LzsQJSO5prpEOvdNbtY9nWtA8xjKZlYQycywbHIqb7SjhW
gtsoj7dF6BwZbB8v7qkoywYabkjoA+xUjMBKnp5lj0Edv44k+hXpix8Fow00S0ACRhfMHX/BGB+w
B/o7vUTuNEqQ6kt3WTX5uYQi8JD/nsoAWFYj6CKqxDMb46EpMVKcN/GlEaTCimIAWc6quwDmFHDn
r3Vr+OqAQd1S8BaAAJpAS0rjxa0x3WpMAwpX0i7odKcv0gejFY95lZ8V8KukfXIepmSfg8YY0Dzw
bnL3q0srq5LzQ9xMQKSrHtO+eG1boBNVM3B+hcYB5pLTAqIrBnZjpQL4pg39WABMjAZAuSwVvpIh
eTRM+QVVNCvXmx2JIy+OAOMtKvu0M4414Ldun8LWISiYU9QxVEskTaZ/X9l7HWpqrIUaqs1G4lXC
co4rVESV6eW2mC21XYth7K/LNWBPJRADoA4190wA5sinUtnflrLlTNZSGPurgMYWJ6EJZ0IIAK/8
0LwYQgSnBVC2bm9IT0rHGffYDBvWIhl7zNDmpqOWhpugB1ifKv7oyyyzs0Fww6K7xFp6BDoWATrn
8GsGqEXaB5w1bxa31l/AmGprAB49BDqIk34VLrpXY5oW5B3BDhQ5+3k3CJb6dHuXOSqj0GhxpTId
CIr7UZFAiBx4UuTP5iGb/jetZMszTdYCbqLHc06O8QzHTIZhtTIvSNp6n642TmGClCCJQgw6YeMU
v3iKQCGVut1+PidO/tx+q08yOH0jt0GYUqRW9ButTP/maY4OaABziZImimwXmTIGgN5U0CPQIHP6
/zn9AHt3oo+71OMWlOlzir05FDSr6ehKkFHbZYxj0I0S+LsxzV8Ojo4eD8xLKo+0Yax0urPp8F6T
m0HgWiBjGh16p6qSJnfABnlanN6n1WQgXh5y0GbpPqrY58It7uMLL1W7qaCrlTIWkSx61kYJTTx0
AIY86QKeehzloZvFbubqpjeZALuUGySh6dpkM3yUkTCSQxAuBOAo6IPwR5y/3Ta57QfD3+v4etxD
kDtAn+Nxku1GMwQ4Fi8ny1sQ8xhfKiBmVD3iCkBnA88rOJWasOspAEyMSYBE47z9t+6D9f7RBa98
iCCbwK4nEDfEwympi8NYEo+i2pmAOby9d1vasBZF/74SZXQZSqB0ZYp0FjDWVYSWGXGuAZ4M5npL
g3TSsg5pmkVLLbHzzKC0AM96eyGbnn69EsaCBSkPxVKEV2zdyUFeFkNxqR94qj+eyC6ww58cedQB
Xik58AskQjRNlNm6TtR2yZDkwM4JUqs40VzltMuOQBcUPeAmeLyu9c1NXIljdCId8kUkGTZRVSg+
ot2UwK0SXc6ieFLo31fqkJhoV5dkuMHS1e7BW9edKJfq9GLa2mWMHOGA6MTh1QA31X21NEY/zGLJ
BD2Hp5fL2K/G5XlJMY8ljqeBQsXdXuH2ApEHNZB3BcEY45pocaxqChoE6fuxPgW6r1ScmGPTHYFY
DI3PSIsobNGomfqgkmPsYag8Jcs+5v3+ZslUWglgro5ZyvtSAQYKNB1qh7r6Lj0IdvaiugA2dbXM
ltzUq3/ykEk2t05WNFUD4adssGMTgyrPTSkjsumTxs8ADqQPy9EYeR2ePDGMNqhJCyKXAoEHOLud
phLfekDRKbP0elsRtqjWJVD3/V0O4y9EdHJNqYYH1uCBJRnNh6rjAbDv0f0GTKoEeBPJd/2tOvNy
8ZvKvhLLHt5ISnAEQKyBio6xJIBG/dMnhQUgJ46qE/pTVx5qJYq56UHAXA4ZiWgEpfmA+N51znQC
r4SLtjlYde4jXYk29O6IV5yjI+cV7RIX2LXv/wL39n5TYTc+RmbiYtQaNaOl60724Dg7djvVR0nH
5zY+b1qfSnNbIno9NY2q18qDYdo3wlgvTXChX+KPhr77yGt281tmTX/iL8BdOhqc623zRFcSGYUV
UQbM8hZ2UeNxDthPGXD/d13FKa1smsVKCqOu2YR+UoOaRZD9FtM7IKRaCe+O2VyJrhoGCmGYxmUf
Fingd3USKTijMowsAfQ8YSH7SWe8jJLCWc9mF+DqgcGSMC6k000B/FJAQhn27VmwgWPraV5yaDll
7i2NWAtibs4GgIyzaQa400Qf72wAXT7eVu2royEY6SbvgEZQO3j8zyqX6iWpBqC5O1lyModDkt5z
W/KuToYRwehY05tCUSRoLlTr10IorS4/L8JrJ/AeB9cVGkYQo2YGeseqsdIxtZwcssILFC8SjoP5
PCHVKQOPcWqsXr83J/TN1JxQ9P3u/eQiGNmMa5QSoirodqUT081e8ePWQn/0gUKJ0XFtYB29AfEV
kGKVH9ji3bzjzW5ub7IpG4opS6gCMLGBIIJoPlAwEy8ZoM9Cf3bwUmv+wCv9bqoLfh4Rj6jigcu4
ZSle+n4usMUYNNFbR+xFICgrHOe/fZAyhhs1QzfxemYOUjPzeql1KCU28qFCIxeAjq3ZAcWM/19Q
qV/ZGD26lTTm6KYw6ZFAhDRVbb2C4JQWUHWYwOszjO9jplvqGHltQO4LwIH2RPpZpZQDqrWXpHZv
WyN35cz+msJo4m6FGgXnyWnRbm/hsrkPLKDf+cIXrsXQt9+V1n4sna0JFFFZZiYGr5zanTxAgKPj
quosxaFTid09AJM5nS3b6vP3YNkIdpy12VhAa+KA9nXqjgOAb3vOjcYTQZ8+qztUnQQTdBJYkpR9
r8BYAaTUCTfP7XPiCaH7uhISt6kZiiNcWtfuU7Ru9uA44KkCRy3f5wVXMqZmboNlhloOv+ofw74+
kz2w6m3JHx1cB5fI5WWtrtER3g0BVNLEUIkhsxWbqAzJgCFwdIHrQIDsClubFbsP4M8SDT4TiAFl
Z8WChPIK+ZKVL2Jg2mqthuAr636Q2fxaFuAoF8CeUqX+CPyzqJ0BPRzZ4RLsAxHUU//mFD6+l7lY
iqkaFfR64+7KRugtepJBC6EJvMLZ+x14bSUfchh3RLpJ6bN+hm+f0BQSJz6ITVor6VFUCPqdFEbH
ZAp3ZfcT+Ff439I51PXaaozgVEdpDrz2fgGhXuTDul/Gtn6slCgGGHV4FFMTbG2PQlljCLF4Ng0Q
tyTaLpQqV2taT4h0X2glHyxNd32TnOMu3atzs1PLzhGD0esANp3q/bk1yG7OhPPcqKDHVS5Z8d3M
exsYyhy137xkgBWkAZ1TIeS97rNSyRG0c6jA1Bg+R+eD5mkSmh/C+ySKOQdLN5TdcAMPUCIiMAGW
BOMFpzhNRb0BUOxipoh87Hp5LXOw5ph7bvxz9c6Azq9EsU0/WTkO5dgmONvADZVjF+9jGRRvT4Nm
m93TP9fXtSzmju4q3ZTnALLkem8oLyV5AaANZ+u2PJNBCJA2CHqlQP7MeKa4mCJBwtYJHWg8kUyk
RFFJNnv/YikrMcydOWgkWEgeLo6mJzYGJ/MQwNTq5X8TwqhB32KFSQIhgvGjSC519NwEX2+LkOhv
XKkaUdX3EjWeD3Q/VypdDZNQ5DPoFSkY1XwwLSA5eMYXOnWa26bdgiAT1YLunKJfhDsCsGVPyEX8
FU7/vhKeijM4YbIYCmH+KKsfLXlRFKAdTxyd2NTxlRhGJ7TRLCZZhpgCPatNaoIlLrrT6s5TyXDG
BAJIBOuBd31RZWY3Vkd74P9dJoyG1FIIOPMJznkAJSiyIInppSpIuyuvE8EFo7tL9jsAkVc2v94+
0i3nsRbMaI0cymqkxxAsh+4QIclzKLoTeC5Nwnk6Xb8C6X2pIJllGEijot/58/HlYCYVNBqsSeBA
EsFI20mRXZq1A4R/cGoGrqqET02Z5BYYBjir3IwOVrLp31eqk7TIpGmLgUBRbu4F+WiKIQeFY0tr
1qtjLEMa5CQWaGyYAwy2fep7EGr6BLC+qmUmHG3ZssK1LMYQ6qSdBNwGC2jQQyfpjnXp6jUwsqUv
jXoXCj/U8dttJaEff6WdNMtiaCaMngUxqYWeAIceSjI3aPkHWD9BToLw5l82D2klhTkkuepz9Nzg
UUYE0ZP68SCmiXd7IdsvhpUM5pj0II0miY7u0eJfhpFdJ/FMFz3dtNgo7rKSI3BTLTRZVxAGwLo1
5hILg7TqBNLgyZCBiRKEwH8CUFRH8osMfiVekyBPGPms5UsZm/MEPiZnbE5FCBz+U4YcS/KcTfts
8jk7SZXsWic+VsaYs9QqQ2hkVJhNKdZpW7PhdBcwOjqVS6upxkua2rxiKm+JjI4sJR3yriBVA70B
0GGUx0jDY1fdleLPvuAU57bV/mOJjLKE6RjFwKiFxyIoUADM/pIWHLdxneGnXnGlIIwtl3pc6hOl
3hyqex2k3HhAS9WuAhPlYLfDLgyPIHLI0QZDUhA8W71yTmK7+sdYU8xXsHdeOSpCCCI4tB79HKTl
OMkF6MFaWwap9W292VYbXTJETUEljTD3TS+YUkH0EREEIsjmrq5OVeQRtOzeFnOd839f0V85bBI6
y7RI1usJ/niY/SpMH8oo9gAU+CXRn4tp2M/9j8bsL0IKhp3ofph6R8PTK0jVl7JunEJunaxo97c/
avOu1T6+iXEGbdbqeRgLWLsa2FlhF8tDrz6k5VO28KyTmvq1dX6IYlwB2uMAyh7jQDtncPDkw5Rt
d1QcDHrvxh3PcW+uSxdRLEKXqayZjPZ0iQC6QxV73ZmgrLtTmxc0qTWiaMk9z1y2THIdA1L/sLrI
9WWJQwUk506aohOsRodRU5zrvnCESPRKnXhl/KMLgfiQyyB1VFGCVsRxpwYtIpql3ama+uf2mW7d
xesPYvR5TtBFFzV4pZAQlEYnpa/sVPBAq6lPBsjZ7gKyuy3wuvoNzTYIYHsNSSeqycZRWiWbGN2s
AYn4q0LwDRi1aWfa2QwKEmT96reGizV03dzFiGS8rjn2uFdqiFzI1yrwugZUWidV6qwytcv+aQCn
UuV2YK/jLHUrKl4vlXHAuR43czJArnggdgTgNgruVJ8K4D7IHNvcVCyZKOgwxD90qnxWrLquyZiO
LZKo5KBPp6lwhZBznWxvo6zSHC3e6hqLDKtmwoTwBgEOqnNO80ZxuO3ayfftl2SyeOWx7QWZMqpj
JprQ2Nr0AhJqrchM7F0GCtaLHtxlknf7fHgiGGMs+jHSMylDfhKuM4trp5zJzmza59tirocXqfrJ
H0thbAyN10aqjojeRxv0dA0wxfY9eEAwr4zUcqMh3Vte+M/NrVBjJZUdTqgUgmHeGcqXYc4C179R
AHzRlqNLEtxF4cvtNW5di2thjPoZg6qCBRlxYlp/DYLf+gLGaFcdOdfCprP62EgWUlIUgyLrQ1y+
8bIb1FM7Pgvj7zF5NotD3ZxTMNTdXhVHQTQmRhyzAJR/AFhymuIiVI5J9kvOcYfvvQjsTbfeOcY3
1XIpj1OHnYt65PNSkGT34tuctudmWizF1PwMFL3tBAJ1FYxBagvusMTHa9sOpOnnhNlDFd1rvfh7
FpSvYj/t+iJ0hBCchXF+SMC9JzXqg0qEx9s7s+3FV0dBt259kYmFJugNbMfcGfd0MkTA9Hawo20d
YJw61pxt4ukX/ftKnCkvUz3F2CWpO2TCfTD6Y7cbNI4Wb0az68NgIgHZrCM9lYFuRfNDwyV28RjY
dTvd7jFonO3yS7sD8ue/qGEYCvo5QQ+ng2iG2cq8q4lCTAgtBr9V7yrDzrrvt49rU5FXIpjtU6s6
S1M0wTh51VpDVtttrHu9yptr2bTPlRhm+9QO6I15CTFyXO1iBPpABbKXGNz02YyMYVEiTd7nVko4
hSb6u1c2tJLLOnJ0GHWpAbnqSJPz4GMED8XoicglB/+0RE99OZBY0Z6nSGjBZVzCIFRCLlSIFQuN
sozfSbwWs80n/loC4xDMRKjMLEToK9T7ytyH4yWpX8BoExme2L3k8l4qj0viFhnHxLY38WNljBqO
aRhneoCVCfED5hxisHrXP5fiQY55cQRdwfVxfUhitLFs0ZvaDJBEh2FFF1m05xYw652V3KHRxh5/
/mOk6vdDM0G7DJAg2hP22XuoIHY1EprFMEUQHud41pPBqYfft43sGq2XilFloNWh+RDTy8w93wxh
Z8pTCTUEtjloNr9SiKDumGFuL3GiwtLdfI9un8lSTrGjf8ncwub1bF1PDH7+Bvbd2CMDppMAV1br
4ioBhHTkZS/74gtgLn5Wbr3H3EzuhF507pHh5kGVXOMAvEs3TVUCUB/IORgdikxhUWujQKB96Zzk
C7DkO0vbq256rh28bbyhtEOHF/pu3g2ajMlOYK2jJ54xSSMzhjQXUQQZl3NHfmbFWzPt9ODh9ulS
H3KltCspjFmqJB/LrEN5Akzx2S9S7/u+tIxYhLPxezN0bkvbPkeU3ohMiRiuZgpmTcIc0YCdLP8A
LghgQd2+M6zcjgF1Y6J7cnbIKxBSLqkX/c49XvC9HeqvxDPv77CKTLOdqXhyEY3UNcTZU6vpbmpk
S0tCX5NeQvCESzIqJn3LabjaPtCPtTMHGitjKxhKTvPDlxKvsrF2Mh3gPgnn2uDJYY40j8VoAdcz
ImRtF2XPPcAO5d/LuL99lJt372orWZuoSRS3DbWJ6LmtnsfgrPAoADZF6Do6bZGWQl8rI0JWp64f
DDieWn3CDEMpXFSBo/7bGrGSwTjtfO7UdqQy2tyt9pUHiEgHTFPEe0ez5qg/3fkrY1sJYwKJUcyN
NFQgbOkP0fzQ5D9vn8n2k8xQRMBaqOiuZvsHBTJJ4hDgKYsraAaqRYsuUy2xBrvJgAqeAHN55EKp
v093XK1qJZQxKrkyBqkMkStNG9kLxNYJ68oRa5hUlQJKfspAfZJdxHl04iSy81Z1QrDkNrn5c2na
y6Rp3pSkPl7/+2yOfVM1MROWkH1sjB7oscDaTbJ9NKZgYgQuj2UEmldWIVCOUmGvdrKVhLkt5SX6
cJSHKWwBuhSfg2i4NGplU6L3WJ7Qeirrp1DtMTpCXqJM9usmoIHid3Oo96bRW3qLplth/NYbcPEF
MjborlaXwYn00Tan4pDVD7Ha3IVm4sxj+j2XMQ+Msv5YowNcHM5l1rhaBw0iryC2FixdROtcZ+4b
qT5J9Z9qmuyieggWDfxHs2JJdWf3oG5P5+ZQd0WOuU/tdzwa39Mg+zkWL4IOjntw7YZR9ENSa1+X
uwkE5sK+0NpdZQhPJYBY6iXhlKq3HIcpKpqEPaYDl8xFv6iTKvYKHvRq+ADAFKs23+r4Iai4+OS0
1ZjVmJUgtl+hicJEJinUVKmFg6HULpEwcdoCpMQU7oSsPYZF60lxA45cHrbB1n1nAj9UVhE1oTOD
MUH0hYSl2VBljZEkSylLbfRVpk6ZgKu36/ezGd1zrJLGYVfLXclk4nhZC+SpSHR66Um0Pe2gvdHG
78L9F7wGiFTWy2OOcB7NZBxlGhJOlN7N4I3pbW6frKoKEliSin9Y6urBOhealmo1lpKnBPC5P2to
qYB2WNLoh9j8GTYBRye37gBTl2XZFDETeIXF1TVjKy0NkvNq7Zgg41bq/aTxyhIcIe818tWq0rAK
ggpj3A6m9sDHUgEbsrf1gFtVop7wShE+FvN+Ga3kNJqO91yM3VPBaG9RxAlMjZTOZCd373x/Hee+
2Xz4r3bv/VG2ElhHSSm1AwROvTXbw4n4kqfY+QG1nT3FT/sl+LkHiMa32xq/9eYydVTQAF2qq7rO
GJmkh6OopTi0QkFbhmxN8FolXH+3j5Gavi1rM2WzFsZYFxGSaupo+YZWPANK2GunvxVH97u7zi58
LtnypvNaLY4xscwg41K2kJfsh736QmNX2jb/LxjLqC2bsqkCGEvTr5FCghLsqB28ZJVfYtxJdfJV
AxyjWL7e3kH6wVdauZLDbGA0RkWhRniZT16zp7iBsr+4nc/zvDwxzL4lM+qoCS39KT6F0kh91Vc8
ccd7Km5eYtB5ExzconqF2KEGZaVjsAjZ/N5O8y+N+KCq1jxEHLXbUHE8XxSi0R5TcjXGlqkyzURj
00pd+DpJqiPP4alS9W9jgRrFMLu3z2irxeuTPCbIChaM70TjSLVORB+llb0ODrHN47ITv0i+cQn3
6LAG+DZx+IUm3lrZh4ssSin0kMbhngoSYOXU6rs22JsSJwu1cXafFknj55W7CoGDXY60si8AiTjb
F9l9J9/HBUffN7z9Jyn07yspslwOZTBiOS15kgdPznfSwLm1trqqDFGi421InSBpwnhAEPKaRAEa
joMRN7suAaNXnTPzR7ZIGL7tvG58TADP0Rm8PN7m2lZyGVsOhGWZYhH91m1suEEk7FLjO5p+Odq4
eU5EwZQSCJwAjMOYMilTEkw5bKyYj52EEu5+SZ2eC0y9cV3i4Qf/p8kKBovfPf/6oGpTbIz3g3Kb
fSW7khW6xXH2AGBDMeZ50yebar4Sx2hf1yS50dCyyBy9JtUhCm2FvCVAwO7+3DbmDU8I/Cy4DVkG
dLzOvmtzo2uIFOozOiZnSwP5Q1fZ+rwfp8DSw3NKEPtzDmzrmftJJD3R1Vb2QdlVk6nNqHGKtmCh
m/1QgQ0RAAc+r6ax1ePxSRaj+8tQG+FQYXnTL/MS7jLQPYS+fla/N66EydjoENjRXuZWVrcyzJBL
i+8oOoBcg3FTRtKQptEErNGjecrWLivPcCQfGTrke8AUePsUt0xtLY5RF6XUkgDvFWSsyiMRj2Nu
L7zS9JZGrkXQT1idWqNURiXhlgHavExBrqbBC9pinw8jpogwzhDoEw/AaUtTUAmnZkdUlKivUgi9
2KeBhGXRLPZyqu3SrgDWQuNTXkSw4UY+iWLuNFGQW7FWQtRVMC6AjADZiYun8toyeVIYtUA9McaY
S4Qm03S3DJ5q3iFTnpbObW3gSWG0oYjC0CA9tg1c976pkSMmdwwkkuaGRNZtUfSnmHjt07YxWiEL
eaUsE0SFWXfo42Yvxdk/L6x9EsG4i4VkgixIOBk9slLxkMwPy1hylrFhP59kMG5CnqRgCmnTemiC
1F21ImVE2sW7vVfXhGSUSnulzsyFOE8tOt4MrKSWm8ckqN60cNiPendBU3DqzPrkKP3kTIK6U4Lf
S0e+YB7HCozBGub+eWyK2srI76aOvw9K9jrl484opjuMlbh9XTpDG6BNumo5sSXvgJnrtRSaoZHR
mA3kUeSNYu0Yz7zesK1M4Xpf2BRMpEklHmiQMdqS13xprVEB+KLqapZkG0fg6qGFmbOsrdfoJ5lM
8mBBk4OaUUtEGe6OFsj01gZKub3YqEK75JThbtC5bJNbsdgnsYybIYFY61UGsRPasmQ8POK9Al6V
2OGVFzbcNQQp78gQiPtY3HCSyskcj+bsFL+G8nUwkUpwkSAk49fbSv0fVvRXEJuvgE+ZirLGvVAM
sx2p8mADgsqbihclmWxSSIB0Uy1MhRjoqigfOcLpdl27H3B36sBDxKuUsVuxGAUR49yzM3j1D9DJ
HjFEWtIJk8QqvqMMJv8rP/Ehj7FgOYtmwOpjsSRrD6Ws+u1gfmsJJ2Lf9t8fUhib6+NlmLIBUsCU
Dajv+BsJS3estAMIXzg+aVMUnXGmVT1JYfvNijBHr88co91Hc8jcoz3TVbTYFnnDl5sO9kOOSRMZ
6+hBDBPQfCW4Xkmz0+vKLwPJ1ouEU/fmiWGsuozMqsVcJVKCCUZ80+VxNH8Cx5AjZdMnrhbDGLEw
mMakGzDiZnqsw53wj+mY6T2x+n0mSgCbNYbPIxxKgzkKwfBz7RSSh2zErDRH03j7xUQKIiaKglzF
ShRMPorkVRCHAxl5WIM8KfTvq8OfOyLEXYL1iOlOHd/02hYSjhvaFKGAQlcDajQSLYwjSKq+0YYZ
B58l4bnUZFsck3OeV+5th8MTw9g/adpKagXUwcXqpCHgwfRu9G8sEpzRAHnFpCaAJD5vlpg3Yza1
OJKg/kLGnQYeFPU5HjhSthfyIYX6hdWREEkcUdtAKGKMw64ulGM+pL/q9P72dm1eQniagzsK7TZX
Q0FVBPdYdjgVPN6tpTLcYuytQS9sY6ztMeX1oPDEMdo8xMukmRLE1cFjFjji4jbB0yLAeHgw35se
QMUBAScfzS5sO7tJorGvZEiSk+ey3qcB53i2w5OVAEbRKoAAadEAAcKuOjX71jdzS39ILtrb6Ek2
+D9Sy3wLL9rD7QPbSmDTTOXfhbFXT2dUbZq/yxUu8Q6EufvAU4CCLbnkyIeK2Mg+rMShzvdZDTOM
ziCHDXGUAJXmYUc87vhJw01t/7sqnUWPjMwAEEEixABvtJHdONgt6T/vMPy0EuZOiGc8sEK6klw8
myK6Ss/1/yPtunrkxrnlLxKgQKVXxQ7Tk4PtF8FROWf9+lvs/eCROVrx7u6bgQF8muJh8fCEKh6X
xeYqQPWALjzkDEW286dPuxE56xzZZO1FTn1JfShMd3//N08QDqoOrjJcQGyfz6RrBkpPiDx6CHqo
xBcNJwwuwvw55NV3N0+QhrZzQjlfkZ/8c+fbPJKyWgYAyXXhTZASCWP1sL+YTefSkYSRQasiYXf+
NNHEYhUSEKwgTU2T/N1VXff/QTK1ZUdTRSQoFNCTIpn2p51A75qgJQSDFaAlSDNXGO9CeHG6eEEj
W2H7MFdg2cIwn3aX525RWSGGd5tDH1hTfVRAgqjEvNcNhYc/4mIJA7QY3wF5qWpgZIHxRi1Lk7bS
BxnnKjtSAsTBE23Vk9BCLILHdL6ZPSq7LZ55FQ+eYeZbZJU4GjhusjPUzlI89KS2iHEp5Id4uRFk
HsEGvaX2lskAft31WlMHneyMk/wyNILdysIlhi5TG/JoAHgLY5ypR/k5KMRZdiIJCbwvTfowlD+M
5Nno3GL4p47L7B5zOYuI/8GBocmgPgI72sE4KqhO8YtgH5OUjB0maKqnts5MA2sa7QI8bNWTccws
407wk1N/5glwbHDc/umT9AuvQo4xCYkYJKKMtsnZNT0RHMI5pH5zN/LIsXUggubPLbo1+ezBH7CG
WSdzqWkjBhdDZL8d6Il2EL2d5Zd9pPmYwfjTApvBSFI1KmLQbzgZoKacbP2AZiO79bLcoYlt4Tgl
7sy5q6nH7Tg/q5VHxX3mssH3HIWbTLvTl4uQcmpgH8MBZl0MjnSlWiwTqA5oGHIUrAwSLdVhcCsL
RG0WPxz4mPBl7DHwIUtNP+o5objVHaFBfclt5RLc0QpLMVr7m/YBthlbDHjMStSmSynIjlHZiwrG
jSSzehR0JDfv/SQ9T0vIgWWeRQZDCqheTHGJHZMR7dDkj3KVYOeRK3JQkRXEy4M4QRQ3K06pzM/i
WIFORLlV895LQtnZ/4Y8UwyCFGaRDjhRaFSpj6oA9sr7ZXYj7X7fCg+oVAY6VKGPtLGBWzTObCNY
tJeD8ngdx7dCjzc/ztslBi3AIDIak9koTjY/VTUqpvldrrqjcCy1oxzOkFjgwD3nILNTZOk8DKVZ
UbdYjoFSWyKodaMf/+0Tss1SS5GrnRROYDDwR5eKako6muXpLJF86N94ExZ0Q3awiZ0iy0M1wgCz
KjtFgCmAyRbIpyzx+uCH0X0KCK84y/FCdoZM7RYQDvW97Cyt24O81RhsuXmQC55mycfe+z8hQ2Mg
I9WWIZFA1uBUhp/cq4fIK96oPqJ6geifnTyWTvPyjxO5jE0GNErShBpJQsXpZ1vLDlL8HGnnabI6
43XfRT7E/owh+pVX97PcmTXetDhkiYyhhhAvpQVTb8ZnIySWrFXevjWe07PIIZViNQ6D4miSeKzN
6jBm6TlKOv+/mWGQYwkyCVw5CISj6hkvDquv/UTkwDrP2RnA6OqqnmYJHy6QCpTRz/N01jFFt3wO
q7t05klmfixp/7lPOvNmDtpRbc0yAaFSc+2jMz2w2jr64/fWKW5pu9S1tdriVUw4h0xnHmxkNLKg
QDuTI466XWbSuU8Sh2jQsdXy4/6m8UwxUUeN8cs2SxZsWntQlJfSnKwpuA/RC7lv52Pt4vopiYYn
KMa5IS3xp8sLU6XOiQJDGXIsyiFyTBCLtsfc41WXP+ZzGEvMksQGWidNh0CqbazmRrBaWzrnPnLu
d4YVQw87cccDXxKRhksfYfh9fUw4FUwzGeQCwBi/Djc04J7O6mP1ixJwod74jde0sn0Q3s0x8Dgp
IDGpYvrqrL0USqQTuVEiT29jO2ruTR5vzvY9/W6NAcZBL0ktpViceKIv2xg9fFSTPuIgyN8EH+92
qLeucLGpiiypm+sraUIrR+oGx+KMAiW6Vfu3ihNQ0U+0t2MMLCZo0u+iBbEbgqrjnIFFFEKk+15P
/4s9EwwkJsrUKXqA9YRQeBin44QWhGm5qKNrYtxq39Y2yr9/OwYaW2XJ5TrEy8vsFKdqw3M9CE6X
6hwE5h0vtggpm4VCChmYCE2J8jU+mOfYFVyQTxzR53NSfMWuPb7kKGezrq+ZlWeEqTyQJIMHjk15
jrrZKguBB1Gc3bp658qGqZXI1VWI2yhLC14N0IQhbuakF4gwWOSTcMKwIbqm9X9c6fwTsNh+N0Jy
xLopzvKY/wxKbwy/8vo6PraRMiYYuMimeBQMIcY75ReUxe47LzmCyvwQHMfPo9ff6BAfcYnV3iAw
/saLqjiOeY30Vp+11JsibBPgcVl+7+uzIf6sRE6V8G8es7+d/+q0KxudkmtiGIkKesACn1ylu00f
vMP/j3YG3nIY2JDL3Ow0RYB3oJ8A5VvzBNGC/3SUr+md1WomGc1LhSBITjSem8bP21MTcZDpb9IN
BupeaEQ0QYb2J9TqWpynAk2jTJ+mqypBiFOsu8KFMsH30G3ZX9J2nPHbHBtJTWkFNfcO1/+i/Orb
l3I8mcpnHWT3+2Y2YQITKiB4QyVMYdWkGmFU6nHGqyES26dKTE6NnH/fN7ENgCsbDKi3Sp4V6lzh
0XqMDyC5Dh8E23iurlOs4Hm1YsyvioHNCwo3/Q7ZdVTBUEv80D2K+dK2VBQZJxT0UebzIvmmwims
bDvFygZz/05j3mTxFCnO/NA5tGmmtDPRMp4bqIAXJ/NeDjn7tX3jrywypwldM2Br0iRg36K7YyP5
mtg8lCE6CrpboidO3I1uIlfPWjcVlql+XsLc3d9P3ndltnMpJanMF9zRaXZSDdk2mmNdaBz33/bL
981jTpsSTEg7kBEPPvJ9yi69+bK/iO3n8vt3ZG/lVK7FXJJxh1BpGnR1vYSu/LlyDSs6ZIcUI/Ki
Tx45Nunr50N0s7LJhPRd2PVxiHDAmXApFg9KmFuLcmf2jtoiNCDHubwreCRH2++IlVH5T9wSpcmQ
MZQKICHQGIkiJ2jqOz3HqyzIbqVMh3JGce7j4TGtCs4gN8dT2HtamtIhEkbqKZoDAFsqT+E1F3P3
kbmoizEpEV4Blkfb8CnLVlZYwzfSuxPa5ahcdzRZi2qDdoSzmfS77W0mXfzqztGzKdcVUJwh+KFM
C5lj3JNjj4Hozgfrzud9a7wvyeCMlBa5IBiItIIld+sJiQK5dqHNwAkLNi+dla8w4FJJYylFHdKL
TXXJZV8Fb2PZjZYa/vpvy2EgpEAlP+xjhMRBR9D8152EoL1H4yjH/3jLYUAki4bOxHSi4hDxOUEj
PWjbl3uRV/rejIJBVajKeKSjssGcaq1v2kRXESqmxBsNB1N2llaCf+mVFByf+8gwQqPSlSnmLEsR
SWWSa3+VqdB+9xCnVuwvlgyiEcEd7PqYudCHcgQn8lGhO5ufeVXN7ct89ROUP90+jNoA0zw404Q8
6FNsieYlnNHaCD6927L0ivqcljeqYYemN483YmFNqomOfN7FSz/qh9O3+hnMsU8LoZPluYan4ukx
u5o9nTUobtYef06DOuOeKfagC3MYy0ZKnCBwG/AUd1/GHnwB1aHUC9CafvoXR2O1MOakKx2UBlIj
RUCmD25Xv2EW3lZ5wvLbUcTKCnPQhaY3jRBs1qhlXTHT0+7LxIqPk1u44N3nZSG346SVPebA60Zv
9kqbU8cd3fE28ybJ1e3OVeyrw3oFLwGzCZgrg8zRV4c8munV4Gj6bSN6U3wEFe3+TvGOAltY1YQg
C/My/t/V4w8OdDv83CZO6vffe4dq22UvvD6y7Zfb+8rY0ipJYiVUY4S1aF04Ejc8EcFHOgtt4fO5
5TX88TZOZRAna9V4QPMirH1ZvPDQgrfQuJlOE+aTyCHkakdysJQlB4UmainVqYFtS05j9XOsvDkB
loqHeORcQbwjoDIIEmfNNPSYF3K6bvwmojRoZOopNUqrUiW31tOn0kQrZaz/jMvBF4TgVq9qn+NB
mzHEai8ZaBmKqYCEVQ1daWjdKR5N30mPk22i3SB0CAczOUeCLb3GpbIQcKTj0i3RsXfMsvue9zqh
p2oHKtlO11gzJ6UnuAppiTw9IaK9zkPxEiTck8fASTz0YbdMWMp8Mnz0vDxETneY7wcbjfyQbwAl
yRFTWM5/3C0GU1DlTYKY5oRal5wg3eBGTvEtPl6pAe54u8X5lGzhtYuSQVAXLDE7ql4LgdjR+/+o
EHKcgi29SmGiovwKZfPWuC3BA6O/NBPnKcdbCQMh1YAiVDg0sqMvjRvkTmrozjJ9UTRr7O9z01d5
zw6eQSZEMQ0ZQ1kBLhvauPnXp8Mci89rJ+N9OgZAQnHKi1yhKcI8tiTDGorXlqdGxLNB/756ZBgA
w4m0KvLTqacNNz35ng+8BobNV+k7CGlMxCH04WzmGa6x+RSc0lN3SI8YmbPFA69awQF3jQk6StHo
a12iOvA3iSOpvtZ+HmpPkXiCQjxo1xh4GEkObtIhI07+Cm5/XJG6LVxGR72mN7mwwNsjBhbmsIDg
d9PRBhBVsQO/92tUYJAdXmwCxstbxQX/0Zn3MTlOzuYHk8Zc9LRscVOqJRQwkYJSjcRWwLw/C/Wp
yRpvURYri83DPgpyVsuWWguB1JMo4zS3k9NLo1Ubh6HjaR9vJy3efVJnMCOPoR6z9AugNtQsjDKZ
+kFLfGF0+uGYaQNEPPCud/dXxnFPdix66KtZMyOigOHv2PT3YuFUvTeNj8Y/1w3+4xWnM8BRgbFX
6wNkZILkMMadpYwOeDes/dVsVzBWn5CBDj3LSCMlquxI38FWAp2QwNFAHig9RrfSo+IbFp1UnhJL
PIRO/MYxTpewEwjoDKZEYkmEXsMrhtY/qyfhdv7cf9c+DxhgVNziUhCUbjgL5jkmgy6aMpJsTABj
VfhYiI4cxFYhftpfF88GAyxZpM+9UM0IoQj6GsS3JsiPwE9eoMH7egyixGGaGDUNo/7SJkndxEt/
ohBqS9AlqZ+gVfm8v66/QUxULwhIdCDByXw8GdoZkABq6VNmuuotTN9Mm1j1EaEvnyZ0e33v1pjP
2OYkHnKCsDcjSL4SNNkiaV4csjftqbhF6Osh+/SNs8LthMG7TeabFoU2mGiFR7sBxlMi8ipPp6B4
Bq8u0X0TYyyzrRtO/4+n3a8Jm99WDaYfxhSzcNDbEKGIea83T2nrGrpVxxyH2UaudytMBmoKhnLO
pgqVDtXrx0NaX8TeA2XGwmsyo8f247F+N8TA8mwqiRbLBRK6eC4Z7hBj6huCEWBZ4OzW9kF7N8SE
cCrGP+Y2wy0DtUGptNCxZMUPQwKXXGywmnjoDLTyJ15Et90qjZr1/46BQR13FW5pRVoWSn29yien
vu19HXqwodVZk93fIJmMwSanGDnx8d+8Zt6tMkgdSksk9iNck+ay5MyKz/lDaQc/qMy09Co8UCoQ
obJ45fvtCOLdLIPRCZkxSJNgsZl5GJNTGVrS0HtjkFlj9lx1uR3+Y6ZeehoM2sykylAdZeWnhySY
ojLAraCZ90J10pNPNZSP/jEb6tUKdPaQyIZqFVt1SDKx78K6R2qwbF7AqH8uoITTcrUXN88CqLMw
wYLa4gcN5rruDUj0wEWL4S1UToHwq5IeVIMXnW/i1soMc+SQFM8rvccLgN4FtDcrPBUH00eYd9Dc
/VNHYffD6V6ZYg7dnI3QEaINMTVeAPVN2BPL1G/1FInBzo3BGr9vbhO1VuaYw0ZqPOPz6yRJc6PX
dxDmtLvsrdf8Wv2yb2kTTVaW2AOmzUs8C3hLE72yJPnrVP5Qydu+je1C1MoIc5z6qcjQwoxLO7qZ
vAINuPkL6RzNgRq4N0CkyVISyzz2HKTkLY25uJUkMtsJw1bOUHye0wqyVOEhMHltWdtJx9Xi2Bsb
k3IKNJlQ7PKqIyJkXwSJARimKDFdyKP14J0s5qomFRGyvkbOUaofhLCyptnNpUcoEu/vGOfTsWP/
idkVi7zg0xHlU5Q+F+p5UjkX80d1jysW/QYJk7mZk7zQRxBYAfGS5EaOf8Sa6Gko9qaleA/0dWtj
spoek+f54KrTWz2HPoFsZ6IWRx0D4uaQOiYOZKWgCxM8wSQiXmp+N43WJ3HoREHvtnp13P8u2y+H
982+8hivbsFSAMOsSh9fox0+gj/4hm565UG86DIhpxceR2c5RSiSC9wcJc/R2HnFrmrmmgQ4RRlI
blu7Ur+nge508a2RQ57nZJiPVSBZ2sDTdeMdX5NBI6EOavTPy7TDPA/dBUpK6CmxB2QrNLnwFeVX
VeWUhvdOrmtbDgsrmJHkzKl+/GzFEi9w3E68rzaBxawhTyA0gUeiYZTHKhPtKjaOaRZ4TUieDfkR
vTp3SAD4XZi8LiMG8IQQLSG8cR3eGWFAbUKDn6KmiBHwLeTMNzq/Urx9d6MfdufWYcfVxzylNVoJ
3tbFniw0J6kknGPIudhMBr3qUJ3EaMZJbwJIqiN1EeLZ22Cstz3qwwVUg/sr4uCXyeBXkGWpqeYI
x4vAL8fjXFXWPN0MI6dYv//hFHY+fUoyTVNiZLlI/Z1o4+vQas/7C+EcCtBX/hkPZ5VcBwFtQlPv
RJvYmVO/dAfkbR3Vp0ododMfGs7H2/c4RWTinTCMh9JYEAxXMYji1C9jhJi//Lq/MJ4RJtLJk7Iz
BgR1Tiwes3qywNytopS+b2Q/vlFEun8rGBVDBZR1MVYyfQIdLXjMj2Hw1Ux+8ENR7j4xYEFGMcuE
GBnv7AhmeV+wmrvQ1Y71d/VEG+z6t/iJNzXAWx09BOvVFUpfdh0uidlAx299Z5DZN1sBGcjokypw
5Vrptn9ACdCti+ivMGRkKP40N08lyBiqa04/ukft5aQ/ZlZ9M9+gfdDhNWptusfKGIMXTSnq4IDE
M1cHuz0yFeDSDw6ZMXMCYJ4ZBieGWQkDScZzqJ5wt30a1WNb+fs+KG8m99+Xcv37apu0CKGUWmMp
nWf4lNE6uFdzK/NKW3NaR7KrRwjuHGSLHub6nH3aN09XsLNrrCphmYLdWg3QlytiWJxWYhRf8OUD
rx7I+ZDXtpnVImVBbbI6wCLnSbAC82YMvqsD5w2xnRtYfUkGM9oAtFptjvyi9DR5si27rR8535eH
HNUSqoHBG/XkLYqBj6huZ9BFAT4a8zJ0di3dCLzwdPMMr5ZEf8Lquy1Bhc45A2e4V4abpXkwg9Ae
yFMFrd4x6DmXCW89DGCYPajAS6HEJhVuphzTwe7Lf3MjrtbDgARp2rwITTR9KNJr0d3G3WHfnXlL
YHAhWGTMcmZYQi09TMJZ6B6TkoMJdFf3TgyDCdlgaO0cox6bk+c+1m5VSP7uL4IHCaxElAg6mDJW
kZOkna+Voz3Wrm5NKA6gNTu3m3OiW6OHovaRXh0jhtw49+JmjK+L4J7VFE2lZC5/ul0ykqpX8Ui9
zh5AI+oQHk0/sSobelicz7kFQGtTzCGSpcjIxQYegaw9ria3CM9DdoHSmTWF3jz8THlfdyv2Wxtk
jtQQDkk8y0CJGnoseKj0A0RMbGWueB9x60JcG2KO0zJ3hlwKuDzo7A2xWzTAxf4EtYzSmw//JnG3
NsYcrHIyu3FJsWNG+msQMe3YWab8wJ1h3nL+tRnmfI19FqgdrS3KyjlPv+jR677r8zaHOVxdppMS
IqJgnNFeTB1lANx5xuCMXG5gzuawzRvortNSCa9ovKCLI+0Nnt6kx85Fo9Y5dERe183mW3H13dgm
jiXBgQ7o9hC/dDtMYhUeSZC17p32iFy9x8uTc04VO0FfDbXcVxV8L0cPau8kKogg7VqYLEN6MjHh
ozXO/sZtYtZ6hQxkiLGolFKMnetPmo90kDu96bcZVbCw/1KIiUG1UIF7rAGI8Hpet90S6WRDkSCH
w/JQkqIU1bbENSmWr1p0H/KqKtv7JykiVEANXflAEFgESz8alNUhuDRgMkGO163OVOwEM6OIy0pe
4+Lm/q3sMedMAv/yhAotMuTgXYbaSeV10Eig77vACf34GW3fyS+Q4rmdLRz/1ddcGWcOoRgNWimV
GEzMl6PS/SzJP6WNxPtAlzRVhkQ18jUsR6E8CHNMVAO3i/atAA2MmliQp973x80H19oIg75KPykj
mv9hxNFO8ql6pvwz+aWzxDu5twOrdGIv7HhWqZezwcHaKgPDwTAJGWnBgCD6vat6iOJ9/Va7mWzi
gSjjwBs62PT71Zdk3CQtlhp1brjlpEY24P9cCNKF8yF5S2K8YemaOJuUK3QZp+YpdNXbILJEjz7s
0MV+qXltApul7tVHZMOfuJ/TUdLhH9qlh7Ii7dgN/fIGfIw2nzRoK2JcG2MSKE1pgP2YjlmmBkI5
RxI+TfFh/xPyTNC7aBXEZ5AFS2MEWU5efxfN1I7QgV8/7dvg+TvLvacGaN6eFiTpGoemhCUPd2hk
NahQIsahzccOph6M3NI4PavbseK7DyrUR1erk+elrqoCubR6dCjVJFi5EKw2V9JH8cCV0tiMEFbm
mPAt70ZZS2j3fY9kpBgdki6w5uZBGzjr4tlh8GMAIVddaRFAsH1Uydeqfy0gyZqMHMTgmWEAY5JT
I9dwWztt+Rr2Oeprv8LY0Rbeq2WTP23t5yxUCMFoGDQalRTXLCzNjyFnkV6Cz/N9fVOcVX84GXcQ
nLBjjzcou/kwX9tmIKQoiqDSDcQGVLRLdsECdob+qyu85kcM1h+FZ4NXLNj+rJC51SCPh2FgJhqZ
h1xbJtw/TlBgvmw5T8MvPZPcEivnnDuKDx8R/90S4/7I8TbjOCCQbJweQ2apC+5/4mggeGh8WedZ
20oWgaz897oY71cFJa2jDtbEExjOnNCN/dnrjyI3YcP7gIz7Cx3k3aYaMUCYntQZjzMnma2WV8ja
REZox5gy5LoNkw2L216fBDEaFUdqwN3XaL5IFCvNJXt/k3hmGACeczD7xgWyAoVptRiprJAH5SWf
eDYYj5M7vdRmFCsd+aLfKR5kkk6mq3wRHnUwLbR0hzqLO2lC/9MPzrf6fozzZS0kDEGIjLJ5arVu
Gv8VIR7Nr31my15no6bNy+Rt4/3KJuOC+jxAEaoBYsXzlzpzleZcaf4YgzVTtluBWDNxkQarq/+4
h4xDBoYZThBQUhy9+SSAimmMHPVfMcXpq7UxaJzmepYWUORxagxBQROKqoI72ZkKXCI/7+x7JfdL
MpBcSk0gj5JGZySgZXhleFBPsgXBapsHwTzvZBC4krQi6Poc3bqjk4WfI90WeYnsbZR//3hsv3OJ
+3IcK9yYNGuVH2I3Re8ZHkmUmrM9U4oi3jOJ/uod92c7nfMBdOcCpeFIQFsgHZqDipnKlKu1zfl4
bKtzLAUa+tWBhfoADSFMLRcQEuLgB88GAx+BWSyFECKxogheCK7s5DSpnLTidly92iAGLYJGyqKY
vuvoPDRNSA1nHUPYaFXyQo+3N5tEY6uzpDM4MQ9aY9YS8qTaZXAgEOqmfvLUvEm3nUu8xEXLnGs6
s8/nX6CHdM8rGKSYk6wKlBhvZ9kXbeMU2eAtRlsipTmTbvUX9Px/omJhEa+ozP2+DHo0am90EVrv
rzkl2dagWJ3bAciSNS+942V4Ni/o1WYy4BGCVUoEKyc2s/6Uz5ifri0tOBGJU4fdjhtXdhjk6MO2
SSPKk0V8xYvsxBl9kNNCBk0BayH0n+0KGZ3uZ+Dm/xGz2M5cZZaEoJsBxrr0q06tAeT/nfBvnmbv
qzOY198gtkkjmork5I0lQmg7P/eYmObgPOdsG0z4QQSEP9OMG1P2k2fZrX3BRrZZgmIu5SdqIGWe
XSKBY5VnlAGUYkyrQRVnOnRyVPJLIj+nCs836A/fOWlsM25e1EEzyEB85Y4Sx4Du/0eG9l/Frk7I
9nECAN7xMhhASXQ56qcc1gaI4i0g+Aldyu9LL2f+SDnvcjYYFCFzIPSdpEqOSR674dYozy1opoK7
1LwYy20feOJ40ymc8tj2K37ljwyEJJkCPQwNUWT4a7ZB/w5x72si1ShQ8Ql/YFDJC7mDjB+VxWhC
jvb9GvQfCiuCGROw6IOsmSbDIZSHL1v65FjcDR6lzWhtjKUc1S+TOx6XE974Vu6gg12yu8+cc7Lt
Tr9/Bpv30TptFpoQDV6TJ3marZyDe/moWXTW1hwtXvi1fUDerTFHP+mJGskD+tiC+aTVxxj5rIbj
stvxybsJ5uAnqOy3sYji+jI3UCg4DP0xAXl/+yihQ0f3oTu7/wWN7avv3SBz6MW5HCTwX6MijbG9
uhTQRGs+C0Jnp61yTELxDb06tjkMx0SqP6vTcOyK6aRUMqQEp4e2T+7Usr+0U3oD/sUzZO0suaqd
YBrRUq8fYm256fPyXJAfkwENR7M46GH9GjaaU9XKY9jX3tTGR0k3M0uOG0+X6tsw+bqI9W06y2+g
2sdDKAUa6eLXctIcAUohkHVZ/LBKnYE0jkKVoWXZUtPCyvvE69rZimLhpjW+B5rukDF/Trr5MEI7
XWtVi6jVIcc7IyXfJqk6tqS0a+Pb0oZ+ldBqxyBcAoSgrdzZqvkKvv1xIfc4XaG1JPMPIRAae57e
ArO6JUF20ZfFUvPGK3DMI0oeOoxuqtQQdhNKD1ndU5tCZmJ/v3guyARkEvhDIWFCMFzeenlTWN1i
9yKvyelvcPPdKRjcXCQCzcie1ux8xOVu6ReH3kG3Kr13/l0l5h1KFAY2WzRFGHULukZTbVyxr7/P
ecyrptHP8vHaeV8QA5KQ7CBBU2hovESqLKhDX02kx/2dodHTngkmulLCcczqGssYRwfJKVl5aJPb
TDks5HP8j7VM/kRfhYmwtKKexZG2sbZNeysu8reiHfz95WwHi7+/GKFppVWOtjaCMW2WEQxTtZNA
DTjCPKNxyQrOV9uck1ldJCzRTt6nMUlnnB7ji3ZSblBeB5GmvTygDcyh40DNLcQK73hIvl17fHc6
Vq8kI6GGaTx0F2WfeugrU7IBA0yX3YHG/OHLcIoe26f+AMbVA1I/z/vflne+CAO6vTYElTBCtIQ+
q7SvNe7L8Ka8CjMmDzzSAY5jEgYy2nzJIIYIVp3YLI9pA74uQXluU2IN4U+i5Y4RP3CWR+/BnaPA
jgSJOQSyNUAzbuXyKwF8UGUK5dTf8WsxPDdlwMNU6iHTNSAVeCib4TbpfoaRr5o8/ODuGAMgU2hE
tZHidM+n6tj7wyHwRqeyoIuFAhOvwYVzJxMGSkykD+RehLFqGl6WcbJyg7hzAGOyYZkVd3G8/WLg
pDWmDtRLCOaSo+HT3p3hRHt3aJmat7S/Sfn8xhWWX2ci05DFlD4ufv2r+3jsnepNuRhP0WG4zJYA
jW4OxnB8hCXXUdG10XUUYpbhrVu+z3j3psnnvOFV4Dcz7e+YwtLqjJomtTF9zAv53ZB7U+1E3aWq
nqrliwjJKQ0TDryB8M1wAP3UGpFUTYUO4Z8orcXqJOQTHffryGPZkFOdo72rbQ77J3oTQlZmGAfJ
o6qLdcpLoCvhzzRf3ClSnTQFZVCxWGM3fdXBjrBvcvvE/bb5Qamt77Sg6mpUWRVtOUxI8OtdfjBM
6UIkiNgGvVUVPxWUlSWMf8XiiDGGt/1fsBkzrH4AE+2HQZEUjYRK+VDj7T20MgTxon/1elsZkf/c
wJZKp6gGfAY9MCeM43zBC/85AOnNYqN47We+iaDr2/7CtltTVkaZ6ydpA10LEMNf067iS21HTnWO
XqFDfOj8wOUyCG0f+pVB5gpSRSNZ2hyvmtaF5DRaUox7AV0+muXKaHIoLhLnVcNdIRPAokZK8qnG
kQ8uC8qHtR9fpkfJX+yrkvsP3tQtz1WYW6hqtF5oM3oMh8gR2/7JKHVOUwXPBHMBpUpbY7AScy4N
ppX6o2xyLu1rP/WHS3u1RwyUTNrUGTHNzIhfarcCCVnkNef5RwcWwtyvzoM9gj+msc373irdyYu9
iLPCzVtv9QMYkBEHfZRVusKhPabjURkLS1nsDPNhHS+/tg+bOssTC2bHIJlr4BkJL+n0PJX3msg5
ZPuQqV+TRav4WajSHHTtSKZVIxTM7UrrbTnyE3DFo1yp/rvmxPePd0XTlblI1JU8BJGkk9xQbqnC
y+1xtJJXdDucMlv/sY8gvO/HAAjpdWHOKKN/Aw2muNAOIVpvcKvz7gCOS1xxZbWqJhFrMVBQwRMO
lEqtwIRDfIlBqCYjj1xDNqN40Z2KSwK1yVSjr74mCx9xmml9C/hQBNMO9dqSB4QlTWiRIrI1wbSM
KTpPkvASlR2n020zWFmZZqAkGITGGOjToASnada/SSR0o0yz0nFw9jeRgyjs9E0zGIFKkoQ4DXlU
Y8nKxs/7Bra9BLkZMKiKRGSpobpqSUAdh7AylHVX6k95GfiB6u8b+Zs44d0Kg1uqOrSSMiAjkpe3
S3YD0UQI/nohuRHiu9a4E7ObqTbduTkMvAYZCkgfEfPdMgNY5STMZqtew+blJj4hqeArYHXgvVX/
5jL7bYetkgpqYspxeuXZpNUpSvujP+qu6RdudRGOvCLK9qF7N8fEPVUYRW2pY5QgFzA5MtySNLdq
DG0rn82GJ9exjZLvtpjwx1SUGfMj6KyPyPQkK5IlVpmVgEOsb5aDLj6bme7u+wtn0z4QQuVi1Q0d
JnB64hHjTSv8ME6sGn2dc/yCpnHSyTwUo2i44ycsNVQgRnHe1ijmtK7kjV8gRm6HN8XXAA8sytPE
k2nkrZABr0IO5MHoEDhXwqmH8FpxXOK3nBxF/TiaHuG+9nnLYxBLi3sj7xbs4eApnn5OvLC2utyi
AQNU0a3qpeHt4XahGLoG/0MWltloBsln2ScoFFN+8MgfvPZrhNJp11nkeQR/AXoinMoe33jjWzyw
0RmwMZsCBPMlMhtp+iSGdrak9pzdEulJ0R2lPJAQUwj2WIhWkH/a99vrWN2eFzFoM5ZFm48SHJdW
VVMkVRQwSBZQVnqozh0EMkNIOmW+fpIPpYg8beiEb/u/gLd4trq69JopxB1w6C/WksiO7gyHoK+3
cOd/RYWnv28xW2adRb3XRproRrXQUob7ZETT5tJYg2w3wk0RHbRq4EAD575ii645FIxVyEkB+BTV
nsmtUGV2a3DQgIOuBhM6daLUKkKNj6ibFhkM6IxZc+jkPTos/1U9d/UJaQCwip6WWEIQU+BVorSH
MjwMGRjZD//RJxiwqXJ0h+Q1TmLnhbe6V/umO51orSCHB/Jupu3Y6PexZwusORHzUAsApHn9tTtE
M3JhZ6N/5SyJg5/Xitnqs6WVJhoyvW5Vq3fDQ0rZmCFfiayYNf8AV4bX+FcNEBlDygqn4Ybnggy+
tHPfFVWHML7rHv6PtO/akRtZovwiArRJ8pW2TFd7o9YLIbUkeu/59XuytVfFzqYqdzWDwVzgClBU
JCMjIsOcE5G7vH/IeVx33GvMOBK97pGqGXAkmjW6GMCzl5ffCzeAH+J7TE50YAFZ2iFJg8HEpcLE
2n4EkibFHFHQULuTveoA6uX/dolZcBZNbBWAs8AgRZCNVYMnpS1Wwjhmz/lMJpO2VHmmLzog9xxZ
PJgAB1fuVR5ezraf0CXQfMPLqexwfpT3Sxp0uLyTAurN/mkq7dL4FqOp3fKSsL+UZ86yGEcRV3KR
yiEsfj6M7ysoEXAQrRg1KGrshV9+55aBt0/wLJL++eqSRdKsKdGCQPq/TUfsro8oCWVW8Q3fbich
oHk8qdv+4yyUyVQiUVZrs8btKk3E7hr/80OuH3veSs/2w+oshn7alW5y1OD9aOI4SXU9RI+j+crx
UDw9GC+RqPI8FKBsQEKJ9Qm7PQ0vud9Z2H913+FwPUw/7HnTeTytGLcxLCmJdUFBT1io/aUI9mJc
O5cV4+jF9hyjYE6ztsTQtVzdC6YrC4esd/KEU+n6iwP8833YlmNkDl2Tt7ha2s38XHnBnkIBar9o
LwfgJ5x4z5XG+ApdmTGHTFfkxwNgMVH7nHYxSC0wYPH/ECE5H4ltLIZ6vhhDhNVocAHtlhq8hAmP
+pD3kehPWFl3l2D9KaTho4zsufMGgL9mO527T06P5XO6e/5IjIMQzSIJ4xHLSdFe8pBYnIAn+rIc
FjfHKjRK8Zctbzvmn6UxnmFql3KZJBQ/ZfFRVh+azDMbIITI3kIWq9BFO2142fRmYFRVUTRETTIl
lnqukDVFKgOTesD2edpjEs6RKpuWEOKbwI72vDbwpsc9y2OrCFVbtaJQgYUhSK0qvGr1XThzqHm2
A8lKBlM6MKQxN5oCXn20qys6FTZT0OwYWlFsT0O0+Pdr0xxVXYVUWcNGHONsC8PM6qrEZU77p3n2
tbh0cvE65QIbbt6slRzG51bRMoxmTRvNVYI5ou8Sjxxtu+i4ksA4WA3RHtgKlN2EbnXpJN1XQ2Rr
RLQlIcOC8rIPY8UlETY0TLnnNS8379tZOut7gbGxjMaSoBKDHjA6wR4mTn+ke8Wt/MzmPSU5h8l6
4MBcpDY30IBa9Mha4vrGTENOJr15o9FY0k38A4ghxn/o2QhS5xFBeD3ozyfr3bxVKzGM4wimpkhS
uoyXzvmhHlSrGLQbknONg96cT+5wJYcxcz0Y+4GYNDT2udW0TqfszHZnjs9x5knyqelfpSG3Il6J
c7v2uJLLmH0eN0Kv0SWD4Gl+h8GPgH6pP2Gjwc1cweFhUvCOk7kDPcqOIRCosHYVuqVuJ/leGveX
Xf2GCAX0kaZmEEXBVigjojYqcAQ3EDGE3/QCrJ85io6R/Z+EsFgR/Tia6hJXoJHQ2oOIuKLXkl+D
WuqyGHkjiEAZVTFVItJqGGMWSxQr5pzg1ko3wSm5ba3aHnbqbWwH+/BU+sORpjZo1/u0XVd7kau8
8vLC7fM8/wTGQrQ+TSYjxF0umr3eHsfxOAyczuCGj/+gJfPJljZqSRxKCCulX/WtlcQAprBzlZcF
bOVqa0HvU2Or3CY2527UI8xSmztq7YVTnvBUje0SkOnjd15hn3Ny7xW/lTRJWyJJSnFyUXyVpn5R
3JpciDWOgbx3fVcyUqnLiqqCRpMX3aIY7OQ/VcVqgFrSgTijxz7+j8smyVOK/qCVwCLuykpvITBe
7CC5npSDWLqXRWyVf/GZgFIpYjTCALbGRxla1c/gcYIznL68j6f+NK+Ve8yNeg0dyHoKbPIUokHN
+15/MY+zXMbZdwpG4vsJz37xjqIMSLthJ/8YDnSqoPGlf0mBP6jJXu6+iVTRVCkehY6x/haTkVgO
8kQPbAtc1vntO3bWjbnGISHaqCio08gKcrb0Tqu/q2ZqSRn3km2b5FkSc5vTCPUOQ54lp8HoJWBt
nBgkrXQJJLvX7BSQLxxr2chs1sfIVqDKKOhyLcVX6xw6fHLeYet87BfuLkuTOefI1p+qvNTmJYVH
Dk5o9gC0SbOKPQVXJnvJl73Ei/0R44OdBfRtSqjuqcfCzl/4K/QbOdYHtemxrC5iTymg1RYgHEv4
rUhDa+I9KHjXgd2Y7zOg5g76+xiR4pHaCvbBFZZ5Y8vwKMZYsHCi3ebRmpIMU9RU8gliLBBmIzYL
aCSQXT8dtPKlyForzwX78jfcdGErOfRkVyc3BWKTZjQJQYsps6pWe0O15WhqnNcSTx3Gi8myPigy
rXYUk7dou6b7NdencODhGmzawUob+jNW2iSz0Js1fZO1LbkH3d3PvK7//3NtwJ6ePwzjqDKhbKe2
g8+n3FwplthbYFSJO97+InUMTA78QQzjovqxLchC8cql6F4zDtnwjCqHpY87I3Yq3Y5KXnpFf/cl
gYynIp04z1GLdcIUJJpAYE3u0HoSyFEyf162OPrLLwhi08VM7cJBovP8/dRbcZA/6PnwA5BKd4Io
WkvWW03MCdM8icxLPUl1qUObH8bX1pYUAb1xAnn0Yu5EsQPAHVofkcS5vtv+4mwmLMJYPIjJ3AlI
hiXdV8U7Gd5YiKyuu620m0h+ncZdFxxq9abn3TTOhSZMTmKacx/JFSJObD6Qn43u6RnH7W/Bq69t
kzA+o+jzLldNiKA9fjyfAbpVO8J96lNyk+UZOwyO6WiO/sCHQ9z2I+CrkEFYAVYA5lO2PYoGcoML
DkzRoLYzc7JlxRYkjff9to/xLIiJKFJdY5fyNzWqaFOGWR34FIhiybfZaewUS4b88s7WfggO9iyU
+Xb4bJmc0udadhUCrMJFV8dw8i/Rd6Wx6ARFdWqP0o8KY6v/ciXPcpkPKot5BrYyMLChIlgaxyw/
mRjt1N1hXqw5eLwsjHey9M9XPjqOBiA7iBJILwGF1Podtt0z/7+JYMKAmUxgYW0hopF+TSWoQL4U
C2eYmacFEwYm3ZyjoUc+AORZK3kDeoSTyrzmCs/amSBgqOOU9hRkqTN2cnfT93tALOvyw+XT2g41
56/PeP6MKJ1Z0XpwQ35WuhXEuj3piV3HuMhC7yERsUBLxlvE4Ehlt1nVNF4KNZh+x1GYwY7OsjQ+
D49l+zsZEh5OIrJ5FvowDebFMBMoJyYv6mQTDFhkM8fc6PX4HNH+yGCTbn0alinJoYqYHnJM6VfD
6+UvtB3AzgIYr5fVOVbHVCqgzSxh9FrJsHXMbVTFfan0tsRLo7YqYXBEZ4GM98NGflZ144BU3p1t
Sk6O2nbgVG6+H64xgnrgjUP/JVyeBTKeT4EhiEtIEzcMzVO80WFXAaefYm/0XDDY7VTnLIxxd+ao
ynj+YUJf057Rr7drFSANqrqT+s6f8o7j73gfj/F3w6LMRBiwKW+kpq0LTjO+1aIXFbtO9ivejgVP
NcbzFYk0BHj+QbXyLjPeTMkVxV+TcWxkTg2dc69Mxv/lwVwgi8qACyi+aiAUAQSMM+u9fdnwt53E
+UsxDlAzilxeOgLDz0NL1PDswhOdCN7QO7p4yrRrI+ANCPAUY7xhIoz9OHd0IrS9EnLbnG6kkKPV
tlv/n1Yay3tRKVmT9+KIj9S4tJIe4l/DwpYkR87W4ufqGmss+4UhRaUqRsgnGocmMS3GBoPX3AVK
z08pt5Z7zadQM6Gj7bF505xGLgcM9RN/94zwwB9jfWjISksiFFpoj0zy0mN4IFdgMLHHB/565FZT
6YO6jBOZkqpI26lHQzj+msiml4TgaQYn+lIntqR8pbw7gBm2uyJ5umyml21GY4kyzLEpylaF4AGj
U40/aYdZ+n5ZxBb0xQfl6G9YpU0ZAswyy4gB1EMC6/xxsZajYGsnWldpwLbO23vgBAFNZHyJao71
rI+QON7NNjnQhQTDme6AXgDotH+iC/igIOtR0rbUwhSvtF7LjglBC6ExvVngjYRd9pDo9nw8R0VK
c41kuN9lex/1t41pJd2xCb8ow47zxTZWJD8oxHiSVM2qOCYquqg1OQVEswLwQRWYkIl0sjOHwpPr
0jKD+Wc9DnuO7A2LRLdd0tAr1on0CZC5xZs6jHo80WQfc2+gXxWulWsM0tu9A2ZZK0mtxJ54kO4b
edAHoczRxvpAol6Ft24McsDc51UiFP5lxXh6MWeqNkLRhga+XpAflei1rE9BzFlK2cpF1mqwBYoq
M9Vmpk9384GSbwOi2KXk278pRv4FtueDNCa3EzMpQ8crxHqW334DL4wbOakt9gDIzL0IAY8TEzZi
zwdxrEeu4mBSC3hkXc+8udKsCnAhZihbaqx6/+lbsZWIOVsSyTQwRJUCITObyc2AYXmtrzkmsXGh
P2jEZHNKgwdSQCldq/4oNI3VN6YjgxIJhEKWUTiXddpywx+kMW6YJDOQWjWaih+WK2U3HNuTgD5F
iikn5Fq7TrD4z3OuRTKeWFFDNRLAzeiop9/g+IJbHBt3cilKN6/zw7li7CaTgC5rkya4YuFCe5zp
7MnDf7QMxlFkUpuFgg6Ekjpd7FEw7FgmR+Vf2Fo/fCvGWeRR25fKAPjUsroF9Z5OnB77dDz749wo
dtZoGoa4DRe8lYpaOomt6IF51irLySdjwXFNHFNnAR07KSnKYoaoUiysqNtLiPpIHKfCbhJOG5pn
cyyqo6rrxkS5rN4np9GQsykkMV2AKNFt/IdRiPWXYheVuprUFRiyYHPgUCnfACAZckfdqSNlctEP
Mhg/EYZNtShTCker5Ac8AT0UOax2ym1B7W6zcvQGcbBkzKgtRmWNZvB22XNwgiOL91j1gTpMJpJ+
gBdoE3iYecuU28aBJF9U8aT4RBtQp1IaNrRRrKqVHcS2EfwyyzepPuq83sRfbOMsivFHRAODvGTC
CVJeTWIvQBm35D0aIVcUay7h8Utve6SzOKr5KvXNe11KpApzR2Hump3bmvf1wOnq8A6P8Uh6Cp7A
BAyLTqh9wSSapRfXff86Tke4qn8LIWd1GLeUpmLZpA3e6PEvCjOuvJguuVEdioQZWCjqAAiBtya3
BdcH4/8jk622xUtWls2y4FUrPdbqa5oA+TgI4aZek+hXM+y15aCnDzFvsH9rSPKDXCa7UcLeaBuU
8R0gvGH2yI538eGnafdfpIPodH74TzCIHyQyCc4ohHPX0sUm2R+c6kd6CJ9oWyJ+TR2sq3LybI5l
sosLvZkrYxLhItTkWAnHlGC7Un+87Dh4Mhi/NZXKaJYdGnPt0ltpCgySdifU/9D+w7EZqooHCWql
bH876EOREgbiQy2uph+QQ2nCbZk8ShonAd0qSnyQxOgjYPpCKAw0UMmJ+Kale8uOUuvlp9Qe35T7
GGx0iSW/vG8cgeWUw1vwl5twVpQe98qZNEQtGyOAePqOHm5oQcKwZqf0BKd+ufzlqCafI85ZFOMm
p6hTiKHCI7ddhcimHwrg/1wWsfVI/3CajG8cTYFMWQLrGA8Y78PEfXhI/eBBAn4dJZaUOH6S+qZL
KjF+slfAGtPQ9Ff1A1QEUp9OV6k73r3adsfnk2NcJDorwxTVcMcKxnJkFOD68B4rfaFxkkseFc5l
WYStxvWGnmCRCkUys2j9RWt8TenupHn2ElO8GcZox/li2/ni/3Qjn4tyWi2gBUaZoGbwkBQOdqTB
BJU42j1Fwgnt9iEsuHCelz8cYStxs6QsupzQTQbdEUxv1F0gGxmxH6Rfleggthw72XZaZyWZUpzW
1skyELTHyHzqSqCVvSU8CtzLt4uwRbeuhkqahGldBVFav9b/LZ86q8A4iladukDqaNYRuAPItA1f
Hu6yxW4XzmzMdjolSQaqoaZOPtE8jLk0Vf0w4E0uKsekS07JAKS6SbifpspVxdiZsX7dqmFrDUK/
xwjqLira138xy9WPYOJm1UxlKVXIT5fUy1Hj+2VidxEATQ8grv81zJZkRzvKfsItgGyUyVR0JP5o
z5oKkPoE00ABpCXHAXXoUXtQyb4XTnX7Iqv3BEXAlPe42bSdlUz656sgYI5amc8z3Ji5izBFCZA7
WnUZ34gz2fWe5mC8VzX3IzPmpJDx/z4TW1e023vKJdt/MSwR0wSFzRtM3fRpK/2YyBNUSR7IHe5G
Wy/2INk1SvtdX1pt7Kq8t9tW2f3DB2RCkNIrUzPKqH7Tiagc4SfeEwzFxQ733bHpOldqMdHHqBKp
iXWUemSfHMCI4qiobHYvaFqTB4q8LFvFk9Y5yuPlu7HpO1dimWikx3UPIjGsVzQYLJawyY4FCGds
MqfQ7SbqrGCwLgvcQpVfHylbUwiTYGxN+lYNv01OfC26oz8/lb55r32la2Gd3++K68LFNifXTjlX
g60x9JIppsuI6meeP/f9zw7MMykxHko5sBu1v0m06pDW+P/G3hNReIiH56YCXVyr+pwz2P4hYFdV
FRWrTu9mt7qjUykQRCwsfo52g/2q2LrJn7RrEBVcixa8xAvPjrfvzFke81RpMZeypANdNI2jL5Kc
WBJJSksSXuJG2nfNN4561J9+yqTORsXWVzLJrMyMwrX/BhWn1hw4raf72Ezf1Zykg3Nx2PpKQ6pR
l0d0vDPsIE3ia2wYdtQqrkxmTomKJ4nxrFMT45t1gA0vqldFOxnGTduedPOec3qcoMFWU+bM6BLA
2tI8tNvXOLtuN3vRDsnb/rKkbSv8E510xpOKYB0pJRllsDkLLUA7je2XywK2n8grQ2DcZ9UJQpXT
irzqp/fETu9Md/SUa8nvHeIlh/TF/MGRyDM9xo1m1Ygph5ke3qnFUHrrB05xXA6UBTx2uA5l+16d
T5D1niHGxNUa9eQBxSLdM79PO9NtQJkse/ColLLQFS0w/nIy0O1K/flcWQSXCc23cIkSBaPwwB22
W5QDUMYE/55yJ5aIu/TFN/7DVBMcN7ZZDXgs7RNVAAxlzkyTVmi7b6mGnZrQVlRMEUieRrwJFIox
7zm9WdY8S2QrO1jJK4OCzlFRhIvqkdixO2BbI36K7cGNdrWHnh/qnI7sZaAY0n5wWyLbN/6Pygrj
N8ekE9spoXiXo1MOTlYe8nY3Go+XjZYnhdr0KhrIhSLlmQm/UgleJj2I+esc3JW8gYXNZ8vqMJlc
NJfNfG4MmhfqfoMpVnkfJN5lRbbW2NYmwhJCjh1J9ZEgXXovQADSIAFCKCpIfvzUuINLs5jYwT6R
VRyQQtnqXXLgDcVtVw1WejLJaFyYIakN/AZK79xeSxYl8pruFnty6b6N8npZ5/cJuM/B7mwjjBcd
60QlVYS3VKRIP8RQ8ao2cqv2Nap7d45TV9eIrSXLDuz0fqQ+zVV+owRI8cb6oYCfAlvRLR6TqZUO
BFy48bFf0LzEKFAuAFQsbfazNliAhXfS8m5UQU8tC/HTgJzXlPR9K/d+XgPrWbgvE1T9JdHDqMGe
1PJpidPjIHW7aTolmo5cZrILrUBHYDK/G4Lhqtl41zX9XmsUS80X1J+xrD5ld6qObe+8dctqvI7M
ylE7BVQRkj3o8ZtKHjKMfNmkGCxdjffFGC8WRomtwjRP5agCdK1wo6S7CQhSVjkc7E7F4iKATnTx
RzWnX5NZtqv8eyaqTq5Pd6n8RR+7ylLSh76YwPwABGRLDAmkq9NTnhWxFQ+SNRi1o4+xbLWzzAnp
2yUz6ZwZMXevNDPSRiMyow44cu2k2RMh+OlvYq8fasU8jOLgGEv1Pc1EjNP/C6Qc9t1lJJ5oKsgi
YY0V+zHg5XpHAJE8SpwmuNGL4mMg2sKZ7HgVQhqPPtnqShxjqyU6vIUSIV7R54yyS306mCpzFzw2
w+JKDBP2+5lEJCTA7jH0yjbyb2ZzP3RAKyi9JuKEwvep+EsqMQE/HYCpXgFO2imuuivDprDu2b7Z
KzvBBVmV3WZYzop24i66BmQwnqM1Z1hw03mvdGVSgKUMq0hrEIqjWrGLKLoaBuAK6P1OBVrsZVez
HfbPsj49nfqhmtUarm3OHzDCF0iFtQxe2TijuO80zHe6+O+MWpv6qEpuGF0v457zEzbzq9VPYCJi
UZUGSqQ47uzKOIxPkQNPcJI9ihMWO+o9RxqNSZ8/LphciWwCepTtQZjhLCpL2NN3EqWty93l+2B1
VvX8DkjoL4l1WeBmjJTP8pgMXwL+s5jGmGdVC5/k3/P6pKH9d1nG1ooJxbj4oxRz5xtRaYAZYkiO
9CaBVi1zUtDxRo5yHZ9q/LdzDXTK5N2kOvKRW2bgach4gLQzxMkgEE4j9OJQlo4AGN6ZVe5L3A/E
AJe3gbEdkVcKM+5gVsNS68uOLm4OWNwsAIpmUdDw4lq2Ui/zZU4fhKcj4xKMPMn6LsAWVlAc8+Jb
qAH9dHf5I/JEMLe+m42yLjv6sJEeDeK1cmwt6fNlGdte1BSJjE1JUJEzV01Ba7HQ6bEt5Z3enNLx
IBte03yPeBD921HhLIje+VX+mZdFVU8EAPnlcoMeI8gEFXRQrapz5OSq0VNb4yE0/qWudk6aGJNI
lCwGDQIaBeIh3i27wAFsK7gSo0PkXz7ETd1W2SBjCz1ZukAM6I3GY7r1sbTrScDj592rzW+1EsPY
Q9bgXiGrQ08g+4klhqyVLTN5GUcvijlWsf1o/3NyLL5LoJqBmhu4wKOsXJf64IQiD77rL/XcswzG
8kAXDuTqCPWb32yhKaDju53k040F0BVyvtC2ezifHUvhk49RX6UJPhF2BvaUpApvOqA1BDu4JEfY
S4XNHRnYjCsrkcxbqNISIZ5VVD07R/JUW4EDzu1m1zpQ0Ykj698qLecDZeJKN2ZFIwZ4R/biTqkf
0vblspVzzO8TUQ8hYj8q0EcVXlLDLZOrBAjB4zFNecufm45vdXJM/CCV1NTN+3y/bA/yUz3YEg8V
mKcM/fOVO1KUqA4bag9B8TbNqd31bmtogOWNwNPJCRV/qUafvwzjHwapjEVArdEXa/2NnEa3/9ZS
DsTK6h0Qd7jKqXOJR15CR+IlG/Sv/pTcrI6S8RlyCVD6Biuf2E3rryoTsBABNhNDzU9DoCeq/T6Q
eRVMztdjSXvGLl0A1oiLnUVOqb7osS1NnOVB3nVmWXr0sMm1KUN/W/RFJOOthYL6U7EbYzz+KVQe
Fxdi2yP+7wlH2HWdosRWSyThAY7cP7ZozU9wu4PQWtMBVD0eMChHi1dQ58lkzCZTq2zOKHKjUH9J
xdGqNU4bb/sSnJVijCOcIlEYDNSERNDilOX3MB3sJLsN9EdM8112HttTK+c3MDslUPaTlHYhcvrR
xljRLdz9TeVFHrmawI41uItbuYud3FNnDFQ2lCAuy6cu4/M9+J+qOpvnFAGZTbWEeMqy2IEaGqhb
coc2Beel9pdq9FkQk+eQZFyUREAFjLYlsDJkAR3wvjkWOixlcguUEHNep4enGxNoWiUITL0AA1ii
XHWGlev7WeV7zK3latTdzpox8SXKOpKIHfrM9AsqXu5Ox/Y+84bjfDs1mAAa7uE8wdOscz4d90ip
w1n56hAgSy14Oml6pXjNDX1xiw/VbrINS3Fp4bvjeU1exYZd3enlopAUHdNc0s2MN2F8GIC4qPnE
A0/n7rJlbieP52NlIlEtRVrcaIME7DnF62lX2xN8frnkL/nWWQ7jTeY0KCSDpiPqyfDR9314G2zh
LgSyKB9lgKcT41gGjMrMFbXIQfiaFF+H4UdVXk/DTZvdo+TVRpwC22aQU2TVNGRV1D+hYzbjXPYC
zRdK7ZgWDiBUrbT3J9xA5T4qeCCtm8qdpbEFkriek87oEQpofYuOIfxevOZl+9s2uJLDJMiowcyJ
LCAJJ8V93ICqdnhOJVDcKs9K79RR6VTAszE8YbAvG+T2RV8JZlzYnNRYRg3hwgC4sXhAA3tDvdkj
t1IDQvHoenIBR/vQ+byZte17vpLL+LHZjFDFpQ0nDYOu+TU6Mi0I7jskSbMzfU2dkV+poGf4KSys
RDI+TSmwW2yE2HCgT0QRlSbTpm+35Ym/XckxUrbjGmqiWdcCMCIqYXH12jiJenZvBMExH4XC0qb2
NMY1p3C5/QRe6cdk0soYR5h8RdjrzWvItBRMNGZ3Sq1bEkia1S/G4gnCnmM/9DtdOlTGoy1AtZLT
EvbTgeBbdFM3cLTrGpNBwJGD1XD52zbTmJWSjGfL+qoM1AxKJvsFEy30PUkxtAxHWqzpbvaKe9GK
3GUEGTQnNPFcAePn6imeZHGGZKOO7XG5yZTcLjvFmjVnMkw3ie7ikIusQq/fheNl+7LyMhbZ2FNH
jnBI7AgjNbbmxmgH18AQExTn8ufcTOcVDDSrsqSCoIj5mmqcyXgnIfpqRgfwSy/LZwu8sJeFbCf0
igm6BjS6lU8IrF1VqPCrAYYRH0R7wrZMbedPgxU96wewwtja62V5m6n1ShxzL2q50LI+B/CavAAe
OsywXCqpwu6/CWFOLkqFqDMpIlQjPZeAtYiJf1nAdkxfqcFYvjYC2F2eYH/Au9npx2Un2JOd7+kc
h7DnAeJvkf6p4koaY+3EUKKZzOAG7mdLPpkP6TWlZyiwunKTPr50L+Fed3tHRY6U2eZjgFlH3vIl
57OxI00IS8JkZLCS2rwGyppe8g6UJ4CJuVlRzDkIqGnlmhyw1YSuLqp5t507O51dfMVQ/+N/+4Tv
n3iV3AKXYZbiuKcv2XfWOifywhOl1KXjFQJnUnbbX/25Ze+3cCUsxCS4OS50SeGA5bfdb8wYfq65
+SA5G8p7oF+JUZsu0VKTfqbcjwEzrJInWQV4Vyo6l0+Ppw/zMshGUYuSUcKrPM9uxW6yAiFzakFw
1Gi4ltI3bST7qSO8b7Ydys/HyHiPqehyhQ43v5cuKXZ54SxW+kQcY4+1MfoUuqNzvtmJl3ryBDMe
RY5ykYghDlboD6P2Uub3YfsoyQ9p4o2Te/lst1tIQNcUiYTugMzOvBlYml2mCM5l8ii6beKpz4UX
OMFj//o7lItO7hmAwbjlT/tuBp2VbHpPVxaEYckqXJoSMa6YLRUrZGl4HOL0X8L3SgpjPrEaNWSW
MdPfgw1QsEXpoMXuIu80CO31Ux3wigOboVslMkKpQkTwMH9US+3kclApnEf6DPI4W9qlJ9OekXDW
N3w0NHpGn/KElTD6Y1ZnGAlRGGiUozURPGX5vvBKHZu3fPX3M+l63gSxppj4+0FQ6Rtz+hgI4THp
J7vv4vvLtshThTGHIiFLRiiY3FBMO4IhCkPnIc3yRDC2UAp9NQfvdRvxbkbayhtT5P39jM8IxKoG
Ixtcbz99rYkdRt8uH9GmK1x9DcY1jA2pgYwHPCETObb2Kxtvx0S0+viGmIekcAiowy4L5H1+NvfI
8kyoVTxPTdktlu/N4o/Kvp+dy1I2Pd5KLSbnGNNBKaKZGjE4hkNHrjO/AAyU2Iy2SWq74u6DbQ7G
ngWy1WtZVYdEk5G04Rl803cZyDzMExnV05AMB6Jmhz4trL4NdpL8elnVbZ/3xzmwNe0+qJZAEydw
mA/HPHXK4obwSmk8EYxL6CQKhjeg4ItztBeztOrIz3ngBBxL1Bi/QOY+XN75fml9hBa0JL/dw6nu
Lx/Xdn1k9aUYpxAXnVRlIeow+gMdcUhu9OvY1n3NBiIqRxa9PJ9cKfo3kgoEcV1hKSSrchpEucLl
KtPuykQdJOsaW0pHS5owkpe1Lke1TSNcyWPu1qSYQiHH8He0iBwepSOli0UP58QtMtEvfkkz+jFX
QaLW66GKC5h7+mu6KUDkHbrGHsYxY2aLz5W86TPOerFP106vdcWgsHjzcprQ88JEg1Dac2NfPr9N
M1+JYcJsKGoknnIAp8zVG7q+rlC8mZruXRbCsQmWALKQlixdKjwVjNSaiR1QRp7DFJ6ikdOl2X7l
rdRhLhRmpcNQyHBq8fPgUNpEwe4O+R6sZCDV4L3yeJ+IuVV9mlVmUWB6T0wOk3gfK9eY0sjJ18uH
x9WJfsKV3aWKOg6BJuCJgHoNBUgEY51NHnW/BjoG11XwlKJ/vpIWNfMwBSHuE60syjbgGAHKWIGl
sbMUX/uVWDkmhP7psaoBfhy4ATqApBgV664hZoH45bTSqyB+C0qOU9q28vPfzyilokkpzjrKbEZy
KKNDMdtl63M+07aRn2XQP18dXBXl8aTHM8Ym7uTBKbB+gH2xXZ1Y8+t03zpYXbZA3AtGV/AcXRbN
045xgaGhytrQvLsKV1APhWgPI0e77bFOgsKWjE8kI1f5qF09y2IodZSm6bl3JWd4SLxmN1kAavOD
q9+UxOO+secj2AUP+u0/XTVEE9k0ZSDUs8wUTaOFNSbZ0Sq8xpBlEF2FvZUpvOEDqsQnD7+SwphJ
po5KLNHOZ4C+TwXVQFK/L7GjGbmEJ2vznunowIBDSdRMNvSXdSMkkTBAI6xm02cxykMooQw7zUUD
Y3LhkXflC2+9cNNIV1IZl1VMSREtMiqUcXjXktuk/ZUv11JTWFLxeNkoefoxVzoKEfP1GaXXMeoc
bXzTBw9DlhgZ59RpNo1/pRHzzTCqpyaKjNnmIXRb5QFD+xqP7IUngrnZjSHlQt212DOLrVIBrlhx
NIGNcfm8trv+K0WYW9zOWqcME0g0k310JR+o6108GdOZlNdcA1RbbMMw6qvFTdzqJ9ceN7OblXgm
u8lHDOYtISUcBn6nCFucds1OfUfFNW95i1rUzD5ftD/Gz8LexbGWKkuJLmSmxFaqan6MhPHyeXIs
nTAOS1H1JU1DtOAHff41gVJT1opbLUsdpQHQOOl2l8VtR+nz+bEg/F0zZxSoCI3V/pum7KToKcV4
Y/PdKEF0GNzmnT2nggWmOxvcbBxdNw3UQMFZN1RDJizwdL1Uw5SPmNCaEH4K800d6+MU8walN0/0
LIWFnpYyAv5VAz64Gx5k4CVXjZWYD0Fu59x5wE1jXIliP15QC4FMwemTfbWnyUcAgGYFOCPYGPB5
lULO6bGkw0pQ9UScMNc7IaGPdm3h5Smn684TwaSlAgBZxqhCASDQ7Vp7iXtfSp4vG+Cmv10dGb1y
q/RDiQApVVSod0r1STAOufGtyI6SxCnL8aRQRVdSSNfK6VLg4krVY49xgWS0zOUGlMocb7j9Yl2p
w7j1NFCXQjfxYhV2zVW8q33l3rgJrAwbY7zkc/vqrmQx/j0SxHzMTDzsBq99Vt1lN90RS7I7Oznw
5z22RwZW0hg/X7RqK0gG+mmIJu+Ynye5sgB+4RQvkj86hlec9EfjnjvWxbNBxsGXkag3jYz4EhcH
NTrK83HirUpvi9BVvEyxkoJU/qN1CDER24JyhgZGhgdl4QSljBclbyCVJ4Y5QTnpGhAGIBdN55sg
A0gVhqEJJ63YnrAwzrowx2UEJBtIgprF4IW76G3ZlQKG4VA0CcHvNr4ktmbNJsePb0+/noWycbEj
TZ/1Na4X7VeDwOvQdFbyvdjpfnddgeqkt2afEp4IRx7b4F8uwR992XgpDgiWDV28Qw7lIO3wakCZ
AbXt/5B2Zctx48ryixjBneAr1+5Wq7VLtl8Ytmxz33d+/U14zrhpmCZueGJi5kUTKgEsJAq1ZGYo
ktLWsYw3srFt0RTxjwEhUbxRfvUWEN+GVRDi+ZycF0/zJFRkgwN0em1kIRzeIaef67eIY2WMwZNB
MaJGrjFT8c+kXXdIQRySerwOtU3XXJlhTkDc9K1oKogCZn10a4iJLplqyxGvsWE7WFzZYY4AxA3T
yNSQnYzOtGVe9Gc7PNSn2o6QjLXEp+JtOFFWX0GAlEvsyI/7l812s8zKPnM6WtIngqjiCCIasUr9
vkgedMEukksXehm01woMrPxNpupqkh0+n9IOo5ITVUVre3uoHGg823XF6Zamt+SOm7AD5vMcD7oi
oG7fgKJefZd5bEAc/1Bo4LO6Pw1QPA7ThKi0miIXKk14GelHgxQPnO+z+ZJdbRYbcCQmJmklvC6B
Xo+GF57EY4Lprv9PFkzevtFMSp0CRinDYPn88rpVhoiGvip4K0x5tpIl+1oFoztlgx2T2QrS4bmY
38tFeGmIeelBB91UkGwCyWA+i/dzBkXaIH5VG+NVHSNfyeZL2qK3JUU3C1msUGzeMFdqD+b0CBoT
TFGgWbjrwRUz+rKpfaqaMrSUqc5t0SCnOlI0i1QZEjFmd4oEsLol0UU0UEUcPsqF/iiIoCFLXqIR
TJhJZC/5DNKQ4iGtlpu5fKrq3jZGyRIj4ohEQ49S7kxq/ykdE7uakkchCTwS6p9ADuSocQCZtOIs
ku4QFI2jjqJdNeRuTN5F5TbIEmsZF7dvAhTZv0rliNLSgzp9EYvWjaTS00vNk4P0oAx3g4nuwSWw
IjH4Hg+1G+Q5SAEEV0UbuLX0ykkPKpAKFyEEX2pPzIYTSVQLggcFxFlG1RpQ5DMXjOvIIibHH7OI
+EanOYWe2V1rWuMSHZTuVUDgGUfig1DLbjmC3aAOSG21IhqEs9xWteFBMjtPN7qHro6tugt6O8g0
jyyC1avTgxGo9thG6M5RQ6ps4Ezy4prmeMFI/NGETHJXhE5rkg9FXbpGOD4YSXY7IuJAwuEIVml/
IL0jSdJRVOt7IZPvxwVk5114CAXkO5SO7pYdz+/yNJwFtXcD6cMwmEe97xpr6CU/V4TDNIxnjAq5
oBDDrC3G4ZviVGiik0TLJayfwwaiNSWG/6LuA1EmK5Qar+tUaxoDhyj9uRYqL6nqu1lRrFyb77Wp
sudWxP9QpYdinHMnGJPHdhQPwihaCNTAkpq/t1LvhwUl1M+9fK5cOmhgNIPbpa99M9vysJz6CnnZ
+mtbFDa02l/1obzviszXJfSAF60nYoCqrTp8DBSTJNFv0vESdKJXm+A6g0gQuOUujf5VGlNLTdKX
JXxT5fS89IIlo3uVAw6br6vVeWWeCnqmYSJzoODtQ1r4pkTnaAylDHxTH32jHNj+wzV/RQfmmg+i
GJ2jEqJrdbbJCcMgtmknr+WZtgn9JaM4QIhIhqqgG4N5OcrZgJxTDGtd6AhTYk0g/U456Lr5CFrZ
YEC8ntX/kc13rQu1KryEdUsG20uTc77U5ot7ZYhBcejRLHkoA1iL3Gv6+2Z6lAiGQr/Ekcdxie37
4rptjEtMdQjAXWAptQZHsDAFfVch6lTc6MTjh+ItivEHLY/6yBjxFq71Htv3ZapEC4Knt2k/WYuR
uPsr430rJu6rMaZRNUYrOZX6dcGkn34byudWtPat/CEeuu4fE/cpASn1mc485SG0NszmQxoStxPI
R6P6bCrVcSTCmZSpn/Tzf1wgEwlqKWbX6xmK6NKHWrTT/jYNPCX2OeujnvZ7XHRdHxPvVYMJpccJ
D5PlfXDoc5ymJEFZCtaf3DOdnJNm2I7Wf5pj5wbEcClIRXmIkyOdG/hXsI1X0qWutrMqln9O6dOl
U1qFNppUDvrh7Hz0FV72eDuVcT3FLPtamvZo8WtRUUuOmqcdSju106PgpyBo4C2IHlN2QYoiqbJh
6qoGxQv8fBVeTqocKmVB0AuGB3gejMdKKzlQsbVnaxOMJ/TC3GbRCBPLMlmtmdqR6EaE9/reuqKu
VlBz+nUh9ThNUtcio0mfa5nT1xDEnO+NhwW6FyS0MIO37+D7q5LZmTeR5JUmCD1Kufk3RJ3C8pI3
nKfFlro6GDP+/TgyS4vbNckIXWK0NY2apbwbJVAWndv+Itrzh/JZwzOtsEG3Y4Xcxy9vdcw9QnJD
ioWOEsuZb2XqxsrjMvNWt3WDrFfH3CCSIrcZVJUA68KbVp+06bEIvVp5C+Jzm9+KzaOq3c684GIL
3ddG6cJX/q4mIagUByxMETEumBSVpdavcdFfYrmV/iaQUSDrqKNdlyho7//V2Jz1/6MmKs5UpBVt
nqjW/cOTkIMbaN8hN1tK19aY/ZwH0tY5TRl3HiJht/Gie9pCDlUs5KDKb+QofGteaWIm/8KTgNxC
37VpZldRpO+MCJVgJ07eahDoQwqhVR6V/mOWHuLiw6C87a91+yteN5a5o0tMJ+sKZd9Ml/A4jeMp
DHLHmMVjFddP+6Y2wXi9NuailqNOGoQBRYzkCE1kENiZbn4OMAqdcAOd7VN3XRYDxmMeqWFGkTKJ
3WL8Ks4XafkLeT9gytUGg8ZV0EDFt6ValsX3Sv1UN8dscoOCc7g5H4hNS4oVmYMMEmBOaV608jiG
qaVBWY9bYdq+vn6uhg3eoxEE9hNBj3qKvsWlRxNzW8uf9j2A81XYOh2UTeUiFfFVmhyP708qgcAj
5+xyzg8rRkXqRVLnDB3ZybE7Fnexv5x+MF7xmp0o4Px+21+3i4EIUELWfTgBcls38I1D4pTfqHCq
5tOh2PFL+WV/5zbprlbOxpKjYRy8DNUYjwRqr3OCE2KMW+2CNz3ejpFLNal4ZCT0jOwtkYGGKm6y
GFlp3MuDozfvlXKIQOiZ+wTD21PIa4bbfKuuV8igQy+rhikv6IajauM5aFbUwq4wqAOqMhAVphzc
45pjECLLRllO1B/6EKMb/xiQnR7oWJB8MJ2FM+DI20oGKjITF0qIDhsnjFoDymWglBZ1u05DxSLG
vS5RfVDB47jMdlTw00XZQB5vcT0dZZzooTNfM123RCnzSd2+iKV40xajlTbjeVE6X0/D+y4VOO8I
3g6zEX5G4mBE4p922QR+7sYPgSMehVuqYikcxUfOarej1utq6c9X4QhYKKouxeS1E6XEL3MB3Ikf
+ro9p+anNhmsWf7cFfdt0rmxiZRQHL3s26fe+dthUSWoMRMC1QW2DUAPO0GtR6q70C9Q6nKW8SuS
m5bYOlXFMbWJoldTbC9A2MoiwXAlQoTpM5lmV6wUe6l5bXub987KCvWu1X5CPrAzoxn1RGV4UhKI
t8yTZ0gcGN28dFZGmI8mlGWcZshGOqMEfdx8OgkTV5poE6lXNpjQUetE5AYIbJDb/HMPBY7IkUKo
BqIjkLpi+MRj6uN9H+ZqgAZC1wQVoHoGhbng9borBMd9b+PtG/0TVh9HWaDNMhioY5vBp6n/luvu
/u/fvEVXe8ZAf9yp3VhFwGK5C5yhzLy+M1w5CI7C0B7i6lkNeksycs7dvX3JrcwyV0BSVSQUe8Td
4UW6q470jaaPVmdR6dvosbFTj98TwDm47LO9xV6WPdganMh4qUxPJwKmd8CXEx5HpBb3t5XnGcw1
sMRFEmstXrrL5LWKlyr2FHJQf385Cvt4D4Z6UqI0grdnbtA7sXavNJ4gezOvr3yz8qT8/FgK+2xv
Yk1rG1pubd3Z7Z5j61ja7YjB3ur1QpU1tMoyHV4Ccx+VMLH1q+OHuZC2CR2mWHr0EddQdsrGyJLR
DZATjRN587aSAY42k8KhkxDi9cVN0Dkx3kTqJ4LSV/Fh3y14i2IAI4VgdUgyGh3UX/XEESXwWWiO
MTzvm9n3PkVkQANjfsOA341DLZ7GMkcr5SUdeARG+8ik/MZIU+m62QhoLJjT09h9NDROJMXBCEVk
MKIUwNwtyNisBELjMhqGZsESFqv+QBny5kMA8o9P/BYGni8w0eKQi+MIRmj43YA+YVHx2xK9BamB
kqD+WBrhy/6n4pljgEIlcwNBPYBSc5S/NeP3EJNJwz2ROdfIdoh2PcPsoLoyy43cRHBxSggRv46l
T+AYOprL4gA11Oely5xAtgzhWI2c07WZtl/hx49sweoOm4YwWzSatEKFdRytUbrN68JJqwqkOAch
qO0avJE15wXKOWo/NmRlNJTlqYXWE9Id0CmcjlV3v6AVTBMie/8Dbgb8CEZR9FZAFsH21+hl0cRR
isVhGhRs5lCRASWN/FBntwRC5BqvoX0z1F+Zo8teLcsoklqseuTiIrLYHelue6061D3oxKH355E2
vp0M0SqX0W/ECjcdT1tte1uvy2UOpdnp8SBWOJRN9dD0p0nzM6WyjUL4qwv0aoc5hs1CmqyugC5o
V7Az/ZaErS03/v6321yMJoNimYgGRoMZ3EftY1LnAD4iatBUfc6ED7Jgz33EWcv24VvZYWC/NaIg
rZcJva//q+t0B/mOvnfRNeTxsrWb4L8yxoA/OEyXpkfZwilUkCumtRsL0SlseMrFmwQpysoO44nF
WBpoFUCOD7z1n/HfW+Iot8YlPCJTgRxFwG3bozf+bw+vlUHG9aZMJWNCKjr6EzzQ6hjw2cahoyzc
fNlRmeccrAfGkdlFCgpKgdB+LAv1MEpPi9F6alcfK1Jf+kC8zQzpvoAiSCchLNFRfAxNp08+VfJJ
7URrgWTWfKmS23zKfaNNga4C+lGzB1kOPRNKBXPCi9U2L+XVHjHXSRqbYlmHaN/Ks4NQvdXL+/6J
2Xcu6FT+Cj990htdQlDLa6oaMnp1aKkdyH66jHMy6d/552+N8vGvdoRsRNNBBidW0WU0n0RKTP44
V2fSJvYcHM2AHPYXth1t/Nw5UJX/anEsjMAsYpxRUUNxXn5toaAh2O+TLT/NHyBg6s5vPA5P6rB7
i2TgJzOHYiEFxoRarT/Oy0uCTsNBrc7qELiayokJt0sdqwUyIARKxmGIEpBPq37l1DedQ3w0mFto
NMq+GHbnam54rM+UYr54GRQOBPL8hgElJU6DsqAIGAijAzIWKwT7a10WnIomb0cZTIpFaZSgqQGI
EC6N6ie5NQ9Pav+dK5HDM0R/vrqGI7VRohEpN0duzl12p6sXs73Xu6eUl+3a7EG9wizGvX+1FC9y
PRULTlwCfQfTQ0Y28bQLzUCjSfpetnJw0ZXAv8QPPhUvvFL3PgiqIoMnYVlqVEsVI+1ocCxu+/6Q
kA9BwTl8nN1kg9O20ttRFlCaWpTWIuYNmT6G0musfoMc3/4x5/ghG4oaExiwtIZO5i3HdvHFeEBc
z+1T4ewaG3sKnRiTLoOVytHRYp666QvmHG/VI2VcLcEVgnZhSIS4+2ujnrADJyyXUiH/G5q1y6e0
fkkbYjXSQ5IBLR8ltDDuW+OtkYETs+rGpO6B0GP6HRwYlXY7pKd44aSWeVYY3NB6tSPDjOfRHJgu
AW2IVKf2tIDeqOU1DXMCGvVHGmR1phtcOSZpMKFUQNoHxH25Kx1y+31prOoCVlKP9714vshgiKC3
6RJ0dAfLd1WN7kottLqK1yu/OVO8ApAf0xCrZY1BPQlUvQS4L2dW7y7eAllpyqogvHQ3qiNBJg7a
LYfIalCgHQ8Db3Cau7EMiMhLly9BjZtHv53Q9gamcXAE6k4GEffk0Pm8ahbP3g9IXa14MIZJKAZA
5gg1Zhx1Vy499diB0pncpHfmceCdBc6X/PEJVgaV0hD7rABKknE+FLl6VrrSToa/6c1HRwSqY2i8
VAy2cEumAnpWlE9/ymJfRJespBruotV/dVdfzTCRkNbkMXqQZzgMyB36SwrBx/HrPnhsb9jVBBP5
NNWYF2aD5J4ZCU8YYD13SWOFCU+Z7Q8Pr6sdBqQSA2WxJkKDPvUEKjhjujMeXosrH8Cj87a/qD+8
GK7WGLBqQjMWqkwEhUQa3Ut6DdVlzTXn2hnQQo3ReivrCy8sl7e+U87yIh3Gijy0ZnCQje5JjI37
MgotIRrtukQ7/ahPd112b+aZ32aiMyiV34wQBegLt4wKd/9v38bZ659Of77y4LmRzAhVYEgrxo4i
uWXoy4szzs6+Fbrdv99QVyss4gVpg4c9Ohy0rr8kpv69mvunfRM8z2LDJVFaWl2DZ8WZCjGqzjJj
9VA2Auf2236fQGALRBoaKqsMpJUqPqlaIf5rAKPdTQ+qThJYkuSZKGQsjwYI4vbXtf2Bfhpk53Lm
fOkMQ6BbJ1lS7SrB2fxGWk52afv7XI0wry4d8kyibPSYZxFf++5OCjlFwD+cx6sBBlqCktKsCD+C
Wbyx3NjFoZAeKbVP49dfzOf9PdvuBdSu5hiYGbvRiDFxT1mLRhfPLD96pj1lmNP5KN4tdk4F5xJL
OOq8FoftgPZqmG706jhFSVyWc4EbD6o1dlNB9im1jfx73l+C5j86BgM6aRYutWAgIadF040e5qck
Hv3IhPhDN3JM8VbFgIQsFFEqUuIOAeO7BTJlmkv6r2J7nheOpe2U8erLMUhBUrHKTNpL2UzKTZyl
XmO8K1VjjXVrmaoGCm6p+ppC+jjoe2/fa3irZBAk6VG30zM4zRzcx5kzzPfhgiJA68T1X4Hu1UsY
EElrozeGBl4y1A996s/VpxCxyvBtfz3U134H3Z9WWOmkAaNwZS6iiaBRczSj5DdV2XC2bHOMF/0Q
/8IhSyMZ6uhOIATq5lWJ5EkItdrJ0h3hNT3TZCCEp255fTbbLYYrkwyU9IKQK0uArp5KOje96Zjq
Iexvo+peVY8CASNejH8VV+04GMlxD5XBlDbSAkHPER0Fg4FJCrOwsL+WOQquADzpQh4XwPaFdt1a
+nnXUJIizwj9dtQxurOcXoTkJCsv+x7C/Xz0b1jZyFArMQT004HyF60f4PNKEV76QgNeHtNPbmIn
s4f+Yd/oH94l14UxaBJU6TjVFVJepSuf0u//iGAlX6BJ5aNh29YuVH8lsKZP4wH0/t7ycd8+/fV7
x4JBmKCOK6UqcKGiAR6pcmTBuu9RXnlC9HXfEO8DMniSNX2pj/QDjrlbjw/R7JYy7wNSZ99bDIMk
M0bn6qSFDYxKQR0EyQbsYHbTn1EoveGpAHF2jiWkTOQC/SI9jIWBG8u+CNbtDJV5nIT9jeOctN/o
J4tBk+MUDZ5t7ppgh1YXO+sVSzcPulxy4rlNToAVgmkMnETS0sRxhkWRAXKNE17INQScytPwRXXS
Z+1B9KBN61UnAanT/WX+4bn68yCwHe8FieM0L/FIoXQEuRt5CiiMH5GQPdEyt3BG/96+Rc6NoDGQ
kjd0sLxFba0sX7X50RAP/+33M3Aid0kpluCnxOwZPh6mOlE45Wza5qHSZUWTQFYmqqz6VSYuUNvK
cHWOkF4OP4po+ws5ALH9XVY2mIMrZa1kGBEiq+GD5IGH8gFT/5rdWZqvQl4rKW0eJPEWxZxiTPwI
QkbHcfIAg8OuMh9VhfNptv3856IwZPAr1M/dpAVKj28/eBI0VCKPOIs/Y+TBdFtndApXOJau7kMU
ivPFtoPxlWXmcdGVIqZjUjRW9P14ToSPg07ctMRM+oQMm1gHD0KrutIs3ohB9A0xHiJ2Qhy4qtVP
zWMc1Ucj1MFCEvCIlrdfJau/jDn7kClvJ7As4CrA0Y8hR12qVvGl/EAnM9O7hJdT3+6nWtljQojU
NBu1xYiEg/iVPCzO9JyeAvAiWQtkcH9MSTyQG75WwXaJa2WXOfeFimbYYsG3b93wMN6GrmC3npxY
0sM/HTXasTYsXv5xE8VXRhkw6Ce5zksDJ3VCENHaUXzGfLo1tsck5TUMUd/97RZcmWIiCrGpa32e
EFHQCl6KArF6/IdVhZdh3LwBV4aY2GHuhlnF5DdiMsUL29wmik361kp1TozE9RQGgroJQ9AKiswg
JZ0bqzkWnnAx0SvfuNUPvfTQVm9IaHEFbKgH7u0kg0RhKAXTglFbp/hA9Zbal9SPkEJV/Oigf8m4
3GDbz73rhrIFIFNS2kwGQa6jys+JYsWhG5p2oxFHKD8P08Xo7mZeMnXzElyZZOCo1wpD1iRKMYA+
pEB6C/XjX9yCKwMMqoSamicT7c+UyVM3gp6jfvtvBhgYMRDBmiSGflOeS14MqnuNcCfW6YfecYQf
L4fVy6ATE70bTexSPFuIQyYvvMTfJXTjJR5otD8JcIzOIqk3O7kTubwKCQc7fgDaynpUp6okLLgy
YnX5Bo4R0xq011rT/FHoMQ0zk8f9HZV5TsEgiF6A3k9McBMoUIazaOUOra54yL4Eh/YzxjhA/GPY
wTF5JVb1qB6eBMVK7/5bGIAI59crWpbKWVUrPNiH+UlcFFtWXknOS2ByIIytCmkxNBFIh/gsmD4P
IkbAdLA4pJ2lmpx7fz+owbT0r6sJcylJ2o6mH7TAKqC9qtaqK3S5t//pOGbYmo9pzF0VEny5qXFb
3Rui56jiNBfwTDCIUcyRsRQyTQyJB5DEWGXgt923/WVwPssPxaOVx4P1J5XEAZWkJHgIWn8AIbTh
ctOTnFMtM8ihgNVtrEoEAnTuOz2ZLhUMREjr7y9me8NMWVZ0QzdkhTFTaObSzjkeNnVxqZObYTnW
vJmP7f26mmBCmiAWhLpNgBC1Vt5IS+Q26gK0VUCrI3NeTTxTdLXrT5OroaIJeA4IxUNHBKQiIxfx
tdugzv7f9o3+JStLbZlPmaTh5jDI4Crd4FaK4Mdl5+6b4S2IwZmJdGIfCrjkxRBxaHMyo0MZ3MQ8
MdhtZ7t+IiaGUSQE/cEAEcVU+lhqT6nsa6rfGykaVsFV9S5FPE2JTVkwRb9aZCBHF7KpiXKEnMnR
QKxLR9Jq/Eu5tMf7xZ4d9QONsmlaC91kduJrzv7OchyfTbk2s1FFSYo/QJDtPDqE8Tnkpny2r6qf
i2RTrrlRoRF4mpH3f6qO0xPlOFCdzhW9+SyDwHU88PpK6Xf6PRS4GmTiGXT9dlKXg2qa1F9y3SPZ
F7l/KNXYksaPWsepFHF8k82yBoOcxVWLUB6TdaZ2MDBusuSx1fY87+R9KgZA0KkDXTBQCjuRbA1R
ZSXdY9vyoOMP8e117xjsiMoGdCF5g+od6P6HY3sb480tud0t77X1h7fs1RKDHcESJ4tgYD0ZpqJ/
BGqoPFuiaUWH1Ete8rd9T+faY0BE08NKnw28ZelsUGQrN6BrsLRb5K68/o036MpzQQZKCBEbozfh
FYJ+7MpjPDlpXVhLeWlHPIIKb39tHOBSGRhRipAEECFD79GJnKRDc9O5qtf5vE/G8UA2nRoNubmo
Jc5VT0J7RP2iFBxpPO6v5Q8vyZ9+wSZTwaQeDjL5ceUL79kxBl0hFSRNQIJ/Uk7CCfxCx9jj8p1v
PySvZhnQaCqSiyVlNKIVWNXOHPDy+ClUe00/c2NP5RRn/pBkutpjQg7FTIwRXIg0lwpKI1v6AiaP
AzrGIIJXuaODCfeDcb/c83K4HLhiM6pzGJXijGFhp8SAnO7Goy3Ip4QnBcXzFAZFBkGOc5mWLIr5
Iqi3KZpL/mrs4np1agx8DMifJKBoAjcEgrXxCMbAlKcRylsFgxgZtHiNuEetMOsmCHcYlkhmFO0q
jitwsEJjsGKJdQHahDAzzyiZxRcpWDwlSO8jLG6MA1uClvT+GeMtjMGLrF1UzCvi8yjNk6ndSO1d
0nECCx7cshwhi16n/TBjKIGep+FI9QOqm84K75G4veedJs6C2H4zDFuIShnDq6PxhuChnxyKyd3f
M87BYXlCIPWY9R0BeaWBCh/YwVpIbHuyaO9b4S2EQQVVaZNYp31HXXDK+zsk1qP0dd8EbyFMHBEW
U9fG9OGWKvKrDIUJK5zuY+G9X/qXfUuca4nlBwmJZpikBNkDZW1TDqmvoB7Bl0zl7RmDBFU8FGAH
BZJO5kkJrEH8KPMoMnkrYZAgMUpdiiYwZI5S/ak2XxGHnZeiuROz/FCEktUIw0nmlnW2s8Q/rwid
AQbSUGq1Eq0l0Vk/CW/TzQBtsQLZHINz53IQSGfwYAjayJwVPOPmNra1wZfIA1SzbEM89uHZTL/s
u8UfylU/18WSgKhTN49xAyeXycVYqHSAFnuRdiIgEWyg1zL3VoQAo3uJBaeKOVkezlpZBhBNbaph
jJDlSVEKTvWLHpR2n7xW41nMzhh69vYXy3FOgwkr0lKZzKjGWsEZ7JvibFV5cky5ESB1wJ0nDys4
Cw0tDF4UuDAWkNrG9ae4wdyWEJynIAO9nPQfF8VASNz3gU5ClKCbzGvHZ7Hzc/G/Ognd2FVqIdBD
sQY3MY2Pyhv6NK7QbkGex3fZy1wwyR32v9N2l841njAYFBHzySy0EYetcyj7fHpSjxqKCOD+cwJ3
3xbdnr2PxaBJPYlSotOXXDrHtmCMl7zVnvZN8K5fg8EOWRdKQydYDvlE25xAs+uan0fPQPgMz+Dk
G7nWGACJuyQ3W9rVQS97kHHbiQO1Y8/0C4TOvE9Fv8TO9rFKiKrYgOpeR++nBg4dpGcDHVVZLbGM
+H1/EzdRH5Llmqlr0D1kR/tmY6kh04uSAn2hZt4AjQAVama85OP27q3sMBixKE0mRPQCa93JCW/A
ouVLjxjnwxMu+caTWtquq6+sMSFGoehKmYnwvgSv7vk282J/QLUAj4/T9Fa50/f0awNVHVH1eY/i
TZBaWWZgY5GmSJoChFDITOug0w7qD2ngD+ql5U9ybJ6xlS0GPgojVfu+g0fmkU212xIIjOvPxaGC
qEp2oTyJg2bvu8s2hKxsMhAiFSCSizAhCghBw52DmeaHwMuPhVv5f/WMW5liIEQ18fIRO7xWK6Gz
auR1s/A2aPyyfPuPa2JxZO5S8DjhcUJPdn6g/W7FwfRLB2viQDD9Vb+d69WaGBCpZdAjSpTdKRg/
J5TfR2ztNJjP6AS1xbQ8GF3DiQW2H+FXk2w1lzTxMug9evChIOGMn+kslaxa+W13MJCYdEK7fAou
+tt481c13ZVhtkITEzNIBRO3G0kPzZDfjEbGccfNyGNlgkEVKa+lTpBxzgv5PJePXXuZKl5DyiYU
r2wwWCIQpQqEHI1vcndGDKdL3zP5JjedfSfk4DBb2g20NtOyBHdZk7wk6jE0I6gxfK3EQzh/1Zq7
SuW0Z/BWxWBH2PcK5mNAidTMaA5WPENULM28yPP7/rp4wM/O8SWo6sd1DsBYWkcZ3wUEpXlvpdkX
s/2GfHk+9J4xW5lIbIX3Pud5BwMgihQ3GKWBkSDz4+qLmYYYQOZmk7etQMxS0kBzh+a5X4O4ggT1
0OtAYdkf3eCkHAR38c1H047txaajFJDp5uUCtr/e1SaDWBGmqEqT5k6yeLpZRKhyLOAZVKvKT+v2
b6hboFb07/oYyFKnoVeUFN+tL7+Oky0pt41xM3EDBM6S2CqNOjUVXp9Iyo8oAsk2qjW9pXmtL9/3
3uiI5/S4uJCuP+675zYe/1wcW7dJICCfqVRJWzJPqnQ7j629wE0kHfRxt4nE6/X8Axhf7TGAlSuS
kKhUqgESJ8ZdfOmO/a0ATwnA4gy6tfgj5HLt/o5Ph739IL1+RraGo49aLuQdVH4wG+VT/qbuULlU
8k1Eq0jo9Rxk3g4UiGzqeJfJosGyXs1BEKrNUiGdsNxVYWGFClRXRuUSCDLyPejXTOf0LlUiHI/x
tJCltPa/LD12v920K/vU31ZvKwy5LpEOMRPozxzmMLE6qBInoxuKn6u/C4qIDjFKTYW0rcEEfYQg
sbCoKBqIfgUN5OlQ3JTQ3/7Bds/bV3rd/L6uqy0GuBNhLlGNQ2uF6kPx0C19ALf8LtkFVAKl++Xu
rwqNq7Wx+ziVSzHVaIPt+lM+fRSM53i5BLlnhLFlRJw08fZtsbLGgCnJtLSukhGXhFo9av13I4he
IZn2DJW4o5o8i5h6sppUsEvETF2KxoJCGziOs4nnqz+BwdZRgDZQKmDBav95Nl6LyRErd983N1Fn
ZYKBVKkjhaYkQIEhbu22PKlZisnI/DhC12mx1JZz1/N2lX1NpkI8SuUCvYwaFL+6jak0h8rflMfM
jR64auqcDSRM3DeBJEPNDDz1yEvvflqcDGq++kfyNT2n9+1T5nfc1zLPIoOq6dKGajeBlnNAJ8jc
22bitDFvEHsbUH4ePEIP5gpQzNqQ8yWGjFn03Dfxk9B/60sBfbPVWclDTjTIWxADKKFZm1Ffgo0+
gRyhJPfvRRA8GxDT2vfDzaDz6oe/KYwLwzxKBnKii35Y9M9mE9kVsUPTyyI77p5BW8g5W5uX/Mog
AyaDMaeZKeJshaLhtmkGLjHdIXrmQX3d218b1+kZKEk0sCMtKQIKOoWD/IanfiwOtM6fnALutPl2
T8FqZQxq5GKa5UON6y5NIj/pJkuQI5D36WCUnB7yHFetVp4rI7eNRXrdXynPMRk06ZB1rbMGX9Fs
65vRPIf1DNU2jGCIrjq979vaRi6TKCZ6Bw2VjZdGZSCY4cetmlSRF05u189ekp1IeUxUcIP+TXRG
rtaYcx31U5v0UINzlvKhUs46Zs9CzYp1fyhfydBynHN7H6/WmAMuL2aVNPShHIgncT6NReGM5Hsf
WJXA47faPgdXU8z57iDD1isTEvSTNrjhEtgYn/GWTLdmTeLcNdu9BqtNpFizwq22ERPBkHClUpFz
w1M8wYrdHDmx5jB/QK3K6m610eI9/v8Q/12XyBx1QRDiyoghPpqdq6NuS4fhEEIBiNzwY1vebjIn
PU0CSE5IOHvS5JWhp/YPlYDWQ15sQu+t3yOv64qYIy5kRVASEW+FSEwOKpjO1WG5pZId+gB+dwlK
2mCLKO05D722fajm+dv+2dtEa1ORDU01MRzHsj9FY5TkoUTgNNFLO75Eyosmfs7G0g3T2gIB5BLx
qEI3Y82rRTZ1FAWSNE1UzUODJJ9Nx/DQMiIjmar5khvULnrM7f01bj+QViaZ4CHSl1xMDOSjQQ9a
H0CSY8tu5cXQgGlmR3kY0AeOQLdTLP7cw+b5X5lm0Ebr5EGqdZiGjq1T6W44HsKktEoJCZLsw/46
N3F0ZYvBGkU1RnUxcCgX8/P/kfYdS3LrTLNPxAgS9Fu6NtPjrbRhyA0Jeu+e/ibm3E9NQVTjD2mj
jSKmGmA5lMnUsN6FgvGSvGryg944WSzC2do+mYG9Hs0wATvLGUjZm1NhmQAdGgHQSMZrU35SSrjT
11zfXT7XVuICHEJA3SA2ELyGfnU2Q19JeWWivrks71gL9GW1cZQ+EkjZjO1rMZxzSYqmBYAuI4C7
tXYMfJLuzGv2dG5YK0ugk1u3txbG3V5FcmuecliBFrWO2Tp5BQt8GrurJl8EIUh4MM7HjLNWGCVi
L6bcsidGy95hUsp4I4AoizzR0070sbjEobdVmsSsGFGXOxO8kU12l7eC8vMmYt7q9viBuoImQI+c
8Km6oHxJX4hL9z1aQAbaZ7FHXXLbAGcLYFC5l+21V1F9ZzP6rcVz/sSQa8vKGdJyiMeIGqh7YJyA
Ldo6lSeGi8qmjSs3CsjDZTvYsm9WDrCAtKzL2Jj61Q4wYZ1ieou1JpUnBXS+I72ZwR0Xg/WWAvZL
mOyyhIGPTWt5XEKhACEjLink6Vmxo/pyHy7dVykGwGkCqt6wuTMK6k3pJ3TQ74uF+jIoZKv6R5UO
mkCFRb+E8wDyWIdmmnaoF6Bro5bfCtu/fLXbWnu+Ws72x25K9dpEGJbrr+r4A9O83hBRgc2LhHA2
rxqU5mGPKovZ1E5USk7RPizVl8sn2cpb1h+NM3ZSkKSuF+imldC9UnyugaxiUOu6jZL9ZUmi43CW
Xo9lraUM3UEZSm9IjWMe6S/2oN1eFvMH92XKCtjiLJvwT/+o6roQ5MgYunvMDuGuCEAjoR2sR+Mb
60Zaoox9EypDQ3Hxf/K4kJ01IHYw2fRQg83IxdP3y57uMFoaGN8YFQKYmQUp0fYnOwvk7DqrahKl
Eor9kfbJitHezV1lfjNFw87Ci+TsmZhmtHQK3ll90XlYDrsqqvpopU1g6PnNKGeuJZVuaKBYpA+3
6Kx7pI7eL39M0VGZTq3eDbaedogPmDfUi2kH2vJg1L8pg+yO2vhXxna+VPZLVpKkLFRVaiBpmDTA
B6ASTh1JNJC1HcTPMjiDzvqhnWkEg04iX1++9iDn6N4tDAZoooWXbQd4lsRZddcvJW3Z3rM9vlKr
dnulE7jYTbCWtdpz5mwuSdiSFG3P0ZURT+udcWc9LbveG16NJwYcMAEygNyYhxEt3+TZENods6vf
wo1u6UD8Aekqquy/fjEQFTRzWWnoHnqjz6iTl9fBabDuUvjRoyj/2pzm0M7SeLQ1I65qhRYoKGqf
AZjpaYjjhRceFCxvuP9NrsfX+kfq91cZ0koylz1oQ1oZEwNKjkEVVnbPA5kOyyhCk2O39dttGopt
AzkDQyn8aCJenOGQ5xNbAAR3HlZ5KR7KZC8szDLndEEOP5NoUJ3mqYoNwOilB+ZAuwsPdFfsyxOq
AFeZEPlzM+icj8VPIfaqsiRdgzeObu5S2+sUsEz9jedYieD8f53VYWNU8BwdgOftJ9odzfBv3OBK
BOfxE7poklqijJipfl7k2LvOHWsIZuWvUo6VIM7lL1IyY9agx9dZgK4DZGegSwkaAZtOcCWCc+mz
HRG1SSOClYUkUCWQjurLZxQoGbvlbdFOT5cjyHbyvZLHOfYaTV2qFi0bFhp9w039HDzQYeKwFZD2
MFxnO/UgeaLpr83ceyWVc/VoZOeDzLoBUkafq/i9aw3Xrsr9olh3xQQ+kExIBLzpD1ciOZ9vL1U3
KCz9zkpHATrNckUObASAvFkBMG6/X77XzQizksZ53xneMFJzEwfEvFf5NJaCJEfgj/h2kV12RT/b
TOUPsl9gJvC/mfa/WbXSzsfgk8WU5hlVYohp9dcy8qvpqTW8yzclUAWL8w9JZAOxUIfHsyN/MIDD
/ZkaTjQehhxgZml8uCxN4PD4DpEBQrN8Hkq8Nctvi+YWAyah6+fLMjYLZOtbY8qxSpYmbSjyGlyE
gG/OnlhBTg0YOhagEPzB1zxQhPr0W3wUGZVIJzjXIedpGRkhiuParjmkR6yNfcyJijAmtmP9Sik4
l2Elk5o0Gb4Y22Asj7KfeZGvPjCEfRLUQYO1sQihvt9XItjozYr1+mY5v7FQZaZpi6SmC9h0NPWN
0TVOrRfvi3tFNDPAznEhFlucx1gWG/hJY406p505luZkReMYg4v18sv6InD5PD+mNpN+yoAk6+lp
79Ta49ACslMPFB0gOdPsXBYmcEy/MWTOSS/JDGZMijRHTd/bVmDP2++is3rYXEKWmUvURmGBYav7
6sSQLTGCvTfvWflIXPjbhGhaaYTNuY9myNqUABPUiw/5jfS67LPX5l25AdWDWwbx0fCzN0UQogUe
iydBqnsSKxnz7TMQk+sWjHQ9oIxMECNAQZJIOVBNNCa3ORq0PibvUsJSsqUelyrtjZ0ZLFfWAZwW
scMQt2K/cBuRqQmU0uacSVn1KB8P0JOGvC/LVWu9TD1IT+wG7+n9ZZVkf+qCndmcP8l0QM8boBz2
VJodBwv02rHV3hu9ngl0/7JBY+LpV7/cz32R6AxeQ6IAVgFMmnWYzFNWPF8+z2aj+fyxCM9AUsoo
dvUl0AzYwD5beVB3its4ZC8Kz5c1kfDtpkIamnq2kVvTtEsdmVZe1rReOcVeVERelTWfFUMV5POC
S+QbTtIsA2QyrDAY0+2G1rOqAqN4TmkIRhoFboR8hIJVEK2yVM06C7tu0wIceKDHLF3hq9E0u1Jl
OZGFegoZX7WQetKEyexSNX2AOgtcs3pZN4Fb/qvKyEjkjBwLuJ4Sxu8m1vqmsPRLObq3QQbYmMBy
sJV9jMHOOY5AvTQfw4kCcf5dMxO3y7/rfb5XALSLwIU1g+YoV68TOOSbIsMAAk1cJY9eZ6CfT7Vf
J4vXgA0BOBjOWLS7PNccvZXdSj911uTPi/R2WU23SxQ/HTXhC+AS+GOqOcPLWXdmVw/MtyIofzR7
cqAn+YP8IfElT7uRnQ4s6rZXfLssf/tqdU2VbTSidH4od6BAEGxYH0VrTtq8y5VTFwmyvW37OItg
/7/SoREAw1mnqbCP0nbTLHPHTLmiiuE2luTryeQO+d/wNmnGWSRL0lYiqTzEpd6iUFANoGmM3lN9
dtLk0+Wr23bOP4Xwg7j9mNM6IWiDDmp6AOHnTUOwERGVrp1VP8C7+H5ZnOAa+YkSeE1ajhbKjEoD
8Bfs6dAgrys3bQ8SARx9tr8sbpN4a3WHGmd0eZFli2Ww3ch0Bl9aOeynDO1kOFVnHOBNh8Q1pp5x
U0ZXSdm6um5fy2HxbsVAp0lmV23yBGMa2r5XjP2oDdeg/hXtros+AV9zMNKujw3kHUp7sPS73Gic
snqSoh+RIYIY2M7rz1+bi/1p28mgmsDXTg4U21HNXmcwm4EomGw79rMYZq8rzVVTS59rVkXBp+1k
jwF2JV0wiwC7/pDKnOWw37GS08JTFzYb3lx6h61TQm1BOq5+ngMjqHYAZ7RPog7ndtJ7FskFfs1u
0i7CIoqnFTeL/EUuBH5GdHWcn1GUvJHsghV7y/CNEFRbK6I7udIdF0MS5NcCt8mDrFAj7hKjJdja
LJfvaiRfY2HwVNJO0BQWiOF7wtqUFbVp4sqWNCC611WPS/Jy2c4Fes0jrMQS1dMyhV4z6BG2l8/e
q40QLuYPT4SfX59HqtbNpJvzEB0vbQdUyWzATpziFAXw9kHIjdRlACHm/2UoQaAVPEy1oWqDVDGt
k6JdrGI/rr7Ok09USMO17Z4tC/TRimljNvNXgzKpJUVYHf1fCU/Z184SaK4CPsbmSkOxQX5rHmRH
8kDucvkL/iFJO4vmbJn0WQxaXZRT5N0CuqBlL99lDttXqFz0EgWZ57bLPQvjrNjs4koqCUqjVtp9
qpcv42LmTr6wgm80Xs02mEMuH2/7A54FcmY9tlpLK4oOn5x2Xje1zogliU4pQAEpovz6QBD8/RF0
lsWMZeUVp3Ka+srGHGUXRF9slCe9+cY4ljeY8gXqMDC0Y5eNxZae8U2q3MlnqwsF0Ngun1hwxXxy
H49qLIFPCz316bGRrpRodMrYk9vHCk+my6L+YJY/T8wn+FNdm0v5UVvErAneSlg3Nu6oazissRKh
5GwLp2n+UD86y+Qyi2XsWmVhLod13dAnurJ9zWFYzsW1qEwmukouQUiNXoqsFNYva1dDt5fKzh3N
Z3txy2gWfDWBA+AXE9s0jaahGlEVk5sPNCWoaTg+1dmDmUSOLtpL/MP79nyLnMPRq7ppiT7AEO3Q
JdIUjLnp1CpKccri9rS7tSLVXaTiDmDwIq0RnZXzOKWZWV2V4VpZXxXLzW57LA6MIi+5ne+W43xr
7nSQXySaIyqvCrzBR9V3ZaF1nhugtYLkSnkPsTeUGvvI3llyvhMYxnZcPF8v53bqKe0rK4YgbRfu
6heAQPihZy9O+kzuGO7o4OOEnn0ge3TsREXP7bh/Fs75oTFUW7siyPVV4Gd3UumknT+kguTiDzng
Tyk8+GweAiFZhi16ZMhv7flHF06+UqHjOcyHVIv3c4O6fBbeA3o/c0Dfvq87gLLYU3D5qgWH/Xgh
rz4ptfs0rSUYjkUqNxvf0XYCA+jbZSHCw3JOx46MeG4irJ5hCsqjD8DW/GBrUXasF988i3rIAj3l
sWrTdizUbEGVC/gysFAgnwG4i2qRUy+iGRiBj/tAh17dnx3V0UBLaOo0oFS9i0IwW09OptmORgRz
SwK7J5zPaa3UIHKO4A8mAEcyf6T63ZyCGHO5UpKr6W+QZTTjrJ+cl9GldFyUEPq5TEGaf83TU54J
ADtFd8f+f3V3BaFaGJdInewczrLHjuCVpqBEDtZzgz5dVkGRnnMeRe5zOgDHBm8G/U1dAJV8p/5d
m/98Y5zfMOQlXjqGZ4QSVj2iWZJFTlQrgkgnOAg/ZhJS2UwSG8XHNrwLe7BIyddYObx8WdstcaAv
ywQUMxYAK3/9MnbcVinoXmBAAdtKon56nYJkRkZ4MYAbph/KPdmL0oXt1GQllb1hV/pAeymO4wVV
8PC6OagfIIzpST8y1F1d0MDYvMWVKM6WGqms6mWkSE2aU4VpXwlptAhrfztJWAnhTSiL+nZKUE6Q
j+Gx3g0Yk1Zwf9VOBJm5GS5XgjhDyqpGMm3GL1bmaMWYi2NFnSPnQap9W0a/UF+JLiJa2nSxK5Gc
PRlDMqg0QlW4TqTFU7PBL81+8MKod/JCiKHEvvxvT4OVNM60knAq8qnDTXYgx2Z0jFmB8QxANt2z
MpAFkBzROJfgfPx0gRHG6qxUbBlB3sXU68qjlID927tsaAI15IcLQn2wtWjE8yqnjTNY1bPdn8xI
ebgsRXB7/HxBLpVxblqwZqmvA0mn+yVK/csiNl35+QPxQwXp2Klqw4Yx8nmvRruungAed+hBTaOJ
kE42KXO1lSzOTSSjVA1dhvoymHNP8vAECDsfYy1+pUZOngA+Uaoe7Np4U1vVxSSxU7UThlGxbJvS
Fw0Yq1mr3gwUg8x2ga3A1ulMEuQkCwyAfFDd3vdWdzdjhK5to/3lWxIpFed1qMkwiVq0ubXiTgo/
UfO5bz1ZtLUj+hac2yGkA99miJZYkw/uWBigNZwDqYy81Kh2tJkE7xGB87E456N0cqaMMUY92Fyg
AsAGfWeghiXiz9keKVl9ds7jdFEYKfmMwYfiGzkyJOLhoFwBv+QwB/E+DGTszKZB5ooQ1UTH41xP
mppSF3VIHP6DzqQ79v4AO+XusmoIPAE/lCDFZtENJgxoxhx6+hVq2gt3LFnUvuBF+bEErbUaQxnh
06IXa6cBGy6+lT9JqVOe2Ny79KQ+/duZuKxfosSC+kGeKQ23k6XuCxtbLFjh+TcxXLIyTkYUjiYG
A6bWl9BlnEZ/Kp8vyxDYlM35HC3NZECYwYXKxZUt4SM1ziTdWWNQ9j8uS2JqfOkjcT5iGsASZVu4
NElpnRoAnOjxOk3UIKwim9QdY/zX++P8xQislymXoOFRpT1O0bMWhapjUUu0mbqtfrqJpQtDN4zf
sF3KOBt6CkfB5iyZ+i1fMQ3mygGQYq/Dm/KvnO1ZHPfJ+qFp7LTGRSaan013Zvq+FLsEl3n5e237
9LMY7nuROAIPvaWy4esfRrpX8Xny8NqM//E03EdSzFbCGhf6uLYqncapcZsl3tUZPdqdaOyATSf9
roHnE3EOXSPaDO5R5mhP4a7f5bvoMHr/kV+IGm7bZnUWxfl0rc+bGaBauLzoJsSyVNp4c7XPwalQ
xoLXM/sOl07F+XEtK0wJwPJ4XKDQga40K3QIu9ICZeBbRvk0VUZCFow9ZneqBMR6+9Vc3uxaBE79
h6fSz4vjG0cGzXEWpWPzNdE+A8PbYjqTu7yXnnSgIszl7fINEJL+v+Xy7aN8IR1wnfFamo+9L/v9
Lvbsh2LPgDEzf34VPWe2u98reZxHt7skBmge5JF73N53gC5j4IuxlbAN6+Wmfes/MTYA0Hh+Fmmk
8Kyc2xiNNK3UDIEYizGldEOUq9Q69PRlsNzeDjp13+UAGbrtZyy0C+LldgdkdW7OlxiACTQiCQM/
zRuo7oGAo2CFJAkkn1Ft2tehB3peb0K9XnHZM1I6ARJBfvgbf4Y2msbgM2R+oMqmJCvzEW+6JTxq
0ffE8ntrJxze3jaUn1L4Lktt1jptZdTPqXwt184o3cfpIRRVzLZf4BYxFPgQFaB3nCuTR7VWIh0V
pjTdE+1GUd1K+9zpAeZepsqt8i8dCS5f33Y/cCWSc2kkLJUwg1iUTtg3ZAC80k20M6Gt1bOoZLLp
P1fCOKdWSmQBfQDqqulcOGP+mGiqo1hXffxFFRFJsN/9m/88i+IfxChP93oLmhtPn0uvbOnXop78
JhqPhZmAz+p7JuTmFByOfxx3pK9Cne1lmAXGwK6j5E4yPRVMOI0v+GYiSVyi2qTxrMUsA2Jt+LD3
oh/x67BnUHehg7fMNZZcPODlpE7+VSCZ/eXfb9WQgXhgmbA5TkGlIZfNSGJJyuE/+B9GYq7fsxeG
7RFBBrZJcqVZZ2mcbs42ULWBAfe/NnntRuBxA9jw1UejfN9gwX3akaBzK1e/S0F1JdzJ277p8y/g
FDYv7XHscBPAkThlYVBAldRTNgQqcNoEVysQxcdia+l1q9URImuf9RzSGwzLH6NrPIk9I6CHBS36
xI/+jppbs2zsG5rwO8pHgFlVMROJ2HTKCHMAM9aJMKCPxdR954Mu4Arb7UAk/hvM77VELmTlmJ63
hhiGkp3KLwS8ZeiWH8uT7BVHGoj645t51Op4XIzSkjSviqjH+kjySAvPyiQnoaKPt+1sznfIZbsN
jYY2ZIpqywB/rH0jOXYxgBjsDoPRV5Mwid/uxK9Oxdkhado26WLYYeOFu+Y7Vkdqp3rVgPlgoh3P
uDIsxS9F1i9vWv/5mJw9Ro1igsAJqvLBPHTNOBVBUerKexGg8x+i0lkSZ3eo/2Z6zVbeGa7mdKBH
CbBbzugpfnyMnxfRCOi27f0Uxzc327SaNDLiYImxBxvMXY6ufBPfTaEcYEbl02VLFwnjti0K4JmZ
WYzqdzp+LuKbzAQnTH1I8n2ZilYCBMr/4WBXtm0mlUW6qpC9Lv+kJTvDeB5F2DQiVeSbl4mVqjYA
hlBPq1zG3myG7uCQ75qXoxcyHtJbI3e063/VEL6RObSaWYwW3mDFSQlyP7tFwx07HQfFb3bmJzkS
uefNV+bZ4vhuZh4uvWoCk+SjbFjdIsOFoZVM3LX0jw7yo6K8+my1bDSRrmItDI2YnXk17PtAPaqu
7ABTFoDjl9VxM7VdHYxzJVmtq1qHlNRbuse6eJ5yTzauS/nLZSmbSm8bgHI1ZQv0EZxB51Qdojk2
8FQAcu00jk41k88tafwYS4NTkguWLTcPdRbHB1ODlJkZsr2RqnLq9nap3UIDLujubw5lm/DqFtEJ
P1+ih4kSa2wcXwNtFN1N0ylWdosRSOHDZUHbxzkL4hxvWfSKkrRwGXOnefPk9QStAk122un9sqDN
QGafBfGfSaqmybQqZM31Ux8/ds1jUn+Tkh+dfBUW3mVZ207+LIz3ulSXJ6NpcX2MpKXwEMSew4AN
k+XB/FVUF99WwJ8n4wdH5HqJVatFt9uya2dSfyiE4nHltOqPRFSQElzib153sFqjyJANxAftyAgB
kekE1qF8ltw4djtfdTsgvcn7fp+KauYsdfotP19dKVeJ0BNaU43lq8S+acPvRfhy+ZsJFJH3umOX
RhifwtFmE2sugKe8hklPInUXagaXtFEpBsEnA4SRdxbbndsrNwaiP9BngEQmYrLdxrtZXRo79Mrd
LnqrZKCCYYOcGIzD/EB637ymro6nBZNIb0VFG9Etci4XH1Qnmc1ucXgm0VM2fa7zz6lohH47Mq/O
xXmNYbbLsAjZY+00eZguxgZi4mF/3vycgMek2nWFKzDpzXxjJZFzH/ZUhZU9g/8grq77xWnkZ3Pc
X9bA7VLiWQY/UFKlcd32C1D62wIVUeNGkjvHHhZHl92a+NH0aFgBUVAL0kUpgOB0Kpe45dmgDl2I
6oU25rcJqZwGu2xu1aY7LZZPejsERZjdgbXgdmo6T1JnL5MeOk3/MQAJuFZLQeAW/Rzyq9rOxEjy
tIXaZo0XJ6NjVPemnf6jEM6hxFHfVKOFMspQ9EdFTX/kne4MhS4IcEwxLvgtlXsSYvdR0Q1mEUPA
wFq6/f+ta7kVBHRZJcRARwdgZ5xfwfyCJYNXDftzeuikule0e6yLu5q9M79fVtMtR7yWxPmUlHZS
31Vo+pfYODba8sFWG0F5ZOv7r0VwXgQgD3JORuQ4NN/FmQvY1OxvRsTWIjgPImM0Ru1KPJ5l+5VG
jyVg23RVZFeic3BOA9CaWtxYqK1mvb7HktkhL609MfPD5S+yCYKwOgzfso5ImcpVobACi7FbALua
BFrilNepq+wGLK3dyoDtTTES5GgPkWg+Z/uQhmEQQwWwGr9ZooXqPHcjSna1fWMMTw0pnd7oBR5q
W73PQjgrsiLMNFkfXH4x3lzaI8X55h5v58rJW4H2bc7c6fJZGGdL0TxPRhlD/Uwsm94Bkfgx7T3t
e+/RO9Vn2w7xfXxd7EQz3duGdRbLGVYLtgspy+D+Vd04Ar/Ki5fGu6wpom/FGdYytrldT1BIxDNf
rTqXlMUuwwrjv4nhjIuMqRrmI1yEEfrLENjz3lREU9tbr9b1R+JsK2zlKNbYmEZxYlxm5S7ct6cO
L0kx7qlA+XjaXjqRAm8hVrKBG++jV0PtI6ewbkbyJWxEm9Cbba/VwXje3ibqbNCbwDNN448GFf1F
tT6H5kslpWCnrb25+TLLP0zlc2yqixM3gGE1FRGnBftAfNDSFbScWIkaUYXLB5rWjtVpxGpKKGF/
q7uRQycpruTxXtN9xXq5rC2ber8SxkX7tNVjoivwXhkDm7RiJ8okQWqlb0Xh9YG4YG/RuWq7MUb6
1ljIppIisAv5WE/3WX+vQOSIjf3ZHhxJV1NHMx/A3zVhw0pxa6XA9sGSg+jgkwU6GqNDRxwsqVGn
7CRVccuEun2j3SaYSCQtuBcN2W/b8i2pW1furnG4o1Go/lDXDgX8bx5i26/WGCh9+JrT4n4h6U2Y
RTvVbu9rvfVSZZbc1CSHRk8BcZQcadvdRtq31CaOFlmHcdCvKYa0raINjMR+poX8NZs7xPxsOVht
1TlNDdYOM/kbTGhwexPT0kwoBN/AQ11vqooaRXw7c9NhcLCRoQBuO7ytLFFtb+sRoauyqWgaaio6
jxaYpIo2GAoGq0F3q1SHaHmr8kd1FEXNTQ9yFsOn20Vf0yWsYGhI+1h/0KHHas8wTOa98CHGdPg3
g1rJ4gzKAALtopaRjKTJmf3YbSSsXRinqnbZOIcsO71oOHPT1a8kclbVjnVGwLSL4pf2LcuDGt/L
FmH3brqJD8RiDcAils2Fk6m1uwLkwXCM+XWV3APqgyiAfifuHFe+JayqbPrhlTgurMgaIBqUEEey
B3t0WltWXXu097Mu3bVT7gPdwC2Kr4s6/Ki0YV+a3V0LUAyrDj91Tef23RSEoen05K/aPjr4UJHQ
WTqugotFcMLZQErUlhgIFR6lQe7OdyqYchl1yCQYn9l81K+k8R17dEdbzIBorLjUnBYvB3qccVCv
5aAMKDYVxROR2/nl+XwfD9dVGUFtKm2ZLMyxtn7v21jFP8jvyikDIHfqwhflb+Sb+VH3Qa7+6XJw
2FTjlWhOjWVwJiRjPWO6vXxR56/YIiKiytJmNWF9oVxwUJYlNdUOb/sWdEfLgWLDzXTZehsYBHyy
D13loAqcj+hYXD6bDtMU2Qtq7pLxYJMvJT3Z2t+A4+iGhbAHpkGi8x67wvjILKMADriYxa0xHjQp
rtYcwvrx8icSxW/uLGYTq8owYFamBz56prjjbAvyye2cCECniAa6gn84R8OI5stqZCmC7VSH3Kd+
89qPDoNzlU9Ylz+IGvSbIWglkHM1MalCBcwEQNQg/S5UH6n9QwcXQlcHl+9u06UR1cIon22rJg/f
NTemUYct9CCzwsckr50i7m8LoE7lS+piH9D5N3Hcp8LsbKooBdovRAehlzLc9Ppwr/bymxqRT1Ei
JCzfaqvqq+MxM1g5Di3J+oQqUEFtN50YqsJylHYM3uBvhrbXgtj3XAkawm7US4LqcJeciHVKugdd
xOeyabKrs3A6WJCxJyXB20ntAHKWmN5UN5lTTvhYlz/SZlQ9Z1q/PwBKWyvZfGTdAhFfnh2reyIA
dOtuZxNYqNO3y+I2zXcljvOwaZJJ4aLjdRODXdHBEMzgyES0R7x9eT+zR4NzsWZpRE1GkSkYoDzE
IkoBwvVOsMS47SVWJ+G0Wxl6cEB3KNubj6OvYy9Bcosr/d5yMJUV2N68u3xxmz5iJY5T7oIMSQ2e
clR3UDgklAbxiDUWUu/xxt7/myhOvc2yo2o3wY4iy6XqVdeessYdqOBNLfpInIaPsWpmY4IaojQ+
2vODPfRY1RXBFm9OAq4eEgbnWnWpUKoabb8PBCHglXmd8x/LmmgkT/R9uKxsniK0FiOki4Z0kiRX
Vd/q3m/Cf/s0PEi2VVEzLUK8LNPshZpYRshtN2mBRJWKoJdEN8cDZFe5FpYFQxcHm40zVGyn6qWo
pXuLDLdKlnpVI7spKQ6GZAmaztsp0lnXTc5JlADISCXWSEoO2Z3yVDzGXvIa36hu4tDYARiIjyq9
oA4nUEd+9VWq9UyWKrSGjXG4imsAyc65Iw2jf9m2hGfj3MZgVCXpGhQwE+oYu7YFfkOJ15nmFC8d
nC9Oh8XGB+GTkLm8356Eqyvl3Ydm45HbYVmGLWGwzd7pqgC8nYNSI2YOtcQV7eIL4orJOZEZ5GqY
BcI5u9hy1OVq6lrHmhp0C76gTjcIay5b51NN3TJUG0uCBne+uJA6mlfoKZHZHbH8l1FXngWxa1NF
NEUmREWia6hcWDHGdmlURmxQAbWrAU5hpDlSKRha2bw3lCIYOQ9h3EC/5hZYqMMmkIrkc8bLPXSz
9NTaL0n1ggJN2r8LlHEzGq+EcYZWobMSLaMOYbvs8B/aBjlogKL5jxu8vxIByG6r/0oid4dh39hU
MfF4ZUsmuZ/cNlfhwXrSHrMbhuuDlGPMHdGTeTPvXQnlbA5t4kEuZoxWTerJlj5F5XMa7/LpXdwq
3jSzlSRODQdNM7RpwdebMASq7xlOs+SH+/CRWZlUCZFZtr30SiBnZos56Va4IMeutO+Dca22h6l9
76qXfLjJ1cMCrEdZELdZIPvNk6wkcnHbNkikqSUy04/hxV36f1yMFGoKF7mHTDJbMApiBOO6zpzl
VD3aD1rlJC+gHMNkJjZNr+WvqgAfYLvcsTodF8YVewbQqoEAOx4ZMaT+lUGXo2TL/KS81x7CB1Hi
sO1Vfhr8xxdePSaSiZK5yuBVTN2Xu09V+DIoghx/W4SJ4TTwd8B5cYcapSkBOCeuMiau3N9nAG0U
9eX+cHE/ZfCZCW2tMtITqMUMjC7vswpgdAk1R+BCY8vaO9oHKbjsvASH4vMTbLdLiATMk4yPCQqq
6sMkWr4TieDcI5WGSrYivPPmewOcUbNXzt7lQ2x7pvOtce5w1GiWox4FBAd5pxlvSeGiVO0UZGf8
VQ1IO0vifKA+V5M1WXAUBlB4eyxXVXdjJTjNH7zRWQi70JUum5WpGIuK4bDwevZZiZvcMWzL9Pav
jEbHbo9MbFk2eQTdblCbWGLDlpbafVWt5FCp8qFCp+Py59kcoALqm/nRb7YVHmDQ6usImKzQ6ghg
TJ+1o4pyK90lpmPfYxhYuA2+GfxX4jhv3kXFlBo62JnkvN6nY+OCdOWgJ8vLmIVXJsgBzYmKSvfs
b/7mz1cyOX8+NkhjZBv1yNxy0ypQpltTcyJdkNNvRo2VFM6bU+ChjBPDCZ2P/6EFsMEUAobDyx9M
dIGcp7NzMEFMFFpe6D6Nv9PcK9TcaaMdAXu4VQtC4XYN4Hwq3ndLY9HEXWWhcHc7gZShQCmefFoe
Ws8+dljkEa68b27ygNcKKGQEW23ojf1qYLGkSnU6IM1NDtOpZfwaQA+0I0fC7IW5A3fjx8Ju8hkc
4k4UWECxFnXb/3Dm80/gHEmklFIJxA/2OAP/CsYVJLcFWzNDfyBX5oF+vfxFN33w6sScSzHAWzNM
daJ6FK3P6EeeBTrQjy7L2J7BWAnh7M4Y+2oeFhRXzNgxAEJkBooT+cDIl93wZD12LwVofbUH4VoU
u6vfbe98l5zt5fJgtkmKIQx9th60pnKLdBEY3ub9GQC7twAkr1s8gvVSYda+0qGiw/AGFD9HRTc1
XAQXKBJCflVLMjZjl9ugCSYFyPi+1rE/it4q26q/Ogin+mVstIvGqvLjccD6kVN40xV9AIiyX722
HjaS99Vu/GaD/aJxC1dNoP8i3d90laufwKm+Bi5H5KT4Ccbs5vEhTL7m9ifLDgTayG7rN61YieFU
PqmVMGoTZmG2QzRH7qjTkk99fQCUOyK3WTup9a4D2g7g//8omjOEJNYqac4gmlx3HsC4wGCi3qi7
2cPGbiAaQRJpDaf9UWjMIWkn1bMMb2lebftGEgF2bsaD1VVyYUeu+5RUI5LEsGxcOiYu7UF+MWhB
USwgMHikaB1fvkLRobgIhIKw1EsU4XSm481Y6+6gD0dZ1AXb9ljng/GLGVI7trqp4eU+gL0ADZ0g
PII9+BlAK8r7fwuO5GHci4b/BYfj4QeGCPhCWY/rXPJbpfWq/osQXX6r/QuwXwtTHxpRFQS7X32J
EmPic2pQiGP9UTsAyIEbBmyd2jhQjLVgnNwI6lvqAS79/5F2ZTty40r2iwRopcRXrblUZu22yy+C
V+37rq+fQ89MVyZLnby3u9FoGGjAkaSCwWDEiXMaIePBxtG7Ms59PSLTWO7GHEHm0QBFu+aux/5I
v4En189//YNwcmmMR3rpsxaFXQhjxvJgDg/q8EgKcHG+/NcOeWWFKyhVWb2UFohN3Ww9qZ2fWfeF
5t42sXGNUQqUDpgiKGF/uv5kpdGqoa40QMeRJw3RKoVCyG0LW9H/ygR/w1RxP1MJiQ+ab6d2LU8V
sNQmAuSSGD9HLXYlST4rrNnTFj/UBEUXOu6LrtpFc3NqzQlcltL91KXAnP+MqexCMuKZgnakg6jJ
7Z/KohYXva9+KXdPxaFBgfNGAFCJ2xXPHYJON/ljfPpnX/Zi27nrKAkrKq06QFJd67cLhH2MY62L
eG623nRX62Ex4eJNJ+m5NClZBnSefCD5Qc8Cubxbyrc1O63RKa/9ehAdjI0wc2WSu4VkqMlUPYNI
KEMwx5W7gFauHUXJ+7bXGlBnxsChBcbL64VVeV0nPSStXBlDOE2S7fMlPiqAqEYk2WkzeS7k3J2V
XnP0kdq9rtimtXwHJCiwMpGMwtY0Bpb814/hQdU9NE3Q3oN/1xSzVMFg2l3jd7UzzY41IvppwZoA
ZB0Lqs3bzvpulju5MzCZ6qDhKHVykGDkWTkUoKusYlsVneCNm/hqgdwBlvI0HNYYzlpmoxPnr1b4
a5EeIQXkGMRuhW3tjVTtyhx3ChupsOLMQt+vW09m5sTWi6QE4T9gsr2ywp1AJV8BhScoD8w9kKv1
QWq+g5QwUYJcCEfbvJkuHIQ7hoMe/p+CV+tawboHlG9fgrmBMfEkz5XgbGwfwHe34A5gmQ9NX63I
563ZXacfo3G2SsG75G883iIq1VAVJzzKJlfTtq01NPlGX/HZRbu8pd/YOBXoJ15vh+Tt5byb4lIK
zapbUrURqmzt99i4H8vU7kXQMRYtPob9dxtcNMnWtU07E03z0W/3A5TPaq/Z5wdRgePPMOcHO8iM
AItl3SEerjpDMCuL2QCEdj+i6A9O1NS13ORRcqK7yU13Jno3lo2Y6fZAvswiNfStihikoA1LxjUP
JBGPwgyzWbLatkMtGUcZD+XUL1d3epBOuq/9EpcbVHZQP6733R737eYlXEOiI0L1JD0tjfy7AJ2X
LS3zr6ExfFXqnbLJfxqQDGvTGDdh7iytZFNF/xyS5kyVbqcYaYqZ5eUJ7UM7lJtjnc17HYjpBXQ2
TpSL2D43PUGnKrJvyyTgvLu+V/ShnNasA5y9KH7qBn5Lv2DIODnRzrSBrz51KnjlNZH45GYkv7DK
HdlRW40o1SXZJdZnCKcZkzuMe2ndL5p3+zBtRtYLQ9yrLUPRgkwU3LWS+tMs/Gjca8tXWSQ/t2nF
UImlKEQB1oqL34qlyFmKyjiGsjpIj75A+cDplyCMX/7BagyiKKaiGRoEg64/ltYXC0rHRHZb+dyG
rhwejMifRUxDmwHIoAbUnVFuQY58bYXEll73VoWMdXkAAs9ppKBeRNX3zS1DOLWobGkykpprI6Ay
0paSarJrTOU+lPM7a+6P4BUDgNn0b+/aZup0YYo7lNlIqDHIMDWlz0SKHSP5dNvA5oZdGOA2bO4A
fgMHAmrszX4Y7vAne0wFjrxtg+iqIQO4Cpzn9X7pVdJNqLHKqD3s5va5h2idKbrkNmMBwWCLgt0w
0ai4tmEtKF+WMQDFTA+THJpDec9UxtfD/Dg7igMw/o7NykWuso9fb2/htju8m+Zyk1BbMScnhbK7
VA9xvW/V+655SSMRi+hWPZjCo/9aIreNmMczJXgjig770WWKyONn9QHqmHbkNM95UAhSk61G45U9
tu6L94jejeaC4UnZDV/nh9bt76gfHaLX/Fgv4AZs/DIQZUPbd55JcOVS09Jw9V2blHGwhjHGEnOo
+k5gI0Rn8xlUM+ARoXvR42c7MbJkhVjUUD/OvozGnMWY2kEkh0S83Sm1TZTwxcKkTkx/NQrTJjEd
eTLsQSncsW4FwMZNl70wz53tlRSxGhILi90zpmU2pIJXSSCaqt88fRdmuD0Nh7idlAV7Wkuj21ZZ
UGjEGafJvX0KBKvh6euUqsKcO4tUKQ6gsmM0zozZRpSWCVbDc9bVy9zk/QqnnDCtlRpYUYjnWivP
wuf4ZuhFtNJliyLU/zmOF+6vJtXQyTpSc/2UnXVnCNad5EivM+jNQAoT/AfEZpsvjwuLXCAh7dg3
ZgJIxOhHu9qfj/rPcDd6UF8+mHvMJt7+YBuHDR1d9HQx+QX/1/jZ8ra0aisB+hn4kupceFWgGo4+
2LKvoQdDf1ai8/YxTjJ7ugpRZEJlk58obiidVJYZQOsr8cYaKHhjhoCHGe8NKRUW2D9i1K+tcZtZ
xDmIgyOIuTAZLuVu3UUnpmnZnkTcGBthhFkyMaBv6ipV+KKctYBjgTXQ3RCilvvcz4L50Xg0D7k3
7URYjI1L4NoY97rvVSXG8Azzf4A/GPtl4hUnzCeC2WkMlmMsiFHCxfH3KioxSV+m/8eg9hh5GRCU
UJp+koVK0x+P9vXSuC+mjxWEnjPsY9nu5Nqnyss6B7d9ftOEgtQQMwP4WnwlqjAWXWtZsks1Twnt
IlvtXtjk/BgJsY53I3yFKVr6OrQIrpVSdyTCyBoaRy7cIvzVtcGQfu1zkej49lG+MMkl17QeiqZS
UHomj+yJHx3kvXKwIKoMDS8h/YxgEynngl1hpppR4l1SLfcShsTm56QQud3m6UVjQpZZPxUJ/XUi
oIZSKK0SFsROb7brTvVxQVwSn96Neje+lgouSRXsGhSJx7WleCR9DEoxGYqPgAmrSKti1/jTBimc
+Ylhq9ZgdVYveQiPE2AUBVrvt51yMy4i/FoyGzXU+RdYX+TLkDAhqBml3xmC3emhqe04/O/nb7HS
Czvc+VqkhpQN6ynJ0oNBgmV4qTDJLKrUbUeMCzPcp0uhnVfPMQDQ+Z3s6A46m/vMmXx6aE/D7vbO
sV98XbK4XhGXoUaLniqriRJNq/4yslMhC6Dq2+cKk58K0S1FRRJ17RwkLzJDZWDu9ccIr0DzzwV7
+pfBjXeZn8mCG3mjBIP1XJjjTlY05ctKZ3TkmArzjDRgemQqqxlCfP05+UW97st0FzkplNKhtQrW
MTxn3m5v6ebhvvgJXLwfVFLTGFR30GF4LpfM7qNHpjN828imx18Y4TwxVHU9KTOgQEB7ZKQ+SCtC
tDnq19tWtj3xwgzniZapDnNqFowmq/vESLkMb/79n4mabnrihSnOE02pJN3CpMmKtNiv6bqbypfb
q9n+MIZuoNxloFbDxaklRn8dpWkshoBFqvpmSChygCjzX1nhwaXlONEwCREj5uVMq8OMtElUcPqb
Q/XXSng86VKpbdcXUETsImpTaCXLdegB0/KU16a7oBO1FPNRTrK7NZPuCS3cSBNNK32s4bGD9v4T
uIOWqkU05DrQF1N2GMsXSz3L0DaalO+tiHFxo6t3bYo7UGnRd5OlMZzz6snpT2LYUvaiT59H9b4G
cCxT7DoWscNu+4qFf3R02wy+QFV1tWbQFKBNqFlqmbOUd6kIoLCBi2DrerfBvV6beJZzs5vh8bV5
TkvTlyCjSdN5n0vWOYny4zwNgaqrXifPQFPKQZe3h1qtwaReB0ZPgxRY4tvOux1W3n8Sd0TWrtGG
YcZ5N+RfubGvh8TWMSNdlZLA0AZk/mrxOktfLt6G+VxoZmXB0oL0xPRzN/qaHFLQW/rFngC+nn2f
elt/+lfL4wFmRW218qoAxaDmB2VK7KF8azGAU4oUS7dj2V/bqHOHQ8knyyh7nM901o5phHgGp/13
S+EOxRo3eVppSHlSK1hUv0sB+m3dyRTxSzEn/JAgvDupzpZ68Z2WQspC2qk459rg1Srm5U3LTev2
noL6pYgHsEf03u2lbYYWwzCJrDEwM1+IlCaWSFAsjZqZvXQY3cvuKm0HGbRQpLiyodgFNzRYnRtl
OAy8cOlJaYxxphfwCJYvQGwapBEzKi9KkH6bvQpAstSpUfIU7ermOWO8YCpaY9oHBYvGkhuUztAp
qtSXnARy+n1OTusouPA2REqwunczPOZXX6S+U9mNNznxaLPBX8gG+PqePiln0K+PNrCipwnkZ8H8
JgY4bwduQhhTLoW4Bc+zEId6MgJ/wDZXRR7bnKKADbSK372b5w11fGR+pkKBJbt20pVORdYXDB6h
z/tq7p4o2ma3nXLzQrgwwaUnXVzK5rAgsZz6Jza0Z0T3jUhqcaNhiu9lqlSXkaKgncQdaj2fFi1h
amSMeGd1IXngt8focXmgZ+NknocvDDK62PkpBkX/Q9gJYgqL7h/O+oV57qwP9TwVnYxKRdy8GdH4
NEbf2jJ8oG0MOidMFQCYeN8DQCUwu7m1F2a5r7fUKZ3LHrlsaUI4Joo8PUvdyjIFZraTWZMgqKg4
79COufYSNcqqhDJmQ2Ke8+KOVi9r/6DGO4vB87LXPGztmp7bSdBY2YygF2a5XS0zaLhGKS4Dqzou
1oOWnjryZChHgupJJbC1/QXfl8htZZKUNLYI2t3pPgT3G9PFaqBALno1bp9s4B7xpmOtBp4Fe+yl
dJxY2Gyh7TU1SMcW0K9jxMkHdZfdARiUSomdV8/rWImCGvtMH7z0wjaXNmWGrmFMHraXAFLku9Jn
Y2/jsdwNQFarO1OUCm7u6YU99v8vbkCp0606qmAv08guoxRLtHwjVXeAku8stXJKed43syVYp8Ds
B6bspIPCVI+sl80uMoaQbM8mCUW1V+Z9N3aTL70SpRsHLUKMLpuXuvocE8GU4uZN9757f4pHl7sH
5sZ2NADJS+avMWhcUhCxaclPbXi8HZ+37RDQzCt4dXygee3zscW0NZKGIknvpBhVvPFrlw8Qd61F
JY1NB6TAs6BECXIavgoPSGZodQAaglR08lYXkzTA+mK4FGMtv/Vd6NVCfoPNxV1Y5EJINmSaNDNV
TFacHM5dYLmhLy2opKCkh86s2tvSz2kXfb+9p5u+cWGWiyZh3esqaH6w0La35/WtatzbBjYapLjw
qGYYBCxp8BIu/UJwMRYzYUrhoIOnx9S3XPraeoxaoPBLx3T7t9sWN0/VhUH1+jCjh1lFZgq1rWGq
UL/73Rvmrhjbp3hCi4OMdtv3fhxVgkPwRzfywym7MMtdPYNUDAtJkD2EcRyYUVnZ8qD5w4x2kdXf
jyGFCglYx6vGripMXqf1PZHHIB2oPS0vYaQeQMh3HocoWFOQjCX0UKLF2qjzA1gW/SrpX6KF7Aft
GUT+YOAZbMg47SRZCnKr8tPF8KwGeoVp3p/XBP18mtxVs+X0ceancuL3FXo8ZlXfSdn6vW7Ggykk
Lty8ewGQB2UmUdjMJQf4WIfeKEmDIDo5spPsIOvkgVfSZxJxooi22eC5tMVdEP04V32XAkJn2OuX
FpPRKEF78oPu0qByoZAlaqhuPuQvDXI3xELVLlxXtOXywWFylOOxmdBPyo+9x0J25Orn0hGzr27l
TRdm+bmKqpHblOgJq0YjrkotpLDKo6WLqHG3n+p/wPLsLYFW//WZKaZwzeiAM1OAxMWXHckeTrGr
pA6VnR7yK5oDCJ9sL6I57a3ECeynKMDAawB84XwmqTRgQiqsryiel/G+6d2EuAVqxhJwBkb99XZk
2NzNC2uc1wxJZbJrHlUm+Y2YD+DQtaXy6baNbde8MMJtpUT7qCUlqh6To0I5cQrCfW9Pfn5WbcgO
u6Id3F6TxlplAPUAPXT95ca+7vHpUKRrosc1vp+pt4g4Aje7P/jL/7LBPYykhaxpIuNuWrCgwht+
V+cSCFnTS/3stDyADPbR8hGkPgNssGsd+Sg676JFcm4STlMZI8vAcacnE0qfUoHwJwjgm2fgcpWc
dyRRoZUdu4HLL4uzusRJ7wEv2NVgvZ5wBSuvYjjp9rrwLgJ2AsN6PANeXku5mtS4G1fFVtNPce/n
in/bH0UmuLwC1Y+2z2qcbEivO2kPHUGM7XVUhPbbjv7sYft/S+H8cJqjIicFJgZY9FeBA65Ooc/k
JhNfRAi2+YZWLmxx/qhOVgmZXriDcr8ATNAF8bOlIT+bP7dQuFvcwpXcYZcz/tHUFhc9RFvKeWOu
FIOWyCzBAMaMDiBZ3VvgZrz93bYj4/t+ct4ot4le51DxdEf1bh0Kd9Af9MSjjU8mv1RFcF3Rkrig
pafLJCU5KGnQ0CpisEC3/0FDazNFev9ulswVhM0kncyqRcU9HEu7qfWA0NQrp+LVzFChoqlySg0J
EGEAqVtApCR6RO8SCFjM00pxa5sJmO362JnJj35V/ZE0xx4bFNYNAAPal74grkmLvSb9VnPzJ6rP
IO/BNEdigqJl7GxFG08FlD0aVfJN/ZOsdYEkSbjQ895W6ZsEhTOlQGc5VCNHlbqTrITev/mmHxql
nZwUy8JYoRT5oYG2w5AcTf156LweCHBdcNkJToklc3mwNq/WmJoYcSnKyV+VDPK2Osbwo+khm7Nv
65q/pmr2a6wiOxnapyaPoYb5WQM5gRG1wRjHn80k8tRi2nfr95J2ztinhmBDti9LA88CigKtqfHV
MEkxJA0aITK6uIpPnOyQvBrnHoqnul/4kBUWUiRsOvqFQT4cxugldUwXlz25IYPlL5JNQIHuTy6b
1E784Rh9xozc7Q+/WYMG141q4hmEf3lAHlHbtAkljGNMzuQ13p/8OMg7Rzq1eN+N32TkBmmAcX9R
4rr1rLw0zDnBnGkTXv/gS24zsGiakDF7NJrUxvG5vcLNff0rJCObu05DclOeB5mJfo0Qx0zJapf5
bmhE7nI7KFoy9/UGo1dWvHdYwUTzlxls4mzsPvTD/eiMkDaVfcufdqjB9bbo0tncSAQv9ASBQcEU
wPUC54Ykq840nKfID827OXumadCMn/7BNl5Y4T6XsTaKicAFK3IwSb+N+GSpu39ngvtS1FTLeRlQ
DUoWL+0CEh6gr3TbxGbzGoUTTDGAG876QGKfJY2skh6Jdu+vPgLQIXXpWb6fvfI/0WlnX51/eQNQ
KOuaxTCa/IQLGc2klTW0BibnT+kEj8FQszMIObIJJPJ5Os5vggWKTDJvuSh5WWVFIUoAd599cmDq
uoUjdXgPrg6r1bSB8iZqJW/638UiuaSjTKLKathnI1CoJHejsschk0WUzJvH+MIKl3WoY2Iky4Ab
ao6+NeuhLhJbi37f3jyRDS7XiKwp7NcJNFZZ37oTAFytitJQR/zbZjZjBTAyJrUMTftAj6gvpl7G
BEniaAZDGdkafWkAtEqDqXiriMjjRda4yISwNOsQEWMoGsbRvR4lIEBT0Le8QYOIcQRAxOEN87N2
9lmkSbV9uVyslG34hTOaYQKFFghHIB0eIQiHanlpVxjDe6Be48oQu2ud/DW5b9FxEUw/bH9Kk6IY
C2jgB3ZIeRlbKrEpWlAGQHdLlj/JhgDkuH3S3k1wEVEbF3A1kYS1IU50ws1lCWaOt7/cuwEuHgKg
kJQ9ASgprVO3z01XbbS3kC5OaibPhV4+NDh0t11zO+1R321y3tKadZsrExsH9qT7aAemptSV35Yv
xHf6VxEiYvtpdmGN84+y14omjlHMnhyoLruMCM04s8Jce/pH6caFKS4uxkY6E6XFFO08NscwK/0m
QQXdWn4vifDIsRv3Q9hHyoi5Rlb64LFeUzhK40hQA5yKIwjj1+kZWmYmRR0CU03ZZMuzt6522AtH
AphH3DDMw78s6KYkychyHd/4Agq2e6aYrb8MGHJV7eQ56m2BuwhWymPBoOW+dt2Mxoe8nJSicztz
L8mRL4duqgQkP42Jq7fO8E+QQooGkj4Tc2fWB1Y7Ii2FnjBCBzmc7GTqfRnCY/2So1QhooTcPOXA
MGOQmOmY8sNvphrn47hgcr1sJxBHDE68vAg2kV0rH7/auwnONTFGtHSxFKKIVXa51xit30jSvqui
fdZmL11V7HH3AXzW272Wq042zEGYZoHazLEdy9A+i+anLqNBoqyHpU5+D4OIRXC7zqbjukJTBJRq
/GDXNK0lhBJw+8Z35r31OqDz1N6DiwDNp343YpIaciNud6egqs7SjMRNX0Wole1C9/tv4PEkpjRU
oJ7Gb5AfDWrHP2OwurHpcetlPkQv9KAdLF/aJ59vfx1t8ybBhD8xia6jDsylN5I5qytUkPF1jPU5
MmfMKRfDocwbN+2lXZ0C/2T2zYFQ9SGUl2fEs7M8lK9r8pyZemxnYel31uylM+66eArSWttL2W+9
buwCiAOzbB7TvADlre7iw3q9qflj3uHgFEcIb0GCBGigRb3L8/l+DnVHNePH2wsUrY9LrADjJWDW
xLtzmj1tPTeAPUFA/bYN8BFt+fjFLnKp1WKWxWTUCL+WBhnTOY1syCM/gzzErrN1l9QY+S4GJQCb
AuBqswu2jXuMT8PPf7V1sSO4Cm0tpY9tW+3IZByUxnwiA/ncyZKfS6OTkeJLVq4/ygi4sIF8HdPl
oIXaYZUAQ43GezVenTSXvUrTd6n2rR5m3xxqZzAwHhBLkp1T0x41DbJekYuX3OREaXqXpuDjLMk5
LU6N8SNXXqzUq0I8iNs+0KPFRlzYGaBLRBfkkOBgdiR7nHKy6xPjU9XOig1CFZt2kSNH+s8kXLzW
wiHR58Wu0/KO6OuXrpUN22jlH6EcndYi+jVrQ2ZLhbJT4yUACH9nrIlNDWiNUc1WY6LYE9VeyoQE
+TC8JE32nKum12rg9YzV0lYHjAbS8pdRl/60kslZljCYVvNOnlLDNqWfzURjdPhmwGlaNai6JmjL
6bXWiKepMSCPYfs4SuFu6eYXTRq9ZmwWUOYrxMV8nR0W67lcGr9dk/Pcgo8kxwHEGF+WLYFFiVN0
+hdtnl0oet+lnXVMMB62KvRH0a9PUjOd8xnIpawNqrQDMUHYnuLyh6l3hxL0bKuhtU7blk+qEf0u
rPS8psbXXmupk4+FNxmNg67am6Qbx7FbSrtos6ciix2N1kdjNu6NPhkdtS1zgGg+DynE4EANZ1sT
lFtklP2jh1lJDiF9rXr4VjLbtap8MnW/GnfWXnskXYFBrBKjG2MbQ3AU0xuy+qmiL31nQS9Ox7tG
rk+63nsDaIMw+7pfqfZtopE7KaFlN8nixBrIJfOm+lzFUPTM5NcmLO2oagqbrjr11FQi+H6pGw36
CdhJp9F+DBJItin4E0f5Jc6VY5/pdt59WqTkbphDL7bAvGZoiwMiS7eM13MYFqeJSGdVrQ9ZVbqh
kvlx87kfDCgTjy6tMNYlFedOKu15THd6AfU5XfEa/ae+xI81ruIq1L+1kxXI2drYQGw7haHAuwtU
GpeXJab+ZALyYalxcPv4sxD54YK7qDFxiSzNm7qvWCJLp2E3r+0hr3rPrLLvIAA/rGOWCMINuzA/
2jNMQDEAu8D3wf+/eHZkVhg1kENX3GjdpfOZglFfDV/jcP53dvgeaGx0UjYwCjvQ9CzSruu8pj/p
Ip6s7dWAiMMEj6+K0sX1aow4WZn0MqvNtjuNYigsT90Wd8ZSfLn9nbYLs2ySSkOug8lSLh+nhdFC
N+NPDVJD6j8f0fLcp/fljikvsEKWgYk0sIrQu86L/Gp32/z2c+DCPJcIRZluDS0Kdq7WdqXd92Eg
GdIO/T2HLOZupPqpL8eX2ohyfx1BaNnFAgTb5l0I6K9CdTDYwXuut1peK13tIvTScQxA9mRjjsaE
eIhgmZsf9MIK98bqKoNUUYLScu/KTnWOHSgcgrbBRJWGlQqrfenlJ2u2E1G6vnkOGYEXBvMwr8b3
0hViSEtKVNlVpxVVhxWYucwlKihCu8xOWhEFjsAcP0iZNotSkxkT2JAJPq+15Q2o7+KG8xa9RzW2
FuzrZqYOtUMUVAxABfh+M22TpO0lIDlnAytC9Gs7S2Biu3x4YYPz0LZOk0aa8emM5wFaRmxO3jj9
b/YrCRvo2+WTC2vcyR8B006mGZOo8mHcY0jhwDgeTcd80qHNs3qFK/d26LT+f6+pBdzVhV0uJcTF
0+FOh12l3eX1ZzNH101Qn9k8AxcmuBCNImVL6gIbmSihX8Xo9JjKs1EnkDZqBO8r9ms/3AbvqSfP
bBAPUWrGCW6DMFVtEEQkSHSk/GxiLLV4tP57xhfs3YU1lghf3j3rHFtmGeMJLkFF1rSVVIQA3AxS
FxbUawvyQvGwaLCe3l196QjxpH19L3nlTt+Hz6tn7aJ7EQHtdmS+QFBxF4O5xLGmU5SbojProCdf
611pI984LDtRO2MT3nuBLNK5M2aUWqiTAUXDNfqGcv0jtK9spbc+rZNsqzKAqFnn12tha4okIo3Y
jlh/hRBee3bqrWVBsoJEZS2dIQVF1qg6dQyxYK1xakX2bt8Em18SfQg8ndkYBg+yUJdRSqNaQr1Z
XvzMyA8T/W6EIvqe7Q29MMPdN6OO0XJjQm+qDHUU2dbEAQvfHlHyc1vMdqgvzz1oakO85aFMK3hd
btY2LmxzjoOG5moga2chjGUURbAG5kHdiUhSNsPJhRnOZ8bVXMwQz3fGvalL54S29qT/XqXftz/Y
NhLnwg4XkcNmUtbBgh3jXnZkD5O9ARpVD+vnzAFt0L79aqSuSJBie20EM0Igq6KAMF6f91WBYFPF
qOyH7vuaP+ItWQHvMwp8cfP2pO9WuKhCoz7uNEwLAYt5Xy475b+XCEFcvPj7udSqNDPVTBT8/W3x
VtTfIPuW16Iyw/Z5el8D5+jpGBq5SpHf6NW5l44zWFdVwb21mQGgnwAZbBXFR6Bgrr9G3I2Tlaf4
GgwX0DyVvrWn32ZHCvoAFHai9vzWii6s8QGpy2atkFPsGh5NICdryRlvyNs+LTLBuddSyl07SogO
6uwl2kGVfrT1020Tm0jry2VwzlXFHdXbDA9As3fYrYUi5lGxY3+09dlnsjftq6hkub0szNXhPaEg
medOaiRnupQ2wDVEzY+6dudkL/eC98pWYqHK7ya4NKlQV7CnEiSceMTP/Ytc3LfEHUsnRsVBxJa+
dTwvbXFuV+WaGlHQigNvdDdBmSjzBJ+IIZz4LEmVCZSPVNUAzyjbz4u8ZWjiqs00JOukiHxIIO+H
cjkYxgDQ0uqtJsT35MbW+uiJ6L1z2/b2p3o3zQXvFBCrtavx6szL+1SCkuaPVHu+bWLrGrpcHecN
JUittZqpfyl67KyqNw6/NJQUF+2OrHd59t3SgtsGN6cfLy1yztEsZmcOOrqD9FnxWama2jr+Wzkz
EKKgrQHpKeNwHQ0ndJadKG5s3vmX5jl/aedxISbYAV3wQ+6LPjtN1mSbmuwMI4byiQm9hPHQdj+z
KhN8zc0W4oVpvglVJXkomzFcNd9HYH4pMFrqdj9mhxGt1g4555Jgrzf9B302dC1BMmzxBCxjk1vp
mmG+QQXJfkSpS9AvlWgoMLMd+i/scNdLEmm6BHFZNHxdxiYCdspgtsmd7ANK+iyKX3+mTz4cSDDH
4jEB+BnGfa4PZEd7ZVlXbOPoa74VMBoR1J8l+FDkUWd2VL8PJFezgVN8ZRLz1ffbHsyOxC37XMyO
CRLTpmM6WGA1B8S+dlQlv+sM9XHIk9d4NkURaPszvi+YyxDSqcyttsaJGQ6Ls3iFp3xvDsBxB+oz
ajCR0wdRCeS9fXuZm08bxtD7//vMfVVw5a9lZqHmMznFNx00auVROyieakuu6Bmlbt4YF7bYFlwE
2XnW4raWMOPKxEXVTwByuyArdHJ/CKpX0MMAMpx5sZ84i188jF8zPw8gc+oOR9LbZSAC6G9ms5dL
5wJvrBTQUmdRUZ+QMKdy+dpRsiPV8tSnCxj6li+ohtkQ/dkV6uiYqnJU6eRU3XzKoWlrUOlF8C3Y
J77lc8wnL/YHL1srDSekO2qweJo7gojQcjNqM1aG9lV7EDX3/uZIv398LkoXCkGfZmBZKY60hjid
ukVQ7mQfNV1PhOMXOTgXk2u8Lc0+QabVV/Mhln9GpRUYiiyIv9tWWNaj6BgZ58EH6UCaJISaC7io
cNkAb2ikqOQ2oyAaCszwUX5Jh6wtCMyMmY+mGmk9TfRk+Juj+ddSeHRBrVO5IBNar+mdgpwRE+mu
+QTO//+ALvxvPOHdFhfuhgqIDZUxuTMp5doHuT+Gi6QgBfy1DETX89aTDnPL//+NeJIJ9IYUKRpw
k5DCy1tvob9N9c1odEFsE5nhQtuiWoOk9Gi6GtndWLur/Dak98LALbLCBTVlGWUyysi05XB06glh
tHyVenQ+hWDlTZ9DagEcBkgoKc+Lo3TEHBUmK2UZX0YqATV8lMLft2PQRxuWDhg0zp1iQGfC5CJC
DsqbZFBQAtJHHW+HJxo3vzNp/XzbysfL9doKFwp0DQMpYfKn8vNWarZEIayxPoTFY6a+3ra0Ad24
MsWXP81mAZPmiE1LIVxcurrXndCGDHSX2MNdDIqHEYyoFkYhMe/q53v5+ypkPmapynVYv/4JXCoT
LlQe+xhcQ+leA5Y+ecwcoAwYneeyE84rM6e+ZYw7yKYOCOcIXBbYte7z+lkTCWhvPGaxGuCHdcJY
QUHxf31JdWup1LKOdLPzoN2JCkAFWXCbuLOTPkXIcPPKIU+3P+Lf2LQsAMosUJXyKH2tVJZWjdBp
HA7FJ0Y7kAWr6aTfR4chl8tg1ez1WWDz42XM1vluk9vIKErQoTaxzvQuf6lBv1ZAvzA9K07vxF7p
iGLiBr7n2h77PReXv6mvcZGbFtJ4SKpB09u5BwHJLnwgbuvRIPd+S2+ihOxj6Lo2yQVIMi/r0mQK
ctzhNRysY7OOQZEuZyWpBLfy5oG/2EzOaVK8npsoRhNXU7L7SW1s9OAdpWp3a1hg/iWPRZyim0sD
pgxTzwaamXwPvFD6MG6mWnNDckyzR6l0ltUPRcnGRosKOwiNd0zSq5b+oTk9jfGqdibGZDtPP4SH
xMMzU34gz+UxtxUnciq/fO2Bjb0XsoBsBuoLy1ygrjBAZAAP9r+5NHQc/PY5dsGk65mHyY93+g7Q
Q1GBcSNLuF4uF7fzakgsKFaws/8/pF3Jcty6svwiRnAethybLbWs1mh5w7Atm/M88+tfwn7XoiCc
xrm+G28coWqAhUKhKiuz/6rjAZg7Wm6PmNEh1N9mx/EazhppGo64k9q1EbC7c3E/iS+59heZCBaE
e04Hc5FO8BLvD52cF1sbtwZmLuqrCR1g3bQ1+V7jPdEZqdx7O9RJa+dRUcykgGBvsQGgA5VSRbWN
BOgWDaNzIthoMuMMzTxfBl+7LPMIA9l+ilEuy7AIawbN9VAIcUoGMyEgeq+e44N4XFysGaP5y3lF
sj9+3jwS1ngBhmuXCqJtPM5Rl2BsRro37uM7IM1QAsIj/mf3jJnAkxgSWtz10PGaPkzP2a2X+q7J
ZhZaruHKLSGGrNT1tw03b2dx0hgG4yn5rG/bSn3WXIojMD4DukqG1nIvu5diO7mPgwVHo3sGz5cn
OWR95mZPPkQAbnEksxOvVkJO3Ycrf/crqODaQeF8yCTyjsWv6IMBo7aE4JUHIed+TBJzdzfU0GiC
WS84/dN34VpBXU/2uvtpsKU742QEA26p5SbFa533UGdeHrv1kf/f2VWV3ATFsQYpIw0AiuUJeYAF
Jo72SYs5AYdRvHv/QamoavStZE4oBGMrV689Q9fNliuHzD32oHLKIz7IgZyASx+PCqljuglzAUAp
Qur8k7C8Ck7nVU8QH8DMo8lZH+dY0P2UZkHCk41EN7xN7swY45XGcKq62L2cO7GT7rcv9gsOu/ti
rV7oM16UuBY7WwExAabMPP26DMeb3JsOUqB+JpkiBgIPUKfwsquUW2ti3v8QoFIUC9D1D1ifBbK3
nRrBUwRV97RYxHht/ZyPmz8O/z1chPjMH1M0zgc43L7VRhyLoran6CXtjxh/sC/vKOsI6EgxoJ+C
iwrvsvdHQEmjFgO5CDRWH4y6r5nn2Qgs/WoWv102xPKQvSHqAMyDsZWbiTrAiqqudF03rs4D9PHW
Qnl8VMvJpGoIV0OZBnVxiDI3KmRvGwqby8JIfi59unbLoaVTZX0srEzAciDB7iT9yehvy8kpDS/C
KFbePf9Pm0e3qjVCNNRAAMfNmxuld8z1JueKPnM+kE7dqEtdG1ohwNvA81aFsjc+Ts/JM5H12M5E
+6IJgCzjglJYT1hwSSqihuKD+gFclvWzGBlEH1kMokD1tkN0UI6Ei5rPrMOo/JvI2N9sUddMoiuJ
GNeoE5qPxqftVT0qbvujBPAru4G6tR89oEjpNLhZY2f5kT3WnI/IfGzu7VNnTY3NNNLIZPZ4VM+o
U5NmLeqwUmAlDgRhsWTeBcfMq0mTVpUQSsDUQaUrmw62kWJAGjqf9SA/pGf1FofBIWzppDBx2Uv/
YYFv1qisBcTiiSEY2GBIg0soSBSf4sc6MLw2tSNbhljR+CxwZvnYZ/7NJJWiAL6rFFEC/0mEL/1m
F1Nqa1IN6LgLVn9OrGSfkDdblP+MS9FgsB659qoPd5An8OsOUwCxxdlGnhnKTQrs4FwOOIh59Spm
V5H5yeK9mpnpyN4vqGhcCVM3oWWLZzPwliS3657T0PBGF+hHsOcrPKYd4mcfw+Xb1lGhGeIHUtpV
CM2/i2Xat9LRXfmeCAaIh/kq5UkGsB1fUiQDhQ3MUNARs9XVGryuSBQ0e/1FTkN0z0j/BzTUXKUK
4tcfVifpqFsZFqYUaOzKXEdKZyh4TprySxvfafPh8sFi5eFA3hKFa0kFxSl1ijNJlIcxRZFDRm+9
UWxTvlczXxhuIvl1ip155dzVzEO1s0edY6DiZ8Hq4R3TaMfl96EJ5O1mafyqfry8MJbWOoL+28qo
45tlYJXDAxZDYOcJsj2TW151bhcaV4mLXqxmt9faSfZrF5pqnD1lnrKdZeowA6ff5DkRHpbUzY1l
2RfUF234qzrOfoHUYV76so4ispW/uBA/pYf0mAbt5+SZVIcJazKGY8Ii4E0A81ZHne/C6kWMc5Fr
VXpYa2D+N2+c/yb07naQOtNWLtRSPqBQVFnBihmQGCNQJjpv8Xe1TTjvC0ZLFXf3mzGVIhLKMgPK
koQ4tXMl3wKzfF47KkrDkqMh4bfcKbDc8pnjncyotTNK1dcbEcqg0EEjTyjJF0+tMx30694Vgi6w
wtTnARKZYWRnjsrACiHtlApiYG5hmR5EBh8FPTtzlvQRjvR+H6lQUppKO8QgAHbTxLE0rxZSu17c
Kjs3tZfWsOxgsoBzb3LCCc02v/X1ICqNhW3cPKM56/XXrVwxE+ePEFLhrI849odQvNtDKqCY/az0
XQs/+U22DXiVUwbplzLoMieHPjHeHwdptsE5dcftsvP2lgopYlLM3Sji0BFm9MSRDt0hR4Mdsg7h
5VVyTjfNuynV8rr14F110/w+i68xcKf/923o935CBZB+HEohq+D6Sexlil0MP6OWd7yYuf/uW1EB
pJ7nUZjiX61h4XMfpKflqPqtTzgTefUJdmoK/J0IPnkAf+hpY2OTo6wk0jr9cfQUcDSmHjBGrwv6
POahCWJIAlz+RuRjf3DEnUFqAwdLXBZBXmU3jx/aWLExFtHFsY3phct2mA6/s0NvolCjRDAi9wAf
XSGcy9wbNUerfpqCk8Wvl21x1kS3PAUxGVWrxJ3ZgSas8fsqgOyerVovl82wk7e3NdFduXJJoR4s
LAQQJkHnqXDNUA5/065aEKrlWGOG3Z01Kuw2ydqMSYx+3Hw0g/iKlOZyJzpsxxnAutwtAp5YIfP4
7gxSMRh3SrkoBQwK9bkfgWy92XgIBe4WUimcNQtZIUSIg0mILYT8hYbkHqNb0Pr9Fy1GskUXnJ2e
bzT6WJnTDQFJu29Cwe6d8jFFtbEOzat/Mb7FvJZ1yIVIeNMCUUDtnwmHN6ZlA0vFeXBJ0zZydTc6
ECRkgZ4t9xHNPGIGGG+AjACC4Ff5eld01DarVFoRz1oM6dxp9oAE1YKbJC66VCaI8fGIGUBCnPq8
BzXTUaBDiocFuCEwp4Bt3xnuG7GIoXWvoLl53RpXVvFT4RammWd6Z4NyFCkS+rm1JpLjREF+hbCI
ovSLetv9qoNE38ZvyWPMTXV4VqlrOl+jbay0CNc0yAfH27WH8On1wBuU5O0f+RW7/cOM/LAsoyy7
afNUaegPQQ2mW5zL8YMx3IsvBAQBefihikW3wPJyrNqeMGjJpxFFHUAOf5judjf7kIi7Gv027OzO
mb/pXv1kZVx+Q2b02lmnole7yr2eWmjAZb1rrCdF4YzF8f4+5YPZYNSFueBo9+NX2XhqCu/y9rEj
1W4BlAMm61BkmDrFGOFJ8gn97vc4tAINTcPC4aUBTIfY2aLcbk1FAI0lZAGK4uTzeZECSb6/vB6e
Ccrn8r5ZhmHD90iThnR+D6Uu2/EyuZfNMA/QbiXUu7KMFyOvCLeNkPtzktrtejvNXw2wIVy2w+zN
7b2bymO6TdKrnrSRzMKNAtJxyQOMy951hk2mZVc3/i64Pao4PGwOSVw+3Cm7FVKJTZwuWVFtiLqk
+Vge84AAFP9GKuPd6aU7V/U6QMWAjCbWSo257afVOnB2kPOp6J5V0nezMUNgBzWO6FQ9JE7rJK6Y
2UYPIgvISo9h6WatDVbh/55H4f3aqNgA1qOpxLUGyJb+zUo/Sage1cZRUv43X6TLUxggADFPqaDs
2x+VqrxBhRujtLZgcFkmSbC54BMKFSvQE5enaUCo7b0FvHc5cnjtLgXtI1AGQfKocRbGi02/OIx2
F8gybfJktQMQ05+bsLdbRwBVrRLIfnMEFRPnImFiOXZHTaFCR1fX4iiTuX45aML5pnUiN71uw/ET
vzHAjlJgSVTw/jKg5P7+ZizLCfLV5EmuRKesceXoewWkOsfx2V/rjxG6fzmJ1VrEmwWUzXFyh/CX
pIr+aoajTyooiclHhTBflIT88feyLPL/u++1DvM8gGqCzHaUN0QpCXpoIcGf8LtJzKRwZ4o6W/I2
ywUyQ7DwZ/fb8gPF2Gr+0tWebJ5VXtWGuPVHt39bFtno3bLadVW3Occ57uLlSukXTzR5KmWMwSYS
K95sUEcLeLctmyXg2kCiZw2abY6frME3SrA+OIZyjLRrizvzyftc1HVcN1Jebki43al1y7EEaOCq
AmJ3MF2tvZ/qIDO9fnRKi/Nk5ji/RZ0zSVvHsRZJDWz5pIzHfFvsXuIdZt43oy5ozRqNTQVP0K/r
iygVD4a9nGskg7krvGSOeJ5eLp83Zplt9wWpmxqagNAGjyfFFcBOvxz1LViV20Q8LCkP9cW+0UwD
dXtVgVostba60stulDF2Wlkn/YdmCvbWOvXKxTezU4A3O9SKsqEcxFxpFbf+WSCJOtTHxN/ulqvS
GRs7DtEYQK9KLu3cVw8V5v0u76dCjvDHY/dmngqSyyyWagkoqGv0wmhbUXtWMcFdYkQHjU4nhW5J
p+t2UYFPfS3KUJtAgyELD0sDRp918oqyB9e44Q3Rcptu6XOHfoM9FEvYyKVjtvlVoRubrUOINhMW
24wtr+rkh7QGskXG8qQN1FGPaZxwLjW29/9ZFY1cyOYBgp/TgLe6cqdFUN/80uXB5Z37h2DyZoOK
w2PXJy0IeklJJQrqY4SQn95izowruckYByVh680SFYZnOcuEGu1vTJnJJyheuqg+2PGXxk98+Ta9
1m5alOuRG2Ak7PhXz/OdbSosG3o5i0KBOFI1c1gUSOEU/SrhKjWwm7U7O1RohrRVk6czsh699eWj
AVx8/NiV4YQCFaku62A6fuV8QI7r01PL3TgNatzDScDEGBp+fJwAxv0NzBBcbtGeZ40KyPIYy4OY
AByXrJAjyIN4fKjm+8UC1liYnXFE/SquHSu9mYrYadfRv7xadqh+8yEqnKldoaDOgqs8NiEMa803
q9Lw6A2YvQELVRxAZA3QnlJXXVnltd6JyCTXY3zQDgNg3JtD3jM8MCVzMTtD1F5qyzzXWYZ6DnAJ
vXXM1OfLm8WMybu/T23WuHZzb1VI9tVgCIHTDmaIv/KXwTZjiYYB9iwRMOr3Kc9odZlUYn7397Az
zCiBCh1InswQO+e23uxQ8aNaxW5MY5TYBFSydUW4bWfD7sSvUQb+SXgbpr1tY839SBgdsW2+X95M
dltzZ54KIXI95WKhoXqvFd23SkvOmJs8VnLrdEl9D6YoOx5qOwIPgpZkGJlTgUzSpkMzdSfUMWJH
3dbw8i8in+/Dnbf7QVSswdAZAlGzoJw03SuFr4irvTatu8ynMeMJ3rBuIrDeooCL0V0TyIn33zif
pii1GsBvm/Y8zdAo0r9EPPkPjg36eZ/mUAdvBzIQNl5HyeOgO2A1vbxlzAKgoYDEBdMa0OOi5abB
uTQMoLj/3eOHTNaB3HrGAZLTYPYzjsDbui1UTEkzAZKAHOusD2Zo6ETrIE1BqYI6KJOZKFVNnqh9
6enqrdiDHTWwUidL/8ZX95aoo1LGWm2IEpCvPeazCOBeRZMzc6eDGNYhQpkDgYyHy1vLvN73Nqnz
sQ6rVicJnsTqKToPuIkKN3O1m+Ws3ZHefxqatu6vB4zWjVc8qntmbDDInI9sQERcpUd99FbFvGRL
Dqc9e6KHFPcxvYbcIJJOXu+Y6aYamLBRPwYal24xmPMQG2oEFwIJz8FcJSdX1VDWXy5vJ+vNCn5E
ZO0gBZEg0/H+wC2lWEG9HGjAQXldoxYE6iNIcd2tfhzVz73A8Uzm4NneHHUVjXFX9NEM2BJpLcyn
GM2F5JN8WxR2ekuk8YRQvst+8A4E1yx1Q1lDW9VqAqzZfNz84pZ4jHpbzkhgQCgIGKsWGtfzgfda
YF1Y+8VSb5V5LNRVlVGuLCfCk2HrhldPDdSUnCw7tIqXqYJ7+WsyfWb3NanwCcLjWVkJG2uOm1EA
CfK9zCO2JF+Ivg12i/pQwZHLbIlXOIxQPRR9qOCtlfaHXjlcXgl77xA/RTCkWBrd52qlUpfSCcXs
yQIVb9oEbYUhvrV4tKrxaRYlP+9aN9f+qv4A9vE/dqnLzuogkTTKAAlCeN2Or8j0Z/EkBKRFysOp
spdoGGDqwjAfkHzvj14qDdqsVyh1kFFdMgYPCUW8S4zw8k6SX/zxg72ZoWJ0NVSomVu4vvNxsos5
TK3bywaYToewhwKbBDZQunCoRHMb6cOK/MAoT3r62ibd49wknNDBtgIKHYyMYxaYzpbNrMu1UkLk
AIf5MMZ2CaeTHi+vhB0nAA/9jxEqPNXimoAvHcXC4TsBY1cYWwPXNArz2131kyDe1Wewv1ylvADF
dAXQouBiQawF89x7V8hNRcgtMkEixWCXhMCJvKTOYKUHeWlvSuV26ayHumg4W8r0jJ1VytfXqB66
vocDpvVtrtxkBufvM0OFqWKIBCP++JdycDne5qVTEI2S/qhVp7k1sZV+K9T25c/GzHd2digPj+O1
ibcOcTaaXBFKCb300kGfoPwprDwKG6YX7kxRH0rO9WbOCGWB0GuAqx1k+Wdecw4sb9uoz5JHltlM
LZywBOl65hfKV33zk/nl8qYxrViYAcAUADRdadK2amjXoZ1RSBOz+0y1XFRMvHwz8axWOJ+HZ4m6
Bqsp0VLRRM5Uiw+ydT+pXyCOaw+8Vy7bDNAfKnjVVJOuTyxRPk/aik+zqZgzy6EJatXhLAOP0XP6
38zqCxEZ+48p8lN2xXdjyIQqSjDaRtLe5gUzRaEYbo5xVCB0mvwoOOeI+SSEghXyQBWzKjLdTTOH
ra82AvaGSOQ1jqunGDbkLG0CgyZjMQ2kTnnIU1ZIglwkIrpClO5oTiwwVFqxDm4GsIkS8mWiUEiw
ybx5UtZX25uhzq6+9lGj51jaoHpta2tjghHaG5DScpyQOSZoihoGsAGasaBy/f6bybUixarwC7iL
actjeTSPgJh7PZBJibu+gFHiRvdxzT8qjumrV1XAlSpihdvdL6BpfPRq0rZ+AJZXP6lHy4f8geDl
qGWBXhr058/do+VyJerY22vh/aDIBqYEqMQ3KYcxXzvUI9djjwmjIRxPZbCc85Mc9mSww03v+dK4
zFqvKb5ZpU78lBujbowbrjMNEsqSeSvOph/L8/VQ9H7TCrm9jsPPZFbtNLE4vPK8FVPfGfV5sc1S
CTD3pnOsCv030G1NhS2aHGlVsgg6r8LlSdgYIOgJTcj3DrWKhTzl6Aa7LZDL1eZn6RhY/XWiPUvR
sdg+Xw7XTLTq3hx9K0xFEbc9zBEUs+GD/eEF5HSecsalep0dR7sSOEeGddftLZL/30W5SUriJcYk
jTvXT1l3r87PkcrRdWN+rN0ekv/fmTDSBtXcYgNzxlp7Wv6SGYIdiSh1aTxtY+bh21miDoIGyaFI
S5CklkVq9wOYppLw8hdibhfEXQ0ZAlYgj6Ecr+pNvS4m5NlTtDmL8C2Sp3MGLZHLVph3jwnwE8o6
6NIDtvx+yyatrCK5QapYQtfy4TfPpeUAMEqUxwrPCgXe1rGPs4IkDqwV0PGk60lzGdVqR17P4gRe
a7/EFN0yeLEwOPNrmwVSdZVBMOtv1kkGfUy8AEHJSK1TWTA7IprkYnAXd3MlO8rsEnKK/TXBzgmu
ylN0I9/nw3neGaSCljhvYEnuAI+VA/PYo7z8G5PAI1NhuvzODOUmRiv3eaojTTGLAFzdfXVtdqEe
cZoL7MXopgxJFlFU6LKOlOezqRXwkt80DXmQh5KXebxaOXMxSALAq463n0o//aao1/pSAR9ZtllO
16aOWPj5eLP2/72APRLVN0N01QHSPxEcBe2gdlZfm6LyGqN+7JWKl2mRoP3BCXZ2qCeLkCWi2OrA
EWc1QL2yAyHNT4ASPyiB4nR3/PlYZtDY2aPSH0MzSiMZSYzNe1tBjymXBScSir+Jszsz1F016qZY
KR0O06Q40Rw5vXAU5x9C/+nyoWUG2Z0Z6o6qhW4chASdV3Md7lodEP2hPFw2wfE4i7qUBh3M4xU6
8Hgpl45SnYZJsBUR02zWz8uGmF9GJ4fHQnUU5E7v4yzKTItWdVhLWpggWThaItBy8/l/M0JWu7v/
5LmshtwkDwkFcOey8+K8OJZiwdk0ZjTYrYWKpeW0lR30TYD8B3tamt3MQOJ39zUGHPvEXiGmt26c
g8SzSAVTqxI0kD4Th/OHkNDE/LuWIO8jUcF0mI1KllAbd2PhOikcpdCdpOHlQey1AOZvQaJe1Oji
DJ5l02SMAGvqXWGb7Q0oONfiq2U6EExqTLSowstOwWwyQBPKNAjbF9TcqCC09P1sqOusAMAgOvFB
skEGC/IiBPAzL4Az17YzRcWfVNHXFpN3pAYZBWNQBnFIyGd4b3PmUO9+SVQAQi8/HhYynhY/jT+J
DhMBvG6GTYCaxlH0bclrnEPzyDVMXPtDQMe3Q+aiIEenG4qDZIzxECGgE1nw3lNC8oTu0akyX3Jw
7E2dTfju1mceEITJLGG+Gaa7jJmZtT2k5BALT8n1DBHPHork3TPeQ07mm27vxrdIqA6TB70OiHjq
vDyROMmFhdMQY02YKqOvCM2DAyGSG5LQzJ8BskTnkTdZzCybgrwQW4zZepQoqFgZS0Un6Rls6acV
Dlu5IDwBMdVVA5omwpzduO09RF44KSLTdwH1QR6syUCdUT6F7mfVGy1ijPonYUsOpc+rn7NfXjs7
1K1mdH2xaNDTQCZaP0m+4ua53X2TznNDeDWhqy2KeGF6l4MAb3HUlurWoqBqhqDznwQO4sI+H1PB
XRx1A0HcMxLmGOloB5ps1enRvR2+TfYCnVkwCt7zh+yZFzhU0SxJtyC5SNdhwOZZ5WqGNDsRuodi
jHxDeMrAmBspnGSEY4gut4ijVvdisyjuNgRlfqsbTzH0e8eXy9+JZ4WK1Wkqt3I6A0ywrVcRFCSn
6nXJr7RidS/bYdYAiZrc/++bQUVqU4xUA0LXUJoOuzC/kb34KN0sDlCB8EBCpZL6vP4l1yZ1wrK2
HookB3yUDF1OIXGO/BFfDP1ucK/CbuP8zRzzfpnUYTONVtvKEqmKvIZJ+qIkTrWEl7eS/IkPkRHU
hLKhQ84aDZf3SZeiRJFRDljVup2i9Enagst/n4lQAEnFHwNU8tP1YgoWsBnsqqD0ET0MIw7u0DvN
1eBtnnME5GO2k2P7TJqKXPYkZkq0M04Cy7uUso+SXCJK9mF6wHxOmPmlk3wj2DLFgw5sYN7xxmXJ
ei5sKE3EYMZKq44z1tsYIdjCkm5xjS3Msu+lYneYrL+8vUxszW57aWzNpEdLrqcL0KqohE1hdNp8
zU+PgtMckEwEEZhstUD3i3NyIqxv/6N16hwuXVItRgfr9WoP15odP/3mJtFDKCEeVFtyICNwrYN0
7t+M1bKuBYg7GShgy5Iq00XHRIjLYREA5cuI4EcwHZQgOfCvBZYT7c1Qp1Dt06VFTUdxK9VrumPe
PmQ8xnmW0+xNUBecFcdKvxQoKjWlAoRlOMev0XIfyTfZcB3xyiGsLHBvjLrlWhmqb2uOK1yXz0vm
i9FrOkKWd7yWWl5Tlb11po7hYN2SIDX3/vwtKBDWZU7qOxXeWtPLJlzrA6e6wywCWuIfI78qdrtD
bq56XkwCNm89m8HmYvD4k+GZnwhNmQgxDV57mpm+7+1Rt1wmabOa5yPcLvYIERzJ3qfSNm6Q6Om3
adC7xDQkYYB45hdJWAF7b506cpHQzEMU45VcNlk4lNVRXSNeUGGly5YkSyLQXTKGuqlLYZTWNbNy
FGLMkxlU18ltcUs0ECxPBMsAhK9RDdQgEJJ5xWP0L8gy2V90Z5+6MyJzrLZ8QgyNvlQI3BLkgKcj
eRthKhXdPe4XJXtGx+z9eik3XcUFkgWkvKoGvx4nQeyVTmHrdnfzL55/HGs0S0QsRqLQWshmQTzq
ARwPsEt0/VvJbT7wcDXM9/NubXS9OqlXDaRz8Bfy5jN8ya5PxZUVVJ5wy3s/M0/722czKddcsygT
6wYLazLwYfdXsv5o8abJeTaoLGyKQZGJdgPGrRfrUFrdGQ0Ar8575/LNxgzIu6VQMV9cofoudjAz
yrVdt+sxrdAEHRJn7hs3g/7nhK7JZZP/8KUgdqqguWAYNL9/rtZKilsAXniagB0dA/NFhQ+Wt13A
q7v/wwl7s0XdAVOaKNskI4FOUOoQT9vBfLUqvMNnt70lJPuzzEkV2FGTkAAgHQMa99cv2kVpwULF
PMuArxn8CU0M2cOQdGljkGe6Uk6rL7qZV0LYFdw2kaM8XN5aZszc2aa+ZtcUa7MOCc5A87QOJzB/
X/77zERk9/eJ0+7WVhdlskwS4COTP12XHhnnGa9VLhif9bwCSOXPFlIfzTQSoVdlgGCr6DGqry2j
sXPtU6zyUnbWLMbeDhX+rXUuLUgiIUA1T23tNcWpt7zFeJhAnS6W57i/Eo2Xyzv4D87/tjYq5E/D
NihNjLEJI61tU0dLMgpk1VX1bwtmmCVvwqBjm18nPIE+5pt/v1gq9utZ12ZaAWxldAKG+kQKf7EH
ivTH7agcUY664lbhmLcrajToERHUNB2R2zzSFpDDAQmGs0eGcCuk6pIjY/Ax4bQ6mGFsZ4qKyOLY
65tM8q/JUh1DyD21a+069ephdiYwtawcvAHzoAFcAVSOCXp2utMm6LOhzzEmFjr1e9PKdlXdXfYT
ngHqCHTlMEA4FHG5nr6K0v1fPYet3QIo1xdaM6vVEojXqj/p44Ou8OQxeAug/DyWDAzpZ/j4U/Qp
EQvMO/IsMKPEbgmUQ89RNm6RgW8A2PMGFszFcjTTrWUeEIt5E7/ZobuQmbTqbRejOCFa16vxOAtu
uXC+NrPmsvsc9Lx6nSd4VmR4X2ahYZ+KW5IrTTEYhXBT2O39GdOtnFIxb1XUiUHLP7IgV438Yj3I
82OxLE5tnC87MfO62O0clcPo25ZjWAROLB4HKM3p4XYcQ9RAOFcuxxEs6tZb1VKOZ7CruMN6oyc/
ciGQo3PHq80yARH7b0RdfsIsSaPa4BsNfheOwQLktnEk8mW89JK3bdTZbxJVMCoJpSpSBSZYdIJJ
gPpxePnrsK+i3eehYoAV1dmK7Aglbr8KCeW2GBrg2/k3b0nekqhoUG6ztkgrnq5JWtnb8iovwyFS
K3tOTaiRDMJrFa2eGvOSMXYQAkjBUjRkE/Q8QT0PY6OZAN9p6vciP5kWL4Ngu96bAcr1ZknNKkBn
EOVUr7wZg8QtBpTRZ3d0tRNhIym8GayCPA9hHl5ohWNeTsRIEo3ASAzJqHWZuGL2mCo3WuUpXHcn
AeDDWxFSLqIiQ/lCpVvhk562XUoU1JDrgVythKyC+UDG1wpPeOEdYfaC3oxRLi9CulGTocEMpWe3
km+m7hsoZW2OvzNXRIgt0NknCRgVjsAJAnRWTybkPEDGPVDH/jCg82oFpS/c8pC07NMFhBnaVGSQ
i+7nbno3S2IHazoAmITnGkpGGF3t7/kkLkwv3JmiYnm7FaVREsl0dVDdeUKpQvppFUex/PxXO/i2
JmoHhakvzHHG+yJbdEcpW1tclxDgDHcRB69O+3BWh9Y24u15bSXHjArwr/NoC0io+OCXu8VSRw4d
EauPJdRMxmmzxc2GLoadb3e1INvl4BgpL81gxpCdPSrslwtw9I2Bc9Clj5X6WVLdy5vK+3iU6+sC
SrtVDy7NVPXHCqMM3zXpXE7J33n/27ejon2/WFsiE1JaZcuDNAWuzlqBRdu8dpE8wTSPnQGabflH
pahX5mL5Y5Ry7mkmixIEU/8cCeoWKMRsbHJSYJbPTZh83uzInQAF0AqbXKO8tz8zpuyskTtp91hN
on6UzQFB0qxuKu2ECvPCA6gx5Zl2K6LbjeOgC2McoxJE2OU3Fw9jgi5Hxwydfxs5KXDeVoDxbBcn
IVxOiWfGNo/Ljp2YQINEkiRD16HuQC20i8HrVOBHjDpEg9tgGgNFCDfrvKmfNTNyVD2QRs6Di9nu
st6M0kgHoapGScZw6a9+DFlt9QmEkaVTHYZD62JqD1ffao/P6XP6iTc+wMwmdEXH2C1otxHK3y+4
7qo8MwjlEvArR+WQgnpA9Ysj7wHLdKCdGcpd66qIE6JW4grKa58FGbz2r6p8BoiIATfDHUGjGXTN
nNRGwErGGhiNxm+SwdWnp8sRhl2S2lmhQmYhyD04TQVCRegMrvVpAzlKfcaMW47TB0DxQb5Pb0kT
4V9wmTE3cWebCp/RVs1d3yK8dQoBifjDt/FlAxnLCNL7Loi8DVU/3odjhmwIecqASluk3fveP9o4
H9WBDNbl20mSvoodJ+1jrmn39ynHAPrEXLIcJb6ydVT1uRZOk3x/+ZvxTFBnOh67Oa+zARleG6rz
wwBh0Jxz8bBro2/LoDu4al1rED1FDaAsbCIHmnqRYKeB1P0SaYG8GyZzwsvLYlehCMMKEG6GotKt
zEKYtbbdAJBaj5tLqNFhUrkpfk6e5mSeMdvlN5kTqthb+WaS8v6uboFhEnCBW6m/rIcYoHIeuQQz
IO1WRTl5D1E3fUjhEIQLhYCu/h1JCfHbD6nPzgyVKhSt2C01qXisZxDM29X0ZGK+Z3lVKh7KipmU
7CxRJyirarCxtajAKuD+QBLrGLXxJemU6yozv3Ncglkm3NmiTpMyCjVUKgi4N7nais9R7JvS1ZR9
rmO3VcIiPTTG6uQ8mAvvk1EHDGKxslInK7lD/ps5bPLjL3wyugdWWmI2qSJ5Rcnyj1pMHH38Xo3G
FxVAT8VsUaDkVrXZ0e+Pv9NlV6NE1XWQcDPLhoPH/WL6XXu/5o4kBsLylNZotA+20X1Z9dFWV28c
f1z+oEwvtdD4UH9xS9BIDWnphG5oyGFQPuOpMGbfU7m3pdSRZB4qhLnUnSnq4ZNHndYuAAO7hnZQ
xJcKY8CX18JkvQVg7c9iqBfP3JtDrRPkuRiYQRF0fneteqmXQx4MxFtXrUsQunwlTGbM2pmlYlae
pHgWjNhDbbsbVH8GzWjJC8XMc7ezQQWtdoVA15IjvclCkr9JV2lAmt2k8czDxfKWQwUuUY+FuS3x
9lCzprGXqDh3RXGSmpRza7Kvl92aqLhllGpcYuqZtJwVfz1Bjx2c8CIASd4C+dmhRtfNeuW4CM8J
qfilTqlaTDmwjSPYTTE68guVlF5vwOd1ThdUDo+NlhmcIYtuoP6vifIHsElZ6Ys0wzmUuHGmyFe7
L03kodHKcX6OHRpvginSNspSAmpJnVm9jUFauBy53MRs3/izml91lN0zzazjXAfOFwlivzq1JnpZ
Z7pKymNfZsb7t0379TbdmYl0DergBRIPckVLeKQQtFjDTT3Zb9ydHSpg6GKkyQ3R0SQ4NcEGMdIn
3R2ANye6ADy8N2/vqDCRyEYjahW+UNU+VOpgR2AwnSQerxX7gWmZogiCRRMDWdSp2gaIHVsl2r7j
jCn0FW/2NvLrfjws4uZoseAM6+dh22zIn/mcw0W268P9uTNNHa54g372DFY4oMlHjN1X7nIAnSNq
dgQAywf6sT6fJooQV4MSKhiRaWxCHesxxqdjxPuzehRs8RQfra/bzxr9UcvlVT0ZPvnOGBUWNUEc
clAy4PUnBmLtROJJHF4E0I+vWiBX0Erk1asZ/gKDkDTDTIuuoXr8/mGkmSnoYAqE/FbwDAzdi6Wv
Gg+XPxlr5h5GTEVCx1dUwGP93sg8d1tWo1uCe0W86dwmbHxQdRk2JD3DKnMGYFIJqH22IfaXujHS
fiR6h8s/ghG63v0GOjEAmqUTe5IYTHY/irYxu/34c22Cy2aYHxBVFwyCmyp4Gsj/74JKE6lm3Uu/
2nb7vJ/3nmV+tjczGsEx7MxYQ2Hq+lqilFx4y2uifALN6OWFsP1+Z4L6aEUv55o2mqTaT7BahV+J
dgUAHGLkqf1W8qCMDOSFJkqaBDDj/5F2XTty48D2iwQoS3xV6NyTPcEvgqOyqJy+/h7OYj1qjm7z
Xi+M3RcDri6qqliscI5hywBCutRoKlptJAqiZN2Om9rKfSDaOXKkOTLBAoJebLX8WdLxipKMe4Gm
K9f1hWguojRFUJVdBkgIzF7UYHApNowvPi/QCWC9jem7KPn5X872Q1nOSuoGy4RpiKunAw6ZsckA
pu00byzXknfGm6ixy46Oi5hL/d4HqZfGEo66HshoBmTDoxm6akDxBHBn6GYJgd1XUsgLWZzVRD1A
3XoL01VNPGzn9ksHeN1mbh6w1hFr3alubpP2W6K95lH6F5g8EI0gjXFoBQGN+cxCzQxYmJg+71Gc
a91wAjbsrhIO3K6byocMLj7P00yiHL/CS4r7Se9utak+DUrmdvFjpds/sUfnTPVjGQQ3QOt0ejn4
rk/asRx70aDqegD4+CGcuyRlWERKjHAmta+Gqp1zqjiDZv/FZXtxppxrTEAN0coej1VGc2iiHiS5
9ql3C4eRswau/P8fQbgQx/lFFkdGFtb4hNlwlBSwDRXnoBHksGsvgqUQfnojzBsa9GyPs/9RA0Un
9asvKUZe5VdW8WQwOpHgTlib5biQyDlFIk8WsUK8v6N9eGNsUA76UmKVk0H3aBh+yr4GfvxyPait
2gfDFMa2JTax+T63Gitm1NYoDGnm96E2XFqdQxTWrgtZP0rg/xP9HZyPh66rB6mICwlzFjUIYJST
sjMSlyYODnPDinfoNCRuKNBs/TTRrtWwYMhwITgjkcfAmDIDI8vMJiPX2IW+dKN7xoHl02yvkXid
e11RZuafIuiHSN5kjCTo9KGD2w+VcVu2T4C5+2Z1lltKv5sODKMkEJnMSpZroM+umQC9AJIIj6Nf
qnWVWwNwSmrgD1Y36SEHo9h8eJ+V20h70Rz4qrksxHF+rg/hQPoQjjfEqtPGT3P2KInamusygLuE
9wJaNHyzPS0qRSJAF0HslJ20Mh7aAeyRmizY91sN0Wjo/yuG/f3iGpgzrbVIT9g4pb0HJ8J9Fde7
6+awqomumhhURuaMuueliGpK5hDwHVhOi/fN6IIAI0oF+dCqFjomgwHJho19vqE1mmGYliU4N4JM
2RpB9zRViUAE85NPRr0QwX3zvI1secpxhchbNr3U7xoQkolxJ9c6ooDpVglASADprPNbwZNRDBHg
vZDZvY64pNxga7pYXfSfqnPwFrvZc3WaPH8+RDswRmGVUEzXsOq+BtA1AdSm4x3CPXJ6HSDuObB0
PAPrS9MQelgGd/rMBnikvA0qLLdGqsCBVw93IZKzQnuIpJFSvBqr0RnSw2g7qlW4TbbJY394MWrR
CL1IRWayC6uvJa2neoZ3fxt8wziG0+Tn1AAZTO1MEbYzkexdd4GV5xR6vdjGwYoMXjp8Q01ma94U
h8qGBaMgdYpoY2vAbBO1Q9dS5QtBnJWGUkiM0EAGotJyTyplj8qsN0sBcMfrzSATp5WnTWN8qTXA
BxuoyQKV6LqqK95+8Qu4+2bs2yY0JXj71KROP3mkfchKwXFan31xKYNvvEldVmIvDThAVe00Q+8E
EmCrk43W3OpCzuX1I1UAro6FeQWQL1z4kiOQfDTpJHtZB0dkg6WaDErO97fOC9mLOkcrrgDsig9x
3Mu7HXUlKQGU9Y4BoqHO1m0asBuIBr6FanFe3pmmFJSzLHsFdcxD4yBZfWDjJIMXv7XCPZJVB1ho
xTl4oVe9GsSz7NX5m9XdGeTOmN1eNE4iOjvOrUO1zrF2wygc9//gp9Q+4zoQDcasmt9CGabsInpM
XZHOc4+j0+tT3IG+b/TyAvspERq/hqD5un5wRHtfYAcGI/stC1mxWqd5ZcKd7Ol2BPDVeAgyfLD+
5194rfIhhosbEc17uaQobMXAv6b7VDqk+v66iPVT+xDBBQbNVuqmNvFxSjvdKnPmKNrgFoO2R1fP
MWtVEIfWOk9Y98UfNucCtEHOwLXGmuMapLfYkmo96bXfZ16+Hb5Ej/HWdGyneQpegmN5Fs3WrCXc
F3I5U2/7Qm4SFd8q2wMCFNuQkeKEfniet4whmz6xidZK1I1dGye6kMqZfqnSuerr6t2duwN9ITuG
AEeAFC/52lfpJjsWNii6QZ0AwINpe/3Trvrd4qg5h8A6jlGrrSp7Y1EcMyAum2HsgQr63HYgHpt+
qcpzWxmb60LXnlMXKnOukZC+HwOAXmNhUcIAdozNbuqaP8l5dmUvRdovGkldvdpQ92VLykiF+TK+
DhRjfc4lGY3h0FXm+Byro6/J8u66YquOshDD+eJk1GEzT7jd9PTRaI9Wck+tnVZ8G2LvuiBmiVxK
S+Adf/ThPDKkJMpKQGd4QdfclLVxq6eKwAsFIvj2fTbFZoaUQPbC/gvJ920qCCqrnwRwY+8LyCCV
5szejBKNAkdB9lrrd87QwIbwpKW9IAiv+/RCDGfgVkhaWZcghj2i5z32ovC+HO8ZUTZycEDQUl9U
s161goVIzrrtapStbEL4CtSnKfkOVpc08abslqb3161gPRNYSOLsbTDxNmO02V50Mrfahm1mJA1Q
nhhBR6k7okXjVZNYiOOtLmtpWZTI9c2wdXVD2mfTJPhe61Zh2u8rpGjXcDnUEKl1X1boKMdzfmrr
ytV682GsO19wcuvf6EMOd8WMVJORqsEs5izxivSpmKztNJtgGU8Bk1C92KO2LyR6ovpTr8g/wf/8
K6iC+0b6GlfddlBVRyOj4J0q0p0d/yJhoAATjGMFLwDagUu9ik/yhNWU/i/2nvHS/lCdc7xJN6YU
wRDPYfUwjeg9FLeNvqPxvo8OGXGvH7RIJ8795sG0pyDqkD0O4XdMyG+tiL4BSEIQrNb6tBdKcT43
sARSb9HEoR09V3gBT2G7y2Xz2VCjm5k0uyAN3VanT1oggq8XmRLnhOpIcpBDw93jeF+HdyR/ncgD
qX9R++n6Wa7tVaBuBAgfBe9QkKxzSgJKGxg8Ex4YWrtV7VNZuDP5PmDtplJOefrWg30y0J8TkDIK
BK86/kIwp6KFiGZkmSKjjWP9iHfVtj6adx1ebhv9FUe9646jCJl01XAw5sH2fMApxdcFpdZu8B5H
9lxOv4fyvsxuTFG7dlUrINaZFuAErE9rPrU1jQEJ4G9K/tZGTmj8EBwbe19+uqUXAjjjr8Y4t+P5
Pc3pveEbI3aft2RrPYuhq9aMEJQkiqkSkIh9Gi7FQmgVWCGGBXriBDVxYRTz9CXKH5PqdF2rtYxx
KYmd6iJKmXImkT7Ce7CRpOd0tJw0K3bKVG9ttXhCFXufTCU+2ut1qasp41IsF7U6KR1LI0LGQwzJ
jWVrI3flIWtH7OFkd5Ui+6ToHTsoXpJI2dBWcpWi2eWG9tVO9UoQbdh347+rhbl1NuYnA6uZuwdJ
LuczrVBQVGtlF8fIKGjxQNp0Y2ih4D5cs1GUxfEMAhQaJoU4l7eaGIDsBkoYGnjSU6XcTcEkqCOv
ftCFCM65R1UO1aKHlSZh7pj2MUi/F1nkdKrbjcc+dONR/4tLYakUd35qgkPtOoQTheKd0fpdkrh9
Wm+um8yqS3zoxSewUtsF2BVEckSJ7ehDepakwQuB/Cr3APMREjitDX9gvO7Pp+KHP9AhKonWobYQ
WwM2DNQ7msDyZLXfGe2wT6jlqWa0mcofGZa1Sho42Th/a7KtFsT3NIw3OPTU6Wppk0ShI03p/Zz+
irPoSx2H3vWTWRt/v/ipXJaFNk+ZhkOAD3BbnBiulr03PfmRIarnG4Cg/P+7nRfiuGQrkrH/qpf4
Ek2z0ZWjXp2tRmDEa9fF8vC5qJSDYJEOCvxENQKXgmB4sOkukqb/qAkXhZK5RLs/SDFB0ZvbPE93
KVGdJBKRSwu83uYuDi1txiIBsYMXh9aJmtO9Quz9f7QBLrJoZmebQYq3qnbbexp6tZGn78MTI1kB
hOlehJm3GjMX3sFFmb4K6lIDfJiX6Q8Aqgiz3CGWRzPBPSESw4WWKTV6C1yislearZ/a9m4McLPL
lWtbIrYnQdzke6UzYASmHmj074Qx6YH4DHJeFkIJr1s2ojybQGRX++V9W6HYGxAKMaTegxpuJDdU
frhuC+uH9iGC+zaWMY3VHKOEiEdAQ1yNHhrleRJ9GvavfLo11Q8p3KfJgWBYKTVSFKL+nLQnW/Np
U23n6Sse/mDwFMS4dRci4CLF7AhjV+WOradzY0QNygu5vUvT9MkehesGLEx+1uhDBhd0EtycjR2h
cvfeoH9NvNxtgWEWOMpZ2ose3+t28CGMCz206ZO6r9CaD8LXZjjY0SkXNcdXS5EW0OD+PTQu7oxT
nXR9DIWyU489TnLb7ofJYYMc3fA+vRgAfTW6scHH+z0GiNN1M1y/sD+kc5Ze0pT0YwHpIG92aHIz
Ng8mGkWN6gyi6UWRKM7i9bGX0h7D9J49fJ1GtEsxHtP5afBUWP5/U4qzeoB0y0YVQg9NvjNHtwse
JLV0wV7ojFiIvS7LEBg9PwAXjJkZx2x3osNABUiwb8a59aop3vRh/U2Rsw5cU8FzbkcbqnbIkEcn
VzrHsoCQP8q6o0WxH5vjlo76oUutG0tJnITg1zbFIRmfKrO4USptYxqT4tQGCCPS1h9q9UxIfdS1
cZen6ZFYhWcY5a7W0vt6LD19yD0V3VklibbVGHpzPG1a2cbkjFEeWtnah2PrzUmJamzhN90cO1qR
/7JbZZ8X8b2Rkde4NLwseSkyEe78ekD6Y2/8UE8OQE4Vo7TIGWxyaiLZp+PRGN70sPCjwHaUVuhf
aw/ChX+9p5CLt1NuxekUzXg4DJ22mfOnoso3stF8waDWFk/7W9roPi0Kl8a5G+Ntc908BEb/Pr+w
kJ5OnVq0Y4lwFdxRzJpmm1J1c+1EZ0HsXQ1VQFdhs9YG+TQGPY6JGk4SBM32LZayg2o/U0GsEIlg
oXmhSw6m1IhVy7zI2k3KraH2jqSJdqxEQrg7pCkLrWqYgdh1vCO0coF97ZumCGVptd8FqP4/58Xd
I5aRSdJM8KQe3MGXQNA2A1I+8cx97FZ7DHt5gc/GvUR16tWi2VIu039xiG1eD/KsQ26nKUdrnFy5
wWNFSu9UUm5q3XakKEFQaLH80G2u26JQNnfVZIU6dGqLUcFEAw8yuc/agwVyp+khtr/05o2sud0g
4G1dtf/FMXP3Sy/PRj5ipNaL7OqnnvZeZ40/qUoOBDHOGMOH6yquhpeFOO6OSRlrMAlwnRnxKZV2
oXZOwNENAvasuYtVkUOs9gIsDfVBDOSjb8oXB8soJ4pEUWmVdvaWbGBCxxlNjhqQc+Ld9tWMcSGM
023WJ0WbIzy3UgnLPt2xsp6N9gFoKNePcFUMgHjehzsVg4/QsyXlHW0iXNOG7BC7dtu2vZEw2j1G
pqCsJRLFBRRSDShwjtBILm7sOvRMg/42msSpxkpE37pey1qoxcWVQs1QLNIyNiYL5i23LkCMqDzE
+8ELnP48HZOzKrDFdetYiORCzFiNBtZCBhZieg8TFk58KI8MrYltghl/42gLYVxcMbCJmM7M0Ujh
qMq+Kb+U2S8sazfp61/YB2Zj2ViuDbYaLrmai8wIYwNaFcFhnI6tdQiaytFr0bT/qit/yOGfeikp
6tZm9/aUdLcAp33sB0A5RvZ+SJrbMVedOaP+ddXWv9hCJje81EjxBPpO1GiknblljKSSa+CJqWHc
WJx6r1r/Qhhn/WFCWsMC6qJnFj+17IvR4oUeftVFqHjrhaeFHM7ya1tNGyOEnMYfvfj4ThGzG98H
MstDg2UlQQBhZv3phbaQx5l9lFugtJKxf9Img2fQ6NDaoaAktDb2ifmyP0bIM3SNZkCktmmZTgBy
86VXbRd4ulc/puf5PgQewuRhdgNQ4VjcS73hON/FG+HoCvtA1xRlH3h5lU+5kfSMiWxw65Pqmi7F
n/nB2labyBf59xr/zYXK3E06ZNFYtQPGKSp/clU3PEq3SFy3vROekmcLwNP6d8kzBR6xxoNwIZW7
dLQcWy9Ni4MeXO21/Ik06ZgfUMrFRhFuutipgGXW7Ip3oo7JEQHPrWYPi8/MxZqkTw2g0Pfotc8v
ivKF6j/tahvbgMZ8u+75130RdKuXnxJzERLwJ+AjRnCo+19h9EMn92YjeiyuTkZYGIdh6wWq/Wny
vku1wiy7+h9fBFHVjh4YsbO617Gy2+1rN/mqCVRjZ/TJSoGcxIb92X/cxdARPVGrMMN8DDaRwZy4
rf3/C5uDSAznDJpMJ9B6hnAGgG9qAN8cgCL5f0B5X40uC3V4N8jbzFRKqKO1rpo6muXLym6IDjHe
u2r8QFTQpXmDuYv7X9PXshc+J1edfiGfcwilNbHGSxHdGO8Ka8uae+vcecjK0JMVYW29ry1c+3js
1BchJkLnL61LJJi0Lx/Qwt8OQfOS9WbtaF3t2XOzkbPSUfLmuQMsbRgaBzkyN/VEPa2Y/LSxXyoz
3tA+vR2SGsPF1ikwCm+i0pMlBWdpQLIwNM2uM8NfFckeMZZ2wNV+oIX1Mg7p7yJtXqOwf0JX5aGJ
McuD4oTUFi0aVc1GCh9NNXYk4LlFpNsUUX6KpAiuOt+FVvdgBYObQLKfj2wK0/RJVu4xK74d4hxo
cDRxlYoeTYKZ/VBC6JDU17buHo0RlfCOtK4Rp/jHk6ckUZ7stkcVJcESeP82lMbBVrOveTS9kXz2
TT3yidx5TY1xf1Lcd0XpKkPntDXmm4Lsa2Q8gxfOMcbgtU+HmyaO9pqUnwHf6aZy+V1Ky8fQvuvq
+KHPTE8p5c3U3OedaKduLcIA/EjDbKUpY5KA+5JJM6k1oBthN/K+6s9Rc0p/1NLP62GM+TJvLgsh
fPutafSWzhnuCAtjyqhJOWTGAyjzrktZVQUvAx1TTuAa58u8HbEipVbhgkG1kcNNgn0HGZEZ+E3X
5azOXoAc+o8gLpPo806b8hk5rSTfFeSQRaUjx26jPZbGsczqDTH9KdxGItj5Nf2sDxfnsebiIMlt
Tced13eO0bwkgSvNbqY/XtfuPfDyH2sphks2S4PmGWaisLqC0VPGisaqECUg/Rh6ebVV9+HBuGmd
3tdcumGL0erG3E07USNizWaWP4NLQ6NgMJSYtdfkCIQI5eTpMvUK+6+mhZZyuDTUNNs0jhk7Y0nO
cn9S420wf0UAcmXLdOL0CdutdBQ8MFcvC7ajyHapFFQBL8NnibGJJp3hdBHJnbm8I3+DCk6sDwmf
bEWX1Ehiw+0RQPti5EP0VPed28eWyBlWL9iFJM5czKaqC8LWBMH/5uUPGL54ZJtV5eMEaAM8Y4f9
uJ39+l49Fq4opV/NwxayORvJSsUasQKkeGMp4eE8xVs7CLa4in06j79amouUFXw4fqkKrYKuBb4y
IO8ABOwNz7qrONp3yW9Dh0aA8lN+Rb5IydVws/yWXLhp7FmJixIn3BnY8cj9fFsnrnFm9JLho6i1
tJ4KLs6Uy8syBZE6Avv6PwXIV2uj7UAFBIfXtopb/QSx1y/hi2XV1xcyuSQNjN1yMA7QELngSXfn
PTiWblM33esb/Rg4OXZchae6Gk0XMrmEzeiCnoS1glGXk3U7HFhww0TGm/6WvDSeBDDk6GvyS9TW
EinKZWmG2lFa2KiG2/NOGZ6z9pTQb9fj9xrMJVCdFTaTxP7P75rkRjcnY8xWTkGTZm77k4VXdbEh
Nyn6TC5D0ld+kX3iS5iL/Cv/WMjm9EsrVYahogjT+OVePajACItu1Tv5EXBrDvUQyKknUHf1SBci
uVhqSUMaghjuH3ttHoDe6GGV3gs8jHZD2/xNf6leBDKZGp+uyA+Z/Oaa2QfVEJlQ08JuJ5hDjZcK
qOeBF7UOe15QLzowQLTya7gp/6O+PK5cqcd6FIZ4e+pF5hZ2dSQk9tLsOAYFGnC/07grnEnWfcyl
uVKDpDr+pgR4zvXKLhz+6wfXuQg85JqZYzHgH5wn9ZmRqaQuaGM2psP23cid6KFjiM6eu69n7GAa
BZr8mG4MH9UY8cIM7yNd+0IAGC332VYd5F/SrD/VQ3yelMJpItVNlHCvdMOhpr/BD/msGZHDGpGl
huwG9EDAgnZTXbpjwECuPX9XaPeSUXmfmuNzbhhONiAdCNuj1KC8Hb+qKaql5BhmqRNW0V2iduc4
TTa9gf44LV0p1XHq8ybuX9AP29bB+IaR4FuifkPb3pFyeT+Zb5ZcAp/APmbRcD+kyq7TwDZltnhA
1cVTFotaAusFk4XJcpeINg1lObLyKOOALtESUJz8hoFbMIJMRsRM7gMHK+rYK6rP8yAIDKvBdiGd
u1RCW42nQkGLbpTS/WC0v5pCeaZykTkjPsd17xQEBJ27TFSrVtq8w0u4HI+xfgfIlUrb/TcR3N0x
06aM7BFFe6NAXhV3g0MGy9csSZCLi46NC6elajeZNrGSJQD1gjet+1aom/wvkCqXFwYP30TTrA3L
DEsAAW2cuv89YK9tMPZjR/zMcK+f3HopGzV6ttAHsAeZs4Smz8OkQ48R6YXszqcGZOi5K++1Q7Yr
ziL8q3VTsDFCyjAzgLR7mWeb05xbugWjp7PlWtm80YPvphluruvEXOfzbfAhhXOtKASkUDGjOk+n
rzZmNEW9epEW3JHRsKWRzB5koXQyDD9ubjW6va7CejEeAHP/nhTnNMDE18ummZCB9dgdwkBemXRO
kFgnYuveGGOi20o9I7dck1BHqv1E6o5q9HT9V6yH9o8fwblV3OhSV2bsWrVnl0Z7LJ0B1AiAuKkH
VrCWFt51eWsHu3zHcwc72U0yjkGKmh3YsoKT3G9kUetmzTaWIrhzrWmQNUaDgWoC8FfS/mxygUOt
hYilAO7MumkETl+FUBQAOqwxbnrAfJLgMVITwWGtC4IT2Qr+gPH+0pciDFOOFrhpvKC1jyMB+GBs
3Uj6k2yLcAHWP8uHJC6nmAJ891kqQYECJJ/5hzXv4kYQWFffVFDjjzZ8ZLDyDJjEGHOcQeWNurAE
rtPutdljGnsrAipdF6aCmAAccIaFxZzLo1ObyAqjCfsrcY4Aa361sGGixp5efcUyaJXc1jkm246d
KpiDZp+ej0v2h1geL882o0lTEuAqmrlvA2DEwJzVXV8cZUP4LmbHdU0UZxxBo9dFZeOT1SB+wPaT
ryaO4XceKvoYVpFOIuS8tUixVI0zER3VbkoCGXBWzS6ZHmztERVeqpzMoHOi4Of1MLF6Zy2lccZi
F4FFFQ0HWWFvlGkHfqMX7Dtt8g3Z/wVwHVBjDMOQQRxhmPzsBlGMXm1LjCOO9HYssFvZTU5ozVtj
6Lf9LPLq1fi0kMZlGONY6VKRUahG8seubXYmwN2uH9/7ZMZn40BP3gQQpkZ4jLrQwvIMCsAMT409
lhQH3OyY+wODMuMMT8/hvjoBafSYudTH2oMEDIa36z9hNaJo7/Va7MoBf+HSAfNkJgA5b4GDWU9u
WBXOOBeOItwvZlb3SdGFGHbYi67IVKpSRJV3RZVN4cUH6hLXvGX9JsDvCI519ctp4FxkpW4ZG4CX
wvJ+ajQSIUSaGNSmX5Jwf/3MVl1s8e9zLjboWhV2RoMza93IPoBxZQ+Mltw425JbKHRzXdpqAmID
wQpbVAiQYGq5VEcfplqXsCkDI1E2rIGsoOILVg62Umjtp60sfLquxqwPifwgBzG7sp8wiI5MFBLd
Bk/XdseKBgwTJggd0ct19QJdyOM+mGbMTU5DaFiPIIIsgH4ZV/ptbLXHsRZhVq8fpw4UNUKIjTIz
lxaMdWRKsQ5THG87X3ZBMXE07ww0BDU396ajqCG4qttCHBdG9GbUpiTGE2IwekexSk8Bg2x/FtMK
r7rYQhBnJpbZBqXKPlqLhgR7PoQHfd86FKOR8nfRUKRAK5PrvtugiRqsGlpRXGr2IaszR02xMhY7
AuNfF2QqpoHdKAPR/9L482RMZjmFVrWXf+v31RZIrJKT/pq3rINrH6eX6Kw9EUEEWY2KQFoDOwwQ
11ApvJQ6RZadUwPq5fOtXm46+kZEJygSwUXEYK7QfmfIwGF4T+QvY7SXJ+/64YlEcGdHg0auQgVa
jNqDGf4O+pd8/nFdxGpN3F6cFPt+i8ButvaQEcBqAM1J2WgeghNai4/BW3nsgcFdbaaXYnCbv8uq
FmI5JwY5x9D0JRvfx1vZ/l0CtKqsgRuNdUGQD4aeqLbInOfT/WWAT9EiIOtD7nGp5lxTKYgkEAYR
Amix4ZBZ2AajxmmwwVEZm99iSTqhV2YKzH/1Cy7EcjdNVhmjlKcjeIp66SBhmk4qzW1ERTugq062
EMOZe6YMUlyOEWKUfD+YlYNVRF9rfpR1uL1uLiJ9OKPXchvIZkOremDLfYiSFjsQyp3Vp7vrYlYT
gIU+nOFPQxtEKkWIN2h3yKd03wyDe13E6gtiIYKz+3gOh2KeoIldAyMaq1lT7WvqvWxgO0F4H4u+
D2ft2P/QFGvCpI58sDaY8Y08FSMs2v3o1+gANd87R77vdqJJsvXHGUALLc1G7oEE5NLo27g22rir
EaLwStrqPqOrU3qP7itMw4q6TqtJ1Ycwvi2rkiabxwrvpLEDWNadnfgRsN91rDhpXtSL8BH/F93A
J4rcGz7NA2oGoDrXohx8s60nYzYP3FaH+l/GB8Fy+rrRf4jiMgBtIPMEYnU2UH87Sy6ZvqeFQMTq
ngB4xv+ow30qOx9rVSsgY5K3+bzNzO80/CUl2JExt1L8MmHWNxaNFa/qBUY63bAxR48s99I88tEk
UjoPyAHSdlfM1UMoRz68QhAz1q+YhRzO1eyxM7pILvCifQUUC2jIqq3+Vr/ErrXFhIkvH4MHUdt1
1RgXIjmHC2llNUqIcB9N46McY1RqaA/TBAh4rXQMK9t2iuAiXb1gFhI5IylIg0xV6vAB29IzVF+K
qZdHPuN5MH2q3k3q/noAE309zmJorZsKAQavF49oyJkA+aP5zhTiY63GSfOfYpKBMSruamnLAb0f
BVdLXj5L02OrfDMLkIUNTzP5fV2h1SC5kMTdLU2k2z0pBlAINd/Q8FNRIbX0p/RvMNJsPCwxCarI
BEi2l1YvaWpOEoqkigSbHNTe4w2+0XVN1p8oCxmcxTdSVpNmwAOWvfjkc+aZiZe8oLTcOKoT+ZLm
FELsbvYhPmU4eGYi1bZ1CzDGl3oNJu2GMYFe2mPnM7CD3MUsU+hYZ3mjetK+FUHXrH4vhhirmSgM
ADz2UmDbAnIk11DNSTCSGAKKoCtcu3cmEX6NQM576FxkqIFZJlkr4zB16UQJlif3Qe31w+76N1uT
QuR/6pgasd4/6UJKmsjdbLAHkQFgPkwSWE+dubVEgFxr3kRkRAJwRlsYG+TS0NqWpVamwKrXCPZT
6talNHLKGugUqewDs/vtb5QCIqyGkpup89XZrNESmVC8UTC5S5OfTfQFBOkTFe2NrFYRYQn/yuHL
saNcAaqmxO3VggxmxohCtCmP8f4dYsFTBGs3q18KHwqoNNb7jNml3eUzpryDEXyjxvxsBz9qugUU
nVNXf/H4Qlv3jxguoCdNOOR5geTJTh9V5RiVP3L12/XPsxonljI4FzKpmjWl1eOaOnV+cGDLL8nL
6DJ4SH0X+NLmury1K2Mhjt+btoIwbnHhg8dM052ifiAgRU/8v5Ghg0QKJwfeDi68ToE62nKLqJDT
2NHVF4k+p8PP6zJWvQjkQ//KYBay8NXJSsZCSRARaPWj7G/yYNyAL2fMvdJSBeqsLrEBk+iPLPZb
FrLanmhmmrFZze0A9NxttwUy9pO9L8Hwgh4Axd6JIuokr3+nD5mc6el5YE4dgUzD3CmNG6s/W/Xx
+hGuO9GHCN7y4rpqiwEeG9YbuzyBCtSpIq/sRD289dDwcX58KbK366IvE4QgrA391n2kfk89YF4Z
F3F0Hwi+luDgCBde7XkMiyJgpUGMrGBDadyl8tP1g1vdYl4YBOGe9G0qm0WBMZ33uz1yNdBVGDfk
wT4ZXzOsor4zOngVhohjQVbBvjp/wS8Fcxd8oXa6LmXgyRhx0Wad3zePo/TaDY9a/TzEggbbameD
KDamg3VVQ2+Pk2bYtWT2jGMUjevZGUPE9LTwZ/UZSwrfq1p3pVhx0rQ5oup3lxqgzRwBaoDBpJtB
as9SDpZwVXX7Jg+dLjXcxkwUV6+eAiUQzayvn8vHL+XyxigxwibG0r/Xlmet2QbJnV5ge9GX++2g
CAxs3W0+ZDEDXEQDK4q7OGPTMfF025a1H5TdK9BcDwPmF67b2bopf0jiYlyT5lZrqxSVo3rTSm8p
fbLnSVCd+l+c80MIF9yQCaTAqYc64495Y22as+RnCaDj2Xyb9Sbi0fwctmG+YNlQNExuorHDHV5i
1mlVSQl2j7GNEjXnQNqPEopVxNVLwXf6fHqXorjT0+XGzjDNDOQvzISVu8ralSJGj5VAABnaexsJ
IN02P4xVBl3VtSNGLBgPpAzUBEyEMpzROzYazvZXjYPh6rJTHUX3+Mp3uxTNfbfczuI6MnCS+rZ8
ylHXUffZUbvH3oI/7fTavW6KK2nKpTj+PioszZB6iGPtpBkMS+kX24vRTtKBoSXmW139eDpqVhrm
ZT4zNPb5nNRjG8lYQwYEf1n4ecwAAWeB9a+KMUDqhy0F+zO13yyHATgGLBzidM5NoIX8jmbBZSEQ
wefFhdVIfVNIsydFX83qd4Hhs0YTfR3Wqrm8F/B1PvQwuEtvzpEREx1wqUWrOD0B0zv1aXJMyW3Y
nLvWdjr9l4Km33WjEKnGXYNKqtZtFKMuUMWgTSvUXWqQA21E8Nnrpr7QjruH2prIVZVCOwYaEh+1
Y4vGOgGzXu2CNklwxa5UFS/PkrtL4glkGmSC6b2P8IG+nuFLWJh6lo/C6iw7oWvfjZ3w4i6ZjBwQ
6gpm6+YqRtM0TV7aKjrYhfE0Yfo2GW1vGgI/1ZpNoKpbO1Lv1eDL9Y/4+eq8VJcLk+Zk1IMWxghh
yDWbow5R+l2fHRLtaDeCBXLh2XJBqyNwdakF9ERwZvVaBVXwctf65ibdWHuBXszmr50tF7EkXcde
Hl7bXo3P6QBy8rGbEjefp52Zjx6V6HewpHpSB/yyJK4PpCrewiYhThNM53iUvFyePTOqXarlu/8h
7cp27MaR7BcJ0E7pVdvdc3dm2i+C7bS1U/v69XOYM1MpMzWX064GqrtRBhyXVEQwGDxxzjjaMboa
L4aVPluxgV59afqyDK5LufVJXDg5tW5on+zStL6vCi2Ic9UZstq1wwJyx70j9f1TubyZpfkyFVUw
d70PoDfI8wdX7c3eUUE2FdaF6eSLdO608ls6RJc+Lt04TY5ZYvhl81Ao5DEsaAH8e34w27lw9QQz
QEssvap6CDalBRxfipPLya8xMx7NXHbGBYgh3ZYcy4QoJbHBrZq99CQ5ERrFrh4WQRlrgRbR59DU
XKv+TpP+oAFqV9rk11j2Z6seM0eh8QXa3iJxx8+FFPM8YmIsE/rWOg/xmNIWc+6TiYE/+ziXkVNn
fq+ejfrtuiNsZ6kPM1yWwsNIIadlBN2HanCH0XTSudiV6SKoljcrm9VquCSVZVrctkMIn4n6YKHp
vqzuqdQ48WzgdpgIvFsVmeOylDIY1kQ6HQdk1TwOSXo/Rr8GsgRZG30x6s61YjiKBabson1cusnr
u+pmaubB6VrFp4vspGp7XFrLdhO63Jmj9Aqdzdy1W/nU9NqJKEMAPejzONX+lOr33RDv/+KzADIF
rTWow36S9tSqSg5B3Y680zfH2cpcAIGDMRI52ebXX5nh0psEHHs/STjha+1Uy6cYT+i/ri9kM4Gu
LHA5TWmokhH0Rr0O89/I0saUAP64S6EsVRUvlfFvcyh3bR86u0+HFjmUnme/dWqwX+iHAoSceM8T
eNnm5n0cvDxCJJTiWl9UHIXGFKSQ8DVOrfEvTXCVi1E1pDIHHD/tmDv94M/NE5mPf/GFVsvgMsBg
THGlR3h6BbTGU5UeRFwWhJAeIfjndHO9i6ZFUJCJNo5LBuDDmiuLYONSWXGH3nQrazjKlkjDUpBB
eTBlFmvaoC4YPDdC6bwU0I3uklNSSL7eZYI93CBC+SNbv8/lrUoVyaTKoA8oVVgRtnj0/cnV2Mdg
Ah3QrawexlvJE4HKtvfxn9z9zuK5MoqBJZpSCu9Iqrup2+MZTYkE9fn/UV3+Y4PviNpwwWUoEb+p
gmfJWs8dwzZupETyxlQxHNUcz1oH9ScIduwkuc2dXApfIYPwfN1JWdh+KldWaYQrV3RwNbRyi4Qu
H4cDhtl2TDo6PorKW5EZ9uerHZ06FRdwIAVwbYz22j4DaQ/T/RWZYcfPldXwLb/WnhZbytnQSPgY
ledYhJDe9PyP3eK7fOgkqXps4O/P9dgJJ2g5vZnt0ygSh970v5UZLnPMVh1Hc4FDqsMQr1O3/d6w
4xvSirq9ouVw+cKqgUUiA3oVkvwCBL3ZYu46J45i/bruZJtVw2o9XNVgQt+xWxL4elndVMtzPmFq
Y/hpdY9El/3rpjaIFpAwVrbY3q48LaOmsuC/8IkaesnnuyU3nEJ6tUr5BuflMasjPHvliRsr6VGX
FaeLSo9I8f28aI+oF3zLijEXA5AsKFnj3DzHZsluSDtiz7/k/DmS6t1stoLjaDvNrX41+1KrXz2C
4iqiLAxHd/K6u3pnuwwSD5orpzyjo+OopwRDl4JiSPRduBqiH5uRhNCM9YY8vaOJ/TTP8T7EYZtq
s4e88PP6t9m+h5m6IUNJBg+dfGcXLL1KMbTwawmI8SU6YVur+XkO92pz6SpQ9vt17oat6JFw280/
zHLup+AN5b+H71vyqCS4yJTnjlROU4jWJzLE+R4UqfBaXSM9mBcmTWvcMlXp3LMjR7nRHbN3O7e4
pa7+cH1f2V/7Oet9rI9znqqbxxT7DVYi+VUK7yoVuc+7bmKDuJqF1YcNzlVatQmbBO9rcNAliB5m
v3ss3W7f+IMPLZR3+GQZJB45MDH367a3lmcw+Wo0bmX104zU0kgLLSKUG1JXORrwhVZvucSsg39n
hku6cZ5Ned7a4GpVJ7c1aieSvle2SPRtA26FYZPVaric26W4bhsTEwNpcl+rj900uVXxakr32eJE
ZWDZBwWz1dfXthl5BrvxYGAT5Cg8KjltGpVOFVlAX5Dsm8fYYzP1ZkDvI08k0rp5R1zb4sJtbgHF
U5h+jWLav40aqF6zqDEKniqHTI1u7Ly/y5YymKEhYJumW+AS1jffe1z35rZ8wPuWr/TJ13nITnOM
+/lMVb+t2nOtWedBCt02tHfxQF6yaPEnzbrVgDUUbRf7CHxEMZCOqluaZX7C7M6QCZ4wAY8D2FNe
gV7APG30BYI/rgFXv0RCYvZNFyc6rmsWUsQnuGSVgKm3VJCISewU+n1V7eJCdIHbKsHAjfO/NniU
pCknuhYzGy1GFzCaoTizbwLpDyVKx3Sq73qAQXVvPzpCPgORZe6ylUwEOB2NrW64yYfdpAF/B9VN
ad9L3kSeo5frzi7YTI0L5LoGgZnc4M0gMU4SfAtkFfXuuglNtCQuioumM8lidejy6fQ06ECC4qmy
Ji9KY/tjtzykrfXQ5ijqOyk5xiqkhdKk24V9elDm6FGek71SKYeZpo+pHu/y2cJIbnOqjfJc1/Nr
3dNv6MTejPWwz6YyWFTQX3TkUKfJAQ2xN0vtc8eUJdC/Fl7Ux66EJ04ro07Z/84QUpImmmpg6f1z
QHw4DxfTqhbKRc1ulq18KNPMl/ovabKXogumpfzre7udIVeOyr7vqhayQZRfFwk4ZIoqcuIG7G74
nA7VtItBibuU6KpGjZeE9T7GG6jAuMh5uLNU62leIWexVnFxo/vTvq8c8w0SJ6CrRxmWeeROOqN9
dd2saHvZn6+WXGlFm8i5uXhNe1Typ7L1qellv2uRLhT7TNc+I3fba5YWN9tugtuWXzPUu7Lg6Xgz
LCxFAyk3BmA+4XpHWtkzNfD3R79nu3YK804tb6xwb6g7tb6HGI6oLGGx/GlB0H+GSpgFpKnJftBq
41prTHOVgmIzsty88uzqSU+OVNsv5Z0VPqhTIE2XSt6XjQjEv4FSwDmOd1yGXsaogcZtJc0Apxut
Gm8ocXkEPUagpiEg9Zrq5tLkUjkMWnV+BKLfLdvSIfiUOYb+c/xiB+iX/dhEt8ArPYPb2CfRKzCO
j4Tabq/ogrz/TpvzeYs+fii3RSoZFLVWBiDkUgpd+8FFY8MFRMoN++ZGasansAkvfVUdVVW7a2Tr
GQDSPRmt13CWD8owHtoc4zFV57YLFmkObmPbb50MpKeOf69OB90ynGnunNiQHTQlL2rX71Ul9bKo
eYtKxFBYPk1GDPbHDpyS9W6i4U0BRFMLJGUmtw6REV7X42mrEF99HJ5KSIuadqkVQKItqPcCt3on
6ZJTmhMm30WPoJsJA+O3CjSebYAdudCVqRxlhtmjsyE/KUvtqBJE6cNQ5Oibkbsyw7lbpOF1zoqg
tqPvYt1lo5zNPj+ZSEoGRiv723lf7v9mDz8WxvlNGIVtSUIZfIzK71T9kfboRc1Ba4re+Le+1fu0
nAWMt/IJPWza9SANTONHnW67BWHS/FzKh0Y6XF/OZsNtbYft8CpV9JgLjcg4oNPF4pQAFMbe4+AX
ZmVjkk5xlQmYZSsKXa0YLhKF8HpkiIYS2abxwbj+EdzZNspq16kpPqOs3Bt26lT6YWEolDRI5p/4
P0Py818umzvQGksvKhl4qv9poLJSNvbCPXtZBimDYJO3ggGQbAvj4CYhnyCYedEOOR1G1M06upZR
5uXIHdksOsa2jksw3WhAgDPyB76PoFYWsD4SPmU7fBlHH9hSR7cuaePOQiVFFlefPtjKFOc1RVIP
3cw0JqjZBjTTbk0Frb+UDnu7T3x06XDdzkVN761Tbb0+zkuquCwlCH4yZnq8nwblMfIx+Xtfg/QR
dD4CUeTNzdQRebhb2yr++TMuVGgJQNANsziEPtlKv58bNMDUcVehh2aEo+C9cjMAPqzxHdpokget
SLC09ABOyeOw1zCJ0+xEjeDNfoW5ssPdOeawKJKInQCdN/r9HtTHTG+rPibfop196Q9kV+wqnzGp
Q43Rvx5zm1FAdAXSdJD0Rbj/uaNRW4NzucblIE0fSOllbE5RYGLzQm+ubHCXnFlKW6AFjMWbj6qL
pIn3ECCVGHPsLt79zXIAeEf3hUBtiHOQDLVXtUwo6hId8muFBsakKQDaWuCHm1gvS0GjCqQWCuo5
zs7UN31GF7hGfJjd/A0YTz+76M5yJL8B2vPNh/98WStzvCfOVV33sImmdHlSQIWJy2IpKIe3Qmtt
gnME0+pmWy3wZoonbil/kpav4fhraTxTBA7d8ri1Ic4bWnNRBvA3A0qTsvbmxQp3o5Y71zdMtBru
ztvM0Ot6fwGe9J9pJd8mDWunYrheyh3QXD1ft7YxuwcQsI6GKTtJ8E7GZV4Vl2FTW0A8Pf1kbO+o
eZY98edAfyzObEwBKh2PImqzzSJhbZRt9KpIqJtUmS0M62AmXQsKWMz2y149KEcrKC1H9ND9zhrK
ny4gyid4qLdxZ3r/85W5rAwni04oHrPFekztp8VK7iMo1ZK6fssJJtLL8aSa888+Dvd62rpE7o4g
rr3J2wWX4uiXnWrHahz35VQ77agcYgOsuVV6itGDJuCNN5PBrbspBiho/GYiHcVW9yDP03nIrF+a
Lh1mu3pLotAfSHYyx8q1VeNQgJPxb77lap1c9ZqBe95KY9QF8WEB1499yr4lX8J9Cy06V3XAWf9D
uhNNBW/Vleu95dKJ0aSdRCpkYXOIDhWlrw24O0O7xV1lEMT5Zvh9LI+/bqAYGXsZlAleYZyU/Jyp
b3Vxf30Lt1cDoU3gUonyCcGcde1U45SGp5gnavpV/JUk9xbK5etmtsody/gww1WLUUUU8LcgKU4t
iKatu6Z6lsFuXYKEFHOeWfT1ujnRqljKWfk/Uds+DRdsnDYZjhX/Ssu7rnjJqOj5YvsD4dXJRKcA
w1tc6hqrUM5qyBeDWrYA9q7wSG1BlDDxri+HudTncP4ww6WsXDKiQs/ZCdbh0dH0iG0Bl/WgSpAU
rZxwDHp6+HcWuXyFCnyUqY7q3jaTF2XUPegfBnmfuLQovDHSPBDxOXAcwUK3z2rUAv+7oZyfWNMS
GWnCKnA/3EFKL1AlZ/jRnYhr3TKNXjkUpZAtrDHG1P+xyLlKPFV9ZVWY5inrB7O8G+IfyXxjyHvJ
cOn4pYTuZfTr+t5uOg17dQIbFCRu+SnTjL0B6GyN/Tzv8yI+THa2J0QkQL8x54WD7sMOP2W6hI0V
dhiffr+hZaf4FdU+EO6MkQRjL78ST8QrtHmQrwxyZQmtWj0tVBgE3aq3WC0UFnoXCL6fpWLeprmI
UmMzyFfmuOKkDuM0KnMEOWjk3bxWXDMB9DRNtR9hPArchEXYpwgk4END5Y1+jM7FAyyFsjah7Cfh
UZ5e5V4wAbpdIKwMcI5PzbBBz6rEO+iRiQBGR/mwHDF5BQlA2/vPeS7hGStjnM9DBYC01lzgHrZk
t32qvEDXxf8LJ1+Z4E7mMTY0e5Rwv1Ua2SfG+Dr201HTKBUUj6IPw53GWVNLKmEE23npLAYmODoR
O9dm8v1YCT/x0EWU1FWIzaINOs/dDzXzbAVnlvY2lW4Ue4v9fH3rtpdkoteAh+nPAti0jsdxGVFg
WJi9gby3kxHBpm2exuTDAvsFq+MxpbU9ay2TeYUCT99EGIYzvCR/MWflvNDelcJc4A6b90prZZIL
IDtXOtJYOFD0nfSzCsIDmvdgEZZRpIlQdpsPPeBDQOMUz6yfVWzTpmsbWoIMDzHlq903iQLZDi6w
Ul8AVf+mJs1hViHmE4bB9S8ntMylpDHTI1MyYfkdjnayfR3vO3gA3f8NwgYavSYIfQ1M3fNj8Nkw
5VKtwRC+Vjg7xeRM7SnU3C4TJKbNnP5hiPf+OpYMsmS4LaFQDPRshh3iSCWwSxGeWntrJ9hBtkOf
Eq2FgTodTZbPYqgkj3rdGLUFuMH8rUczhbjATCUO9FDdJMherpvbfG2xVua4NGUbVLUX1u5Qd+Eu
dpvHYhcGGehcyD68YypnFnTTk9csgOQ3nkQ9aEBd/wXbiX/1C7gEhjcmYyYFWMMbNJSYFkLs6XfT
kREN2AcRznAztXwY48GhJWijZ3Vij0vq4nVjAVYeURGweSqvTHBFgKSmsU5Nli5r/TeEGw9oqFI3
XvoL3mX+5laxssWFGwivlnoCgzxwX8coP+jxsz7uk/TLMoH1StA83TwGVra4Uh/0J7PctVhXKZ3N
xM3KOxqddBwJTf7SQEJANGYu+lRcjl7kWKIFGhXeQG9N+dmyPYHjsQ9xJdJ4GsOGKNKi1qBZzc8T
xsIUpwS7CgPvyCdh15RtzidbqJ0Ia12CyoXL/laZxQNqNTynTulx0r6lI4HEm/Z9TE3M8uVOaMnO
JJMZ+HVQAsuvFM0K8F+IKsbt/Lz6HVyVFYaAzhcTgm0C5KtodUeLiI/Rqp2N4d0qmr8kpbrDzkSO
VouIUraPwJVxruqKhnzQK4ulth09LIfltOyyJxUyDmKg+WYQrkxxaa02spHMAOt7snSnKA8LAQHM
oRX1DthXu/ZVudSFTueSKwtCQp8PYXyZpm9hJojwbRPoEGOsCtwb/IsMlWq1l1jfzBiOUxyU+W3Y
ijKwyAYXaZlWhV0OUSzck2RX9nNvOhnEiX+ot+YtY5cd99MtoaJSYSv8wJujYeBalj+LeFq0xJT9
hBqMPSRkJ/Z6JuP1oPTSo1D1dSuXrG1x7iBbcR7FCj5U59XPybtEfeFKv/KbGtDKdi/2v62qYW2Q
8wyosUwFSbClc+6RHrn5JmEcvTamo0Tl+VYtuzLFD/VMc5aNzQCCDFsb/D4EF5r0aiSq0zQPY39c
Mv8v0qYNCgkbBHOyLPMsfbZW5rmh4fiUd+VNFaBe2Jcgom/cSDgusrmLgO0Be4rZcUyPIf5WZbpU
KiSHKsfixQ3GoPFiZxzN+r5XHi0RucBm38VemeI+WD+QtpEoTDFKeBYD9YVhObOzGgA6WvwFvbKt
rOwR1pVZLU2jcWR3KfPIpvbUJnpQksyLiOaEc76//sW2cuHaFFeQVFMP2bnmXcXLL+uDqgMx6qqi
0XvRDhKuFqnjitqThgv8AIJPw/hmKuM57qS3fpGfGh2SxwlxKQiEemu8S+LxVp3VyzJ9vb7WzWD4
+Ix8P7JdYgBmJvYj+vK1p4kr98WXunlRp8YvAQuY2vxw3aJod7nkqWflUFMdmsekvJ86t88w9jae
7DgVZWmRIZbFVx6jpEROJYMtDS8osw2ly9Id9vMtAeWodr+AuEHe9y+hsEzaKl3W7sN+18qurVqF
mauId3uf3GhBdpRcaGbdLi7j5hZnzq3DCHAflRFFGBoKpj/NVSpYYsMIpG0mbfHiFiH2xyCzTUH1
RzaPhJUdLio6s2niISRoQg4Y51boTg27u6yfnyz6QmPrlUBdICrHm2hIDlY/BkXXB03a3EMBak+j
YZfXQJmbk+kY81uvDvfm2B3GevbmnrxpA3aHpN/ikfzCHd10qNwdErPGTHSU3GlLWzu2Cf6SnCTO
FC8/lsLw6rbDcw3kDNIlujfn9EJzvM4pWms5VK8e4l7bLU19akr9YQktV8utfU0t6HPIu8jOAzKP
Xmy2uyaSjqQYf2pyfZxr4wjwnDN3b+Ow+JExgWAIGARzCMyInJo0CSS5+VqFzSW0NU/LdW8Eq1yV
WDedrT5lRufKY7kHCWxQEun1etxsfmcCdlRIjOBrfyps7CGlhg23Moqvi+VI2rcwErwebX7ilQku
NHM0tpspQU5fmktcd46NeZF/twguJpsSpNdNh5jEto3FsVdvir+pMaF39c8+ceGXReGwlB0WEWml
02WX3niwhA2jzdyyCgYud3e9XOUWk4LQd1pAg+HUPcUuWpWST9zoCTA4CW3Y3O0E2XpzOmsd7Nyd
siJyiRF7xkKDpi8AjbiGMS3EcD96GJd0Ixdn4q1o7GXzHrK2yvmFlVVji3EiZnUEdS3Y2O6tQ3aQ
z/m9qE216eWYdMC8HeQtP6lbhlUWZpYGQiE2aAoy1yo9UoCvr3vhZgvFBuECxngU8KHzLEwqiANm
QnW8YT6DqxGKx9Iz+GMBYKzc/Ito+zaXtDLGOSTmXSxVqfBgqv6qS4ZXcRdz8gUrEhnhrorgY9Mj
PGTgwe8su7Nv1U4KIA6kyZ/BfXPAnXEf3YqiYLPaXC2MqzaLfqyzqsWJkNV3ae33ICoCPVfdHGgi
LKI3U5NuGLoBrmu4B+f4dDRVlCJYH5u+ln2IzNwXGE3UnfZMfVxJXkSP9tsb+mGQ8/lObwxFr/E0
JVf1vhh1TD2XB72TBNfVzUQCqXEFl1UQGPFPe2FE5THRJ7QTxwgyn349mpg7BOWE4Dlq81uZEAyB
oowJRRm23FVRksxLXrU2QthM+ydLtTDCZj3n2ddotgNtSJ8F7rj5uVbmOJ+3JstSpwJJWL2vUgcj
lh4kSj0UQrbTB3Kggavhb8Bh9sokFwEYtk1pXONooYPtkIURNkg7/BBRpLHUzvcw1nY4rwcN9AzZ
N9ixH9M7lQFz4IVy6TRO6lNXFGOb4KO1Oe6epSvYyGzGTg4/iRMwTmPLWx6icw856mY3OovoiBF4
Ct/xpWk0qqrODEIMgz2o6xAsgdTqLSCKDyCcwqVVecxdWTAdsBlvH5+PJ8OJhjkDyTbMpvngmOS5
Dy+tkJN6s4WyMsId27ld24g4fDv5yBR9JT862EfVqVzIpwkCe/vQXNniMlYVQZVqGLAgfacEktOC
MzVzGdlAcSvqlgqiTeVylVrqRjcaeNcuovs8PRaLoC5kPnbF5fnGr2LEsTr3uBCXsdQCsQ6sQ1P1
YHjPgnZJb2P6aA3Rkdqa4Clps/u6cn6VSyNhooIAI4HhEGPMbAYqOpcH8yS+RG1XBCZ4wxFP9mf5
w9RSGztll7b5nh5IoLwsDyZe4iLXRLNL6BvbMfZhjfPDWImagpp4hkCmR5xBNg15xPI6H6A5zHbW
ILPJgnwnGqQQmeVcchyB+yszXL2X8FsB6WS9gV7gcdBb3+wF4bxdqa42lPPJIo60tmOPRmipgVYT
HHI/cP12okO0IzsViP8OqrrCBtgmISVmdf/5jtw5l6d9kbYTQmH6Kf2UnOaWegtI1ua37rfiQqI8
CerHyJOerp93m10U04a8kwV1HbRT/jxdq6oqZklVFkz1TE4yPw2mhP85GcX3zkLzSIBc37RGULeC
OIxgJJg76Yhlpjr0WhkM2jzk3eBX883YADIZTo7dJH696Ifr69usUlYWuTMvrtoxoQocJ5HnU0I0
VzZqL6TVntj/OUWCBT0CvONauq5jrIIL+dQ2UjucNfTvQ4jE9uVhqrSzHC4XO3q9vqjPJw6zhEkm
nVVfwCT/+dHk0ZBkI4Vsp6Q8U/1WntArEBwCmyYwhmKzyww+FecXeR0OGo0AFesrt5lCpxhcfRI2
uj6nZyzkwwrfAcKUHETiLNCNs2yiu/0uDcy7BTzqZep0x8lnNDrqTXtKfvw/9No/HQ1/2uY2cYkq
SU+rRPWKfPGtRg4gMOzGeCf7i2+1WiKXMKc+VCkaRKpH09B2aKF+ow19hGCVwM5G/vhzPVyKBLFD
Db0eUD7HB6ZakQDEDOlYRkWk74F/8+ej5iS34Y2Qq4C16f48Y2GYYFQVWtY2Xni4xDVF4ANRKd6t
0vOAS5y5m3PnfZrii42HnuQCPONj9d1ws6C+pRfRifQ5pfxpnYu6BchDMhaK6imLuiuV1E3b37He
BMb4s8jx8ElF957NyFgtl89hioFPSjLNQ8POKfB2O9vfddEhJDLCpS0LjxRdpUNpwqI38XA009az
8loQ45vRt1oJF+NSY4ydMkLFbQiaQ7sb9mMg7cRzRJ/P7j++0HuptLrARcUyIsThH5J1CZMBPcvi
3LfanvTtfoFUmCAQjM815Z/2uMBGlZwWVJbAGadjtB/JP0DT/lBS/VzreFkdZj+Rk7eltr4UNIkc
qQZfq0q/ySa4oXLrKe/BtRnOqlOPlM01gquzSQ0HHVmw7UcPlKSOJFVfZF1yIXL2PQOIFxM9y+Qm
OnUjjD7qE+iSZtAg1Rp1iT05avRDVpNLJit3uiWdenA89qS/awbrViLLTwukNsRU9ov+CIHrUwZk
Xz5qLwWNnAgUKkDz/jCgzGKP6Gu2RrpPJlNwnoh2jMtR2qxI1FCgsV62jjHOTtKKlPQ2iqo/PwqX
nYYSUxMSpIhwfzGCzC927P5ZuG1g3ere4poB+NIuvQj8t50UP1z8HTe88r2wpWRIbCT5LjCPys9o
r+xDT3lIzuphDHDrCMZT6iIrCiJrA4/853K5nCjJsNnWAF/89wxMudMPwz7cM5XTxq0uuau8XT9m
Ni4cf1rk8mBtJancRIzxf4dHVHc5ocR5r1ZFs46fK6o/DXH5L61DPaEUS8vRrYBEyEJvQuswhQ+C
BW2nQA1ljqZoGP/gPEYeFiMkPST+Wl8LVB/xAeryOIh2zW+8hTjDRZOET7XbNpnsM+ZvMXvIpQ48
vHUW5LRBGzYWPgrSG33+PYF79/rStsPtwwoXbn0bQmuMFYoZ4g2KBE7aiA7l/yPePmxwu9coRmNl
+btwB4gzsYMUqj7RJTq35/+F4cgn0eiXaPvYwlfRlthjZFmJCmVk0KmAwMU4GXgjvb55G20l+B9g
oGAeBqPDp75jF852yPrSOE6Q3dFol5TpbDbavlfJEXxDv0sFCFGcy1ZVPU7l8jp39ISK/+eC41Qi
xf7679lc88fP4U+3durrYShw2hDlTJfzXF0M4VQnc7tPFRZA7DrmD6FVziPyx0QBIeNk4ETbVYcC
zQT5UB8wFA64vKhrt72cD1NcGglrE/h4KdW8aZ6cqCpP0QKSIzBXXN+17QS5WhKXRZYso0rTItLk
e3OHE+E+2ym7bh8GvacH6l4HA7LA5ObKbJkQC40SHWwjfzpnWyxlUo2L6i3tUev2i/0Cf7m+qs3A
Xpng/H/uwHVvxzamUMLmYJn2TdeLWJM22j1w/5UNtsxVjEU5qPjmGvpZ/TG5+R+60fvRCx2GGRZ5
w2auZ89NoAgwP9PGpb2MsQYLoyCjHqC9LzelI6t+Ojxe37fNQnRlhkuI6F/VYTQjWTFkMsMZtUF9
6Hb934TqygznASk4+8tJYijQAq8HIAmKnWY4XF+KaMd4FyCdVESgOPWa5IGqD2SGNv3xLyYZmRN8
fBfOCaDlA2mKGBtWF1bQll+SiLpjHF3Sdvb+3Xq4fADuCTMMKSwlxc7UnpDhOvNpiUTAxM07gk1M
SCYAAfapDdXmmRUZDRwtwnjY4iml5I5Avdi3SaoIViQwxaP8h9ao5opCtQ38WDsjnoJOBaDNim4t
Kz0MjUilh2znnX+W9kngo5SpOVGcPXL7MxvIOVW/N/LQOnnWQPhJcmlrBkkO8c+5uSENeO5lstfC
DrT9OnSnGzeMGteIvqfT5DVjixutbJ7tGq0SKTzT6CXSp8whVoo55dLXgBjt+8Iv2/Rn0r1ffFxr
BkCJFK3tLr15ScpF83JzcOTIcPLROmV98mCXEEuwh2SvL/VRmekXo0UDsp9Gp5u+2CF6jwbkDXQ1
kLVnEEmBfOlBgworYF4OnRdXNWO3ApXYVMdOllKIZ5nyq9qMx3pqHy31gc7dz9DI3SpVvjWW4oAt
wx3zZq/XT1rc9U4e2t+mnaqdqS741lvRqKjI9axLBspGLhqrOimTVkG3eiSP/QhqJQ3wvvyxKUVh
sgGJYyw/H5a4iIQKh1VbBKlfiagzda/LfFeENyq4cOXfhebT9L63d6OVOyOmyUcRJQ5bB18grK1z
USo1OWBTJVG8SsvOuM3tl+JvuptrE9yBDf+W5qzBVg7SxYzfLPoE2Thg2IfgesLZCpe1Ha7zgU5Z
lqQFhqdS9Xmxgkz61okwwiITXN9DnyXZlEsZl8IUfMBJuSsr+qTbtkjAYPOsRmOD1Wxoo35qd1ep
GXdmjqw24UESUblLUpARjx6FzlP5srxd37nNmmptjtu6TE7nhna47DKhJ9aBq78ULoXgDgRRnfLW
9pSv1y1uhtdqfdxGhgXuUCMIVjAKXnvmQtyR5rupjoJJTgWRvHm/XS2Of9xtwWPa613IGgjdoX1H
7LLepvhJkv3oT7H0sSj+OVcBuaRkzoBP6LvuoECwKL5hbWjRXWnrGFqvh6t5CisxrLKcVC+UDMD+
ziHkv3rbTbvMkRfR5NVmflitiat8rLqSogqgIvDoPKXRV1UWfZ2tG8p6NewHrKrSXhtq0x7Q4xuP
1YE9CdJ9dBf9v5Dioqji33RNZIdQUXABbP3qYMLNoZYzuOze0OxsbxE+Uoi+FJdc5aIks1xCd3UI
Zp88Dh7rImW76Sj5GWbMy4Pm5n72KIRrbPXV0YMwcOnDaxlee/7cU40O1JJUHCm2WVz6ud1XY+xr
Mg3yLB+dvpS+a+mjVEy+pRS764G92T5Y2+bWTNKUSLkNsgcGWgIEwE180AaTFIzjTvc+5wnAaAu2
8UD0cr6dUz5WzZ0zBl7QJirhPl2kIAu4T8h+bMFiKripbR4Bq73lUuUoy32PcR7Vs4cX5KswTBx5
FGAA3sXVP2eSj6Vw6bFryxSoVBxlbBN1gA974L9oUPwyPZAAQuF72Fcn49L5GKkLmOQgddt9arhs
Nie+b3zGXgAGiv1/PhmJWuVj8Txr0yTbAJqCAsdr0vI4VvVFBi/hdQcS7C8v8tAQMxtj9JU9mqOM
18LnQp+dwZYF2DCRGS6J9tJizVrNzGCaO67ktyl6mluRuPj/kXH++ZA883eeVUMopTDDJkZwsAbW
gaKXyxIOOTTB9a3bLiVlYhuQoFfMT3BpAI1Dy5bwefRL8hzuNDTukh14Km8nH4jtnQguuNlQg1I2
0CP4D/gAOTdNy7hLI6tm+TS70bx6l7mGX1zSF/CGueMBeLcviybwD5WdOJ9i48Mo74M5IVJUpiiN
Gk8J6tk1jyRgc2HGQ+QnF9s1nck33MVXHQNx0DidmwilyDe9B80gE+gHzKYZXKpRJtwZZAWnotYm
u0bX91Na/9ZBlS9Y7KYdFSNUuIBgip0/sMpClmP21ObZqqO138Pm1FaChL1t4uP6wR3w+iBJDcSS
1P8i7buWI0eSZX9lbd6xB1pcO7sPUKWLmi1eYCSbjYTOBDKhvv46enaG1WhsYc/s0wyNzYpKFRGZ
4eHuM/1OpLlL2C2YN1fGsRwV/rzkqPIUsS6ivKoRU08K3AFAv3Yne+3jpEJTb+Od7ss3HNX6eqOn
3hr77vWx/YJ20KUsQo0OEYFV5y5+kKIgJiswsWmlf9mNFwOb+ZHGKlrDEjgCSf0G/I8ripeWCy8f
fGmQguvne83WbKkUyTY0YU9NfGlYdKhXa7JnmjdjhjBb9itLtpjMXgxslpel3UBBP5Tj8WHKmjfm
TkPOnO/XsO8LVJHT9Reldui+6r+S/RcRw+taigmcJG1p2G8rsPXd08Pw5mxUN9932/xzEzRbVICD
NarI5TF+2J4tnsKdDGB5CfDZIyjhwTQHQDzok/7vKN2fhzhbN1RsSyjiYSrrPJQatEzcVuP99a0x
ZR2/bsOPkcxWq++qRiIKZlGRb3PtSdIDAnEwqNH10rdsrUa5mGhdLNl07C4Oc0xIwVWKFKhhYCQ+
juZBz05cWnFMC6wTP0/bLJPMQFZEbf3HDuyPdMcO0X0VODeSSzyAfQxPTJiDg+7Wz+RQb8rV8LY4
TA2+akLfo790VtKLyowq8agjey/RmKjl28jMdiYx8EYfr9yCFk/2hanZRsyEbgpCJwBY87lINJfQ
h7x5a7Mg4dFfOdca8F8GmBaB0pq+ysXiMZ7HTc6gmu4MgCboN738xXm3nABtYWx8A636ir3lpOTC
4Cxh1mu02GedATxY7coeemdv+tfIb70+SA/0rP4FFTJsmwt7s6QEyUE1xgXmkptBYz2Z2efrR205
p9MmvCxI73+l2TcLSSSZNiXBoXHDd1mgp24CwrDyjJvNdo1kf3kXflibnYKejnLSNdNVwIJaptuh
LCrXWz6sPTktxsqLUc32RZF0VlFNeXfFIt+kLKgNZZ8w+fRfzt5sO9j1SNHQh5RmwnxBUjBst/pj
DxZ1vgGT5nbF2uKosM8VXIPRh/7jonWx25Wx6nSu4wZeMONAzDhAgc9VKLhresCwhjFoB75rbfpU
ZcZGlceAqSysZepW9ktuS3/tMFx8n5mfVktLlQcDo5e25DbZso15a4Km2wUuGZ25jp+8Xp+AtfHP
XLUZqXmGbFn1Kws5sZL5ShP5Ut+u+Oo1M7NNqkJwzFZivB82drnt8ubJ4ppb8ezb9dEsusmL2Zvt
0SyKOtWykc8Z/blvdtzY5MmnNDmpxe66obXxzDZpKzRpBC83Esco9WzKQ6UXntqPwXUz08f8ErUv
xjNzVSJPWY4uL7hGrXXBvuyOrPEHxr60dQrF4vKuNB+uW1z0Jh8W51ypNsAAlioA3BPaeC4GFUDt
YY8Gh7uqMr3rppbn0LAmEm7wMsyhxrzMzDhpp8e2cacrhzK61Yf76yaW361x/frDhvpzMJONok5F
BRtIUo8oL4eSR4P41O87dArJW+XLmkNZnr8Pg7NUrtaT0SrlqXyKJN955fWwI3SjJmulxrXJm/mJ
0RSFICVuZRo92dmhcZ7wZvZfTt70HS58Y9MmSEwZXuomFlENeoeIY3ik093fsWblu/ZlreFpOXZe
LNjMUUR6bkY8+vGwJXsqHrYmyLbuTnizYTXvXj5eH4s1cxdJooqaDXj4H/oAdUVItbuR4unaptO9
SF8JbGs7Y+YydCqZFRgr8CSQhVX91PIOSP7PBOQd15dt0QcaYO2DQpoyXdt/XjXSiTwTmY3Xf711
hYKnQMRrSk5Su1uv4S8fsAtrs1GlBCQDuokpVG7MjerREMLJpzfTJfcxiB1igMOvj27a1794RDRr
Iq/CZRatCj+PzkxtS8475PyRfVbbx37cXP/8xXN18fmz/SeMQuHlaKh+Op4b+5hXB05WHogXmuCQ
gF7YmK0QOENbXSrwQJUDTg91YVBwqEDTa3BIa4ofiyjVS1vz9dFUijo65stwpxZhbUuPWii+Tm2n
1lf+zAPNa3s336zV71YNz0JXC1gus1RsjBLv30HpVxvtXHndpv8kQRp6eoED6VvzUJ7WPPDKCs5R
c7Y55pqYLp8cOpRFnmyI5bjZmK1dWxbrUh+r+GOVL7xjZzWSPuTwVFrrJeyhyraDeuB8k6E0mo5u
1DzG2pOmrZzu5WKl4UCHAW+Lv+rxyBU3y44jwCBp2zcWyGksRz/qxcvQokhaAdU9AM0vSnvbW4C7
XD8diw7zwvh0Oi/GnON9oY9HZMvMcIn2ygxPTzxHFG4j3Gpck11bXMlJtgkCLxrEHmf3a85GCBzp
uEcN+oONVlFlF/E1eMMPhfJfHMqFkVmGYBuNGpeZPWUIyTZ9lAPwxTA32o0bbe9Qr/NB6ADusjZ1
41BZySIXQ8KF7VmyoHRJYXUT77n5JNobQ72x9e3Y3l1fs9URzhat1PJcpibQiVBZ6UPVA5RjJ855
WICBx3xgwN351gY9NBMNz4o3XQ7nJsRyHLhsKEjNvEDjjEnbR0jIU/JqlxBBTDcj8iFq5tuY9Fum
m58hP+k1g/aUFKlnGSS4PvrlKXZQ70DNw3Ssma/VGhXqjhNhrjlsi+wcy53LQNBBP103sxwHLQ2b
dGJHAGvBzyeDNEg0cxXAj1wzXZONATRmwtbKJ02IrTMMyCqgXqW0YTY6j+gc3FStAeGMZwYO+utf
ZfHUXHyTWQSLIHaQKHoxZaBhWuxAOiQlf2VSL0zMJjUxc6uPWlP140h6xCMcyKrkN0kzdkRbSZqm
vfnL6bywNAtfDlWKqpzSwaEIJA6ZR/vL9dlaLlFdWJjt0KIgla0JPOKBKfeW4rEBnFg+OSMuqu7g
3ontGmv48nvXh8U5SrBLRKvHJcYE2pNgKsGVr03qNv7vTDXOLVnjd/03FielFkO1NbAC/7w59Voe
1LHGGCeSxPGIkvseofh2It9iN8OBrCza8g78MDdzOLoSqYMyaQGwQQS9iU4YUriJsYa1UuXl3fFh
aHbopD6C5IbAqwIdU3RbycWzxZ2nYeR3iYjC1jH3WQdoAQN3QgwkY1q5INcJLSLZ7qAXR1sr78xM
nBFJw2GA3O6Q+CwfTyKpt2msD6E6PKNf6R7K2q1ngl6KlIpHaBJ5QzLsbFU94qDjc/X6UbT8GPHs
bKVUuH05HGtF2qW57HUdVBytJ0PKzrKAkq9R3uWN6ZGePWYykLU14KiSYRquZvRuKtPTSOybtGt3
VdFvNfShtOKxcbhbScKrhvYJ0jKH2r4jRuw6ifJEkt5jtPJ6Ofe6ScRS5ocou5U6fg/61Zd8iMHP
jZHZyuBJJX8WFviYDDM+OGq3H2P9SO3MFUP6KWL1vq6yvexIm6wqAdFUNj0vXLV/biHxKnolhETO
syWj0VRDYVXlQdOge7aXPUsMrsVNoEoxglp57BqZuSRiG9CyHUWqumonb3qzv1HbcQeaEDAYPYmu
fKZ6e9SKbzzNY5fKoC1j+rHlxiSh6/ZIHOWh2yiFnrldGh3tAuw2veMTqnhWr3qRKUILetzZiE6N
mG9sc7i14OPjxAC/9kvHIV5mQXS0HVyS0zsxFPeKNkCb1lBAvO2YT6zMg4LqB9E0fkn1O6aWgZ50
LlWLm6hqwnq0vxnszarsG8rV53Lswm4Qz3oshyPApgkHNCdRkPmMn6ws20YKv68KZy+lLcZuuXbR
Vm7BUCjlUVf7UgnE65gS11ET5lYRWChtSH8kzugDYnNfcGX0Rrt4sSPqCaK4tYT/onoCTScvy+NT
M9hfLb19oEx7RUUqoGW/k4vUVc0cWiL9V7VQd71Nt4rU+Ty3MJ8gCW6Lg9z0B5EAJwEsrQSSt0J5
dyR0G0KQyNHJw4ovnXKlX731x3mchR5LoNId8xJYsGclpGF8l3kUSiu72MNQb8y14vdydgGF1z/8
2iwOdRFKWkVN0Zd8HMN2l+zV2yYkZ+jnbiKvWgGErFqbxaJG4tbAKKIe+iwDcmvi4hZ9G97GIAfm
cg06sZi3TBAB3HGn1pxZ7kucFkrrJiqPZs1xqj6VZe2VLEw5XXvlWfTWF5ZmCXDD7E7rSlTeUe0B
JyQQdhM1xK36OXKh/eSXnrQ6uOWpvLA5C0ggo7DlccTCNXsI1W5LHGU3OWa7MeCbOLRWSvDLdyY0
xUysBlPT/2yfAJ6ocgM6u75wUt9KHbeo33ugxOVRfzLH5zRlrt7KrxDSe1o5EcuT+2F5tmcSM7Xs
QcaJmJo1y5CE6q3+RcWcwuv6KCKEqEp2+36FC2Mazy/n8GK8s5ymU2tmDS1KNb3ZedFI3a4Jqv65
0+97J1gZ4eKZ/7A1B886MU/qVuBU1H59nNpDU1Dv6Y/VrvLlg7lCoLJ4KkBTjK4hFXnMHLfYGzVt
RklTMbAx5CXZK5VwNfre9W8rw1q86V5YmrkymuLdnbZYuP6tC1SvBIXEhM1yTvFTdJwIi+BiAvjX
T2udRMtVbUebSvWOZfyinlo3DuA2CHF+N9aJm6NtI220fW+JTZ1Yh6bTD4Me3Y+MbmpmI9hDQyUb
zs3QhJ3Wh3VV+2Upgiaacpl+0xcISILJr3puu9fnaHmKPr7oLM0zy7pSewm3V8V2vsskCVtdvEpJ
iXYT7IHScU1njYli8Tg51vQkgCwWcqg/J7IRQ5hVGPyG1adbQ4/DrEU1brURdMkMsk3FNDTFAYHs
zF9UJth47ciZIIYhIvRYv+rpyq18OoLzI3ppYuYY0mhoDaeF150kTsqQb+tg2lN/6QI+UTqCgAdx
UpvjCzNOgE4zcAGfaFAAQgoiXwVS53dA8xr6c+l44mhCwE2FQAGIBX5eHjw06qDrwNNzlkECcnqJ
Eu4AQCNb2XmLl7ZLQ7N9MCR1hbFigcjRRrt/dt94cVBAQ3w31j+aILotA0vmitnFbXExvFnUsjor
l1DIgiAOipc861yjYttWrHFBL17XLkc3O1hqlpegbConVDjFlc3el2Hky7fOaUo1/oNHmiU0+KW9
adwXr3qDiacT0RJ4VXszQGrHPo/atohemn5jFJ6lnMr28brrWApQlxZn3tW2KCFJjF3JHd0zISzY
nEv+qik7vtY0uXjOLtZsdpRBwEF/r6DqaAXWtk7QhVMh/S+es4+tPzvPdSGXAgn61CADFD9UbvbZ
KT9EcSCD+b3brkr8LR81YBYmEn1dUWchnkVqV2kNCtBl0oa8b9wRob7s+X2f0pX0acWUNoNmirjv
7SRHQEJBMHRaO0BLqJviiatH8L2+L5Yu9KoK1SKo+gFoMcceRXGq93IG9ilEwbDPqm2uayv57uIh
vjAxWyhSGJzTwsFDHSndmJi7EgzhTrvWTL02ktn6aClXHEfHDo9wJ3UysL+sdc0tO8E/R2LMIbMt
T5wh0WOM5Dj1ZGlbE8VS6z7xTFfx5MfE71b5Xxcz6Y8FQkvtz64izSPDcAy4QFDhezno1So8/mUU
F/aheFQVyasT3RfccEXtfLm+N64vHG5FP5vWnArPIyZOWCTfZU4wqN+hLXndxOJOv5jRmYM3U6Ua
igjIsLo96MpnKp5KED/ZK87vR0r8S+y/MDPtnQt/O+qjzkwJC2cLLawL4Xbmm+IgmdXi0Bz0A2D6
oVXeOQ1/UiecR8GDqHZC3WoOJR3woPMtzyK3E84D5BI800m216dhOQBdfMFZQAAffVokHF/QgjQx
CJycEHpaoen3xHMgrQIBZH/F4trMT7+/mBLmtFDIJnRiZIHufBDt25tkH31Dcat27ZvYiw4gofbU
1d7a6bRfW4pZeGhqzsfaRuibGmOsz2oAwNWX9KbwlLNw3DYwwwF5BMRkYn/1Vjpt2Gu2Z56oye0J
+Atnx8OpeycLAD57pMEkFbJOxrh2emb+CK+/egS+PAUqn0HaETcx77O1t/QVG/PKqwFYJe3g2n08
SBnyW1l9ys1uJUKs2Zg5oCg2x76GQDJi7KlGszPePIc1hrQ1L/fj+eJiN3Z6OSTZFFwZRf8+2Q/V
ba7vqtbjahDZ3+36sc2fV07AYkr0cebmb/RDGxldXGMnDh49xtvcr05lCKl4yCg1YX5uN4Nf+UJG
c/1/OaMzb2QYtUpEiZ1hYNdZe5U85fnryuCWjzcUyxRQ+aFneeZQrNIerQK1M2x1ikcCts/Bf/ZN
d00IEvYedXH18cpNJP8lf/5hduZVhgElesiaImT0YE8+dKridqoXr/bI/5tQ/GFo5kb6CkiATp1Y
M7cChEhTPzb0B78xf+IaQdkzQDHgvxzbzHugZGAmpEGCobE+ZDoYF/hneRR3VuaslHPWFm/uOqK4
IbHA4umoB9CCebECsIrtK3m9W9knyy7xz3mck3ZCcJhJw4iCjpyjSF3AIxaeNgJxJofq8T/oT5v2
9q8u+MPezJtYNWoacj9BwT9XzxONeH9AqvY8bsA8EabBuuzBvwmtHxanGbhwLRC6N3LqVNPdTv4+
+sW2fMBra4ohRjd2SI31Evy0PNfGOEtqlCKVylIDopOHNrQ5MamHEk4FkhxP6s502U7cTNp50lH6
sgbWWnznBS/6H+f+h3zOxWgt1lUlnriRBZ+m7sZkzw9vU2s9KEhW6aX+TVr1YWzmZKJMipq8xWmv
ajff9b7kFndSQA+F4zpgd7OCxkdDNd7qgbyTtuvk5sse/MP+zNvwUsSQxrUAJR+2zPpMKOr+p57e
DmtcUIsrirqA7YAKGJrrswPZK5bkaEC1+llfQPMxMOV3mRauWRyN/imPJF9VVw7mogv4sDg/l2Wb
QbM2BRKnstAO7wxHqnYuyTLIKxkP133A4pHUFVBayJqiWnOAn051GY/XieYDhoRyZn8rKWStkjNt
+V+OxIWN2UrJpsopLrJTi4HyOd5qIG5EafYhQ7t94ZP9ana7NqZZeBCDLhwVvJ+Qaet2ZqtvrJpB
MBrZS2EFA1SHzZFuOlEeNUo+RaV8GJNm36qP2l972bwY+SxqVD2u1wnH7GbKRonAxIYk6vH6Ai4e
gwsTs90ZF5BJ6HtkaE7ji2p0K+vVNDeVdVetvaEuAimRNfyxV+YJJy2yqC8i5GnTraFEa6A0+NkR
sWLCClfh9XEtZp4XxmaxYuwjPDw7MBYVm7T47Bihkf6F8sbleGbBIVIY64HVxD7RpFOvpiEoXIu4
uXGMZGUwi/22l6ZmUaGKgB/mFD5EZ8bNgIJ6DW5YO2rOpm6EKfkq4vILyErAYGCFlmGFZhEd6qZ8
TYtPRKr8BhiG69O7iKBSjUnb1sFTNcjHf46MEh21QkkkvEKCT1VHB58eVB7YnH7AVJSnYaveX7e4
uKATTNq0LR1kF7MpSDpHgNPRwqO40u8E3j5zAYxW1Ynn63aWo+DFzpncw0UUZKMdF0BKKf6oAD3P
biUb7Uz4XxWFMnM3wXKqu1JxI+kzWVO4WfE8PxLXC9MTLq62Jbzd9eqx0s9qs1kZ24or/bHPLgyA
sL5lVYzTPl2gR7/xQKQKjSWGUGtvy80atc3aeGaeVE2bWCCnxzW2ER6e8Q5xrK8djbUhzXxkrVEV
1R/gs8Se3E6KzsWpdfUHa8OBkYzOa3wFyynhxfaYbXyTFUNstdgevxOi0DC/kYKpX1Dx7APdrNVQ
F7f9h7l5wbYRdaG0FH5slF76vPwMni1XKelKCXrZioESpgyqCXQv/7zn85HnhI1A8UjWpoUYVnIc
hxUcvbkYxT9MzI6VDmSw0EuY0OVHJgepHY7Na76Ww65ZmQZ6scGpiCmVpm5RSX2zlY2a9Z7ShJay
lpNM4ePXnORjNNP3uLAzwhslBZAK2AUtUlfixXt1N4lCSbu1jtHlCP1hanaIlLYuMy6mIY3RRLMs
nBe73rCY+GW/dpgWb3QAxP6xD2aHSQMAQuQxHvZqf5JhAMDydZKGcjYlqBbctUxrbdfNjtIAPlEB
GBoY+6HU2kZ2mBdkI/K7605v2YptT83R4CSY49INifYD69AhnSeya5QmKB5fibGSC/wbt/BhZZYM
qDqSfI3g2j3RmEwvsJUHRsft752wpVe9Xh/UcvzVP+zNTixBAbBRp/6kJuDHAg+hkT8Wbu72QImq
bvrVvF+jo1k+Wh8WZwc47vrEjFPc9pV6S9hWQyk/3xrxipuYdtivB+vDyuwAA/gjoO8DzIhsP4ji
LeleFB265OMIVMwB+Dn3+jxOW+yaudk5ppbV5E0F96pu7P1EizEVHNcL+8uB8GNUszPcUJuWSmOj
/88iu570Z1IUwX83ktnRhVIoIfJE8NHxJ+LskmTfiUfW7YiycYpPevt83dzqhp8dXqHSXMkioJYm
rJTpVZsMouC2n4MqaGqNqteeklemcI7DprqWMSMSE3dOQMYTFV+uD2hle8/ZWfU2TZDnQs3DpJ6S
lIEDQEJbonLG/euGlv35n3vBmHkKzqxcCAFDNnZ4trOzM+kKSE4+FPb2uqW1Ic18hFJIMYjfEaQk
e2+g9UczPjMTRZr85bqdRdIXCPqqpu0Y6Nie941UY6OV0aggNx/c+gj+po1xrx3yh2wTb4bQDDM/
38gHPB5v/gMhssVQ/GF8fq0UdlvUw/RqRXbZudiOh0Fzna/TtZJuimpl8RaDyYWx6ctcxH2ijGU8
Nshi0jgwO1B7byGWvDKbazZmG0TWUquKpla1KcO0jlHmTkyDk3Sc+q1FveEFF+bDGhhozehsrzRS
zxMjRVpb2EU4dt/zKDnSfK3bdfkN4GL+plN+MX+62Yi4FjCT7pJtsSf+m3nzo5ywDgBe2xfTiC9M
mUqj1mj0+R3jAdyKV53QZRBoQXLzlxKZi1HNokhHDBsozh+T56fl2WqDaK27bnXmZiEEJCW1PQg8
6tlfBzRo4rXhLO8m3Ca5WyM4WvQbF8OZhRJQxHUpazFzRDrl9aZuznF0B7Hw6/t8MfReWJkFEKlh
XOEFrLAUjNQMbDKWP+KK2OxGlng8O3TGGgR92l2/RPsPk/PLVMQ5G6oEDpFKIemenW53fUhrnz/z
DvE4QB93hCuq0bMha+Q1Kdc6npfX5uPdZbYNajRZZglohv3MEX5lE18mrllSNOx8vT6WZYfwYWi2
CewY+kZgR8BJ5XogS05oQuWFRf/CiP7PW///4vfq9vfZb/75v/j5raJDncSEz3785w19Lx94/f7O
Ty/0f6c//fOf/vPnH/GX//pk/4W//PRDAEJjPtyJ93q4f29Ezn/YxHeY/uV/+su/vf/4lMeBvv/j
t7dKlGB8uH+Pk6r87V+/2n37x28AaF7M5fT5//rl+aXA3+3e3vOX8tsvf/H+0vB//CYp2t/B1mSA
AnBCXpomVrh7//EbVf+7Abj7D/FOsKdDSO23v5VVzck/fjPNv6OHXgWG2kSQxQ0NW6upxI9faX9X
dRPlBcibo+8Wih2//TH0n6b/Yzn+VoritkpK3mAsgJv+dEoAB0IHqCKr6Na3HWtC1f7sOHPdGIG7
opJv2XF8g5tGFkal1R2VqnVGl9GOhqMiZydL1aLdoPfVow5lgLeaWgydT3pnnlUQYPmNVhX52dKo
LqFZNsqHm1jKzSRyBV4b0oAaSdtCcLiX696ts4Q5Li5RPPZ0ToTeuTXv9M4TXRGJlyzjtvSmMKmK
bro4c8qTmrfqAOGfnLaeqnYU2sVZar5YdaJAac6CM97Rkg3FhkhZPW5pm5aAdNV6XdBtFTlN8lXX
9E4+W0U3ZE8W+JcHv+717jEbTBp7lKi4CCgiccJYzsp4S0YL/47kzCgO3K70Now7s4ZyJGeJUXu8
YbHYQ+ep4Dsj0q0TlGnok5zVXQf1PUmvjkS07JwyjdATL/ouO6Qyq+Og6w1S7yBkLTJPpGa/V5zC
sb2eZni1gL7NI661dJ/WtX0DEXbDsyqWHElsxcUmc6T0XuaWDRY6xaHJRo3sfEv6npzIYBvgsewS
1EkyUj1J1GbfM+6Qs91mgAHaksY2o86TXWzoTuX2aatupUiybN8sCuVNStrmG+mb5jUrlOpe1ofm
ewPe08esavuHfHQgvIrXHMgExCbeoO2c7IaB25/6LhkPUqTGX3QuyjCmLEKxEu2Tx2gUbbWJkSZ+
YbVVo1zSk7M15t1d4lTC9Lnay0+VEPU5Ja1xl5hCuh8aQp+xs6SvllLjEigRjR06M5Mx0kbcxIxq
YWT3xT7JJL6P5C6/7SUdYmmKA12CUrPprVPW7CUfRfxVw2dvW6YZhy7u1S9gChg/GXlT3xiGjORU
oc2D1tvsvtW17oVBGEJzFaJVz71QpXuFEDTzAGP1wnJNO1W1k+1Z1cpnTvNmWxq99VluJPMoRdn4
UpRFfbDyAhXxln3VxvEpaowMIIPMJM9DGZt7A13HYUSG9i7LsJVcNdUyKMFJlXRiZYMrGyvqrzic
+tYqsuIl4i2mSVb7p4l38FAyiey5alYhalHWfVtGw+ehHOlBZpJU4mMsdmv247itHcqpX8u8epB0
0B6Agib6UkLyQnMN5qTnqG807mmIiB3e0VvigAUBrz/oWlKUNIgt24jee8nIvzIlFedUqtDIqDcx
kG02uxGkM79AKBMbEUzlubkVXWYWnsrR6iY0kKziNJPmZJeJ80UdCdn0ccXvdFG2D1U3gJpGZaMT
DrZkoJETotluxGxBQVhDRubaQ4mOSWJrztdIksCtVaQIc2UO4IaXazYDm17NWRDnpnmswFg7uI2s
ojDnSIRkbkl66daqLOlzIxI5DVKJgoqcqHQT8ywJ2j4xAPDAQ9EzRc4G1pp0bE+MpPojToj0Jkir
c5dBts1yjbRUiv3AUpF6aoEWPY8BLJ/5dlLYhyRPmqfeSaMNKyvjmPZMf1Wkpt87adyCiITbMZoq
+557gzymyOI7kzyZtC80V85lcm9oFGdRHTvpJalzx0EboQEJwQE4/FCABmfLzCo/2jJVQq1L4ltu
SupzbcuRb8sy9AoH2qX7VFjNPYvr7kngM/HklOjNi6RqaepqwhCA0MgtPSTy2EFqMUtMd4Rzfa1F
90CVhr3SLjLOg56Pt8lAoBEAKTfFlXmOMQEddjCsdDjT3Kp3qE41m1i3k2+NpFqeNFTOQ9PyVrgF
WiZ3UDkcG4+kdDgWsdR+ZgOWbXDSfh/BZ6ILVeYphDmz4V7tOH/ibT812I80CzNS6ptESuID4CTN
na1rEWAObTR4o6x3hyEp2h12NnZRm9I7PWnKvWWl/FSIGGwEXUp9reDiqxajcuQRrsqBkTnWjkdZ
+lDmSX0rpwYYkKRYnIlaAuttplHiRcJo0TlnDGhlM2mW3wLgPnylOtRnvEqi/L3MSXebt3V/qtVq
PIEqu47cVMNJlBRD3zhGLm8pYvlb2op4r9hcPjtj3IWm3Gb7UesdMO+2Ve5qdtJ9NwyinCMy2uAR
cEbL7fVyfIJmAi39oSWMPDpxyyDb1BCd7OXSkr5mQG1/s+jYfo+NQd1qdp9/k8sk6d0pwZTCnqT9
BiFE3uZdVoOhoeKPIGMyvaFKOXeLrmrBDG8r7KaTDP0hZWz8XgKxuYf+jOTBVw5fNHzx7yVXyD5P
y/R9QF/SU1SoUeESARw7Hj8Kk4dyzUHCIKQmOVWG2n01BqM76wAT7XNJ0l5EnxEpZFUSHZNIJ099
NEgPZt1Gt7wrtR141jq0eqP0+8mJUih86hxEW+iQZs8ACCuJC71n8ZIbcbKNh+gLcZxbWTTolIXm
EdmUKrO+1Topb3vVquQD6MeG0pdkBlorkuYgS5JGNm4VhajPtCDw/KktS1Cj6ZvY7+OBPRmi0B+T
QYq/JJKmFR53UFt0+5xJn5IyjnIXvgMhoNUqqMTZxDbdNrayByY15BGEm+ZbrRpkr6rUekf8yu/z
ooZyS5Gbfe+KtimDOorA7Umr+JPR8OaxqHPwYiCOyqjSDFXRuhZrCJpcBrB/Aftra7dOnetb4Rgd
3JwdqbJrjVUVB4poyGlE0+opZUVx4v0YkaBsIvbIjTpNQPxqOMKrRW3u2pKr94aS1K+8aJ1PVknL
o2VSzZfLiAHzS2V902cQ0GaVbbzrVMkg5uloZUidhO27AkmQa/eMvRCrM/eD7uRH6gjVawckZ1SJ
WigFRbgs2016xw3wy7lxohkPdp3LR8nM6DdDqjVf4xxU3BKtfb1v661tdj3EbZLqrrB0KbDtakC7
X0c6KONyULJkCQZsic46l2kbbYy66h5ku+ZvRWbwrRrH3xqhZRtCJPlTDWXwfZKP8KQRgeBGgWDt
DjKJoBhE0CjptvqoBmqkoTOqUg0/HqSq97BxJHSdgyDi2NSlFnSpIh7LXpP3pFS7t7yk+buZDEPt
GqpcfcZy1k9dgskE2JCjz6pMDSOU85KAhbmOzCBx+jh3qWZbZ4hst4ZrVqI+NYnTHGRn7LZd/f+p
+7Iex22t2z90dEBqIKVXyfLssmuurhehhi5JJCVqogb++m85nXu+dOcijfNygQsEQTp2WxSHzT2s
vVamt7Kf+C6qC5s6uh2OZBLRKeh9eSl0RZ+Cvq5H3KqeQUKgL289xYXdiqqojnWVwdhFGb2TbqiL
eBki82Zcj5zCzEHvtRcE47nzJpM4RWM3GbSGi10bMg6LqRb96BcLvZ0dT6TwRsO9V1LvYTAQ2I0H
uxQfFa43sAHqsLKpzCM+Y5uJZp9PLbuvVLWAf2CKZpLqKm9Ao9ZHXh+HddEeh2kp8xRNm+q9hvm+
DYu8fED/WHTwXTvuokW7Fz2JAI0Y1XIpWl+a2M+IflW+0Z9epOgtGQV0ncLC8x+vXTYH4wzgAmkh
xEviRnoixr0m9iWncjfmKniJRDCnTqH7jyqYutsB5IMb0tEeWtXgcqDJOJZBqruRnfN86V8Lkbun
ZpQtlK4iCF8syP7dTr5Trh1I3jx3aID5EqOa84Sizedpmo36lnMBwETb1+XXrD2/SYOJt0+eq+ch
LuViHtChOFwEzZZd60zlRoDtMK1JZe7lXLdHRGpVBdvle/vWDc1zxqXZSS3QN9cz4KiTDF7B7SBs
e1aNAPp98YdvvhOQu8k4+a6XIj9qETr7TIbQxCai1kkkTPCs6EgePFcsF6Ap6nt02iwbvDn2oUCD
kKOB3SomEEY5TZ+/ja2JDkVn7S4bp/HWaXJ2qHQZumvLe8iAEQVSIBI6aAKTMHAoDnV1wjwbvKNd
unolTujtBjF0eyeAzG+csbEY4nwW013A1Lihso3OnvDrs3IVNOsV3ssxwXRpo7y6hK6naJpN9bR1
LCYvcXwWDkjYgCKDN4Lf6Fq3r60VwYgdSIJtWJb81uk7chdAOxBx41BWALK7zBzRyAuhi67pzs1U
N2DFbJfUbYz5hCSbf9RsbuEtquphao3/sOS4ytM5YhaoRy8cStRQWgJyPHdcaydqHudCy3MnvOCd
migqkyrqvTC1TkNBdEPh6rV1HsZhb4EZdZVzLmmvjmS2zqYtZ33yshHkux3KJ9DbyZTaOqF2Htt2
EW+z1+PKIgozHc/hDJuflaW5g96aPUNjAkFQY6gDjqRgKEL0/kawR6oHG62rVfQEkhNAJ8c+/6jA
l1GtKZ2aGxpp/6v2BFoHECnj/pNjeOOMCKBCIWs37qDKdl+U2XxT17N6L9hswEIM8bK7BqcYVqT0
aEzbYHhyB49d4FLyXe2QoYIIizN94DIWJ/CGk4uGAxkluOLcjao8shFZJboEdIPRoVy4+z5yWRko
l8NOxVMQdUnlocE1sUq770rMwV2pIjgxqiVoXhnKWp6nyqqtgSt703GclG+VGdSz1zkcC9hN2xqc
9Qe7iIjHQgfVEeJJ0NhW4VNVFsEQS2hifq+p9GGc505DI7sI79ysMfupncl2aiZ33U9RtlHaLLe9
tsPeCN4PMZXKvNSqGXisRDgdOt5W/YHO2KjxuNjMjQueefmhCm1p0oDX77Yk9VY3TX9H0YH8jvgo
GpIeKYsbObWif1S4LLeGV5Qlge11zIvF2zMd2HNU5vyxrJfxyYOXf0K78hKmXVT5TzkawKuYS8rS
NrBzccxlQwT2Q1i7CbH1+Jjno39fOlx0cV9J923QufQTHmInJ8J355P1MnFBxKv3Tp7ZA8O2lLGT
dcMn9Jr4KasHIMNLmz3NbpUd5whX/0TyeqNqtzsX3Ebbgbjk1c3H8h2VX93ELuf6K/SaANGLYufF
ULJTvAjObqHG20UGvkoGgSRNq119zHXu7SdL7BsPSL51aQC8TGSCvXRd/jnNVjy3iOfWPHOmLq4H
2d34XeusqZ/Rb9yYftc4g3yql3wGKjIjd2U0wm2q1Dglcp7md+M700ZWZXcWva/PjaqmD4Dk1B70
GPkUy2rMv2Q7u2dHmHGv+ORtSu22CKL9+U4USL6UbbDcFKbib2Me1ierimaKo8Y2R5CH8EvbDjBj
LdRxYzLX/XsJjc2VNgGEk3MXbqjfDNERyn72xnVM9OKjpiETuQT5GNvSH95yiDye0MY4l+kEJqLd
Us91sZHAW19gR/0urgLiPaLq0W17zvhWBzWE6TsEBjPvqm0j5+Hb6Np8N/jd+K2D3UYcwKubIafF
u4Tq+4XyCSdVhPM35qjuYI2Bx15CxWUNSiPQUNtsbh7mpYEeAjH+R4G7a9OpsngEbXBBYqTMPGRW
kBO7J3WHRuyiD/VrWzD3m+SsS+tpetEuHJ246/vMoqNZBQjXeMM/CuK28VAs063LVfE51g4yJgg2
59tedjwlWkPibtZz+AqZnPymzbzxURZQm6TGieCewFidJoTtHwZ0rzgi0gfme24r7FPrOxtNUdTI
F1g/LZ3xbcT63EYs6/eOUeqFg+ZBJmOI0YLjxlNHRB+iT+DEhifZc3SHEuWHZxgCNI5gKttVY8Ju
awOG9QSwuI0bGGHYWyd4yxFLyFjlFvPamB6SlE1EE/TLDhdL/YEkiGqKeSWaQrcJo1X2ZW0YXmpE
6v4Kd66M7qZREFywyAZ8451TgOFtKdhrKwOVJ7zwujGGlqnt1iGEKkAjNBLcvF5Ob2zXsSNjRftJ
4YM/IptHsBpIYRxs5Iebye3pxyIF/24LUR5NhziY6gHbMKeXmjnTA9gBa5V4/vywqHCIm64rDtgX
USo1LjtV+mgt7gvAxYpJAaTme0WB9Bhus4E10QM+tyftqxzJC9qmtvftjRDMCFBA0eCcRW5wcsB9
hhYcvygu8+zLW+H3kP7tuvJxGBBN4LoHwGDhLDtINZCDHhdzF+Vmfo60bRFmz/qrt51+XpA6fcJm
xYz0anY+EBTTS9BocLhTqk925PDGlnC6RH6zfAzQBj00iNmfEWrxLfXa/sKDngLFlbP7hU1qSvIO
l2ecgyx1g5wWqyBeJ7I8rjuQIaW2M0iQ6Gh2Y7iS5UvY9MWOT2PVQ9FU1et+GMipI5KAk2ooSJ6Y
xvEOVb2YMM7mPPNWA9KwG+qpHGrX13huxjo94ZvyoV9mnRI2g3KKLty8F5MfAgEB9l7sKju/O72u
4edWxWNYNXSfN5I9LqwPD9B66T8i6VG2IlBT3oD7pX7sQYiETRphl61K1cFPIrZ114VL5ZFlvrvN
XFO+kGGUME8s25mMgk9M0+yjct0FlwMBT5icHbKjkwnfMzGihDL5xH6PeIRF95C6epsZIUj0KEHv
Rt1aVOadUObrgQ/0REJXfcM7hVBWjYpL3ZbjfU89mGQRZASqpdKndBu5Q0iSUvgVwshhHoKV70rx
0GSFX8U4cqDMJlUHXvyygMSru8BXjJHUnxCO9ROVMetk/qJN4+l9w8jM7suyqy6gR6cwgzwQ2XhH
DMJHHg95hwUEa5U+jkr2x6gqFC53EGtdG1Uel35sv6uuRq+G48v9QJfp+xBR976pSP7ohK6+kZme
03/hutFMGNqkDiZ/X40ha9ZuLtxHxWq0qP8rbMJKO55Tp3assjs4RsNjVnhT/C9b13mJdHWXemgP
S+wIGx7Xc2nOHHkoJFJmdzeWc/dJ+pq+LLYbj3bE2Hg1W9wfXS++mioMdPIvKMVLzjut0xAFgTWm
eonzjPRbeItF/K9ClzitvWvSxdr+u1QZmlAQw+VJG0FXQBqx/VcRZK1pF5mnZgzrK5cqDrTrWHXf
ll2Q4mG/qy7/Qs77R0GGU6jz+FDRhCzXr63jXgeVtklLk7LIddaVM2bfdT2T41R52YV7sn/BVZzv
cLrHs9DYyRWC+lu72ALsbKa7VfVcPfKiDT6vePXj0BTTfhmK+jegyF+4cMDWhOYgAng/c32PgfHl
l8JR6ztECzh2uCjCKCmsoSe3wB3hqaA+IZ19jRddda+hEHlwJtW4MUrNuBUXXCdbUjBYUdQcYc5a
AvbT1vsKkRNYR/VgD2DXql/zxXfexdheb+raLL8Z/i8g++vwwR5DwFWELkPPp7+iWFqTzZGPQtNq
QGLm3ga++20UEz2Nfdndgf/UVfEim/4SkbK4z623rEHngzy1dka3jN3cE3Cax+Ze94gjYq/k5k4G
lm7+qCX+VwXTU/nR6V5/DT9XR3+usv5/V1aN/rGquinfuzc1vHV/rate/8qfZdXg32AZulYsfQL9
AAr9qf/UVfHRtaQZockSxDqEE2zMP+uqHvs3DYLQI14I0mKC1rf/1FWvH5EQLLiEBmDMogCO/jd1
VWykn+uq4PPxUVe9jpBh77BfKREy1DYErtgvSuNiZ3fNA0gOXwYdIzoJ57hZsfRT7oGJSeyRbk0b
6w3c6S0/RIfle3AcP4ddcwHzyoPaOWf1KT7RA7xVD7ZI+cf0BGGh9q1PSVLvlqRNoy3Y3XdX1FB0
sLvxE3k47sZoBt1DDPi23bO34uJ/lVt9Co7uW1SsjNpSXBRP3cNwhFe37iHNNKzUugZHmNrJJ/cW
Tnia3Yqdt9Z3buKm6oLr7rYrYm1W4UOVXquBSbSuz/p2epzmBJ/0txaMP/PRPA279s45ex8uekWK
9bQZjmwjbwIgxdDMtZUpgepfkbAvcdF7jPLGO/AttCLvHHQDfoRfjo7zcFWMSb41LPYVUkix6sG1
0+4zPHSIu3O0DrbkMZ/P7b6JLu/mVO4r/Gx+U1yWfXRenjCFR7zDlwvlTRBGx+WeJSgWHOozj0HB
uFb32YO70xsMEEIGD8iipFXaHMneOxbQNyKgKgwfMrD7SHS6+GhBqzbT9zpbd6AXfAm2en/F/Trp
sDWn7BaCmrFzyF45dPH8e6tW822hYjBtZOsyhmhYg9wpW0lQreP7xamF5/Su6MEDx+gh2BmgldAg
dfAwrvm4TGisCb8N90h+e34ysTh4scdqW942B2g0wiXYtdApYmjCyXZDrDAtYgf3al1tUXI9IOf/
0L86N9UpvOAJz9GaZuB4L3ZkiUNMu9yUG7bid9627WPxmUeJ8ywP43nahF9oOIOI+3N0hwTIs3cY
7rszcuS02Fi4rxC4wUCD2NmSm/KqtAbAnYHgtHkL98t+qBPo1YJ0jZ6de+xP0K4X9bmstnxNY33t
0ViVQCqDQ+Og4CyieSqGuOWq+dbHNG5vxwuYN5Gf8m4waRXyWKt5W5i4Iyv6MGfrol471ZqU6L4f
14AJVHH1HgCz3qKTGySc+elSJbGf6DuxtrFa8636XA8P1+rPk1uvcnGaQkzTq04DsBSnWYKiROqm
4LrnGEX7Wp1w5ayHMxSacvhT+IlPgW1Eknk389iHekKbQ+HlCNnfHOSra8peDO9wkr9QHIuXCPC5
Q4AezyCZve3snYb48oGCfjIjR75tV/4KjgVCGe8RYfp9AAZ6JF/jBtACkgQIfpYEqnn9h1kVMVpE
05Am206ndk6g8MKwFdURIVSN2ts8gCI17sd4ivYQPx6WLfmY/atIL/Y+uuxwUy5v7d4+1yQW0T5P
W/AWC7HPPvSDucwSHLkpG/EW+3ZXp5K/qX15Dh7aL+Tptgu/z244zNKwXvb1ESrYa498Dx7b1O1X
/dncN6saEZC37s/jCaKuMran4Mlf06SEFjObYwlrtNZ0XfMrKWasfMCU/BXcxFjw2Ct2yIxMA174
xOyD3/DVuPEeOtArtjF7JGA+N/Gob8dxxYcxRmwRIrN00hf/M3Rjls7rvk/cfVuui3nH1Um9lffO
jm0id13HDjKIXw7IGUibPmvEgnEmYon+YpzpHYKuAKh5FK9WBXnpu5XrP7NVlCXV96Z7hpazv5Kb
Zrky2cZ267PUDU+eSuv3yQERx5ZHoJLN4u6Adt7+25zMcZVOd20SrnLwlhcHD965TUkZY0MMmD5I
AdHnpQJlu35FjpEiPJhWKvvISgXktHdv7LZCNEfjYdyDHO2J4Tvf/AN3T/VjW+2qZ/Nc2iBGDjKE
8HNCUE3aIFgKWfLK2YaXcf8kQffCnga5jshzD4dkC8oQcs0bpr1CVWhlX0y0CuwGokByt0RvmOvl
3pP4wel+uudP2FNJjc19M9yRMemb2GFxtx9u5eqe7yik+WKLFoZwvUyfRXjMo9vcWU3P/TO5JQEo
Z4ibGmct4mFjnGTrmVX96FzCu377Ga3aOoZmior75uT4b/xEwIxsXoAfkDru10E2nWh+V6+9s8mT
Gfrnr9w8mmqKyxYiMkwkenSS+QPB0qYGQ2/Md+UKSa1VeTelIEpGlRgFs1WLjfyA33lRkEsueAA4
wxqHA8DnYt+lpjm50Ym9I9EJhlSRjhFkUXcwG3E+JDV79soy9jYtG1NE3XqJFWqBJ5TJVjBvCK84
GnyeFIurbxEoMIbYrU4IAOsXeu6GV5rvOKAb+bH/8oYZ4KiPoHuMzoE8mH0VHVHJWLWpAZ0uatDj
nDyOaTp9VH3KBIlxEmMw+/rPuf0cT1QhYYDOmxx2Mm1OY5hc9Xex7WcOuwqyivzWrAfwMy+jZHFZ
QhjyPgMvx0cfxjasn/zSXzNZPTurYjrVZiXvoXXlNCDLSuuNM8Vib3bTqkna9/AuBPM1pmI4tTLp
69h9x7+Gk9ovx+wcoKm6fQdb3g6PwqKCsigFCkHGfQdLD511XC7+a7Ez700bTwfz7l2mrX8I/Hga
45nF8qKPIag0XqbgQrdsZVbuGu86JR5d83mD/yhAELHtZJwV2GjgVC222KtNmZQm5kiQhCmXm7bZ
CVAKWfQkb4fg+coD8ml2GdqSbMIdhKP77NpQv9Z8s0eFsI6xm8cTYt9AxGZbrt5CIKFiqtcsXKPI
mQ0XovfIUgDN/0m6BBXS/94rf9AV/vlHl3zzXV8xgv2vX/oJ8/j/GOQIxGMN2ONf3WpKEHT+MQE/
YJx/gzimptPN9//LX/nhjAOt6HHuIylGodJL+bVh4H8xjgz4yShCjEiZj+b9//jinP6bwoP3wQQJ
fOTPvrj/7wiNBRFKfyiSI0Bz/ytfnP8MbkWoBxo+6nsBgY4Zik3B1VX/CzZc5Rky4ory1UA17+jN
DI3AvDkr03Z6WdHAGEKBTNHCgRX1UM5fVr7ILPZp7dERvrbhroy8Hc+7CJkSBUwWLuyJMvxhQc31
aQCE2j7pZVLii+S2tE+Blh1AZX/+fS3AzXBHUahmN8uI/JmMZVkO8q0sR9q2ccU6fF6KQuFXVE+W
Q68qgg+6keCHg65zl8MC+IN84xAFnCB81HsUBRhV63BO5xq0SzdZX4145I8/8IqJfEmptNdhCNRs
l4NpygWK10gDWfw0/u71NYxmUnxl7UyXw5VWF9+epIMHVdTYZeu1ho1fiwUwMy7IYha9o4MN+nXu
gt9fAsy2QPIuHlyg02D4iIfyXTIw5o53qBPhpUgYKDzGGoZZ6cY+gnwhXo75W6odJd+A+NHiy/Qh
3sD2jsSgCZZyvANmp2E3CloWvZuottRYo9YxjfgSVX6dNBTS8TW0xWHSXTMAZpKQa90cOd6czfhL
QqACoFc/3g2lj0p8OY3Bv8GxjzewZmD9GiDNDivsK4Ufi7IRKyAipeVbUPS1+PIjIbFHlrzCd+ua
K/xg45gCmSbbZNe5nZyqxQ+41wZRwDs8y0sb18AOYQSM+PM1VHObKfy03uCBEIRkAhP+Y5cYn+fX
vfDjJZFAHUyU5qEQjburc+Koc06QYzssgEFGD3owqkF9r8ToQuRSQD3lsxr/XVBx3ccRw4BdRq8L
EsjRgYsG6GSDAfQkms2KZEFUQ1pK4iwPiR1YvoAoxHEJRvrj95AIH/sKJCI5gBWryuOa3fz5hXry
ru8eIK2JZl7pOKT3Vij6XHepX7AJx4rmg8ZXfqwoqhqooMTN5BkLrNtcY+GKPzb4UIkCL+1VHobL
x0aCG1Y1EGt4AiFom58qlS0Z2FUb6Db8n4XpcmOEtxceBMHRA8FYjjMARkqBddDucl2O+o/T57uq
RFjFsjwS9ClHtt18VsBaspsGZKPia2rJdcZ/vNqPRSckczAR3mhbYJl/TJ9DTY3buVV+V3zWf5xe
wKPxecOdroAv40DLYIR+w9gs2Je2B5IFwL+yggBT3KCjom3WSLwJUKT8xfD+CeD+CbD9S1oBDG3B
laUrIMCSuyjqIiXyV1smJptNokCNBMWyLHjBTE3ZOuzl4J5nC2gqGiswmPkRO/mKnRGLDNneA2Ya
n8AXh8miADK7Z9NmQFL8+b8iMYyAEP7zUK+9Cf/bfgGhHYzUv55VpGdg4q/I97+OVNeNzKrWocmP
MbZN63QpLb0FT2qLKuvSK7zW3wIHfJ21f374z40TeDgeCIm9CMpUV51foOR/eng928bauqJJDXYJ
trfTNOBte2i7lfDJ3Xx+XIDclr9h4/r1osFTQ5/jOgM1ThRCAeznp45lkWWBp0mSYWd2qMD9WJEQ
+AJM/9wDjlT/5kX/lscMAobuwpAg6YWaAu7Rn58pJQDZNUQx4P8XHrsHq1/ZuhuaUxw4ENvw7MCi
aDB9Oo4+r5+9sQyHJdYQL12qI9g1KnXJmyGEJaVl5O+Q0cYe4TmQchAamRywcAAL6zdh8buBuxjY
T/sD6buA+xSyxcSNouCXgdsS8i4TWbokGqUTvEhdoY5lgHbPDmHT9e6ZAyAFqEJeCQBHQ+D4Pehm
BLl0d6GemvohYLXVQO9bEQYv/7x94GH8MjiGQqQfYQ/5nktBevLzrI4jIHvsCtypLFRnUEeR4NJH
T7yZfVquclljfL4gmKpg0qWCO6zk4NyXQRX6O+oAaL+tGMc2s7jrxjsgknDjRYCR9DeOYXjRBn3q
/U3L7XWfRJ7GKUXnf6ZS2dfBNGxKW8z4hC81zvc/v9zfTAi75kzR9Y/TCf256JezUY4FRW5yrFFQ
mheJEJKK8pbAvv9OrfxvvSWoVBIQzEM+GIAh/rclVg46vqRycaOg/jPeKUVFSxPplg7iQspDt33P
wwGzNPM5mh4BcWb4IPT7CQhSKYvytp1FN/+m1+lvtgHpXcJd0KtEvkvYryem7H0DlLBC6XagNX1s
otYZvooIrsauKce8OXGbe+w3nBu/dM3CMlzNEcDCrud6DHWTX3YUCDinHPVpKBJ3OLHALETEop10
gScyT56Q9w1hNthIv8L/9wB76y85qTXp42zpmJcqvlzpQcvQX75siSYMxMGsZwECTfd6DZaeKJ37
rADk7EYGZQjsAPzN4jev8XMb3/UtfDfwGPST4JqDe/x6bv7iSkup8Hw7I/JeGmUfOsCxum41VWAI
2kYj+GZYEo55T24m4U7Bt5FPuTVAgyGDn/7zLv7b5oIuEqbS99BWhdsQsm4/D4VwtWRVaVXSVcoN
ECT7HfbYNKOZ5B44OIFDGQGMEbyIqcbNsxivYC+uRgPSq+MCtrpbAAAvVv88ql/31nVQzLtueNTF
/m7Ucg2aC81blYCWmxVQmgSCBBcPzQoxoaGuW7CzO9frYEv++cEI2n4xWddOMZTTXTSb+ag5/Dof
RgIqBVI/gSyY9vPgzCIAxuVWe0xCx0oa3YNpsxnHeWi3zlRNUbRyu1pke5DqCICbyxLS6n48Bh2c
0Ir3I9ijo1IMAnkRGRhnSaTjGnuhSsCbSFgzevSB+nVrwDIdRgW5nUqgfB5KpwB2NPaAiF42TVTI
4Jt0bdRUKzB7A1gRkKVBI3UNGdBHHmShaJKhIiTaMe7O1btR/gJ0U+vmPo0bwLPqDPBYycth5bQV
zV3IAFup+oSSQgi9K2bfh9HIJUONFCIUPdSaloIESMSQOR/CVaYdp4BVKZ0wqvYakDun24QDSNLR
OQ55ne4UMlFkaw6MFrAowGJm5UNnB6f47jY6CqJVRdCjFqVi0JIfOnyBMJDrOe14gJcm2y9cBoAe
bnMDb3wFfrXO/WCyYNE7n5W0Jxl2rQ9Md5439qPzFydDFV/jxbde1gknDgWvkXSWmprh1fPHMn9p
sqH2zk40jchKlbBGKOWLasyA+XB7OWaftazQghUjdIWOulvboVArmvVYtHhsqp5sAI4CymkjvL5g
DyF4hcoqtnNPwk89A9SKFOtwvWvjDv3Z/Ll3msLZVUvVBYcMrSVIPgNSWdbv0cRr/5u54m+DDWKt
jARJANR20MWt7hH0gB5vtkSvQA3K5gdoagXYgU7NfE9tcFk2SxUv7uRC+UtB5ycTm7D3wwoARliE
33GWoIb3yxmAOwELFYFg1Scu/M5fbAImqMiXuUUUnBn4FOjFQ9yK7gkmr1BuwjYidK/BQts4uFaF
j9ZaZBjBvdwOK86bEPeydWf5LGVeNXdOJppoaycVIt+0AJPi3UIP6koKTgan48WaNhkY+FcdAOh2
6051qB+lRnz+UZVRhVofmtLyPg0GAfzaNu+hcbbLKJhvbyL4MfOjDGeAI1Zjg/D6MIoK+UPIwgLT
t3aMU8w8zsAvGUEiBuxrCF1c9Oc2e7LMObDQlZpq9IRoAs8tcIdxvvMWLFi3FmgHrfsNuhYaxN2a
KCQV0BCgLLuZ/WWC8w0uXBvpqyABpRdYBc0hdlQawJhxcNwaEG5kWg2AVlogYW98oZGvbEO40T3Q
gN4O3AH5km8AG+ZLtkfHAxwfIyrEzwWwSP6uqqm5xiGtYP2mDqTjI2lez3kJYAX0ByNA+Ck6OffB
jOXC4Sdl2YTJiCOePTWeAOIgboUuPX/VNz3sdJObqTyO0ZhFTYx+IQCdgd3jVx9iJPw6g4DqX0Gt
2ewM82s1Usywsp4GOzPgGmhBgasHjTiAjYw/3g1hhznLymK8Lp1SRfBimEC4vimLDh5ws4Tt/Br9
EVI5c1VgWppBLKpa6SAagB7282xG72UDkRO214U3wwnt3FzBwGc0R7lqtn0PA69oUSNJn+UjZhud
IRK/xKoBSREg7Fn73reuW4JFKp8l7qoSthHSJVLbwvHjmqHxVj3ALnbAqA4+Th5yu+hMEVs1iwXX
nQrzKHhRS9GKL+vU1xsQBrmfX8USzviD6ZtxfuVt27XldyRhVHkLuWkt13nRYAieZQh/+sZct1sJ
/35EUfUP/zS3GpfUIGTv3MMM914Qz2WZNWCYt76/HR2NowM0OZzGii1waPNyZKUAxB394EBhRXyQ
z0Ax5uEVMKexc62TcWRlIU4w3jl+Z/ubbIwQsGZI/UETGV2VWbMbxYBlG2WBFZ+Kwmvfof2DIdio
XTB/LWfwVWUfzv0NurHg/qANg7bvP4I5d7ZlefvDs267Bt63W8JGbOeqdtRnQfTs3OfEIiTKkcLB
ma+mBR736BqCdQUkCJ/IoadsE0ZTLVFnmAEzJqugQUuhiHndYK4DgA2QPwE4CrEr4rGrLzv8sUNt
B2P6wOjQoBZawjakNrNSeKiXqsbbe4WBZZn+OCKVykf5HHq9hhlhpL86CdQbYJoc5WL35YhFxv+h
7Mya40aSJPyLYIb7eC1UFQ+JoqijdbzAWq1uJO4jkUAif/1+WcXZkdhrku3DNEcSqwAk8ojwcPd4
N8xt03+gD0u3vNKJK9MSMb6cdnp7hCgm7mhOZdPoa2q0oPKsOYRKnogzivxJbhNRDjQtHgj9NVre
fNx9JiOcMKKjBhJYjHAqtfcAeyjhSckQA24lMCGDOvoDE8XhdYe3O6jv9K2QUEr/Cdxqdt63Qy35
oON7hm2zDwO+MoBKXv+jp5CXOwyC61Z9xAQrV5/HreinKN/sQ4uhhdpb4Amx+VQCZbtzt7NCG9bl
ezDM9YOZwbHuZ1Vd8qXCTN/CJF7ZTvpQOtNwSqZedN876ffdk1eHJf20V9+r97vrJAuhOo7+DQJM
n5b3mxsOb8LYXzxqK1hcjMcuVrK/TQh0mofhcjo0nETqa+ACBj+RY7I0imBkR4Mi3a5fKn8Kmvdt
FC0oWfpxXp13/d70mXtotsr3l9xXUcnCJ6NABOb4vV2aMgbjeg3IOHjvpmBFGlShPJuoIs7VjGB9
dab0LamnrBrQ2L323ofuOjU3wb7p5KYZQxAyeMFe15zlEDUs3ILBvCWCtEGtDztOwl4NGCHV77M4
zWWxb28S5YvpUzhhnHQe9pFZUokaO9kDBdlBmXzwjWQcfaTzHlOnd/X8uZzbjG30GRdZ9q56qqXH
9F4TZ3LeZ0EG7/Q4IWGfsPsO0zEYj5Xc4/ieNsks0cChydjHeRdZARgdo9Gc0AiLo1/KGSF/Fgbd
WxFPcTkfwn1gyaOuJAofi8pm9uQOqvm0xwMXjERgh05txm8egn5l2ygMOOGnUbbQhx/qpIaQdxiT
ge6xkLd29BiOM5F2HyiT2XW5RCXhMRuoEtlZEHSMzcnDECB5i81mIFMIyjZrqvn/DEPnJILBpCfC
0h82NwqS37iDvAzHCUNS6D9sYZZg9i8EIUK0P6a2ERXMZADbZwRZBAC2VwT91/H/vxIPTPxwZIpT
wv8g8i0f6sfEDHx6bIcS2yfjaFaf1hIpfT5cDmfXMxaiiCkjyt844b0E+XCQdCnRcFVb3QF/enHZ
uTYOESSH0yZK0oyFhpW8WdjCtsmvxiD7PizLgjO68nbFQfnrp7bx3I8YUhImoATsT5AlwQtetj9q
ap3hxEcp9lqNudYMQJIKsO9fX+nl+CZhSj5HdBmAV4XZy+wKZRq7PwE5NczC4zk64dh1D2pin3fq
/HX4Aq979H8L+Fq+2o8PeWGSgXSBlsUIN6Gn/TzGiPU9r9LjP2iyCCxy8EUT2ZK5HAnchA7U7mBY
3Utc88LMMYF4cMyyT2kepU0cQesK3G6RD7BlzfAlqGEff0LxKCORJ/26+u0rGWypWvD1b5dsv0nD
YgzW+2SLqNiEevfXLF+nLEQFtrHf6qfYTflvQ95HTOUshEsStspcY4dYVYMM12OR4JHcmmhNCgid
hYV3mzSatHMIem8IsdlAD2jSXABrmvJjonFml1BKUITAju7h8FY3KCYiheJEi3UB5SiLjpTmofeT
fY6OcxhoHr4tauBWZDWNIsPLColk6FyNbH5J3nhmluqYZAG+dTmpW6UiiOPQ35dHEQsGM+8S0e1/
Juu+eO9T/l1up+vSnCmxCIHeGEgr+eo04GmfjNKiwhunS9l5X6VrrJ3yHsS3xvyJMo9Y5gMFL7X+
A6W9FtGhjAovHF4ZtCsDRilijxY6QHmZjN8vfrXxSHvJ3vY4Do0/+idTeoBDx112WdblY5pNW0Lf
MIxjMOzgCDTeyYmqLnPy0GzR4h20H+oGW+hsF1yt3aZo289MxiJ7Um6Jc0hOOjrtEbKU0AbHC2p+
fjGevHSqz2MZtUtzW6vZhHPuNxFnfLa7s21ZXNdBD8lZl738kPnBBtGl7Ke58Q7JAECWHqquaEro
Z6sI+/qoK7+d6uM2+u0Ipihdl2S2DBVtNw777nES5zOJ8fIWuaAQH3RPt6jPTj+FBc+yIqQgqKGh
roCkhhK36w+tSmgfeub0WGm3zhERxVAHRnT7UJPGudunU1rsdvIJpWgcfgfGv7PzOw6dYeI82znA
Qv5y54Q6RBuCGzp4Iw9iMgVlMy3vvJVslqJeUcWsZC9uZSLvo6l2OSy7lBc650PTZd43tqxNfwbo
qCeKbSUE5fBEgtabRxQ3bbQ/gZbpRd8O+yZMcZwL6bvEql4fDW58m/pzmX0FDUDwd0hVx0F2y8yU
ULb1ihENdBfR785+s4NJBBOEN1nX8yt/CBZVnQMMPFwD5gJ4UL/jgFv4HJK2xW9OoDz7dqxqzPhR
oxLSxfeKGh/cuUw6XQy3pgmS/s2EQMhrvhGea6bb9SXvbKjL3VzWARNLVOQhXxllsXzfqBRXQ44A
U6drDjeaeZMrMyhb5pp1xXBLyf4EzzN0ehZoYhx3uxvqzGm/FaqnTh2LceAfQqmKjYOW4ofTnZAu
bxQY13KnGnA3k1TyTXHVEz1EChXj+GULZ28M3kWVSPj2pgxbtp8o1ePYoa4zBhnfmYNg0OYGm6UJ
IxbRFyndu6dkjPlE0nYFgSiuCvbzhuCWdYEjSMpNrCwvLY5kPEzwraDsitdQajquUC2LvTFJAMae
1th0yGtRmy40sBU9v+B5xn7h9V4155+t6Kp4U+TOUa+2zwu6qulbq127SA2viN8u9JryI4qakqEw
ExKlBxThw/rRHZwye+thGkBL8oiSrvljnXfYA1Uv7AI1rWr0E8LEtXhY3NLT44lcV8nlrU681YJV
fmYLlSJ2qC+AqWIAihESaZF+uo7/oEVW+rdZmxEPHiqVdQa42cRIJCj3229308K+dxPytwMgQucs
d+w/of3D5ZXUTmqfuUBa7n5yZqe8Xfq+YgS3oQgwgaKiHm15i9yknG8g/8fceEA1f/o296ndiHZn
HTpz1AqaQXagYcTK1HPqHgcbROk9v3iNHK/xUHfdthoa2cqzs6Jq+5akcTUvx1KWdoX36WLfyDyC
zi1HZEuMGhlFwz9dx7ZaA55rbX1bbweztq+iYe8KeQeXMj8Q/8guiHGk/acpSOxncW4zTJLn319C
XaGcmw3HGmAcFIDp+jCJiJnWlHMcphJh48SzNCiI7Uc74CSXc68NmOTzdXOVWVosd5mguS9q/8vG
PNGWjw8v42w/FYjCjsf14RuV2un7PHBeulPRj5CtMT00ASWSo8vs2eM95XWWmvTpj9ap7FhfV1EC
2Z3v7pbWXs+Z7aGyXBdnGwyRfdzLMw2dqzkcKoKp5iF1nJlTnqPPnlJxm3UM34wbZPfQTsUUIm12
/c35W/RKb+trhQSZB4RR73Op6/EoShuZH4ip3YWtvlTIwG/joIwX8RBjyTR99OrOo+sJocTa7Uem
sWjfgZ9pg0ZpDCmVnaNdTuBCBFNSDYch86XyH5xecfbfRa5cEBs3qSQquM6Kbq0BVjLaBZDj6ngi
gi9al2RNJUW2rGfZj7YWiGkOh++N202EOhto8PYRIACfH1wgYAF88R2dEhaPeCrU/+y0GZm/d8br
y+9rMbJQaQvpNvWdHJas2HK5MIlRLApn/lRmZce8ucJgY+ORyrA7k3YvG2KhBqus3eJnqYE/pA9l
jMqwOwwgZFyNvSId3XcN/qztmK8ajOzWHzAEiLFFmmzhPQpXu7LXdrGbBlYDJEQo8m2B/hmclDv3
KtHBj8CaqyZxl6fZrBUhN9IZ/u5a2890xEd9BWx1HMoR7fWf4Rz1znDjKXbJA7Vwe6Fu8mxNwO1b
bmVc0gsug03bP6OZidjbbLV3JcM6GD9HexUX75vYV/wVxz91OjxolJ37xOQ8w9jgGbfDYxxSm3EF
hcMz60mvvI/GxxVoObVEW8Ppul3ipc4qd0JIOp/DpJn9+t5wmtlH3bwy+6IzlQS3cR80/VORgsw0
p1TgY/M4mXUH+bvCPmQkllZURAn4RY6jfcUPHEhcLtoyZ0HXSDX5dcAPe3fY8PrVP9SZXfexTM0y
VK8pxifsXkva2BMJ3xSXuofrGAsvrlO/+o+eqHwuj7qD141hUsuYBdKPx/rPNtQ0ED2sWUd5wvMr
y7W4Dr5KPHgZei8D8dfSTy3sc9M5LtJaaGp8dQlSzkgaetiBT2ETVK658bExoF+n9rYUr5US+hAG
HYXeizQ3Ubu3FX3GJ2A3tQd2H0zTml0gdZYs/N6gGqc1Val2Q+A4RzTi5NXNxFUf950a1Zwn8Hnw
SMh25FZvr4nSULkr2oQla8s41/swTuKQlXRbJPJh4TIRLmm8lhsT5IoODBHa1W8SWLL5SrSuMGmZ
YlmyVRPoMt694s3Toq7Dek/ezV24V9urbhpagW9ksETDnvuxWHoQI/ydkvuqNsUs3hWRb89kYxyV
VTdLp2Ls1JstGAHZ+05V0d2E98M+DfnoeGWJYYMI3GA9rxWFieQEE6uNkbWO+w6P5M8BP0b7YyXL
h2+OhLNIIXPTjFVAGciDKcvGnsbtYSyqTZ4n/rxlf1EswqhEQslOxyH9q8VNwSQgsrGp9uKfcEV4
zqJB5+1q7BHWKekptJyV9Nq4mx9Uk42t+GaC1FHBN8uqiuFEOfvc2QQx1DMGAs5h0x57AnLWNhbe
KPPJ9UItwXsV3ErACUKZmhjxMMRV5peQgDcPo2gslHTYxd54rP11NeUbsyg32b6HQ7bUyV2J0DFb
PWpt6Th6f/ZyCWMNFR23I8J6KPSmFwkrtBqb2s97OSfe3x5hcpHdQWTyvPXRAz/iLqNGJfxYTVTP
TJhZE0zdueWAKBiPnd6r2TPFGi8lqP7S0T2rougfv/KanRobLF0sdZaT13VK913eNPPiBbmmMVW4
3lUmDar2LrXJc5h3hJmJ8+imsZHLPXWmRgoqj0LwY5tTeHznQUR83Y1DE/YgzhefVMWPcggZgVtj
AwgTtRwxbBtNEf/tGqyihtMGcY7st5rAOjFC0tTmyMnLMNtvZeVMe5xXEbriT+MaNbH3hxaek30q
w8WvgxuIf+XCrawxyeADdbxkhUsT80APylV7+hWPDJLPL00stLvlWdJmlDWipnYclrHDJO0413H6
AmFJ1BSH7cOGVYJXPxKC9nxCLGoICWG6tEmDewMkzqD2Cj+I4GaBhuVt0OZB476VYSJmJChpO6D9
iekCZJWrkoMFQC3CQm29m2JPL9m7qemYCDdLDb6539aBm4jsYVBYt6T3uHmp2pyxFqhN/bp26lVX
r2oMmtRwzhRHC53sVEMUe2DGro56DVVKRaI8FP6iRXHKjGP4hNh2o7JHZWTr7vk+12vl367Jam++
8Rl+wgXobXNzonizWnTQRHYhR7sDgAyeXsSTFa+WyXQOJdJttNSRsXHusMVy744hQCwTqYb8mH0K
TTQkJe0Em6BI8imNsCm80eOkiEAmp9qc99ReGt6j7ly/qXAr23rEYnLtvcp97AhiAHYPg1kX7qRv
asG2JEfP7Vq86JJSJTc77y9aYZ6tqVLYLpQ0zM7SvzbXjQwci7CITTvddwXQMBog7a/FkqEMiKAH
oSmoaoqNtzWNYGaULbtfaHp529T20KwxNNVi7vz0a6TSZglfbWi82+6PWXiZfjdWisoVdxzj9LOi
wKkKtT1uAcyIKshlNC9G/tFZ/tyXia1X139OK3U5QtS0w2n6CRcgfwkpriQNCxQuhN2KEjJ8II7B
1QN/KbNhcoJDSTuU2H8/+kG3VqdYL60Vt+LG5iArYaok6hWAPh6WfY4APh7de+nMugQ0agWmaoc1
cTloqVnS8De77fbV87tT6lfGQaETZl7d38Rdk7XTSaRR1tX3oSqqGXnVxM6EqH/dOheQIh5cFxdu
pLHYC1Cw75fkHEkl5Z7HqUn3yDa0CdV8HlfVtB4ekOW4eydyMzxpjl6M9ZtzVGPS7ztM5Gnh4wVo
TyjelbPET/wsfUN98c3GPhi4h3IVsqBXYokPZ39cCtfmnFhIjfzb0iCReF2kDZxQZO5ya51jM5pU
0dpUKOK+I2y5JUgOcFiI/PLMA2r4OvrNxIenarNTeMSXhklbtQmdZk5jBRLqkAiTJZ2gwiz8Yp1g
6+qgeRAF0bxLolHnvZjt30n8yvjhB1PAj6ws1v5j2HXDNuXz4Kce25MoOvdVw9GGGKytI4WWxxgO
8/ZcFpPhUxNsWL5XKvb2r7a2xd2sgk2VNxY1Azfgtz41j0M4y7JPD6IcvTrKA7XYIfBKghz/rqMj
BcMTLrH9N+MMFNYmSnH8BpRot3NuCdXj+GvRLRkPnQWbvTTWmfY7emxk9XDrhhsPfX10FRFgdCfr
5iZDZEe88gnHgtLbuuMsHCzSjjFkXafKh7kjZMlJISuqDpSzaY+dK2Gzo//kn9HA+hYpJw92f1gz
2KFS1DBptCNS+4DZ5d7+92knwS8+D/cyFPa9s0VYZKKiRRs3Ui4JHgXHSYc1uw8WxhH/VpNX8afe
V5SrMqAKvhgmN/nazAbgvKden7RvNIAX39B6AUflEFChNXkY4y65HPYC6keUO+s42/HFPqJYbrQ0
cUDhJ/CajDcHf4JPP6+BvmkpXGHe6Dao9bB5SxNF5jn57od2D8rS4IIY2+Rq8Wc1ZzkM5AGXQ9Mv
9uXimGOHYBqI4qpDmUhNASlZW3t7z2/E8RyfP+2xYGrU42SHALqvBaQ77RuEpyD+wgnyIdKVs4Lb
VRq/1QxzvkLk1ISc6NMKD0cA4kU+7+SwB1HVoHi6Qph1Mw6Fe1cmRKU1SEMEufW1p+M5wFzZhDt4
bhYvQ/xFqzLAN7KOpxKowANV5qmaLfEdN3eXAnnJU71wyOhzuk2YGZ0nvJqyuz1ou/UxnLUokR33
YbaK47xDQtOHcOx9EnqnJA940BfsQaUsyfX1sPkbh8kznkH3mK3PS4kn49tCV7NPSV+4cn1wN9VQ
2RlMtjsGW4ttRqK6gmKt9xsUDCPwLbvsyHicbfpMJXMNvvp4QGOcA+IdIytDZW7Me9m1IbZ+bg05
Bv77YHDjqny3VHfrBQ0XqZzIpzvh2VwcE6K5+2sfRUsrBwf3DRA1V807/q2YuEZ4j0i47Hf00LQw
xLRJixmlkxp5WB9fEf7E9ALkAFbYyLGuEA2mSxauYPNp+TsGpUaI23WtDv8CP6QB8CNmdBbzSTEo
iTTdw+I9eTTBmC6fpmAQMRSICYds/Whq4mNzdrrNm9+FtYq76bTIeNuxNCBZWyD2XdGoRVDi9z7L
IZqRgYz+So6KRtJ3DSENjbZKuqWYOrTY6mDgxA0HAnpsM6Y1szhZnyZWgiEuAzWHpItpjtAD0sCZ
8LEVKQ4yk47+XsswcD7i/+IPqBUIZovyZPYeHPFhjbIpXvIinFeNFh3vwmY+JdKN5eetovRGVOIQ
g38aK1EGEmhCR1ilNiGUqKdkzQiRDlisA7je1V3jjV+KnTrmk6IAssBuSsNoF/95WAoFk1DH3W8R
Wp5nHFE9cxpRKLmoBN3QAiVuR79XXtXaJSo9Bz61S8oiS7SN4qnvMRQX2KbH+/51kGrzv5J4REv2
NDfwSZ+y0bHwadkNjO3zpiPgt7FOZTPaiSAoS/Dtdq9kJGexWPxKDZkHvFh2thyyrp4lLm00Z2yD
I3jJMKLVbuD6APH5/lDqm0kWdlN2KmrGD269XZC3PggsWrX5FjN8BtU6xyPAyTcq+87HZMF+u4Q9
ztJ/2ES2NfXrmQfL8MKpQzzxCF2EH9O5V3QBXMAr2reMeI7+UXRxzKQv9x7wFBS58woUhngY/9FS
T9lIrhtV+OvtaDBnF5gfW3LBFWGjxMssOkEvm4zKMWbzNZQ+7csYR5oLTqiakbgIKTDmG0+A0goU
r9DDUlSHXTZpp49trexeh7jEDk0NSgd05hHHsB6jXUHAPhksc8qW6vKIl93J273Q4rts545DauXq
qctFJ+3HEznZOhPRvoUfIe1YHLSPlZ3h+jqYQThjTPcoQ2+RzptUORZznMrJ43O147JTZX1slwKE
Q4v2qSGwJw/OUSVfoiDHGnlT84EuPgkNXVecZNLHfXVyErcwT07t+x5N3oXu3mQF5hHmpqn3mpwA
Fs2iRjp7btv+NVyUt79tELMhMB5Rk5mv2whdDw6NriaR4NemGx3nCcQRnyT4gvKWTUPgnBe4lZbo
Z5cxpgdHFmvbKJgKg33Y62KdyjoBqFf9hItrztnS66dnaF7Xrt3fsSgO2vdLQB36g3IA476JKxDc
VZ6FeXFxNQwM+VJKDzZv7sicc+Fu6Y6H0Y4nXvy+90QxNq+uqPuu+hR40oTBXpjvqPlae4h0GKeZ
91CJMd37HG2EnDic+ZPa/06cZg3JjCLEJ4ToS4O+4jGuOkvxgrYPtw5MdbDvJsDk1kf+pOM0QEa6
BDSNQyg8FFF0GqNpmJD9hFlX1cfC3z3ittrZaelqauJ9bPopczwSRAxV+XEJIBxMpwDqCx6EMNEc
5lEQyYTpP9RzwjXdZSKoeNfqudPjF0/Uys6O69zEUQuI5BlV7jt8YYG2k8G3lY0LxvwMZl+2S38I
iUrGaWWxXF9eFchL/eWy6NrrKA8elC/sRGSxcJ1iwyyVH9edJmsxsMJvgYqbAVxVAUfVIZgbtDd0
Ebkg6rEMBnWz09U1yR7N8/ZQdbakMC675ocgJeb+XKifFpFO/ciEZ45jKYYczRjLP9zcMatzHMEh
iL1esBOfxVkQJgX9UWFBGRT3qHDidTy6o+nwB4C33M77wSk1bpLHAIJg98Wfd+DaczmNeuofhiCB
gPznEk6DM5yIDBRiFRmGRGoPXVipPibs7eJq+Yqzmq0SblmDW+8xDGZ7/KJHCxeZb7pJuuWslrLy
FWYKi+ZPZQt1E3ihpefRl1ZOE9jlRslLgbENYVQ8kelE+JQDSoTZu80IL9B51EIa/lJ0bLHf5nZS
qXpMFzzj7NG2m+WPJgi25K2GijzHOVGVrTFc0f0hm+yBAa5ECQEGGhRU4li704zXgstUbnYSFRwK
6u6KcjvK2O1mLcm62NCSxJ4Gz0VgkHSCj9tFpM36Ccg/NJRXsawrwuOI2RLGBtJg7EtUXW+AJmDv
ZZB8J44tt/JoyICChE6fqO6KuyHrgrI44HWIzOCJojs+z2/IqkYH+bSHakUj8pdi0icqzr4OcspG
VdMAUyss8l85pWgl8YIYQ7DL2a/q9gt+wCu/Hxdq8fdcFdHmYBVz4Qi5oUPhInNCwX9xMLRTa10a
LyK7dnwKmB72ZMEH3Qxz9VV3M+hwZQ3SMcsDlqtAQjSQQn3u6ZLF8VaOWobj0Yhy4Ss4KaSvv+Gf
3LMJg6awzHQf2d23w/ifkGgte4XLZiq9Yc5rDdJOaHqtcqFQsLndBhSjn8JwtptXO7vcp6YhFv/F
YW78sM5xKPfXZTi3/fyg1e41T06c7Ny5bmU/UDrzHNnT0KScC/fNFLq9dF+rta89tG9TZiL/pnHY
p3vKE20LTuUuvg/UB/SN3PI0cZqpjuk5Fn17i7SombFX2PspI6mE1oOyvcbpbTSIkPTmfXIcWev1
PdayEmd0tCyd95kDek3fgaVQujlkOO8N0I73GWwDs6F9hJq211Atvle08aP1gJP4kWxOpkpa77MX
lAtf1A82+Lebu/1amGDB0p37mOI1TWI3bhX9a6XMOB5cFMwKopGCnbrk2Twq8QV/utJrjvjURYI+
kSkSQ2xN9tXV4am41PW6la1gIKZobNUVi8QEyJALp8vG8Td7/d9DRv0svg05qo170vRew7ls3frL
ht529uiZ186+U8/q69hBfXJe2AVjxcuKU23/ruuj2b4Ls2jgIl+tuv0YTZlb7m+vxavn5VRuyhbf
nJnatntDmMgpcBga8voFtzRYTcwSrLlttKD7CgJCmbXgAadhDAJ/OSUK2Xt6k6Zb323nZFSsZRxQ
UDIm954Ec9tB0CLunZB5o7HSLdxiIv8Psgvran5P8wbsFm9NV7uL0x2oE9i71cMajP2JmNsJ5D0e
d7zZwlObW+QuCoPiWzwWeynOkVt7mOzSDmcvvmmYJeMHT5Th+CElph48Xl5rn60RSOZIigufAvcI
fsfwX2uFem5V5oDOlHMkD4M7BF14IHCzBdxVzLaoCy9aURJ8LqNfywFynuzB/jx0UU/bhu0/p326
GRsvPAdALEBbtn0+o7DXtvse6kh7P1Gd2oqtS2mbnAemn36a0UtxTcgWMY7P4zzGUuSrrSCDvFzZ
C88V4KiE6Vy+RiddqoKZtXeDf3bqDsfD3LIJwrt66RMs/WZNTD9hzILNm7zJetdxfsPMsh4JP/Cy
4izCW8xWHL0EtU0QeS+4b4nMICabKjpmhJwJlSn82XFgAYSxhaetD+EBL2bBmPecDBRn3ROg8Qrf
eAsTanEgI5bDC3y8U7Qq2EER8v6H10Jpl+og8ib746JXjQSpfMuB5NkqWFpFFIidRtsNrIzWjYLo
VXZ4LQfunUNRj1QPmUFYdZfa3bBB50VqTh0J3oSaTiHCg/DvApgsvkceCzkS0rx9p0uyEdDPGj8D
l1ScJmqUAXYo7LdjHeB6dmxnpAa4AW+45eFw5fqLGX9DuPuZ2sfowpsk24l9PNniJHmppcWSNqF5
ppueJrn5w9k1FWgHwvpVknj9mtv3f10qxGjRakeg98WW5PiDqK2D3QPLzU9PwZRgzg9RArsvv2n/
+PVlftbOXZ/ox8u84PH99zIUjkrr5E0NlD2N2mZDEyglxsx1jxRplri7n3EXcGDuhfihHujPtPy2
p/XPrEJ7Nwwt9nSuG1gt6Esln6cohVCv2AiLWTcf926yc4jIjzRm070tABdpMlF39QqmGqUVSoHX
uTKsw8zvYnlufzwXNDc1WlbQr4fsZ9YlgmaAZd/KNGmnbAm1L+SGYTKvIkhQKERFZ20NBFCRPKUB
PgZtPgYNrhYou7GO+PVlL0v3v7xSe10sS1LcA7Eg8YKLbcmPMwK+uKFPkcKyFKYtG5nMUGr9Q5su
gpN2A7qDDFUKyu5mBj0/cuzaJR+yu8KUuRS4f31Ddmr8dD+J7/mZ56VhGvke1oI/z9BwjJRl9xYn
mpAbpGZgWlh00Cm+a/5sQav3VyZwe+tGcbECaRJKpO9+fQveywmToqhKWCMR/3NR97+YvhPCghie
jaX1hraCjXG3jr6igzc9BkDLRj0/ZYeaOpxt7faRjCZCOHDNSGBdbG+l1Na7RJJCUK2/ltV/fZM/
k655aVZca0eKyzKpX7YNxv0Dyh391XI3QIdWAxRcJPcdM3VA6zbVzJ/f7FMvpyiXpLmGh/TS4/3w
f35+NYjNZjFJHFCddAPm+YAHQ9/dtpMnh/FV6cab3a0nuqCcf/2oL+Yo6xb0Ksjw7kGKGwJXvbgw
3Ii9ot2Ue5yzgW8H/oK60VVlpT9evRauZ0A59squUu0yXUFOa/Q4IghG/zdL9YURgb0fgiNg8TSx
jj60Bft5IMBlGhFiKnCkbmgZ9leujMUIwVOU09hT7krgScGYsf5wN8ua2EvVhO6RYB0V25mPOnR1
6CNZb/pGA6I1DwpJAosv2je+oRYSKc6vh9K3J/V/lxe3nsAgjyOcKtDOuvHLd1iMs7MAGTCUMlIY
aezK5l+u2uFLVdTyuk+bMXDQ8zYrrR5ojJDUhMhW9YUsUvvwjJIxatHd9TqxtJ0kpL3QPWIey4JJ
sMjmU9WFvONhIGvPex9J/H1pCGHg8l4O5V8/1L/eh8cLweU2jonoEzd6KTinSVwyi7ZSObqlK0EH
us2Dmif0RQ0bOawYYYUU9HtCIouSTYpupjLttGlFpTGs4adslKmah6tVhl9e2JMo3GwJKvUpmc15
6DZI6n5958HPq5g9Bu2Ll7rYLoTsd2BGP88k34D9QH7Qeec2tsAhGxonnKaQVOhjqiknfUPwkmIZ
UWTst3OseHp6aZSk2CqBJvS3rLEe+EbdJqJtBKYy+/Cq6rZofeNShtSvWyyBGhRFuyoBGEFZfSTM
EyEAvcggfUXu0/Mboz8WB2DtUf4i3x3ocadPaSahY0M46Y33pRnhuP8TOV4XFXkz0WmKHl99ZbdH
AZG1eQDPTMVfOHqLoDoFlPniz3uCJuzTr4fshRjeDhl0w5QdIcp8im3WZ+vHAwtec4cubNxytLUu
GMlzSNgAPbK4rgEnHI96iCABNG39jbIs0WAWgHdVN+W81vxa082m/k2U/OLY4M6I0cApiAp9zvI4
fREle0EfhGyCJncvKkAxkFyRC3gNYtk+RWBHGFkEO73EiSZQiyIgDL367bRRKfkIw0AreWzLpuzv
vaL0JpUL6APsqb8eQBvi/bgDcKZinRK6AaYQEVKPF+NHilUAe8goT0N0gJ+BGpbGBR5qZYDKdFi9
8c+MSjGepHG/hdPvbAP+/f4400lufR+JR5LiQ/zz+6P46PMGqvJIDXBh8/STwvoGGNm3S/V+ZwfD
KOciPIwtD4ustAjoFHmulbBcyJkmdv5j53d2W/r1yPzr1gKARDdlYiWgAhm0pJ9vbcYvJhD0NTia
vuaEAeuFGoeWrGUDydyB/TKAlcG97JFbuJ/3CFpTR8Nl+k6hnC2lbCCQF239/Tf39XLTxrkEjwW2
uIB4zSOc/fm+/GUYkFcpeg6W2LejzIgdNK3QWCxhZs4bGu4k5lU06LB9A7KSyvIBxwhbYUuv5W0P
zJFKwa9vy171h4mECCgL44DKEKZ3SKJf6rBY7WnV4r1DVRbuxZc2C/HWoQfdhcxZecyBe1oe/T5S
9l/MYB8Zlt0BoiQOCEX+FSJuKSzglqonaJQLqdzQM4dsHqFBC70Fq/9aUjJctsWrUc52xQIHoqfK
Kg8Ncun6EbsoCrAH6JQeXgUBuXlWYJMlbU0EbQ+AdKukVn/3G92lXpmemYwZMVYDEKNmdmEeWg6f
fRSM0V/9YFmbCzTo9fWyu+seHMIZQwTqCBnV9xPIC1vj/2/c8cqnPMhZR/jhspZezFLMSjKuun6/
auWXdWeSPkdfz2sEBjm776+v+j/Enddu3di6pV/lYF83q5kDcHZfMKyoHC3fELItMefJ+PT9UXLh
WMun5S6ggd7YqEK5VOJa5OQM/z/GN05nN5Uij8rMa4FewhX2212nZT0uFdUlgErJxKzfRGTA3HeM
gnWNjJp1pmJ1WndgHZ0p5NcEUvEPUkQvbrlsM0y9imu3pcwPxlLBCoehPaZW8PkHPSEjcHxgAjZ0
ItI4UbNftE6m4cwUk9I5A4ax91ZjWqdV94RvrWR4jNm86olUtXOc2U3DHBv97BCO8UrITtqtDmmL
MWUn9hQSqxia9HC8pGnM5DsJgqu+fZHbml9EVgAbc3oyHEPsozTj61iVNIaaUqzOLaNZfHlCVXBJ
rXrV1EMiWHdaVUXmLh0Ue1ahIiMjMbcAAiTL8shUmfuXGtCEnfkG628Z/mF+O31vFFSEVBgM1eLY
8LtPs5kBtVO2R0KKZkl/jMdUSvyhwb1U+Di31ofaYxvrv3dzQgn+D+vOyVaH9VpzTNZrh0fCQnm6
7uBnEbQJxsgjxooVHP/X24GlTzqxHqTe6jefj4TTCQr/INODjoBhPTmwPfw4bVLEgV8wZ/S+82it
r1V6tm5Oq6RZB+lPAbk6cdD9/LrauoT+OjOqQHrYy0Ho0A0H5+/JCITZ0ocsv/Q/Ik0pjiVCXuR5
7+0vPWOPdY3wk/lEWhZmm16RR8aOlGsdf2PLQsth29KyZgpCPbOKC9vIzA0/rhUNtLVCpCCykLac
Ygt6cSEQLwXTyKY8eD+OwpNYyM9A5T5RMZsLVED2PEXyDeLtMh79EV0OBVK0vKK5rTIZwphLoLCZ
yxfqROSujuVDspXuiohdppJNJeZUzQ+f36R1lvp4j95YWTJHfWudUU4eTkNWNFsxwoQcotUAZhED
irT/TQTz+YVORz0TF2dHh64pKQmA0072O2Ez6LMcroj1N6f9oiIpukF6z2N/3yzGkrbOXZxlmNw/
v/bpjkLlf5QvOSbSGLd063Tl7kdtbizIdPRRs/WFJ2d3LeNnGk//fWXhLIIFXykdXv7wbTy8N9VC
Q+ZntLJdu0iff6rfbj31RpBgJhuw1bB9WmIp+lLAJEBUCoglClFmqESi64GJwQo94+fXOj27Q8O1
2fWySzDWvTEq0o8voRB1WpPpShTE28QKa7QhQq3r8PGUA1vQc/OtK6xqZImfR5a5TtKls7DmCuot
xT/LQrHwd1kqBWwbBwLbl99mocoma6VRSMxFSDwaFzZv8XjXpPa6dchseVWIE0uDBQSXWJHL9ZmG
SogFA+ANA2aWNay7HkFk1HsovjuD5Nc1jbl0i3pvlT6MamSgMczevto/vZUUh21qdWwELUOD8/vx
VtZJmwhlnEtMFIy3Lb3oMZlA261iJCd2GtImlmz9BmHEYXnbSXZjvNJ+qgvNd6aVuPuPPxD7UhbZ
tZagqr/VLBGp4sOaQEO0ksM8Vyjoj/dNO60Si8U0F1ZQ+HKNRDE9Y8Pd0v+MSj4fx4uFCZEUo4Tb
/vmHWmsvv84rLPwYndn5aRrsNjoXH29SlsgjbJew8WYKrbw6xMli5uh1zsH0bCCsrDPxPDG+orjg
zcNnumpgP/8QpysPbzrzPwIYg8IqZ/yTD4Ftwy6hPhbeu3zOMluuVEyUYZu/lZv9agm9/fyyb9PJ
hy/PgYriDAYBrs8gOClMdZU1WaNCXEk7gQZqMQ1EE741GXFw9KjFoOAOKLrp0mtvwos+pldH9kaa
MlzKxED/EkOQRn0EDZOvGNimJGP61sfV71QP8tK/OFGMHgIn8aoH6WErVpc/rXKJyTh8H419irCH
PFgANPytTbHqWdi88M1P5+9v+udf/GO/gbd6xS4yu8trOBM4y5P7DUfJSFJHqb08XmErnPXX9f6n
Ck3K8Za+OCMTYuKaVS46/PARRT5smm8WyLfP8v8mx+j/Jw+dab2db16ipCo/AM7XUfI//04A+o2I
vhfP+fzbz7/j0BX7L04Cjs690qgEgev9G4du/kVy33pWgEMic1Bbo79+JhPp1l8yLRmZ8QMxd92o
/1cykfGXTjGbFih2VPqMHG3+/lxX78MchPw7uf3nP/8KED5Z+HnvNFAdFPD5fOx535qav/S6yGql
k8OkhfdbjMfUkp9NZ1S8XKjablGJcYwNJf6HZzN5xaDQuuCMysph6idTdErVmRQtbUZhpjWXhHQn
xF8U9HVdxm6L1V3pC/GHbf1vbz23GGU79RQkLtxY8+StZ+mqYOMRRWxanMPjqBjA8sqK+tKWOSkF
/WIcUM3QU8IEQ5Z83peStJnVNHIFtoPrfAQ7C5pWNoJULXsC6ORiM2uN8bXhqD36BnJHYq6XWiU4
QWglUKFB2Pe6KQ23VqPEG7SbykFgSGsJxknb4g+T6emMztfjJEXhf6XnUr0+uaeLpNaKGBFTYSCM
CUyLxZ45qPE7zZiu2lEfzzULZXRaRc3dLyP9vxlBp9M4m9N1OqFPSrlsHU0f15Ima5UBLOPCRkkl
Ax1D2z5CEvQSGzVLPZuUNP3Ds/ztlC1T8oMjSz+HdwrB7XqK+mXQtmXS9RCBCEIFDn6x6ANhqWzV
Dig+DLxgoWOfFVljXdLzrg/4D9ftytQhau3tTiIovBoJ4Yo1tf/DBzs9vfEIFBLh16IPu3XVOrkV
QDHwikxyD4hEna4ovU5XWI/o7bdyCqTv8/u+PtFfl7H1YqSd2XQcVcpe9skTd+bQrKpujcl5M53G
VJFhnuB0339+ndMvpaioFVRLoTsMl5nb/vFmzwPVa94pjkJyZ2uBPEtJHrRVPPSeWlQgGT6/3OlA
5nIq40jVmOSQmTrrhPXLsy1nJSHL1UB2qKCwd5MpgbSPuCoGFRlmK0avw0jvYgNU4023iO6PgYv6
bx9hrY2wdNO1euv+nEwVCXhKgBkCCuIimv4x7vJFClK8Uib2FSm6tLpOHwKpi2p863GXPYXQzvB1
R02PWsBqZYJLMEuyhdOT5YLGcBW6YWnZNc6OzER5aSMo9UKh6USJ0esBHiaYP5AOwzWUxKIuu0lL
4b1U6IYrjwgDi3KJXKnyjpwKCcVtLxTioIA8QQgY8Dr7Q2+tmC1dq6pLVRQYS0v4t6lXSFP3dd3O
J8eyzxL1YsF0UPus9vO8awmJFVf5iMgO3Sg62Pslq9gg1zUjwaU5CoRBUN6LfbuEJu7C8SiLzQSf
EXfwCDHRJZ+nysi3DY1jY2nWdeTM/GljUGxw21HD36Iz4ylbgFryRBo11RRPBYA2cSMF9l5N8CiZ
16JnZHw1DuRUIRy07SDf6MLqz5AGOa+yFiPF5R4n3WYMnbk59MIMw8fSCXNK3XEcPwDcW64taRbm
XlIxIbgG4iwtUEvyZc+Sto7SbW4NSX5GwOO07GJj5iBp5ASz7ion5ug/EZQt9nM1sOXtegOpHa9T
qvjVYhPeXmk2v4ekoLQM1KUpZ1d3qglEHQ01ilZvtAqZWXArTSn3MiQHdtmFXQRNY+0Jqm4BCjHd
EtLBXcBc7CSHqYJAs0FUR74b2emEoHNqoZLK1rQwiVxv6IP0zlw3AYIofkOf6DwNNOwdkl14fuiW
oyRxdvaivN0Eiy9tdQlXRyjLh13Mrk+9scAOdyUmh2C1JRV2oNZT+DRx/NkkFPgfVZrVvprKenGY
pbG5CIUoiwApduiiN7Gfw2w679ISzS1ZEvOFgvIx5QVMZ+mgGimXnMZ0qHiwg446c8DFaU/WqwJC
5HqOMppplBF1w4fis5AvhOXkT8veyfZFZfvC0YrNPNMuW1OFvdWvs4VjZlmtwXykmZoQjRyNtgXW
cmKewsCG20hp4gt81NzAz2ep08mX4wpyJHbSpqaynTjdTahjI+ehParYERzm90hSGQgVFqirz69z
urgq8ITxwvBXjUva1slsaNc4een9EPSm2+lRU4C38PKW6X2B+PRpALWp+J9fcZ3Of11WwCmyWVW4
sE3grHp6RazN+iDSCkCfJlkPJEsUL0hFW3BEqUOonVpaRCbkiyzbxxDz8hfBa/j6+Uf4bcWhHEhN
2pEh93JAW1M5f32oI2/RVGT24i5x4tB9D8faBzT74ryBzz+/1m8DiGsZ3GP6ykQ10Cf5eK24j0q9
1YkfnJYq+2YYIcGDOm6tBbxqVbtWa08/0P7+EVf+3113TewAfExjiHL8x+tiQ1OlsjA5do72dFXN
VJndpLKukZaIwtWM+UdBUfKPBH7zdOBSddU5aJBLobFl1LWTAcVaVJodHnO2JCK/lOWuO8y63ALJ
mfOyDlS9Mn8kVja9Gkml/DAkMeSemtrdc0fHWgSSPTc/gJW0EMpgPx8zkaSzX9N4v7aKQbuvS6s4
cybqMvDXh/TBSZ30ueCAj/gztAmNSKsF8xtGDLPGjViPoCGH4TlP7Hj208SZAD05RuWrozM/E/vT
NZ6USk16xqQJ360xq2+jCAn4WxR12mNqLW3C8yxWkTlpo+RL5diFEISMNbajuaZkFRpgKof1o2e9
hlrAwZ68SVxbhGXipeTIqwpmhy60l/owVotu+Z1ZDtKuxB3QurGO0YaiKCYqEtvJ03bRN/PnZCqz
LEoa2/3zQkkX+0ofZn4Dqu2kvJCxod5kBMOPwl1GIRcHEMqpHXS2qJ1t0WP5vZTUruB3lnGlsp45
y1XUaQupPXTtnyDJcKU8G4bzZgAUsCH/mvmlpBdx2Q2pczvF2Jux9rZkU0oEyCFyTYkzAWl92RmF
4Iv0Y+7HqG9i38FuA58g1xtQeqpGFXV4zXPNID0ONxrr8QxVxess5qGzzsC0C/0BPgGq254ec13O
jmdKRvgI96G0NhTKnd1EwepLVyfjg2Gz4Pu2ZBr1QcLedCzbiMrKHKd2EpSO3W3bdB3agnPurp9o
d3pJFbIyzYBr4eOAFGoRgC2W72DLhUuwTtVGaPHt5DGUsjO7iJnXEQ2V3RPJ1eujeoMq1Vg5lt37
zyOjtaOjnBiWfZaI1tbPkKZlXyaj0nzwUVO9E8BQCFzNO+lJ6lrzjuZLBrFWx2X1VSNdggOTVBWg
0iXYhYLdJ34xx9iMszOKTe6sXS7KOn14DrgqzDf4Rjqgc1DU8caOsHi8HB4YibzEMwCx0wwGs3jz
hK9tXlSqpYhq3PJAL6AFsKK5llbHstvyjmA4e3u4aZtoi1ebbeUcq3matp/Pc5T21vrOrzP72nCh
KsoZmOmOrOOTtVLVi6zFqobNGYvQcl+PpKDv6WGQB+mEqUNE4UDYyxmK37q+SEFEYBkd8Y+6cDvK
5piWktEeNPLG2o02gFANws5iJ0fBK1n2eji2Qc1B4gdIfiX00wyWLLu82Kk2KVkV8hMYC1nb1U7b
1AeZnQrmWS1F3m41w+RnWRZqR7KfMJKktVo/QpGaf0gDpnFvwfNFxIrsNG5odcOXAZ4D+Y3srdGL
O/HYXqWzXN+aaZqF/jDWi3lgkWMWNbo81Pb54uhfDKw00VayzXWawTYBOpZ2y+pfZ+GdYBxionIJ
0GCioDC+ei+dOWOzOmUoUXxlaRPrGA9AG3J/NZPjTW1bfdyLsJiKm45cCfyQcL23pKT11yn8hEs1
iuwYcIguP+HPvaYSSDCGtETjeZ105QZV/WC6Jm6hL0VZdLprQMqsrsLRqopNnq+A6k6jQheIUevz
M5nZVnUJJpjSrRIr2dOokF2Jhi8MmKhM3TPqon6ya7u9lHHPfes7PelcqHN26L8vX9WYOLWnWLRU
v8lVV4yB3tCfc3Mtjgmghd4MEVcqVGUngx9Q3VaLHWR6RW1QjJUz4JMzziF0atotbRrL2GhlrtVe
aEYCD44ugoUpB8CilDlNf5XM8zDglba5Zoip+Ek2KhKem5nCPB08QmCjyVoOaSKqi6zrJP0AfDq5
s/RKSTZknYxlMHdh+p0maGMDHgAEiksnZ3c+cTAD5rIs+podX+CO2S5AS5cYD++ihZckKAzjD5sD
v6IdKGWnJUSLaJHrA8brotoIcIQE0DRJ2l0VcsVkS7uzu4JKz7Mf9AbomkiAQ0XuYCWcprj0jNuo
DcMyw5iC8PcqQ7+VXTWsPtk2JOgOzKWKr48NPsoYRotRyN311HBU5Ag5V6AB/RHh8HglN3AR7wmG
i/Mzg2HPKDSz9afxXBB2L7s//5BNfTLsYA+kGSG1Dr85XCamLL/Fzt9pXl7DrIITTuLXsPiJU9JR
MDKg6l91Si9/x9PVlhlLj22DGWi7xAOjWUuW+mnAQaEFUjMyx85jz7cumQJJTebYd12CQ+IMy7rb
PaHc0Us/NJPK502pDJ/NtZiCfo6c0isHnf9e6lshbymoK9n9gAlgxtk3zamn91WePlgibrMrkFF1
cSeSiuDTtkiYN96nxtRxEgJZzbS7S3TQEPsG+8PsNzNb/e/MYanlKy32qy2scfMHovTkNQcGfiOw
OhtPMa4KN+0rhSO4ohyyTGk3rIT2A49cqCvmZ3yJYkfsCpww1O0glLp5qwpIW45DPmujNtvezKyz
YS4JUcYMMF7hPpNuZMjFHC0lNfJiSTGqYMhyabq18YAjjBgX+X7t0bkWJ1MCXAme25tLpD5zwi12
szLqqJ9s+HOZWDajkY1fjH6hIMTrmXm8zvnDiDd0D36W+GQK8nR7mmI8Oqo2bMOyYh+Tx4NdsNcI
+/OSExOBvdYBVoyufSGGURNug0HyOa9H6Su7Wdv2J8s4WJOUbwQ629ntewSZhMA614bcWs+GTVJI
0zlgcGN63dupBY1BRdMo0aQqsX21JAPgX5A0ReIno7Ayb9XnnEW9ZuALnMT9LC/Ddo5L4YHskO8i
i/0AapbI642m3pZ6XFzqIl4pXsm0T7RWPzfZ80YHR8pg+RuIVzwpK5O9VDvfMGtMo6uzZyw9UK8g
w1DPgvSLlvHasSdycRjXAYjWa6VdqAEAQSHzUnTEh0/wNZ5HsTDspdoq6ChOAyCvBSWZmzZDE9SI
ULYDqNXdWJopHzuEPdJPkV1hOR45Tetm9MVB3cFOcelY/GE71H6s9tmhDaf6DgGk8uxggfrqYJ02
PdNqHfB1c33GqJwv264u/So37C+WXSoHfcnK5zjsWgV+wUy9p0gzEcy15PZTG/mRZWQ79Kchrj6g
eWnAeLPvurqXEIKm9N4gaupS0I1OFYTMRedxlAGFxS4WIYgZCJaOhbLDemh9rTE5B1VFXAORoxpT
ELvCjYk97LJXnGdQZSSER5KuIaup8myrKFFlfjMyRyhnjuA/gwERRTKRojQAGLVDva3NoXdH0Zte
tEgxfo5oenWaRPUdKP8NLj0peTTsGtYsm2VcrG2VRT4grI46FfrXJNCBhg5skzF2u6qcU8HgMdqP
cpqLCwTnY++Vaizbm1LO5OsI6cXow8XiS6ts6YhfxyxfgH1nOa9ba4szUnM7rMKXcAi6baiO1jdH
HrIdZAn5YENpQSYeaUHbCdjV1AGxsE8F9DhOiRwJkrxxG9kEby0c4xrVNWnGM6ov3yQ9tDnHHEAe
eTxYDW6+rt4YbdbcNqh8dpzYyWS2w0rZy8mk+rUCfAH5eTR8V2xj3mpdqnxpUJPkfr/g0yQ6cIph
reR9vIuqVP/S9YRGZwUO1000SE4HRjGRH6zR2TaOgby7aMQOWkWxhxUxwUuR2NsQr0JgTjTq50Sf
WYeICuotJZPHhIkOO/+g0A8cul2GeeYiwTzkiZKClNMpWyMCyOG3aIbvWjznAdN3icO4rL2lmcYt
4grtGqp7stPNNTW5UVPexirfhBYTBD5iQBNMtUerIe0INp/DQpoPe9H2IJ6SzLwe2Mddlxgm8ErW
9ZkwjFd4CPm+hnREtLU9hJS1IbcEaWFR2nSqSDkHwS8fKDQtF7GKLN6XnDSRA0oIxffG7roiSCFy
7aF4lBfL5Gz6qg23IB7LjD1v3/FqayKzbsjHYPWOzDTcKpDKfZvg3W9z3sVfZDySNKDQ4OzpaToh
PRXF8ac6t11HKkiRbU3sI1ZBeHk9xi9zNnSI5+D4boHltIc5ZsNqk5PoaeOoU4Qzxmumnp7Q9Dgx
trFMCIZrx22/W5Qh3w7Sgve77pLWp/dOYnyXICbNM9y32Eex/GvS4HHWgLDWyelRRKnYFOqoPTls
oqsXvQpNshGF6fTHwVzEZca0+1AjoNU3dWHCsch1qcZ5Sznn1h4aYuXh77FU5sMNHUIZNYBkEe4e
wpuL7SkiVTTvJQi6+lKhWpe76W6kyDjwQtvxq1nIDOm0mNWvEWpYj1NNxNxNP99rwFKQgC7lSuIN
o+xs6zKykWpMrBZDwzrUcPz+Vo9qnW6cLB5irzXV6dIcJXh0WWQn7c4URj6CuYgq69gtxnUullU8
mjlVu22H1jpghi/uVtklsrGiO/SZNh3KIoc0Wdkp2XTp97oRSuMvQhnOjMqRJI9LNdfSNI+H1ACS
6bSAGNUEJk8mZxHnomgkOFXvyAvWBib1SmqUihjdmbCSPoQLEwxNFUaXMY8/Qolt2pwhqWS5kIpg
z+pNkWxVgpkx0EfKjh7gcwec7iYxRZ5txhG5K0kVpLXrEM/OR8IQ9oKZ+gxQfOz1Q/IQgoA8Mqsr
RxKcjYshaRXaS6a+dexG3Qy9EZ7rzOKXmHitQCU9bBOSvHFvjE3pYTKIyY5X4/OBlqnfpZr+3cYb
/WiYcneGu3a4lkI5I8Tevk+1vNnLs5adGUZR3rcTKPGlnpIAxnO3lfSy2oUqpPANc1DtZ2XfoAGR
MRzXEHfPyXWFIDijsw4qGAv0MxnNsBqZnJrpZhkmc2uUMmf4pAKLRQUg7PqjwWEliOdm8KnLKDUk
6NDYougD6VgOGj27OJQ2a/f6YJemyDxeGWnHtqTaaOjnkEdzeS6aOAlifNyfwMQq4wFdqu6FJWe6
NOKt7Q2hsogvnJ9H6FcrjjfbAiVZOUymuSk4lwIULq0H1IbLK5Rw1IVClpfLQm4vOZx0jtfwaQMH
1SV7kFwZ3KyRMjLbIYEeQxTHILNEJR9tG8SNnNo6T4vc+DZplxsBgssXQKWdbT5K2RXUuAFbux4B
VZcF2ZoYIICecuxW4kOP6WzyWlIGAoAbwhvDPPnRUJcKil6vNzNY/3ZDhGEsNmUDzcurDA79bNGN
6jhaI2f4mmMLjZrS2sPnJ8/ZzAcPOou4RGGpfzPn3riFYLsc8q4zSZDrV2hOAgCf5hlIFzdi85q4
cUsyYkBiV+ZPqhY9riz6JyOPqPW2unajrI5cY47CPWKn5FDWKDrclqjsu37sFGoy5aTPHg0b59Vg
KrrDEvCCJ55VdyAfDhxFN2hYfVrHoC4Uqo8oenHoqmmtfaf0Z/maYIFjG5BztpmgzwAvyupjTNzK
vmuTYUOucVOAJ7WjoCEk2ZOSlJ1j1Ilqw5VjL0uUAn9/CHKg7TVfQqnzyOJW7Lux1S76ZRK7loAe
5MMOe8B9ruXJXQGc/IIieeMOtVi45/bR4mEcwrTNNo02TwqI86xHN8zMzvIAfPlH3uXdZlgZvt+J
bMTeCL+Qxzlb3xK4JIfaqOttCnFpL7cOEk/8z2slLMswkBC/PF6LlmoSu2qrmPb9oBi3izWuCCJV
lI9i4FEDPsu0szGTKVNxPiOtm2nPPGYzJf7NkgtH9umcZVu1iRsAOIL8nVRlZx4gVjS/5kqUE4j4
Vg5k4exo886pyHckxC/KBhmN9W2soZydZca4WJ5NWKa2h25aPuds759lqVju6RgvmTtVkoNBfGQ3
6sp1LLXno14ClYBuXuhH7FnjBnJO/BiT7NK4rJz0mFr2ma9syTqGpxWrkIYSKcFkBI4MGg0v1qQV
uJKmEUW6MMboaCVa+Egu5B2rtsx6MXbVj7G35NirS6cBBZjN3XOGcecwvpUYw7eKiUFYEhE5cl1+
ZzUY4v0oSda1rSlDDcfUbO8TsnioicRaGnsNh/jdEjcLuKeEWDfJXkBEKvJ4RxKWBa0MRSuacSNy
zvrazg9prpDL3PIHz6KuOKsaUrjKOcNB4viKZFfL9z1SscfBVAtjQ8oXBRtJWBw2szmeokChH4tC
VmiUSKf3JFTmck6+MdoTTHkKGBE9Z11pyQ8Ba+SUlDfe64pqaxChZ5dZ1HhNaUjfSARir28M7DCU
LK+fRCyFx7KrCVVwpRQ4V4DLjV9SG6xM0AkbedjktaWzoZ+7PNDhOdwjCl48FiR+jFdRY/Q6A6L2
iNA+Kvtvf56+lTIIVKmfkLJre9uODlFURrPrpKaa75NV2EqM5tiySLtmWPRyDS+tV5Zd3hFICEcx
Aqh5WUQpN4O8q0VelR8mUlBg3YD23HoeqWRoUCqXjVVUmeTSsIy6K/OtGD47IIlK3eCO1ZrDrxjt
kL+CaUd/i9JEru41lRhL240Ibrxv31rxrYAfB3CmZ/GRUmrLOe0/4rDOiYFA9lmUFvW0IqRo97M6
QEmEm8SZm+pCX7S0X2NqwQZHRSusAqAzY7qTR4meqGn0MCmmsKmfYO7wC967i+/lAo1Wf3GEoUUD
dOyIkQ/MOuLLmdrELXagZ2ZB92YSmI1llSmOrcON6hGm0HN+67kKnhPFPFSoFN4VVD8utRvEmE3b
oB/OsR8yK9fhUt3LeP+ma2ZJWsYdOhSgCnrLoASqxzctZhiShjfbaZ9dKMw9xRnU0v6R/X4nHkqT
JLh7paN8vxkrPIOsYxFQyJ4GJoRPm3zZ86JbkBG2Y2XkFygU+VSY8nva1hYIKbLkxOyxknflRdp2
FO8HPsN0tInVdSiVEAO8hecY6t4oYeMNyCvhK045hmQXhMw4sS9qoy3JNkDjOr04g/sn3Lad9IcE
YBOHU0JGC0PZZCXa0jto/KPp/g9ZRWAwoblwgakZFoRcuFusccDlL/WRgJ69XXXG0+f16N/7ULhr
CYOWkZyZCjK4j/2vkiqwg5kCOKfDg3CZ1DLpuhL1Un57u9A/UhreVQX//88PusI3jdz3qqbzHsXi
f50n39uqq17F6U99+I9Q1v288CoB/PAPcBFYcK77l1U+2PW5+FuEt/7k/+2//I+Xt99yN9cv//7X
96r/P4gRqctyvz6RI3b5y39Ur/9x/vxRxPj+373LEiX9r9XiaAE2oNvBQ3DoBI8vnfj3v/hXtmbB
S5Npq+s4/Fdz2U9hoqH/pSMKp3+gotCh+404ZlXOxf/+F/+KNANqTswYnDbh1f4TYeLHPjQdUeRG
BuYUBGWc7SgwfhwgmYFYOw0nMgq24bbfFttl2+zFtvuT1n39Pf/VFfl5HQRsfE2dWLfTRqzZUFYr
4bq77aYPSKXdIIi4MoLeZ3e4g5T1h4b+iQ377XqrBRb9GrMi+oH1e/+ib8IpZbHhlEkJmDYKOKBA
cs/r23A/kMdbBPGFdqB3tC23fxTNfeyq/3bhU7k1xYU0ltcL28oh5MiUQRfpnIeMk2u8i63rvDW3
GgTrztxxsF2a0V+ekTb/QTjBSP346v/8IGxaNaya5KedKgw4MhANkfFBBvV16H9k6WODMIV+TVxW
bpRdVfC/w5eFjMtR2jlRUOl+3H4hvSmIxE2X7IoOMVDhKkyV83gzK40rlNdhuMgoqtDQkimhmDS5
qt04XxriQjafNPNHCP5T47ja99+a+lmvH4fpVs0eZHHfT9DUr5Jy11s9pbSXrrntlOtJ9lnTMs6x
SFE75dyUj+pUPIiIIvwynk+6fVeTMwcr0qXpdu70eYA+HJnMHmH4qleyCr9B18pBxM2xiZEaQDAR
0efak9BAVbbVJTKOTVlIAXRPry3PqCi7ir4EoZXsaGXsLOOmzW9aJnvJuFycSzOlFt2C/CwbihSH
2UZHSt9HA350Dgtn2zo7oX8vWUqUB0mG3BKU0iW+Tr+mSDzsRD0RKXppL8YGq66n9I9VbHmyXXtd
nO0ne6sPHJUu+Niqc5Vi/rMvlHFvUciy5ftyPox6QCE9JTbwpqke6v4w5+dr2EWdWsQqDpsFmnmY
1Ku8lkrblioZXUWST6hlm6BQmtC3+WG45LLkKWHlRVJLxX+f1T8o0tvxppbOq+qsb0Nf0V+g61JN
o1ZvnAEC9crxgXaxpwxoKgMtux6mo+ifgDbOxDyV57r+leRIerBl0F5revTN0p6jaEP4BweBPTkZ
pEbtx7YPhvmxSg9hc1FEt21CX3+kpEWO2jnlPyCjm0mFYrNcNSQbV7knK8fCGn2CuQEF+7TdLxrr
WlcuSN3EF3c0EW5lGK9bWsAU+KN9zTZ9mFn5N1Dq3FwArVy2Hb0WYQa52BYl4OLoagQ63xevM8LN
cLguSACoDXZw7QYOIbUe2bOSG5l+mEKu0rDA3u45LXX2y9xqgcmBMZmuovC5y8+VzrggQiFQ5/Mu
edb1czGbt3nkG+pwb9Q+Ec+u1R/S/iqnRoZiWZqPwqb620vkDZGNfGGuMd36NteuRaQeWqDabjb5
TSN9IbghAGLndm1+T+jdLVCuG1V6FdGEkm/caE7ztFTh0canwuG4D9Qi2TG70kAvwWy3N3RjkIeM
XmHIbIG/jfYZ/mB2yGcit4IuPgfJ5tLtX5wgr2yvgjw1byzCyc1jSBbvMLBpp8GzMVQVvMJta51F
hHTM0TVKiKnrd7bWBZl9kLQfsX2mWsN5WV6K5ikHKE6hB/zVnZU+tIrkLfpZznwxMKZUkgMTX5nM
YF5CoJRUzVvhTtqVaddn0uKTeLQl5D4Q0jG2RQD1eTAKP9XSTcb50vqmsum1elD5BCJltHQzn1jV
IVyTEFxh7eEg8sbplNBlNxkLqsRQXvhHDVjfKiZcNgNEsKUgCt2XGtMbbCXo9fiYKhUIE/QAoTjr
ecGVmew+5zKh+2toXrEQv3CTlWhNHwk71LMHLYQQ2n2xSSxwpv7CIW8vMYEPleO2HEhWkB6zOqbb
DfbReews0llz4yCGW9jJ39GIMh/EN5CDvCahE/+cQL1AdbKO+WL4auTniTMGvZJus+asbB5z3QNg
EchSMAwrp+0wZ9vC7kjUA6M44QOnUaUoBH1E6OGHRzjECYnEmn2Hk6AqZV+WmQp4kUjHJZlo03NK
y2pqlPQ4jOEWUihL0t7UjuTuuZPtNrNfydHeka4ngwSFG3bWXhQ+hEuPZbr3dHpOtO44hiaBKhee
oVwRewSCZQ+VY1uJ71X5YzG/950FznavToFT+2J47HI8cvfmuKvEmc3X0Mevshz9b+rOazly5Vy6
TwQFvLk8DaDRnk1vbhDkkIR3BY+n/xe2pF+a0ZYmFOfq3GrE3WwCKFR9mbnSK+THqv+wxQcIcVV9
sJWtmXIGwHQrGx54pSAZTmFxnpSnIt8b7aVVXyPCAx3td/SCbhbrmC59oIgWJR/E55BvDOVbEdV+
mobNkL+r/VVN9ovkpdGXad+bzSXtOK9+YrCgZ5wVDfNs6VnqDw2HMLj9/Dk39rnz3oj7OH3sFJfu
CB8nTQ4DvezWd0gWsOh0w5M+vyfVj6Typ/imi+hVGY37Tgls6XPWglqzKFmcPqcmPhB2PYdAG6mQ
2wM3/w5ZfKUux0QxcRBAQbPUQ2Q/Uxrg5e1ebbkecuM6zGqaJ9EvPgIt5ebYDqJWP2Rh7Udm/91J
7VprLjMMxpbdhRdhLa9IebzC7Jz+LtH3Wy1smC9pC2QBCnK8clDOdTdzGm5tdFIaYTSG27EKMFdK
9+k0jgFwt2pryqLeSUwLA37UwKo1f8SpwpQ/4qU36eeBFtNnrBLfyN6yZ8lzeRVka7Zx5rB30CRy
dLl4C4cQ7UXuvhslybZT1X82EVcHA9CIv0F9yk2LjgoAb1tDqs6WU9yYFX0cZFBCWurMty5VrqB+
W/7i0y3oGxLy+LdMOd3OwzML3k2mScyse09ixyZ38RbcOc6ikFuVIctijr7a3ldqeYf4RSWWDOvP
NZwr60KUrsdpDowAHtOrmHjusm8zPCuwEeznsdrnrX2whU+fJYXSV0UvsGs8W4kI7Py0qrrQabZ4
wLBU3YzjUaNOK1xVKQoMMVEofLqm31hLe8CxLBu8bO0jBGJXld6NJKgHz86MwKCRg+dPX1DSzo3m
cY1zhuzZVc9yJpLXKjmOHGETfRPbh7YMZhubSIc8zmYsPQ56fnTqtVfBrwDclBmOHZQFuB5EFjeV
cp1ifadYhetEe5NtWpJRuXQY0mOYMcofo03f2rulOo04KxftwIYrIEjhl1An1PZY6Scpf5KUACoE
ule/gQq8QUzyy+LDcC55/DV2Oy3rmPj3G3X6sut1TlB4Ob+U3W3r0S/MH40RKOohtxmdSnTzll6s
3SIDiIYvYLxhxfP7fm3HOrBps9Tbcd1Z0MY0OF7I8mfxN6yfaMNip0K1A/ucNN/pccvF5Q3Tb2z1
y1TccokOpoHawBrKYjgfeRKz6FgpT1W109ZaTq1zS8jArQ+Y3Y3ri6HRodDQNX1aurvBedLk29r0
DOW2sxuu4uOkH3PjxWzgI19DYLHhsYiCbjoosl+zFkZPZbdu2HME8m22QptY3LBdYpJzKFB9NNSt
NV1k+YTp/Yxby7XTc8IfstZfqWGj92TxIxFkTiClF015AxS9UeqT0WmbpX7P2NNhv/D78opYeR3J
xjAatbKdpd937MEMoKPQ563opqI2Xcr3TF1c0BXPYjjV2vPMsEmZuLzL/WqVNI0PVfvOy0s0btv2
0sfY3lgH2K3qySVOGVFGth8bL86067vDoGyniG3kvun2YX22mGWVr217n5fyJWKkpTsfde0nBdWo
y6mpH6rlR9xveesrKdVZ9VlWcMzxkokQPNgylonwgYZvY5l5oHIwlX1lZRs9eU+nfoOaj02VdYe6
ynQjxwfZCvK1Nbw52fEjc1xaQyi8iw4MLdwx2XLLifFWbfd9VLujkzPnO42tb6pIKZkfKd9sIKfq
YLAMTNqt4nwPEG6HI9ksL5MeKjXf5UPvJdoBzTQuXweIR31Ja+y0w4ThdX2LLG2z7oDHsD/M5DXr
H0ELEnvfTj3tchQpqpoXKlbQKR/MCy/9TAngdFIlNFxgh6VrZPfQdjYZW3R9fAqZ2ZcZe8Z6q6mP
FjvFLsRu63RARDdwizZMJrPs0ZqDJFkvSwNcSCgfakGfimxs9UkNoBy4y/SaRJfGuKEB8UE2OFRd
jfYjWo51Gjgd4WB1q1Tf/N2nElz7g677xCJcPfxUWYQHSuvqhd0V55mtJd405K6MFf6l7A+d/FKq
T4l20th01Pia6ltsVQOPGsU6Ho/Z6DxjdxnzXbF8dMurPTzVzPhiegAXpCDFd+abOj92od+Ke9Ng
S1Szi/GBR/BCLrZmxsnPqzvfia/RzPrQTPBTqLTmTWKNTyb7eAPgjSy4OVhiQ+tRCXWWw7MR3k3V
A4eMhG9XlXtKsDgxsYVwNiJ7m3D2pLukfczMXaQ/VPEBxYXD3FZqJM+k0a8DQhlfhXETNk8L1SRs
cBznwCkvnM5reaagB4UgtIvsksRrNc5pHN9Kg4vC5hDU1SKfMraQ+Fo8O+bdnWd0DSD0jFul2DVZ
kKif2pQeyzVUZvVYWW7H+NCYx3L8cqSzo9JJIL1azY0dIkNGBc8f5rZ0cbv8Q8n20Zh5Us8rUrny
Rhq6w4LQkPCeLgRaKy4mek+mXPYNw/xoLDuILYV9snYfjeMpzcXZHFXPjDAtVekxq/PtWqKHu9vX
Bjsw2Nt2aCYTFSsU8C3CGwAGGc5pifzcMdxJMl0xvMf9jT4/k145aPH3RI62+sDrZdn+UmZe3wWs
VjIOs7Lu3bBi2awZBitkLPEr6IduGahqo9eCT2dplb2hfhy63os711KO2TIG8yhtbGwdfQNeZ5sN
jzh6dRrBhME3Y/+jPYSa5i6d20cjmtVDmLDKd9uu3Y+pJ79WOSo776XRorBSvUu0V5Hhj+LgjlLV
1bc9B/MspFbwoczZX0B6BqAxbIQl300LtOuuZI1frD3XNZw+k/A44xLTi3mjqecqvnYW/1/iQqi/
rmYNQaNqR2DlTYMxsLudrUOtswA+mMMRhv2Gb5pJiyu6L0WvXUO6jvMH6Cy52qll9kiop9MvcedP
7WaunpzoHKMoS4cZRf+fhoXXvw6//jkTrPxMMv7rhIYJleJYzGfXmO7PMyr4/mEdDVq40Zm9FX4V
EDqaX/Dqe/Nudn4TOPmzuRTJdMLMK4KGNMbPHyZ61NCcntINW0Mc+y0aM9fi9Tdf6ee8xd++EhlV
+rignIDZ+flTBrIGvYTuwCTisV84ionHmQtf0vUjkIfr4Tkd2Tm/VOKhYFc1Z6fGPNk1c5TsVq38
3/w26s9e7D9+HZXQpMkvgvPzX6aAVKPRWd1F3LuGsY2m3CP7txmr9kid2hLNfpv6ih1MhH16tg1J
4bYTxyhK+SZCByarkyvokJomPBpvDlue6H2pEAX7eMssTaD/p+AslmybmxAFztrwg8cMi37R3uRY
U4vbWn/Th2+SvajTwTAgQ/8YEzdzntKu8jnElTGbiBkzmHVHmRcjmfemA2yvem1/lpJuVw6Yaqrr
sGq1ja9Gkg/UyHV4GMtOv4/KN50qhh7T/N1o3Wrpfpx+jONFbu6txPS05j7G1rncDSxfVrTFS+Tq
SuXZBcVg1t4ubns8AJL2gv4kF6+Sczenp9k4SPOZX02UYcAbQzVx4t2G5ZXRrcWQrJ8xfM+vUXei
13TTzh+GfRntB52zJcmpOtzZxrMz3Gchb3zVNYZglB7m9ojtUYsoAojP/Xz3n6/yz9mtf7nGvw5c
R4gKCCdcY0P+5rxdpB9Dc+FQ9J8/5Q+gyS8DbFXRFYbltPUCU/olLRVOMww2fMmb1ucQ6yZ+6GmX
we09xRcBFnzf2P/mE9egwL9+Iml6ULeEj38dzdM01DqZxhdr/dk33XybfFkuXPJtF2CQ++3g+k8/
zqA9xgFHg3n0ly9YO5Fg5BavH1fuJ0/3p13zA1ydR87HL55/8+X+ZO1TUaTMVXVwAGP9uhyFSaXz
dHImcEd/8VqXQ/dB3pZ+GTS733zWn34zliTNoeDUhs/x86Jk4OTS1Z4/JIiaTb+8OPGjin2RBp+N
0b8K+UFMfj3RGEfrlbb5zx/+J8suf05uF5Ii+gqR/vmzW0II5IcSaVMM75G4yjqW/+E39+afLnOs
c+AWVsIY8IWfPySnLMxMFP6Y6rn3te0YpNvonHpYhjzJ/WHdorq4BAR8HCGwCX73GvsTaUflhcIb
2ZSRkH69cYoO8RV0XbiRA+le27YBWEIXnK/LbH9TBr8jx/2CJfjrA8+rBZyNjrRh/krV6egcRWda
EDa2s99dm4CjDX0trrmVdySeAuM3WtKf/nl5RcMVgoiOKPfLe7rLlzakB3TVyOKg90MXU/le95tA
cikD8zlzbZIzJWkB+6uz/duX2L8uA4iDOpoZQgPxyV8uLn3xVhGZ3EEMZ5mIebm3bMoPfTN6+kkE
afCf79c/eYHjnlpLFlZenPzroiPIw9NumUobEy9cUt5H+qeDOS3Or6P6u+fyT24cHTYQUDqDPdC/
3DhWM5oFsyn6Vu6HF/NQbyPfcTltd768rbxk+zfkwH+lUf9bARqUyz9k6pv6q7zvxNdXd36v/y9I
1Yh//16n/h9GviJ5/wmcww/8jZtj/QWeK3gwmEVwAFn4/65PO38xeBkAwEGYBqtqrvvTv3NznL/I
pNDBCmOOdgy49v9fntbNvyBqy0BK2HiB6OCf/i7R/21P/J+4OTBO+Px/eg1aK2aFFwT/AECLW+XX
OzKNqMW0l9U5VyXFUUnswHTsHxSQTsec+j/sDdmOqOrgEk/iLamU8YNDDd0MWqCobkd7+dASpqJd
n9hMQtvVqtRyftdMhfkU2z7MZJuuMZ8hR5UnTRux+DtW7HW50584qDkc4qbyGeQQpWpJkfl4VHsE
N8dxuzE5SC2xrlRabqpEuW3p+6a7V+m8tO90huN5eUtOBZqbkzlbyexPOe5+PFH0q6hYFhtdiw9Z
m2N1SUf7K5NKOXAcw8N7Ynkzbvp9PZnrMKUclnsqhOSnqrabhyKqx3ObTcq+JOAS2LE97yoSv7uh
WHTkHVMJ5LSOnvOcJiDKjCzhmdhUPyR57L5Ggo/LLL0aizoclZzwyGQNWsWomkJAChXGp6kv2bRn
7cbOu3I3NHOybVL2c9hImWrrYXLMkuI7KVDYUnqVR04T+hXGZHuUcG3dZPYsAitl8t1MOXEgpyXd
RP3sZnI+zaWfTlZndh6ossxPDfDcZWM4Z3Su8JiUxhLMkVL5nS6Gh7XMMtwadtGz1Jdz5fMbV1iK
es5/VNyUl4bbF7s5Y6VYi8V3tszGEwFAJmtVnAyC82wxByUKqGtmnZtGJYc6zKDbMm97egOoP27U
0jmaKbkais9IuABpe8mhpbzaWhf5gxnFnyNoO4LiawuKndZNy2w5JejVUCy7ySxJ09bhwlta9NZp
Hukj4JhV+XBEKSsiSxm0ZW3um7WC1oBb6cc8T/SOU+EFvkJd4E10doB01ZIUW+QfA1RS16lQhCj9
M06TWdduakraXjXmMiAOgdd/Nn3MwQeHummmQDJT4aEBalJDPImkSnghvsgDpqAocY04aY7WlAXD
MhAwrMiWEwZpsh2stR2dEqZfSb11tqPEIu6o2xdp1L7pNsu8eZ5r127EcIdxf3zEmJTgoBJIp5KU
HCtCehfdKIjAFVZyA/MzP5PgGEH/KoOXNajQVB1forBEAW3ioABicrDXadfclnty5uVJgae46ezo
lQobO/JGcM1sbUNJ7IYxI/0AHGQXDvpVs/KnycIDO9F9t9ezMbuoo8EAQ8w3Er5NT+85qIXFaL9i
9vMnPUyfZ1VFqTBy9B+jee3WFH06cshJHS19ilUr2/ZZawDb0JLqANGbBIYZnfuEhsYkyhnXFPLo
Q5ABN0VxzXeuykfHQD0qpeiUz9wnHcRjHITz2aJi0uvWaUIcO/aOkgGHynPN9Icxnrw0lMb7RsUO
u+nn8qvo6W3L2uijSIHr4G+oisBotJOxIAk34fSsF33ik+cw7qB6TAc8wxHNjcPFImpxnzR5so+t
9ttuMUjr+N7RNQhomU5yn/YF1jRaT819rnTGrtOi5KIOi3y/NAonXUn7KjpF9eQmkbw1hHbu4/al
sTPU1GGwyLf0Hy3NQrfl0n+DmFy9zPn4SCH9HkIyg/IKT75n1gAiMIjDeSR1ppBWUAheoSWm1yTt
qDyTwjeHZ7D6auzeOlJvZD+YVp4+jng8jzw17SMwKZNgyTLemI7aMskyuJR6GT0NaT0yFlvDkisS
hMGw1T8Mq/rJrTcdLaryKCFyWpwSRb8zl3o5OdH4mdH6chomp9gvtVRqbqdKphdFRfKtYCjBhaFT
O1BOna9Ly3SfRir8wLQmQcNLx58Z5HGYpRvxxlm4P1VzbanUwwcKf1mWsiammgi3wV2dkeL0GK3Y
Z47y5bPcJz0zNoZboVpolzTsYzrP5iw7GCLPz5ToIUuLPFJ9hWgZvRWtovzoR63ZCzM0eTekws9E
zdQh7G183UI9RU7EoEk0mD107BLmUgLQWpZXMTTRDsjWs0b6aJfPwvJzEL4QWMgdU5Bc+l1CZxoN
LZTmjEpEhYL23Zkr04e+3S0VKZiywa7SiCe0qxDxheBLsaukmvIYKsHkTdyOwy4iM3dKGqnYkpLd
FaNDKiNOu+45a8P+ZDJLZavAghCjXmK2JLcBcXwVcXgHxbQIXEbLYeRpC2n5YUEiglIdTYe0NqcX
Y55msIsEIO8AqzW7vIi1F0MfFvS0uhg24JaYf5hjtMvzGukHn+kl0mqJyZwu5scoNBmuiqjoVY8i
YVn3xdgzpSWQoXhNJz5nQyUpNyqHaurqEXCKbuwtaHv8/kXs6zKCQKXr41bubFQqFEmPenLM96Ym
XBWeEZOZRDkaQxhfRp1FD6Qes8F61re9IVneZGBAaXCIc1yMi2dopyQdJ6GRAmAV9+gCl/ed03Om
YybN5Dsql2vXEJqKCIgcJCmP6IgZIvOSpFH2HK0xk7LGQdF29hevNmnX2fMTpZJo+JT/ze/qlGA1
r3hndpphb/HtkrgudOggULiPEUUBKKZ8f7ChjZ9HA1w9pMFeET+ctRhcbyxzYjjUm95o8kaY6/am
kgdmrcN4VvhtDnXXvwlzIamqi2NiFfnOzKOcOKSZ8u4SS6Cy9B8FXHfqu5tvYUgGQpLWnenkxZw+
pvWGNsCT1g0264K246XXezC84/elnQFckDryK5XUGUe3H73aO2wP7K80jO5ykcd+50jlMa+Rgdrc
tJ+ZVfbBVBu4k9JX0bezL1QKjIvMuWuHBNEx5Z6cTEXzrTpSPFtZtLtRtlVPisWwMe2tmldsXpbQ
4R1ihN1LaMm5b+oSitEy8wfoaLQknoXFQML6olYqaliNsVuYRrOnOdDYp3kOGsp561sF4wQ6vE60
7UbJiyaolTljk9PW64atpUOOVjajvaHfDRZZcjX0Vn7AH8JuMkvqG5DjoRunWfw14OF/QCn77KdZ
PyeG6O9FmOreCEqXDNkMkEyRyE8MU0dCJZ1C7ET4zV1iQYqbMp3xEzUx9mIeqhOZGC55NSmHyYKX
BrXD7PxayKvZpq9fdMJqmJBNsjsYObYiWWijKpwd8rvpwm2rdg71J+fUKvvndMjLgwPLYUtpZH2O
kwUFKRpmcse6uNDbXLVubXXExfXOEKd+5rGxrHUt01rzwlSZoEplX2voucgZxj3nADSxfJa9dEYM
DwlsltH0ZBWKza+ptTdlKLJXtTbDbS/m+ZXuk7UT3m637LY0j6XlOC+mGW4MHbWnhgO7m4wiAHNW
k6urOmWTYUr4xs2U306Z/G6rg/LQMmW1nOiQM4D2HCeV3ztDMnctoUIC3PHFQoRojPeZI8AGANPk
tYUybKLBLPaWg4er1xqiDJHplVSPuIq9puUQp9iYKvveiB8dFbNHZVdEscJa9qKijXZpQeqzULZr
kaLPhmckosJOaKT3MtHenXghsBKTKtBovbhpSo4QNsCxHc01zuxGlCE+l8J2foyas2BFirrAHh3p
UDS9Yvgm7/qtpee1R9J/V1vTM00/0BVHffJ18TyO9g5L/rujGduMcPFG09WnSF6eEhoYW9KDsPxv
zKHZR3q+jexmK9p4X6vyiUDNxYpxtKSSySI7sRwv6O29E59o4aFLcJE4bBDdv1rmfFQIOtibvIyi
fZkZ+VaurZkHnWfjmbtMT4kQWiJoW12NPVlNrZ7FWFOB8ZnRA6mUGmtVG7MsZQh66+2QBqOZ+22t
dfjHDNOXeUyPvc53avN0rV7osjB0QzsxtmFYo3zI5R0z/PKOjT1KKcLhDXGEJtDKtGMrliC1tvU5
GwtQIiMoNNJFVF3V7POGWp68olIwhaBH3zddp/lx3ShXGjhiumIpBNlpS05tbz8VPBwmiZLbZqA0
eMO0V9nWLKw7CE72ptAU5tb1D9qGlexSguBw3DyqtNexsJrvIQkVtGJldIl00hGYNeJ7SeRs40SQ
iHGT8kYLtf5moaQP86RI/JmwOj4OqTkX/JxC8RG2RWuR+E9EJCsGTF3O5At7+RzqGSNMnKtXYVpP
A/E+Fppwl8Zhto37Unu1RAoYsqr7m14FkkgTCYJaOSqeXJOeMpbEeYmyGOJT3o1vNvaJuGx05ANz
NE5NO2rvIqqqY9Tr2VddphjnSCkeLI5gm3g1/2JfwujGmeZgmHF/0rOl3I2yXp5M6UsMVQgPUe2Q
/ifjAHzzq6OX58Zw2OE2nFWCVJsst1ZWJ3EkDfpOFKO8jyUV3EM79hcln42XgdgTi17bwhlMJlZs
XZaGYGXcTFI0Gn6SVjNadToFayRLAcbYYDCLOHIUmz6f8y+hW9l934X13VBO7a1SLEyIqGDvVlYi
zSv5l5NWRIppdidhKA81bJkigQjT9pG1IXJMzT2Gey6yM27QVTM3rwrVdZpRfVVK2nQaOVRfaeto
9nVmFGd1XJqA3JJ6KXDS+azviP7VzN4URDUbnC5ryMTGYzi7IOpQivkfKxgG0HNoxLaDuiFrqtsl
rjWHZMg2zGqw1vKZ0zGVtT3G5s8aT4M/xJLM8XzO1Bu5Kp2PXGAooQfX8odaIKwCZ91iwZIOa12C
G7OCg6aSpmdrmMjmE5m5thTJbIlG4uQxa8M8CqE5Fzujd3pN/x3Y6dZYstmJbKZmJCpMneAHZYqG
CBLOci61I7IrNMFuRRA1Pc1qpNwpHRq3g8sNboIzUjVasG+qEqmysfpiP4m0rj1rE+XMOA/n6Aqf
RMVoiXM4Mye+X2dLzQsvshFfbYcRVYEHEWnoxTzKmJAytcO8ExnEHWv52Q7DRWwJFk87vcjttyHr
OCjJWbE03iAn0p2K88yzLOlTZuiD2WIOPwvBIL0oKaJgbqr4yZjiQcKT5lyoLTZOguGN16WWzWXh
RYqH90rqqSA+WyooNzVjiRLVkJdOZSnPpNa0a4rjDpsmqT/lYmZZL1HIwvHGbGrFJTjd+5Jk88om
wlSdolG+Eq8zBm/FLtpqJXnanNpgEaKZ9jwsXLJIB78aSdxRI2DtbDicd2E+Jbd1HX03qlVcUqWG
5I9r+jupBU7PsInsMwf7KxTJOYiz0lVKIW97S8uDPlzU3QwEjVreOnoZM9jp6WhgZisbsCDldFWp
gmW5VtknmWvISgtR4vS+OzZZqLysSyFGG5HdqIDGHqnS4CJwT9xFoPCDmaMIWxGwn6Yu5L2uV/OD
2Zs4f2hC9m1N4kkrLOdWFmp/S8ay5gwpZlKqtjyA+wI2KixGYDpu6LwrHmNr2cJsBASQg1wJs7k7
2GPLZqqJJLysiv2lA2bfpAZmsqqmcZhnaA6aZrUTgGXDuznG85lt/0fVE15uMVM7y6CH+Kvi9JhT
UH2BjIBCmbbZzHNY6Hv4N/LOnFRu4VELZkfHJu/Ye8si0Q8fjPOF3ByacUaQLfX+3EipvlWaaT5r
FL/4mDV5xlLg84z+zbspLM2zao+4gwZj2hWgWp9gJQxrRZqq94wScATjj7MBayRsw1L+6TpRfLKN
kyTbdGp8B1FXu5m5tj1xUAkKUKRauzyenhLKHW4N0AWnQbfC50qaMYUo2YsiCRmIbKt4yzRVOwGc
yhnYfSmDqEEDdcujY/Qvjkovbz2uJ61qzvsne9TwslT0K0GOMDtSeovV1TvRTMAvpkw9pymOsiiq
5C3bn8EXDC8CWxehv5isNxZEn4B3YoGHZDxO2ahd2sYUWKOWN6vqjYe2GqcPqrtkV8+nt3YaTaxY
lOH5Uy0wC3VVXzMzm6Fk1BMpxQY+v1uIArPHUFqJb9G97rFh6HhpsBEpVy7I3A/7IpNMZigKW+0l
fFNXgCkLtonD0gGb6kWVk70rJZeO5H930ArEik2WEMbtOQOTfIgSLntThF9lpNinedD2DeM2SpQl
P2pSjjJOReLiD6rJyjdxVtIJB4o2kBM1viEhqfFBAlfaH3CUUVGlC9k8vnfFILnrRb0R0WTu5ZFc
AC6dyHIXHLg33G0VDXptkx+WKUwIw5cFW0x7YFpFU9IOdoOMg3O0mbuKdsdMBX+KnQxclshWLEgu
dJuYG45c042a9R0tO3quXjivKFdBgeyePks4MFR1La5utelzLUc5dpsVGcN5afoeAZ/c6PkCHtkE
LWNk8dRuwtGZsNjJESd5/ntIRMYyKCfbrptrplNU3k4Wf7qKtsabOZeaz7mrlm96faqDw/Aw860/
qDbaoNZcxehNtSfjRmIl36qTkh/UAUs5tjwjvpUgOGGaULrj2HMYH1d0zrJCdLoVpxM5BrtpLa/v
SFKghq3InQL2BYOx6TWPipgnsZLg8nQroqcPp+U7z2g6d8Jw2FbA42CeqticWsQGt5cLImHVhINs
zoo7uooJUhEZJj+wNG3iMe0jcx05uynNClI6Wbc3V1wQmFVnk1GjfG5WjhAnsPlmqsSpFYl1F+q1
tp0sLX2N7YxsgMHp6NhLPekM4gpCipc3hnD1Q9s5TGxTJs25NXVPcstNRahBFudh6KyjaWM1Tcdb
Dc4RZSu6TyGsuORNqgWQEfqb6Q8iUpJZziMVmfWu+gOYVDCGk6q+vUXv4sWwQpXCP/hKwx+sJWET
8WmX2b4sJXFUnhnpFGuK/iGilVqkQbnjOW6UY1gKBMeV4UT93ngLM7xlN7MinqLaBPc0kYnzsSoq
zywmH33VNPtqsh1AV2ntj6M0b0sK087hnPKMhFHKszAay/hO36F0K9qsuEhC9J+w84CygtDqNvSX
KNciLmqv14w08mIYaTy4wKQR6uiW3LHJMH4oUA/fiHxowRD1OcfrUZZ/tFTbP/dFyaw5T52JxL4W
52yfOIssZmS0vqw3zObr6ThIw4va81S4NdXmVz7nPOeh4EiplMdJcGZpDKae0XpE6mzn6w817L/S
Bf832dWfpMPgq7q8F1/t/wXV0MEJ8e9lQ+S69/LzJ9Vw/YG/yoaq/heiypZJBhXlUKXY/O+yocK/
qBTwoBtCducIhWHnH6lWgqYI2ei9OB0oB/yHbIiiKCP6rDUdODUMfuq/kQ3JcP8iG0LqJxrL9tgg
P8vx7RfR3lLAklAF5fAmFEzEBubLujq8pYNxSbRp+mpmNujCxhJF+VSiooO1aYRrnxMd6zrTuBkj
IlI4HDOV40h8oDjKK8t7emufFoZjCnHqUFW4qx0TzkLiVUZ7mJjsRNl46UP2USFpOHk+RHWT75K6
PlkrMa5iRRfNN2P6b3pPa0xS1pusFszm0o0SG7fFnHuigazDEI7E4rtU90Hdjif8K3dl4Rx1rT1J
lWRvuq76aKbuKzHm79jU9l1ZP8tL63GW8XuncS2z9zmj76CqMiO2P53EMnBz9fdUjr3EdecOIkMm
HL/BRgK5ybaaFL01wnBhwB6olXzMF30/CHktKhoPjlj26QJrYqoLTJvxeC0cAKpOqm5jzbhQHTf6
Runk7iyVTxrG2EiajjNCYthmvPSXAkbOYhCOS77jXgWiUKTbSVHPWcrfpRNkSaNp30rxfimTCztt
15zjllUGRJupfYh00jfwwQ8tA4N90RYvdD6nG6DrMWmKPvVnybQ3C+u+1RuKW3EI3EaQbpZMrx7G
Ce1YV3CfhVK1PNt9K3/DxtE/c9nJbyyc2TeKkkB9GQEXBGNnLCdLpTLLB1Mz3TW63F3tdBgeuqEA
vz5Kaf0UDoJ5A1WfzVbNABJ5SMQM2jkS9EemWO0TfZkF8QyNX43hkrMefsp2X/Xy4BmiUNB2qT7y
wL0qHlxAptZLhX+lH8G8jPK0mu3KlCAKRYi9V2Z1eoT1Q7FGnPccawUHenOXcUq6q/rYeXHGIg9q
Y8KZOMz5j0J3Jk+jKalop5MAHMfGWb1P6JbaRBawIjMm5JBAV8buHZkWQpRjdDjdzYYZFEeRmjUf
mCTmTKPL3opM1WJYrjrgNTuKIYi1YaHv0oq0KbWm6Y3QGXXUnRZeFFEjRJb8XvlJQry41S3BUFMt
Ru3h/7F3ZsuNI2mWfpV5AZQBcKy3BAFuokjtyw0sJIUAx75vT98fqqrbIiNrMqfv56bKLC1CDJGg
+7+c851kMZwfLtV+/OAY6vpejdlHN9qw+R1XJwYRv0GlqHcsz5eLzr7Jq9OhQ3Vt2ngY1I9h1F+j
oZDMAXkNE9fkrVtn1yxR8yfgfIeIqfFdYy40GBgfwgIWc1hBTSvGut7onY06XSmKHXTOox6jsic5
BUgXw5FRQ3isPXernSlvu0vniEMY9TA65KEJ8VRkGpLhOBze+joB4scEyc7ya8WOqlNfzHBeS291
lw81w/3msCxK6RVzc1ay2V8M6vwkulg2nLup6V4HYUzbQqY+Dqg86NEJtHRsZm4cw075rCtks0mR
MBLMAIWX+p22lJg6ZBMMem0jEk2arZTxI3IPsKlVoSY+CTRQEnLPgA/rlaN5rl3xOnbyJ8SBHwDT
vJFcbVS4MshU214H4YJpK4PsbFI/AVS9WdV8hKw5eDGZi77eG+dmjeEweXCOjKsdaKRukIQLWldV
d7blUomt49Rbt5txQLBE2TGiOVQaFeGUsLxAFS9cbE4I4oGPqJPrA2BnGcOmwDQxWqiAr8LaRbKq
EPXOfqgXxrYUtDopnxHgKMBicj9yHANdvbKL9rOG21+NW7yHIvZk8yNWsWUmBuPFWZ4Yiu31lQfY
pKcx73CzRgpS/9WcksMIQn2xqavuUgsdZ4+BJc8Z1LdJNveLGt9pZYFPNvqsu3ivjdWxMGQF0047
L6K/T7FBsfPBDvq0VMgfxgYiV40oEmLHhtXWA1wZDEOdlyXht77MP2UobuZouDXD+ixc82jN+pPM
Tb/q01NdYD5gy89idty4to0BbWYY1Y1BFBuFZw0igP6THktqzG2cJrejydR/nD/1Jj6rGYFtfbMK
J04lOgShWoAix3sLBm0kWgiYGegmxA0LFKt8wHM234wJeEhzRnJbxge1cwtIIyZ7/Y7fPDJqvvrJ
5CtFC+youCA84Umazkhp7wb+W2NKvt1NaZEAOniKHQaaFb8s9nxxiGKfWqz6Ge8u4VVPYP62hZN+
JGCXXbKaeos7aK6+0zZH71+VzPAd9NVdiXqNGPTvnsYQTvBuFPknWds4COLOOg9Fdk6tinamm27E
MtEapR/KPHkLheJZcUCcpQiaV1N3XQC8xhxxKLT0YyGIhwVq+zV2BXbm3mHXVlzCpdoZY80XLK5x
INlPA8Uoybu3adE0p3oazpgw5sCR49FUFsk1E/aeyJurkIx5ClqVsHWxgaYf1lz9kAmAF2N60BTl
1kxm33WKU6ur26UOn+ISw0HWIDqecDIv/KwZpZtPNM17C7uZNZA3impvacmX0aASnLsH0yHkMlFv
QeRfWJHt1SiUvqLa+7I0HsJ5fIj77hU9FnT31bRkudN9mEM3C2HwIZKZ0JakypYdUgjYXzzUWvJk
WHrtgcF+6NbCxWZL4WUNQDXbLAHU5Drz8drd9Utjbpe8fGey8L3+C9R4frbsgT+iMQ+a7NBH33Q1
bOa4hKLD9bJqID8zs/CUTo2wpSI7uMzTvG5xIC4ow1Yt7EeH7/ygrhqMpdA2iqn9kKa5sA5nqqvh
eyuX5DoVdkzosv6iKO6LQkvszRytOO+ifb04X4nRP2PUf7Tw9Cp2ezIFVpBFtUn9yMvjLFN9D7Gn
9Ry9+6Ss20+hiVIl33HeT0eMyC9Aii8h1YSmd99Ed/2YKnlfc1MqufWmoo8QhgBhKsaXqWBw7nDA
iNp+qOWAfiW6QUoEU9as2ebwXJ0GEKBMI8ddq02XTGv4801A+ggbzZ4ws7jN2Z1yv9SRQRpPBE/E
MPaQli5hanRMWodsqzRKvmmnHG1zJdAhVbkCHkhQhoThfWa5aOHVZBOBcGcWatvYs6bkRsIG37pL
+Z4XDkO17M2y0m+eoIPBCp02ut41YfMJSYwyyhze9Fo6iLaMke8KmaCyar/Msj7ksr7JVBwL5hRr
AccftWgcMyluEevzhFjWazVRE9SLeRkh/W0Kt5eelmOTRcaj7poUZ01VcnzFGUaICb62lwBrm/Br
z0OKt2HCfiSt3g2AWPujoexKyrAgLvp9WnXyQYqh8Hqt2Kux88wXbs1UGfdRXJ1Hvd+m5ixg4k35
zzhTgCWokK4zHR+7kiTbvo/v3ZR/Tmi1qTe0ebux+UZGiCE2IjdYVPTGbUG8NSa7+dFxsVOLDsBJ
X0UHdjbHUcm4LiSjJnxPORYYb90lm4tBTI2Lj9PoZyq1iOqrD9kgDfWJe0r1nam96ZXwOdK5LEKF
Ex2g6yFTjK1szL1e5XzGFdegn82YsslzfOmdMtrUA78ALT1Atq5d3dvug2kspywr3nUxso6y1Tvb
Wh2BIlE3iV3eamFxiGtYXU2a7praOXWWekjZJGAbJiaeUUi9QQLMPxnuYR7Htwy5LnpRHNxpaZBQ
9Pu8seurVobuRVH7/sTGKD1NpXW/XkUsipG2cR/4hTH85OEmY08F+kVVusqI1J8WrG6bYBIOb+dn
WCXfGu+MF1Gw7Ug+f8uWTzbgaZAvlXpjCJmdereNmPUt95O2tJ+SbW8MEKIZTrDEQhgiEpDdtNxz
4IAmDhmticG8QpQMqXpddmMbTV9d700Rjcj2iljfGnDv4kdc8gBas2yIHiGay13KLLbb6GWoWxg1
aW6Ows1M1cuWTtkBp4yDaUo9t3D3Y7J8Imzb1CyVPZ2rUk9w25IPVoTjCUTFJpLZLY3G1mpa/h/b
jFFmj+00EIbLjE7fKZKELU8WjDmzhZyNLKqpQ1q2okRXsUV4so3JOIcq8lKGk5R/JcZCvgPNa0/V
Qk4aaOrH1kVcWAlSltiWxfyvajGqWDiIy/kiWeYjHXslNCvQsWvLKnlCNe/3KeGkrKxhhrOY6e2N
2awUiYX+MVo5Y0cKgWvohLuGWXET1ruRw2aOcfFrnN2pg/0SCyDBBFsWHLsaHIiKP7yueNBUkNl8
7H2TnZy0v2XjCeM6RNSycJMOZbufitmXNFllbCJfdW9NRaOIQP9q9LA3nPsiXVC+adcMZqoULms8
1296Zs0AS4XW+5Vh7AraR9i8dMnT3dDEb1adAw4ej5My3UUiPsdauTehWo4gWgqpP7AZ9zPyCsJC
23ZcxgpyvFmhVI3iodj2BK5VbfHSLFiLq3SnkGwfw5nE5He1cdLGiX2ZDWDTI+8sYACRIoglLSnT
7llq+rHAcbPID1iBxgbTR42LMbmo1uzXcRqUNK3ThDYB0vyhUzMP6JuXCjxU9uwNXG9QEL+cKSIL
xqXYitmlKh3w+vmuNea9tCFhIDHmP+T1amU9u6zdO2IONIRkpEAgikCH19EFx3Z1i2W84cEeDDXZ
ampjrnNcZsiHXuH280UR6XKbulp5xMOoU1AWGBe6Osye0tZqHjlhAI4z3UMWxWUQ4sQSw0PYxGy+
O0I/WnPn9NWP0X7JNIxzhcQt31C9AVvzmcnYG9d9rxJ5Zan86GTWzhZTiMVvmrpAa9ToweAAaCP4
XxvD7NO1KqyfBgdk7xaqTMw97Cz2MXfUnurRyMVZB+J6KMa2qLdTmXAQdC7Aqo02LIaXz6ly6Zay
/BktMlNw8obc0wqwPqjC5vJCJGa0bEFRgVPSMaOtJT78bLemT2hYtxdpfAV+jLkNCDzuNLR6nkCN
121zc9yjGh1eyGqiUg3jpDhHsorrG0sbMeLbQ0iKJKLEXFjvYxatduU2HabkYSbPxM8NSePrT/PU
XnVlMezIZxkQrerGZenBNxLSBE/ABroKtxuS5vSoEyPXvjGRitpvlfyraYXydFWH9FqrizeyyB38
8Gb7ACkYWdBCg/sGZvULzHFypxRKVwcYRiJ/Hhbm+0NqCJRsAIW3mjPn+15IBzrMSAIQ69etMWfT
LcvSZM8c4xnhrvOTz8k9Yf0l5m2wJ+RgkWLv9X+m2Aj0Rm/1VGm3eaF2Txa6yUPbFgJvaDoZxyFn
a74pBxHj280kPAmBBpcpcJhXyRW4ugysQQWkyyKcNimaxnddyVBtTTnapB8xH/PMMQtZ7qWf+l4w
M7DCj1HqZDbkKgx7Bj6hWZheaiD+67YhlRlvfapMPxwj16tdruozZTgk9RFAflWVOR3w2OvvOQ6k
bpN0khR1zyLyliERvyKcIkcbXAA82ly2mofycwWlLGyQXBY45mvKP6Nl74/C5CqJZVQybyT85QZl
N2vDumAivHMLBajD2PQ7ZA7Z9FZ0jI3fOUmqN1dLlObK5S2Sc5qjkCqKjCvC1gjIqFONOI4aTjTB
Ttk9ukb4ZM3g4kssWoV3v5WClQHaaQJo85AoFjcTTzmiJ3hmEryB1id4IkO1+SC+erV8w+uoE0j6
jlla+y5kN15k+jexo8UTSbbdu8339MUekx8I8tNDaZjRJYF1f2Ni0KImtLXumBUadt9+eieBbfmR
hjHtkVzyQ27gV7bIlrkCpsLEvLTakelIZxJwqRfEPeYhVSxQTg6wEQtoOi/MVErdI5ZHnMy5Q4lN
R31SFbt+EoyGhquZd5k/1i4ULI36V27yQSwHfQTLLbEiHtMsspNt5w7Jvi0y+xwvdZZuhihb7mJ1
QMk3yESDzR1PcRNEkbUM94Vw1EOEn4TO1dKeiD4QECkSCYDGchHzVnPBGjtKT0j/pJd3uQ6qeCoC
2EYWGNGljz+zWIjbukZ3Go86ZHKAvuVuWUymqrZis75Gk0DBEHfVZeojSJtR3DqPgJqXMwT5+ZzQ
aKY3ExidoHTMK2RQcWuRenmnN5XiqYr+jhRSg3EhZ79Si9aie2IGMCBEG479GOW3a2KyNwNiyGAp
QbKYi1XuZM5zc42trvjgjB2vUa9yzXctKsLagUhgmq30gZ5Cv9UrbA09P9fQCQ5VYXhpZDruIqDj
bDxnOzB4TP0iWh6arDYCBesKR22HsF4x9ZdGsb+dpKlOGhFgLyMqkXLL+3Ri8U1dOS7hSXVauIBN
JQMNxwINNo1sYtKlO1kV+5VGdPugMC7CGmDjGKnyrzlznzX0KZg29OLY1GgOIvcxnFDJUmiXFNiz
y3TbjQLyJJMtkfDPskUOMlBabQjWDj1ag3bnVpb0u7lYPHwGjodi/tqyAA96Q3m0XZWTnkW9r4Gr
vjhNfCjcPNtGc8Uny8PQnRKAwFi5LclFF0bE4VCWqKWJ04OoTVQahrxkiovSPzTsOkRC15okANbj
dz4rwyU0pfWzTmrQZylw2B42ol0IpiMrtZBdPicNlGqE7zD3GS7GyXOUWDHDglDax2Ji0kI2y0G1
YtSngxkSH9fM/TEkc+yME6d+5Ixjymcsc8TtlqP9xy96lEytCBySyTGb0NqCrh1J3Gom8CWDerJ1
O9kR6QlzzGmMVbyLROIaAuj32gpimMYFftCSGUUTQ3GGLCKEDNgzPQVwm96ZU85bU3M9vrVulbLU
sgm2meue8krmzOf511NItnt7ho9vDIN5ky82JNoFozxuDnwm6X7qkStttNEEkY4Q3zPDEbXDbOo/
+NoN6Jd7GLeKqvldBm8tg1PYlkMxgBxzjB0TXqp/EB0nVF7IPAji+EpzzcDRbjfHgdiKg1qKCr9J
NOIyzufio6OkwRMPBJp1wRvBX/mHC/kwYOpae6Y2iXfH6oxjjtiLgCetfm7nETLk2MWPqVsNvj5Z
r11W9xTlyXyoOXhRceTl8CKqYkgCQm53oVJ9wJMaFN6bFILdEKLrMZ3KojSrzG1P7ivyEWzr/Bz9
bMkofEhUNiRKUibfHJ+gu+sQfpPR29RhEjWXhRaSVIVaew9pY0+G2z/FVkQxIcLFutFbJvEyVcZ9
26njfT647TERyMA7Z/phuN0TOGXFp8eVKF+q7lCpVB3ULEgxEOfu44zhuldmfbLPHLSOS2u4W5VI
rKLQ4bqvyA6zIxNBlyw1cyPpjzYKqZ2W5/rj4MAFq4qa7LYmM4KUoKdjQvjkc8huN0BmUWI/1tKr
TQ7GmQgdpHHcNOs0ULzUGX0Dstvj3OUpSAKLSRw1zC6MbG0H/jQ8UnWuS/E83BFrNgZmrM+Pc0jP
JZDPhVHqHqYFrWo6jiboEIA8kPBWYqR1ttEG+opRfrXDXNCp2eT1VspTiyiQoyNzNwhi0jMd6MtU
039PVTwcIgLI2CHlnA7xpNH8ZeuF2fCGOorCMWLFw5dj8/1C/qt+SzctO1QisIxae7EfjDpNH5Zh
aIG+d9nWrBqsn6noPwdo1g+9NU7niLmfrwK/w6MFjanPGh/pPc6rZly2sctYV5Upn6SCTY0gpEdy
qV61dCgWv8UA0rJbhlZJ8kFLmEUCByZP6imIaOROSqHViZfkrAHHCWbVQpO0tdUFfUhTXdwyJ1ws
1uL9YiSvrLbQ+qqzDYrTyfiStPOXM5DawUTMPfVSRepr6GH8I66W+DpoS7xDncouasixK/ixEjnD
oRwa+VJpjmQGVCKXcMrpuXKq7G0BSq2xEHTxBkWYhUilzpVbBc74Mc47rG2CGh4xK/Jn1LXMiTLT
ao52t2gvbF1RSBLUqR5al5o5WtrxU5XkAmDmOmY4GaniNWUXqbP6Qc2g3qh6U+5tIoTuYCTwCUVK
ym/d+ITVxY8UA/PdPCXu0dSJtIyGiGDkqI4OhMujqGABQxlUIhr1MjlzmQslzO5wac4b3V41z7J1
bjVmMjxoHXqNTn7UScKOkFAMxMTYPqIDWNqRkPh+PFFB30pZ2zshmoNeyexHI2WJ4WNKsciEycTB
ESJqKo2hXfXTSuBi4ry1i+akxz0ZdgguZk8QKXPXtSkJBBVgiWF9tUE5Az4L9/lCUBG/EqF3LW0h
DnL64pJxIzHVGjQyUy2gRab6iD5/arbRIOvG51g1j5hPiWEal3Yf52jHORTh9/H2xQFrZLwGzQvi
+OSGGrSUUAfjgh4qmk59aylbc5xyQN81wwnmsVclhgVSEFP0vNS4WyJFvboW3K5Us+4VwrE3c1j3
F24Z3j7YdEHs9lwBBfa6poihj1BwdSddbyGkJny7uE9IOZsNMINdQ55PPHUHm6QUT3Xz+jIMlApl
g/EzBY8l2RWX925rJ+Dhif6bp15972na9jjsukcAUvkBVnX9GYXYP5IGt5iEk035ZR8IwdVopEso
7cM0fBAMkoM76cbi2g1GR2ajNKObrjYYPrbzyrucDBXTFhzdZjHcO6MNo9dOBzBUlSwEJgLaoFSO
SeqTaJ5sx8Rp2JNY8WvDV3rXcS5oGzDJLhYce5oyUsJU+4SMdgazVVgfUbga/sJKwW63fKF4Ejtz
IBMyzkZxQDuwmmit6V4tjPTRYjhaWD0y4VzcSHtmtxy6baDaVI6IYnDFqrSb59hB3xebWk5JvUTX
qm44KHHp+mGYMt61JdovvDpHx+w+ubTVwziHW7sh6k3wVO7nmoRMauF52vOTp087EfmXmNHEdxhk
vUoq4SVi2nohx4j2s1jW3WXX464pUnvAeVcRW+7ok/scGTOP8RTTdehDcyej2X0ry37+lsizfAyx
Ajymaj6pbYtw2VqUV+oZ52myy9mfeCS6DWPI9rk1UmoZvVT1lgjg0l7AFA8TKZ986LzzrfVVEHSi
+1wca/aK4dQP9CecLkajLexrJwehgtBOheEKF0JZaAZyquiCMHbFX4xVnSBvudXBlyOoi+9tx0kO
jEp0X6/7JBClrpESjyda5DGx0Wr1XJm1sychRmX1hgkzbefoUDfaXZaa5ZeUCrvLCAvWEhpawJDp
qkLNupG6cPzIRD1oT2N7skKMTL3LwnyqdWNj2ORY2oiMGLHpN23KDh8bG+Uqniy2UxOs2wQqQzHM
uL+md/Lj85suFHeFqYsdXrXp02gs/aVE/Rd7WVuKG5d1E7oEad2AaI29pu4nOKZl924ldXzqjCXG
FB4ZJOX0d0tkuX4iML32ZajcUn6Kx0HH/oXqmkUbYyIywSzEsbKnI6vRKWSZvqyJFmr4tgwZDxAj
/HbcVBP1NBLIuTskdPsbgWPQM1FvrhKrNDBLxFY4HuLAyCygYZoWs5wu+uSouET4honevIhOZAFZ
MfJScJgfcFXmj24Yf1Whs7yUZFfxXriZdhGtAR+4mjphcK9M8LZYyzDSVes7Au0ay1O17h4irnls
hlmAvc7nFxKQwo+yihN09Bo03D4JX9V0/ZFu0rYI0RtBPVhM9WeluOmWDAnmbTwPdEe6WFywwl1l
jxu7mz4YS0rXr0sJ1pRtHeTkJnaxxRpsxtqiRHEzExHpTaHmXl3SYU9VJjCt9SMlAwNx8aJOTenV
RADsUoDNR+Iqdoj4NNjTYfy+LHOMKHhyXpoyck+CBwLBSNxHBx5dGgkFyrQgk3ibxOhcmgGWIvdP
dMsVVgatqfbku2q+lsIXNtzmtesjxkhN096FcyToTqTrJT0+4VZVmJrVkHM5247I+e1DU/TRCTGC
eggV9ugCu1eb1U9JZtwjHPzWDevdBhSN9EG56GQRnkxjfhg11SXWCUSeWcVfRjrdmj1QUxyeJfSx
HGGPVL+SJXwKI4hUBtzY/69r+38JblgBP/93WVvwoyl//h9QcYjb2l/Vbetf+3dog/UP3RS2sWYT
G0TBE0Dy3+o2xf7HqnmDxYKS0rJdbc1z+Le8zdL/Adse5D5/QdgI4tp/JTZY2j8EC39kbypAFZ0I
rv+Vtu13qJlOVIkuVmWdzutDpEH59ku0QQopirsuYRV5CHdVMOzbwN0RReP1fwNo+Z0F8/sLkUHx
6wvFkYJAYn0hXNn6cOMkWJ39mTCmyf/lA/g39eMPJLw/Mj4c/fdX+k2sR5M/ZrXFK9Xfo69tq6D2
hr3xZfpiBzL5ZLLV3v7NS/Jx/IIV+f0lhbq+y7+8i5otHEU4vGSzHX3VzwKEQvHWeURzDPGKXjPx
o0C//etXXX+PX5Fef/w9WbH88UVRN5U1bRCLnWNzSI9IqQMDnJd9+OuXQeX4pxdyVR1FHEAmpJSM
ov/4Qu5oj0SZZSxXTIa97t4U96lW7vJ8V9lHCYC9NgnnGitfbbWg6+2tHNbcrh/EHfqtbfxkm6sI
mjeYWK1BqCZGw7X0KMsfZf1Z45gN2xxa1u1g3SMNChQG8rbNeIa0uPlz0OqXSSEGB+xrPb1jy2Ys
vmu6t4Z92ARqEqPyhKCwUY4O2kYcDEHUSXAhK/XRJ6zlslgXxs7sMfD3mZmXUEhX4MxXT07jMZIP
EvFDza8rdlvVpv0wRVAYPFvdMYJh1gYpD6hBIXaqBiEKp+nsHuI8cNwSTUDMgjtlqYU8E7d6KUiS
Dje5CYlbjgfN6hg3iUPaOAiYOiDerxJCiHiV7eei7M2ehLhzDpvZtPbIHaoY2eSRDaxXqY8aNRiW
+8aX9QvmDY/JUDXfF/h4kWsBGg7pxIxjjCmE64uA2fYcrj4Y9DZzdiytW4CUzIg2tCIOGhl2I2S7
4cX2h+67ZaJliZ8dzg81Rpk9oyZnLTN8RQzj5geTsUD9NLXbbiouJu5BlZAf19PcRymvbCB8N5R7
BFDkW3k2lSmZY9cwfqCuPqNU6Yx9258dOJjjjmlVo2qHjvj3utm74+dii23uFDsiAlGUep0r9xIA
vn0rekC2PnIwcrOwTeV7e3zIoPxVVhCPQdfurfFRK55brQKT8so96RgMU3njMB22RgF9OkWB9+Ba
u5HZkqJg4rY2a9nc1sk7U/AbsyH3T4twYzAPnEkm9WLJk0GBv4SvePlu2rUMwTGBOW4cVzD4zQL5
VyDbTXDidzMbUUF6pQv8MIVEyN6tBWYbmowRq05HvrSss8JgCacrPoIHdJ+aesf0udSCRn+Ou4lS
52QnqB+rz5GG0LTOWXjSlRtuBw8B6vugHhFHrhTlc76uVJ4K52Aau17gJrrFyJb0t5azHHr6wLH+
ahoYKxdNvZAE0OU3Wt0Rb/xhMqCNHD522WIRKfqeYKufGp4S4BsPYWf4k1NeG2a0abQT+F7R/7Cw
cKo8WNhWNMviuR2bTsrDjeY+0fduTYfZkLqrmCwY+Vs7P7PMDcdzk56t+NyOdjDzAxjxb/WG+o9K
G9wo5rllSoOECTTt4ERFdjeN6LS+dKO+yjFw+jfDSbdksL+Cz/X1KtuVY8bEXJ+uyJ4eo+HCtHwj
2IIxHw3EEO9Y/TZyPDmSXZGhPRpxeXLTn6Cm/AJTRHJb5qgz8GiG91ZxUSbdy/Fd631Am9aIMiin
S57eAs5B1ejbWnikcPTHZfGN5adroSseXxBZ7JA8qFZJUibKIe27V1RKsG1VMws41JUBPiN5SsGv
l2nQxj6s7L4/lvy5xi8yYPWsZlV2vEwTevNQDHudZzPL9kwq9OLVsFi3D+R6IT6Dclsml8x91dS3
UTwLNejq5yVidkP8ORRqVlblcEy1AE8sqSs3lgG0iZQBxH665mkZj56GCXs1uX9n6imZYRegKhEE
Co4qXjDExwnbpWVrAc0dzHpr47dUOXg72iH7rFlbXfmItaON3ZT3qB9uyQYGDNyKCLEOJxtofTTf
GbnqWOfUD9X6zsVzXH7SThXDwFj/XgfKii5QGPcZcQfpnj2hkf5wwreYNbBt3dVhINouUCvmjMuj
AEPa59ZX0jUomu9DxMKZUA9FR9iD8a7BKs3bE/5NU/d6h/O0O1ocIe4uHb60CNmO8pU674wBgNZB
zpgHT3Ou67tradcV/JLNj3XbB2l/+mcUqM0xCEkmZScjt73+VNbbUF5IwcMstYnR36fKm9VDGm6d
O7feLxHab3mcW/h75YOFftpqJU/MVrrcZavKnTC4Ql7yAc2gxfAia0/oLaE6K1t1ujOjn8Zk723V
OklnhAUDJzvQTPro13Y+yK55aOFONe8paFE2PJQ/3EIEa8ziYheXCKGOau6yCXpsdWhBu9bm6oJj
XYTODqhIDDp/mNBcPHHT7xx5YC7edu3GzVvfVH8OFaHpa+wiuhFDMrizsFdhLXbfOhMhhkeIwEgf
Yu3FdGq4A5eOjtLYV+UT58/iorY65AkAwtUymg5bTYYk2cXB3HCHLPx1ekdJgEuM6aEenvTorasa
v+VpZzLqoGcxgz7OvNwI2uJYob+s4v7MqvSV/EbOJYuhaAkcQYTxWxv67nOH8Xx0ngoyWGCjbgxF
EqKBhHf5nKudPnxPpFmXj+wjGFMGyCyXAQjsg0r4JgzIEh3Oh6z4STA8bnSuyXF6SbHa4yHM9WGr
DOdo+TnwqaKDCVGlifIkhjeSlLLwuSTxFaZu/xEbL512tg2A46c+u6usFf7hMYb0ZHjOp+ssvCQ5
RsY5Y2rDIUvqCDpUqBl1ftDUAx16CjTfxBJ4bU18X70/uz+cZhfm7gaT+tzwxUHwXX/35tlQznX2
aCTnTBxzQjHMcas29rl3wN5wCu7muX8uZP3efnTaFl1g9aSU19qtTiPe4NHyU2IFmpqa4aBON7nh
Faw3xazfJuM54YAkCgLsxIpeduWMZg4EVnkfZa8j+Rcd4R7tom+GviDZmVvMuXEzhi8TztZjpjNP
dHZ5dudwFQKC4aRNMeRjBF1OZmvfRMPOtJnGy55F4y00ngNAjI3Rageny7dWDWGq56cwaEhMpGS7
VmIK67NNhvIlJx1+vtdj+xyly9/0ENoffThrne2SA+YY7NI0Fk7ub00EIpdEn5tZ9Xh6A7mvd8UH
hvR2y1Ptq3s4aOr9Xxe/fyL1/v6KvzUT0NMcexh4RXef3eC/t465P+3n67JDCqTscN7dWv/7BubX
35I+74/19mzFKZZhdvF8Xazd2k7IvbZXvMYf8q3w0q3cOt5f/55/7s54yX+6r2zHtpzfoa9FNliV
MVLRrbeLRD8XeUPx3Q13dvLx16+0fkR/7Fp4JWxbJu0wTEdn/Yh/aZXIup3yEq8qOqqjpRx6IswK
5aYYzuEqqi//7olZe5M/vRwuEJ4dsMem+9vLJXYyu9U46J6xqx7Xj46AVdL69A3v4d/0Y7+zo9dH
hV9o7fRdHk/7t1aa/FdAgajDPTwuzvKKQpmhzjxgivuf+cL1X//0X9tb4z/8RvTqjEpN1Auqbv72
MnlsjQtJizyR3b4jBNj6UcFOcdqPtnjIeub75PT0V4bQns0Rp73GE7tMxTyQ6Pw0kDxOoUT+FAAH
Y9xyuo45uSryw4m4xP3SgCp+ELhPq59KDYGFpf4klEMZ+/HkwUpkxNXdGkm6ZfYlu/E4Jo95hhr/
r3/H//St04Qu6JsFUEz1n+/BLw8JDiZ2x/OoesreuFsCw2PpT7WPPH9DyhJwYD4+/e++6vqfHxVe
1AJNClzZNn4n6Ic6TrwO5RyPCtFVur/sXT89FNaGXCNPbv8Odaz/pw9SmFCa0EfRX6+pnL9+EzrE
uDCYIs1Tj9HefuHR3LASByZxavwVle0E9nF9TtG2vw2Be/179vF/+o1Nx7YBD6Kk+9MTa4VlZklc
SyyK6Cq4JmqeCQlMxsnppJiZozokV+yB4MNGKY5AdmREtrHmAp8PD0sSP6v1fTk+1sZjJ8WpgYTA
U68l0UOD05CQAp+qjeg3qs+RyI0TqXyNe/gvzs5st3Es27ZfRIB98yqxUW/Jli3bL4Qdttn3Pb/+
DuYF7o10BsI4p54KlVnBIEXuvfZac44pTcfKRO7vNtF6prLgEJ+aNE4Ihm/nX6aBuiyHCdV7iniV
lYsaUgIxouNwVuhnoRq/SqN8MnvY/1ZgXQQCgJUwf5bihAyqX5pYQ4bJkCF5GadeykvYo+0wuaAt
A3UzQC9DUUDAfblRhTW2on+c+mKWEiFjOAzvRRUqZxQ7GtFmjK7t5QSDhGMF6MaRSaRj820I3Ijl
naUVUBqMtZGbbs34mFFNCHaiJRJYd6P3HlRSJX6osewx+lkpgWpLCXFMFqQ5eSXoHB8EFzfGWptO
hFnbuXhWwnGroaI1nqBLPSTBQa/vpa73pO4VBMocFo4JxQ9GndSWHIyPI9JLvb2RU2LMtx5BQkRr
XCk/6mn39w/yv60mC746floNujqtx2+raDCbExQGSDXxNtgoG32LxYqo1Z940dKfXkgDVy8ZtnyH
ira09n777rsIlXUv9kSL20Dj14SGbjWnsRdKvWX/tDcsTdTve4P0+9WWf/7b1eqW+WAntZw6ijPm
KQNRz0QBPJekort17+EVWXcYP7Nnukm13OKeI9lHtwv1LPX7ieMxGS2GgZnTUytpseysa5GAFPUs
FM9mtNcxYwiPHS2CpNqST0brM8diWr5IevA0RgIzkd68TvRcGCw46P7RE9FgSJ51imNjuBZ8Q+Ii
W0YPpH+W83M83Vm1ujL99zTZxWp8IbSOKtBqlE3fHCK8DGLoX2YMCX0jBOuMkB+9PbOxP46VssGr
+Fj06hYt0N4U2kOqxjaCatArX5mBvDW7/P2l+d6HRQeLhkBVZV1ms1f+Wf9+e7xyA+cFMT5DoBo2
DJAws179/Qrff8B/rrB0rVlKdE4M37bCcoz7uMc3iNr7pFqHzH/z/Z9au99fyf97DczfIrkfIB++
vfodOj+/gLe3li+Ed1OHIaLQED88GB6OlU0c/1T9LX/g7xULF6SBLKHzZ5vX+ez+/Vbm8HD7MSXL
Y1gLd5i81xLk/fidlGEHxd/LT0j4/3wF36+3PIDffiYtAVuHiph+ScAJdUkvxOSKuV3jTcsliKf9
WhtQi4Eky4gO5NVEpDHA6dMrMBy9uGniXa7vYs3JSJDjd+4F86JGKUGw97jc61ne18TiqWV4iKzc
IZ1u6hwewZpoKaU/ZcTqJQ8ZUkeq65CYtxmGHMdDb0gvyXhr0w0Lf9TtenRDkFW9Wc7WOPHdCYjr
VBK8ALgv+hVZ92VxL8njpsKhVkQk5I6fsdLYMRFuquSQqpow28dc1U9nqJh4L+K91IE2/qpU+J1b
E83O319OfrHvX8BSEWqsYwxx6JpTVfz70VpDoBQKVKq12R5KujiiZQvxnV59GN1J1vdauO+HSzfe
xwRvNsKhl25Wcs3nU2KRlZKcLWVY65HuWMqDTE7SzFfUHcrcNTG35i8zvvSJnyAZQZKcc5V6zI3n
s9DczaoTsmNN5GfRUVCkp2a6pqmAY8EOJ9RkdgJJuSATF/cUYpIW9avXIkwvGztLyJ314LDN1QYr
fs4EW79l0RG8INgPVyLbiUhWWKq7tDtn5Tlsb+SkGgBeRE8kB5lEyPgSm8eoeBvII+VcyA3Ypfg4
K2slf07ic9jtG4U2PaoKtMdi+BzMzzqUTxJ4GWda2JgzsMft3YK/rtG809bIaG7SNgkqzGqp4LbE
JBc+qjFlp8WHrnTxqqy05gqfpV+6CuMr5YVS32Q66+1sIZn6UAzM/OgBSYJP7mjTDCjSk10Y32Wm
nchuAEqyZG4+iG9l+lhl9iA+8+5U/PUDRJAQDcdmJQV7o/M3gXXsrOKqYRrReDwxGKNap63TQ9hj
UC29kcCyUofgE/P1C4U1rk9HC2+gVwmTPPS4AWuOrdB8aj6sknAUTKdx/5I1hE7uVMGJY1cI7oI6
WQ2+gPamJDAbFfVUHZv6c2hV6gTmWXxeJQLaiPZQKT3oiOJyHc3Qw5DuSg26Eq35etj4JmEr3TWe
EABpEK6t92jEf84jrXOykkmA5iO3FfBmEgbb3KKzFqzFlrS5X3XYgBD+wE+Ypg/AxRqkskg/l4an
qt3JEzFaJSwfvd5ELYcPk4fxjlkJQOqefLmUvNdcelXrZzTClQwzXPGPseKIJinIbDXVgPzkLY3i
dTK9RvJWme/z9tgh1G7Ejv/3vMkCIhuiQ51c/WwjFl4sPzLzafUnn10kSPXTspcayO7hxvQaPVta
7Zr4jFflcZSl5ygJ7mnP1sO0orstSNo5D4+IN7nAWG8mggTzByjRUNkRDhc3sTcfWmrgOXG04Kkq
N0HpSdgWsMUhmCxMt9Afc3yQBM8C8qZhLZeJQ6tQoklWBIVdGOR2+PI96EPbqEgMHjqVxOzsfZq3
ki9/1OYXZCywrAeDriFd1fnOFMggHvFowiyD1yOqF2M6dwZipP41AjfKexChR1FDLJ/5Npo3VCjS
eJOnbAfjzKnmEfCj45vOEHmBtiQygxARnIYOPEk/TmUOa59xFETAe870WXcXCm8tTkJRK1ZR/6bI
NxU7n1EcUuylYYVFLAntDr6Hlb0YkTsNO1RWiFaw4pJRvhWjXQj1b86aTS98DtGNsHUlAaL5OPC9
KECO2tdI3EfFpyTf0bRu62cfwUiIurZCsqQnG+glEk3J6lXDzKdQ9EcohXVpI03306I7rW+JdKz1
2Gl5DdOjmGwQDq1meBANXBS6tDhNBlPzhGwLHDZFjdv19Ny6RVW7Sshylq1dSmUtmctwbsRxewgI
ShSj13lgHIfZJDavwmCTCfrISCQa0xdTg0uOLDRSzzVNM8m4VqxJTfVh8sMrRF9jxayYKaZdcNAs
rqjnV5PqCst5WYJbqYSDpb5WuivHHmppgsFHTghdtstRBGOdqtJqY03PVYgkf14NQW/H8ocR/jL1
5jgzPtI58mSxtWp93Jilvy0yYgheswAkd5FdQZnzpuO+q1WvnVxtxMswVJ9hj8xOURbqAs1mUNcy
kltoBK7BZHPmOcRI+4TWJmS5ozmGRVNSi1UxgDgdKSu1o1zfNeVHgYRf8gM3yN6pNrY6Q2qVxQmD
gFldLL10aQitDGZJqfriQ6VBFhumxjYZIHdPKGDGzlaHvdZ9tMFRLB71XkUmFyEMLOwJOnGTMaML
t0P2NnVUBAfAa3alR2/JCBmWHa5qn1jke3MTmgrhZ7z2aLeMJjo1gddrxoso906iZh/YG9atcjCr
aoOa3JydtkBICekCGxWfHRg7uGh0ttPhNCH8GvFndIWXKxs/EhykWGpEN9MmhhHyjGtylKyM98jg
3fdSrduaswkpz3Kb3u4hTMgo6H3UO4sZCaMfSsvaP4dV78zL8uj3b+PcbIOCrIbqxJNfqXwhCfw8
pm5MpuaKY528TE6lgAhTuU1RaOGzM3061etO2xsqIbuaF+TG/WRu+vytnE9Be4Zm8rEg7xJ65XwY
tKt1VlREuQxVrIdohEY3v4zyJWOg0EfddiyPQo/2OoReibOWRUrdZjTPqmLXGB5CkwQrN4wOrNMW
kW4mu6OZ7IiiN/SdiIEqvaHYbMebgk1UQPq6C/xbMldwOje9qK+ybIYRSaU77hP1mBQfEuPaOR+c
AAhbkrDUFsvAWgW2KIVcipVX+CXHTzKlcXQSY0opYiFLVM1w5RBs4czhNpoBinlINAdFSat75RQC
sGbQDOAkuS947iKcwaxNNq1evakGHaew4JE7khhgDp5smPRbNQxsmfaAPD+P/o6TWWA+KRVc9gZq
eaP1OxFCTJi/ihXqTBmrgpDlBzyWpzIHOD4xguSdZaeJIPEh5cQ8kqyZIuPeJbi+wFeNz4Pxfr6e
yu4UhI9JG+LJ4PvnFPOlNYpTLCYSevNxDhs2ZvBimuh2FQjYWCA+ciZP+LBlusJ5tYr8c1I8VPXg
VA1e1s0EV6ND50D4cc9GaernhvFwOREikD5VQ2GrwnlEN2th6SUMQjadLnsIhdcABxfhnuG254GP
Ei5f1nNECTrTY9WZMXmiZY0wQs5j6MVLKokiomK88zFJNl3Kw4FEOb74+lPk015qa1esrk1/G7UT
7JZb0JIjwMfR7mfdt4eaDOh7VYZSr2GMNkcXeE6RQF5UriOjNP9Bp6uhkLraSnelqWxqjchgQm6B
Inj50hMEAMNOL29K+kR6xfw18mt+z3eRgEaBBw9wcdXILzEXs8Z1Alch5rPpoIFn6Z2C7k4MN3UK
0xqajFbDeKoOYErBB2GDatfTEl88XweTQGnMK8j6GB7hayIkQ84/lOIRdrqnourMhXhfJx8DY51x
ayqDnShnlb9n/hkLHWUsJBH/XE43FoVgJtFRv1Y5Wv9h6TTFeFDn6ijUd0XfIZ9oL4oPGvhxaYwF
uc0nEg/GW+6/dt2hSILWlpqYen3YLqE9/VERLoaAheSzV0oPGObGEqNLMk+IEGNPJ69WmIl64Clg
EotjBnCN6DF7KhLiMBSoOdS95K1vJB8QKiomloXRxRmPkdKZ+CaFRryxZ/DZgB3wPX9kVz3g+0iF
Y0Z0MQ5Dc5rTrUqdEBgUCQvavutR5m9Tn8mypadQ+oAxGEV/bULlYZaKk+CDAIxQvYR2yRceQ/Yc
oxGVgKOzH/qNnfQlNEpX79iFAVLX8SdZ0y1nQJ8M3K6sXsYYNYkQFh+wLBv6bhi/CCR9CSzI2zdF
eZ04kaXaTrWcgYaDgc++2RtgtNU05lPdNzCKUsIs6/6uYGeb+V9FOO8UJbOr4zSUe2UtYsDX4DLk
LBXvzfBUWF7cZrB/DjqiSEu+Ar9cC6CDZO2DKJNSW86JrtQ/CJgeC2LHZp1sCvhLU/IckxUNi2QV
8bfG7+o2HEXDvWIZ69qn6GTH4Aw6Kv41CGIqVk6/022IGQpS9ciDSNvuXog3anLP4DVk51FWkCed
MNsQN0ODnT1hstqrkgZ8OMepQjlFgE7k487eyiifONMVhmMkzBmZ9qr7UT5p1l1UOGQZi9J1lpo1
tJ5xeFjufdD2dfihMXdlnc/zHnXyfYeUwbAYbBuUBXiFj1Hu5lj8K/0pZ89HKEyDvr1EesGH+JQl
SFOFkeQF6c4ndGNJJ5Jn+MWto/UTFhMmh8x0AxLRhb0PzKrk+K0S7yNn9wZEAwhPg27aGoyQnj84
wJbzKDQL2xUcGGuqWP8K8lOt3paHj4R8sLa9dV8PRx+EKBDgjvoF44BoXLRk61cPyEgGjfRJqViL
lQP+lN7zxo+fBQQINV+GGBJAPXsSEU/GGzCYJlDshKV4uKiUhxKgu4AoZg3QRieCPXLE+F02Pb/f
jlhziL9i4yPF24ToMAlXgmkwR1zogxV16Erp1wzQDDYEHIu4f2sqfg3UZUVoOS2kuWapn4aNPtxm
CP4I9rPkOuovsLbY89xw6vZMQJ2B/jRUDcU6+HXqjtVXVYpHYUpeK2rhpJPczG8PGuSKYLZuMMhZ
ziYq1Woni0DSw6tMDBf23H/U4Lp4gKXE4JjPcjlNFNK6CizX5ybGmgkMw/6xJrSzEnnHZAocXNFD
yYp17KXPToCTBNrtwfcjN6lZS44V7QCUbkX10Bb7UnY1+YnqKtR63jRJJlvlPTEWPU6kOgsWSLJ1
+bETn8igZtKTf9ZMdTV1ryAyV1PaJ+AL5uptEpRrmZzGvHUBHjXSPcsIlNPXkl3CMM/B8JnkKACy
J0FyZdgII8gi3Uumc9NT0BFjy5w6MnmrwS1o+FVW4CeuRnkwQVEsDh1LcGTy1ixusA22o3xdKDRg
i2wzPU7JpuF8PpdAXaeKcmqblPJBQP+itkBwotelOQW2mV0MMZ4IZ9YIXiIKMG1AejY5A0GAke9m
vdfTVcjdkYCAic4AwgXV8JJY3MjK/WD+8sX7qcg2HFjnaPLw5FfBW9BfTGsbUfHM+XQf4sU1kMLj
ctSIxlq4bs99fxDGZx8st+X35yCmus3tiu5+4Zc20CXQtulTzLsy3uUgP7r8KsYPRXwVtBE4B0vh
xBNARU+8rfWBCTCY1U2HwR6vFbQPlTnDMaY1QhnOSSowCb+dPnxFQFG+U0gAsPhXeKE13ogQXd0C
H2ZKjFSyZhlgZXvCt3jkb9Jogov902kNc93Vz3O37VoqsyedY88YnmMT8VR2oScFyaXiYKukm1E9
JYQSKW9jeySpHc70CrQagG86S4Fm9+leoiKUdBrhhY1fEhs0TSuELxya5vSUpzvdVHdVy7pojTjo
ocyZKDWS2iHjmFyVkqMBdKD+BYxeI79NSDOFZjdhpJXv++gkFW8+LApshIg5knWW3o9G9dxLG9y+
5ES91YMN56ykuDXSfgOsKEqf9c+aPDFM52NhesKYrzOkCjqGioqavOS34EgEnaqSXyztJlhML+kl
ZMAcwGEZQMFDXG0tKTosD7J4pxXHoVYPycDBQKCr8Uu3thmEiDk7jTGAeAWNGz0BHz96oLwKidf1
wcrsdjNDG3ETKTc1Ch2wgan/TlIgX+SHLm+i5C1lrGCov7L6VAqgBNwFaiIBtihw7Gio6XyP3TbV
HzKdw+rwpQnWZxHA6ZAzGjoof3J7qFJEq+VzXm19zUkXWy95VZPmFGWAHO45oHSYaXdSGfrTx6CK
p0R+gmi+DqrjKXUSEaYyGQYZAaTmp8URB755LxHUvA3GmwnheS6fFP2sDPcBeelklgTlHblGgMcA
wZn0pGf0Lifm7Qhma3wbka2ptz4h1oU2IYt3ONx6DjS8GODp9j0GSr5qrLpsMS+C8iGOs5Mb54xt
lj2Bk90wPqWDjSEUTyFw3teM4RiNPgLTVksuHKagVePrHklXUXJViGFBXSQKulf05KLQSurAvgdO
GWBnSu5mSXB0HL/UEagMdcFTrd4Tm2E96htyp/XpvpmZ0LEi5zOsZaotPmY9gFJIY6qFQ1rjan8Z
4PmrfDiBdfJnGl0C8tTsfW69QqnthVLT3Gd0/sDRmEDpdHYbAiyClzD/NAG1KLuF1j+1GwlVTq/g
/Xr9e3P5++Tjn84yojIGcowKVPWbLGVuwZD0MZx3PbXb6Rf4Pfplf7/EnyQh2v+/xPdk3LAO9MnK
aF5DpgKvUcFwJe6+hX18/PuF/qjq0QxDwwWBQUwyvw3CJynUi466dt3tdE9zObvbaBQfNE91a+Z+
4v9Cp/H75b49u1agtzjPXK5i2qp6KWnbo8d2+/e7+pMa5LerWN9EPINo+EmncpWMQtwEiksO0EjB
r/4woMLv8e950T+vAoITk/8iYw35NqAiTRMLVtDiPSiOcoQBDS11CAMIAUjUb9J578McoJZHvzXY
hQCFfRPKu9E8NMADpSW6Dm8+3WxYfIxlf3gKf3xPf/vLLROS34ZLIvwL8EJUpiXzbIjseoIC4Onv
T/pPU2ORgKb/9wS+jVlC9rgJg7m8bhyWhg2pqpv5NKLOIvjAll7+frU//q6/XWz557/dUSJlU20k
KKV0ti1pY7TnwX9E//r3q0h/EIf8656+jTaDFMeEoXIZ1VPc3Jbofq3Z6teSw2V/UoL8Ybz/r4t9
+wCVDslgVLM/mPNGZtJCvzRETh3TI8FXGLP8Mcj74QZ/ejO+fYWSVutCJPHaLpnt6rre4vF1EgJv
0L4Q7+qlu/i1+UEN9qf7ZHYuQvFWGbHK367pa35DgivCusXsVOz6TWXnJ+S9P1zmT7f2u0rx229n
WsBmggrNoC+cSSWg81UJ1x8e3/Lh/D4l5mOXTEXSIZxblsEt/fs1LCZMJZqEUqJxOG44hYd4IN9H
hxdzhYnU/gp/Wmf+85UposJNiQZBHpKO9+jbXNpCd5JXAJzWGvTXlehkjm+Xt+q52iLOiFc/rRzf
b/D75b6NpZVGFIPW4HKGjkmD6BtzWv3wDL+vnMslJJSB8NzZSVEH/vsZKnNhJX6DqkXYjK7hVl50
nHf5CuGELfwo95K+vxXfr/Zt4SjlRk6ynqtlHCCd6tR5gUOsM6kui6xNdgu3u037H61pf7xJfjFI
+IhFpP9sD0E8GeRPYBwQ3EW8Gtrg65hr0oA6IHG5k84/PFXtjzf62xWXX/a3FbIA06lNNTcq5l+i
as8McEWwC0djMryBtN6OHmRBLnOahm7GBDcOyhbJF+OJ/iVhFDYIxaPY3SvirRBBHEhHIGeQ9tKH
VqjcpkZ6xoxIpHfRUH9CJiGbRi2fQLXrxZ7IF8uf3cLQ6GKJ+5QoskpMPejqIBzuhvky+3c+0995
+NBj2qoEP0Mlxsuz1eToLpFTt20jV9BSOwvwl6WDChj3Mxq9CcdDGLMUImtxjZY2eXCbwmM3K9u+
XzPi5Azg4UGO4U2KV63dTdUevCojoKcgSNe5cphpT5VF67TKIwD/VUoztIGd7EePBaeVRhWYuTHJ
6QITWzAji2wPlYcowtAeU9Md2juVaD/2Agw3o0Zj+dgo92m0J2ctHeDEHGZtzy+9MlBnaGXgaoq7
QCUX57XSuEG9GYluUo8zw2/oQKbCaHJaZ+Vdnx/ykXFj9h4kQKFfwS5X/guTIp/sEKmn8XA0p3ss
JDsxQu2MZkAln09GB2A9yUSoj2uDYyCOC4M/DNz/2k/5OzppeIwQmxqDbfr7GMPKQMyyMLojrQ9w
+E0k/LRjLnXO7yviP9/Xb6/dt6+5LBULZgSvXe8qbntXeNbafLAuijNtCCM9/CTf/O9brooqxlyd
HHl8kd8XYK6WdbqKdjJk3kJSQ5l8hb39w7dk/vEqOn86UfWyqGrfFl0StVuC6lkFSS1kMhzvyr54
Vv16b8rI7TGs4w1besl4EaeASRiD1ADVGSNp0z+jhtEQGWThVlvQ74p/bpNoZ6SPBk21pMZpg9Qt
ae7UMbUR6xjpNRm3dLROKAwn6UEp4m2TUSzCQJmmY4sVzDQTnPLNqyJIXgqFDzqGF2QFTS22OSNl
oNheE96U+Y6TgzMMlTeBt7PwQRIruDKhEjAUfxUZw5l0Ow0f2gvAh2bcgHXH3vEYmhLaue2ojBdU
d1L0FqZvLcGLcfooDDe1e2k4pcvEfQrtBoZxh1cO3KeGUwKMJ63dvtE2wXQh9dsGGNF07+g7cxmP
RJgQ2LETdGEV8FqAYZ1mfPfhTWSfnKP7UQo9afo1K68U0BWQhrbEGBhvlU555JuI2BqytZEGV3Jc
mQLkUbMzGZFOEZ3lDEso2Q1FoRC1AyqI5bwcXozKhnlqSKVX1AMSDoi6oCwu+fgGSGl5XHAIdbg6
oe6YpOEIx1b0Gv8uV9w+27MgMPl90RksCsMxoH2PGUmrzmY+YWoaP+QCO0f8QDQCnL6zRb6SSPee
CCPYxZLwqrbtKaXYjjv2mYmljUlD1zOlJnh6VuBq14ei22vWk9UaD7EobvIBHQl+YvplW6kcn2BT
8z47vvEuG5Ld1Dm9+zMOxyK99OFRBuf9w3v+329XpSyzDFlSMMFzivn3liHCzfGnlk1K9BaFaeP5
tnJSV3g4Hfbi7Y+b4vfqWsFpBbZD1TX0+rLx/eMVcvJIEo0tY3Qll9mfh+oEEcy6cBnXRM7/+O6Q
s4G94wZ16D//qN1/2xChHoUW01qgp08MFqgzkP1ox2Lrr+p1foTUIP10+Pxv8QRalAKX47Rumub3
5wmbVB+7KEFBaz0EzQ5MyN9vaalV/r3W6gp+cJJwJIMS9HshLcikPQUpkuqiyxw0K4FuOuFrJP10
etT+W73wQ2HUlmEdGIhIv70YfqpURpmZ9FLY6DMOsXyYUnccSEBYzG5pSwcs+qy1r9avnRoy5xwd
QEHjPUvXqZi8SIw58HoCnCUI1UYVxwYrPMlUP35aXHIiXwGkAPmsrzjYshg8OXnIbbsO57OqYOZk
Z5RJQeGYYiWQhE3hQ0/RouvKIw8YQzdB9tVaZZ+dY+EILnstjb+09J1xrIl5p9YgotbbOIk3BS0U
UGGog5xRppObWJCtiAIVaWUVzQh7+uIbibKGykLPHxXLaIsFzceWFJL8kGHNpiW+0sCVLYHK/Uee
Vk6SIy3LxQsMH0IMcOuVh7xa5gcMNHJAzqsqgarYWk4YwSkmBOZOxC+uI1HWGwaAmReS0NPhVTfq
dFsPI/7p5trXG1QpyfirgwfpNjMCNYQeDT4IIEPgnAeGV3HQrEPcVqbMu0UdOx+HNnAGFDZMMLoF
EYhgygAHsBpIeYgQz7d0uhu79tfiyJTXEap6yeXd9jojSa19yln/8qVvQeZP9DUJJNU22yjc6DQK
VeUOR/g6qc9sWcC5hrUBAUzwy1Ng2kaJWG0zCyrGuH2QKg+9XELsIQAjtLM8wLGNd16c4oukkCZi
dq/QpwE/pzg//U0lGeeeQcOMhKFuzmg3lnH9POzm1DX5bJTAxl5oivvFXSszVKb1HdOgX1Uo8Hzy
1BlpsynKtDfGULEXmOaEsG8yNC+PtM3cXlWAzzCwVkMoXMXZ9PRaOUgZpZtgwx8dCSyOtWeCbmww
BJeyoWcvjnRpDCO+DDgDwMeQYeHgsHnV8uTa0wtl0KAYDD9TgdhYczohRkGUefDR3Pp6uSrBKVXy
LkpK12z4EqRTK/Az9CJ/FDIaTfTPUZdtA1Lo/AIxjQ96k22KXbxAj3Uc5QO69Ubby0W5lfMHXgrX
LN0xJKUVbKaSo1VSvoru2EI7Y2I8SAa4K44wkMXRqVTWMU6GvaWQ59jjo7T2dXNf4/DM0ZlmElGU
8uvIU5MrgBXBR5a1dyPmWUDZD2Y+XhvCTteBlB8LLCNT6T/mob6n64O4YzLfTKNGwXpWCuoKN5U8
AzBoM40gG7N8gxDPDqvuRZhM5mixcoXuw+KH3CI4BCq2ybSzu+pTbmCoS18zY1VCJCdG9+NXCg9T
TZ4iFHysDgRRmXHtKrg2oM95U1F5idy7bTmW9hC1twFfStYw4jCyAjUPMRxN/DQZM+FNZYa0Q0XJ
MImVB2APnLhT+Q9MemfCn4nM07GlNPhDqzsRvVieXoSSVrtx7Sxnnu4DAqFETgyAuhCMORk+5xaG
fx6Zp3BWjvpcfFkNs6uiQR4bTqvReg5x66DbIuohGuWtVOj4t2cnhQev5s++wkrAh5RtYkYlVu12
EQH3+SJejzPSf8NPYdpYEqSxDUOLPtK9BtxQs6+oR8IMQBSenWH+QiAKqbZC24LI0KKqkDSUJZPx
QgIriVsuqxO793utmSDhy/EEidWQ2d2qZaTUWQvUwNZA55L8ONe/+grvsjDxW3RH0tvcYFyGDSmv
OXOQ3kv1s5prjBA6pqrFum1M10KbMEA5yzBGRy2zLQ536QY7EtOie2BP6xLvbIZeuXkk+/tByVBS
W55hRfjp5XuEsLW2qZq70dhHCD9jzoLZpoqJP+PvGV4QmQ9SSbeLYUF0D8TJ8SsPlxz1b30QUdjq
MmEBhBTrzUYNTzJVbGrY6hjsFQPP/k6UGEudBwsZ1Lo2WRjDI1FvLb8dcapeluzK+EkB94UiU2Q2
GIISodRB4nXS9QM0D1XYShktUZg006mLmcc96dLThMYwVddsh0jvH+qekKoKoEzDCYp14X4e4F0Z
x6ljnTfL8FdHu5I8LQEzgnBS5XwdKNBNy/41L/pXpeIkHa/zIrCNDPEwrdj8wKMIM5aG7osyaR8w
mzTWlqlw1URCZD0gqyjVa5gCbSF9DaEJY73hk8eiqbBFxydqXou3Vuj6FQjSDhq7sGk0wwskn043
yikDe1CjbkkOs5WWYUrmEfBBeHWxJRjhjAOPowLKAp0aGRnuVpDFLfqPTwKBbzpap0j7Ycbwp4Lo
t4JF+daNN8RoIAeLgiXV35Xihjbs7wWRurRI/1IRKd8Oan0ut4EccIG2RtzeKatIdc0Zh7wBBsyp
4ltWhGsDLoMavAQZIdjDU9kgiazXmU4Yzac8IJLVXE0kmbYES6MfSx5ugWOOf8Xieckh6pW2eI4Q
vCmoDZThPEUIP5Xs0ohMXMtNorFtzSgToicRpktfuHLIwBcjCUsuipiqObXdAbD6mnivv98+Zf9/
7l8VDRU4kKJh3cLx8+8KHutwLJFsL6+VQLjkRn3tOwbc4OvTgEJktPLn0DAY3ot3xGSpGMt7H8jc
2UCXo6DZTLMGEe8CVO+ozazeuNe19KAbMh5ECjczEi8tqm0NimVV+Pd5wbGpV/daDLWlP+PSvqQM
7jP5VnUJZ9tFjim1xYbYti25UXsYdrvOf5KwOQm+aQ8juip5dorkXRXZhqc1eSKbuvK3gcU2FF1w
dNC5ObdNsE9AkKQhJpL2FdEqlInOGQ2m/xAyYIqITYO0+BX93srq9iEOhliuDqb6IConv7ccTVfY
aZ6n8SJaO3+6tCMmjl0hnORwlxSe3m0kwhfiResYvYocVvVLh/8TWRCaRCeQn0sGwvGBhCrSbeCC
e0364MckhV0IM6V4cMT8jcQI0pf2Wk6fvg83nX+YzEMrgNB/zUtb7PdFfxC7xEFr5eXj55A/tuk1
pX8QF16I4k7LWDZ7r9Q6cjtUW4/RItQiQnmy37R1KD6WjOZNmm5K+TAXZAXCs8vsLkvcETyqUfwi
cdvP0KKwUsK7m5p7rdWcXAPJH95KZOLGQm9aSRnsnC6xG+LO29eRSqsJEMxDwWbX75CjaGQrCWe9
pc6MGzfRB7S6TmG9Y3hmAHmJlHfL4C9ACCBxHvp9KJDMArnEGt/y+Tntuy2BsPtZDeAkECNmfaXl
Hjo0mWPi8jhnnE3hxqQ/FDBezO8K2nFV/5lz2JeKLxUhmCrP657JGMmFqXLVcENUnCQqDh2W9VX1
53x6S+ENiuIB8/CKLxVcv/CEsovi37e7RU4GRjfr/Tv4ts4SL2dat0Af2FufhnojsBZW0IvC4j0O
g8QW53YH437wsbGWhz7sd62OayC2jLM4j4cc3+AjmcrNWlNhqY9Wcw9WEsqRsdFQAhKmq1ZbnVw+
ROeAhwwC04loPiCAPIaV66MObPSjr94TLGZR5dNdrF/kyM3S7iE3bgsOlVwYpn4ChMskfuPsuh6J
/CPr/lgDshjTxGL4be4SEq1/WCyUP53qDP4DXI5pAni7fy8WHRk/EwcXhheFj0iGhQ07CnPCmxDb
kSKiQ4ke9P/D2XntOI5lS/SLCNCbV4kS5b1SmXoh0lTSe8+vv4vzVKZRBdwBZgbo6WmWJPLwnNgR
KyLoUa3sVEa2lfhvNQle89FwEu/HUMgEIBL/BIpeMC85Lv80g3lhrhpVXBRpsJu6anp3lQaNDVdM
JborSItBke0Uncrdmb3peF6zHM1LgE1QUGVUo5ASOPoltwot0FrX8VhgD1z8bwMoDAe5TV869ztm
48oJjQPaUJEe6TGALYveX7lGe9abY2peheFSU1oXfA6m3ZrLOD8I44fesqMOpn8kfCnTfKE2jqgT
th1c44pd5vvm6QeQufTXEoKMhbOIYmbd2tPIiFPt05cg9scdQZ50b2JpyVBhgavt9JFe1xSbo+6Y
QI1ibwW5hZCCI3NqRNXqTkqNwqyG2GeuKvY2idSJrmwDf89chEPuMlTNZRJNXvdtJt2EpEDOLDFV
dRulvvnSpQLiBPwsvAtK+8PE9M9W2SliZZ5311wGNPMDc/Epbt3VYEKupZK0iwyIWFRr1YRawuqj
QdecVRzl8H163rtaMclcK8B5LawXLr4lSUUFjI5Jv43zhVlsaqO9Jnh3XJeM1HDkwZNhI8nuM5qa
pJ6d6M8kzIdhmyyge53kWJ01k32UotlcpBuAKJf8lvsrgqkzWXeE8ApY1uLfuay+8+PNjazY+MCU
aumWdOuuBwdfOhnJMVq+/daC3bwgkDITao6XJMCsDqZwgTUxSC66Xj4MN95q+mBrkMtzFxKN8T4Y
F8tEMedNJbTUnlEMCMPXptZyb8kPhup5V783LOACPZ4RRjaVIK+0KkjYZDz/VdycK+nRJOdOfTGC
QxxeU1I6tBDaahIuTLlbqbRlZRzcaRqM5PFF8Qb4X+H97w/mf4yoeImzz1OpgVJlKpl/fS4FWuhM
K6fdhoPREtIVB/9ZsEjmwVw/KvMUxIrwpXz946LT1uvXndOvF/1tLiaXw2h0GReVHW/VOIlDQw6z
+9r51/T3PyaYv17pt2VnpEpYGQtUvwowJOi5Ddluh8oLKAu586/55dRM/cfnYuKmT/NSjY3Kb8Pm
qBApeC25Gvi03cC4NHl2jPw4n3o7QEB2eG6Owwcqyt+/z+k3+v3rNA1sIKoumbqs/rYRDdsoKpXp
N+yyLT0FPFah94/5NiUs/7jItMD/pGhKda0WPU0888ZwDxAaGfpQay/q7wPdiRX8N+toGF+tN9Kl
ZQ2niVsvlTzEsrWi04XaTRo6jW2k6Tspx9LGWyq7BO4joCvX7M4BiZkW0vAYX9TsUkpvieLxovJQ
wurF2ALlxg8Wf3T0EuXyXTKedbDuwUGUiBzKSLjzA3GMKqh50L1FSBMj8l9kFHOrDLe0PRo9yVKU
FmXaL+YCATwiOx1e5jbNPmqp3aTCI2F21UwHLjlbKIR/4gmE7BcbbQxbCF/EQuixMndY32ahoK/y
0R7c0bEKto1vqTg83ELauKyIgEzuQZ2dBGQBVTprxtlwzzF0A3drDFd04FI+ddE190wHJ+hrX6sv
cdz9yGqL4Mpgx3k/q3FVqwSnm7zeuN+qIa9jTgytdNeFKUwdkx9TI9Kx+qOeTO7R+0j8elxIHOG9
oj34BSG5kGSm7n+xNRUaZ3LgF8ZryQCy00j/+ycdpFDzIVFnCtuOJsra7JYWrj6M79gjVzFNdg1W
P+z+4ipzX2RrYcGIK8OnUS/0+DMFRMMXwBhWjvaCykBmLUg2ZTahu5foA6dtE0edZMhzOUIB2Hca
fwFPEsoA+PogRafq7dG/qwPUBJZQRZmBAxSQzUBpQUmUmvhFET913Y79SamXY8dgJ28ke8G/1KyK
QfCiagePIZiL6pqL2aI1h7safZbRzsf5l3OCtpRnnux70eHUjz861O54Kxnu8cUxiDXWdcbbsIKQ
BSRbfknKJ4U+i2q6YUKyiWR+2nmkndzK3In4uALKDmWyeUyTNBytMFDrwom5UUZlI2CSVKxDKQ1T
/vo0hreQ+hqpPukNfe0dczZ3pRWfeq0vW3bgYrjB5p41RNaZLsWyk9TbOE3WPvhKPK2g9AxZmLVM
tBWhQZDM1pVcb1NEk97b03kgh8JOwo8brjthLuk7rYBs0uFVR4Y1HCL3+HjWElRAswudXvlsybtM
lRwBFBUlWuSqTNfvXNL61ZidDRLDHTsMM7o1Zf9t0EkQvKlyzt26ocDRyeisaBmf0X9IiEXb9A1f
ZfFCwMAfvHkzUEMGApV4Zd6t4uoyRqeBmkdh67sHszjGjObUpVtfiymSUe0DZVwSjyMPMuUUl1FB
DycJtqDdjaVItNJOiDVZ4b2XrB3lQXG4blGIKbUi5EfNK3/jJRYpTs1y6NfwgQw7AwgTwKaLj319
1AX5WBbq2TU3EvQAWp7XUfKqKOG99qRjxY89rEf9ZMEakBc6sBli7MPBQlLlNGJEtCy+9k0EXY8d
fiJg7y3QEU+SWb41Tf5JWTFgj8FEIY7Q6VQKekaOpU0qYE517UIlrzTie6876U0kcq1OVMB0cOKp
+1DeWdQk/n3l/98c6belHyKUIcvgrniPq5MI8tOqrBTdEBHkmABG3qqax0dhVs2zuTDX9qD+loDC
/wVs+Y+XDS4qHVsyfirtjyE4T4OreC28TVm7okzX0Zbs6t8/1fRS/uND/XSJ37YHZWmpoZVzCYDC
pflWFfiXjU0OaS4PnL9fSpb/452N43Ha/ygqxLDfX57UptCFZ+EkZKq788Z8I5g9hWTGh1mQGGgO
hbQ2jKcYfhq+rYYB1mbFlpq5aJwK8ZgAIklRyn1yu8SnDV3eSEjMMpTE0mQc5Z1KUdxHuURHh5uv
Pal1mjg4UO+7Haj+gcqAeGhwo2YWoW59Z6F+08C7EC3pZqhbWj0jVp7cvYn9UtUelG/T7sLAigC5
vhQj0lMBNc39LmINNbpg3+HPDtMcNME+o6hWV32T+G89b/RgrQEF01A3ZDWDog+bvkYOHxnJM+Wl
zG2r5rhZGADIfbAOMHV3xEc6nwrebBvRpAubN/G+NRP2RziXkvbmTXmmAYk0nIm4klN9zWRG0zh4
DK9Gee0V1pmXPoLkgUxsMZRLep31VLBLX8OuQv4l3Q9IWdLA8bbYFizYY730vGRZxt5MAkSAulEl
+2nPwe3zEAbHq25qTUgNRkiLxoVALbJw6Yjh5BLmUcKRIKchaeGP4eSS5nFP27VMqaAwFfzuu2pl
QmzmhxHqNz28yERRlOhH27wTFtD1DXUxrvjACC83pzz7EgJKJOlg3Y3o0oK8H4FFyQ5nkJpjaUdB
Jg5a0ctmPJ5bLdm01gtEVctv6A7dA3niRLYb/rdKissiIARHrQbF9u+yeOtTloXkWBDI7RjSjDA/
DXq3r0NGvHD8zBmZuKRd4z3tUKMirpLuFIJ9SvZm+xKnK9bO1zoUhnmpXvzxyJZqIBFHQEM38GgI
49NVHIuTDfmepBzOEcjjnHhmkGySWNoJpgVVW2aNE2Go0IihBYdiiJe5LM91kJbi0OCGIloSZsGH
OCEQxrh64f8FKIEERlOyPv79IfwvpVYE8WhMVkNcjr9t0ptIU6VGnTJDNRjwmgQwza1/v8Sfqxbz
+J8uMWm5P62TTGMEWssEhSLjJwc4sVxzp/z9Ev/6FL9t/jWF6UkV8ikE9VOqnKrR/vE1/bks/vwZ
rN8ZkQreSMqxuEAyRYfGj8pY9QQ+rAMhir9/lP94rfx6qd9OFJIbSJU62RfaT+ETGqXtvoEXfmus
2bBkYD1P73lo/+Oa8h+rPteU+RcN9/CQ9N++P6gvQxuP/EQVXkkelkW0l9f1Ql1Olm758ver/bnq
c7Gf/BnKr/dD4ybeWFZ8QMVYW9I9KC6YhOcSZ+y/X+ePoANX+eX1Mn3qn268sMkGoW/wHwMRcR3F
dtck2HDSLQgt2pRyO/+f9zPPOdsBLM+YT357mEa8IYHhJTQ8iY4eGrOJuEGO618fy/zzdldhNcqW
zENrmBSU/PrB+NiVWXESnocyHBavXStVygvrGEYgbJKVhjqXZQt88zO9f1eqh5W+BdoV2KBXMi5t
sRyGwwNLlozN0GyodYZ0i/jWUSNQfUZwIrrtEOKv2NTuOaNbNpXSRe8DUyGAGhdfgdjMs3yJLCUZ
F7Jf60YfHPwFbz1JVJGTSkaArODUk34VaPgpAIZuelMFHyEeC6VTsxW98o4RU0ilbLzq7nXlViuu
Y64vmKXZ8DOUFguC+AloPMog1NTlzC3R2TV42+V8ol4xuvDLqykjqSe2Vm4A5nrGWwDyo9hb+QN0
QSW+0cYpV1+ackyG85jfRNoO3KluF4p+RX/eaiq8VJY9kBBOuaoprKYIlRwcYB0o9YEK07rqNzJG
zfizR8nSWuyfoBMClOh8X5bPOkUI3On9l4uvvYpWtMwmFdxD7Y1xp/bWJqINj/Ioy2w/ROmhEMxr
o4fsMh465ZpO/NaqF5G/KaP0WbpvWU5gnLNz4i2R1dWYRi3EulJRbIJmvMKTHYwKERqAkb35OdaP
HjpyOO+bM4Xz5J6Oiuv4Oaa56X0ya5NzxBCwYEsc3tJwR/MD7x2J4Y415xbw+U6NyNpI49VvD7yf
Wh9MxsNM/XVcrUQoAW0HEFC+NeFXq0kLvXbnhvkW1utAHBYik+kAO20rvI28Z2M8rlCCZiIOuJJp
vRyf2gDuabozICBZyboa+Zw4r8ojqrCCAWdkluGaB9lSIGZcXBK+OlQHjRFribrYRZ8ZmiAQA6lA
nYQ/Y5BCBs0oY0TGDgSkn5FAgE+DBLULHB6SbnQWWoubytiTjrd93Z1rmfYx9OqdavsfflGZYM4q
cAPAYupbwBSiUNnAQPUqX2JX20qQhqT3hIitHG4Lv+EQ5901F1tRFd/l2oSoh9miCrWLmeo5bpD8
xDJ2TTw49sGAyjDRCvxmSa+YWGJWJK4/AFiRlSic1+xGjba6RKGWcXSUQptfA8uG3h11JgkuZy8h
Krf+VE2ti8tEeGS4S0o2wcZ7jYzObNL3mIqnL/SNNvJRraB6PXE2ZLh9Ceb7JzF7ga/WB44crQoK
GVRpo+cbtF0NEnu7j+LIzrFPcMhNMrxW4nkoMHcxGNIasNQfLYJr14BJJwKbk8UtPy1xZwLptyb6
TY4hUjzCNeolFo34AEqGVdtMQuRTAEs823J+UeN2o2o6J3S3eDCNwhexj6ropnpo34InXQ24RpkF
WHz0rA3lISvwJvAdcmtHGyv4iz7aRVMImsLSpyuxjng9UT6gpcHwUvHXK4l+j3BgVHMIIQdAGh/k
pSlsRoj26dDuic9bMFCwuj6qcSQaSsI6XyI9xblrj8JDB5De1wdj/CQWRlpyq+D5sRCqVBnW03DD
ODqSzc94wAStIGQZMjYrOeYmZz3dFLLDJVcSXZtlPwCx17xrxeAkM89kG03SuwxP43ptmvGzt7Cf
uUJx7LTxKtM+muiXcoh2nux0Bfx3EWtbjtdKT7CYxXYWL/yc6egqgmCl9ABQqmzlu/GKqo2EXAsz
WnsoowO9nUu5AITTJuVxwEhKNQQZYcIF8Vzp3KPps3kftOoRJqRW2zFfixBLu6/SSJYBDo4gfA2D
+yQdem9m/DaMje1pSxXVWZBwuYNXCyoWWw3Kl5+NtuAlnSNV/DQsF+ziTjwuvVralrVq8/lo3RT/
lvbfUbtPumODNYnF0QH9nLD4iGXFCG4Mj1l/6yEItH7ujBr9WZM9TrPeQ7pqWll5cREBtPEzoJmt
93ahS2hCjM6tzn6Uf4qHqJj7xllW9nXNSkwFcVnuPSgbEn/EkapShg4WNgrrw5IWU81MiCKgPnpz
7cFCITraEGmA2YGENabrdniRuTGzdi2yvsq9NyeJu3QxOuX6MyDLlgP1zIkaMF5M+/nQ71UXd8fI
2J+1k3krYTT2yHBmhyNZ6lbbQA3LrdeJn9MT/es2DGRZhJpZLmjnhviEiq2tYVit9gw4ECUyzm1Q
jxcFrxBt+JQLinFi2Y7Kw3S2FFOZNnG78eqHVqdUjDNcURDjhJL3IIUwkA1SyMSs7wZFM6oaM3iD
V1UHH/mENqRjITRsCwtWamLkyVeFJaxSr95mZLBdyETRKTc/ou7sZSHjMBipNLeFOfcF2xVBMqBR
4m0f+eNFcHXVvrMHI3/16vrdCw45hmz6A0oKerCBU+yKBxEbpL5FIOiZbJUNHCmn6IW3sJWOo5bD
4Dj7+UuaJE8Jcqu7SHtjHsTamtrUq0A5ACfGji5XOIDwxdp+2QwJ78Nrhn/RJ4+mLwJf2ZNZTmuY
ESOdQOqhN+5dhpM82zDqHUUEalrgs21lCXYVQxjZMmzvcV7Im7LpF2NGHR0R8yF+C1lGpIB6BdCJ
IQ+8D2GPnbsk26WgE2/2X9LwAfg/tzreuRUgmIbja3IcZPfUcCCFpSAy1aonS8UsRnRpWGKVXIFE
tux5R8eEwbt6b0nbwHuHkgrJa232GE3CgMBrt2aA2BO20+t3fG2leLbI+pW+5GgT+A4IXDmKB5QG
lfLEhqGrBnotlJfNCFelvbuj+BJIwaaWeKgjROrOVsUHTsVNWPI7jenC946iHq+GhOW/vBaatvWo
pYh9kAjhAP8TzFFIC9JqMtFNZyO6GSoofOpLkENPTg4CSraLSj5C3j0CH54DqCfjTo5GeEgYrPr2
I8vSnefJgMusLS/qij9IL5056IrSF4VJlzF56ZR0rSKmoKlGmuSkJjzv/gecFPIMmLYEUPAEfdzo
2fQvGopAck4Fd55pT7U07MRcRW2xGWmDpPQp0+66eHDxDYbDTavMmRjdIUwt3ITVnM56LHe50lKh
GS+t/pxFeNLCh+dJyJfjOkWY7ixclLwUudE9d9lW2cUwqolyffbim0fg3S0wIAJd1ErtIEhtB4a/
gGqzi2VzbYDdnJok2PVQ8djLKa0ltAPk4zbjhd0S55KHdmkUWFk1tI+kLLaRcB8w3Sr6gXrBZsZX
fvA+OfaCc+Mj9+Fqamkf6PpFfbACcksRy3/7ZoCuSbIzZS0DcEa/JfddAt88YhAes6WRfIcmWLbO
LtJbR1zEWAUmTpsGcbW9C8Wljj809JEw2DBknOvqZ4NtNhq3FjIxJulOBhNo2UHpmPUwN0kj1btB
X9d6y24Yn66/sNRmViR7TGLA8aRZoGh2QsgiwahtiEef9h6jfW1ECcgbHbDZqY22VDONJaaYfmvl
4gYjZtKqWCA+kcDmefFUIJjI8qfuUg1piM8e3LPhyZdxenSqM0q64WmLka7bMEhfBba4+TDchJAb
3uPZjZKtOMhOliKdRU5KwRPG2jS5KdqJWqwhX+m6dQAtSiDlre2PUj0VFkdzeEkLC9yHr+AzylhI
AUL57/EAoGV0km5Yp8Yd1GY9+tvEwwqNN6AQ5a0ly2sjvDagj/hPCQiIAhaLSZTnRDEcP7BNqXuo
sk3MblNId73e2n37HtSHxi83LoAw6uAfbZqzWDJGzgY7J+ET8hb0JkzK9HLDCozugUfNKmaQPkPt
xLZWT8pFIp6ksEbw4Yl096BSMpK4GjFZ4zMAKZLiinwa4aGhqMyQmAtJ76lwMhpmRtOOqNYPlO5h
yQwfgjwSGuLEx6ZCYneoBsaL1YXnoohmqQ7okYmX3s4F/73p10kQzMXSneUFOByTTlCCVLxiKZ5q
dzV/Wrfe0Jw2D8YtE3el9ljg4TZUeOmzhRDiKyrBToH0UAV2IxwvqxAKXQQSiO2W2NI9ztDkmSOk
VVvR4Nn0kDrHd9Xc99I+41yAaw0FjZKpJNnRzFxoK5MTYIHhgN0jtsel2J0q0q2dvo6afRbeE0Zr
eoohKWJQ7Y/bqH5VlR8KFaAgQ6Cszvr6s1HjlYsdyOsUQlu4OQxfvmm4LLPSwvUkviOwNWynlp6v
XEqLKTRRLM27DwmjGWEQMNkr49Wqqrk6wN+isXuWKD08RTroXLp8ZIwndB1tjPw2tdxj/cisU4WR
2mQ3NNHZ1l0EAiP7gNFoDEB9sR0kLe/6FzqrA94OnYg9M6FhzoK2oc9L76pJN3n8GnLyfvEFm63S
KysdrQdHsYADgdfjgDOCdbYpJgqdd2DmyycAM+oowo+oOjCk7Md2GVF1aFmQWYa5JpAeIBomC4Aa
adnzq9p2XcIEJs1via0yyyVm5EenQDkKhXaR25NrbfWCoXKwwI7D58IlaToct7XiWUuOCrociq5m
8egpi+pN0A49cEkDQgyo/JqihiyomQDpy4pJWENhhV6xbk4dcXXRnwp6I0qIqjpmYrrRl+oITBAg
GPkLVV639bKOpKOJa6ii1bdPDn5YIhgoNiYw2uKj2QRHGPlOVATm0Dx1g7GbINjpKtNgggN2Jxgm
Yp0WyCk83XTPuXgmYW1LmNYDoe1uctcwEOabiXR/KtKg+JonvfXFxZiaq9ytl3rPCburbQpgtWQX
w5BqBtzXiu31lD+pzwRMi0LQj7WPPmHUVxuMSqE6DfYZibIo6RZ1n2YXQdr7wZidritPorXPtpJD
oO7KjtUcAk40LolqMsKfpX4PoRHu3LfbnF1lV3EGzvoDT1sAUCkj2IFanjFTWOjdrkqSvQ7bzW/Z
iUZnz2JyIDWO1u4r2Tb8l2b4rMZqoTLsS4BbdodJDo9wFInWGvjYIGwTom2kSmZ0PpSSk9cdHdpX
t9tRj+Qi/hTIGhxEM0mbV5RNSn0yDwsM9mHN1PN7YI0qg7uQbeU0u0YcONL8IhrLrD2VrbvJCySg
0R4LtLXaFtKFaT6KQd5O1Vqd8iz7Y6n7296ynhUg7ZDXLunWUt366ilNlm2wbdD/osa8GQAjQcXp
by7rGVBQnFba2MwnN7ymMV8R5PVYroqm2mGYUqOFIL4UXroIQnM2gh6ndNrRoZOJBBKUfq7QPjfU
0ponixMB/XiJezd4EybJun/KxBylUH1tdQ7iMb9y3UPye/fqg5Y5AQpEyUA5S2mtdqsfkI7sBm9T
dyU+OcyExHi0RbMwAUFp0pfFF/V3Ve9PURRJT1eACJiqrGjab6JoJdB4LBIyI67uHkS3XzAFGnnc
O9B+f7/Sn9bpX680iYs/qaIe0Ver98mzuADJBPWLcwpHnVeJikBEgIEM1d+vJ/2p/3NB8v4SJUTM
Y9Tpf//pgoOCY6+Y+Ay1Hd68lbaStgyM5ooTnJS5uc3ngv3PTidF/A+HNF8lrAYJwo2MzPbrVTOQ
+KpW8jFjsTjrcBq74oXAWMBJTCvedILvSXU3xmszPjuGbyRVPDrxIrM9hXgF7mCKaxy6DbZULz8V
3rEkjKOE+D950FkC4/oRtB8IwZxZ4CrCWRtP4KrjYhMUh6q8l+5GsghHFN5LNlJwj6yuXdpEYBb/
JaRHVabqBCyc0atzfJukxSCKaZu82kS9SNwDJtWRBD0RexErjBxj+mvUvZv1dknWlreQjomgpuBP
BQCssbtha8NQaW2owzkJge0lqXUe5RZs9idPmG32yoGw0qvvbbsxhkEOsqwuNgO40s777GJKW4Dd
95yQ6gA6iEglQIJBAwmnbPmEKKyPZojxNecgM6lT8xt9maTvqvBdV2u/2o58O6awHnzxmRTSvWni
IwjZu6HRkhhPzQV17D84rR+pc+QQ62jkfganqj5qRvfhxlcnLHfIi9+oHwVP7LyoVWXVTehET0gJ
xKQGG0qW0sa0YqewMPeByJXahMhItQ0LCpUHRxkOgSKdiuJDsL49TAIAfweWTdaSoWH+SMzHopSj
E76NKn+Lp4Ng8lWJLevfpTePU/t4PJjfE62I187QsmUW+RiW0+NOyOF0iYPyHisADPIi5awvOZbE
lD+H48Em7c1HfY0bh453gNDGoU6srScJK4XlKairz2CqvBxws2oIeF7Fn7wVsUdPQGYr5OzrkRbH
OMl3pXVf4NmOSRjPRxow02YBeQvcFSQwX1jkdXU0BBJ5SyviFcIBikZCYJ9W/jZSDeiK8jSbDGLJ
TnWgsIm3jaO1QSekEXI48IUVAZLeL+8VLQl6G6ufQq85RsX+V9HTg2dZ4smkek4ER7VIUuiNI2PO
wnWawd25HHmK5GwU9MATkTEI1g7fvcq5ZCCtLK5bs7tSb3+oO+XetdkN88cuibq1OxIQFAzcd9Zo
XUWSlDNjlE6Jbj114tTD1PwiVZxUbLVw9ITeouYOwxLGMjqNC3e9J2CBR4yxC1FNOl807hBaDukp
TC+BuGYvgdq7LslxocFrrY/dbMF8mkPoeG9Ppph8CTWsOlX7jrtxOw4TrB+vKWA34kvLShILO+M8
Fua6I6uk2MUCrHxsTKNd4SxBUrSAmxlVt6oz71vgcDPW3yazgDEl+eX6ixa4Mk2UYcwupJUuWvei
BBLCe7zIaJqMxR+mhAhmrDu8cOreGtlEuHD2vdec8DV1nAb7FJ8JS9asMmHb4j8LhmtZbWjWPjSk
e3RkeSIrknKF5FxywkyosFSKXTGMm0ivaRVd1HLxJXogoseuoGl0EJ71aKG4N3svyxxWYcCAGODi
lA5Ka+VX/kMwmgux7b1PPGyejB4oSqHUmS6QgDUwGxghp9OciUYQtdW8z/zXsGuvriqfI8Eig+ku
QNCnMOVLHAZdL69MtkBl92o0BeZA8OlkDj14qeKmMhXHJYgaoZOYwqPqaIxwKdaATO/tXI5kI3XI
JV3VBggCTNrGVqbHUthzvJ7Fwj0u8Coin1CEJhWmCjmX3p6EKgod82PN7Z2Uq8i0Je75MOF3ldlC
efEhTJu31moPkcRAAPQAxxWVk+hHJoCA8U8MjnKYuP0zSMptma0yyZxPQHZ0XK0TnIDrjwgW7LE1
pBqftSrFwVfvy574mJ84JStl1cDyzJ5IqVspVw4ozFaIfTllH12BvR6Y+GCD3bOxmVE8jzg/mcGq
RSydO/0o4GordbZgoretk3DG7OugDynFzHjxM8JJm8aolnUbLFleCSYtSAusa3lYjm2J9GAnDeyQ
TVQTu7XOVTLrcxw0obDNafR1HVF2YW4HmyzkbkCzGEfWlxH9tIZ9zq0DH4et4VLgOBilJKlJSaWK
9Ips9aWy0SPteowiYzK70PjLZrzA8qLjmzHdgqqOabvLApkp64F5Z55Zm2nKxwcaxVtg2C29lBV/
k9teIkpdtTed30fj/nP1ik3uVEi67GNqOfFzSXh0aWdbCi4mOMJLQEk5QyjtpnRvrvstI0fDOyeM
m+BG89nhGtV3joOsIjN5BEmdqzSls+vmDBMh5sXGPZITYkM4gebWUD9LmLkyi6TQkAiRbhmnvpbz
MuTdJ91MK8q2W0XfGpQMq6pw64nfydN+uCLKiC5VlEzM9gjODtSRsH1Br5hp3HLEFpLS4V2qMZ+f
asmyR8rIl/kkkhhS0vgxaB+ehcLgLlRm2y0/cJGAla0E6hHUQ1PA1qUJXWGG+J7mDw1mvohVtKbr
ui3OOLDCCmnVtT3lK1EPuDMEAt9ZsOqsfZ69yYm5GauVHm6ZAvJO5bZbmkFxzcgUw9NZKXH9krg/
3JwWHkyGLdWmsb6V8RLW/O65sh6JKHXuD4E/lowq0JLGqUC4TTmaCh+z+RKpxlYRL2F16MqbQdX8
KNwiJCZvZRK8bb6M4ZJZ64hvpfSZgvXYsniAdZ1WtKtIIoI0GvXisB+Vd230MEiqTi4yo0O6s66x
0oCOt9llM0JkrIM2mS2LnIQrmFnmTzj8p3kvFe3pKR2d1gVeLn+bYo+10Z1UiUeaMh2jQ4R1mvEk
JhtgLcIX78dw2PjGoQsvFs4p0eiX9QTeFU+By0B245HwATHKG4QmklheZwwy5R9Zz5zEXHnmBoNW
SNqBFGBP0qjKG4a67jYXrL3Gdx9hR4a9o+eAgKV4G6XhM0XWyEuDGCF9c+YyIvIx8dKzHkYJSw6u
L7rIKAkZXsWK+RMW1BJZ32hbsJ5rddxkSA6tyFmcYTj3Xu3zHFeg13vHxeJpVOeMbvlIUQiSY0qj
1lZImJXK32Ojzb0hIi3CElmDjinLuyJcVV4+crPoMv7cRIA1diaslQBXG1ordVrmhXAuQ4KGC7KC
qiokF8QPu5rwc51ui96BgOmiNh85PNPKvGSo3sMRMKcLUp+TOE2UeHgtyeGIpJE8Ewg8aeeiGVT+
ogDZVZqrnbE2BOFRjGA8g5fCRZcj0+CtieDnEn1HTNE13ANoxy7uUgEKpcC7j+yr5Aikt6JNhLkr
MW68X6wfJjBqkxh1mXII8yhlVRvbAgbvh3bt92/ltNe4ibpd6SffWOkJux5VdNBUY829+zRxl26z
1wwstOlHFHwQQNaC76LfAr4dlSWFjKem6raytk6ytoQCdch5BsNIvquk9Ad1pxqkCJQAhkyTrVWv
QLloD2yfnQGXLqOBpv4BLqtiuyO268oAy3PuoD542rsx8VEZDrFdkfTXjDqMrGRawfQNi0Mn3YGl
zSKR3nluclJDA4IwqIKUOKAgYQJEDfEm/e1Q5JPRV6JnVKIWHrcGETiKr1Gx2fvJd84jpJcY149B
iJ35GhFmM4zXOD8L2kNK7AH4cmhJM52Yj+8oiBJoSQE9S4KObuGDseCdXZP8oyEyLy7oLC4OZsom
SLbXvP2q/+0dfeirXXZQUaaCQvwwtf7U8X1E4t71x0ubasuB4Wbo9RcfOwQdsHcXwGUHBytvmGfH
vi0G/MSeBYTrmajvNCggXaGzmzBwFJ5F3032QN0dlRpply3+2MNk8CEPWRzUNZr1iHELxCB5kWp8
XdpI/sB7t6QHzO2EN1pRNstOJ64UIyk+ZMSEDmu1+OIbbEWaXZAwfmlr3Jm8WmCpbE2ar7q2Pgwa
nZF6sRsJ0YdSfxPMhYASovDw+yOqpPR/pJ3ZcttatmV/JeO8Iy/6puJmPpAAO5GiKKp/QciyjL5v
NoCvrwGfrLo2j0KqzMqI47BTDUhwYzdrzTkmZUUO4bt+khdpZSA8tM557L+QQvlmdtq9ETXf6ZPv
TVM3qIEW+dpomv1kacishyWOkaWq32oD+vqi3k5ZzeLHFk2AaQ7mWDH/OuEdTZLkDkTuCDVbO/YN
RpZlgUe144TRqPJ+TrkJu3Mfc5Ct79mzuzIxvnKHNZO8nsC6lltyx6rnQr3LqPdQ/eMCt5yLlxTK
mFWNBfM4G30lkpexdNvY2KJjZDDJUUtOtX8KSQgKO7StFu2nBHhvegjtFluaO9iuau4ndJL2vaZc
2ahN8CAQe1sQFFeY8b0fv2E+KapXsoWN5KiYw8qpz4kOMX30Yj10MYrC3wF07dRIRIzzQI09GJ7n
Q6gypfeGSqLcszE5V2CP22Q/mQfa0A41fZXW+2Az4n6YJIFkhhflwVNGvV8LN2L0ck5VAQz10u31
W5X9SsI9LuQbwDaonigPd7R1MwFYLrwP1XuZkq/0wwYvQVhSYOOGljLFccnotsvkzk4e5CYil804
O6zzSrR1knwZA14iC3E7iu6J6atojrJuPvMNUbfOmRIJTWeQcqJap9PZipFyYKvPhXoNro0SO+Fb
sg5s3xxhZYxIZ2U/yVezsCmqKFSbY/Ca6CAScgIV1HJJGTGD9VJibGh9OnL7PnhtSUwhnIEXhwVC
ijy/MU96hzYmUjk8wNt21rkAJb1WKeNSkG266zC6nokzPid5p6QJfFLwLKRIkw26epQWEpzdCbZm
RQKkV8MPCbzRPNjDtLLj19F+8VmJx9MwrO3QHSkjC8qhofIkUSSSSGBJ210/bjV923Iii6D+yIBh
IvAYJdtdvaiWdMcTpV1k9C2q6Zo+tAzXD40yLZL3gVBhVT9mjecbpILkgTdI+3hYBg6MxO57BReq
eCw5w8XlEkXbyrFfSmgONKaGAoNpB4pEDz3TKTZqGJCFZW8yP1tUCLlK69HubjRSSxx91RNcFEKU
v2c2DAoKw2s5Xpn0TqPMI+Km4wiudlu4W8D5nD5dD5zZKI2b4sEA5BvhlMFXk4Cag/nVEhvlxAIx
lnCpbnlO3a4qUb4x8QDZ8WSszgXPsiX5DwQ5noeWCLB+WyacIFkF0mDny3eACqjvmNuMNh825xuc
8lsGrNJV55C5okdYlRbaF6axjySCECjhUDrIemXzQnQb+hw59DmjoqyfTAWmR3z3eVnPmgtol04B
9MI2Z25ko2Rx/15g6000fB0ROssBdHjrSRzVCSyBbENZaWD3TLv9LgVCnmqbUqO9SrJsejN1Peb2
dl9Q1h0Q62mJG/S4RrMDzK61NgCHyjg30UfAvp0NSPmaF5zxDjuWnCa1briKFVATYtoD79L7HNJ7
ZScVD00lLSeLxJiB4C1OmOxFh5EtGQmbkziV/R58xwo8BGkXDicNe2mVV2XyZGs/oui5pUoRHadi
7bO/9e+inmMPEVkReqm5jvyj0LxYWhEaPMiHCUCL4dE9CdONlCRfmLU/qpU6kMS4nY5B2fLiY3Na
Pc6kmiUZixMZMjlUdYX23+cf3UdeSVKFCYOHy0YOtXNRkU3wMqbtxODAhLvPHtpttWZbcWXjmlkg
4nPrJQ8tAtDHf/+6qqxg+tcgwM6h6r8PmaZS27bXLEi9IsCKIHMKJOWwWiUq2jw+MZoslCdGuVmN
KDPqe1url0V7zp0nv3v//LXMiuaL0av+fA2KYZr8d6F4Tiql05IG2T0orq2ySdZiNePPv2ITK9YH
3k1VBgkHORjnCC7839+z5bRQ5Qt2db4g5kLby62F9CheU6AFVXJT5DfA3JA2yCkAcRZ6GV3DqN90
uSeFR5O+TcfaGPezjGibKh6hoYnZr7IZqRFTpM5FdBPMvU7CRqcnbCUtKZv1BNdrPXSz0TxbF0HI
CUVwzHMW6VvNEaKZA3908dxPzlJCSiSzptZGswWZ/r2etk73zguJKMzNyeBzRHuU3ze9fgzJWkmo
vlGlCnMiKdtXGkgxJ59U9KhuHnhhQfWiUKgKaXnmHSobG5AI4RfLvn910i1iksXsgSjsO8FiUeae
pTLNP+g89BZBnST4cJaZqQnreLiLBoZEGxHx9EMyoXFXYpmwzEj9PQkl+CnWszxvNO9a5zXs7HWr
PBTGNoW+V8bXgiSU5H7ul7e3tsrBbdEDA4oHFlIViSKdy67cRPG0qpBrWXmIAYVMjeHYf58YjKTI
EmJB35dingbIjJQ1dSGGW73elnJDkfLYUBm1fJtz9hvsKpVeE6k3abQp45s4YqcnBsxJzmEO4lRe
Q5Q4szolBDUzmaFnQ0kLDWnbWeeUc00RKa+dpbsB4FE0eTQwVyE7cAIJcfxnZEECMXITHhV/hBD+
rOe7GoxveTXBrvr8qfioV6OCAwLRqBFUTOPk99GqRkkuBQ4VHeJPSIDzAg9RQHjNB0kqOMlzrnRX
f+UD+0inryrgbHQEF8T3XrZqglTRTBz32r/Y5MDuqNmtS4+NldeXe2oH68/f5gezrKoousYfcA5l
++Lhb/pA79QW3xmChXY4tsBI4i8ISB/eSYULOBp/an+hXTfUVwiOAdrwJ3Cdc8QmX2Vra9m5hGrg
40AN+O0/eFtoH3hLAKhV52KqKUMU0YmB3wE4X6Q8+A3tVvc/uMTPdQNKrs4n9vv4MIOEtOycOxcl
27Tu3T8jCR8+v8gHHUqVoh+L08+LXEZhlGVjBDUevSU03UqyXNEhMCEKbQSkt+u61edX+0nPvFwK
gJOyfVMNC7r7RUPUTvsx6FRuW5Wg05CfesBAZUeuIad86qgJ9CRBw6I2XISHJrUdg8gD4yoF8TXv
dzSOEhkysx8kqWjN8xQ/TJyblRAT7ArwFTI9iZAuh+/7/HV/0DFWVehPAD0snV3YxWIaRVRbp5AO
Uh/cVtMOgFrKOjZ98YF/+HCqJmZTXeZy6uWMYIekmtXmSDlyn96pHpfAQjPtECkyhoGcfXG9jx7N
Xy930batrMIY5EjhscGl2E0ECYU7Kbz6/NYp8zT2l4/8lzd18ZF3CM9Mp4wxla/LbeYNG+0AEH2J
8skFkPnFW5p/2WcXu/igRoxCXeRwB+uQLgk+BiP7YijMD/ZnV5iHyi8d9kJPJKaElgmUg16vzFrl
reE8li+don01r330blgbsLsZKg3bn8eCX641praQ8HexQhyi636vYlAbHqkfexDFgmW55Nz8xXb1
o60a4KJ5q0qElW5fGOIaNv9tV7FVm1nF2oYgrVW4odnkfTEoPhp6nJYsRVfZkjGL/n4XFbp1mT+P
9NIliBOY6nXqEpS2HXYIZhbNTbsOjtW/f0xTDeYdCkEAGczLu9k7ctUZ+USWyrSRndsh/mqkfyCD
4AImz67iKArOsN/flCW0GJXffAFv9GDMrDoIvUvhat5IkvEXI135aLP769Xm5+6XwRH5fROMA8+V
sehdFBCbejO7CNWrr5x2H1/J1GEygsHDCnf5YdFHFq3DMMz3yqpcwbTazskYTMlfPFsfToCMOxO3
HVsidvC/vycpGTQ1bQNtqfduuedGLiNPwtCyatw/I2+Kx88H4kcTOwNQlmdHrqL+ZbyrpdMaEG4p
z4J5IIrO8JdzJxbM7ucX+vit/XKli4+rL1WtMKiyUohcNJ691r3YlVhPFvpRuNgSVl8+Y/NvvJyp
LI5bCqgPHunLnddQ0/aniEOtcRttqpN/g7ZEWw8eKdYb8zpSvnimP3qkf7ncZSpUnSuBE2I8g0m8
CfSzPVyX09PnN/GDS4AYZ/11qAUatnExPPxymgIly7iHAnQBAs50k5n/ZvzYPO4Uk+mPygDXuRwR
5qhECQdrroE3oS3PIR1E+atn969vBIedQ52awsPMTr94Iwl9ZDmI1XkXjj3PZcPq2VuOW86SRoW1
5ky3q8FUffF4fXXVi4JHiyq/FL2jYZS11+mzjPsh+eITUv46BzLeFJn4GUvVLLbjvz/Bsp1gKnHG
2d2srcxlvMq/Rfveg+MIk+A/eD+/XuvikZrTb5CelRoHqGUc0qRIbpLu4fMhh6P4L48RE5GB91cj
iMt0Lvd+pTI1+kjWA0ko3XaUPEiIJLoblGf7RYJMQTK3BfECXXfVgMUZVXXH6XqhZYDKzfpGJv0l
L2zaeuOW2wU8VSPyijaW1BC2MF0r0QoX2Ukd5G0ToF4x39LEBoHarMy+Xvk+F5O4kDlGRzkUpBU0
sMSq6yCJnv1+uAvN9tRgnOpGXKltgto65xpJeo6Ts4YxCotgol0n9sa2sw1qOYo8XX0yemh88jd5
2jk9SOIQ1XiwrIRdLG3rO0rlvH6Wk7Nsxnsq38ckCK41ZTXSfBgCY6uQmJmiPgZeY4ebmH6hyjoe
YjGyh2DnhGDjO6xzaFGCF1Whf2psu8INxE3SoLo/1mQ+sk0jGiOiWTIFdNPUTuwNmxZm3b7F9oOC
pCayfARYrxC29jEn9Zqf9c0DqvStUqKhJVBaRZo3uH1/oxrc+ENj7PzKa0sy6jfRXHtH0F3IrgP7
KqHXCQADTVlv9Z6vbB37mEYUs8cjtdQmVY9TPqzSgqchytxCgKot7xztW0IfrnEcTzbu2Bdd1b38
UJv9Le+QpLtU5B75H6201kBK0G3DBqKCQJl2bXxFjqTQtnT58RsnzV6b4II5yRXyZH4ObCw9HmPt
iLUxnEnVVmHiAaGXAGrwI6pK0xXAYPgWFlARz6F6O1JUigRMzo7eogSIN5QKzAv+EqH8ZJtP+WA/
2LIeQgIVBzWovMDeW71GmOzDoPgl4mH1RiuJOsbetcsBX5YlYb41BH1VBTQNnz+y8kOQ5996DJNC
esqs8FznCfJD1EsZar143/UkTZIfGdkEUGLTTtE0Rjd+HD8MIg6xgDT3acM2Bw1iVq5ksmMDCc22
zKZOw06FcIg2swNUiDzodLoncXsgAqDqN9mIihmZS9HhGbw2lMrlMVl3+MqbcKcDV+oQaA0iONmU
aJSajq0ln7QOVKKMr4HomFIw6gxCUXhM6BikSUihr19qxk7Si/uMHXpcWzwctOhpA2b5venDbMXL
r50pMWNbDuRrIeFVWk58C/HImroRsF9GZzXVwE7FfhrHFewTs0Apsm6bH6Zz9IkslzHHpoir9B69
T3RGhyYygLrmVayXD/X43ZLvLbZ9lnpq5j7v7AyU3828uhFwwMvqR40BGOE/9YVFoN6W0HEG9Anh
ECAcKK6D/mZOhEGFMcQ3wBOJfNcpB7ERc0EPvIAXWWp6eepzGnMy2cv9gLPe2XQIJ8LvI6dg/LGE
MxIIuSvV10iJNyltpNpqDlL23qugQUl56Ut926v1WkRXeITtAZXoK0lPbe3Ww/cJDYz8GNp3duox
oqOO0OtF0B/KaROaD2F6avHVmDsNf0pGI58uM/7Oym2aB2V4Ec0MQnsTVAgBBZjAIErcxPHOsTYo
zMA+NmgbqBJ2nOcnHYL4m4bZLSGC9YnailsmtLcsanumcoJ0DIqGLmf9I817L8NnAqu0m9u/eBLz
7ptJBZXEHnUk/6axdqpg3am+2yQnBFweQ844yJ4kwU7V7nKfE3XaunkOEliCQpT1CyuLCC2PPGoQ
plG5k/1kY5bSqE22jH+6VjndTwvMpbNq0YmEIw2Ua7SkKy19jIVnWoCOvvcYlkiuRuOHKTd6nFSA
89si30BKLmqybXSA6FDwWwCc1OMZMyMBoFLJ4/FeY3B0zIVj02VU7bsSYEIcnbsEBwK9OHVahYiG
ynZj1MdQKTfBLB+qznr9yAJDxFqJ0xLo6a6ABVb8UIFxt+lVjdstnIPX26WWyIiDnhhjVbmbeOjN
k1Vg+Ihoq2yl3ksFMbXySh9efORKBpz+mS/Y/hANBPPpDmGGhgJAHRT6ivsQ7DCmHMhgtHiwcAXP
Ir2K42SVDqQmhG43ruoIPKNkXCX0nixypUcCsYpshVVLK494qje4nvcd6hFi7iMVeh1bHvlH9Wy1
Bx//b4htWUNnShMWjcnSL9CoGDuTeHrIDPjBV8X8V8DMdpP8iBrwrNgnKqv8hhOmJb8PClNSqS8Y
zg+6jZ/VKYptlSZv5bgbxZtqI67ISsrxsCtbBHM8fy2kCHuFTtl1hvJatHiz7WnLpmIkYJ0EXhTv
99rc2vfH8Byn6W3XYJeQhDNPd66IMfVUpnKw2vsKoI/Vkg7vZ99asaWbTjzCYA4YcTGM2NBC0AEW
UsLfp/tYG48mGCU6CAYEPPLrmnsWTE+3bjPhe1ZWwHQC68eqdtMZ6HnOFXD7eJC8XMpWogdKQf9d
kvIrOzBPMkz+drrSZf0xqZCpqW+dfK/b30Jx9Dtknn6Cb/Ou9cVJUQ+a816XxZEVYSHJPye3gThX
TYpvau1ct3HkTvFNxRiuKh48X2Hjo4Iz0cbXiFeGv0QbdhY3mkbKDUoHghM6YAbjQL8gIg2DFRoL
UQYgoMzXlvDinNO2iYBzJ8nDW4E/HVLAbHWDK5CnzIkQjd+bUb427WYTWOFdI49uZUcbffSBoUe0
VOBeGJjySLFLuqZZSFN/GmP/ZPJ3q1y1iKm08DAhAwoq1xiNgxmvtChwC0i7JVnk5LLhK25RRvf1
q13RNsXq0+QnVe7WaTU92fXKZBvlDDjrgRuTElaEnpofUkJk6cXfOd14GOjKfL65/OBQaP4aNqRd
7GDrjOp4L+FLwCG6RBq2jF0r5lUs9DcImZ7Y8Ph8ccn5V/5+Kvz9khdFP90YfGY2Lhn4nrm2VpGH
mPe6ZIZa0fH6EtPzAXeO61HD0k3ZsXWac78fCHqrtfPO95kViwejXzWoss3pUBmuKAmC+JEHm9RB
DLo2gXAgN2BInUVARVJ4eQtwAATCwONiZteWjeXLq6WS1oyL3iaDrf/5vfngfPTbS53Lcb9UVKxo
DvLK2F/pjU1DHB5E4Q7iiwrbVxeZv/7LRcCi6FM83/9caxY8BrrFfi7+orUNFvGjj/mX2z4XPn65
jIaSMZ1skjZUnFXc8xyin9gMLYbj7FbhcbKccEtKQ0yjEvOB4+9kdqdm51aGfCRDzIWR2nYbG4xY
vI5RX4/+smx6/r/kscJCPMXkLyH2bLN9rML3weeQq5uKCbvLX2MOQmQLGDjrQNg5d3b2qiObKljG
RpYSZM4tEgJO8sTqMBwIXSGdr6oDjm88pM4pU8G8cmt8a4tsLcchI0fECPT3Dlpxu3xpIULoLOS8
/gxqadqTsjCce/tQajD3OXFlRJeLBsZbv+maFXETbkIaU05gXEuWOYr1Tjm1pnHVltdhbS3z6o3o
F7cPnVOuHPzhxi93XbsbZzdRREhSarzAcfYKxM0d+69CXln5feRvTbaklnmnxcUzukowpREBeG1r
Y9f2MhSoQNS7UZrveDSl3w3mw6itXCl919pbzKmVSgYQCYCM/GkCK4LLk8DFDOpBxSav+JH3E4pd
N8D41HbadTZe9b20UPENVeQKp3tllDeyDX3vpWPRTiuJxPZVCybVaBYZGzP52Fepywl5a9dXFtAp
B/Efvg0R7+TiygbZgFO6081Fi+s/AOKqgj1JmCtBwM8WTqwddrkZBXowMFGWmmxVJKfsrc0emTug
FzXyzFCsU+geefpodM6+C7InSXuWUrJUiqt+2JhlxM6CbPnsPuGk3tYPE02aEcZU/DTyESpsjc2O
00RzVbRsWpvqSqoWin2sG3ciXNUUtMyJYbI79EXXgVSztPi3qXQMsnfAK7lAeyVf9VW+KYX1Cmxz
WuTBe5/s4fcRMqR7E5oxHaGvbFlLvaYViNjWltm5mCg7p93MAYDYR+vIxII03mbSk5HgiUxGPr3+
Xp9sogn9zTBdG9lt0Yh91EJ3DMv/z6nnoiAUdWM3JD8zVtS9ztGPY0X3RTfhq4nnovoTmpVppzKz
21SeUusEvBbu5OcT6Mfr2S+zzkXLMkesD0GCa9Rv2JWO/ppNzdlZlpY7lx2JiPuikDbPYn9ZzAxa
1kDdFdpmF+tna4zYaHWuN+pYBHKMtsXKz0lm6b9aqT9YNhXbooeNqJHl7LKYqoWJELXaa8vg9c+g
Q9uFkzIsYbuT4oiL6os7+VEdjWoxCTCKhkX1sk/PzJOPyiyIEMueCmGzpGextdaal6+/6oso8+C6
uItIlP7nWhfrHlOtgf+Sa7Vv5lr2cCXwX7azn3W398hD2FXb4SC5X0Wzf9C253P75bqXS2Ffm5Pu
00qrCPqmAN9uS7r2KDDWyU2zVbx2Ha2azec39qv3erEuCr+MzGjivVr2cUJ0ZsTQG9jqSW5Ou/Dz
a8337eK+qrCDZ90D1V79sh/kxBIehrki7qgPcvDm1+f/4PcraAKpVyN5vqxMNmAghgreLyh3VEc5
IbRfEUv/2g40VU0hndLSNCRVl2GYtRPiLExM7lbk3AsTrxasvUmBSpJ4OUF7XXc9WQ+fv6uPhgXg
ZfI36aAZOgK237cuUxPJKkk8GnIxY9WsJWbeRXkV3etHhNzLxBXkwwSL7Cs9zjz/XX5aM5GTsjE9
VezMv19Wt3JdVWi3Ljv5BO/LpIYBTK2A0jGj/25/vsn/ehv+V/Be3Pz5e5t//jf/fivKsY6CsL34
5z8P0VtdNMWP9r/nH/u/3/b7D/3zWL7n57Z+f28Pr+Xld/72g/z+f13ffW1ff/sHe+WoHU/dez3e
vjdd2v68CK90/s7/1y/+7f3nb7kby/d//PFWdHk7/7YgKvI//vWl7fd//DGPkf/69df/62vXrxk/
tnhPX+uuufyB99em/ccfmvp3i/mVdojq0HrBS/7H38T7/BVV+zujkNajbqLq03SNr+RsYcN//GGY
fIlHTJ5HizyLHf/4W1N0P7+k/F0lhYoQV8YvWStMov/nhf32Cf3PJ/a3vMtuiihvG65JA+i3IWLJ
OtZ221Adh/auhqhp3nT/sqmunEmEQEYAEGdm9dYoEXGnUZuk16ZvZNamV/SRMyhe9IWhDJDHuoic
otAI0UVX8n50OmUppRnBVWPenOx+QmWmOT01GCR9QejHAWVBQgGmMWqectyF+FKmmqP9VIc7YUV4
WrKyBvqeU3eA0QWZo88ISq1BNXmKTSlEH0Mb8hC4xGQMs/cm60lZGwetPpq9E78OcRXtizazbsJi
lF/rFm0b/I0nZumC47IlX/MiHIwrhFXFwwjsu2lG9AYdZdwhqPEo9GpQLsay3XedlWxCeKnVgrIw
iZMxhHiAfuE4flfZS9op5+0iMXI2S4lBxCnzk0AvtacJddv541FWSCWSuhi0dJpc+U3seJFUqDQK
DMcrjam6GtUKGbJIUN9Jk0hubOq453rEL0jMPWEInTz14c2YTNB4Rp0C9x4tbPRgSSDIFyNZV7fB
oBewNZuY/V9VoGVM68nEnhQ55bcwN0VzlktJSl27GuNHv2EKWIZqEK/LIfCxPQRYmtR8Mt5yX4Sb
CYrSVRCU0yJVbDgbjiMBUYtq40w06nQOdODeXS2lkAcnXFoNpTurUMM1/TJtHZg9n16ph8Yq1yT/
KU8C9XvLZ/JdkjvK5hOb+0IC2b1gEJkQza083cRJOEexBSrTe2il4hrThILW2pl2IohwfbK2FCQ7
F9msmK90akltGtUSnBwjf4xybbhXM8nch9ZsW0j1ZkfluXqtM5+qR95EfF5EsUXg2f0C0eZQ0Mfp
E5OR2+kNJ2xLVYu1Fk70UQrDqb/FkDqvwtTEVigs4BUrzZcjL685HMAlp02ANJPQYtXQoPgZfnKI
Y/NZouutLAy57OyV3pbpeznVUIU4Ym4kPXQmzMOdg6Ot78eIkyHBtDJH1yu51/0bbKMCkpCjHyw5
KYGPUFylvejvI1/q38Oh5YSSGmYIXdW0i6csc0wAjmhAFqHSnkH5lfeTaWZ4MIcei2CrydgfK3bx
C0jvJECCqiBJq9FwBupJaGN7xABLFTcXrpB9dR1hI/abAAdwbYT6HBUuvakmxhaofuhlc2HbNPH9
MgR0F8nvOjW118y3r3KtI2dWCyHKBIOFDyNLHuImwMaj2WSR6j3pNZPUB940afo1QFcyNgzwjoOs
QagsqEGjQCWnvKFJz9xXpHjZYGL6nd8XC0IpqdhpQ0K4vTnd65FhHYUDAN6G80LofaxHy1Yk4HYm
R3WFDo3K9K3gvlYJubBhDrjWMAaensDby+WYbM7S6opFlCTmnVFP0aFySLfHOiXVN6qDvjaryu4G
xBCW+FAhVZ2MFi+sc86NlZ1Cqww5L5LYNBFkpfMQozNEcI2uHD4GZXRfa8hxlY3BxK3vi+IkkmLc
6mpfLFOQ9W6nl8ptYsZeKncTaZm+uK9ha56HgjAqJFEQfzpcHhlni6XmGAxxG4yiOo6HSJeWg8XR
tSnNa7WDwqcPCrZwlnC5gaTsB9PZAJeZWvFNqVJjbxQfcpXW5dBwHbpskxndx2aXLIMoeEkLHDaE
0cS35jiALYii3E0tS9n6VZ2TfdPqxpy+JzjNpzcFgZApVEn9QRchoKPWKa7yQB13ae3DqYqrmMsZ
rW28izqzn32AxZhXoqg8BV0LdrJpSj4bI9P3o6XDm4iha1yLZrIL6i/aN7Uwg+Xgc0tFJdkbbocT
bJSsCiArVoUZLVOkRhYuULUmlCPUt0YntSdFGzwRVdGTmgOziexc2+Hog3DaRrAynSL74cdRydpU
BVO0DEDjnn1V0AA2qrB6mSBFALgMJ9ySHRyFkbk5d+uMwc3DPgIA84uQBt4AcgJ0A7CqqeU1gMEi
lVjv9XXh9MFBi3E6FD1gui6oCKsRhQh+RDZUADTbksUjH+TaTZeo6VMcNvZT6hDrsQADlq2UpBRi
DYRMO8tTgymiayT8lKD+AgWDy0gjr9C1ilhgfHNaPmSbUUfHMGWW8t2wg2CNdIis1yLVGi9BufuG
tMfFAWsRWM5EtgBblEJf0c+DhRtqlAcbTaWK8TC3SdDLdMsCu5Z3d1LkTM+xQvdaKxGgDrFDGE7Y
6+adSECbLVmN69nkPOSPRipJ3wZbeZWFlMKaM2hwgEE3vNTKAOhqoldXlF/MbZ8YtlgMogtZ31oD
ykFhQ4cOdQh7nGytRRKVkKbqTsN7MJRbixp36uYSkcC5jXO8EEl0rYE/PpahjEM+sOYCTKACnpzy
YFvmBIpP7Emwj3fTOrV7aIo5oCWh66smcoLbkUzNBRnUyqpmbljGQf5qZClqsSw21jz6POVGqz7m
qOXxuNJte0kyQb3Hx54cBfg92V40GGJ7gn38sbbZwmSq4+rGCHLSYkqdjVyDBjq1dh6DQkQNdPJe
20t+NGCCzc3HdIKgw0KDOazELwWKouhVeoERYcqGGRWHJvXHgz0bD0KHRM68Fc4zxgXcrE09rM3W
HDizRYJWRiKCa90y8eQ2Q1sswxahfk5hmNXb12BgVwEazUXJDnZvVUP3I9DqLgdjGjs/BPkI616J
tUeh2v4TO0z9pEw21AejC0qi1cN8kaL+lwJZgQHd5c/ZSMxmV/QSuTlakZ/GlLyYZS11mbwUvZm+
KYNcr2wtZ9XxpSLsvQG0ncJk2JnhudRbcUp8XTOWwIpXoxCKx0TjL9owrKGPa6WxxhXsvKiNXm7b
akqYrsYZXNoq2pvoNYqiXcJ0ssS6r7bHzqmI+eg1pyaetDWt58yB0oO9H13UFqv+5Em+IUNadlAL
2AUxxDktcRouec6DLtV9u0s7DLu62Xo5RVVUHwM3vTsoQYKd2T9PPzPNHYEZSpXzBAhmSd96rCke
AgHe1HJ2tDO72FhBkbu2GCs3Z6sMGdVYZ9wBDeNWnnW3k1ScYls+NbjMpAYhnw1mUoviaOmTXZUY
A+4KJ4AbF27ZSLzUcX3WB9a2RtxZIzcmt5e9SFb1BCYskOK9VePTKGRaW9SlbTX8lvfBdrSax5Zf
ugwsnVCvARpApmenrAMnJHFUveqc7Fy2CRj1SN0XcW/d1D6etQGgP4MckYiYYPYly3qgQ+aPbJiV
8kVOmg0+Js584l00JDnHbEgtI3/TyTud/OlcyzYrefo2AgZk0UI0aLd3pvQcSclV1LTnapRWilQC
x28i0P0+Hy1CkrxymLf5H/Gomg4rdYZ96/R78Kw3VrWrUrtyeXL5rEYtmk7pmGjLUGCHS/V62BW9
EXkWrcZ1kCeoxsLJOdktLB9TqW+FzclAkg+5XjtAPTN/lWLzpbLs5DAVg+poZZpxUHSLrZ2aYvWz
SgOnPOKfpSn5G0KnNi1m7iphiy8P+MF6A/6Ek5LFiqXYCHv/IXcM4QU1pXMjKfSNRNhnZsrZlcSw
lfGwtHW+S4vuXiUFrAfEeTLG0Z6hoarbdUTPMquJVZZh6yQE4W2K6HdXRPdwrpEa45tpChbffqDP
Xhgld2aclJ4kPCh+GFJjLVrVedqSW2GVGLq0/LszEvtS5ew5Bkv2/NRWCMbKORCVHPDdjKkfZBhD
Tmjlc6Njlg58kHxkglU19qfQqJ7iAKVEZuEXtsfHlkMZuES3nSygTrQ+c9af0lFwSWGIMDJ/EzM0
CUAeSBwnQytId45MILbMVG2UM/IE/L5RjcN7PSXTWqZ3uWPXhMJBVcUqVrT4rOQs1lGBEa/XCwho
iiYQl4BGBbmQYUl2iKOxbMV6lAbRrGPbGG+CMbCQC+i3rSJA7zX6UR0ZdpVzWwZsixxkTo4JEL7T
BNBP4pqM4Rpf7gSmG7+6YY7vJWTjpEN7U2MHljsfLRdyRm3uMjAfgI8It7FeUOrPpPSBPw5JUHx3
TNxnWUio4BTulQwJn0OOc5s+G3pwiBBAyCL5XlhonIL2kBMg7Gs9hxD5WzLiixai3BJyfIyN4VBr
+XVD3FJlGV4dqBvgrPPxRVq11CgWJoZeLRqf9Sx7jnznHGLz17sKHK6w1oCp1rYlvTcV48AeJDxR
iXqlDVl3TKRgPXX0+odePsowt6rchxf+v5k7syW5cSzb/lCjjCNIvvocHvOgCEkvtNBEEpwHkCC+
/i7P7rabkqqV1m9tVg9ZaSm5Owfg4Jy911adC7QHTzxscmKN473tySFz/Vzfjv3qbhp3ICKIyW80
3atI3BKEQpR8lDzNMZnyYw8lHbnOyc/nZ2ddbnuCIjadS6RDE02v3MHuehkCSUpsBrd8wfbGUetl
Lv2bLgrc/az87NpNANDHRp6jEswSFV4F+3Vc0g/9uE6vdoCPFC3yIrDggHAnQuDWGRbvhPBzwn+d
GxDRuPqi6lWrrjs06QpidkS5SwQvM7wVnGe8vJOqHcOjIrmhsexRY9eRZdXWzas/yeGMrRpsqo/c
p8wjcA6s4Z/l0D45zPUuARVEAixdYW7LuVq2aol6PN7JXVbkhnTgEQt8Pz/Fi713EUwMXnE2TgIQ
v00+hIJgBSQl/vxUzy6wXTW6r1HfC4f1NIo/YM0mKSTFJUimYUAYoDDb2pnPLCMLHvQUklwwXJgr
4j2uc/+UCzZ5kzbf5ASCZFDRVZ6FMDoFaBBvHOMTmybIgeBrNS28LSuzMJHWgGGZjhelD6q2FxCC
3FU9iGjdFWnmbOllfi1raJ+ySK8Bq/c3WdGsHy/j50071mIf9VP70URruUey4oMoSqdPkQDNEoYt
mgY7n22V3qdNQSlsJy8Od1FUYJsOkLWpNb6Ws/9YEqmsagZ9fpIf3MHAnFUDciDOhzXLYx03L3iF
bud1eM7T+Lg2MXhyRlJJ+62LkTZIpkpBsNVgu2NbICFNdiVyLU/RF7LDpmlobsYKSWHYTNW+EtLu
vXYMIfI1L9LHhK8Iq3lWvQ1PKgBiPvn63eaoM0o1ESC5ps2zuQRiOOMS7AYv+uEa4uSWiCWjzzQC
wmGx+3xl8JrTBSK7D/r95RyLceamKSNmu0ilwGeE35wmHenKp+J6irKHKezpC1yo/FK+pqV9VIyx
N0nNC9uDN/RZjT8M8YyBO5aPQ1VxQC41IHLHJxrT9URw64w42FPjPbuh+4OPvBnc/ClXzs04x+ih
RgLdAo3kzriAQenBDZuqFhBooaWoSw3Oo9ZW49FU66fUDfIfYjHDNkxXKpygtYRkAn7gjE+NMdts
T9rEcx5LaFujIx5by4AXeY/zNGaDuBaJ8yPi0M+0NeReeIbru1CrYB7SOXHptLXQmhQvZTeX9yLh
LIzMhPzMaU3djzLUH+S6RA/OEHBMd0tOWkTz2LMqZ9I0y6De04PT12mmo3M+YAduO31ux7e6Ls+9
NSMJCwrGt1qYP6Tdja8n51NY+aSsLvpuJb6tDSuqz8rZZqL4UK7VPjTBcheu+edkjF+Si4hxnvIX
P+Xgztq26y0K0LK5amSF1NYHE9xFbHP0eMCqIGP1V9UeO063CJM7y8yqa/RuDPw7hE5QYEvCCWTX
XrlVTwOuNOhQIiOvZYjfv18XRtALukxHwJHLp/YgSxIJRpi4ynwY3fo1W3hdwGU18JLqm6AMHxLE
tA0KWdlRRyZOTNJ2nTI0NkKOCLxqqKspAB1zNVB7b7EKAoBo23PRzD0i+DgcmPcmTwlB6W8rGRVL
6h38cfSfEPjMmzCrMMwWUNWX1YoD2KkvbW49+oGGTOfECwlrobjWvf85I+dSD/JbgOBJuANM45j4
9HDkbU8uOXv99N4VFds9UbqkgzhbMwbb1i3sU+gCJgiwCGznlegCL/wRD/189lugQLpxoAsN/KdT
270hY7jzAfmSwXnSoTzkg71lZOkdZDIOt3Ncfl/9CIXq8hzlABmmRO5bD8lTx9YGA7Yn0mauJw0+
IQXSoHq9y4m/oE/s0UuJOWRUdFWUbp6VQzIGbcaXtAlfJpYXr5POOStIaHLG8AN4kcchnD+WdQj1
PfTvwqk+V14FsL9ysd3mUdng217z7RDbu7pjudgm/LiNrcGjeZNBVcOh71BM3oekCYpD3TdfZAmz
DIkA4u6xNM9+qL8lXU+kCoEi9D/yo+IYSvZ63pG4Sy/mS4WbO59MvrWIbzkweU9BkANYGlueYl0t
Diye/irzzGca/hvsnyiyK4CLWiuiKCGJHwgJVtfd0E+nqlSkvfSIguaZ7o+bW3oLknrTOG8OnsJd
S3f8ckzR5wD2cJeDOKpl+xRzJqaTPSKeW+L1uqqiV2UDnjzWPwgoIXhsfuR0dmSGdHcBgVyYUmzj
XHN8UuiwUzs91EPT7DkTrNd5r/S5sMiR3ZDgAqHRJfEITHiGmmjnh2V9Y7TzOeWv3CRh+QpnFvls
8G0tzUuliKdcnOXVb/uTiMlFGsHrbrJ0Kg7VGNKBtb2o70xHiJan1UtSxEiTdeMVgMZhv7VKTru+
8l5M13Y/SFjhyWuEV186gg1KSiXPiaf26xRSgpMQJlx3vIm7qPw+kne58QBJV6qLtvGlfdbw7hPE
AM12HsSHmHpocLP3dhF3blJeCQ6597lckJTWoYcaMByuotx9N1mOHmsgdnttu/amy/1JHX2bEly5
IG+uA7FHwrZytsnHc+q74bUm2eUGgXy07333Jrocn6hr3Qt3N/JS56nsTMS2Xi1HT6/A7CavYKlP
RHgcaqekNTOPmBr66LQ2SMG6dpbbyoVIF9joPA2SyImAWiOGhzCx5LM/tEwDShMG59wVqbcp4YAd
tKTkzedk+Jr5TfmMQhvTroKZNEdaoQEtRERbd63v/SANn4K+RH5N9wvI6QTGzwKWpflw6WmSyUE4
BsKmcmngBQaFx2qZLkbKG01DOTt7dSOqa38OHEUQ0FrdT8gHQJoQXBAcaIyv2DfyCBSjO0jCp1Pa
o/APncw8YyPd6/EtC/Wxpg2P/2SbR/TOumxBWjq8IJChlT1eOrbZA/C3b44jUcqgYmcbrgoeWdUQ
GwYkyNBTmvuAxmC762DxWQU2Va77NlCEjMiewRF6Ld99bWzxpYC01ejgULpPlqmEV0a7NSk5VgP+
cUcaPCDbqktCChYWRQxTtpyVF27bDpzwpbmQVW8zWQoimxvalUABs9psDTlconF3xruol31iFYLn
dhSnqsNK6ranRYgbasJHd1jOMiEdKUk/RgLlWQKUk9zgFg2g9VEjs8n0Ot4vUbzPfRqOVX/lFR6i
hIyoTs9hnfQ2yIrvmvyS4oDeCuXx0o68C4vZAH28NpLkLRWjJu7fpoHAVzS1M9DBHiBtZE4tOc0i
CI/CKUiHQoM2se4aEqF6QLccXVHijscefn4Sp0eRBQ+Bxopec5q+jH5E/FahBPZAhqUox2pS3QTF
AdmHG/SPu5TDNlPK/TKDRB469TWlFzFIWIhJznlKfQCkF9MbpUUdmMcq6HmTifm+pPHMsPuqMH7x
6oDj/NIPw8cGhOSa1opEWp+hogxMcFvSAvswpi5jqrCmW85QKYsOMgKSH7VJnoOxGHNSYYKBkqZQ
L6YdWPhMf5c7BJ+FxJlE8oZzxnVAZhI779GfWWHSUsLdJwZML1/TJjlVEi6wKPNDXhIPPcRDQM/L
R61yjpIVw4JyL2Jr2Dr5kcZ+9pJTgXFG6cc+f7ls56DARii6S5+/etmlVRQtIuekUDHy2k+ExD3w
ht2PNC8oz8TLPMScLerqvb00BRu/mK7zKFb5PjdSffO9GlrOEhx8v6iuK9s5N07hlIfSfsUr9Kly
sImOc3Q0cY+/qvahcakfY5p+D12WKquXO7bjBtcQoJCumKkwxPi9iMmCcFN236CwrxX8xamigcNo
TBOR0KX31RD1Dz4B8F3Lmug38Hxr/m2e31VBfQP5ftjGKXe5gn1KO4+gbs7g1w2ZPX1ZUloU6y5c
SOMrQY1nuJUEGVpSQv8WsUevfsl4tJvPQWCvlzpiKRg9kMv2lqUGpt/6dY5bEqMKcZrHFZYvYsYp
LIiMXRziKdyeFQzOxy3CkFMpgp2K1FVtyRdZ9YyuJUl3aWiI24vm/trkGuoV+1A1dStVHAd3GGfz
Ava3DsgkwvK2RcKyLyF8zqJCea7d89RlV97EZDVKqvFKm+WFqA2C1nVwxwMqTmLFr9LkjApHlhv6
6yjlmT1s9YiVhqqVM81yrYjV5W4j3xtixtEqJJVnvvib2uAtqSkKk6l661xxxOvG/Wnz4jlr9Knh
2Tm0GvUY0JpcYruoTJBskAa054mAK0FIwGJ62vcVsTF9m4TnOTSYyAtGT04NdT6SfJXW+oz4XP++
mg37pcTztuYgleHVJTTHPIh3VddC2XEg1TCvvYGpdpV347eUwFHGTKDMXdrTtLcnGHolzNCUqL6A
kWiIhrCh9wNh/MeUq09VE++Yi3xWgojmyCEAUndQx3I382gXOAqxYbLLovjJb6D6pYO5TiYURyVc
Cf4fY2QbI9RMyoDWbtHcT7raVVUybcbVPfamOUEwB5kUQV6vmMSngfMcYcUy7JrMEu/RFRx1mHmH
KNS4ZlYYbrUznN28R6DPdgbcKr1eSw1KJ3rGGn9sLTMRj4k5Y7nsmcxLEP3MXrviyY/jd2bOP9LY
uSVb534aozc/p/2YLvWxUsGdAwDOyYevaVmFkPYq51BWdcu2v0SbwE/3XaFe/ZB0SwICzcoQbjTZ
qeBAebToB7apSN6awL5RG+T3dZB/tHP85F4UpnkYooYI3fdylGh8Zb4ds/Clpi7R8mItVCAuc4YD
HBNL1FTSXR8uXb7vAQNWhr6pkE9KNN7RrjK9HQnrObCADLhImGM9LXVfPI6SfABhk+lT2drlIdZm
YArb4LYQsi2OLFgZeaJ5kZ7tUrN9LlDFoXf2a4GtJStWVurALm5+HMJed5ddU+XHcMA6IqlHuu5x
dFunyDYEAXgPUz87zOBK5h9EVHd9f4TwIsYvhEAJ2rzLEpy8jGVmB4LMqY5F0vjLCRCEzyS6h9ef
TfpWhhXRf2OSKyb4xbR1tKfe00wk5ykevT3aR/M1HWdGc61fOdGdXXXT7cToRweGSuFT5V+iSqem
IVco5g27MUXYMzTLnOxmagvK3iiqSjZDqzGkUbRcDE0OClvlzNM7NOPqOLfA6rf+zLT+oBk1pDt2
AlFwb4qxfqvLqT82wTrDVU9B36WVDFF1Ew4/C8jbB93xHuX8Mqw6UXVkLGLMR2aNxH76Hg1VcLec
r/RqM/a2SA2MhEQtzqDTs2DPhV2fZx+HpsdppNnw4lGf5EMCJbhK6GJVxhwmwh+3IacPyvDl/oKW
SfY9nfUXYbFjjc5SvVio8sE+WKYT7SXnZKPWXuNO9e6TLkiJPVV5fjBM+xVm7yi4TZif7+Yqmp8b
g0stSixJo2Iqy5MY3H482Hhcn6SqYmCTPQFiSye6AfdpP7Iz2wQmhy+GcSuUIit+qN2euFeSdzZZ
6fjTY9A66bmO3fULFCMyBjzYUHeODar3NK6iAK+aCK5G02HTxfBkH3QcFleEu5FEWBA940S5xvAY
ulT7Q9frBwOh/V6MC07YxMOmeBqCRbx3dtZ6OzPF40AkL+EBNPpIbiijC+k8Q662qZOkPTa17y7b
JoObthN9YL/RXuQEnVYAk5dOZ++1W7gp87buwrSsKXZhdAa4LV1Fu6mvs+xhXsf2ll/F1lG6Im8P
3RzG7xypLBa7IZ52uWrWL9wXh9QzMdWPI299tEm9GB2OWpbyvRvGITx0ndfe904lzh3jxVvXJt+L
dS2udEcqYUmQ6VWw0hraqpVaH8FTOr7FhdT1PpzJMeRS1ddTQW/YXdqKQ9zcknAw9x2sT+TB3m0h
S/WOe6pHbG/rHKOJ7zdbw7oAr9Xo4cvoJBDjuSmYvWS4J6QvuPa6HPg84vNnTqMDkDaGQKcyTdOb
/3AcXYjEQ8ERjR6T1dZ07mdSK5L3/71M8KWt+d+vyr+fFIP/o5Lw/6A+MEEl+z/rA4/fh/q9Wf+u
D7z8gf/UB7rhvxD4xQgEE1j1yQW1+J/ywPBfsQwlotH/lgHyR/5bHsifYY+XkcPIHxyBgzzxv+SB
QfQvnHvAdRB088pIL/zfyAN/FhaD/HE8GSMy5GtFYRz6FzHw37SBNkKE508IK9I1zYD7jqiIaM4G
jJN2RWDC4RYOiWFajNf7b1fov4SKfxcm/ixc/euTI7S55N+EzCX9X0Xw0TKWSrBxbceRQCPiEhzn
S0+EdETAd0eKWLLIZLrSTAsRBGo20z9/vPuz1ejy+b6H/Nj3E96NxPF/UUVOwdihwFG4SSjQ0Imo
KiBriDEHuQwm+TCh3PgeeDDGdqKk91hMndsep9EJjn/+Ihfp9v8X8P71PWSABwCRaBj40ruoN/92
Bzo8Y3Zm52esngbzS5yuxCCUqRK3k+9xHWZwVw9//sifPRV/fSSiNoBCDr9fxhdZ6t8/kvZV1TPu
VVulbHjt+GX+MfD1ciahDT37nz/r9wfMR3AXIowNwI+Ev6LTRrOYSTuq3E62IqyzG00IiAENYQ2b
H3PtYAqnI3F5dL78+YP/3Y8MpOQ+g+5kYfxFpj82MgLAjjdbNOkg76RRqTozbSeFW2Rkvv750/7N
z+Q95v1xsQwm8FF+vqSdnvyY0TftFoNBa1am3GezSyB4pr7Vg0sKwuVS//kzL+/mL08Oa4rnStgy
oBGjX55gYx0tK59GRueEzpfQvQQVKNaLf/iY319UpCEhKuY45j35S8T809OyskOZcqi2RBwDrajH
byrQkz5YHGv+7JYHsTIAUnTOmn9YIn6/hcSIgCoMmc0giY5+obJgNfRij4Juu4QsDyDL8nGTNtp+
s01eD/9wB3+TSbs0X2mzw3yDKniBC/58CyPBRASGWIsjLiC2fK5Rs9UumlPXLfS4N50MSqJkcuDs
SvuCw9w0TQSrRFib+5YWExzUBgnin2/y79cggswFeBA0Fxu5+8sCXULcaaeUvpXOe6CNTop+qIH6
vdxS4Cf/sBb9uw/DeZGwMJCLFvz6YXZ16LNmFWtit2Az7J2C/GGfcnwMlu7Tn3/Y70/vZXNDjY7a
mqcqZIf7+2MlWe0IWdftdik04m1FEgTtvi7r/sGT9PvjC94JMBLid+6qE/5yAafUNcx4COEdlma+
VasgOWBZwl1le8ZQQKiyrzQX6pcace4/+aF+X9tpEfORMcOfi9fllzVoakYSBDt+Yx557G66AKni
od+Eg+0pEOKa+tH5hwfm31xXnANg91iP4t9fmt7FVt+kNH5zz5oHYavqlZU33v357v223kmHdgLW
msva4PGPP989HSmrLL940wyueIgDldK3jIMzKMx0a4K4e3Z5ef/Jznbx0Py04rEAgTTCHMGLyqde
rvff9sp2ELPwZ9gGcZXkyXXqZ/EJYRDy4TG38Qk145odOdoyu29azQO1VjL7VjR1cxodUMZXyolK
/1RqRX7Cny/IX+/GT9+NGy2TCAeQ7wW/1zN+WybTOgsCRcOuPcaeo+ajkogl6DfOtGOaCEKJafKH
tM6S7apImwfajDSlsOX3Ikp6joSGrOZ97COX+vOX+2v7+eXLgXqn4oFbmFD2/HLhZlPYWPk1gYAk
pb4N01x/tnj45F6uVfFoVYMMqyAKiqEY/aps49rBePvVXnIHKRDfiEdpTp6OZtLjM3RRUZQumHkH
HWXkqg8M4TrbsSSXoSfNflCadiXSZgRj3EZpgB41iG9ox6Ij8srZHlYTT8thaWrOOp0IKACDbkWr
yXzBuV2kib/PtduY05iidj+Ytq+WQ+fF/HfeCupv7zlldc7oIRUoT3i3BkdlatPlhi+R6OnJDG7x
4Phpg1a0KFERLab6GrnVigxoqQHMm5r5UMA1SQGqzOahLa3QYGz8+NrLAiL25m6m+ppsHZeflFSE
sDo+QrQ/3xiu3s+WSfZt/6/0ScrwhCkT9Mqfn2nFOW4i+SJGb18QSS08kSBGMWs7bj0OqER/DGO+
mRu32FsHgcVOTf5DWgxMcxi9jptxGlCOgLi6w9dNYk4mk/zBjvaCFLrxjUcooieRTi2LIkiSyK8n
kpJtv/N5IehU15bo2gZStrfUTCjS1A6HZSo+kwwp8IBbQEwjzd192y3VvkCJ8M4M/UR2kfroDGXG
yDstl+cimLHdUAJBWOFBhM/cefOlEWgVYC1CSViqikPfpsEJWVB3gXTE801RlAB24lYOR0XTFhkE
w8yWbn7qo0Xy4ZUjDSR3PorwyFZFyRg2XeLocemG8Las8i1haY4kuVk4wy5NRN8dRUk+X56vhsZj
OODw0K5987Piqgs6375zqMILPsrQ2/W5QZUhcBCS+saOMBwYXs8vjgvvKbU4+seuJLNpWtUjoj6f
lhTfYt27vRTylNhYnJ3atjsVVuNj6qzdUx9E5TOml/p7MNJe3iR5P0YbtwpHl4BQRVqTzlDCdr1/
HKoYhoIzjsmPofsrIFKI8GM6NwwkW4S9oMJ9QzPXH32a0JHRD06R9o9uOFdXkufkpmGsdhYTrLoh
iQ+Db/xrLr5z16zBsO0CoRDS6xE+pBtOA6LqPphOjht+z9P1s1A5o8BJL8nHgSfqKRchuSha98iY
igVH/uL6nyand8kRA37XVOlrSGbJw+C442a23jcXHTbDshhteGwFvRhmheshGSrGh1kQebdrTehY
zUD/CTEiUwirM0mPmCgH1DDh8MOsF5JPS6a7d5xj7ZZ3Vdp9jXL5XCiMEXrwAOHPpraEftuKAD6U
Ya/dUjbZMUWaeOgUMWGeQnGkcGjsRNaRGFPYr+QpUyeFZJuOc0Eyb+nrp6jqiKMpE2JdkpoIYM44
LTltKgbgEPE2sZowmSw1V1AJIfejENOZidF0SQKhbbItiiF6YW71kiMrz84cJqqrcoCHv6ubYjx6
SRfSkJ3W6g1Zt+VKlmFF8GmWsbyLoNoa9KUP5Ig7x4qG3U67TEsyLc2Z4y9AiqH4NPvIt1u0xCmR
bAwGl02v0Q079nVQ4avi9AhuwyNGVpB8YAj+XdhfNws0VwZ6S7eTogZk1GsXAcWchN/An5G6XLeT
W+1GLAf3XTsSN2PzbN2Y0sdEEaKlKgBr0SQzTBmDLHjM+1xCxgOml3rM+eYw/9CEoXsVJdlzh1Lq
Ua998S2fZX3VtNWNmkam/iGWr9rjEQ3fO2Pf6dQRzTg25fw5GxSSJzF/wffTf2gc920gNBK1F7pK
JKUF/KFlItV0TmPeescw90iwkYX+RCpMsjqPoId6RBJZIOlN4kmij1WpPUP18jZfipQknGTahpNm
mcE/AwOpTR5p0ZJbXeXYpcTyphuXOezKnKJ2lm8qgoiFmizCF7LEUP6q4oCAH3ZYdwk37XHMzBFR
Gq34akX+ORyNPqVysDfegp9WS7rR6+IizywJBzBzcXaa+iML3OdyHeRLGXk3w8x6svQJUhgENnmz
jXVxRYqd3dcOomSaj+qsZ2O2VWPpBDddw2AC++4G8wlNj7BE2FeYmmCvtHuJ/DhBkcLATKD/vUjF
m5vem74zvUXBInHcKAxf96zWKJzCnKUyMsvBuwzGI60zJr4MsbtMIh2uAnOVOOiketTsT20bE1qc
4RO4lcZ177yJZD3gFDnzsyjYr4XzMMc2ZrycM/1DkEryTD6VW46+l5Q2t9m19Or5ESUKzl3RN0TZ
LhqBiRnK+KvHlPUtHVrGk0mfbNsxGRjQWQwyowD1pevypkGPcTOUyU09q/kj2FK5nVQQnM1Ye1cN
dopNp0soGtlKspisX5q1Jmm+JaOo8YhIUw4CJuRHAu2ufYsrtK/dmiAjsE2/Hkt0Hp9MNcUfSzbT
g5fWUX9wElU/RB39HDXl8Q2vkQIskzevM0rBfYlTh9aurtWeSgVeICY8TRYUhelucoQiYdwJxq2+
eMBW4lw2dSnq9AqGJiklqhXTrbMW7RfbewRWJ5gOY7+EO0Z6720ix5UZ+RoluFHy+OPQEOAKOsTe
21JdoTIfiemL0Eagf3lE6rgewhhbbjE43tn1DJ+XYapkuuV9iyavu2NQ0U87Jl/24KzrJTrjolsy
qnI/9SVCzkUH2UkTOks3r/248p5sKzyjAcsKQgXbvsXGu4iQ4+a2Sur2pFiVwMus+YnyqoD5LJfd
OufjF7wkiLmblBXeH5KXvCeRJA0kz3ig82xfp63C6bZ4j0toZtaAJHxsJ8mgHPfL3RQEjt6GzRwf
uggOCkC1+ixnRDxFHF53aEHDbYqk6pYGXPl6sagctN8Fm2YdeKUZFdiV5WcUV+TPyLckrcCx1C05
V7pvCN+pERZUsy/e6B5aFLtrTdLZHMfhlRdVF8JbG72KwJw6HRl036AKmZaa20DPiPp8XRuSnut+
56FopLpL4qe0IBprDGmx8GjnfrT1I3ihusmu/XWYr3FGfpq6uETM20bX0UWI71aUB5T2pFknC/zb
PgRx2ldo20S40q0vXcfciBUKGFZhve21+dy4BPqyrFMR4DlgW6U2bvZtQ0VF7FiOh7rgUXMedTsV
0G7qYcBjwdON9i+Hzn1A/ji9tbVPLh73ddwUo0EAIVBgEZeCH7RDlE5Uzl03aeE9qWlGM2kSCq6j
6e1014gley1ET0gB0baKk7YxggLDSzl/usUUiHNqKIy3WRt63yh3w1fkDiSfZh5jPVfbYE93KYUi
yNQr2gUr88VD3hVOfPDrsBdXzPIq3KAeGa4c630ITbgO9l2TIiHs23Pgz3m/k+gnGVhZ278w9e9u
bR7pMwblcRPjvOS6opy5Ill8zyQ+Qnsy4cJa0D29Do3/6OgMMTXVWgvdSC41f4ZhiO/jQ4wq+yj9
ZTnoZZXfm1XM92Fpf1g8GsivmUCT5C4ScEucJdR9ORWQO9pLRAPSNsCMaXZccYKe4CUK/mp3ujYi
JGk8MH20pTS/8qo4u6/7Hhpb4lCPLsnL1PYoORL/QVDeMwykQE07cjHZKMZjmEA5XQxQIjUuPWGU
9rUsiKPMcLccOgG4qhV9ej15kLqSLHlp/PiUVF5z9toVb2KVvOZNWH8rJhEdmXKl+ALCHk6Gzve+
rSA6xTl7oyGIePaJ/sXkhvMXb1q55KgvQulfcwJvWuSfJYoFNXTX5Cf+yKT3ZuMJol62tLTdqz44
tBezaZmv+9CD2ZZDm93lhLMdmfAJksAjYi6aFcZjdykRh3RHSNlU7NcRIib6LCjgvj8wRnaXh2mN
0V2u6/DQz5cySPH4HygQqEHwF8gtTwle0U6m8xm463SfNAl2Jr8p1r01gjBd4X2mtycABOj8cS4h
R3Vx+LCODuFPicPG4bjzeqsWx97meDBfVp0NGcMvzItlWnmbJlkIlPa9gbTE2lvo1bNnkAraL9Ba
c5+/zib51ygxmECnBZUJ6lnvytf4m8gQL6/Dbm1uW2YO2xKSYLrrqsJ/znPpfqB5k0CNjB20/tLO
T2lOODqxd8oN8FrPYbNfMp5AXDgVGKphjm5D7QMurbKIIUqm1zOtJXGVBsJeGQzT6JXcharJFYhL
bT0p4schn31wpVqvpzoo7smC8K9T8kaq1cbv47KITcd6g+5WobzG4hM2m6K3OtzI0XXPrgjmY9TF
w0MTYN3AW15deflqd0ZQlTUsP4TtpccpcqezlIVLGZZl800LS/e+U215FS/qPa7c5a2l+v1cZqr5
MIjgh0ZBiDa0ladBQQ1ORRefXRaAbUE45BeEn+rGlQXz1YaR/F2oww+1aahiZMZ6NhU+JylbL5gs
R8rS+WiSobYkI+cVwkU/+Drgr2Wl99TWhZqJYHdxyLFPtUbLf0EMAhbOlb5uVxSGCMrKFVYwiW3S
ZzXUM4VvTGY9EhkTiOiRYW7TJIh+izo8rcNgJGa6ODgKs+C+zkCivltnXiXHI5snM3njWUf8QF4M
7dWcTjmZ2g5n0rM7uUXwfZoWWMB0uYm+lrVths+Kv3P56CdD4d+55eRnXxKP1fvGsZMsrpZajwR0
0aZ4Hevpry6HjCNURg56I+XFnbMVc01vcw1KPBKudpDI9KkPlxohSHvfRDIrnp06kF+yOpMPfQ8z
/hT91Z4Y+nIkXUqCUD6ioR9P2im6+LGaC96lIJnJgro4tZdTO9XsEbJy821TSv6FmQmSnYBKMK/Y
DX0k1Dn3DEbFfNXU1NvRM4E5L8Ap0IL3gXmoVq2Gg68djC7zDIUbgEAK7ZbzEufwoV6dLxgnHISc
Ttx+RwyEuWudJc4BFdaIEzEMO9muzxZhDoNpdX+iQIUabnKJAohmaJ1s6HXjrI/mLinPsSehtS4B
pe8g0PAT2qfS+lUCQ9hkcf+ljhD6lXDasiZNn1vFmTlxv4pFcboZ74eyO8zDyDI0dcvDxfd2mi9Z
w5Yz4q5rfXnfsopVi33JZ/09nhy7LylIPo0VuryYI1QkKhh280qXS86YqvfloCgKDDHHaxG+NAHe
8a1IxzRmUrbWwDVD2jQZQdfe/2PvTHYjR9It/Sr9AkyYkTQOmwba3emjBtcUUsSGUIQkzpNx5tPf
j5FVt6sSKBQKvenF3SRQmanKkDtp9g/nfGdgcYqhdaE01x9RuDb30wfLBVgkOF43g13vowFVpXAM
+wlAd/zsS9v75rSTd+sgiXmqUasMW5wL7tl1RPloE6nVBy3es5WzOvgE3Nqiq5yHMc89d5f6GMqi
STvzAfGURwgi8cu8CE5TWDc94q2fkT1GlB5pMtjnph0LC43fOqTdc9ak4zElaz0kIzfDBY0ADi9C
5VqUAHjg+z6wzdw/0BpAzU0a1ApBw+GL1UbXSRlYY+O4lzIxsBNVpVkWex4Lr91bwzCJi0tpDzOt
H1znaFbokwPYDQAoIJBkt3KIhHMZa2FVJx+p1nKUg0nydzh1/Lldt2HZzI6L2S07oGjcVw3Z42vd
O0XPXT7n1k02CV54FCb8de4S5mQIp1F+WHWLim4pQ2pSP+z2HDzI72Jl12A/Qg9YOcdbZd0Ucpmt
p8watUS+ptr8KBKA4ySUqwz1/5+HAbyZvvgxOOjvrnZrpcVt1jB02okRpkCK+SRqsSc6hTCo6WsT
C2ZlheyiQD5cJLwE/Du6uY9sLaGMu9l8VlUR//LsrL3nYV26vR6szggs1hvjN8jgoII19iYUnXF7
LNYIsDzv6/CaiVof2T6P60TqW9O10tuENUpqPTLzjDrLuUPYk5yYFH75Lu0PSUiktWt1aTRYXnAC
3SWxnQu1d86l5zsHlhzrvmgM6aJVdyjMChfVElfb1tA2WAbfPBikdJ7i1ojRaDOynyembtgwe+uD
VDtjz6Q9fFvZPeBQarRvRZuAN2nHFSWfC+rUYwuMhwml7kBl6xpAn5PwLKjWai65i0sIgbDj3xXT
PB3NxKO16/0Uhr4iaRWCy5zSCoP92RRt2T6vQ589QkfnjX6SWHJKo/JXA9cw6LW6icIs+zlFcn4w
KCoehjYZ8Yh5GSJidKqnRYin3iRQ1FAi2bPUoSVpcpcw17wNaRr9dm8g6jknnAXNeTJm42D2+WeO
VRu1Ttg8mdo0JREats1vsjI/kSH/8PnSiGGduBgTECsi98lIR9u1zV2FJF0AwFnom+soKOcxfF60
sI9LCz6eO3e6uoY9Xn03L7Z6qF/hbLDiV0N0nfRn5fTmT3pVl+ke/d2OMcz8kjEN/hZnVvWQSffN
GolOHGUBEX0awofKdn5bR9rhOfPmq0GqwMHSLNdds6xvPY20W1edd5/5PcizOeM7EzPW7QhOUX+a
dQdKxcn8nyOsrUM9jNWNHMv2DiAOCYdMbHdAkMkdxuS4MdFA4+2xLm7d/9SQL3CVeCc3CaebeWqc
HXdEd+d3rnVmQVkzC9P1O6ZDCifZmEh/6XUrMvOsAbQhwvEgV02Y7BSUrJ/o5qujP1aCFCq8XTJo
s4JHLhud+b1xsxSJVWiY0PfT5OozZ3yb/UlxEPN/c2vJxbnvkc0tiJdNeWZ3ANABklFGcemKfWuU
w4eNru2hXOL2auj+nJKTAbbVGd1j56NC2ChtgV6XqbLjLaJK63uMEW1DAdsEVjXj/UVreEyG5DXW
FenMGk4IseJtAqsRM1Mge+ReLEzehVjiH3HoeHskZGiOO6bwCP5i/yrMaQjmZuhfba9nL8yIaTPG
GG0M3MBLvDgH6TvmBnUxLIyxVsLYpbVt04/G/lMPT2M3owM5ILq3IlRdLkEFxoLBvi9OuOPCp7Ty
5wv+tWW/2KLBEzzon+6cWndY+T5zG6KGbKkGheVcslZ/YwoBCLXCvbMj4IME6qICXOsgqGPopC5y
xauEi1AHu8FgQoMW2g+T6Y7fUcjw6YZDM9+SR6sey2ikBtE1ZetSokNWTNKyKjwOajlG4QL3cAUL
1GJ6ZNtkPM9gHB50Yxs72PLVnneExYtP1HJDbf3a4ktiMRMq6xQpfq3NNFUu3ThjJa9K85OvCQao
0z48YrLyGSRClyU+/cxrfQL6snxnT78EcALaQKSOfjDssN3FTQXwj+c9e8JfLt9GZUZ36rdG3DLj
lwqZ5705+d8y8rDYzDFMQIQs4QdUbEdY9CPuzvwC50JLImiyWIcwzvrrUvc5NUce8l7E/qc1hu1H
kZWfeVqOW930/fuQmu5dgwq2ZXyFtgUBKv+dBi+haU9bwVAfbzEM3BCdEV7udk+5PWwYz+/txjhi
KB5OyomQgE/qjPm+YQiRkCtdzd9bM01hjA0v2DB/qY4FFnJThhFMTFQpbkBc0ZcOC0qE0GQaJBpE
g6wci25vFGuxY0AKK2dMqphkppusSl18NlNMCS7LyyTyx4EaevBIFt9VhJtgFMM0aSHoOUOs57lV
GJuOdMZzfGl1k+xBXkUXhmsdXwTnpj/6XNJF0hKzvDwtAidPxkEbDCv/Jh9blrTCD6LefnZF+hPk
l8eQSxIWYY8EIiTypZPZ0XGT9Fz484+6lW0AckR+GhV3VgJtwN461vyyeDU8rjoZESMU7cJYLZm8
+Gwshf8akvFNKq47MxYmMYKDdCjadOeFtAj9yG3HgKY0Ljl57rtqGI3nqa27s8mw4BJxhW903GdH
PytgtlhTe982nreRbq63DLvji5etfDUkIHdejlefxvpmtj1xwD1IO1LOaGc9C02BjwcnbYr6OUGM
vMmYZQVlXqh9xU25t5fV7mYwOqm17m8j6Zj7SmBBKBNysGXr+peu1NyUKlKPInRn0juYm6uwGt+L
VGdvhsOwaTbO1dzDXhjSqrrRprEVnf6R9Kq49r3yL05aJGcTm/Kx0Ub7Eno2+S+N8G6qqGk+cLGI
CzMgDP+yJLPVShguR6m4d4VnAKyHxHzQ/sjYsYhKRutpwWSV8ZDvrXVlhel7mkBRzHnp7yGOKXiW
mequvVMad15CekKkHfmMsNi7hmhZglwWXPjRshr35hwvv1m/e4S237Q5V+a+nQd4LHXlgGmesSij
u//pd+wpcuRawPocTu6C+JKJJux2bsPpMRpjBr2wVZjXDUWKhWlgW7CWla8DdrsgbCSx9hhrD9PQ
yrM75sYmXgdcUHZ6ZLuYYdD9ty2pDJNPWieoj3PFNIjSRVY/Zk6a6chb7T/pKstX41QxMVaHJciy
zKiORJZzBiQ5zgQW4cfCnbuA7QpvW6K0ZupNGYppygP+DkQowzHcS2xdNNLnKLJSMlf7xn2xI1N8
Ae/wj52mbhvm2BYvtXLahxGp/UuZ9OatLl19XrrlNW284nai2XqwUqXPZA9Wj0YxIwWuo8I6OW7T
612uzKUA6hORk1bibetgodzWucJ+TYsoNkMrECLnTskpT5sj41sR6WH1o0TotZ2OYS30kvLXbJVx
HyDIDl8Y+GZfVhb6RJYZ3AWel2AB7gSPTesPKY98UgkfVhFOLbOelc30n5i6XVKhTPYd2V66ts0O
HGjUdUBd2GLTQZIcFLly3zIowVu+IBFxqmmbzX11NcBNes/FyOnnzOzcsVxY3n1Tx0R+24vU8ps9
kchQzqkTnb2yJESo6x3raJaAn0RdJGA1YuznO3saVIWBEsLCVtp99CkYr2wyk3yCuo6zs2mV8qfF
VO6MCJ/zQa2rjNBabmofn36UD8yARiN8NZflZzzB81HYhbfgoS/MQpKbLHOBlUy4uNzaGPEMO2u/
bFcftjeeOlGHLK/S28rtvyc85Ap7J1Eh4FMGVqvKC5rJBlcf1nWBcTtvy3vFzjcKWKNz6lGRH2UI
RpyMb1Z7vZU2kL7C6iAjjCAbh0uc38mBERUbnr0ZHPdXTTG+1015YHw9BnFftrd5unL/8kxs6R7g
i1gga4Rk2pRq5e/jWRcnk8Zia03eL9/F4TUi0zgUDePl1JDRya/CqMVz1ehjb5q48cOEXLdRG3i+
sXPyebMJRVFwAakGKrIcqwEKlVJ7pohAkxa+JCPu6t3S+Ylx8ZG4P2PHECWLwhHcTWmUt4stl6vn
Q73fNnMEzZxz1WXaEXuxFeEHddIeJh7a/IKHzwumpEtJGSup4/lnImg5pDeCPHB8RZDNNjQt0XFw
mETulBiB7TLh249NhSO6HO3HMefbQsHYU+LarJEn9QN/BoMBSRUEO1G5R7qw7m0pk/Eo4XFSOHjl
SNCHUb9ZvVI5z7ntvmlloHZw8d7edqFKLyP+KwbXygp3Bo9+GfVi2BmDuPJpczi3Vcp3WFbLKSFW
5d9ovH7n0f2DngfRyKrvEgIVuEd/7P1FWMZks7MHvaLwV6He4mmsXWPhOCnkrHLPWIYSgTNr7Uw7
NzzNo9e9VzML753TtbggOp9O+TiGIes2rFpIZzgNp6ufRR7VWDqV2WaB0MEYJQd98ll0c+Htsr4q
xj+VSX8j+l7//DP/BSH8l//5v/9frAL/ZCg4fFYrr7f9q+vg/0M/wW8h5782FDy9l//r9l0nZfWP
noLfP/Q3U4H5h5Ke9HzbEpCfkWr93VUgzT/QU67ZoMLFXABc8r9dBbb1h+8j9WdhiEYNBThayb+7
Cqw/0B8x4TQVeni6MPs/cRXYfxFd8gf12EnAiLWVjYL3r9mrXapK0xmRB7ou/J/SmfCTeTMMi5KM
kgpb6MGMLULt0uHeGNQBw+LJTjsS2MwM+IAJHnJ8Ak4FNWOKmxtdqW9WkWB6KeY+YGmTB9j9yKMC
NHcCSzducjtE69DQbMYZ0g7XCD9zE06JOVgc/I5kSyrcL5eRS4Ly/Oj55asb5TVhCcBgnF4+DY44
Gm5UbxrD1PCJ+XdU+72O+lPZ/OiraOVROsWOHuO5GMw/dY3/8xI8/xvotkBj/a9fgscKU02C9+jz
N8H7N6Z7/Yk/3wDT/wMBsURuqfCvoCD++wtgij9WlSNPoPItJZTHq/E3W43t8Y/Qd3uucJDlOv/8
ArBrN1GnIf3mB93/yFZDTb3Kxf/hiOb9snkLXbSWIO4l3od/1vUxMBrNcCB+eJqbNvyR9Q57UyMl
ODLKtLkmEUIfefxToQDNzP4GeLG9wEWFlaGWFD6J7bM+vO1qswkI3gqfSKEKb2JNJAqz28a49ksq
0yA27f4mjSpcxjg9TBUHIE3n+MMbUZs+DClUpNTJS3tny5w4r7b03OqAcFDPO4SmRkM1C7Jr51Cj
d7/KZp1hMFRBNQYNR+6n3Ihm5sBp759aui0BcCZMHyJd9EHYVvKZIVqxbzURMN8ta/LJwJ5N/jMM
V0VrYnXu0iOD3JqmzvFuC8fIwEooV02gy+h6jqja6Wx7b3qL3Cw85ibM2E2N8AhpRZa/y45t+T5q
VhsrktPyJnVEvGIwrPGuG00glWjikJpa7fKjXbL2JXITrt2phLQxWRX8mNEC8bQTSWOSDeNIE3Qy
LtXY/wF8pAcqU2ZaHzT+ZWutUV2T8egY+p9yMMbzOMKJpWPz0kuzNDOFChVeeQpFZddHDOLRQ8c1
TzhLatVXHevwAtrVeRp4vJ5G7S/kvzRr2WIBxzokddwcLcst2FmW866LvHpnk+v3lpsdsvCizEzq
88Rtjwo6oNw5oeky16OGK11+e2exGvhBqh+wIiFhrgt80ri4rV2TjeEhZIV2cC3/tRraXzwMVJFV
grBt6IroZCSNxSJEU8puqCr5spM8C1QY6aub5PC3UcDAe+g8FheYKU9zmi0ci9LDazDPEZBbvN2w
DCfClFLtPeoaxJeNosY5inH+AbeP8VK5lF+jskO+rUzwnLX6aDiN92pq/Z5XKWPoyIizvdmRy2ix
4wXWMI0f3ozjFSqB4JhuF6LpjORawWOLUAIb0XnqGchh+rfrF4uEtXbXpKz7TmmtSyNQpZsHU2aT
QVd6cEtpvxsYj9C8z0M/uV92o7sMChx8pXky6jvWziyMcny1evXOY09Pt6rQgGsqKK2NxO/qAbTe
QsPYODDcdpLuox5amFYDr6tkhp1hoS5l+egvJLQpWuDMZT8bljRKhas20puZacbmA3MVueFa/LCG
4sFAIMRgYuBLdoh5C+GkWjL8lVaS7esUSLveuusg2bEvLCv8zRh5F9t1Mfzb5IVOdjMBA0qrG0bX
8M5G7+TXMty36F85F7kFNbE1sHQPU4u8w4UUCwrrxuIYySwaEjOJv6VeeElL+QxFtw3MBL6bYPUA
xAccWu5kJFimd+2i7ie6Ji9TK7RskDi2yjts0D8NJU+FiE6aX6xK7Jofdp9NYMUsQGaIPqSkIenY
YxK3dsCBdrJEsLz4gNETpsQk24D6MvzisezTeyciOUmrKgkIIDDWc4unKeHQKC95MhMs4FUXF8z1
vrNpMDNd/bC4lO3Br/d0oQZbxXxthex7cqoT8rWcm5qWZCdK/OSJm5xVvXa8w/wE0feCqsO6hZu8
VUbRg3QBdaeyS9dHJDZl9nGSem9CDeum7qMywkPdpeBuGjjxeRgfIhWNw7bplrdSW4LEFXgOiqVP
IUDrIcUgjDd+9ZDZBQO0ax5MJAdDFBe7FN3Ia+3QlLEF4dx+wfhNvyUkTUm/rIcFa4fSQ5YrRXKD
sflstdUPIaJDrXhGTFNwoMn6E+kD5UjneXRjYAhr7xvYsc9iWVc+bUTG283E7EqVV90rWH0VPDBw
M7F354xdvq2s5SEe+d1hh7EFiccbOEQXaNaPODueVNfON02d+7uh/h08FsFIc5Hb9IXxOHfOu+92
m0rSwdZddErUythuZwNF+vxVaXg33Soa7tPuoFdtuRMWL03dP/gDHeOQ4vo3xyjbmaYZ1JHwH00f
hJhDOCpriduuIcqqzV6k5fZPoPn6LUnBM9wioBW17B9knoDgyrwbPPkJX0VCtE5cAlMYoyhAMv4U
DvFLM5CZNmXyzZcJaiaIQ4fKIE82TX30WAYQWg4qMH/lt67QtyRn3IPeZj4R33iRFkBF51Npxaja
kNrNoK+TPokewA/v1ILMog0zmNCjD38kRSRrhGwaQ0KGxhDDiwewCG8DIP1Enu0FYhEOAZQ3FLsG
4KNJ2KsYifivriZhkoPGbJwfxUqFTg74Hr2tycY4jVPwD+2dEp9cQaSdZSjK0uxbbTcXG4DxXEzv
iVg+u0nf1QToopUOSglvr9FcWkn1lbTs5T3WE2XbTQHCme9NCr+si9Eeet2L1WRsG4ruRwvBLeqi
DoIJ13K9jOcWeva2IaaTwPNmCx/zBImAiyHyuAe6t6q4xrSyR6WzBIoTs+B4sg99LXFxoPMMjH4h
2skDC7PAaLhHUnhjZFT6nXzsaNU3TCN/FdVw9ObuO0vUfVjzGEsxwG5JRmObCEYxuD3DrWXUXzT4
PWqEisS4Sdw1jD2SqfpQ8YSSJxlzbu/yaGfIbu1YPwuvCLQH3knWy49YLne2jxcPUdyhtJzHycbW
karaeNBJ+KPyuCOVKgIxx+9Vp7aMXctDP0Dh0hEizq5q9zOq8G3m+Iy2UDggEcstJO+1x+NcE69b
288p1hZowvodBzNC1jDiS+PK3qQlHJEFLht63wkdDcuqNrN2neMfardHlQuhLZxEe9cm7Turt1dg
ATtgkvxCcKmNWJ7RfTOhAWd1IEsVGiIy1bIrXyhNNwoapafILJ3CV9lIG7lhcbTtEn1a9GnViDsk
FzVEGQTMRfgCQ2XnD/FrZqFR681LG1fkFxbsezlMkoa4alYsmyQpgobbYiM6STA5Ix/DRWweaV6j
zuVT8QEYkwpYIoXzqvuBycomiuttMjLCl7P3lIZKMgIiWlBGyQBpawiqkduuV+yXfSDWlerLN1cu
b1B/433UD8+x0seMCQ8YD0Aq+saR0X3Uis8xqVsWe3yO5ly8pVb6UA9pAXXWDmqdwoOeQafWc9JD
guY3nUn5xEX0fa4polwXvJT+MLnEjRQlYKuhjWivfTdHaBTYNS9mSiS27txTOziPGv9JFEuUcfKq
EYSdIls+Ks/4Ku3uh5W4b3PmXFTqBpgrqYSxv2LDqRk/yewgVW3tybghykNFgZpMEg1IwwYxPFy4
PmyQguXd3KIxG4vhESlLICcvOTDF2lFZBo6H1HQ0hkdhlHehbB0WqPFDa6Ro3ciGN2RXHJgzIZqd
8vhQlZl9djunzDdEIZM/Ae7kMptlzPuTyC1qg2YXDYjTWoIUICFx1DVmv23jlCj3itDAEVqoVbnP
bFWLQ5jJV/Llzjqcx30oYfJEhbetJ9FARK6YmxXZS0ow3MZPJnBKQn9GtOLbXnsfRFuZaGYKufd4
3U+Y/wmKJ5rmjBOLurElnZomYzMO+RsavWrHJhKytNWZW8TN/WYxwTZLcix4Jl19Xwyy28e8Raga
iUxlqreJEaEGcWdf2NI0d5Uob71Jjk9LI3v42bpDi0zI9bTwznrmUO7DsXvwqxy/iMKroHVsB7EB
atLxop89PFtcgkmAsOJtmdS8T6vaeUWNT1aKp9y9YNtNpieOqtR0uGO4znkxCbGsuwGwYzT2O1D/
Jdg36sEMGPVgdw+DKZt1rfk15DMI/7p890ryFnNhHXBKIdk0KcZ8xFUoQc3iFsHqSt1T5IXb9ryF
S4Ouh9nHXqSjv+9W1Wo9ekMw6nHF8ybjfaSmZzN3fybNtE9c0FD8iSpMBbK+zci22NLOvHcaSBy0
lGnTePiYMkOCLzQ8+MqjJmqCLUTS5s9jodGng2Sp6uI44WjZLT4aTvqxGzMWgWgMCK6isr7k0GfB
mIlHaCK3NkZG8g9aVyARgiGvVH/SlcVnwSuWNYpMbBP4rm4HCHAgxRtMtKcFMfcJxvB65UBwf0yT
3t0vMi32AyhL5t5deU2Bs6VLTmpB3SChqTLUvYYKCoBglGclDxoVCHpOM7F96COTXInhV8zzv4qJ
eIwMgP4NtP30XiUKjVXxHU99jnDDILQpXvLXhJQkTj7w4ohL6COnAQiOjS9tnKA5pfV9IoqXlYN8
cjS/p9mTZu2yYAy8krJ1cKv0vQt78awxXdFKOhnaT/h4j0ma+d/bwh1ANq+AAAB38+/8gF1TxLSi
0Ry9cvNiMmqq237x9R3IT3n0SLuC1+UibbRY/mGCJbueh2Ry9U4s0GPOchpOfeHFdyotwW6vU6qp
6xAISzsYZ1DBYbHEFwd3R1B01q60ZX8mOI+Rszbixw4D5n6ZZflLZBy1+PDqN9nm74b2zGDxe27e
po2uIG3gPJcxa1qDTKLMHdpd0fisKFf9m5484u7KLAvy2Lmrc+NdSKh+SyNqGDXpNAMBNz5rPGIP
/CXhsfDPtq45zWqqBll6QBLn+WUc3fs2ixywWN2yg1Ci0aelSWAXFfc/l0uVvHNQPk9jjkxsRj6x
R9smvw9zV8KwmK9haX9OYV0cenuAyBNBfqsTRE0LzlLBTUPtgYslyq9MqI2NH8mL204OVDiHSsXz
EY620TmqHRTdw+CfQq6NYtFcHbO7Kz0wYSJigRMtD8LW71WB3qBq+Rtp9DA13jMSUnMDMPd1MboW
3iE3f5SXF7PPLpk9XxVSyJ1Te/Yutjvm1fl8cvw5Z/2FWtiXxrMo0i/Ku+Mw5ulzOg63YF1fUU4/
zqQZIbcE8BsKOJIUjscE9BPWF2hyVpgWm9iWI5uA6Gr7uALTqP4cK9T5iI6IMkeT84kSSnCthh1M
ap0m0TmeFakKzjDUkOlMcm89AoY4URkHP/Ye4UecTlnqXCEJEekypGQhxR0nXjvoDzEVwwXQFYOh
qKk40ycMCZjUsS/1xbdsPQCdokCfXfIBosekz4+d6pt2stVMOLaIze2seLQVSxiJXheKYzWh9fOT
0j4roaeTImaD3wWbKS5mN3psNSK+HP3IwZ8j/UpEkuT67/NvqvfbcwoT4U3E7UFTwu5gmKLLBcXJ
A5CDE3ex3t8Sn37PxCMLqGu709T57i4P/fwtzthTyW54HrGlMmkwp1uExM4BfF7zwUYKgtmEu6pu
dfmJ3cY3jxgqbeQFrndhxYZslIX73TARV2Gxwb0t6/oXSN63QoK99DFkPNV2Ze2TojI++ziZry3W
KYTVeGm/+ggXn467OXA7JFgT1LXvjA4mFs8NrQiRZ7dekR2XMcGAVqeoITB11Yc4ykAesn1nIILa
H0rV/Eh6zG7gBCssXbyFfQk4ApcoInAfdFlG+ZxFxDolnf/ijra87fEArTKQYMiBTVEvkWSQSmdP
W7Tq4YowNTFUatJwUme48Zv60xu9m9AqPkjl4wdq4MuuowrGAU16mKJ0gRg8YTNzsZPu7RmhjYNH
DWLWSNJD1nm3aF0FutvVv6TtuwLL+hVH91GJ+XtH9tKJSU9zBCH6HZGBfqrbwrlNAK8qjw9PzfPJ
0GV0Gxe2eao8WObx+vWWFAgbLWamIAUBJMnYgdoL25JfhuXm1hz6r3muD4z39c4dQhPZpLvCNHuZ
b1VLdHFqWvrAx8dsR5QuH7SLXdxvXOzx1VkZuYluynydKTcY0WTuZQiH+lDw2NxqOb/Mcbjmp8ka
ebFbDUDDJl0guyAdPOeIBQCAd9QoHplbzIRrFTJFI0H6kChIx8Xu+4bzmj4gYaoyQiG/J2Wo34om
ffKigu20KtVVdsYP3Gb5SSDNZtpYGCzhvT665N5IICy0wQQW425pa/eELyLmOdMfueXjfJhKGijU
qnym08EXozj0VWpe0DdjF8008SYRXRnKsrbbMsUM/GZKAoSoy8PkWy9jSosSdnO3C6252bsIHx1p
z+cGe885TLIjQxcVMCij8uuzc49y9spAo7pkSfShJ9aSA+03SnpizNK0rh+yRic3ueqTJ88awiUQ
5Bydx8zmqO3sFOm5gf3HUZpp9ejrbxiSetKny2LZ4w82HmJ26POmbEbzw9PLOgLKwbkPYQR8zqDZ
YN9I2ZcnyPqTiZIIi1dnfglssT5QdC9+bpoxDJwoXm5J5TJuZqkOQDMwgTSYB6DtZfXR6ZVV3CEL
NvBocTKNQxdvPbRPZz/MBhIXYnwUUAsodyIw0ndd02b3noQXo5gU0HXWS/fVGiistRtHb6FAHc9U
+rXK7L7YhUYugwYewsBELTGA4ReFvLcLrC7wH/uTQZ7GvPH58Jlr1vUYOLWdHBmR/Gy7Mn/pcosj
KjaRYyOV+V645lWIZolPqkMVnBqed/Dp+9kEuOt72+aq28+VWf+sMU4/U3DINzxxMSBVFrd54Ohm
jaMwK3kUTFKnbZI1h7QZr05r0JWxDY5veAnX3Iom6R86VGqM5opw6/aWvJemg1UH1e3HLHqHkmVC
nUkOdfka+9Zy32ineHGQYpI1mUzQGXFnbTwDRPRxjJ3k3p0m9BLpHLUPCDZTgpx1g3ZVdSXioJbu
tBYETG7ncEGMgBeP6QjI5Gtf59WDII0ZVMxITvq2mJnWb0ffo77wmF3xc3CIpa0+vZnaJw19ZEE5
AlUUiUTaNJ1k7DJ1BKvtHaIZf4HZIEyB2MutHPLo0IfE3MQYiJ8ychX4xkhtuuEVz6wz6YlIiEeF
TSqkqUYN4n8N+Lx2cW7NH2WT9f65aa3q51DPzWMMHwDHKsfoLu5M69gppyF6fiyIAeBxwxk7+TDP
hcsgnvdkJPqMV4ZEqtaxyF2I05irunYd2e+9xkSuICVuhAjFcB2ktR9IJ8QzxTz7K0+V8QXLAYFZ
tcwxj+QckrlBXnMQdsKc93VGxIJ0GRdvnMqdSr6LFkkRWgq6mqxymh+imySBHb0vEOu4QBW61soO
6WzO4MXNRd+6U03pHBVqVzcRPBFEIH6uGF97HS8EQk6IuQvit3fCYaNkBxS3x+yLknMmBCgqrl6L
Ort2tHiZhXa2SjtEU4R+WR/tETUwPXGKV5O5E/bEzlH13ndH+OOoJp3N0LUga2XoYoHI5xntaC6v
WHjyL0Ie10DzeRi+AMkNuCDbnq7BqYgfgo837XLHzXE9DMm9j8yNbinVGIEWyOMbmyw0QavkDM55
WKoSVS3eIriRbmHqXVIKMb8otOrOw9TKZU3wgrUACH+qkYTPpQ643JkbkZAifhFy2jkbmIj9SzXa
Pcqy3EX9pvs1YqljcjvsB0KiAqfvKqyiQuRXInSYNHa60svzOJoIzeYJXz2ZdxUec8u0jLcwWjUo
aPhf+qabzHNVUB6SiVC8F9y6SMZj4XDeVOGZvTjWMDMvXrSWzsEZiu5hyfBuk0M5iwscIOAjWGlG
45zacSlPXRz1BDlbtPx7CBmlh8WgY9O5hykGk1eFPVOAEntxfZrisGRzEKobvBxmGcAnNXAw+Xwx
PLMVGUXNYKRq2Fjj4IkrXgmtWWpZRnmtKdWOLP2oHjf5YjAHAhcZdtP7ijht7sfMLMnAxR8f/Rh5
RKlGJqPI490yYTAFqp31SYCUlM24662TZ8yg9cvvPe//LMT/zUKcTfW/Xof/n/znX9fh/Pt/W4ZL
eJGerTxsygjtfPF/5SA+K29mNj4nJvAZj732f2/DzT8cB5EGUEoQcva68v67HMTy/+Bvgeuz/N/Q
PtP8T+Qg5l934bAGpRBQHgWgZos25Z934XMOidth37i18vgCv+RTlN2NbbKqXXp2Nh2DzkpBObXE
fzF3JsuRI1mW/SKEAFAMiq3BJpLGeeYGQjrpmAdVjIqv72NRmd0RJZUtklK1qF1EiAedpGF4et+9
596EjhDIffmbUzqfvSke1NKxv7BatJ1igIswcdAOcIpY7u2wrB9/+Y3+w430VyhlGPwnsJXrRDaA
Go8wu8v3DJDx798qQAxiigm7NRBz7/hUKVTu8vGtJJW36aKavXE4UYlpF0cRGQ6yNRbWd69if0mi
iLvPnv3oxiY5fD1UJEYW2z4k/kBEskjKHQ4V67FZU7Wd+g6b6CiJ3uPy3/ZF8b1YGRT+aA0vrFRG
9aUfefjjfc3voCtn+hxmWF4bXa6ozilGmbOXPDsuWJ3BmJVnw2m5eiSr4NovhQviPUyy3+Qp3B0F
wc+TLieWGxG/c1NSWNeIiiFQFVVzSMBrPk8kflF2Is56dbI477nG7qhsJ/gFBQMXdCAfudFdxnc2
g65TkZ0aR4Fj3ScWuCOa38NgoXuIdcbEeqjNQyTOyOy6RLVb9oDJEdPRcMyD/sWQRaPnUcGh27T0
LrOs6IM9zuf6ykyz/5kh1DQgKkIKm7WtHhZZjXeZ5413znhekDXsSKGowB/PGs3BAXC5QZTegHLx
3vWwwPkPPfdryuuvfOzobaQppqPPR/UPpWFREydltJwmlavrKhyDYxFK9UGSn1/okr/0INSpRyZX
vKPw1bwTGguvSolCvSkwg8YYit8DSIgbq1NlAEdfU+MWAcT3Yr36JFKCyAIeLrvkxs8XX+7DJBit
bR/53ntIjvGiV11pH1LiUMSnIdeMI9uUjfGVe20Dbr9q+3LYWXWDsRCbFidggq8nMSHwUAZLvJVL
QDYHGF5FHOI6zBA0i/I79xcsI/QQCIAbur1PCptNWFq0BSuSllyDDUmVoo4gsVJ0RSYa3cr2WqM9
DTQg5P4j6I/8oV8SdsC4OSSyNl1D4RQ91z2A9sXynItgVT1mWCZ5Mw98P0vVYK1izS5vOl6ftHOj
Ag02fsxwyMKffBHqgwpo/6P0ypFLwcabmmv6PvEda5oJ8cN0V6Wu+cZ0dN7TLqx4axiLjHWJNTCR
0Lv7QvcxZToUGaXvGXaK+7HmCNy7ROIbdZjWnh+b0Afjv6OXK0Wo6t0ikvZK+h9FraPMNiJwAfYd
mHPT9ucaH2NzrsAFvs9ZR526VSOC8pwsfPri2/6Ls2xAkZuZdnmYoddLupwfCqJS7AXMcBXkQ38T
oN3fV9y70TnsOcZWC5+j7a9zHKTUWFjZzqGnc6MBP7yM3FsXODkOrQpIfdDlXXIIq+aOUAa5yZs8
EsE2dToane3gcqS9JJ6IgXKcFD0TvK2GC2g+zG9hHrzLNitvwKQ9dQgIB49xFnx2f2nsajxVCKgF
SCqvfl2ymbh/a3KWrxljkVTyZWEBjXTnjscsYBAGod5meNW7eZu7tSI2E6V4uIlTbkLEjJ82q4jO
usq6tlpLX1W+ljLG9dsfRgfPXZOK6ctbbJIrXQt3gL8hoGc49DlFWXk7vcqVUy7LOgFXgu8TEwsW
ujA2YNSuhC2XXYAV8ckzpELzrKzfLFepPUnUcZ/SO7X12xTPABURDzZpb1wgqvh2NTgpkE7eA8bI
Iiaq8ViweeWx2+ZvtWmiNq6R2TiF2I7D1RIceybrPccxbBWIMrwGaUFJrPGi0pqHpTWMMSSQiwJv
BQU8aKSV2IJJvymb5iobaM2aPTXEXrbShiChrLOikOuh0b27nwJlqAg3sKrAsF5pjzhZa0pvW3Ky
PPYYvijsxvBR29mwgYOuYY9T1m01ZX7nhDyuMejYVxNK2X5aomOkx/ytA/B2tUib9GoA261Llhq+
S0ZAJzHPQxvOMdaPJR6pV3I89FJRkNxzSsGBwLSvSb9g2O7yYR+Rt9pagUtmBygVYbt5jDH6mEvh
deke91d6jXOuuGywABguYG+OhwguvAItGZtZ3Q0cYuGMH+fgAtcJy7luRYRJxidUO7FjN/E95gT8
huiD0N/JpOupP6fb0/wQ0s5HY+ZP27p/KsfDRlPVWDtERMtxPk49osbkyXs6Dg8jp7pennWGnsdr
29ZRnNQdaeeR8FCpwASqwdovFCijStbEEyFZ7q3R6nYQHJAT0ELj0sqHYzEO+MVV4DoXQNr0rlqD
4hKJ07oCb6M/1pUCC7MU4yFasjvE/lfPs88opHLP3qLeRiMPo9LDqjWo7pVWizYO2v53pyP7wqzZ
T1Q4/qZYWkIhwqLKMzL1sTgDR8g/VrfczSDdMLNeRHXhXPWO9OJekpJRtJVQROiBAMkt+RSlSEwE
V3BnhLkuQxiVU3+XUfx5UmW4HpyKxVrG1uhKFKG+rutR/XIE8QM2weH3ANzpMunDfJ8XsrxQbv2L
C43iXKBmTkYnG/SP/KrmTCoQ+EogaCZb1Z2jza2xxZXslscoZHFhV5zL8Y9srCo714Smyj4RtoiT
oMu3OrPuV3Zmt5OX3QpVNwAL3FvmpHNzOu3dK4+3bVpxUAt5cuP0A3jBiZzKzGyXzvZLUdv11mun
MmYB8FR0+bfw1E5qDDTZiimNcCynZVvo3WKJR5+Ouk3tOmlcAoAg2LbSVtJFirh0OJ+wor3inDtZ
vSY7luLq4zL404oy1yz4m+hbrp9rIp5XB7famSnSJmcXVQRoYNqBGbryBa1NyOrjEUWx5MS6ULZZ
BdkhCJbX3hZUgZVbINTTnppvxhdR9BdVbp8aSVwv95mm/O4clVbOU9QEsGO3AYtdNRSxlww7Ot8/
mtXjbTFecFncYfpAKIFzg2WrICvqpD89GZAbr5rKjdWQWScVdLBoeEO+cO/CACm+7DvafNo9Vhxa
zW1O46M6v8YLetn9waPcy/Z5iuTPfXU2hJ6rSG37JWTPl9HwvQFQ8KH7IOOH4ANNivVj6O2PUDZp
HPX5exB5xUEpRuY+gm259vMemxov337w90sUWRc+UMANXQt0B1DYF/fGw8xZ+DzMRzbRxAhY5dRW
sk98r73KWt54aXBKu2qCdmN9F0tw/rLNi6eWt9K3XkzWQrOChWE2Y1m/kvLEvZDLL9xf9Fp0QXrd
V8Gnx+l5WxsJJEoJN15bJqUueAlZnJOetZ77EN+Rm75HVvfhuNlHGKhmH1pn1HKH6qLb2GNaiiOD
2Azib8f2iKINR0CaQlaXILSOZCmLrQssa2mCl1mjuU+klInr9Tdj3c3E2wO9LRN55690O4fKfBVd
uAsSmvHWkVigAdIhIniFrYVryXO7S9Yl8g4f3XQ9iTbXmzYqxv2Y0+6U+x9+x/MVK+t9PvYf6FOg
IXyYqOhz3EBDBzEHdfWnboaW3075ygLjkHpcQbyf5pAa3zxwy5PuVornG/x89LXZNRA3pGdnM6QQ
vqkV4kEyo2unz3S9EA+tiofBnvZ2Nv+m8SkWaiKOOzFBLI9oa4y71foGu1TEwcR8Omksmb47fizO
We+3rqnIuPJp7wuF+VGu9+iu0VeZY7FBeqSQ8scBRBEr38YRDJ22srbrWnLPBgfSXVxpGHnCpIeU
XW4VmXg1MqfQ6PiUpfM+oFWFIRHWzWAeENlPtu6fCmGeugE7Y7E4Oxs2Ud9UcpPSh07PYBaHq3mQ
qAtitKi4ttg6VyfFz22RoCdTSvRZbY0Y6K5CfUG5yz4GnxbxIWMlUgAimKGLVqTMGCJvpqbArZHf
C5tBBZopJ4UDU8uWOtS4yLFpjcyOG3AYLk6yiZB7rWIEdntXZ8ulUsFDAqFqM9SQc2R6Mw7BRRdN
2whdDxH3KAETTXZ6B6eniO0svfJY1VicGo8YXUFdeprA1tIvz6XixFgCSP8aXSeI7WAkf1d6E36Y
tF3yx39fMflX8Ze/ZWT+ZenG3/7Ufx3J+V+YoyF48v9RTBqYwvpvAQL+/D8CNH+EEqB6hKUnovkC
Ovg/8wPOHx4eywhd7cy3xjKPc/+f+QEUE9aHvO/w7opAuH8J0BC7IW1w/kIO/93592o5IheZ4a/p
AZswguOiyQTcUDZRgr/LEGyQrcHTzJsJ582vfCrCO29pYdcFaxuvNtIdzqf2IhnosJ5wch2TUVnP
iepOSvB0iSprF5EVBz56UdRmug09ovoeHOiXRcPLy8lIsHpXEtcuy+pimX5hzvhYCUCyqzT38OQg
Sokaf/V4NgtQlEaClO4lu0cfhc2kP7STf6hFvlNfAcGjFVegSZ+xwgiMbDSsJkpfYSCH57U0zyRw
8CDMxQ/7OZrPOLq3qQdJY65fFTIxuogJib23w0G4rFydGotHYYGCHZxl+OVZ9gPfSn09lYwu1Nrt
SCkTnT67iXRn3NuUOt59Tac2ZsgV4GCUK4ZYjOWJ1Qbbch6uBu1Ye4qWoDwxbu6HWae7rhXfUBGT
bT5LSp/ZmCLHTHj+ugc8x99Jab16bCb5Tef+b2txLuWSZ09Jqb1jGc7HqHWro3W2EHZ1t15SCdb8
R/HC/7QK+t+77f8X3tNOiCj3r+/qm1bPn+avqaA//4f/uK2F8wcSox1GJOjB7CFv/vO29v7wcDaj
g6KTuoGPu/j/3tYh/5NwQiIownd98ad6+o9cnB/+Qf8OCXiScR5f1xb/jhDqoKj+5bY+4+G9MKDN
wpcIq8SD/pMQupIWAdQDOzEi7X/bwRETDNB1eFfOqaB/q3Xa1wY+yVcYkbXcmDbodYwKtz5zyk2f
eJrVxFj9Mry1rJ7kuicLXL1/+W3+FxqoK/xzNun/PX3O32bki5CfWZxx7yyv/v70yUXdR1VAnH02
WYmlq+k9HIu6dknNgSmNSfZD53VEBhUjXVOStnWOCWgL6YUuMbcD0HSw+oypv8VAZeKSEY3q10W7
P80YtgvJdPJGRzVVDMr5unb93p1zlr0hciYgGJe8Mzg/D28jpcIBy+bc+RwGD8M2C3jX3DTc8jxJ
CN+m+xw037BHeRLNW0vap/1Yw6Jdt6O7ZMvO8qxuOOFOqsNvMuvDo1Qh3a0aTOh87/Y9fPNmhM+D
ZoN7+ZhY4VgfQ9rmMUqDY2HZN+Qs4YqkMhCYlY+nSEJIwii2OLg+rCHvh11KLh0STJqILemz6NL2
nUCgi0kIxHKsks+cijqxsWyb7FY0+fKH1EJkjg25xfrclRpCtwVGO5FwX7S59HxRbjV90GxaCz8T
qLxGj6QnOSEBbWqMiBcybimPUKEMDsGmS2LfcfHhVSqpkQClhaF8YojnT1aJKZ9yNUc/tnBhU8wc
v9PDkke2PioSUaDKkYzWuAO3jJlfBE25XwF0Eq1kp7Dzpon3AGRdC49kppxbbEyZu3fQsh7zRAQX
suA23GiSlMtoUZ/ZzOUmL7z80rbm6SryCzc7VVnYPXNzmHdIytMXGLzss8Z9xklYBmabzILjM2BN
xaqz7KoXjLErEqTT9eZaWoWURP3Zce6EnG3SJI4hNjBQ94oNJSqXC1jCzu9knfQB45h9UXudrPdt
G2A/CFif7ipI50yUq71C+a37ub2ET1QorIvtWNxgXC3mQ5+PhixS2dTTMU8K2ic9bCuIjDjzpsuM
xF0ER3CZJmwuFri0Hs83n89CCwG9oguCOCU11vJBIjuFF8nZyN9GRnrfDkXybLeR0UsXJyeM5vUe
mAvmdGASVPSxGF3qk6ME5ArYB6R/7Ir4zMG2AaFj+1JVMdwauYj8KlktFpZKcoF/21Fn1W9uPqd4
yg0mSaompgBcyXDArBGFEHPSXn5By6KpmtPDpI3cwU8Pw9eU7Jw+upPu/NPsr6P1WLtLEmDMnDJ5
aeDgQHSiewC/mqs6SkqZdFkKWBvfgOuJNlGSpx3wIeZ/THdNqmdDx7kNdPCwhmGffaaAQ5D7BGLZ
t+VMk/K5NgJsRHyqXZrGFfkBD+qemNby1lmilSV4sfZAIjGDzGcG3+gsLx46y3AGfy3Yur1Q62My
jTWm8tHN3FcLCGV1Jbk94N/4ff2L1Ns0P2jRzhntRMpbGZXqMDfNb+2xRbkPFtpdr5clM/THYtDl
IEdDN0LoTRu0E0K6TjBu/eQRq9cGdlUDD+R8e/dxkYw+7HYPywptzoMaKMiNnOytBXJHuqHXwGlv
ill1Hk4G27GpSrc8zVFkXnP3ycIGUW1NOlv+ZRZMvvfazKIrHqrQGbOMntOUbfumxmUrO0z6bmY9
8su2xVbYttvfSqwtKSkTmpd4iGLfp9w7DqfKtksAdatofSjjXuXu6K2V4GiWPgc7sTGpnJPjEJQD
3oMafOCPJ+jUvB5nM1WXsxhq6wbek/H3juQWITCYdpbjwsOVsvgtEtmnbKiEyYeLDPMKRe+UytxM
Lv7VI2xHzpNRUOExN8MI3JeoTZS6nDYVm+/bbuDbKg/YBByA3918XvQUmTfS/+W11XBNsFVHeJ1V
CNIUuSCJuBRMRAPBrPFzPIG14APDV2DN56zGEo2EzobSGY7k+LrgCNig9y7KFsf3KQAHWOyZMCsK
1itp2F1bAo2L9IfToIwQsXN/yXCdUnYULtQtD9zrI3sf58VfvOp7cejKWXuM+7N7LOowOwXpF/n2
HZhtSSHc0MGv6QGhFYjjas4OPQTIarsmFWqNmAGUWnzyryRU14O9aH0JuL7a1EW4QND1l+QpUtk6
bTJifmi5tvNrkpN16Gudz59djW5uU4mOWRwyrL8tU9UBhG6AhO/S0FjORdvC+3HVFLyZtJzfXC+d
PwwavST9dF5gROApiYVCemsHLia8z+NxtRmiW5wlLE6NxcZPT7XD8mhGJ8OC9OIMBHdalM99YNHo
onRRHCanmo4BHBa6dabkp259vHK10nvTYVOB20x9Ow78izlx6PoMG7PLZQL6VTkpxhusa6dUrMFe
pK36BfTXj4Hu4GLCYApBKMRbCMxU7EO2HDdrMi173lvLr1k1xSVbIjY/2hmeIhjlN/RjDGSLZj7O
GcDmyaoa10e8VrCc/cjnOSGyqb3oKFe4YG3RvddZFR47LoVri3zuzvXW6Cag5X3Y1lpBCaCptt/z
alb5LuAsRMhWc8OiXSzoLMDe6atpm+FTyFXHSyrmYVMQKb3EMLJeOOc3veWa6MIpU2Fd+zUJv7hj
ffx7bkLvshn8LNuGKVfBQEiUDWqo+v419fEFrhQqBpyMpGb5FFjsv/DXlJsmwW21XTO/fMNCbzBn
tQVli/PgTmeV23bndzuzCZ12fBXqXfwF07LTkzbwMgfglmlT7ZIFc8vbsgrDr24J2SwH1ax6qmGI
zcRg2yVHP+Oq8SnIc+anrgJnxbUwF9WmGhMzPJimaT0yX15V/GQwKrsNpdpqPiS4YsblBtSSYAjA
nE2+bY6oNXuTTTXQDg34zeJhVSW+3rG2pRTGxwkowSHT43jhIDS9d9rmfExeb9DHpRJ3lFQAvKT/
aNuLDJlzAjiviYGw3nT5qNtFfjUkEecs+R4TR1w0BMUIgNRig49louLYh2NfBPU93Pk17um+/ZUm
Gd3j0FZdB0qjWCp3X6/804pXuTikBBd3lcciwSbouM1xzi6X4VBtfWDNW8EKApr7WTM/2ITZIENK
L93xmwAMbQr3OulkLjYYgfBCga+Irbyb9xRTCBqbcXvdKwZDuKQZCeSEZncnD49VWb3ZpVe/FGlI
OUbE25+rQrIlHtPQsjaK+j7S57o/h9vn/gLshHpDiz07F5V68dm9blvaZ/eoRoQSckSGazUP3o8e
Q7zitS/Xi7nxXP48O2i4U45vj08s0P1xi+Wj1Ve1k8mdu4xzeeOYTOKXBqG0H6kKP/Z+e2cQBeGB
e59aEJnnoRkys/us/9JGJzTPInz61sD7smox7haR0574AAKEt3o82E7ncBfUOLS98nExkXu5rkR/
Mwymuznrkud8yXa5w61eIdBvJkZFzOO8nY2HcX+Zxiuw4SlER53S2a4JDCVNEK9Ff609vAiCsRp2
VU4ZN+nsrWTlUfQgC+0yc0n+naJBvS5hK2jMcXhDplytSsjkpppt3nq8iqxYO+fHp51N3hfsquYr
7yMxPSJQz6ztucAZgFjTFAfXL1kHyDRrxrhjsTyRzOhacgK8Gz45Tsjs0PHiJ/XvI9DAa7T9JU4n
N+LeXEx2ylKLfpbZmzl8jc2kPnAHD3IDLrW/D6ugc4/Ye7X13CYr77YJP3B1SGST/HbPhnsGCYDH
hOx99wMmQJ3vJXN5urFUmKcsGElv7ogttQALFtcOL9U4wX5MIe4RHBqqt8adk1NjFw2JkzEc2OSt
0zkaU6a0jRDqC1FySrQh5iNKPhrZDD8qglWL7shVGutkGr49r/CfgJfn706yBt3WJeY3bybWpCFd
TuPyXoLMqvahHZWkJheEshum+krF4ZKxQKOMGdBdC5WQem4brrI/lsmn9rti3qfOxI/E6aR5qVnl
/2rTQA0nWbYuDF23DIPXibhgCq1wLDDWk+MYjhEHrpV+PCI88YLolu2bJXL8B6Yz6yuAU36r1lnd
J6w9abxKWgUhXbLsAIPpcB9BOf/tjfPa7Wbcf8WRm0NPDGq+8ba5M5xfF8m0zjfOtDojlCg96luP
PDWb+U7QUJDVfQApMSCVka5JGG2bgCdubEe+cXcaEwOhyGhE78+9oaRtAvUMiJyrxznuR4sUq4Gh
+6GqrE53S+Kt+tINLBfEnEGZvw7TfkF0ts7hk8jS1c8KYFVwJSW1dUt+DxhundkZRC+9NM0W1a4J
UNxab9xaUi+fCSkLFTc2fvXYmx0CUCYMbm1tuRWLJOhqvCLxTVMv5WVDLH2XVZyYKRGIJ4n2xRLF
AKFw2X/AwAWMy2tMIewTN04LvVkU9ofLKWrMryorSmfbmcIjv70kFfyzsr5Uxh9+q9KlqNCmFnLL
uFT98EFFkNkEls0OdzJbYVrL/TPLtMUV3nr6xqaT4Rw66Kd5Q4NK9wXnkSw00zXr6Q56H5sNzOyn
MD9XcszLJLqYLZ1kPKpGGHtemtgtbnvDGovo0flcCdjwjirJ+dHtB3WR50kk4k5WAC5kUbNdxiAw
HUwhWdj7LXlKHhKueeKzIvvuNrp9KdioeRtVriU/4OgEd2AYcnyyTR5QpQAS/3Xhs/KoDksgbqyL
IYxABq4nyKMmr92m3LlojgEO+fLDn5qBLzYbEwD8c0foAB3W5HEqxUrWxiVKCbOX4ZOionripWJ4
tfjhmf2i8c9+mm42y06Zngq6ygzq0zMR3Uh5H6gflhzlHeDQaWOc2nZiysY5fvlW4p2M23NO6Btr
3VYLdTYbu4WC+BTpNJC8F5i0dqnf1h+hHpTN+8s4l4bzORy11CrzA94q4onL1IX41dRoxWNVefY2
iPrkbhAOrQ9NrrtHj1POrRkDCOFKd5I6Njj39GYtTf0FSxQLfLrmLAKTZOHStBr7rmlz+xXuqnq3
ReX+1NOsr1nk1a9Z6qrHNpOsx2WNYhcXUpXXa+UBKljwWrGFMS4p6wLTB2Nd0t6sOGGgSQwD7BiS
1opENwX20TUv9/Iet62gZUn6MrYs4/y2B6t7qnAd/gwkt36pTibZmXCYJzsDGYII5dq5xK/I029G
KdQTfuoW1OtaeHdV04AxDIKAoyDDRPsgvVJ4R4wYmMswhOV+LBDnAU9m2a+ZJdAj0brkRE6M1PQU
TSaKbbDvtK6wknuZi1Q/+/PII8qLZh78bteEVE4tXPADx/4ap5JbUoElYNqvNv9ezKxNtYU17Jhj
yLl2qJuYdoE6DyVd2KAyUUoQfUT9OL8sS05TGAaDoTmPReNDo9Lk9wD38U0Dy3uae47ju7WIEudB
RjORUXwm7hORJdwxVoCXMShLDA6cdXnTFYnNzLLOs+KVDsJu63Dp2AAQSBwzG3kWklUtq+qCss0V
kB6mjPaUWQFdjkma/VnKp7zimjjY5F74lcQjQGYgnNBJasimFol5rJtE2USamoEIlpvV7CkGG3Tn
LMYTpQwk7sOuAOg+5xiU4max0vpi9JXzQ8yj/VS8I+R2FvZIsZo7Wl+r8QL23Ha2Xag84qHXJtBL
XKcQiFnZWfcQ7crIQRFc+0xosoUH6vc/JCvmHDcUZMiNY7ls4bU/FZ9zyyDMkcVP9yD2Fqw2jmCW
rnkJb1YwLSw5gBFAU119kMxZY/PErY3C8MS97m2qlC33pmpaqvJQBqcX9rP8Z6ZiKmNWCod+sPWk
UZxX9vThZpn1zY5mDWPsU4D3iCzCiQGoXHUncH3hWws+E+AIuOafUfAu3TK7i9s+CMdfrgj7UxeE
rCwFQ+SH0yX9S18oxv017OYbg7ZJfx3Upw27zfR56aqFA5kI3Sev9yjZlBysZSy6QTwC52V5wivO
h1mTeKyrVUF5VTygnq7bwZLONoqMw6wTTrSHBIDVeTrmRganPmEUiGnXhYjLYjP6bghBOx9+MsOX
gpDGEzu0XesqC3xKkb2ZJPHReIK1ESxRQEZdk5U/I787EuzE3T7r3MwwT6zz+dnHo8d1VSF13hbY
VSjvdPzMjlMZkBknZzyYDTcpSNSw5F7Sphl+l0K3zqHDznyXgzCnGoVrhCrqOnE+V2bDAamkaD6Y
MbqXgN/jScvBs58S0Yf1xh/RBtjqK0pJaZGmhXEl6eDGcvLrSyfNsAVYo3YeU1Ww2nIKxSYdRfdu
sNYcE2c2i2MvRn7M3KaCEu7EFwODvIcCG37O3YKINDOC/LBa9z5UtyIjKGvW75xZ+EoBxU/2Dcnb
NiaLmN1qPdSY/przhY51jfg54dTaf6LtKlTbrsCof9njqxr2jvGKW9l2HaUXeUlhZd4yL2luvwaP
yoLBzNhQHHaR1Qw3mInhGDj4Xj5WWEowKwa/g3vTSgpUZsOrkXmjYFDuhPpNIg3E8khEA9E2mHOz
ESVlH1u3aRNqAZKlp2kEhg7xQQP+oht9DmedsVouWr+17yHv+MhoBnfHntdaW5FSORdFqMnNOOyU
FuvyJAOFUAxr+RV0BSde2XV2sdOL22E2yLKehZrAZMPHAu6JZ3tUPFpuQJsLK9DoPSTQbXgagzgZ
KsoVkNiqETe4lwbsFFxnmLZO5ZlPoSww0BEhnuvAC8y7QwsYAMGo47y0Yod8wW6h77TTqceS9ecv
i4wN50C3bftTOQxBxeZzyd8rH3ne08wBXH8iCBFpeZpu+tFpvtMOwDOPzYKpylndHM2cgspbHhrS
AYQkQub+VsCxJfl4MiscerJCYGexwAmVXoAhst9XS9srwYvcvGGh5XBHXNz/hQIBfKZmZU3ESs5s
HCg3mEgDBQqCjBHgpeMpExojRY6EsYDqfkZnzB6K0IaPEZxnB1TuAAuCO7j9RZtPGV0Fzli8ceUp
YuqWDcOAchgWDpCAw7M9rFSUD9KIEsJEoU9hG2muz43tTumbAUWkcYrzwNwUtjUUm0H26w2HRbpg
mwT5DImTXcemJIF+TSaNnsaRK46NrMpnYieqx+jAwS6/z5sBxQD8Wf4YlHOBn8mlDga5d8FUma7C
LmMpcux7kHzMdU/Y9/FcyFPHURgux4m30ETciWPMhn6S/hsGydlIAQrycjUW3QdAnshYlcyYJzp3
OBHKMgXNLRpaxTna8BHU3XiV156t4ryvz67ostPDnv7S9NxhnIWfCN4lQkQTFB/NQm8kzhfBX4IW
J291ILspblRTP4zov3kcLEH7usKs+VzyZXozq5pMXBOGYawtRkBeWZbqz2CN5gca4we996cWm0pG
6yZmFYkRHKRJ6b/k0Zg9l6t0ir1D6/p3ZzhtgRfxQBskhLBIZutCPyJ2wfSZVcCxC84Rb3fV1vZt
kQ7TeWFIUAc2keLVwigwA4R1mGgcgnG3K8tpZyPDZrgs4Cm9jzNTzYan73LlpBp5Xoky4pqc27sK
FCHp37yO2AVJQHVxg7Jxo2GaPWaJF76MY82zIxMMpnE+rjXhSBXgckrObqB26gSDrLKIFo9y8TCf
JZF7nS0kns8XOvF32nJIPk64NWjkEmtDiD9dwKv02AmyA7EnFokMzqt1xMRdPLbkJpDhmFLqmEcD
/Y9DWHkbvc79rVYQq0gFdnCeGUGQpLs8v5dVA1AH9jiPFzxzzX2Ls/VbDBFW8S5zg/e+E9kXfD8I
B20YDjflOVO1Yf6Inop2Cp/XrpEl7mWe+L+57Xm5jxnh5p00DA6sYFPx0o/MfZiy+XzRFIK+28h+
Lj9dPuOS3dzC16MdkbyoWVqIOjbmcHxn5jx6TbAT4TH10fJOu05KG0u1tLw3DRir2CM8dpvagbrL
o7Dt7xqHY8qWAHtWHpOM1mJ2JUO/0WQ6ogOZYjr0yrYZXxZS5QfG2JpFygrsfWN7SfiUFGpCLw1d
Npu+6/onOUkumqIYF+YTSQE6TGA/esRyzUg3RoFPn5rUGP0IkqkdJm8u4RBnqUdOb8pvRDakv4dI
s5WpbJR4hJ0Z6z9/LwausacDd0s+Uv7QFlv7OPpbg8k1C7DuyWgccb7OHsm7OieZO4L5hzAmOFTz
PLSeiwrVcrMWMBR4Qnq1u5WTLq5rP1i+BnsOHnVVwqoiIceSJV+0PKvKNTp1P1nWZ8LP9ZDRSvga
umKmcRSq4XRBdVrk7mZncvstsjeeTU5+/nU4Rxl9XHnjvDs1ncWbKqOWdOcEyiV2YVnL76bwKOXE
3uVwhnT1AOmyq1JYOXrmMe5Rz4gfm+eLBwk8WpdD13bJu1MAaI8Knf+yAhg0zLwU0h3ZHSK6Ls6E
JDXw5qE6reT5tF0t9X+oO5PlupFsy/5LjYk0wOHoBvUGt2MvdmIjTWAURcLRA+5o/etr3ch6r0LM
NMlyWJOwCAXFiws4vDln77XbDvC9lV85epsjwWTqvEPdsQJWeFRZrTjkvof0FeG2BUoGO+ZIJJUk
LsPNBKbtya0CI/Wip6X4UfRte1uSYCPINCvIXU2ZHvYi9dhwN8LydMvR4dqNmdk7QeSEbkdvjIqu
Dt3kBo1jcQtJDjhO57uI5wL2XyjNCyCgG4jdPcMlrbGm+Nb0b4zi+YdmiqB23Rxna4wk5mGQiDUP
pcXKqfw2ZZknubx0LnoiYTG7r3B44HpIs5lDDVO7HJvhZ6ikoOLjJcN3she7dC8xnRTbHAsqVkNS
t39kdKiHjVtM4t6vZv+6ryv5AQfVjrvGq8js8vGQvBZrWRIeYKPmYfEosO5lKpcbJ2q03tLkRBMa
+BmvqtvIBAQ8q8ZwMYA6MGx9jU0OYTdSeqO6FEheuTz4RqmW+V+tU78bRi2wlZqkJ4s0nPzxUJbd
0F/V7NjmrVVa0mD0iyubLes73MWU2mRJdu0WXHp/kyoT3fhLhiVd2ZrrVWVzVBBO9RP8DSYy+nXl
XZrFJXN855pn8mOqHzSM5XcSIkGJWEnjw3N0/t2dYR/thOnFZaBnVoaqHis6KmXKZGtp0W5oG2BD
nnvf93dAD7HqHMPFc468zarudQZ7YztTNDgXxrg/O4eMrzPSEpgHw7oLXuOkarvt4NAfzaeo/qDU
SZIctV6zQwyM5dlbfKff2nEOfs69yyHaruJyCgIUxaGYGZaTt1hcsVnOZsCZvfvGcYJvksLUo9KT
4oXPx/qFRSCGq9wm88vEfV42gUtQySbXBaqPvg2Dr07Wj+8+ETGPHDi7B2iP3sUQkAF23tEs+8iL
Bp3zCkgQVAq01vuE7sErFSvxJquaauzqFsg2e1MRupJyjN4NbGQJcHcVQRYO1IkHS7fF3Zg+I5nY
Aj5rmQ5hfRykhxidCUiPK1EhpDvajZoDQnzrWEcPsUTGACTdTCtNmrw9Jk5MJZt5IFrRq83H8qeL
6NvlnJIZtHFBixujJHt1PlqKeFGEK2rnQDEsJyHMlz717Th5Qp1CVXeIQUzQGjfA0KIy5nVpJxps
EEKGId/iCGnq02wk/YLuXhScEc/NVS8WusXGgyaE52nN+qvVhEGxSdja0h5KxfJM/Vd+LDBP8r12
ag3cdPLD/MyjK0YNM2xnmhZj1u3cMAEuk0cdqQ3r5FyyPCM8qccjdJJqmlx3CORo16vjjnFroLRi
EUR7HV/QzIy+idos77EV9WPEto0zg+nsk9/Htr9i5qFmOc6iuzO0inpi0d3q0HDL3kZRB902nnVM
U5ugQ4BK/gwKAigPG1mydwkD8RE+7Q0ywJtKu+1eN3XwAQ+WOqNVdFcA5xp2c5yKeUotOokXrLHp
DFCg5/jX6whWCWs9dZgZNu126BSKaDXoJdl2CTJ7FLgGlOfidsNdR0D2CxAzdZU6BGVQoFzgYpl+
JAS6sopdjm0MIEor1rA6pDJMqRgg2YHEkGMhPPO1bG8733feAgAFgqJcmb3UJmr3QJdo5g6QNH7U
oim/1vTscDlAM6dPLnzCX7VSA0ZCWk8fnJ8U5Bgzh/ecFZFIcS6Xt3ZNF6ZnUvvY6wWVy6HluEWv
3LnP2DxJ76Oh1f5z0MA8Nms0ux+Gw2+x78lYL2GHFFihar+v4NNShH9xfWc2O5jxjGh8m+kZ5TYC
saKlreob67Ulsg+Ct8kGGyseCctOdEuUXFCf1a317iaPCj8jdDEwb+MJXls36RfHz9s34wE4ZQjm
+avwY+8xrm3QHrSJ9FdBGCsP1rHJbazCKN7MFQkNcOAytkecz8t9QT4Ky5Rq84bTsU87wnNqZKlL
Y9kZNGEa/ui8gFhFY1TAahjRwqeqHcbPbp5Dp4AbWVyPEfZ4rBf++mC7Y1pNrEu/PzAaYfpkmpLt
PT335IzTjOTrEKVT6+IL2gcOD05cVPk3jnsUVeUkS2TyTnjfNMMIDRiBLnaX0K9CipbRtJyDCWNQ
ZZp02yO9YnwiCzh/gNWAissHYQcjMF+LfFuPtu3PyRxf5rtBHL9iTTOYrzWw0ciKMtaEgsJ6uy48
n80kBW+6nX5hPXdrU1IvD2NswxgQpUfNkSLpchOxIVLna0N9/BDAyci2cQ+C7UzkCYCSMW8XRfJL
AXsuIhLlQYzLeNeRvuGyGGjvi4q84K5lNGfYf0XG9hdnODv3aa7fnCInI8r0snmkmZW+OQsja8Nw
Kcnk1lV1H49l+DD1FbZTPgw3ImFo+gH5QdYgpXWzZ7duqYTrJZA/fN2v+mAZ7qwfIdW8s0yVaXDm
DnJczky8AmBIe4GfpwhbQBMmjdicitlPl8OMeyU7Z0ZYJjqEFkZJRXLTfTJ67kXDDA3nDhmPRI6Y
oyNOLfziDQGm1BGhmgxkaVVBQuawT77iIRrjnHr10ei10aMfXc4wFRYOeiNO7YEres46FT4mUy5z
aKlrhkoiLou7SNJy2SJIEQC4XFG+LEBtNDSnnNMWFp/wR5nEpIwMCWUiUrpApWxYvhBJSzYt2WlU
E6qI4RCxMJ2ASFO4nPHp7Bzjsw0MHY/x3+k1vAo7SxOnM4Vgt1KBz4KuKbuFZo/KxaXHGw6qmU7i
i4vC0G7M4OkXg2htP7YxT3XpgEduJqdbsHPFBYOew3f97OA2M7twqbL7xVtdFIblAufTLzUu8toL
u3obhYX6Ma00N/a8JfOPlBUEQBMRLfXGHVzzU9FA/TYlpX3tiFR8YE6EpZGQ1BScBcFMFyXkfj72
fQtzOg+ga9lpxElXc7iH10w1a96iTDH+FrUdeCfj5oAEJcjUj9Gi/sLFNwbBLi9HfNNjyNSICzFj
nYuncDX7MhTuM5GOEbNs6jctOVI+bBeOKdlIU74OcJmhMWM/60odMcdm1TUd5jE6X6ip3GTZnNcH
pEYThyJT2nvO98X6vWi68tkTFHfxyhNfnVwKi2trzz9TeUrzl51VSWe4PBhtgq84XTniUGmQ/LEW
9S72+vh0dAyzDzaqcKbpBft343ulwAutxfii83L6meAyxRe1xutToVPYSBgKGvMkw7aAgyOD9Z4e
DI89pZKsT0U5Tj41itHrv1Cmj+PzevXDL3VBfMtG4LMmjafQGawOuhA3ZoVdtFVxZus9XcBRs8P0
+u5QRKRU8iByDlFpzzpMU2ugDIdZntoN1mZImr0KJuT9sL1/Ct1lBeanMfq5MrU+OI4fnCrkWBwl
oxSYp0qdRd7AVkR2SlWHErtBbm2vAHKtzsGvqZpSuxkpX/ldvhzrMYW9zEtaO5sJq8vTnKJaRq6Y
st322Ua/+cEEBdtzTfLuQHch9Tes0+NRSdd3KSXJeqebIxZgABZFDbFoHE68DZKUL20p+CVYNhpE
XX0EGp6Ogntdumgxjvp/jailj+cj3dhtxLgzFlvlxmdm7vbVYCzY53ztv8xUxOjCApTMaeM4A5TM
UVJkaSWH6VNl5yTdlkZNILdkEBFUyMtOhT/zg/tJ5lW3Jzu2eveRKPGpwNIo0CIzR4LN7gYNn1u5
pz7ONo6aS+J868oxmnYa6++AKd/XV+maAzokApHw1GidHXlwIkWXBH8lB7DS9tVdvNJyoXDalggk
Mme+zlLKPqe5Oj5CurJ9x9Iz5E+kmdN+HmDCf2M9gojQFOXwMSdgDrbMofgCAXAZfWroB6MFkOXq
kyk1LD/reFqeVOfTY4LzNWYHx5blTIFA9OtFYeJyvhglFflDVvZkIlsUNA+NgZZDXbqG4ZR0ghMX
nb+wuaLLgEKvVGH2pR+H+YKg4BmZTt37933KJmboIyQeHqY2QBG0LNUWYS6LVNYP3XOI+JXcLD1Y
wG/ZIr8V4QSNNotd55kchBb9xJQWpIfPWSBvmhEA8Q5NdECIqqck+dWYTxK2kDGm4oaqZXUoTKq/
98RfYuOci/B+jCzOxoVPWxhNS6zlvnU6J7/E+rHQKa7B0XbS0AgiZw3hlfU6eKlErMONnsa5re7n
euj9bZqanO2iX8XTDmEpw3TyEfCcAZh0yNrN24yX1JESncEshw9OU7h7tc7hstUzhnDJYca7ricr
GGkJjbL9SYz6sWFOR1RbNuKwglgAfBeVcBqdkfXpcDKMInGCxYKmB0cenGbRDONj4ph9jmmUBpjr
pstFO09C72m/jMUOkulI973L9H3fJ/XjSV0Kr1UFYAKCJRbKU2KV1848wstHOlpuT5jxKIgimt9i
Bo37bVsV2XcbC2Tq7AxxPoZD4zeHZaRkuj1puiWb0KckW3aQ4goywKyojCzj0wQhrT+c1F7F9oMz
2C4HDywO8QDcjGjhMAMB344Aj+dSxQ054cIxdBHiUhMR5rPqRxQVIVmDiCfWJGQlOyfjXvqnJ5FD
n1gNcbqtsoINq6D6oDcojsVLLxYqqicjklKNvUftCm9Cf5IL+FNniNmwJnJ/u7sTXHyaibhGTxGs
TFNq6rp31wlnwjOpLvY7j/tJJ8NXszqYuM0Xtl45LJEmI4LvRBcD6ZcaMm6FerLEZBzhMh45KeVr
kPw8KbEGVUM0RpyVvXSX8UW3hUf3miKpdO5bGTMITzi6BlTOjgqRkDLcdo5oZ1ZeyYPUNiCHpaIf
gVa45Up6NQbOllE0gH8gYS6GmhGUr5QtOD4TSUznHKi/+97WGCznKqZABZAyhbC+RM6XFOaJ2ZzE
bk6yWz2X+2TVwXnL2R0H8lxM34K15z07cdkVt8PgpDvUC8MzOxHbnYIRaW9sSCuS9bte+DEIkcfe
GliEZCi8lfmV/E1OqwVqCY3wCGXMjKNfCOd28cMYqitb1SfALsOrnsPh+xSt/pc8SzPo8I7Cvm/I
itpIWTaoamrX+T4b6yCARLPabNCPyDs5N/ob5cp43kCvO4qSlWhD7NZh/hFQm0OT77VkHrIDiLZ+
MUkwJk2/3BoauemOfaF+GagMr4xvPU2u0Xbch8aiXO/aIv+6KFndI7gzlyiBl/p0zVKqMSc5soYu
m8y6D9VRojlMiCI2EuFFtz05qhXckX4mCMS4Zt9TJdwErPzBV6vAf2+hmWG4EA2RaxrF5xc0prAt
INxHF6j+unN39prHNXDsD1wL9lUOM9IpCILIYE4SXEmU6UPMCrPv7CiKRaQXiql4VPWMaj8dj9wE
rX1wEQUUE+DxrmWXisA2mR8GgEs+Goq4vsdOawocEDPz9oSaMt4OExk5Ip59vPisuPfJ5CEFoUrn
HxuRKTEctXWS6WIQYoAfZm2U7yRJdnR93GV6HodOimuOPeFDJSSGOuZZfX9C2gDU4zjPDo3rrN8C
YIxsxW2IBRe6+MqllpxoTzI8TGjs8uawkltYbBe3cVDSKPmWpiq/neDiPYmsdO71ElHB54G/xUL2
zeYEo5BnC5z6By8pfSJ/U8JjdqFLKnCW5OIPXqej3+rvRicMnlLQmwq4U0FEc+hXoxPIC1TLxMLs
SiRSw05BuqGg0JWQHvDD25y76Ml614e+4oBacODGHZ3Qd/y95epTWBRpVT6Ky4i8No/YtEB4n65D
kXKxVlGd7YrGjmafNPHQ0trnZmwdofq3iUq+e0pc7pFfnmXdZUzri54sPCn5p2v57FE7XktCO18c
jbFeEH4yf0Wqpg/U+BneeZqFW3wjRzWKyP0VuUekkRXUKOXY95j4uww9016FOTYaVCOjcS9sgLTs
gpgCeCcD6rx7r0kQn48gZ/90134Nmfsr4osDa0h8dwh+ihPBrw9PCdFhtSMmIE9bQiVGEuJ+eBEB
cJiwcl0fZs8lIRHQhjOx8VROcfhPn1rgHQ19LkwbT4Yi/OTmIx1iTpsEFIHnDn1GY5A2L5uYavnW
tajcdoZkCHIibM7uh2RWSCtINSd85IWzZn+4GHF8LL8M5Th0w8CXrh8m8uga/vVu1PlivZJFd0cZ
M6b1G6UEZosCFPQmzGj9I5wOJiQ3Kzis7aBpqiATpXgx1ZP3pREOrdvEc9KUYZeP7S6ixs/5zLTB
dQE07LW3QGZpeK3N17jNCn/ro8TxDmtloycDlpkObOk1T8QGI3/6/X0Wx0v/9atFPOTAJekt9Ags
/TQihz6PitDk845U83E6ba2rQjjzTmqBDhm8HvgzML6QBpC9x6pYX92S3ehmaGT6AGwpRz9X1Gxj
VJ4z9XJMrGBgONQTsSRG5g0+jWj3lRsStI4KS3/nWEehMzUjKIjff5V/mW9gywWMFg7nLtCUz0M2
7vD3rfjxdp4gfWXrLUgWN3ASnO+0BGgIOqZjfFjwNXQ7w7h+x+zALvT3F+H9yrjjxYnjOJA+ezmc
6scL+XWoTLlHdB1ump0CHvM8wv0qt4hqlbeZje4fzbDQybONIOzBnZf4h+6c+Xm2gpa4RQUykDTu
CsqDHOO+wyNUPpAKe9T4EgZOByjLnJ9/uOJ/HQEY63EnhpEbMsT/8tW+vd7nOCD/9//yTpIU1BI7
nmGHSm1WO5k69YMZUjSKLTqR77ZYlrchKfsXmdP43YC8MvhK2Nttndk1d3+4ml9xhn/dvwSZGour
dF1sRMcZ9G9X4yQ+FCbfM7u58CBsrGkTPIPuX9+QbQGH0es4XdOUoJ+Mrwy5Fytn9RWUjGP/8Gb8
tS78+mYcZ2pPohpGP4nt5NcraTSbhIYlY4d0nEkmCt3xHk5a7x+SsUR0OnNygv4SKTZYOLo0gdiB
Frj+0yV8mWpG2KZViCn/cF3/Oswx4gRIxBnhgefGnwZYSvYcphG4R00U2h+0No27xX2dPdWuCb0t
kRuUR9F6RqSGDNP8YyxHT/znozwBkegy0hnwIU7mT/fGRwwAa0xT68w89jxjih5ZKplRb42njC5e
Oc8bvAXDjfHnpkDsPyWv0ZRxqJ/odAHhxfaVb2Vbd29KdvoJ97Z8wNXMLrBYR2oEf42ro8M+e29v
//ncPoXffvrP/7rp3puHQb+/D9ev3f8HObbJbwEcp3yRt/e/W/WPP/8/+Z2snQA4IF2EMVIhZqn5
3Qy8z8k/fEaqnwQuMbYyjrGn/zeAw/tHFFB9jT0pYG3EkpH1f536vvxHxN4Jh37kUwpgY/CfOPWP
g+P/vVjEKrKjCNiP+ZJUXFb5T6+49CevRmDmYF6pPHLAbOVZYPyqvneDcP0xy8n5ZwjsLw//7+jR
f/eJ3IhQsnqz1EV86b9PKk3FacUj42hb+6AnqaDOh6r29IPf4vrxIID8YSk6voOfvyHrALhTXhCf
M/mvn+e7fZY0QerQ6urpq4HwK56Vcofz30+W/+5jEk5TJDQxPUVgUX75WqlKgY1xpN7GpE+Dbp3m
g6wz+YeX3f91gYgE21/aVkyC7OKPk86nuzelfpaWgk2Y8fzxSzfs54lN6pUoOjPucFxTtw8jE9an
RDgGFO4dL6LvpXIkx5Fu4Euj9o53IRVe9yIMBgdgT6DY5doeHeTeWRsCAypo0d59UBqkggmUonDL
t4M4KgsSvKjOFrR2fOivTR0i6Ih7LIwXAkviuIXI5RIUkDdRe+iWISRmne1V9oeb8HkEHe9BnAjP
9/CTBPLzIaJtIlFjd822gqr/16o9OndybaaLCqYNkE9PDOPu90/3Xz/yyPUFhYNQPual+bQFd91V
KlpE2XbqdUNA+DHDFOtvfdrIMrvy0tU9+/0HfjopHR+08DyXfb8L7Dj+l9NJZVpOQUvvbCDCs/Z2
MwLwbUA71tlmgePMW2Ucqmpxl6hyu45xdl85qrCHEmF8//X3F/PX4P37O/TX1cAaAZEhjqigT1/f
IVs0tki8YdH42CmDmnzqG8h/SfElhEYuCHHtcgxAtS/Z+7fQEj7WOUWkvRZp5J2uqLaKy6VMGgPP
mGgw9l8w79/Sjhr4HgwfjqMCfct8Pra+fGkXRwxXDtMmygU2Hiuc/9SZ9orMXiIVY+oOd/Pkzvnh
91/z0y7jeM+lx9CPQkSgLruN40Hsb/sdckjMiriWigHibFJfpAXYEYipkxehnVd9a9gDvBFumUcv
Fcr45IL+RiyIkuszs4/JRkguRGB9mMS/v7Lj5PHr/QdSfZyjEXtEnkw+zWElNIBIcNUb0oAWNvyi
7NJd1Cz2qy8S86dJJgl/3ThzI9jwiYSTeuCG/+Z5s5lImBR43rLwxUimGNv1LapL5wyqRZJ/ocEU
33rZ5AN/trCPKnJ5IB86ChhcVXQ9ei6XGh4+J5Lft52J0gCgkBdnF4nKR7qWTaSCDf6umGQWcsqG
l8SZ6vkSEm+RQueL1mEjvdqKLTXniXJmDCdhPxcoOXdo0tDsVLWf/pzTtnyi94VKenR04dGdmQKO
e5OjHjrBW7mlJ1ebfYoIB64c8TKISnCsBQgLNFGQ0uReftBpzfEZD34UP/CZg3NvRMifNKni54MR
dgUKu6m5GsNsrmhcDNTjAR0a/q9lji/OxVJ4r0Av+MCucPvgDGlrrC/pIzXprme9S04DTLPYInO3
oZmQafno9sJZt3LwuOyacXeLG3KVdNuVfVFRzOcXtNOoVub1HNJob/gGk5BVcwbBYsqIw7Z8DzTR
0U8xxzQX6zJPq7vZI4mCRY6T6i4IbUMIGe0E57Qj3PXR9UZ+rytdiz42lGRDkP832z3pzsF0Zj3i
ts5TZhtkQG06rQeyAPlKqCg7cl8Q4rdEbkdcNe1qk257PXMPG8x9JKASjfnYa+SzZ2MimuAsTDpq
lksPTmVTLqH7Gqul8C/nCUr7gy0nieq6g+kBIzUJuBwHOspLVjHPbmtOQMUN53xa4jQtuG0WkAna
+0Al+qv865oglnA/CoOj4Idue74DhnfRHXAbcH0Cboq+KFbHAgzJ5278VqTejDhABG1w5ogSLDLy
EZOcZqrigQwUsZlrhjBK7D1KDYu5k0KaPiXhirvWIX2GrxBxj6D68LzaEVn61ahXrtBAvaz2axXw
lyosjQEoWcvVAsLhUwIEMfx+FvR5t+Au5kNEUaqLRvT8nrmV3EeFWA8NlQ0ZxjXxb/C1DSeOfSFQ
UtMt96oUCkPHs+mNsJjpa/tiaJRwR3D1p5xoQ1S41Ce4mS4dXn0ZMfg1lC+oHRtbVjSKUKwhWAYq
pub1gNBa04DmxQ2P5oTMohLr1363pKv/OLAzCBCt5Ed0M9hMta+nMQqeqrrlUQ5+zHUL/PTFDfFm
k933UF/gyfpRFoKTsT4frA0UszfSGUaMenCJEVYskHc3Ob1KHiZacSK0ROsVN32leVwVKj5uIbS1
o4DYZc+4qYaQZ0e2HKMFqz938sgjzu8H/MsAhdeYZwHPVCchcjTHf/znnayimQ/A0siV1nMQmXPa
GqE5x7PEbxP+YPVpMTvclQ5rUPPmdwljt3UN93wcKvno9dH64qF7s3t0ft3RnKlcmjaZT/84xpe0
oUrHwFMR9pUzvc5t+Nx5YyhvQaYzgszYdf0XvyhmfQEuINKXHUbc5LSstRofBGaLeUf2JdMHUn0e
F+8890sGC78zZ/DxlVFOiIsUCtJ6YOGJf7rBhOYmmuPhCpkYT6zLJEFAVoNW3uAdnuozmPh8ARJd
udQyDxlqNHIxvxfAoNBeK8VvRxHHnSa9pjU0CuDmk/Hexj9LnY/QgRy6tvc41/h3OVvefIJM0uyy
w6Kc3CwSrc+BemPDQ+26brrA7bRSkli5rQ2LeA90e4OBPNZfB40B7tQyNepbhfyt3Qq/SQWsSuu+
kpZZi4uaXtB8888RV5InQNzjGjKoKr/kClkfmJZAUnDNRBAlzpcspP2wKYumMXvYBvzK0afJt101
2/oz9mNsIbRPE5Bg25CP7ZAe0UQ04TFKmU05Abx/TXKoYwElbZGl8woodHEoXg32xH02Hm9olCQs
VbSKiCADKMPoyH3XJFde22XnS4c1bxsy52IAttSRDk6HuPGmGjDe3zD9kAjujP1i9zPhFMn1dOw/
3TpoC5brKEKc+zrKlJ/PBsWKgN6Cl3lVku87zpLBquOcRWYajy9yHFgLZLbhZTB6iH+uLb2pa3bj
oHgJaUEWi/kgmoAHj1SGtv0sGBRgBvh5z+3zB4/eGMXNEETzhv4sE6SsLNPVgB0zJUHwGNHFyKTJ
vnpJXu8IfR4z8h06UnWwTh7XSE9Bpr/0reCvSf6A1dGJeSApCb3AQKGtOruSEM70XJLvDVq4h8t7
OReUa69dNyvDx9qZ+T0kDybinHQaRhEPtzmmLrpDBoQ+l2bGGZ8LdtNr1A7lnc/tj++XZXacuzRF
xfUDJI9ZzlbPm1qs7AiwN8yszXgqj1zdQ2ZDtVBxisLyu6Mi9c0hWa/ZORFAazSjHIXekEMUyG2a
0CmoMrbHrgqJE426dPJ1dXdJh1B5MyeqOFsDeXwZ3WNwurxNGXisgLl3VUVJfapopz8STda8BajG
rjV9JJqMzjWS+o5UBhirkat4AYCp0Esrv2HD3Ver3WWyu28XCNtuD3oXbxd+pPgMv9ErSPbHuu9u
zQRCZrnK4mNHM/KwFyZPxICMB9Es5wPeRHKsO2KHhiw5c4rprmEe2LlFKK/axV6bdPnmBOYRWeV6
ieD2drBRdL3EuK+PyyOiRUMXf0YapAoQ6vWY1js4TN8RyaQMGO0+5chugW4L/YzS+23oZnI+kijG
ozIpGBlrp76XhHHtxs6/cjvlnZNUSJxlU8Y71PjpaWIAOaEA/eic8ouN1V1RIE5N/CF4pgMEP6aP
f9bsTm4dLOZnqqfj06dRcCqV+5HB2NfCefZ0A8dEERKXiLvVFue9i4p9cDjZLlQeid640B620iQZ
cTOb9AHxFPuxgjw87K1ij+71JxnZqISco87Y5vWNh3eQdogXnaae+9pHk75MTRRtEjugLgrnp3zQ
3hlxS8NZCZD8Ih/yeR+4YsaAr6LiFL99A6XYICr30me6SPZQJPF7Lor5moiONzu7QDFW0W1RXtMS
PaaJ9mSNMGhsd9n0I+zwSdj+W0/tcJeYvry0efPEzsleUPu4dFp4T5tuUvVOROU9hsZvUaluiilY
Nggc258Fs/22CELk7kWG9B2qPe4eAeizctDik2W074AgPDvZurxms0F2RowYlom2cnfYgrPs1tY5
pC5SGne4U5bwgnW5vCUVKz6nooNzSctATfu2lsyUY6ZgEaboL+DPoUNVJhPoYz2SBXHOpc2GEV88
onEKXt2g7a/Htblfa71e+z3Srt1qohXLdyu3UUltQRLFeOG3Q/1RJzhcPVTz6jZQ432ncdlAmkAc
Rlso3KqqGsiCb+XL6HnBt3nxsVETBwv2vy/Sr+D1sKvmMJ89muqnKogvbdrKZ8M0/pU9F3nAE2wv
9i58F/QbHUTFHnkfcWqe8b5RSi95NJPdJt3QpygNo+RM2bYjFZjYBvjMMTwJ5DG8duGSEMTNoy3v
onhZnhUqcryCcxh0V7kW2Vcx2O4ZuSZnkArMo0W1iESrffU0TnaQX8ZQ5vVnVnrSXEi+s4HxD+tc
E/IG5Zqwd0V+F1A3+jt7s4zieYz5m9s+6vsHqbx+H0GL2EUygQoD9YjOfEqIKFKZ9ApRwYLrWoTj
jRNE87gBj+Yum8oZ3/sxRbyZxmLn4yy5cHISs+FVApPwgXkPHlFwYfHmhUPxrmsUmLAUO/2BKC16
SCaF+rb2VuEgTIlrUhaoludhOF2jzUoWxPhoSXJ2AQhFEflFpgo/EkbGrs1Ku6MEo97HQRJl3HgQ
HWQuF/btOshOPRo/hxlC6X4FMPy9hzykzvCeopliekMNKjpzxQkKVE41D7AdGj5jhRKne6/5WBJo
6bJN0Pu14zjvKhDUp7jgi+umxPdRCC0/gtyPrwUsWnMpoMPp+0BVDkGOxdTuBwhQe9PE1XnUR86e
nSYhf3Sd5XYC+0YgfFy4jzhQh5vUhO51AKNy2bM9H85t1yuQk/NwBmCIiJalruvv1hPTm+rCstop
jRzl1Bt92ZB6rWE29goREwjMTGroRwv3vepm12eHudK9npDrv2v0wqhXQRWcKVqWH3nASXbjBIxx
tykBAFeLxzG4xNaxdHHIajDrn1NdRxdWud152/jj96P+dB/NXSsPXoMDD/Feqx5DTqqXETousL+O
OQzU7E79ysuC/eqbuboU4LCmIy1OV0zTiC+gMqn5hnFUnXnQkh5i/BvZranYye+CQntPsSnA0Zf0
XaeNDMIa3X1Z5oK4+g77KyF0aJwrko8eOw/WUN2Tasl5DKGbJLCIWu9wK5HZ3lOEZUGdwZg9CmTo
Alm7iiAZh2RlBgN2JLIswte5r92rqMj9iMPXMV1JRUGVb1Hmo/9wG/A09QgFWsQO0aJ9jLyU1pvf
XWFCp02IZRBZFitLeO5XzjurPBWXtXFygIP0QRE4LWyzEL5wGEClgng9lfXeIlQd7oS13rAJC7G+
erjJ6l1UZDPLrwuyCjQTWwA1juUxus4Zz5CYJd8zW/nvCZbb/apmbEeGYhu2c5+MwuNJDWlliglv
U/QqvAjJXrKIzUtCBYBmnbo1RBKAclPxFgdOl+yAA8V3tbHlRWHXtT2Hs8YOm8goEm17sTpHB+jq
bGdNM52ubVo+BdJ0h8otp2vj1IRFxuNsIuKv0Dtf5L5OvNOGU09DWHxk/deJVSO8Fvw4d6zA586r
i76K8AEVrDzFjmIdBNZIPtsCISrqvVgFN76kprjPnHUSe2gjM2BtGyhcY27uypcqmlqxK0gyhS+n
O/cjTRmNm4VSsr/l5NiJ3TqNa/lVV93UXSjAl+E1cuTsosFS311wni+D/RiYY+0yt1CBCWYu5Bm8
KM5MUFM9OFtJoIeXEHF5dakTCoDboiuB3+ScwynaDKPpOER0VEJJtaHiaTyWwssxEpP/6s+uHs6L
1Ld3LW8YeJE1YmCurUIi2gIYxqxCGKn7BeyBm391S7RBByi6SNr7zFmqQ9a1BGwheuZvJYq8wN1A
hRAynQeAcWcCRah4hsg63QlwE2dkohcQbNN1uf0/7J3XctxYe0VfxeV7jAEcxCrbF93oyGZOkm5Q
pEghp4OMp/eCZuwSu1Vsy9eu+Wv+mREl5BO+b++1wxYExnZ0sxTeuDbcwLqpnxu3B6kG9asEhZuB
6r8GpJsh3osa9ARlAc5glToqKvJpUI05M0hlqWmCDULS3A83iO/UL9igcOPrEhAq9FsDoQ4qTgSO
iYs+F6mbPSTLHGYHrMbCTrVvkW02zgVZPW1z05hWXHoF8S5kCRcj3T+CYbjmpElGZZ+HumPtARMh
pcP6IlS4kH6AsW6tIr8myKVg8qE2EVjpaiI86sbOwrh7TjLqS+vWmMKeLM24632viRzKsmpCkOeu
UmzehoBEKAwO3H/Qc2rtz+/Q4Ee+uYwQiw8XoWYOFn4aahLZWrrEs6xMRw9fLZi80sMJSKJ8zSwH
2Sln48tOgeY8rkS4JFNyqAx0OV48JWWyFSFg+Bu3U7jlCxG4jtx1caWGu1DjG9u48FLNBZ4Lwzlg
w8ucOzcexnzFXF81F5Owyd1tlRB/KziX3N+XIVI7T23K5qGrJ3XY0NMjE5rc+qapngDLstKoE7rP
tzUhps2Zav/HPrKtG3wqFu03iv0mfz/uiVl93rH4kNiFO63qLmq9MADzYRStQZpaTXppANQUF5nv
q8o7MEJVroMGe8Lm8zLzcQ+LTYLQqC9bBp12XVPn5tMv9W8GHT+MTYHChFXooQDOe2OaCFU/P8px
MZuj2EKl/afSTUEnMp/FL0dpK7Z0+GDkEn1Ik19aNYjEtTKIJlkRv8tS7fPDnd5b2/7Z4lRVXSCr
OOpd9HHW26mZdEu3N8urxNYmYw9gEGfj5E9T6hHF7IuD1eZJRWRsGcc3FnXM9kwFX58bc7+W8A3h
CMPUxCxIUVXtuNGaaIHea4IVb0zdPFkqTj74q9popMO+f+I+lG0NpzPWEoJDym4opitRzz+TdRlD
kZGxBKM9Wmg3SJXJ/MFM3+RXcLXJRx57hk2vimj9rygUQC/VSu7yiqYFH4EWj9xUZQbeMOQObfKn
N9gSwpjVGQB/YcTo8wP45XmWQmgtYn5YBUaZvABRNpSFllPJ9SrS2r87RLA4a1OVoAVjpfRvTExv
yeoPHzJqGRrlKORop1tojz6eg1ombAEpPBO4boIzbagyj8sgcLsrobMnvY7UqXurbI0ifh379QPS
L8U50yPUTh4xJ4HSiKessks+6c0mZRRrvp9QoEJHax8SA8nr0nA6egZGboFxyM0SW19DzZkMHhma
r5maSkAbxPXqd8zk7ZPWY6laQXTGvfX5HTruYPJRCzHrLmcxz9w+/niHYMDkqgFCewnUDa+n36T9
yPZTHe8Th9QjVpWKdqbTf9xFmg9Jr2oezwwiWY2j4USQ3YMnA21xk5A4Myktlma8U8UP+gk2WP1S
F+9aCSHw8ys9GcU4rPMz1dQhqISa08cr9bPUHnxaGkvSwYaveJWLg8TsfWas/M39NFSTtARafnRq
j/v9JWQ8OeqUdxRSGq9H0+kp/Djt02gm+rWqRVRnP7+sk2ET2ZNGFRLVLHAEtCEfL6uLgYroc9Gh
gRHSkd8dVCuE8hBgSNj84zHaMiw+JA2NrsCArh4djCIuIAsqCVgg4+IujIoJZ1yX7S2QbI+fX5d2
LGngNUGcQRAiEQyu5thHb6bTmikRIxGUurYiTG40OKcLJyQBdMl8GYcs5/AgXrAzj8JV64BipByZ
ucotiy/+CwoXfvXzczq913R/bYSDiN8M5qij4cRMRNT34I+WDgZoQI20vzFFjChc100z9xg+P9xJ
s9+wLBrPaBRniJnNGPLx2Sp5Sb8Jndbynx5RkM1tkZQ4Pmq6Ba2ZNFZorQGRmzshlRXe56IjKi+Z
Neefn8tvLl38VAUJjVQe53g0xyDBCCJsXKY9ZROkIzI99MHAlevUMV/+/GC8y1w9PBGHxerH6/Zl
NVhzvWiJdlXiFIQxqDT3tRxowNBQc94+P9zpyGCZpmB0noVT7kkbvZKUjge7ipZFjw1qEf5s6UVR
RMf2Tw9ED51GFW8zx2Mu+HhdsI1KGZXyZ/7hmF7+7B/VmiX6M0Pd6SDEy8K8y9pC1fmOjt5T/K96
ZNZjsoxB5W59vw8gkCjZWy0kYY9maBdn3o7TId1Gg+k4jAqzOvV4EMqIDnU1A+uXQoJbs0E5PACI
xWRX7OH34X2oG9gRWwj/YXH1+T393aEZIXiCiLnmKfbjPcWzmqTgn9Kli4dBvoMAdCCsNV3tUqjQ
e/PRR5X+DnAql2eGeu30vWEOm1cYPydQxsWPhx6jwgaUAatmsPQw2mHFpOLrRrKySM8264feV3Ab
4S9NU/YNZaXvkNMP3S2iDjvcuUpDEUZzCsdd1sBYkEzhn0GH+fn9+c27QIYxSR8Io1yi0OeL+GUZ
xv6b1FxdzZZYKwJ9OYSB88qpkLEMtke+xSoQwNXnh5w/zw9rWp4H6z1gQAjr7JOR28CYXlYt7Cpr
imiZBGVClE6El7Y8oF8ciHwOsyzyyqqb1K1K6Szw/vwECDZDMC90ZvxjL4CumWNmRGCyyEFK0L0T
bKJtIPzX7g/VFy27/0bRia1zRWU9g/6d2tvPT+A3IzdjpM3gzazE+D2HLf16182uriD34tjNcwKz
PLNPwXqYQWHAOKJ2Lx5aw3StrVtphbaexqCLtkEettG2QiIYnRl2fvOJuDarcMO1SHzTflonfnkF
YrdWRGOF6RL6TSE3vZrx9LNMphU6sbhyvYrGo7WELdpnZ57E6bTB8K07aBKRrTrG8YwJIM3CdA75
W8LuV2E5RPLBol72YvPZnttxnF4nulhXm1Vaqs3sPC/Ef7nOQSmqSNLQoBVZQBfpG/jjCzLS4fFV
tZ/H8AXrEIKooOR15nnPM/HHV97RLAYCLtK0mLSORlyLbHjfRqS/7AzdUu8RBcQgp4yW1OAh7Cra
8MA2vwBXAoPZqgAzNkMRTm+c59B51MUAzwEEcMObM+c1X/LRec3bak6L+2KzvTm6JaYly8HwmXG6
yAdITvDQ0q5JCdtqLrvOVROlvnVPfZn3osQQJTDONyK8TZWClTIwq+Ii7gm1RUHSGd2Zl+N0aGKg
Q6Bmz8FjmLGPbpqjQDjWBe8l+i0131D7UguSlslevQip+EU3eICpAX9+S+bx7viOMP3ylzOr2I7H
w6RhispU5kZVAb91QTIXd0eWbtCfubrfjAF8/agimSLQo86C7A+vI9uf1CFRlaJk28HcRiEwuQiS
bNK0IY8EMyhFczMruaX37T6HNHehsk8WReS+MsrizOmciDXZ8ZBmhi4Wvx+FhuO7PdhaTwIQDW0l
SmVyRZ4I1krQNwaRXLTXTPhnLSrrCHSB45mAjAvIigC0u71WhTJYU9EMXoLYdnexikzlmmonXlG/
K/zLLtAlrEODEOLUc3wtGtaYtVrs42iH8m9mGlN1oMQshh2GcUobkArcejWQ61P++Pzxnr5TeBp1
6g2zYcZ0j8c6FVBFXFPuXGqYKKtlGLipSY+7ZdfQUgCMNgHdzKfPj3k6yCGVnG/vbIoBrTa/cr+M
O7GPHKZUynopx9RA/6JXkqZ8JFrVI80nPFtQOCldkVDHWpVB1WaHdLILQ0hgamUAGV8F1iaWuLWK
ZDv1BiWczo5KY0XGU0NQeKEY4hlyCDffB5BEWwKptljaTSj8x0Fo1I98qk7Um7rOdHcdAQrW2nQ1
v93IqW/jCzqi1J7IXg+db5/fstOPw6bkwKSA55SZyTm2yMRRVaSVPpSsuTFjQa4iiHuTdVTbwJzA
5cnWLpUvUGyotuRVwSIZIjl4LvMS+kIen5khT+4oZ8MUadE1YEw4MeyEmW/Hrd1XMFtKpB1wBMmi
65OsHHZBYPrNplNRS67UzorglmpGvSRXvVUPn9+U07NgDKQmSUFS19nRHy0aNNgAzAwxDeDS6N4r
JbRSpN1h8GOAGQ4hUHbjBCYtldrKCIai3UFP5Ov945NAQU+dl3Ube/3jmnMWjFTpQ9oPplQm9S4s
o6m7DVwChla+GAxEvQ0Ez2HRRdBoDhCLMU+A02umM1uKk49q3ipRSMG5RHmUleTHjyqsHdBWIEiW
+BBae1H4SQAQOW6jryjrqmT9+VX/7mimS5mB+64h3TieilimFG02IHvRalycQUoAUVKF9YByLrLy
M/f4d0ezmIJcNAW45o/Xp7E9jcIvlYxwbFoT27pM86dKUWlokLRW/GnRghvJFEtBisUfNuujTWfR
pMFUS5EtGwuwPHgaoMhLGKsxTSONOeH/8Nz4mnAEqJRdT1Z805ARzoUokFW3Xz4CP0gFrbKIABUw
6lhvP39uJ0s+Lg4blKrNwvy54nb0lkBolKjSwdWA0gQc2RUZIsjGjuVT3JclkoRJ0wT0mFq4l58f
+jcPEaakAcOCfRXZx0dfK3PgWGhOCFUeiu9T5jbqPi208eDTvlh9fqjTWphNSimfJYsk3C0nFYqU
tFOwtEQN5Ojz4Z/kbcX7SQY4CChXzN0xHPp9e6D9lqLAQPbHHBtZNDMqVY+bFQiOwD5zUr+5ftNi
cyOwsDHnHS+ksGS1LTEpFB4tGoRrZVREvs2TRF4X7KjOTLHayZ7S5kgYIpnSse+y1v74oPM6LiEj
9JIIoVGx6WojObjvBsXI9in4O4d9pK2/OLZjFPvMtnyUXjT5xL5mMSDJyQnph0CaycxdRFjFD4i/
c7ARkayuZ1N3L/aJiewGR2uf5n/8ATKrYNkxdHOuPB/7kmC6cJaZxpKkDylShgmkzI0s6kZ6flFP
5ZmF3skKiC6aRlECVxKVGHwaH+/UwErdjPVWLilj+fRWaru50/ACE47kRzah1EIbz3yFpw+HAZoG
h8GQZlNkONplVJrVGQqSpqWL8hrZwqRvCO2UOxLTorVmjdrOpAm1TbEpn7nY0ylzdijO5R8aPPNJ
fLzYcizTzC5AB4HvafN1MblpsKlztG0LRAtddVALzbgkqFG7wLKKXmeskdHs/vjzZP9iAIyYOxuM
50dDrIpgOCQ1qFq6DvCda9LA8luBRlTbQJsNbuKIpcTBh7Eod9kUd8lmdMBSoenwQ2dBizE4Nyye
fptzSYpNh0bRmHXi0QlRj/ITVU6EVgmyhNmUtskDvOgCvaRZGNGZx//T8P1hT8UOE9MdazAqgC7l
sI9PISFlrwGZVS4TS4sjzw1dPiWZRgH4Hl6/fouhp4Ebxp6X/r9bavm4VpsGBdzQIm9YJR1CiEsq
mXqz6/XGcbduncsfyJxqffP5s/rNnWHtzPmqnDCf49GpqgzaSsPMxKbM6pEOj1r3RppD65IMVIyv
nx/stPXHuGjxbgKStTWcU0fTU0ruICFpiOlYbSFttLRIWMhuFeUHXRTMTIWIS309pClkVhohoX4w
3aIqDoDndGdBpkthr5m1TXPno5Ae1p+f3jxmfnxstEzIyJtLg6zFhfj42GyY/qnTqsoipf8ovWBS
AgNtZOXHZ8phpzfdwqFGRY6RyWC5c3SgcLSn0lAZkx3Dzp6nxECbAWC7yzH8+cj5Pr+s06M5DEOm
rau0n1nMzb/+y3aMTjlekj5RFkpq1oFHTDVjL9myIBtmIddwZh1gn45BqBV4pVQ8ePRIjqemJoA9
lA9EAPTg/ljmQL7LF0QOkcQEqq+w9W0edT7SdDInVe6vZuAoYPOqgwLtxVRtu7GbqjdIWk3guVi0
ejRqtcISO0XNu2XLDUWpoqYabVoNtBWVCwVzTuvE8OSkCS5sI0o7c3dF76vhpTtAN1jYShm9uIXq
uyvSSur4gFiHu56UDj8ykGRWHtS8U/S1bwdKdx1lfCz7QQ7IzBfkmjbZRVqzKEfUKKGxLZQyA7Af
1WZBRI8lg75l7sq0pgYTUnHaCPMNf5ORCZWv/QD2+k0HzI7MTqOYBlKGdf6ejUxWC1IfqhERLPm6
XlFaTe8pmegTMsQaUnj3w5hB6x+noSN/xGqKFx/N4URat66HqySfcnXV5Xk77dCPVsMrHLI8fCSA
sxquRlR3Yc5Xk3H2NqAoYGY0akm8tOOUVEzSwwc2USwwKLAIHgU2MUO90OuKu5xFaQvyxyH4ZleT
fTlc4kvjYKW0fePM53D63WFQxkXp2DTSYY3Mv/7LC6rjgHZQrqXLrCkG5JKT68BFHtT+++cfwolx
1bDRMzEfszsWDM/H+wykmcLHRUGKmIunG6WtL+Fxl2arXYi2QKCrUpr5lhLCAMUzmqqnCVwkid+U
6gdsm27KmsGxh+DMfHn6gbqzyZ/qPKgeg2/m4/UX2tQ4zUxhNYIO3herR2u6MtxExVpITf8cdOZ0
FHYY7Cl/Upi1mBaP/btano7kpyDezWXFPjrFru9c51HT90vqyOpTSsjotKUgpj7obcb+m4pxFq6o
PTrqJiTzuoGzY6rtmlXOWXDRycvA2KHPRSM0CWz9T1YwiEZx0aSAmrIQsBa1+gzXcz8iQ//8bThZ
F7JR4XLoJ3MP50L50V0XwYgxwC2XWhY7JbWqTn+FGkmhqIGYmi/yVIGf/vkxTzcuHJTiMzwml1fQ
Pe7OGVOXIWViulXdTCWuWe94DD62popghBKseJuOOFEwnoG14bRimNBB3UlP72vyXSKaJ+GfrgDY
PbAwQvICQIOP8GhORgQvq7ipmRKyIX1lX1FgQQzD7HGSieGe2emf7E85GBWMGfRBL9Y6XhnGYzYo
cqyRfY6K1X7N+qyKriUBltWi0hjYtwg5m1dw10q1+vzWn3xkGNZnrQLzO1MTD/3j43YlO+9YgTlB
OHUrWXuPbPgJp1Br/jkrzqx0TqvLDs0FRGzcULovJy173P5swMkcnjUYorvGOiblVTeEKhq6OM7I
JDBI9vXkz2WAFk9Nsg2o8t23cO+dlW/F7XPvmvxjOCXiJSiJoKdUrruTh6Iz0g+1PkYEzRZ6SWA1
Iimr8kY10bJ1LaHUHCKBHeyyYYMor2orGe7ZCIv0/vNbevoFobGZW4rIMSk7HH9Bjd0pVmYC0qrK
JC3uCrCZuWfD8ydvyg8ytv5cUXvmOWonywuqGu6smILwygbruIXTV5A46GfmyzZk9Qrp2IkiIGWC
+1AHiigpwVdUUOMOrymqeRAxj0MS4qYJrNCfozIDxd2m2eTqF3Ve6y/kkcTTa22iR99GLltiTPIt
hZk4IeyEBJqI7fXn9+3kVaSKyOaXHelPyN9xcU10Zlv2xEssozDoH2Oww18KBeKmHtbTmULuyWjK
zMqnxsG4XbySRx83r1hQa7C1l6Nm14WngAZPFrzu3LI/vSZKhTTE+LxYODONf/y8wqHxO62YSFEm
FPQqIgp3w+tABntLlufPQ/0RF+mhyPjfMRAJuM53AhIl/OnmPy+j7xQNih/Npz+1eS+uXrL3+viH
5rP5nz8LKtM/Z+e9NC8f/mWVN1Ez3rbvcrx7r4Ec/Oe//434mX/yf/uL//L+8095GMv3//jX7wWp
N/OfFkRF/israS7m/duvf/w/v20+///418V7GkRtdvwb/oYrWX/R/J9nHV4GCvq8kH+jlfS/TBYc
EMxQVKFTYW76H7SSqf01qwI1oFmIrRCdsSr5B61kuH/NRQbeYhUUCHRI40/QSkdTgooI1KI/hWCP
VjEVrfkV/mX1pxrxkFYZVfPEHNUVjmKP4IDnNiVYqSOWDUv6mQnviB8In3E+ImErOloqg1XG0RGB
NBc9aSaEsVf6I2iHF5DaaG7jBzZf97rb3jplyzDSi2e3Nb+rQt7FUfnKQhwEOSHqsjXfQ9MkJBBB
RVV/IeAlpWVkkRlfO2fUPDweLv+XTSnlsZ9IUsEkjY7opKzawqS1VB9kPpuMaQkxYFjUVpVchZEb
YsYwtXxtGViJWELqD+SxT7ekLGxkKPsNATiPY5Fb+JHwbXSCDafR0WUVEMkJ69HrKz7RryZBD3Pa
LhQQUYlvTuveSlJpSAIpFqIN8Zw410HkNKsqIaCtx2UnGwi3xPZ0j3neC8+08Q4VfrSFR4ThA6/j
66A3V0Nn2Pg6poC9lyY9oSF70iURf2zl7nRZwhKQotpMbg1AXR+CAyHQtgfmVy5xSX5jD9N6HZyt
jiQQLZ2DuB0vNGPttmo65ZZCurVGyRyt3bwU23Zy5uwm21im0BSQEl3NYpS1n5Gg6+XxKN5ZUiTv
dWHE6xYzi9ewAwNaQg/LUaqlY0f3RK6m6zDLn8PGcHdsVr4APL83ayx2gQbAYkiTfWJE8SZu1WRj
Q8g9gCSj+9v7Txo47AUkWML42EsuVDeQHoAkZdOib1ujb6hXgAX2blc9QsxX76au7FfZ1OUrTemU
y6RP9VfXaOMNaIkNz8/dkuVFSxmuAnEcuXlJXOGOHetbHynZTer6MOuJCdW83BXhBoxlsUiyMNnE
7Im7EcavRyPF3JkuS8uF4voGgFho0hEBNveVnuurwmcNVoXxqokhxka6Hy5Rhyz4Ao3HKMk2hGm5
O3fSX8D84npki7Icc3feQOYZdjxBVkAEbLyZci+vZcuCURZXOLfopyRFtSKZFGtfYoKUTNvykjXt
sMwd/0dshcFbMJgvNelyy47wJtp4VthsSysrbokXQ5OC1XupWLyhsaMVXmVL7DIa7jvCo4I15Krv
uT2RKuMoT32YimtRR8lhCrV6o5eKwDkTvNhTkX6prFq9T8hQXIbUopMFbcvaI5jQuJStUFa0kicw
6HHYL3OywfbSL69c1S+/VYNvb2O4sYvcCTKvzuxkp0TghomYToiHjHrUEdZ1SEjLQ4NRlZtjZrtM
AgstqyK+8v2mXCepa77a0ZSu8N2YlEAGuTaG8KagqLGyzZzhJnPdLWNf8Fipw11BCDUfaJCuZTNu
08LfRmGPC9SSvSepKni+LFNYG+GW0OBhBUvMv0sNPbliJWFu9NworhTVnb6Out1/bSd26FR45aqX
wHsp/Ib+Ro+gddruLUue9oK4NLnIzLG/NNwR2yplVy/VbX/TtPRiF0JpX9PBvMYVmcPCkHjdiDj2
9fEy6u1HYxRvhqiNg5v39qYunBYzhTqDQ+Kmue1IcQAKX0Lzd4yNavXk+/T4dxe01+tVTbAKWLCh
eqNV4ULxMayvIPWfMgJktiOAaA+ciLuoTZo1ywBu0ZORty8kSpVXWuIYW1taz6CW4scqsOpbknf9
q6LWgkuGINSqXa1RToIqX9M4uiZBlU1kMeo3zjQ430YljzfIZ9vbkhzPA/kE6Q2MGezRBfmWGKLH
lR4lKAbIBMQ8V76g86k3RVw0P/ywwps82sG1iQcNF68NtF1vii8Vzn92NNzLtrmDoaJtwto0LjKz
I2hMUa+boH9QdON5MNUnM2kza8mmILhEoBluE0OiMSMbXrurhTrssbHRFnBimE0MkO/akNOb4APe
whZtScwsNWlDRgDFTCRfoO0yu+JN7NroAv0CBFkbC+tW2CXfdZ0BNoHjJ7aqyMdNFSuaTpBZQtwn
IunyumTzTiDqUM3mN6g/dkN+wjr1Ma3h1g2RTeR+oz6gGRu4szL/YZSoqqdGFysVS1J8sANt09g+
0pYofdObUQdt4RQXRtkX28E1yDN3bd9+NbWgWAsSGb3OdQnbGFItWmWNkHt44BqZl1ZD1SwwLx3K
vrc+YUYALNJxSwKEsgv8GWYetPr3CeXxgP+t9R9qu9Vg6cPd84qRyGu/GsJ9M9X5bRBDvuK13hEz
SQhsMpsKVVOOa4hFEzyHQV8HlsD6nNGHRoYyKasmNN2bQhKWyh1L923ce3npgnwKcZ8It3DWJITE
l0np+j8qlIo30rd6F3exjg7IaNdqq0yUj2J8g7oxzoGxSUvYjT6l7qH1wx8Yjt2nQtbuSmGOf2mo
7VzordHThFSm9oIs8KS8Klur3PTsQD270LLUm/AxXRP1bLwqI5xtX/TTdjC6e73CfUfhuL0I2Bat
8NBMq9Jt38MsSK/qIStWlt1r6zrt99KuydASSXNT06JZ12b2LGXBZtdi7cxsUITkjuSEahOd6OWD
E1/CYAq8Me8shomxn6OHXPW2gC63SgZlCAjHcRpP4PzmGSrDV7MAfmiqlFxTd+1m1TX7lugKemqz
6xKf/BAGFlYG8QKRRJbDSWSSbOM48VKZ9veUZsu1AksiYXM11Ve+m9w1GcZ4Pgj/oOAyfxasO8iw
zPNroiiM7dia26xLZLiMm34MV42CSKDobedQpULbJWQt/MDoSf4OM8aFUodyi8dKElsY/4hqR+wi
0youKi11n6Kal5QhW8EZTeAL+Jm9GmMju4tUmZqEvKjNHoOasx2boQ2W/qzGS/OaeEeC5ryptoZL
o1KqhW790FMJ/j2kxQaYc7gZET4Tx6hhOm7U4FKGMGadVHe92uq6Ne4XQsJJwVvE2MSZkizzqpcm
joVWKb9M0eBvK3BY25o41wt6Z/IQEOn5HCjRtK5L8jgSpr8L2Q0NPA+6eWunkvE+H5QSbE3kX/QA
SN6VwScIsM9wi+pZ0V/2wWhthBnKO8Pqb5u+DfE0B/d9reW7jigAGFOqvqGo3S3J6gwWZm+qnkj0
Zusw/KyoWVTYvov4otAUcU28irV0GmEcsILUe/DlzWYy7ZvIn4GoOHxiw0neTaPy16aSqFs7zLeJ
I6J1S+7gImgIncvlyAeooUVtRU90blfl2y6OtCttSJ+TzowOoeHfTbm0H3oKC4CB03xvdPpbXvTF
HhcgCamZeCq7rrkFWbFNQw5bqPJNBg3KBqmx9yeWI1Fp9GPRvLWVzlhFZdfetk5bM7FNjnPFTBo/
dS2TZy2CgtGxqi4QSOCn74ND7sbWO9Hw5WVNgBPkF5SITgN6wYxHdzkFvTMQxJ5bN8gT+5uecB3g
wMEQepNlI0QoemJX8iguL0xSXRZFFH+xJWLvWu9TTzgVDRCRyitSGlkQKmnM2F3c+Fr2YNTEoOjY
AWHBxeZGtOYe7l10n5TWZZVSGjfJdmlsJT0IMX4hxg9/nOWmu1hru3UhLRxIarc2S/uekQ4nvR25
K9NmJiNx80cp28ljl/eWtNZL5jcPsJJuSbqyL9PE+V5a4mXsrfCBVGofWrd+mTjZQ8kie59F4RcU
fA3BPbnqIfRKPJXU6KWr0MmDI1W+9uTRr5Oq63dx5FdLdHglhhyz3UZ+Y2JHHjOviHU0tvB6rqds
updF7qzZvseLtB6gqhJekUcQa0KCy+JRElenlnclzY3lmDGDGpC0Fkbhvyn0VBdlPUzLjuXmiDVg
nYxhDY8GW0zFBLaImzH1AgiYSJzr8oGs7fAAfUnZmFayDjRrYQZVt1PrOrtMzTTb4WYHb4eXaiFq
Ssxd5+g3akT+RwwUeo1YOl3qU7MNNLtfx2XvrNMgM+/6oXyjjK9jc6LZE89gBoJpF4PpNsveEvuO
Hv8V9at+kWeTAFhif7NLpd4OMhqujSzaI6ho1mgup4u8NFrC1xUZHuDieXlvsOGqpblMUsULRlu7
TQvGyMIyQJ4oxqFEtHQTogJbaMQHkgCYNnt8Oq2zVii/PTe1oi7zaDokw+C80V9+ntL8Va2m3gOz
+JM9lw2LXle7V9gkrH3R497rYKaA1TqEQdqDKbd5KR0Cq1soNYRXtt6YNgRKNXjLcWUG7bat6EW3
ynbMy0IsbLXN20WGsohXjy3m5Dc/AghnKyTpDMdRYcF7AYu40KGqebSjvlb1D1xSw47wICddEBX2
te87yA6h7pJlOU1eI0mKK1ghUfknfk3TgmE9JBBkI9O4qzF5gwEQtzJxXyEz3adNGOyNgq8hAlS4
aEabHOu42dLc1b4MOfJWpPxXQ2YBM3EABJnRtyytxit1HulsN01pPvvDBi1kiwHAcGjBuOxmFyz1
iwN6hR354XSLdDv3IPG91e2U3RM4lCzq3FQ3VHCvUz4+j5mFsCJpJrsefBQ4Mc4M8Meec/pqjU8E
+Y3rXCuu2axjYLWHTW+lZJ5nw3hnFna2dmK7/lroZCAJJ7A2rZ+EG7UZNbii81ZzIM21ccmHkTPl
kfPr1mo/3yaHD7YsZezpEYFcy5QLWEmwQmWWZGteIPJr4mTjDiyB1eHQ62m8rtmHL23/juCz5LJH
cL5I56xI0iwe4SNsjQAm8AhL9xDhVVlPqkuvh3FxgoYEejpUnlhztwfAPyOAq8z/bg/s1y2YQHuh
km1RJvWzTNo9TJ4BvCYQINsthFewPydyqQdyAXJBXxqiVB/rqIPbmapkBVLf2DWdBmeDNNQFKd/h
+yTG8vskZLyWMUEy/19C/N+UEJEEflZDZDv00kQvv9YQf/6Ov4uIcNgxa1APRBJqwGm0+bP+IbSL
v8CyI7WjwepSU5u9xP9NaLf+MjHBYeGiKsxyQlBs++8yov4XZgC6Tio1SGcu5/9JGfFEQU0Hz9Tp
8IBMhw1xovHpAnuYOizNi75jLhlFG4ULk37vcyvb7tXocrFhkEb2DnycGoV9VTBKnOnkHtUyMVIh
aKOrJyio8n/HnVVaflKVg+PDOWuGHYvpnSG7+mvNJocwOZB6ArHHGb3FLCb7pUD485h4GynEQnpG
qXskJrEBzpJ/ESmkTyrfZC5JClJSBrscKiXAEjZ9UPuaR6fspzN6md9crbCwdP2UeFloTD5Wbju0
D0HHLojWOHqhFmQPZqLcX3WdUX9RLPQ8jVDEmUbDcfuHW4xGB6EArQYOfCzng9WagzAi6rYVFbzg
UlTbIjE8jUDENwoL3V7JLAunRlR6gvrSmdqxOfcxju42zk6UXbA/MFUcY/J9nX2PSozdsiwjlcEt
F5ejVYwpleHJ2dG2e4OX0+5RTabbdFS0Dmxpp+5b+CAXiMOHK6ev6meMIeRJVE0db5VKj+9stiAe
/F8kUa6tKxDionar56qJfGMoXSI7Yn24SWOd/9BSLLpkbwb6AERPM+/5H0QCKoltZUoaU19Gu7hk
D0TiVkG2fWECGQJn6UXYMb5ZKXISZGnZS6bq3QsuZoZvvXFvVWqYeyX0k4uIvdYqYaW77vwuXrCG
E96ITIX4kqrxv/bxzPyJmHTPycB/8z4xwOA5MOcGLb2Kj++TJEkuzCw1WIpC0Q7obNjx1qr6xWwc
AmnKyd3wfFmJ/DLE3fz97H4NWjiRQ/BGoVSk8YC6n9bAcesKFy9JW3w8CwLFBHl/wkKDoVRMOn1t
BI9+4aernL0VEv+RdzoCPPXQd53cWTNrtJw6+TxC0d6fOa2fxz161UwiLASSrTmQzJm/hF8aI3kR
EotISOUisR3/FiJUtEYTM8oLkFFW7HUd/GcPWw38o6RILH2R8YJ4qmJnX4NIxOHSJfeX14VyjAHW
ZOMQqrKYa6H3dlu42xJ84dqn/nBIjVF9HQ1SdHG4Re6mS9x4V1CBKzMJRtUxK/2uzTXtALtbBR4Z
qkO8xL/ofE1NhXBdPb5tNH+j5R1wazgih0qTPsqlargpplh5AG5lPZesPEOvCyqW/onlfIdvQzhs
A9/yrnGJTA2paX4VQzPcQOkz/ouy89qtm8m67RMRYA63mzsHZVvhhrBkmzlXkUU+/T/oPhefJMPC
ARroRidtpqpVa805ZgiJSTwjavs+BIy7yWkxvnt9AmnIQLB/RtKoHpCuiRfC6dRNmjbRsSaWbtv0
qeDYUSXXygiGE/kZ9Q1iWe2Casm4K/U8cnc0HONbQuzUUcMh9trrTr7mpNnDj5qTG/AF3vd4kN1x
KGugh0kO1BvO9BYiqng2aAYdoBSWuzoliZL2Ov1MTX92pbrglW/Xfp8XO3rt9sp2SmDI43gfD1X7
bZjcBd6f8+DqKufTGbTl6+4yy7gbkOHski7XHnxaf+Ano+h5khXPtdOnqN//+8X6OLVf9iifTYo+
F6M7ctLev1aRG6lqMoW2ohGUHQkqU79qfNl7MOB22LjV9OWL/HnJZEsGkoAfnTry42cN75imuVWS
ijCN07739LVQzjdeU/U0Jt1wcUlihdkgCF6fRd0dBOef+ouL/iS84arxfKM5t1Cdu59sjiCwafow
IVihgaFd2ef1zsjyuzJSyaMcfRIpF6hwZehMmtJR2/jsoSszT77yNP2JGfrwVS+EElTIi0UOVeb7
298xhxUiHTSkG526gZ3CQN6gQllN9KrX3EQLaGVEtVz4054FyTgDrCawrtbNrZWDuxZVciXZ5O4J
fRUbmUj11czxL8/L1ZcfCGQLw9GHZbh0a4Y7th+TRj/rr503EPQ2dUV9PQR6fArsqqGNEU8vsrSL
/ovF+C8vJxsAB2j8VqgVPuoVXJpVvWrRjmoQTS9ECnBYgcz90nbO8xSlw69/fwt/qoUPT4NKgtQu
7GUUbH+i0f6zxqqi0iYPpWOoxmAEwir6bymdS0iczbltlFHuLJH0FaOwWV1pZgxKYbCffGOe76cp
vqpLXezqvhebKM36x1LS+ln/bxGDYHkz10p/7Ylv26bQUE5CZu3vycwzhokWqvPJmThcjyjqbnJg
56++6PStRGv4heHik+6Rl58gmCULhuIc1/AiSPnPVdJZRztA4jr90zzY/VnuK7j2uPZoet4w+09A
APipeYx9wjM8AfTDtGovWJemxbw4anqGWP++83/K0vd3fsm7Q+ftU64jBfsgGHEbDeIYrUFOtuKE
ubJdqdTOtyWJFRsSn7X17DenBrTgEzSsGpLx6Nzks6Neoyx3d8LqTSAajh62rqLFyOUsgHr5A7h7
+5b3edtie8osSIf+cLKCobwSpt/PG2Ds1YM+tvEG9bG3IUt6ZIPFU8deZALoWDMQc499o30n5rXe
yWTWyS7QnyX5Ofcm3emwU9Vw3YrqZ9xI/jIpLowVgaiXJfVLONXkA9U0Z7V9G4/dsDYJs3/8s7jP
5H6jM0zaQN/IwBQ6/5lMdwkTxidzKpsvoCefhFKL28X2dLykFlsc/3j/1EFWugRmJCRIsaq/DBCk
vM3oyTI/2ErCXcqK2Wz3nWUnZtiSeGDAhtQ4u9DlVI8c9wzn3rf5zrN2rIgCMPxe7jlG1S8EgZDX
RjXUkFDDAIJavPCDh3+/IH95adHE6ryxaDOXiJ9lqfjPS5v0UYY8C68AhYF7kgUMWwJOvAXbC89i
pVObPie5Nx1iGP9yJdBMxqtZL+BR9qDFpaLt+++fZC5r88d3lu3BR7vJzQWe9f4ndSVZCmU6o6Q3
JhjGli92jHaeJ9Wa42bu/ejNmgnAXjNMTg3OgIl9GJuxYJ6Saae6cJuV0pOBDEImLQ055fRL/XHn
d2YPnpksMUomwm1R3QxuqIxR34Aqju7+fRGfz8mOw9sA+QSJrbtErb2/iDTJW9xjHKDoUNH9sQUY
8cy/lL3RriOzRhIu83xr+4zsJarkYz0I+cUpatlB3t9HfgJHN6RiCxbkY2WbEJw1WoOIaQvXL8i9
iVWLohtCAMdfShnMjznNbFIvGjdfXPvf/jB2C7oOVAI4xT8sOkOkOTEhGgx29K7f9gGE3niskW4k
0/joida4qJKhf6XMi1XT6u9jBhBaFZtMS3NuTcyrHzaCWY7ukwyAf8U9462r7mekM1+4nz/Ecnoc
7B1itJbqn/dtUUO/f1DYCL1pIFo57NB2IUcOupyOqxh78ppbHGVO6qOWUBojcAwUVuXJ3VibV7No
X7wsIjtDKW+rDUmdh5IF6cHxWjDgVGj/T5D3Px3bX09Qf4rGd0/Uo6hcGgEYaJZP9oOkymtjMeWZ
nqKBoAGKZcbtUNe45UBehWafNIJvwj7whpcMAzshj/mgMxIiWPquKQyxhRbeAtwQqoqPRFcgwCi8
5lu1JEZsyFXofugkndTnKPfKUx/vq8XmT+x0viEknTmXqKv1IODuYnsjeWcVFF6FKzRxvW9D1jXT
msUtC3YjxtkGPXX7k1wtfpkbiEMQJ8O0lgFw+Nll7p4Zo3NWXQHml/xX1BdS9JuEqVe3LjIr/Ul/
dg6JlIcIH3UGLFiSzb7xpk7NpmSiTpBHBZ0YRTkEkz//Xb1IqhoErC72pDmAP8LF8l0TPnp6xABL
hBay7qrwZuazmjzNWTFdZJQ59bpGBH2BUz5e2lSah9GFp5oxR9ChXw7mytD6H6Uxu29MCeowYYDy
08zhzHLp97j+7kW8ZAepBK6znqudsOfgYFHBMANITWc3+JVxh8PJeI5jAOzC1ciSn+YipgLJ50ei
PPYevjAA/kGORUlDso1A4ABadaTtrtmboOBsmJIpccTGiTlLNlxc7o0TEA2GWcwq6+eyr2e86ngb
Vq6XEXAjmZ1WMsiuR62uLgggdRUSemIf/cnaJ1jyDgN6QHQaJtIZe0w2CzWi3OSFP4pNibi7Cv9k
EDm6T9+C/vJWZcF0E9N/Kgd9unKcvHOAhDfNNyOfvCe9K0E4d2m1b0lque8q3b/K+wlhQab3j4Wm
zvQxKN8o1NJjENSpGco5hc0L8tS/of5tfir0yFur8cF6SzfY11XRoFVEzUYCeFRqR88d/E3Rt9F+
iJxvtRDDqbXm+nFwnGqrB5q2m9lKOfup7JpJENoRjyrxccRNEXLO9G6rnBiLzi20a8yLxQYAxDmT
EN7WNS8onCoSbHYxAP11XNZ5F5Z2pe0M6NvhrOfmZXa7uxEx863ZITwisuaXbRRJgWgNiUKXOXx3
5DuFOEPHkxaIog8TL5qujDlujwm0tGOO3ebQDoFRhHlkO/0qyKYCDYYz74iuE9dDkv4aNKPg8aAo
08sfWZVpuypNWlKLhLXWm4Qu0Ywr+spJdSTXZMzcEmHk3JXTWGwNQKK4TGdYw3hvDrNpHbXZRYCH
IObcOdp9P097Y7YS3E9A35NFTjGq+pVmVbWaBCt0nTSkBLDxEp8HMBxU+ZEzZXxDzZStOUXbW7zD
iji0MbkKhmHc6X6pY33VBU8RP//ggOrtaJ+sZwagQEIk0oRlDLfLgoK5cTf4Iefs+sRgJz1CaGe1
h15Cydk0u4CByKqcAKs3uka8x5wwy85y/ajAV8NOrb0XxeQxzG39TD5n8NQXXqZWrhb98mokglS/
zd7wInFBWOkeai3gm0/Q6Xf6ICkDyW3QZz7UCSDJVszqAXGdHorMwDKnLSj5LjE3qkf95aWR/MYw
0GZyyaiydlxxIO58xikFdLlmZnbvT704D0FDfn3aPPt9/zS0jmA4abESjH23ToLJu8Fq5h+ZwL60
vtbBEva1feSNGyu3yFIAhLC20RmHc9u520GN/q0cvOTkpv5zNNv91Wxozo/U6+2dRVzmE05R3lnR
e8m57vLRgH/u2MehSdQrHNX6zEiaAKdAso9S3RBD1eneXTFN7l2rw2DwIqj/qwbifY9eEEmcFWTW
kViY4U4VCUYY4keQACdM65y5eQMyMp3a3Mk5pZnq3mmC5rCE1/8iWNFelwsO0pjG7pKCcbkrtFw+
GVzyNhl4LlH8u4sruXZzeCEJC8GJ0V+8notCOpu6SLqT5rYeu4bpbYJWPFRl3F65mlFtCosDKe3t
DMteMp900VbnKWPD0voexAA57gI0zbZEer1v6J7eCubqG3Bu1qGUw7TLRC3WjcLZzi63JPaxQ1SO
uUvp6q8Y+BZE7HmEoeRWl+4mOj7hPIwzB6LO7nTUDFPAbZvz01in3T62E2cdWXV+QLOWPVHlFg11
cZ2cU+7D1Dn1JrAGd6v10AcCjXwd03kkUdxbszNnJS++QTFfpd4OgtXMzLaP3sDfGYx6gUesalIl
X1BZ/nYHOsN6WyTpJh1y/3pWLp95EsNtq5w22Cp0LAFRllNG4su0JZ2OXBh/YBpK7CKRIa5m/1Z9
VFxo66bHhbpxau3B+T1WebLtwP0/8uOsI/nz3n6xUR66vmKiasZrhhxzyMpT7mPSC/lXYxW2Fgij
dKz7a6xprDFZ6b8g1MwUiyLWFMTRSborVNVsM9n2JwBSaGCjxLN21AWK0ClErSvou98M6fBaB7W8
z/E82aExt6MMK1kw284HuF6LJhiRbfc0sptiKVE2yWGOIu2BFJ9mg2HIKC820ScHUFluCHut2eg4
xfb9FGuEGtj1BR212HuxaC4VOMNizQxI69DuyWlTaKClVgyqpjeMl+7WdbVmXTAs4gQ2NUfeu+a6
G90MDpfnINrVkVCz43x3GLv+mFtJWhTZT69ibN9m4glvVW9EyAQC4hnnab5ySk+uwSyOD9NgZGu0
LfOLrY8oFYTOW48EqnyWiRdnlEhzvdP42kIj0VtQylF1sgGNhgbjMqSXgfWUkW1IWzITq6Js9s5c
+W+eM77aaZyvZBTfpYPKd74ZF99FUVw3A4A0zHtklcDdNTYBh8QDoXm8WF4uVr0U8p7J9RIFSQRI
JE0SkMa5vE1qlmgzKexnhEDGd8HA8LURSflsaiW0GStBzm1lOy1jadM7lhtC6WbiLxAmF292kZgn
9PxIe5aARn/IbnMTt5NDatBKn/gF7BvWCclIvtfzCmXp6CBmyWocSi47+uRFVY76fH71Wt/fFflE
mJFadTakxtVAvW10fbxpXGe8QvGCZFuo5KpBiHQwe5hxmI7QP6A1jNeF5YgLPv/hEWOyc+ry+GTx
OVPyjC+icOp5JZucjIBZTsA2wKLoAjlTNuAJJlJzenNTxW2tjMS7a+Ewwks2ouR73I3mbdxxcPS9
eb7VsAfvbXhwO4cPykXNKb1NAeF+JfshuR8XFZb0I33nUUqhh81eIAlMVIn+dJ1FkXeYPSQzQL4l
JoDS8iiou/lEU0jXw5zZz7Mx+GoMpWbkR4QxunbKzI7cuym4XygBYZ5rWUg3aNwQXfvDqaunudV5
NXotwB2K9Mf2gPNbSJ6ulGDcqKiMfEFcChkB6jhNmXfm5LIULp5/SrQ0XjGTCcI2Jas+j/jfd4HU
zgknnRtScCXZNsSfzLW0ljQ58rnKAp27wXGx01NUK+zpW9pU+jEhUQfpnTB+x8Q1rM2g649OE9U4
nfEndEmQokM3i0sOVWvDKG0gfAYislnOod/pCIzGad5lHQoS1OuwyPEgsO7mzN0QeCUYI3Gb8aHm
YdPF6Tlts3STIOsj9YBIaV1RdpW1vtbt4Bf/n+bB6LX4LGXc7EkSYkqn6dNewCQ+WJ0gsYfzPYnR
Zh70N7JV1hZYXHZLF3LYBiDlVvaMdGaK69teBsSHsMx6pFAiQccenc14BXQwASPw+GH28Mcu/hhc
2pvWL4hFFdVd7+ILyYuGY2IdXKj9W8x/5AgRb1huOMZqFBxBGQbBQChZiuLKzs2dK2l6Jf0DnWe1
S3xtXmkEJ9PaNPE8W734GTBSXmuKvc4umxpgKMPlWBJaXFqpc8K1Q48Yi/2KmuxuRC985sEWmBJ0
b+u7iHpW1tAyVgtYLUsZ/Gxp1mw4O0XbPkn1HXk9yVZviV9rStazonxwMkvfG6D79gaxl/eZ1Rn7
xope07KggDYAJOIPKAWAKPpWyp1SLH3pwGAoi6AJ5sLbzHZcbfs4VWebrtHF6r32FJQaYSj4JkF0
uGEOfeKcd9Yc1nHb7qukqQ4JzT2qofG+hY/wuydy4hrzdr3BYpO+Ta0INnmSkCIzd+aaSt1b+Quh
gINNGRBHt6CwRy+6ZJnunWpQHmjny1R/5sQ1T6vBm8zNXNvydSw9b2m7DPMd/Jl+bSjd/s6Fktaj
nOhgGcJByta0+2Cu3H3F5nm0i/Fn7/XzzxSpZ+gQ6INo0zFu/IED90L4WI2cl0M8U+4WjZ8MfS2u
71je1DaY/DeBPJfRAZF0sijaS2MFOVZN7KQgdvlk0Yvew6YnFLjC0lAa0cJTcG4lA6iVptIOO3Qn
if3zCgSVU9Tu2HaTbYuZmcjt7Idr92KrpYiMk77t17NEgoZayWfTVYv4PLGR9iZj86scxW+RkNyb
sgVpSUmyUp3tof4EJ2Xnzd0EDHY7NZZDZ2pG8jiRsciGEikD/v/QDw9K5c6e5jnfsZ7Oa3KMtuBb
i2POMWYOxWj5WACaArpCBwdmTa3LB6eRY0j93jaE7mXybiJfNUXUnKG3KoN4F4O322QmOdWwvjsu
vIhvexHrEBILa+cZ6hrvj3+Lmo3U+CZnv29wtRCYxTPVJ+WsPQG7TPwJZXJdscO63z3KwTY9lqzU
W6dDYYU5A+jrWmURiwzTRUb8ibPwbstsxa4afRv0mdjJnLj2TCUd7T/LOlTZIHaN1ZjPRppx2m5d
EV2Q4FGNViik2zGIN7TEMTHZSqUMSX2SfMY6p7+spcGNA8RhnSXBvAXjLlbSqptt2s3qybCq8ZLq
vQahRhPJvupLDsjNEr3QKW/txgSmMYf3NrGz0BAhQvyaDGnsy0r433RNGbjVO7sN7SrIOWN68irX
om951v/U7fLZc2Eor7JYDBsHcfLRNTjpdlFhXlJqi5M04pgMKSeenmy+xYdMQqLF9VGdRs8aX+op
h7FaWUaYTLHxUCQNAbsNviE+iNzBw+KACyVCwCIVJBZXEwh6/G2Jzl8c3EuqiH4aBB8nQ5nxEsXZ
cIDxIQjYI9f6SgZJDYpTJc4WP1j2PdI4ZCGx4KIjOqFHRNvlfZ/O0Q9ds7dW3xOSBR4hD2nSNSyE
Xdl87+qAVbjWqrURy+FhGGJCjip5rRFGl+Nwawh4nzJjB+zbuiX4hy25F2xXfS6wwja1Gq7IQMo2
8Wy+xRFQiZU07ex7S4b0OU8n6w4BAtCmGEbydZrSJd461pD8bBxWF6xwE4dOpmRX48gBhF613HTo
g6GRKnWVJg3+hJSlNde8gowmY/hVoQAh7q6qr1OvU7eGFJyvayvd+Cq7aYnHCnU3CnZUicW+dPFV
uPpw0Mg1DpOs9NZSJ86a4AHnWZFAHpLZZqyjoTJ2dac/BFl9a7hVdJVZdCWlQ3M09QSyxdbPf6Dn
ZmuNFGJ6JX3jrdCjapf1HpluKkZrP8tq3Ofz6JmrhYm7ckw+0rlJnRuzab9bzMoffE/IpdOP/YNw
UiucJlMeh0jU7NiJODa2ad74tZncTsxCj5pTLl0pvdp6GtO6sfGN85wayS8y470jhJxH0ifUjbCU
9tB5jtg2rOz7yPWu+PbINSX+aO+O7q4iqu3RRMj/lMxefOQgtBRqGXu4oHDWtXJbNrq/pxYtCfTC
PULSLSJVauv9pMtlkuzPO7eU9tWAz/umtE1jreIR2f8UaP2R/DF+RNtY/k5OdeITg2ia1U1hM4yj
0QWThdYzs/+5GInHagn8mlZgu+ncrOJyLrKNZCRbI7jtZu9QTrZ1GAdntK7jwInovZUWsgJ9boR2
KjV/+a1z9Fypvvuuj66zj/uFlGf12mNPBtZmZPv55fg9y7WmJeJkChU9z5ohH9BrFPmlQpmKlbHu
qIWKpJ2tHR1FAq+G2aVmFGgMtDVSVooE4AvFmze23i9252o7CKyqQKXs6KHIkD21gXBouToKu2qz
ECW7mu/abOxXr/G8lynRby1Gcd/Yqwp/a7Vuu7NloT1MAGvpx5gIj0yE+MemxdmwnWieGBvRSP2V
GKusux3GTjCScpzoaFhN8Kvn5ClXYBa1h4WQcDXg3KCZ4s50EUcywdiROiokGcf5o2HRRg05DfZn
DWPw25/5qPJZiFa1h7GCU+3kD/CohqjbDFGU+Ws1dbyYWVC/1jhwax6hzH65OVbU0CRvq3jF46Ku
6MLmzTpWRfTsNq7ZHDCG9euxkeoms8p5OxRKOaFsaE3rxDavaxUZd1WS0noyIwbJ46zXiweX7n8g
Kfs2bmGSjF6mLsXmclW1w/Bf0NgBpI+zdi6mBSLEOSqk+lUN+aHkkFI7Cm3Nft9cBqXaN1vBSPCS
4JT7WnPd5+N36B+4e90i2TKtwkIHShVrCTO5EHYUmnKhsVrUi5HfM9JmMxv0h2tTS48p4+8N/XU1
0G6My7PbxBi1ejPfstYMVH8GXT2XbL/lATJTNvr6qHL6W1Xa92uaYujojUYvLSzNAUPnPg3alw5P
wY5MLWAok+eWzySz4zQNel2GGjg9/l3LptCoWlf/EaVS3hJx7GBe7rzxVYuG4VdvZsMvhv28mtag
iByNRj1amWYzVbRUTNKNc2f4XiLTfGhIGzyKsaLhOXnNhL9FasEbbirzLuPoetatBXZaJUzNAybO
txYSiBC/m8/7Qxr31iD8zVzxQfqrqE2aZNMAfPydzMxdqS9cdHKzFLoI1ZxPy2mmvU5dsqqcrAl2
VlSVV4kz2qRsx+cMkfc2AdqHA2PW16ywDfth1j1Wi/eSNmN5I9Asrdn0pn1aMDuzKtJuscnsDWJX
sbZU0ybx5YtOVOU1SZ6+vbLGMQjpLsHUywusVZNwkMRqPZYL0q2psAaAumVdbjivExJYZ84JjC6z
BFC+Hj5tg17x6AyXgVDuH0Xazts81kydVOf0fphsQeLLQCIXDeCE0qU0tYfCjFEyxVXZrbRekzxy
KuYdlqCW3EZjep1ywa4VNNiozJ5BTV1NLy5eOka2DomgItVONArC3mmpAcoWXrSXnYh8OWMEV5c4
HqtzWUcTcd4MkJAviCRtCDN20+vUkebZKwqTMNzMuacPYZM17Worx6WPsBII+rcjZ5gSDH6jP9Kk
7q6mfFk0YrvlS/dLIsfvnBHg0TYQicLJbQ5kS8ZNjw2RQ6xpXP95u9IiYz9wOdGC3/W1LF4ZJkAR
x6vJKncy0rzgWWJB9llkYgadv6a6K+fVSKrtnV4U9du/R5p/4FDvJ2+2oaMORDhpw3H4GAtU5hLc
Zy0x5bic6ksRszhTAh7LMZgfnWku8S7FDfxiemKxOJbzTORloRW4vcEc2D+ccQo2hlswaGPw8wZ/
55vdqJ9e7EA0D7wzEYQME7zOfO2Mob0FLKBhCagpmVeV7snHpg3Gq9bOoqfINof1WFWU+nZepxvD
HvOtVOY3ocyvUk4+y6gIWAGgwt6JWnQRfr8fjjaFY2aiw1+ikz15rYbB3RAPZ5KWh9LlglkyPnb+
I/HudDoQd2ASYUIXG/RL+mxmqNDqjFaZvmnJXSkczpaRpuQXGpdPelZ+o++hZNLRMTjORyKu2082
gdj8Rlc1xVrKpiaZvotXkytluWIAMp3pKcZfSt0Wxff7VwIoj45MH7THws3+oJwwA42tPh6RGeGT
2XDARhXcpmRhObitJj+NfgbOyP4DbL+4ZBPQC71aCJ108DaC4TZhqJ41rIVPCtnWjTrd2KB9nOCQ
x/VwYQYrxLpP6SKGmZNkHrIp2E2rwqu7dN0GXWdQNc5P0KtYY1o5QSmolc+KkOrjbckvf8Z/ZKwF
xr1TOab0YC3HuIyGRzPaZ5lfAc3bZZxGJ3Ds1Otz1/vnnHv95HaiOogelS7eNgaspmXOpKdUAbgw
fzLLa5OJ+Qb/CRCRtqLHfKwzoUch0obaQnZRGwPaok6IXWfaRrLFExDt8Nqe9MnM5IoGRHKRuRz6
fUdrw1sp09YZY+Qa8auG7wQ7OsRTju82GMAG0TulRm9vzMR/gWE4HAKiVS/toKZxz/1rUG0rElm3
3LRmY86j9tCWZfxSuOYA9NOjD40HtjvYEPglruExpscUDycX3cKlJNErW9VGy+f7vwXK0BXrqWtQ
EK6zrLHs9TzIymSCEpeXRCi0OAnvIodnz1nacoaGGAYZdatqFrk/wtJIt5l5xo1Y+/7cHSX0q3Wg
1yfGE85RkoLw3NNv+G25TFktjeQg+nnmsjOgcPZoK+1msBDPTqQZ8RfCjOVr/fTGErhHPsSC6PtI
3hyFP7k5gp4wrsx+HTSx+UiM/JfQ5L94B7AAozoBQoq48KPmrCQd2jJ79DtxnbdXSpnqQLA9CzUo
q+5QB1hEiamhgii9aUu5ECAJ1jkm1EmoS/e21pycckclYdU78sFz6biVfRetbdPtN4Ml5I9/L+5/
VrF394UUTGIafdjFLHSfCFsB1sE8q0e8HYsw2EtMrOZDOtzUnm/tY4yjM13HiEJHGBSVMQ7WtT/T
vqA/J5N7b4qRidioten7wSELG2/23gCvPgTGlJ8wVH8vhD+uxy4a135aj2+dLoNtAsP+h42J/Onf
V/NpOeRiFr4jVh9kLcbH5dDH7160qdI4nQyQz8aYIqyrgh1ainglR8/55mvaF3/zs56Uv2n+2SRQ
tlvuh22Cwa1OB5sbCKM/vWXeW7+w9tlPWlE6W4JnvsJgfcrAQheGpsmDmMRnqn/i6S5IAFEwvQ/h
Urj36ZSo6zIt4wuMsWxDT7vdN7GOnL51hm/QzapvPONhWzjzm00tjQWU7buQ6ET+fe//YnL4Y7LC
4gB+kI3hg3QNtAnuEwnbtkbrdMNp1EPwiNoT/AUdT3Tp/aMxZNFx0KTYOHTMkK+5U419wK+uheYy
a2HC8cXT+ZvGb3Ftccgk5tYzFnfafzV+pq2MfJj4VfhZ8js6cs7Jw+sNZ8Vuhh9eaQ7EdGE7L1u/
37pwgW9lqdEppk9ySHuNPe3/+zahuXKdZd8GrclH9/4HTXFXpQRxoEwj3PlsjvBTdU+LVmUwtvdV
IW5FNyFkl2Avu4BZR1yrl9GP1XqOrZ+13nxJu/u0l1M2mB4RGGzoqA4/1jk94WnEsyJQnhkQUpOS
wEGb9jDpPRYBW2zsMgkApOQWItbIX2U0acAg2Oa6pSB5cjDy3v/7Fn1eQz2kg4tbZpFB4nZ7f4fo
Cs7U75w/DE1nyRmJTg9I8Fnn3dSh91E4UFAHbVNgG1sr6ayvntDyor5fEvn7hGixT1ACAKx8//dp
aTrwCIeYGWWV3eXQu6x5NM7jZBtnS3nGWeoW3qmRQWGRylev1/IdNleLctT4wtnweUEDtG6b+uL2
w9r4EWZpIFAqK9+mnHbZSmF1uD5BMba5LSbbRvU0tFsLtMMXVeUntCQrJ6Q0EwWubpj804c1zZ30
zBlrdjEgI20R4gc4I3s6tW05fddnz3igJOgPBVqmu4Fx9C1gkxT8S3DlNLIDQ26Ta9vgFdtMOHB3
SMMpEosIP3IsJeacgKHbhiptBxSl2Q5lYB/yroiOhdnpr8KYi+6LR/qXN4raia8NtixhBh/9IbTM
ojQpsWYQZFMdGqJctpkZOVd2Y4hNEAmP5mQNMgbSMzR17eHf7/PnkwQmK5wYLIwcJXiYH18ojE7+
qKMrtrWkwIA8Lgd6ePGrQpTG1qTh3wPmjQoKsTgxS2aPdfDzjzEjpuFyQcRnPqWTZNOtqhmnRpWW
1bAinMaxv7hRf8qg9+8+d8hcQgQt0/q8m2WpMib0jEkoI6uZDggF5iic4ip61hLlHgBst9fFiCjM
RTL1WOdx+ly1SWCFSpuN3TKB1yyY0d8HI2nIdlCpvm+GGnYC7l04COgI8qtYZmKtV3G6JuwIBVnc
QnBTEl2G1tc9HWM6QqVm0uLS9Q3BSSPnCrOqHhJ86EYYgZpmoActaqq/9Az8ZRPzsX3CzgVpqVMs
LmvDfyThtU2rrDEplLEnk5c4+ud6ZPaupYs+yCfKMRzp9KPCym78QNUcY2zt2bbm+RT4LakfTMUP
/357Pr+7Sz1pGiyI7BcYmd//ogzQVN6CbA0nNLivxVgVF6lKGoQph3CIoxV4miEDtGHFuP4HMXyx
Gn9egqhiXctkx8IVG+gfqLZMoWkcSl9bNdLRXxmliNVgK+0s/Hm6GnkIqyFov7ImLhf14TWEG42X
28f0u8h+31+029oF3OQyDrEn0qDuF/jDF6+68+nG8orryzK3VIz4Mz88aqbZTOKll5AR0LrOpVk6
nW1aTJIxkKyJYoMBQ9SXP1oCydZYN6ElwUeYfWE9kLyig1pPowFFK6etvZXMzjfLqmAMpu6D8Id4
kwylyQmqeuHfVecyImu+xX+z4sLmkx0nNPQteTLYytaFm4sj+sCDzP1LM5nPA9DmlfKUvlNLLxeE
hH5r5KRlmanRPk/CLH8xQoseSmfpDmZy6XUSd/i7bbVyLaT01zPy+pVMe7UezfIO9Hhwlc7eRqaS
1lLZBbtU02r0mEDbztg4gm+xZ3BeXSAzTGignT06HbZ6+F4lrUfQ8b3/hWfoT5Pg3UNe1hiLgALK
ZuxRHzG7alDVKL2YO9iD0wuFxyR55dkFaMgEJfBvFvPiKW8QNrkdqKw0iFsTCYCzJWtWC+3MpWnt
0NxME8QGYO+HPbYSj22xKfIXTQj7xkgF701XR9pGlnSbofz7jrPq+qb9rebafCNCEp8JaYvF/WgH
5S0fIMr7kX79ZrKL+SZAJnjM/o+982iOG1mz9l+ZmD064E3EzCwKQDlW0YpG2iAoioT3Hr9+nqy+
hizpivfOzOJbfJuOVrfILKASicz3Pc85htTf0lftvqdG9ZCPkbK2p/AhwlKLrJf5+xjV1r6r1OWH
aofanjVxXOVhj2MZPB1VeZevQrrLxuEQR/TUi7zf2s6S3drUvZCJtHaN//8CEVGNknWbJwgVojos
PllHfooMgYGioiALO3IHMuFU5nu3tMkIXCwrV9jnNYZ2SMkU31vDpHn0w41NmxZXTYKtxqDjcLBq
pWiB1ZAbbKo4v2+yqqu/2eh1LuwMkw1K4/m4Pa1z/9eeu//ITReU4G9muv/YmPf/Rc9doIvfeO5C
VsTP//Zc/Pi37WuzvFLJiQvO+K8nL47dj//8d7F5+5t7hincM9iviTxU3mB/c88w/gCA07Hk579q
Bnqev7tnGH+oFgmDFkVOVVXBwN+7ZxgmETPwc6QesgdV/hX3DMCf80Ud2tPG0lfhLWJCcpwtuLzs
bYM3DX6ccTncieLckzKGxbZXguZCxxFb8mqMxAECSjXfTnLeXpSTZr4QRsfeCRVw8xSOsvnChqF5
YndJRRCjBHmlETeNFdCcarvaMGvkykFFozcyQjySRgw4n5OeXpVnRRIspexUZON2o8MQzRKzGmZ5
I2xvq6gTh7B4RduuvLSXdGQlaSY6rnQ2wqBLKWrNcnVvqYFUXxSUyepV2WrrYGyXg1Vn0lqe5War
E/L6fe6KcdMAx20mAPkm5HrSQkZxHRSj6Rcm4n7XDnJkMTi47+nb17PXFjbKRlwrgYfMbraPUaCw
wlhLUXkmytht3Ri5n3OtQF7weGsri9IrLeqjZ2q0fPiC4imdWtu+KAusxbkBQ3GFYk/WqMOqxpve
AUTiJpiUFy3xi2gw1aa8Qu89IMoJJ+vVNodvFZ6O4TLu1TScUSkvmPamVKbuTbPVb9AhBhlCyDnB
j1INL5NOUS6Tscbsnv7uZoxkexWHY457UUuHmUbiXL6UhOwe+pYGsuuwf9yEXdQF93mbA1BmRoyk
PiW1d1hxBOJQbJLcnYXTfB1gxUTPq6DLRtrhWFerFJKYKF/UP1Zoo6cp1HmgYYiXc7RSHFbeOkTY
bEy1l0dtEnpGFxXPVanIaE6QdypO8wW7fN0lJCm6kaWGV7/RW/ZNY1lzj2g/si+oC/ZHxcKYK6nj
tdkbmK9xtAvvgqHK7pSpmslaitH+pOzW3cQaaCmlermZGzXxJurLO6XUlOtqnOUrjRfU2qGWRqEx
nI7sHukJzKLEGofJM9LN9qjijOTXVSZdd5GxrOa4xbMDC4TInybaClHUFNsuaetdk2a4jwZJe6/q
w0Q9OolTxF4DGtJwxhghVDT6X1gfFNdNYuK3GevRYSgs9cpIeawwKs0PnYxwaZq0A5kdGEI1zqNt
9fMuyFFK0DnoQt5CLderSfgr00nVx9cOlewqyhbjDhtFbOcAU5E6hMp+QZm0QTox+NloV1s50urE
QxR+SwU8Q9WSZBsEy9SgE1PzjR5OwFPLOLox5hgbBTPgl7VkpXraGDoPhTKqR6mFi7ditS9WqhMG
D7TT6ktmhPPNKivpOnIkrrsecQxBqPQ6/ykNdxJnHQu9uHySjpPzZV8pJ0G5JbTlmRa8oYaRvk0n
4TmCesXT4uiHfJKlYwNnbeAJ2A+cZOtVaFpepBqPCw5xHjrHrREN8UbnROgnCN9joYCfT2L4vC/S
J0ko5MPS1vEFNOutIfTzskpRYD6J6ocglmtsPJmSqZ7GGzy8K7zHhBTfxC9rBfS+0YROf6pR7Dtt
jzpfqPgLoeevhbKfjFvLL4XaP5BadP/SAGxnA6aGXXtYBB0AcVAcCkEM0KeAHdCgCCzBE5SCLAjq
7osiWIPQgjqoBH8wpHFn4PLHWauza/uijjLFz5xI8tomfIoH50kVNAP99P6JaI3+llW4OWaCejAE
/9CSQPTqpEq1SwQdEfdter8IYsIW7IQmKAo0hjiDCbIiF4wFMaraHo9t/KZPCIY2SkO9MruFkHg5
h9HoSuu203M0EILgwIoDmMNGTHRAxzx+x+pN31cn7KMXBEh1gkF0wYWgG9E3EhTRs1r2Lbtb42uP
d+fFKIiSAlXFmqmZu0Bo8CaCPAmMwXc6WdrGktH4jh1+mwSnEgtiJVOnxusSGkQjn5Ovo33KAFww
XKvgtRGGh/UoFgA4GCKN4fPwacHAZFKvK151u0FR48fGAMbOBU2TWDA8fW1hSydYmx7oZpb0bq0I
DicoQuxgBZujzrSCK8HrOILcmWy5O7ZpX20HuVoOZm6/difUhyhDB5dEGSQEDoh8q2/zCQ3Cek3e
K4IXqgU5VAiGKAihiVrBFemCMNJT9sx0paO9LRfQ7oJEornSeVIdtILxAlQaWigDFNKx1wuOSRZE
UyXYJsr88hq9w7hpDVOo0oEIQsrTa01wUVkQhhC1oFKCmSKBj/Oy4KjquhMLHWwVJY3vytKyXazg
rqgsYIhaTLAY0l1VWN2hqZRJuIHubcFtkSNhbiJsFDxcPLK1LvguaIToxhTMF81I81Lux54mlGDC
WE1q0qngxJwYe33AsVEQZCMomSOYsmiCLkOMgkfSCTkzrUzgZ5li7zKj0/cTOR77rgPoS0qF+ovT
huNFu5CAowUy9sQhbFs4yGGGx2/4qgjybYxm9YYfuy1mUzkSDdLDvYfSZqSs3bjko0ReKki66gTV
4dQLYFeB2pFgjXu/oO9KweFFgsjDyNF2bUHp1SdgLxXsHtU4rBm7ItyOguxDNlw+6mY5XIyBcR91
cbBlDbH9TjCBmSLwQCqAuNlVyOe3S2mw3rKerVm/qh9SbVrXKMcRg1YqHvtuIfjD4oQiQp0cdDJU
Hjm90I8SxGIczOHdQN1uuwieURZko4NC6b5rAbwIVcPSUJ9tuFRYSENQkboMH6nhfbzCgpZ2XnIC
KKMTTBkIrjJC2e33grUMBXVpgV/2gsOM/kQyBZ2JTju5CgWxaQh2sxAUZ3YCOulxll9NQXmWJ+Bz
7mE/B0GBRoIHxQ0Q6feJERW0KPNR3xUGPoGdYElNQZWO4KVQUnCmgjhtT/ApwSHpughmzBYEm4oU
A2vzE7DaCnZVFRRrKXjWVpCtTP87KZFuFcG8cl7PflAwKIlWg4id1eY5VmBk4xMuO5iQs5VgaAtB
0xaCq0WsCWI7C9p2FNxtdEJwa8tq3VlwuYEgdEvB6kaC2m0Fv7ucUF76ZwucsQB8yW2UiDkR2K8Z
CAR4ETRwvvTaejghwqe/mwpuODwhxHUPTSwZAiweBWMcC9p4FtxxJwhk+wQjp4JLHgShHIAqU8IF
Wg5PAHN/gpkXwTXbJ8Q5PeHO/Ql9Dpuk8MbSGo5oAFMf1kZzm3BL0Fd+sZzwadRkzXN+gqpjwVfT
/k/dLuMdi5wf8jo9UdilALJ54cNm5ydOOxbIdiPg7UBg3FGv6hcOGp9hpc8NnLcMD0ErPsAZimoL
dvPZQxsTxFvo8jZO6tdoAc2zjRfdDGteOz3vYXyoi4baRhvq1XGp070sLbi4tmuV7W/RBDe1RNV5
ZL9jtb2bxOrXPBx+hHhE7Ukksd08wbnCia3CX2blq4H616MqtFtoALAjGpBP29K4csLpgXzSZJsA
Y+3kJVeftES1D3h5lDQohMBAcorNfBIdjCgXVpGZqMc+L3S3FeoESdAkkzrIX9kuoF04yRjAuBQv
PokbOmQO+DggeEhP4odqtjj2xCdRRPOnQOIklrBOwolcaCioFCuK356kFU1O1hMNXWQX//+0/s/Y
W2q/P61Tg39uPtpbip/483yu2n9gqEClETURR2F81/56PlfxqaS8ZtCkENoETsF/P5/rf1D7pR9G
DVjnCPTe3VL5Q6U3hBWwTqtMt0zzXzmf87E+lFx1TuW0JtBHkI6Hc8dZXxLlAlqPoTdYhbVvuHvd
wq6wBeA1/a5+cf1nfe+DGR6f7nwojSui4C/q6zgxCS/P90V28irmqh/JAsRCDnsda4i3sF3x5Tzp
lYfQe8YEJgm2kYF1PtD1srgReZW+HjjtXTRrV72CkErq5gW0MI0LNIQYZBwdtrbHRSHYPZXj9NUc
OjZr8BU4WyW6vhfBNQQ/Nu19Vxqu0wVQtlK0aTvCWSS6oyQyDAFa+xxQskOXIY0Wxd161PH2x7ie
baKiP3ECRMZdZyaKTx3LGmrgF7pdU8ZNx1tcZPK7ZSmJiEHkiVI/GHLZdaYp2ASD9RbaiQn4XCV7
G7s9Dw8n3U2dWqBUURxH/lwo8zGQq1tDJIdLWYSFgF0FKIHb4VFTu+S+zlvzSdMLkk4WhUM2SVvd
j8aS5h+Ej3E2JrHc3DR5FkVuicZzjVNQu3PIRR1XqRPMr1WuNRcRYpCdqjTpNViqha+6M1aHrlf0
tTQlyw0v7VVg68Ur92Xx4SrqI3Ec+i12SKQKVNQ8yLZhMUZ3eEP2DfWEvswvFzx3mw39mHiv4aHn
W0oB69hkA4EJbEuQpFJ67ipSHxbJnbq9VHMC0vo08MougJ9bJn/O0tdgYrOIowNkUf3mlAhIAue7
w9p7oXeRuQ2JobnSJsI0JDPhPZE3JAmMOhmOQZocklYKfNNQLwpplL10fKV8rFD5qNQdi27u4mBK
RBGkHf+A8JJCgxQZXMHdmU06be32wV4iTtVTc9OlekJOohzjaNzua9V40ocZTY4hHRwn3k119WY6
9Zc0rzGwmk1jpxHJskqwswolnUpGU1ywEVkv5Hjw9svdIsLQmVhoZTOr0kVABkhbEZEzBLzDpsbw
Kjl4COVEP6gTrj5LV1LWmatNtUQYxpX2TZ3qMIvobcscOkSPoBjC5ia10sfcyHNXrbNLvhn2PAup
coWV3SOY3pAx2ru8UzNGdl5a4PsVyaRPZIBA2mtX45ij/c/1H2P64tCCpatTPdmdjq4YmOl54vAm
ZhgQnhrmO/ynoIgyzJnH7jHD3287K2L+K5YOh0eUO6bmIf6dbVMwf4YBVxNgxsjGjDsP4Dnk6YVI
2B/YP1D40rvKiwVZE1lwiJG1HTvNuRwjg84E1avFsGuwqeWSdze6ubDatKb1tVDCp2lO7pk1X/Ii
WxsRYtReQqcd5uFXBoixPiqOgZVKTId4C+5aQaGnr3NMUIY86isYVYpZdox3ArlA7pjhyphq9tOY
62vFmV97GkXr1BGTARp7bSwdsBxlsjFb7mlNPOCW+qjkePiRi0LFPAzvVFnCGGy4wif+vmzIrEiS
ln1aeo29/ICPZLhZ8Blk96uAebb3QDY39PPeUK4nO6Y2PtTOcD04e7tNEncAwsR41a0H/cuckScU
2Y4X2dGFFeABT0OeykIR3yDD20Sxhiuotba08la11G9moBDRNK05cUIuNfSxLHwTuuYqqdMvAC+Z
cMFfyyoSAkv+7kwZ90rVnujz40aq0tOa5DUpTBAy9ErW6nzTxhUZUPNlo6l+ZA5XU788Buoib8xR
kUkvhdPCPj3vcJYKx1VLPWVrTs1Fp3qFFe9DjYlOLIwcyjfEIXNwMjm6chKz58MYEE2aAQqznt5g
PhBuyT5mb2dt4UK9aenfxnIqPFgUH1s7wrEGctxTWz3Y6n5OH9oleRvV6SIKO+huMs858dtXutJ9
yUvpR96kgAeTysNS+v1s+gSl3JjS6JqNVftqOFx1CZgaZSxPsW23AmDPJRNo3dR9TdO1lQLVgJwV
8tPQZ29uIJW7/NmysV2rO+o1AIoclFcky16yJ1trOFuVNLZWuq5f9wV+rlmMCyWL7yEc42+pNm5y
CSwxmg+8y6h4LCwYlCL8iHQQRPBKQiYObXErrWq3VRGhNpXlD8mbrC++TNpWnOTXhGvFXoBEWinS
HbgByBuZScu1Yip3GBYebYBSsij4pbinpQrsWls44vDG9jb2UeU2nl1Zt+gfjxyMOP0SxkbF1blQ
jSujNvZxWK/7Ob3LkfEeqymP6KzvaX+D/3LkVpJmXVJe3qhyzotQG1wn13H+7avLmcfSIzPJpMJH
Br0+Sz8sOeTwmlv3DbVQVOLhj6xRc7+zbRbcvAkfq4UHVm1n6pL9UzSqCb442bfaaHuMH/p+ozNs
OFGxtYzvfUOeZDZ2+YbcPuZmbd7o9ST7cxTjMpWlG3UCPJBDbWNLTr+nw7fXcTXZJqW5kbP0S2+2
x9zpv2nUL+nk3+f6DKQVDy90nZ/1cfSprsAoRi/Eir5E6UKKWpqTxeLcD7H8ZbR0yso5WhQtsjOf
QJIXp8ruyTj5Ghi6vp4CPWWTIJmuVIfPXS89ObiLectCg7yqZqIdunmvinQkk879yqAuOunUcyd7
YV4G6o8ywKARo5VmPepz6Y6DVu94w3kiJACpc6tvQ6hgXJwjdyrZ8ICdXTjd8KJM+kEynAcJqTKB
rZNCop1gvpFAr4rcuGltxWvsRQG85KyUNnq27oj/IURBD9yh6oy7Xjii1FZ5GbTBD1ogu8mq9EOe
5FhJt6oBPt4+hYN2p6Xp/STTmVXq6QK9+71uVK9FVF/rzvJWdg7mBRzZN/zpwVGGFraVRmjQSqMX
WdJRDcOFdm76KlnxTajK38i7eGim7rtM7ClzimrCgLvvRe8ElJJbFSBfDddcwbdMkUPsohZmnhOE
67nHJkGteFWY+X3VwKXreE94tpFVG6mbSnrd2lusmDA9ib1WefFssTNWhdXqJbUiGT1NP7tD0Odf
aLliztQaIqLX8CKS7FcYfW8SiWqxA7axsie2g7U90yUl7f06W4pgx0YNU3ty/Vasl/VtMtG4SNV5
edI5o7qIdzo/kofMA/WQNmZgJ5dSg+tmljYy7o91scvbuiMjN9nIs21Tb0vo4cfGqFDVJhFqKnEM
RoEQb2DcOVfWuYPSLvd5i14agJo+Ms9y1USicS3Z3ZtDwts+g8x18SSuV6AFSEHxN95MhF3vCmBS
1nS5dqdBztYwYda+bCZ0K1a33LDZ6JiBxuDpIFlw1hGl/cJ5qIkNX4cW7sbqcOUUwyEbo5HKkAmQ
L49XZt3SUEPf6Q+E54koxIoltVsuNL1RfVnpl6dBtTzVMSd8yfk9K8U0E4pcoXVtdoa9ByCrDwH5
59dDmKtr2ZT2SBLiG91BajMSCOVWCH1E6TGATTTteGWjjCTzJzpSkIj3qDMPbHvyzVBLMb2ZY81e
zXUaa/BauQGtrmhyUBqY3E7i0ZOlNttoJlt5uaC62vRS79LuGVd6pr7JFrvyQOsRU3B02cRqk1EN
VQMKKlbHmg94qc3Lm1mSidOiMk7ZsE7Tlz5ANJFG0uVE/BH2OPaFRbkUo4ncOCJqjyl14XzhSEH0
ZbDyy35IHD9QLDSCOpYhcvdQsj/FxzNZGcY0HuolWBM/BRSpmPu51VrqpvkVmZPBrp/YG2a2+eKU
tSeVy2GhiP6idI5+M9cL5txUM7Ct0fYR8qkN22M6FVptbXLUB15T59bXpgUiqzJUePpSP0nzaPul
WjdvaaC8SbQLNtSecGooWu2YGDQThra5Zk/S3OA+QT4dcBJwT4q/3rIEl4U8s7WcBilZB9jx3yhR
F+6mdDpCveQHVZsKlzoqiimaNxtlzqcTSsVmzCahKdQVzD2S6yQQDvYILu2jUbUVbjBZso1wvRmF
I5xOCiIlrJwSNmlkmx4HWwBcbRL+FckibeIppp/A/q2QfFKbx2/hAiOLWkz5UrZh73f6nNzghZfh
l6+N07LOEym7nTPS13nSLU4B7DA1T4lHx08c+qSrOq6iBzzfsGRRIQEXNwml5ivAMDl3eh+TDY59
av2k1JK5i6Sm2XHjKaWWWdzorqEgHYIvJ8/FGxMp3vWkyz4ZxRCw8ebp3lDKmuPbqBpHBLVRnoJS
l2GHw1UQwY4POS6xkjbqlluruX1A4EazUSs1o9wrydCz30nkxB8nKbjO0oL9hqbn5Xas8+w5wpfH
1+umHo9ZQOgD51DFutEpGm8CVaeeNFnag7BPe9YItglWWulUt2k9tTR4unCLfRc9Jdxg+q/K1ET9
Wk8HCqspojgvGcP8JY0mlvU4HhOSBOnO00yPmpotAbjvggqVRSMw0X6M9CYtGo5Yom80HuLLKav6
3URl7rrBjgXLsUmRl41qNtniouTS37qAKAfs+5ycfMW+DtdSQnvYbXIEVb7aQOnsyt7JW55uu3lN
1TylmUE4S+iikAjuQ7mZb4Y2daTLNnHCfFvXURgfSQ3P8ZyVEM9tZn10HGSoi4zRkqzfs/5OCl9s
qqkrjDOc69GyDO1CycxG8kmOIbuKwoo0rIOYYy6WvqM+urAMbHSIjqebJ9kYRKwIVx+/9/RDbuoG
2+6uybXCN4bSPGR2UvqjHtQlnmQ9DKqUlwY/MDvKpWwu2Q3d/ljkzbG4omdLQxxHVcNYc3FLsa6U
mAgudo9vIcqM6zzpxnupL+SXSNiWcV4ncatv54t5gLOij4xwNmA3emc4cb8PVYLfiY7rG5/Q46+z
pgS7xBju7Kl0EsSUuSb7NcXSI1GtMxGIlfN90qcS3/w5jDZlBUAqLA7Si8Iqc7Is+hzXM8IpSVdP
p/apwtOf4L3MPDSI8ldanTWcjISGogLEbqMIW0p8E0k+HSk8UnMIGuKJcAu+GUprgYqlCpCLO1e/
dTLYr4vvUYcyrSItZMW7qwTB6UupxzaCNxze+BJHrMYC4edJ51RpPrKj5npD0DfiEMbOC0OsRW02
rz7xQhz2l0p/1KcIZwpuXlP5lERbXu+6/KYGZX9wbI4kcZO0a9nm5LEkWrENrfxhQfC14ufmVV7H
9w6WfHRkZZORhmrX5mnqc0PmmlDYyiThNJCq1YB5lZ1p1A1GSRoOdWFpa9ILd9CnsIu4wO55AUY9
W3/jJWkC9XswaPIxa/poC8dZPMVOjJFLWcmXSaGjnqB5f0jD9rbBmonCMyUUpiJVRbQZXTmXOytb
0khYHXh5pcubQk76y3BuscEouuUauJLzYm0FLx3U2F3ETZxotyYD2pKALTyxGcHsB5Q1jDabV1TY
VqGmd17ccS5ctVpnHUKV7wD7QOS2U3NAiYjBA94U31JlnH1NnpsN9l7IpKnKc0aS2wscGe4inrRg
NZObtDELaldrqW4NAE0KS3uNKskq0JMrW7ex5YoUrHoCm3i0ozOk+batJTR8CuoCng1Jrdd6a6lr
VW+7ByvDD8IqEhxYqp7vKWAz5KaJOj9SfWhusT3wR1JejsIvCXMetaK/GsBwxcnA4XluOKwAl+TX
8ZRY31u9HrpVOcXxxaKV+GGRdNKSY2nleymzzC0cI5+I9h6vEvggnAhUpfKgogs2lMsOOwzbtUiW
e8UoKfHacQz9jNyEaz2x8NrDCxZBpVHCsSHEuVGrluBLoZIbtSz+Tj6yczdTkPMTaYjvVVMpHsy+
MvaVGipXkd2IvqJmcOyMh31dAGcO6qBYG2oQc+v2hs1tdorIOWIO3m4XYXtRK03ojUaVHqvOwq1D
J2ZN5+x+oNCgfhsdjlQFzZHvg1KZKzyAIJCGiLZYpWR0DOOylFeEmeXFOrVkZ4XHbexmZqmgyplQ
WdMDXr6GXVNtCntmK0JAJx5Flu5PpT6vswS/q80IYuzaGPfkNKsE5FBY0WvYVotX9XnrDY1ivqW1
TVQLO1802k3vBa1S+tS+eeRpP9Wv5XxFqDdRK7My4uDXj56TSv6c19QRiSfEqdLom8tebSDIu1G6
KetUWYcY+uyNsKOSg0GI5MlByYHFXrRkL5td8moN9nPgzC+zltZuyV2S+FI5CPaJ10+Ss5eou+60
rt7peaO4YzkeRiVVjmqJ4U1ipXTAl1F7xnyuvxqLUPMdC1cFBFHRD5wbg4NTP6VxXuIeELdfFol2
uRBlgJMGIVpOI9mZgVrfcSjBWRPrQfWxc1ir7WaqL8w+oW0cx6hFqsacVuWiLGtcJeiya8W076Wo
8qOpyx7ZRKbredKWbYQ1YucOYxzjWmqlrlEQ6oq2p+hID3dQxDbUP2lMEXCeFOUXuaHPvErq8plM
+JiQ4Gx2lyRXfAL2kp2GrQ2Gemr4pTJJrKSepM4aweCQESzi0vQoq6hYVroM/YlzkG0f+Av405jm
ROovmYuh8idL8n8t6zzGL03Zlm/df3yQaP7Xf3zQdf4j8eeHn2n/6/Q7wtfSe+6eP/zBP7V4bvrX
Zr59bfusO/3+v/zNf/Z//kV7+WWuXv/z31/KvgDIun0NcRJ+L8sUmRb/WNa5a14zNJ3nP/Bnn0gy
/mBHIPSbsmGiOIbF+GujSFLkP0zizJBRQo/Z1BnonfwlB80w/kDGbpOrQUqao1LA+puS01DIQSMb
Rdb+J0pOfs+7ThEvcTgWx3CQFBk6kWiiWfW+fWNpQV9XY1+5bRtjq4Txkk7rYWs6nq3fVphPvrsz
v2gYfWxM/TTcuSV+P6ZjVzsUq02ZRyYj1D2TXu04+kwf/bErdRoHGoDWlM4ezAaG+3hZwGZlajgU
4kY325W3+DF6kvuSHmoSmFf4en1N/nw0mLHMqF9c2Ec97E8Dnmz03wmyo3zWZEmzS1fP422bLZfL
KO9Y01zbUq5/fw/PMMifxzrr7lULPHJb8Z1RBNzEFy2BzCv5rvPNtboNGPiT7+xMbP7zeGdaX0XB
q0Oe6fgMT4NnrAuPSqtbfC/e2GqtDLfZYLbVfTLoJ1/g6TO9u5+yAbieJCEKpuIVuZKS+b+/iZ/9
/rN5j0JyVrSAqkDflpthoMRT1Yn9v5wUZ6xYO/BCmktq5EH6mlYb1aGQYz7ZYfXJzfrFU/V+tivi
IX93s2q7w3NnYByIXD3cF+neSDb/+v1CiI4pJfQtiMfZnCPYM9N4p5cupoarZVwXWIj8foRfXcT7
Ec5mWRZ0WGxUjJCnik9wFhpiZHTBw+9HOSG5fwdV/pzM74dhOX5/ryIc7PRRTyjR+7Oruqa7bKXS
QxXHpmxl+Olu9hACre1L/UI95FfSj+Wzb+uMS/v5I5xNi6lvbMwylgqBk7k2nHElGT8Go77t8DZE
IPtS0/jDBMbt+sB1ysGTZzJmkcw+/v5WfHbDz2ZNPOZKa1R8DCg8CjTr1Iyogf+LjDRXy5vNRImA
JgHsFaXAxxteRh1RQdhms4dcjX66ze4cF3ewy+QSl0MvXH+2EitiKn74hs8GFNf97mlQaDdMca6T
vGFjcYrb2/yUt9/t1IuqR8mWXT0jJoHkaP/3t/OnFQW6AqpX5fFQBOR7tqLgCxEQVR7luHw0t1KT
7jG1+YQg/ukbOxvibOIoM1u6KuDKzOEw2Xcjcuz8E0XHZ0OcvzhnzZiCkEmB7O2qHZqjPtmHGjHe
72/W74fRz5eTHh/gUEqVHF7va6GjSy83S/dZopGYWR8nAnSwClkmQ6YRTnY2wWdbW6xBbDKKJ3Wv
eM53qghu/2JtiIx6lLx/MRlSzPSP453duyxYQvwyGa/1lXXkahcF+VDu5CougriNk/jBJ3fx5yn3
YUD7DOfMlHDEXo4Xc9fsjOqxMD6JdvtpU/PxghzxLb57krQqJVqBYG03VwvPlLcSu8JZ88zK+/1s
+HmHcTbQ2bNDG5kIGDyq3WFdtFvppfBi3/H1qzTcYMW2qnedO28/C/n71d1ziA4lNJOdNrjUx6sL
OjPDwd8q3dBewl0iWeRVye34ybV9Moqgtd7fQ6tVCtJViQW3E6RErEhOuf7k7v16CJ2QKeo2umGd
DREbJUUFoxKbXWXd7VKfo+E1yqddvWaB9cqt9cn2+uenF+yQFvpfBzx7sNKkBhvSOTFTVqesUWrt
Slf6ydeG1Ppkiv9qCr4f6uyZEs4zrUOx3NUluhqvQUmp/FJp80+GEbfofKl4N4x9tvnoSpqxYzJU
buXkl9b85kxtu2rycW02zRX+U9v/3Vd2nqo11Sb5uZCqrn3U9zSI1ib9iMQzPQIn1g1dZq/bfPat
/bzv4Cl7f5FnEx7Zj4IlAIPiaFXsdJ84FJdwGv0a20hcKPzY077+/jrFt/P322rjpINxoHi2hMEN
ssazXaOSmkYbBVXIISzcattuO651DimfXpn4ej6OYyiGSb4yfIbJv53NksWqpbTAXNCVtvYm3cZ7
3Ut3itusGvefWOc/bjDEVX0YzTpbdo2wD6zcYDTnDtmIRwbVRXxNSjjP2mebmY+P9s9Dnd3ALMSf
m8THgkpSPOxmvXzMKnn8BN4+O1D+OYqlOrhAKUIwer5Fs6YF6r/igpKD9RJucW52yR1xVrIn7t9n
1/TzpOBd/G40cc3v3ip9bSQ42LaFK++7nbJNN+lOzPnPTiwfF6nTRUHA6sR/KKht1ZMvyrthmllD
em1zUXJsouW609R9o36y9J45bv08yNkjZQnO0yza0IVm2lGf9sZwpW5Gn/otWjYfzfvVa+ZFnnJr
fbNXij/5tMPlC/OTF/WvvkEu1iKYWmELyiV/vKdGv+D3IC52ucLsINzClm50D+ux2Su9yP/sYHtm
I/mX6xYOLJwIcbU5z3LvityJcIMuaKfXtMM2S0ru5fRgm9RWzGuIkoL3Av5+cnnUsm9p8qBH39r0
kppSvtDZIWDKju+auna7JbrMlv1Ax7v+ElReQLJnhRNOTJJ2+4b6vwlvdWP3+2Xp40vl509/9v6a
e5ttgbyEKIf3FS4OtgJaSO5id/z9OL+cgu/u0tmyJOnkSTg5PfWkWBvzEZf6If6kGPSLhwm3a8p4
IpKWDqfYA7+b5Tr5kZWdoFNLds1O2w7bfu3s1e1nD9OvJ9i7cc4eWrx3LckqGua1O3jSCjG1G+x0
z9qUXnz1PxvNhj7Da4fj1PnrWGlUuQPyIrnD67zFE6NRlD/Ma6SSm/azl/Ev3h4IK3HvokIrDDDP
7qFSheQ7tLh4oS3c6G7hTVs8SVfOplxLO+2TufeLFZ0asNh2Gga2VOdPqpZUVlPkrBgIkcPoQZk3
v59zn/3+s51MQ0y0tBjM7abOfD6FZzUvvx/hV1POYqYx3/BztJyz21VniJHNmivA65P0E3l+NhY7
3+lCt2eP/YzqH8GW0ijputaa/Pb3o/9qJnLOtg1cL2ScbM8NmFTyCuio8W3VTbWODIh8guItEqmS
paOF8yIzLlJwKEMykq1ZX0mJ8clnOMuBPi0gGgIogq1UnjvMGD4+dRj1IgNFAglo5fU+LTSXvtVF
sVP9/ybtzHrdVo4t/IsIcB5eSY17sr09+4WwfY45zxRJ8dffrx0kllqEmJyLBHlxsEvdrK6urlq1
Fs/+PdOyx3nbfFS4RecAzZIN2MBtFjjvREpSvc+D6ev9TVkIaOiVQ90qWL5EInT9e2xK+JA/o/2Z
uEEDaLtojrPHj1vT214IaMy28MKwcV0PmRDJjuaZZ0uBzU2IioCtrojkjLjeX8zvJoCUzV1ZkVaT
n3RtCFWPiX5/2Jw+qZ9iRBd2sIwhOu+jTrphpu/9+NV5tn1zl267H/3zagQSTnzvN4hDcBlXK2bU
9QIk1PyGKcfAeqRM+Mn2tUDfpO/Wc6KFU2uAV7EgdUEpmbmha3MjZGOVjgwTuIuBmdjId+2Vu2jx
3MD3Q3eQhpJJSeTaRBG5UWmpTehPu3DvsZ6h8GHPrY7Vptz/Zo3w739H6b3xr1NyaVG6Mzzbjsoy
QiIa5qNddKCd3j+aR/uNqLC22Wamw7tmciE2GdwZLs0xOKdu6krWXDdnOqvwePtqkBy4Nv6GqfVh
tDbKSxZoe+udujtvhufEeWA8JF7Z46VjeGldv97iUxdS8wPF4VcmvO8JSi/p4VR8a9fqMovH8GKV
0qfUogpZATRFgMfP0G4wr2x+CUdjJcr97v3dnAEY9mDbNFWVLO96ORnCzomml4oPTmyf/gTfGG/Q
WAzmbftu3oLJ3bvbcu9s7rvN8if8j1X5dWXCrdC3ClbVh4SnSHtgrHeT7dbejIsn7s/iHDmE04oc
tBkzpr2ZgT2E01/316EvhpALC5I32JAPKmEdK0iNbYpfE8WtjR6M+3TjbtKdu+k2BOm99dLzKAgP
02t1nF5Y5spuLh5Ces+aJnSs6TNLkcVKrdjWYxQNeJ0cFX+EZcGP9iDNdtoWVZn3q93JJeekziBo
5lTTRo5d8poGGuGSoR2qoMobtnebbWOWHO7OO555z8UuWj32iyYh0SWrogAAzdy1Se18dvVZhxJy
Vs7fwqQ5OAZUYegkfLj/SZfswD9L7kG2SBInnTuUdI1uFLwcNG5aMC8haH/GAdy5X/lqC4GEOh5T
oFijPy/fs5BK1pGrmxHgZ297HhFjYgqtRXOr+9+fD1eGpKt2nnU7tltA5/UTUMaHaG/tNVLstcO2
th4pksSOCWcR6EL4LqrdKateGiOBtG5+aL1qpUeydM9dLsmUqjOMhisn7feT/Ojujc18EO2m6ihq
QUC9g/seYeJZUoi8MiY5O+Q7WQZgD1xr98nrXu1sxeMWguHV35diyJRYilrENipfFNCQyTkYe2W/
/rxbcOwrM5Jj97kC9qjGsbUcmhEqv74XqsEkJurv79dSOALrQvLMOIZF9UDaMMec0gy9kJCXXX00
g3qnFHRdh0AnOGSb8qO+VhlZiMJXBqUdRDyZKSrjIv4xtBHtgaxyq/w38U+cGMkjRHmLPqDHAYZ8
9DoWWV2PHmIIvBIV0QMMH0ynwfYfoJz1t4l+yjQ6j3H29/1dXfh8go2NYV8XBUzmua9tAlNXzBPi
BP7J/tJpO61/RTfxvomlZODShgxwaer0fG6EjTEQ5a046I+MtRxNoII+1F5+sUk26b74fN/sgv9D
vw8fjMZkPG8byV3MfgIZ12BV+P9p7x7HnUN5Y7UEsBCgLIGzYmQeFQyeMdc7SAdjRCgKOyLVcQ7p
DuHGI3rTgbVPD+rB2pwfvNXgsRSqLAtdEoquTNbdHIYQ/u6+7vAVcTeLRwaHQfhmc+zejD/WbuaF
WHVlTToJlVKEJVMuWEM28ePYNqhcKrRg738xCWAhsn6H9jeUN1TjeaT/jgAXLycF1n6lcSMkaQ/9
U/103hbb6F32EO8Yj35wn5AlPNoH8YIC0LyNt95KxFzY1Gv70qc0s9gEiaUw3LkFBfsKJ/UhOtLz
DXQKr2vvxNuT59Dc8MiuQOpRpxL/frHY0I2dcphqOvKN4SunXzm6Gt6akdsPd21EOO+FEeYwutiL
kXGMGV4wkuRtE5q7+19tzYT0sJ/UWYdhDEG+vPwahq/eaQVWcHu+HN2wPVELxd1vIpSawo0wp+iu
6Mpron4zi+8deGF9LZ1ZWIbBQAGfRNUE7bWUziCSkheTDh9jgY4yuhGfnOl4f6O0RRP8fWCZNv8j
4JyXH8O147goihgwnHNM4QTelJto6wXZ+Ii8p75rg/SBeu/KoVozKv79wgO61B0mqwDY7Kpv4OcJ
3XcrqxLf9/rWYrMuViX58eQxsZdkrApOlBnaAeDxQkK4TkYkzT+cmMoOP7fzL01pj1wwJkoCs44i
hOJPSbsp0x/3f85t1HcMEgRTADf5ZprkjeY5Mo2iQn/V3GNvn/Fc6Y7rHaKFZAQ7VDLpEgn2Ernw
O4+eXQPWrwPnPfk85YJ9Qa44folf4UIK4u3aZ5SgSb9jI5IaKo1Q1wB0K7dNbJYFxQffEc76t+M+
PIJIPRKXDv/kTcTagL86HDnP4eBdu0wGljzKBoYxlQJKOiHGA5IiW/FLCbjx7wX9sSJlHk3UzhGD
Y/XvUh2FAt+A+ZDeEy+WTeh/ryMUTIO1eLh4BkFVQ38LBYgDG8r12pL+RAG4NMlBfpLtgBWJdwZ0
Un70QaBFkl368Z98OWog4K8cwCIaNFDXJlMj8oqGYwJVDT5Z7uIdKknKbtrmW2Xjbu/7v7ZwAK6s
SQtkGMaOYmj6AtgmFD1oTANVz9wJ0RIJneRoZeGJ2SOtoxgKtGTfxcNH2D2UbaM4H9IeFeCu886M
iUKUWJW6E0xODrpbR42ZIav6OY2gwbz/k2/TXof8hZSeuMiAi/zqLxRNgZ6kIGT0TNCdXcXwUV8d
kUll5mWCkyQYIwvdE81KX+9bXrharixLaQ3UnECFkb4MdEaOUJ4e4495yoT9sLLCJV+nbEqRXYP1
GNUXKSrhGhpTMTkiyLFh7e0IfgEI8ZgJnCoHIjn1vZZXod+P/SeFT7DLaXQ/wRPEzAe8s7D8bxXk
Zf3R1qOVJ+/iDgipA5pXriAFv/bNpvM6xI85hJUJ+6K1Cef3rf3WQdH0/k4v7gDqavA98YlVes2S
oYYRuEzDUAOU89d5e952fsJpDw+z5aMiGqSHbBeu7PvC3cdkgk56zFl3gO5eG00pCBrngcMOp+hr
0VZf4IJaC2PCR6TrDxsQetlI79HbsK5thPRVcr3Axhi0T+on41BxE2j75uh8Bwq8Zs1YsmYx2IEW
gnjVSB6LnqB3NkqF070bt/o22fYVgoK/wT+UVQ+6/vEfVAEhAWMgAotIgfCYul7glJzObWKLOP3G
3fdv+WhBtzPQL9j0QbLLg7Uu5LKr/DEoV3FV9VSkFHuAJjapvpvsLN4Mlvem7ouXqjvHHANN+26m
IwOFp35nuflPrYy1fVGMTIJO8dt4jAyUGsJpDRS6+Kkvfpjkw6Y6em3XkFsMyIgCgpoelaDdOh9F
PSDZxfuVI7NmTvrWRgEAYEhIMRj1e3J2zT7aK88wCIEWKoO1atRSEL74ynJuOoYAXjyqvQFi4n7j
7U3tM6xiGxX+IuZ/YLz4B0eTtAneBFensWRIXpVEc2xWPUG/T57c9pujHe7vnjh28rH8XUkRsBYB
5JG8FjJwBxYBOFNmqHbVRzX+XnUrp3Eh8zUtzaCRCy+cBnxMsuGoRmnNaHbp+efWQFp4zAK7e28p
9GrNzf31LCUuJJrAKBi5og0nv42HJIducqJQnf3aTF/q42kfbaEw2vYCqGMF9X4t1iztoMVjRbVo
LRq6K91ZDfK90YzMg1/bJxQrxidL7148lHpXFrbk5q4lNEAYZKMyLX0pa3BcnWlRGHdEq7Y/Nvtw
AwsGBORBD4RsNZ6t2ZOOVZ8kzE0gzxvY71p2UXkx36Mm5KvMdo2H1XRM/HrZDy9XJwL6xfNr1juy
bIPXTr8Z6fZ3QF+MZwEPiXZr8JClzI8mBr18OrQmk4HXprR+1nXIkwrAcdGh2/cUfAVicrXgtbiB
F3ak50GHv8RedRK9vfOvf8Wl4mkU4NMgWf9cSxkKTJkOK7OodsmBSRvccYB9B3Y7kmfrTXUon2Dc
fqdsw53zHBcbfVfsTp/XvGRpLyk5cN4geSV6SHsZtydgBBngSb3zrCclQYG7rMrP01kvgmo4762M
Se664ukHRnWl4HETijkJzIDwsOSpBxWolLU4qNV0ELDVgVK/y7RjVH8vBAek4OMwvw/tmtbXbWTB
Htmp7ojsFEVU6QBWUxPp6qmFeuqh+TQcNZ/6WwC1Ed9UBUusrBYvlxZ4aVA6gQ0woNhEziIg937w
JnOv1b8S1/NRGNzYhnJEv+Tr/SCzFMuImuRpGpcYaAnpaCiVHpctOlLQuFThkwNYulnLDsTfkE/6
pQ3pszUn6GIqPYMFZ4fq04kSJeOO06E+9NoDZG1E6LX09mYfoU/lv+j54C88oKRVjc6czoUBGnZW
IIFqdoqyQ+LXb73HtE780Pl1fxMXzsSVOWmBZxVEcVqVYN0eBF4wez5RUOe9+L9Dih2b1AD8N75v
3BT87LE2miEDJGYg0EzlPmYSxn6Cn3Pj7ugvrlysC/Hl0prcnChyvWu1kWLHuUbfq3nyOjOIk4Ou
fby/ewsuiB1uOBOoFYVuKaLQVkaBNFXLoIV7KYEqNe2eG1v9ft/KUl0K7R5LVXWV+SWSk2tPF5IG
ZDwV0OV2p2cHddvxHEmCdvg4b4tN9Ga9FLbkFpcW5esgCadER9MmOCMQ1k35poabvtADtRm2cMt7
87ese7+yyoUriAaBKO95JF83JZWwqM/uIDaz/xl/MHb4yI7U6+RbD+DOgZbcNyf2TDrZV9akPK+D
YMqsIe8L7FFFtaM4/Ti5p+c0DRGyVIyHavp5395tRAZLr8GZapMXM2L0u09ykTQoVTPGptJCkfqt
Pmr0oUUggUB9O3zKDygarYKyb1coDFKictlLmy299po0TsuQxjeNDysMSuN7Altsfz7vsg7mvLXV
3Z64a2Oyw3R9lWXoXfGGZeLoQYRJRGO2yrOyh0mRXPa/mYZYeFXCmm1SAwB0SaIp589dB6VWXWNV
03x7b+2KByTPNtEz3L5fnL33YD5GO+14/0Penvlrm1LErJjoO7m5WKmmM1MancznbtSerWzMVywt
nHs6gQDXPIOCB48q8VMuXMZUo7QwFbL18ku/CfcFEzoD2gdArsR4Dopaa1FaXC7Xh+LaoHQolAI6
f5h8KOPvKLQHxmfvJf6k7AVGx916b9fepwtNZOwBcyS20R6nXnW9wHxoWntQuMJFE9l8hjGMUqr9
VkyraS+mD+H+9nwAk3X/C66ZNSRICCzkUd8DRcRs9Yn2RZBvTjBCwOC3zeDqFjWQjfXVXok4S45D
SUlEcIvaoCARufyaDQ9X1RHDT4mpoj4WuBPg37W660K706PhyhMW2BOgXDl/YDwjzdwTa+s3EEEG
UK5tsmeTFnKzK/fKSla7tJOEaxsMqYaaMJXw6zUhfNJpocuadHg2mXRpE195IwD68Hz3n52grJnq
/m+Ghm7DqU7R1eC+sDga4BElywyiuvNJpXtNQjGglfoqvmJIVuE9Fy2IYDHmspZW3NyKkk0px6WJ
3DT0ugX6INxbh2Jfb8uX/2Iw78ZTJDvimF6c+66tw1NegAOARf+Lui0equf+R/mIhrnfHbWPdRD/
nXy+fyZulwYbHUhunaoncyPydqb1KZ57m+bMrCnPVjeR6xJlSoiMi+L1XH1BuNnvGvPDfau3C8Uq
40lUm3RqIKp0RSlzmDPWUVWBZrRbTU19tVU2Xhz9rycP1hyXehSvL2qstpwO9jConcOhh0qif0Lq
dC5fMmflpSCi/lXklExI7tiqbRgpPV7fIo3njJ8yCIbv79XNDStZkJyvdFpPb9tTFVjudwOVnOrb
NG9Dd+WLLPoBV47JfiFB9vvGvXC9wSxQ0baTOIB9yzCE3CIPR/vRql4NANJu9VOZ9vfX9fvZfbN1
FyalS4ffkvZRwdcZH7QdPOvaIXpA24ZB+Wnr/Ur9/llURsdg7aW1EEJwC+oBiLAjWwkI/vqYlVC2
Q51uVSBTi3LffhApS3sozwxptC/RXwS11bmp2+0VZQBGRXgtkM7L+BCjh7tUMXiWqw/Wrtvb4Jfs
nbpq5jZz+F1u+GNH2lM39NoBMVtaQMgibE7fxcRUzNgJtRVxva2HRnFSrz/i9cKkkzwgszhmLs2w
2oMgGJ5u2MnN19M58of8x4rDiOv5ni3pIs1PdZKd0SgPRiSjapQApuTr0E0/lTL90BfWQYlhUYO4
ovHzdPp03/jtOb+uq0ihuTac1q0MoBD0hV/aKkFbYlzB4N5e4b9rNwgI4SOQQMuogIRuah93ooy+
gWD3A0w0f3epL0al270OSju4v6TbICyW9MectJ0W8k9mAd92YM8ovz94+hvdXHnBrpkQx+IiqhTp
eEI1CS4f200DY4yPcal86RlfXImRC0f6ci1oyF8bmuDB6q2Btry6d/fOLnqoHyGp8L6LSZ1yWz4r
f0VrSMhlj/j39t0M8EECWCMhQ+Er1ZDUYXY/XnG5paP15/vQlbheU3ZKO00ruSTVsYJM9yUbN27y
s4lVYnS1soEiLshH69KW5N5ODKJn9PAFYKlzC/H86aNuAKSYVhLHpU0D8ALJHDhO62ZAn1dP3hou
Lm53sXXIGhoevdIr7+57tvBceTXM44nuvIm6kjzrkJNv14qW0p9misqx9+nQ+Q5Nxfydq3+ajff3
rS05uYCAidc2wFEZdWs0KpiaiNCQFFulPkTt0TYP903cAkFYBdumEQIAVdDGufaFyJgAIsBn7gsk
lPazhdyD+Q3tJUFl70UARXtevfk23w9f1R+rOBvx9aX91HhrA3Dkwrx9bjcI9ZaR3qHBYsOlTru0
3lV792lGeUX3p60YHFt7NC18Ql5KGoyJAJnBF0kLzjPFSVOVJzCEtMFgZUE6FK96Zm/06NuQlbtc
1VaO221RgY74pUlxRi6CFWS9RpoP7DGqcF+0jXUQ2bf7JLLv+DC+/2fZN8MxkC0AaACpSAH42qSn
tAjDJGys+KxiZBSizwMSsGvus/ABdVp/ov5E1cSQ8ZDRZGkKw2LCDhqDb2akXngvTVsGS/zy4/wG
6toVhxXBSXIZcLDgUESGb0Nveb0yfdTHAYJXBo0e3H33mj14gfUNqqqNvlEP7rxmbiGuXJrzpPjf
uKDfAIgrINx8/R1UaVsTPEp90E9+vxVGk1U8ytKdowNihVxSgLZv6myWGsLGbCqiGwhn81/1Lsl8
lL1ejdchUGgK5uPWfl3Z1qV1XtoUx+bCR/PwZM6xaKCp74p2p6CKsLWDam8jQBMU592wFVM7qwnz
0se8tCp9TAiGGw0udDFNWR7VIA60g0jUAT/t9MdVZ1205tpCVt4TkH/pLjLDbiq9kwrq/r35cNon
D+Gm2aTfxbRovDXXdnTJGkSG8J9SzedrSgnsaao9Y1JpDgoQjsAQajAZBHPQfej31lvtr5UPKE60
fC5s5npV4jXFGkv6gKjVn6x8gON/2BUv3i48Dg8gTvx2XwZrMK2FOx3osyCjQ44PLLwcXIrydDZL
miFh6gVn7TC4+8kOA1v5fn9NC3kK7UbGbcH9CXSRdPbKk6uGMISVgdM28LrvsulNaX6Ej2wHfuK+
qduRcAhqCSlYs+kh34yilnNrdqgHwTkA5em00TbNfnzRP3WvXdA8n78iCxhY37135lMbIJ7w43xY
KwX9rhlIH5CEAriWIfrXN6wHs16liYbuaeDMuwGthX6XukeID3ZquLfHv06xhjjIP3gZGCp4eV7m
YlhK/pT0U0c9qaBZ6X+WT+G+xG+mdwgO/1fVroV85sqYODEXMaZt5jLKlFkght8U+Y9B2ZZrfDm/
mUhvdvFiQdIZT/PQQEYeG8TrL7Bpi5jiN3A0BANVbhS7z5uCiyLa/Fp79SycCoBvYqLSFAQ5gmv5
cnWqOwPMQecuiKrU106/quhnOW+H0xrf5dIu8pCjC2+CYDdl0IETakWYwBgfxI23Sa1vncoSrc39
87BkRNdVRxCyAImUb1lRLJwLyylRjYCd/7yvzS8Q59+3sXDloLbwHxvy1eoMilNNEzOoocDKzYiz
FSuruIXDQzV1aUKKVI3apRpqcYIJCtJk5vHFjBAt4uRLvV/j/FlILK9sSd49cN9EoCOh7Jjy8lD1
pp+hV+fArDoWNnxXp+wFBpP9/T1cetpfWZX8PW+8mZYHK+y27eDbQfkm3Oi1f/4ZH4qdR9ryYcXg
4lczNYKUxbfjDrh283KadHvsGDhMPk2JP8DTTJGrQQrFHzea7Te7ahdv17r9i+54YVRapR4hMaHX
GLULbV9nJyjolefivDo8urY48e8XEao8Keo45a7YzXGLZla+YWDp82nj+hD8zwFgm42xsqELlxwK
un/2Uyz9wmRlJWFGaCbs60K+k2Hv+GFGey3WUZvz73+8tW2UHiJxpVOYCXugIPPbXg/C+HFqVt7h
IsrJ8fdyOXLWc47SNisYJROEfAJeJua91+EEa7smZTt2VydJ3lplkLdf5gkdH+XgZJ2vTN/T0+b/
t2lSXK9O7mSeyXeCKHrWtLdht1Hqv++bWHE7uZ3gzd3p1DSYSJHjmXvUF4YVL1v58r8D5YWXlYYz
dUbCZ9EYPULaLJtgFlghJ1mqJeDKDFXZyGpZ5KHXrqyGs9PpEadnnnYoRvQgNYEyor8bTK/RUd2l
nwQYFa115Z0VFLvV/F5EgVvf+2Nfdu8iHHStIeNOjxOdyvNpU3zkDKNT6tu78iHZlGsjG8vb+sei
5O30Cyc9PrNimzufcYjOfM2r/X3nWLMhuXoNGaqGiBMwj9PTNOy84ZV2+n0Ty7cIrU+e8KSCN3gg
d8yNc6bjgCOquvsTIKBt+p7PFsCPC0z+n7386NH9sSitKkdcrR9nDjArMgJnB4vC1vQNfONBDFit
AQMWTxgPI4YTGLCCxOraNe0TCqtdygITZzMiOpGqX1a2UPwF2flARzKV71KWAFh7baF27PaM5CSF
j4fwoXgQRArmzn5kZj1YsSS2RrbEhcEzlqIZlU7Jknly276beKpk0J133wU/aLlrPtpvTUoSxrY6
uruUztrrOlnoUnBnmhG2F2o+SL9LBzx2zl7aiodfguaY0X3OEIeNawQJNb/3XsduH06v9xe7lFSb
riiy2KJvIT/ZZy93IIBkVx33jU213/54guT4fx4zwCsurQjvuYiOsRW5dS2sVGOB9sDJPzcrh3gx
E+XNrDkqCAodL7k2wWv6PBh6w0Nrc/6lb+eD9lIc04Pw9dWX5NKmAf5HYl4w1t4U/5LGyjtU/Eis
n0MISsqvKTiG6MiIQ3MUU6c5aBTvuIZ/W4pTl1alxFDLqnPmdVhFD9E/Tz4D0n20u+8OS6Ux49KI
lAi6XeHUA+O7zOKBRlG36Rfq1bC7i7Q+fGN9HxGAWz1xayuT3KNUzbwzZiqb5nkbpeUhVg8J8ogr
SxP7Ix/ry6VJh8uIoupsOyzN/lZ+MINs21TBcOg2ICc0f/22XHMS8e8XPj/oY5lWwhwSrSFkRp3e
+Zryq1fslctlKfQKjIQOINuGUFEylOpD08EpCKTVmTf2BIl4uip4sRR8L23IITFO3Bb6Wr7Qvj8a
j4yC+eF7e5c+eCvp7eJN6TKBajEVjCygXPBGVzKqUF2DL5k2OG/KfbJ/6phqUA958Nd9j1jeuD+m
pJBhpZGbKRaLSqZvkfGoAu2/b2Cpqc/A3n8smNKtCC7c6aqWxfB4PHqP3ufpIGrM48YIxtiPv/2j
x6PLYKKHaLZhQ0R47XQdn18LK5YkmJlb5o45tccGTXheWMzH/xznTVbD8rKyzsWdvDArhaZORXGy
GTArdBOmY/gp5V3nPlnoNNT75Of6+NDS4bpcpxSmbFRAPAQuoYk4H1K78wca04NA29srKKHlTwgh
p8AjOdbN3KWLwKMX9iwNatQ9EuH5pvtbdHtOT61/0hm9XMukFpZGeY0SqUgVDcrN158QMTyCcAP7
SlYb26KN/cGt39WGxUtMe135buK7SCHxypZ0rHVvdoxO88RhY44V6KH22eMFIRgl249rWNWFKH9l
TMpIzzARqnnJwib7Z9Q9GNXj5GzvL2jBBIkMg4bAtik0y+7v1eXkliHMMbXynHq70Xtjje/um1gK
UDRyoWxm1FiwoUhRA8Ca50wWRCjWe4F+JSf76sGasHce8ofRn/7J00E0jiE3ouYJuZF0bZluWnb5
BLHLCP2ggIfGJRSqgtzYPpx+rI0b3vKhMx1Bw5pGBxEYEkDpZJnuVI+lHQOLY1LuFETf1YBb5V3z
Ym4NJFFQODjCKebA4er8snfGwwn2izo4rV3WIlBJnsnPEDgvJDFoXUuBrFWUqYOVDUwqiBrjKd8Z
CLOCU6LUEb5kP+5/04Uj52pAGpFWoO95M2Y2T3HZj6bAa3Ciw/rtOfx01lJmmlfcc+FhcWVHOgGz
4laaAO/AnX706k2ejn6sPWSj5gM0Rjr1+P9bluSp2gSn/DDjOUmqPw5Ou9FKxPOq/lfb1Wthcmlp
9Psd+JTxfx5o11Fr0AatKGOW1lioVJdp+VyjHZuex+dzdD705rNy5meUx0FDulijfp8oxzas/TRJ
gpJxFaCq2c7qGewwyvTT/X1YigpwD9iWpzEZdoOU9aao1mab39ZlxbEbh33hZRsGUHf3zSy1uNxL
O9ItqFaj6zW2i/b6Xv9lbWxSJWhGNijWg4sEDzY/FsFpJxikM1pNexOU5FrncGmpggOduKQv8Dv0
YamHocmx6XJYAHez95IpK8/jpS99aUJaZZumqZ6nXIh5vjuNz+ncbtX6xezLbUadME3f3t/VBbAp
41qAtTiaIubKr3FX71GLdsSStqgNeLvmmZ4oOr/oatPsTR/pFwbpRzdofxb/ICzQF2WonLG+W2Z+
S53swQ6x7CqvaobgdPakKe+YPfXvL3Hxo13YEdnVxUtBceL0RBZJkev87NZvpynzzXKldrhoA/pY
Jqg0+pFyZaFvRts5CRrDZLJoZHyxncnXzuHm/kqWAim5J2gnyMJ4hksRp8sjo1JqTprZJ8il/yqy
ISiZmj3PK8+EBUMepSDIaphhuKWoTVB+zrSBiN1XtR/lmyR5mRyAitOX+wtauu1/z/kT1WzmIeWy
wqS5o+IOA7c9zxFRbUU5k+GM6phvszfNYcXawq1Hn5iaE6A0igvyAJiT1ioC2SDG9b2AakUP2ruK
+zXejv4aTGshZQfiwwABGANY8OWpk9zs1cFMgY3Pbr8FDPNihO1aqiRyBekSZ8yLeoKAGOi4sOTY
o1sgo2fFge6VXz1t2Hoqx9Y6/ciKPsj7dtdXdtDYGTOLntCkfqs06dcmHM8rIevWW+i8g0ejbQxs
/Abn15Yn+k462MXprAVu7wVq2h6jZCJKVisnYOG9gC0xEcmMqWjtSmsOaw923DIV5MmiRi4aXD2i
dbmv7MUAmLnGjirC7fUeC3t8RRoC2JXTw7l13KloIE9CZmMnHDR60I8/vX3JHNZaBr9QZLs2Jjb6
IlLlU93qgEwrCl9CN2k+uE/VEWpbFrb2DLr1z2tT0tMkUQs7SXNAulXkvW8987vuqGt7d3vcrm2I
q+5iObqbtygZsxyRWp9eEmB8ve9AI1O8/wdPZGELlwAgThov59WVHacF9HyUWPONlvhmIBh8zLd2
SjI/C9yE8109NJ9XAsqyd/yxKnb5YoVOpeth1MAno76LbMa4y137WT9632DQf2mf/2eSaPj6L9co
LqFLa03P8EktRpLifTV8Nas3dXQYs5WwsuwZf9YkOWHZlGGZOiCePeu1UY5NfVzZtDUDkutBKm80
bY9b9MBJ/3Wkzl97v3sqEVijcfywWlBe/EzIyQiaC147cqCMYvJKbRTg6pGBuKY6VM2PibEMOx8O
9AO/qBVozyL/YlZzYDL+krjj2lm4jdV8O8H7QguHPoA8uTpPhTmfm9+LFnVfJNi208FGLSB9SQ81
ZGkrSc/tIKIQd+DyoXIJmO4mKzfPgzuQgXABaeZWCdHZnu1DHYUbpyJXDsMK2uX4GKXDIde0N8xw
7AwH5jYVOKo7oMcMAb6efFz59EsfQvstjMO1RfFF8uDaOXl5P/Oj2g3JpuCT7B+HwGuRKbGo9ax9
+KWL6dKc5Mr0ZRIjKbkgzTbZ2h4dyGf7rG366cP/c12SS3eIMNKAZF3m82krcAOz4ydPOBMDKmGw
ljgvHaDLZUlx1dArq6lbrI35+6rDdY1mzXuW3PXShHTNqmqa532JCUG8DJgwSIUAo7ftYKLJt2MX
rL3dl/0Vp2BuHbJgV2bA0aPR8fITFs/vhi/nsz88IV606R/Vv9Kzj2IPeWhgfo42U7qyVrEU+YbX
KD3SaaKNRk/yOqpqZ8hioFPFcKdPflvWB1Byh25IAJ/mqEHM+VEHZt/U4Vo6ungaLiyLf7+I51pn
K4oznuOgOvvOG5suaLGfI9/UfotNKpzS7X0/XToPOhLMHD0NpWkZ4GCd9HOt1UxaO95zn6DubR+s
6WiVay8u4e7yll7akc5dNVL/mk7YgazJV2qYz6NH/fwXDhd46ub+mhZaajwhSc3I6VGq5RNe76LX
hbozxBHjkbv+ad5ozOYEQp6Rx+uruFGc0V+LKyJM3a6PmiFQSRCTch20rdrB1CeNIt6pgRpp10eT
r1Yr9+Tyx/pjRPKO2TPzrGlnCFW7B53hS/tRqd/H9dqEwJL7wyL8n7VI29d08dhNbcaAU+S9CxXr
Wdfm3WlwHqqiOAzO+NFItF3ShyurW9tCEeMufH9gHMPpdczGpx6sa3wczZxD5wX3vWPRDI8SBmYM
Ov4yraM9600UOpiZ9H7bONOjfTIC1VrbxKWITGLxbzMymaOh2rGSCZ4/BUzIxjYrZh4KLV5x9ZXF
yIo8StzGphezGBNJAaVQnuap2ZbhuFJsXDMjOV6eqtXg8fAP1PzYxW+r4SH3Xu9/lrX9kpzuXFCR
GQxWYk9v5pa6u/MP6vqisgSBmxg8A/QhXcmaWuq9mYMtro1geBLcOeYm/uS9+xeh51pEWChk/C5k
uVwWiHfwCrn258RoTmlWYi4+ug/DG6Ec3H1xYffTD8rbNWuLX0gA/mlgIXwm35VOpSmjVvJ4G4s5
iMfJzzvk4c/D/v5XWgzjF2akM4qYrjeNKo5Qh+WTZyZfkhPko7a2BQfvl47+T0LChTlpC0M7Krq5
Z1WT4viO8jgM8MWvaect5hnQ3/9n76S7SR/bNkOUgUr61nszPAntheHR/GvglWgE1aZ6c2ZwR9nd
38nFssWlVckba9usS6fmoagc5p3QXx78CKUHLVBh5Yg2a6yqy1+O2RbcEe+X2SYjvUimXny5VBl3
LUq7PUnUqX2dstwvtbXF3aIX8H3G9GDWg03lpmV3tspyGho+XJLAEqrvO3MXeZtuPhhj6St2ECPs
btgrkX3x3oKZnjolrIk3TGNRG89D2vGgYuCFYSjlpd4mb83DWqdsMVJdmJFy7Socu3kWj1USGl9L
Pzhr2NlF14CIQxOVVt6o8suwgzfdnayRou5z9P30yQRwOhysbXcC5//fEBMsBQ/eoCYXLFk2zDvX
kcqpna6bXCqT5yzbZFCY1fq4K+xxpSK+uC6Tc0ZfXzxB5byakVLbiOo0prM/78RTLwSwUJLFCwLN
VYWzpe/EPAkjoxClMRgr3OUin2A2N+rJEZnN0f4+qZ/U0r9/glf+vjzs0U5p541n/j6kYbCG6clf
tnJacenFL/NnDZ70EomytktTJPcChTnQGNFv76u6BhVcyiqRQMLRmIphYEwKRBMUJmXoMn3TOaej
pud+Go3AqYeTHRihsvLCWd60P8akw3PuqCWdWhZkK1yInfKmP2u/7n+XxT2DLwdiFp5w1PSvv3uS
QQem5qynSM9JoNqAjMwpSv26mFa+zkKnDLqcC1Niay9cLJvtSpniiPRr9I5eiCJFm/5sOvj4PMRt
NWPz2P1oPp3yn+mkb0xa3Wrbf8uV9CFGEsXPi7WG6GK5mJihM2CPKPPNHKMztkOTtJBI5GFsM8oi
psNcNdkzEPU5m3II4c38u5IWUJlPXb8h0+7987lfLTWJiCE/hy5/h5QwFoN2QpmV+J/53HD10Q6y
h/4H3CrfzcTvmTpZq7su+BUHWgQx5t8ZOpScOOwG08sa0XCwh01Tdp/sU/y/SgZQKrw0IbmuSpct
cmKqoFn4+Vzt+T8fm8rYZOa3+/67lI+4KGbYFmS4DNvKeerQjxCJqfSkpl38VoXrvnr2XoqPWZAc
lf20Z/NUMLZrw15LO0g4hMwf9gJwvdKxsU5KOQJkq4LIGyh9Jq9JFX++v7KFk0l+Ci4ZHhxR8pPu
mdorwlTLYTFKBuf03Nc9JIh1Mwe5XVZrR3MhGaARBmBI57NxGCRbVtqqEXMGNXVFbVccwEE8ZY/T
wfwwP5pfa+bcz09t5tfPTuqfH9ey8YW9ROHa4D/Q7mqMlF3HBXPuXaca6zoo26PTf7LK/7kZa3o0
YqHIAzDkujJWp4yZBo8yFpcmfqtE0Ag9KYD//o+069qRW8e2XyRAgUqvCpU6udvtdtsvgqNylqjw
9XexfcdWsXiL1x5gcOYAPvAuUjtxh7Vi2TglU2nOjF3oGqBbUZPCsAmvE6RbjMLGOQwDj/7HyHif
9uFYPlv9vYn2/HXtECy6ssFNaD2rhzOQ0/Nbwwo2NjZiLP6VqO0dq6D9gCF8QD0ovhlWX9Tj8NPw
LbBlxJovG4K9/GDADofrYGDsDNeL05aum7JKiTuMVXWwrCZ9BdyvDDjy8jLPZbDfsAkWaufYMSnw
0cDsgnUNx/BGu/lsNck+KuYf6FF7jYt9kfpx1padngIQNLf38YhB0mK6KWLq9Y7t01n3Ssf+a31i
Pw37TehPYyqLr14ZRp30o4Go4LjvsbTlmc596fReXsoyQOb3zxWKCYJOAQOCkWtwOdk4NTONtLh4
a+6z8cc0jEM7BNVcmD7IrPDS3WCWEyslcALAtrnYBG/7wi7soSv8pg/68U4ZbmnxdF1nRSLst5UE
xiMJ0ijum6okIlMyFG8zbM7LEt8kw1/XXoD5B1YvLIvACi9AFzCW38dZjFNEwwcz/TTVn8YmuH6K
ywzwXAQf2dw8HnUFImw7Sz8Cq4kEmtPPh7qizgdHz2X1deGtbY7EaQHwYKOsJZBXOVm6j4wOk3nK
Gh8G6vaSo7EPwCvc5vb4efBp0rq+TSZUfzWgu5Fvigbgy6L0Sz0cesmXklwj/8Qu4kgjWdMW/tRF
r7qKNkxS2ner1oDwjtTP17+ZIPdkHw1FUQxRopTJl5c0AKwNputg0IE8VSBlyXbNDf3INtxWkBqF
fY35B9XLg+hetq4lPucfyVzW2yhrreVIh/zeiUfPdofMHynYQIBTWe2qqh0kiZdYXf7I44ys6BJV
rWNS+jl2tMj8nDUI3FTiAgWP0/P75Iygt8oiBsRS6jevv6aM2cpF+2q98f3I5+mZt79UzD+H4mxA
B67n2lpuCqTbVzN/TKK/by+fnYffwB1czKkkCs4zpUc2SKV8THYuWGHuxrfdjsjX/8W5sx2SN9At
1lI6d4aWvtrq7EAishIasJ5nvlffj0BTbHfyTq7Ysv9IYxe8Cac2dnPjTIdGjD12HrCpWijJMYox
JakruaeZssfeZULJ7vOPPKalG3m6UlmzPeJ0huv6TXNsnYdRPeBBElZaHEzmTYsBY4mNizX/j0zO
0nQ7Gsc6hkcBVdg3oD/7y10aRqZvsmlwNplNSZA/yBqvYtX8I5WzN2yht0qU9oVfGMP7upyOcelK
Tib8eOjMYZTCZtkAl+pZUH5toGaKOTQoIj1Uw7B3+h8FKmrTEEkSS+F5NsJYUrL5cuZsu/1ksvBW
ZO+IOwMQTfbwFnwooFBibJVNdKgXGM91Vq1Ti4U6lN9vTD2cgS0iY6yTieBOUVOCmUEHInL3o54c
VO2WlLvr+iZQ8bNTcAbczEpVDbOS+naMJXc1nDsdSB+xZ3Q3mQYo/u6dRb9dFyk7Fft2m2/jLLHh
DuxUutl45RzqEZSdfrouRFAWwbOCvQUB3IxVaX7aBwgYitVTHGze0VsDgFzx8Rf1URrIcD0EWb6J
6Usbc554SZg83YUxzw5pFRwoi/YpLq223CClBlYPvmNUy1NWybNCEIwxKY1VRJtgAh0gBecXqBh9
hyd1nPld9lmrT2l9U3dtYGaFxIhE8RGC2GIMqEsBzsvFxwhj4a6BVBQP6qELzF2xGw51AW4G9bbc
oaf+7u8fnxjPskDOCJAh9bJ+O6+R1WLtB8W1Yr+WqldOjyVby9buZutDI6uCihRxI42v5g5Dpxn9
iOPF0UdKjoZya+Z7iRoy++Fi/vZEfDVXRT8w7+IFiROW9oaH+ZieGqCJ6MF8N9zJl3yFqsGgxhhq
4mUJJKnnKqkXgFPXxc9qpL5ZFTud9LsstiTJk/DyMMqGlx1K+NgJP1fCmU5YaxuQzMwIist+bO4i
2aC7AHIS6oARX1aDw8IQP+lea4lSKxYy+R7cU8/zcwp69OZmeTAejVPkWYcszD7UEuMSTJKcCeUL
OdDNogPmUeNr7x38owb8B5svxkMZw3q+AvC04rNscFX42f4clKelIpictsoVNdxZu+31Gye+mwfb
h4lLLFoQg7cXanABJZppiglwyElbYASUXZzvs7pxO7/Oe8cEO3vxvnKqR4kNiFXl92fkKy0lyce1
WCCVPC7Yc5uP+WPdet3N4FmeWnvDve4tX6WglyKp8MegB8JSqXbxiLaTahzmBAFgLH/k2UtX9F77
10RHAOndyuAcZIMFYZ1gitq3q08VGqy0Dksp6AL7KLwLAYQZ5MANAwyBC9HdnETlWMBNuQdyanbZ
AxJAxDIMpvlycAxh3NxK46Kzm7uRm2ZlhhEGRq3yi4sHhO14VsqgbgRJGoIl6pbYgAQOI7/kaeRa
M5Vtjadk1exQz/GdTvI+EdnVRgL/IDLXvAHuKSSAqLfwwL4cONNQegZw7e38u0TNRcYFBFkNqKes
lm9yHnExlbFfUgIYuF18WJ/Hu2lfBG7sFR+rn4z1F81vF6sJ6YPyLJEsvEi2TIoVEywG8U3WmQxk
WdE29Bc8Y2/pUfmY7dL9DCpTFwNwWqgeUPLWJDtjMqGcL1EtNJHyFkJnYw2cESt4msRbiSQApQWF
Dhu6f9E7KLM+sTKly+CX4CpApGJWT9dvTiaB/fkmFU2wUt+jtIEHpPFz6AtvrXfXBbxdPW+82zMw
L7WRYNrRkAwabmlwvfS+vB/B+AmFADH6eu9gluAUfwcA+94M0vsuiAM5oJ/IBLY/gP355geAZzBF
wo0fgDJ3kKxfi+qHUe9bLbx+UKHf2Mph1rGRM9BqTbO+gTrsiucyrMF2XR/NN5Ib2daKYAcUqr5R
DM7txsWk6FOCM2XHBWb9xMD76CHxGSE1eZ5PY8AI7vPAPmrfyWv1pB8sSalFFFywHAFLx3A9Wo/c
ae1urdWROmC/TuzdmI6+RfK9rq6SWxW9LJw30FjQY2JMg3P9BWC8s9FaMx/Irl68+NW4y5qjaX2a
gZikv7/+CUVPwa0wzhhy0g11uULYAqagucoOhp2HSVp5DVp1i7H6FsBVUkuXJFxCG2TwwhbwccEX
yLlN4BQOZeSOma+XybOr1XdRGvvXTybyzFjL/C2Cc1WmWg+166BmWZXUj6dbWx99NbkpspC6ki8m
PA22P+GEUaJV+WfntLT9OmIKEBkW6MKnQ17ISISFBv1HAo8nnFvrXFOm/NS8bZsPRf2ORJU3VZIK
rPDxhzbjf07ChzMjW6rUGZmRqUN/P8bKF0yDfsJmWuHVvdV5ZTxPe3tVI88dk2zwjDUDkgGdvlTm
FGHWIJENvgqNYfODuK9YLuqQVRbCgb1kd0Y9e/VqvgL2/AikFk+Jo69WIlvul3xNvnttZGreVA0U
p1xGtCTtRgvqONck6ikOEpuTcZY3GXWDwiaumuwphteLYPWyoArKRycwQwt7ANbtslODPEg8AvM8
2M/X7UPozTby2Z9vfDcY+5I6ydmnBn0Bpf4MetBJOnPJvs9FKNxI4SJRn49Rh+FORIjXKYxvVtDF
Mo53sgNX504GsSH+cjYqF2wRGwnZ+ZHidZw60lEIG9rdvNy2pSy0yyRwx5kxET+OZIY6kgmZq+YB
WvX6Z5FJ4IJMDrrlKI6WDABDiuc4Ya4PEgniD//nlrhAmqpkUhsFEsyMesPwbNoZOCOP/90xWNzZ
aNeoZoseJW+fQvNUo/fG99cFCD2iC7hzYDJgeJJPf7VCdXuL4ktM0RgkzQPpKVCLZ88ZJKFK7BM3
kjgXtNhJMiTGACifBIzgHVpwAHA7ADWTbURhTEfK2CusRkCJf5/NOL88OsaRE5u/JA6BhfcfsGnQ
peri/7dMkVKgggQQeQbkcTEc2LU9wXI1lMJKB4CNEn9271dHUj4SfTMAJGBqHQs7OmhYz88FdB9X
y9sJz8yZfBi6AThCKPf8cJWxOFKq/4ODQ48KSAZgibnkTOhSUltzYpd+m52IE+rJfbNI4qX41v6I
YMa80fK4VSw7mwGRXRW+0r13ECFNQ+bVhJFiexDu2sbBXpTJRkBqtT5avNYFTJA6A1TfbkcbwMGt
E8xmB6LqHvxf4KA0vLJP1MCp1sc5T151O39clpF45ZDEntnO7WGOO7JbBr2/MxvreR6zT03bSgmo
RL7f1TTUqgGy5F5UCyuzX/pcg4mqQLEFA1W7R9f6scePDzJMvksJOJlZ8LFmK48zVDyG59ai8DkV
1haXEKBiaJa7ftmf6vFtH9MN1KfrXkiw/IHdIjALM8ITPAr4wZDYdYtiHibMAviV7pk77YA3+Kk8
2sCC/UfPAJIoTLugnQa+BU4VbDNSLEBkZn6f+DOavdUuDlVQ2HiAME8zUGZEvqSQJ4pHW4lcxNNb
xWn1HIUoq8NinfuuKw7Xr1BoQ5sjcQFP65yGjkCk8icrsMltPb+vZRFPdgYu4sXOtM42SG79tPrZ
Tx9BhvffHYELduuwYEpQY9sydPIWPDfs+RRLS4KiVHjzJfgRF7eloFtmCRvrKhhgZSl/Lj/TmxyT
VVZAO89dPNiWjq0S92hI6j7C1/dWOPdg6/op1TItQbbYh9Y+PXSV95Afsp0dos1hhjQ0fDz7WcIK
XFjMoqDLsb9+yWJT+6MohDPvci3dLFEGzO6dRiCmNTtG42h9Z1CIRM7vdbnZAsPeSONicJdY9aim
KIkyfttmRw/aXgdBgCJdXxBG+60kLoiswHXIHVQnAYrQ6ECSKLD8bAGduEClnOycQx64QdRLVFYq
lfMkQ7XGZjGjSmrHQdEFv0BxrACMn82LEwdkN4Azqf7vbJ1wzmRtphlMo6zOXKkHy6YPrTrulEiX
HY6pwkUkICgvgxUHlUTCaasFLpppZLXR9SF6bJ8YNVMX1jrbycNEtSxACz3YRhqnmIljK5iihLSR
OF5iHU1ANBVFIFF/QXRDqusApwtIIMbFlny3Lm6ZOCgyTH5zaz7EBwO44+23EYin814+diPwmYyL
GEMOwO3DbDV3hZPVxFVvQZwDWvDk4/gPkxRnfz93aWYeWSW2JFABonrxiUZYSNciRWUTPjKMXUGN
60wUZ8prhiH1wsRRsiMgdg/DYT0xdAbZRIBADc7EcHasKpUzVTHSD9dEJC5br0ZQK6Qb9jIxnOEa
Q0aj1MBpFP2HMf4kbUC11+u6Jr4wQLOy5XAVWc15WpuNy+BgExjPQrfw8nTyy+RU54fE+OKOaajo
lWf/Pb4oQJaM3yL5pk1Wtw3sGO8PCuLatcPqiKnf1blsHkl8eagNgGoTL2C+hJuvZVaYA7QuqT6l
2rEFRVCd+9dvTygDTygshaN/bRAuocnmEvsITN3Swdo7uX0gFTCDO+N4XYyAs4LhUhlIA/Fiw1YX
p9YVoL2GImFXBpY2FY9S7DkfTXw0hlTlhvZn97FDuzBNPIzcJE7YyRrLooNi+QrLK6BqtInNKfwS
Wxi4NZDfz9pLXJ4UsJi4MgoTUYsBJXeW6trgtsc77lwXo3lNSN3hlGnXEC9NomDMp2NapB6aRI6n
rjdaNL+6Tn2vjNEJs/2SWCLIurbyecW0yepYKsXXjFP1vb3mgdNnoR073jS5XtK3ALmQORKR690c
+e1KNq/KtkqVqq3RYM7It9oJ5/abRHME4fHsTJzvNawB0FUWPlz3bQzd2mOM2Pb9+AqwULa1Lluk
1ZkmcuEY5AHYRwbsD2g9+dkldcmVcdDfOhoYdShsXx+snWsOd1hF+jHPfWDY+rOmvpi68z4dT0Yc
AD3ci2kSrFHYaK+W9byWiac4wYtpftXjLxOVVb4Fd46faKHtgnISllY5Y6rpCKCYTEPRt2yVd4ZR
2g91V/y4fvEyIZzBNHqN3RACIdYAapcKAGWdLEkWlFiw3Qm/A75ngBrzjZXKnp05yVNMz4T9S3L7
i0auACGKfkRCSUM16HzyVQZPJrJSiMUTHxs95BKPcFQT21BcFSd7nEL7jQm3PqIHjWxLNpUuvERM
ixFUyBw2D3fuEBo7p5iUT3JfVaZHM3MfLVe28StKjnGcPzKYU9hYoJ6uazqmbLhv9KdwDUakkFhg
yAGUhal7za9304FWu+vaIXrgnEnlXJ1Z2upgmVAPUu7dV2aU+X5+dBe/vy3AgPsP47+Yt8M9Yg9Q
cy+3zzUsm9gj8wLAvW6NyV+sv68dnEng0n0ydXZU1bB7RXlch3CMZMOK7EYuHMvmCJwuUDqUKVLX
X4+0cU8P6VHHw0Wm3oJAd3YOTh3WMc+zpkxzbJPcKeuXJQ306R988pkM7uMDdcWo4ORaGO4cOC8t
Zs/W+9WPvOFROcreYaLcYSuNn4JUVwBbpkbcgutMfXF/PSbuNTSh6GFAlw+Lofch/h/DCd0/tFDO
RHMPi4RUS6qvsN/E7n7QuTjESSxp1Ivt949euFyAe3sqFRqOR/bW4jlwtrsK6RHoeR+X2it1cIQC
OltW8BT6Xhc4YpidNTEUxMUQSsymdxo4wRKLK2AM9RDZeu0nqw9LPAXTa17vARoBTka0Pwwsvp37
J4bGDdRL3CEB4SvgHFALZB8PBMRZ8O3XJksVY/Bo+HRdsCAZAlw0liNAomBjXZT7dmsdJ42RDdjF
0OghKvKXnHxqHfdkVdglNDH40cueiaLCE3h6sWQLLGLCaIjOj9rM2ZLMMyCcyWMWeYDaLN5h5uMm
PkXPxiPy3ccVQCpZOB3MY3Fyvhk+OcjMX9QBOvsNnDqNoJoFJwZbOn8YgmgPRKHAeMJGD5xNvYt3
UsgYUYjbnplTpA5gnxVgTWvfGPz8yxL2oLOeSKB86X4uwXgsIVNKsPh/HBI7zGwz9HLFsVaAleUU
EKqoATnlB3gg/Lv/bSl2DLhDCWSBXJg0vBFx/q9Ezq0m45TMo50xkFjVj2+0g3W0UMcuAIopQ8UR
efCtKM67jlVbDjEw3P28PBXr3dD5hioJ38KPhol5sDzYbHyNs8naTZe66VEENsmTq32ZZavLwvSA
kav/RwAXTXt3qcw6Zlg7qNGhC1nutdhTv1N0G3TMkFmqxMuI3NlWHhdcm4QWtZpiKbyosWbVYRdq
r7QjSD4l65TCb7M5F6cGWhd3OZnfoEKmoO1dUAViVjnWD9d9l/D+QEyvM7ICAIbwa2u9RqZoafGS
LJdwsA8aKsjzYWo8NTo5noUF+72sZC1SCWxZY6EX7DbqRQ2tGHUz0jo85JLC+tg15e1CZVNOMhGc
ayJkbCo1b3O0Z2yvyHqv1iVqIIo120PwzqhdY6VN0Dwpsbr8OWlJA8wxs/nQVkl1q6wzbm/Soufr
H0t4LLyBUT0BsP4FD1yiE2XRXbgGtf6htbuMSBq3wr8fGDhEB/H8JRzmSGMlbZO09rXpXaXeNd3n
679feGmbv5+z1XgEoQfpYTt9aireaHaPtWY9tVn81DbF7FVgObwuUGRExkYgZ6zRHGNvwoFzQJvE
S139K10MLxrGl+tiRNsZNlgjgNsA4gi4Ik4blrxVMRX45rPn2ltCgAzfQCMGr3vBdiZSDnD07aWR
Qng6FyQBYBpBQZ9HSgH77wTEEsDZ9+Hyc/miOZ7D0L0tDDo3T9V97A95AK4KiebLpHKOSXWXZiwz
NJxmVWHg9k/LlASLYUp0UeRngQDz+3BcbIL3KzqqQVfMTtV9s20/1Rgy9JbGoWGh5xLNFLvBP+L4
NmK8TERLGVw62ccHhQ2WWEF563iRR++AxSgDZxBamguoNvTSMDrLh8W+GOMl0bC+uyaqPy05cKYD
iU4yneOzYQRc4F0boBYFjMl5iqjVaTpk0xuPieprb0D97hMFiQlLz7LWk40iC1OlrUDui6Eo0fbG
28YarrAAdO+UwaT9PpiCeoe57u+pVKRISTYidQ5ppnNpsVYaUtD1YQxBjXmIca5nM4yJRwLWfQVZ
C2qR3zFcc/12RYIBtATQRBO5IQYPzi+3GZvItJURjkUz9km0PjRp/oEY9IO5JpJJK5G9AbUQERrb
c5gT4nxY7KBAV04d+FlJF1bkLs9Lf87/xYNBACB7GGGwbnHaAmTQyUl0eDC78hYkngTRmXF/BcaK
hiuzgwVZ9z8AkmPQeSOWu8eqb2myLuBVibByACajPH1J4se4/QdnshHDw9HWetO4aYXZ7VlVn90h
vlUJ9Uan9ReQRl3XjAvLRkGXgErvFxvHBRSyZcdz381L66t2403jMVIlQweXdsZJ4JKbxrTiAsjc
4N3Ed8oPqxdNeJGs9+aejfo3d71soeFC2ZlA6B/b6sWSI//YdFdACnRIp/yo/Vp1KJo6X5XhTtXD
6zd3+fLh5HAHqxanVBcCOXS3gLA6DsfJi48grwS1SG3/bWrACWPuc1PMNGY7npK8aDGvCsiG/JPV
OP6US5L4SzAzTgrTlo2UDnv3g51BShekX7D58vZOji0/SkDtrOyHfeWD4OFRhmv+5vjOnD/k4luh
u4CVjEv/lOZ1CyjgCXWzE3pC+T1lWQmDU1egLjsY9DdH89AkB10mZvPBLP3XxGDsByC8YfYfLhIh
6PzgGvqkUCRASpWYKzKMvRrfAj1f8g1FtoYpV+zLAboNqRcnpCiAZt1XgDagxvw+6pc78FweJUrJ
lI6/ya0M7gtmIx4xcdmy1oG26+/ZHepH572yL3fVnYxPVWRpW2EsFmzURU1SLPInJvpOyRKqZrDS
0uvaxaulpc6LqILvg1UyjDCAZfQS22xS5tIpI6ACDQESkHuz8thQIPHUXfsuefpV2lClGGfsg/CX
uZXKzr85XzzFZj3akOrcOUD3V550xVs+9Z/KI7NxYJ8VJLj+/UQqspXIRU+nHHK1i/XWX9vnBZWB
ZZZM715mjtxNcpFTnSN0XB2cqQvcB91P/PRkPw0eG8AaPsiahiIFYeixLnYAQQbKa3xNkSfEBIEr
AdBjmhphv9DbyXLf18Zf0zzjXBhHBhwcQTP7ghtB0xadAjmi8aMuAT03ic3jECetxOmLDoRWMcZE
NTw5L9hGzXlykyFHIgXmoOdMr3aEpoGaGHsUdT5cV4XLVxo70UYWp325DoWnTtr6rbFMulc1je53
rpXvSKI3AUiUxlOBGuNOtfs5zIn2bsBc6S613He0bjJPn4oSQ/sO8eYRvaHrP05gjxo4wxBg2WC2
qnJ6qiXWRE2naoEEovqV9RC7L5TIQHxEunomhdPVcZrrxe0wl1vc9i/RKT0ZT12o+fk7Vvn/6+oi
3h3bI3G53VqvFtVI2fpz9zq5YQQcVlXybBPeGmh8gWzC0Cv4Fnrp0MJqzARhroju2qQ4meoPY+r8
69+G3T3ntQAD+UcKpzfd0CiD0tQ4iJl6C/lomjcmPWb1y+L8kxpsRHFqgPVCmigF7ozm2ELpPjVI
ja3h4/XzCHzi2Xk4LcCy2kKnBkJy/XGg34khMTT2YS/uCyN5AGWxMYfDb+knllkCT6RhbbThyKYM
8UQ66Ie/3pln+rURw0XmsiqacVJGgKIBfd+sUs+R5fJie9mIYPq3iVckmYjZJbR8A2xUQ8VLT+SY
I1gBhlPawr9EAOUOxOmZM9PZwpp+C2lYXn/OdWwHrODEcj+rr9FresvmFPLAAiGO9C6FhrQ5KKd3
xmI7qd5DtE5urPqmjX72g6TtLXq3ME4aNqGg4d3MD2GU7vi/xxuw9KZ4GNI/Oe++zb66S270m+Rv
8Q7YZW6ksbxu8+n62O41OkE7zGyoj31s3LazMyJWWis6uSQPr9sUsxlO589iC3eBEe0XRVdZHKvv
q+WnZvskDbsoJGRftbvrsgQfC3qP+VNUHkDRxC/0TcusZHRdgEvbjPclPbh0OcSybrFQCFhiTDak
ryJHPL+/NSeRGzXIeym9sVxfmx8MWZVeJoIz4KFB1zvLcA4VaW6v71L6MStkr2VR/o706/c52I/Y
6EGBPaEodSjAiNePVUo83TkN5rdkLIN5BsWuHa7Ku6L7Uajv8lqiguLzQd/fUKVR/zoXXdtuTDsD
51si5WW2Py1re1/EEmUQmRVDX/0thVP0Vq8m6F3d+Q4Wuk4G9v8V4J/7xc/2Vg3GB8Yg+A/qtxHI
aYaS5lmh1ziWgpl8gkzlqMmwRJm1XFjTRgSnGQntwSmzuODl6tpdsbyftAncY4lXZrvalg39C8IV
Bn7QB0ULH9kXX96g5gRidBPCMD4c9iTAEwxLYarXZvVuiT9ViF9xKkn3hA90sN4zUDZESVflfH2d
aC6d+gxFnJPSHR1ARXRv5N2gfQzAZ35Tuyi79cdub5+cXSPtwYlU00XS5ABDh/Enc7nZBLa8tclW
hvj81OS3/bx3J9lrTywDgx9o8YFWw+GOSN2kMwradn5R2o9KXB6zVPvstoakxiIWAwY3BxBDeBZx
uuKilk5rCyWWFG5Qid1TPGpePc7Bda0XVqdcTEOCOwlvCIyXnFuzYQMkbV0gpwlooKNAmp7M+2Wn
hQCpCq/LYn8Vr/5bUVwwabH6BUINYAF2i/0wWekpc6pgsL8asyy1FV4emonALWM7obzuq4mpDkqt
okyjPs7JzaIlYB2XfCChh8JQ+W8hnIcaVicZVLRLUbBMMU6Vh3DD8e3M1t13JMZCoKw6/wYSdnGB
wG1nvT+koS6n3olbxXo/41jDAuhX50Oi3Y4mct0X1b1xm5DU90QhXt/vcup4g/EQka+57d43Fpia
AcG0m2fiY4d9qE7GFHZf1qLy9eLV6U4j/hOzAwRp/XmMdkuuSbRM7Bd+/3JH5ToaTptkNLFhmM78
tlZdHtgEOxhJssqLgurQf2J1Q+uQhEblH9DckHWmxF9r8wu4qGUMVm+RgXkmlJcBUu71H5Rw8Orj
cmyw/PTX42F4lLsbcZxyaOmyzOqEA5saYGPsV32kHmDS9vnw/h+MCnirmMRFwRA73ef2u1iZQRv2
wl5TN1TofAuCPW/UP5I0kuQcolzQxRgu40K00RvitK+02sSIVOYp4nqXZEjfo+I0TsZnOpAfTjof
AG0viSfil8om3eVOBx7bVnd1JPATRnOJXwXI2oI+cFFijneyJQuBfwI7EyDs0VgEn4XDfTM9aVfV
TfDNNPcwVyBZWW6An+dVk3/9kwnSAMycY80B9Auahl7w+SdTklEbFB0Xmc2YLm6HXVL+mOojUEQj
uvvvRHHfjLSGstAV1a5M1fysGHy1iUAQNgWk18Ms0SRNPeEN/jkZj6w4lEauDjEcVFWhLEJ8Vz+o
dbKTwjQI/Pv2Bt8c5Sb7XdY4MeoJxlyj9J8/j+q7XgYMI/lIPJBiv+b1GmWoKVG9iedgMM3kUQcf
jQcf7GCRzcZmvqfXyrfrH0x2Mk7h+xyr/mRluqG/aNpT0c7eVCwSBRQKMbGxhBV2PFoN9hk31zcP
xFiHEkLm+EtUfi1VjP+1768fRKgKGxlcsCddRxVFtwvfyNzpRk8q0DLbY3xDbfI+c1tLEmFYOsSF
RkY+9vtInE3REktsqYp2cq/TV6W2Hiy3ltwas5VrIjhbahe8yw1W+Mvsr6n90S4P3fRTtxFPLJDR
rh8n0vyLOf05FD+9QYzUppR53FgNR2PyZv3BLr5Z8SRzs2KFQDIDZwqCZIvzfI2SO0pCUXDEJF4D
cqfUc2Pd9VS9Rw9q+D6DKLntv6/t+DFtyp2lpEEXu/uEAJSNNsAiGCRPzEseBJQ5dANPEtwo3hJ8
VFPnOq+dArPHQ74rHd/YWVhzW+/VyQdo6gL0/irsXlg7J/6Xd+CZaKZpG+MwSqvC5CNEp9H9RI9U
e671L9dtQxjWtsdj32MjQ2vdlMS0Yc2VtfZQDrvJQfFAC7DmZaF8tklkHG91FRVg0pi54GwxMRW8
0YsOT5as9iJw/IwSYxdlVxjGYRnILwmc+ZlNvaiTDYe8nLpnBleg+Bq2EdHlZtOq7cdYlaisQGPR
TjDZsjIIvTGDf36DoPIeZzuNAMVZt8GgN6FetneGmUnciiDn2YrhVydAO9suho7eilMZuzKmn4vC
vqvm2sc6/b7QZj8zZYMxgsADkUgd8T9G18x9rNYGRp/T4H1J1X4XL8uhNz4aAGFW+1NHiOQaRZoI
FhoXLwrcJNuUPb/HLCFF0saYvaE7ZmT13sbKGOayWeOSPJnP1xVf4EJRkFDRQwf0N56bXBKuz0TN
ZpaOqA69mxU3WKzmpI7dPfKh56jow7RyA2pWshURQTBiA+EIdpiFIxj2OD+lpfTlYseQS5zeB4pp
ppw023P7Exl2am8CA2kf52FRJZ6ehkDOTN2vaTd4ebS7fv63BVIuhuCH2EigAZGjA0jm/Ie4XYc9
7Iy94Jry0Jb3cT16BLj8qo0nGSbLsKE8oXRcUUnsEurxRi5nn6OSIYEp0C+OrQ4w6DelE3t0+Z6r
IFJfXw1T4g+E9+0g7hmMaQwR5fyY1NSr3o2bDicJGicHkfD3NgM0b//j+n0KvcBGDvsdGz86a1ad
okrY+X39YiGr7auHbpAVBmWH4b5Z0lptbDuoRLbqczfexO7PxPWH+un6UQQ+GqtEf66M/0IjurLU
gJSZfCPxB1W2qC5y0WcCOBtQszLXpxFjSG57UMubsghXFCwSiqrgCBKNd1HdeFlzisi3ZV68oQ6v
n0/0qTQ8G3UNyg/wZE686/TAOFr7zk/0W2P4qblANZJYl+hDbUTwznrMCJlzgqgKhtBV+xA5e8UO
I0OWm7BkiLdh7FxhwgTVVbCdcfowaJo6u32D3CSwvxlBfCJBe6v5/7+9GZFabIVxapEs5awYOUjc
bPJtzPdrK9vrF0aArQTuw0S2W62ONsKGTtmRVWvpQX3PIClLjHfL0FMk0rC3fG6xdGyA+0sgza2f
WVm/3VvBCJqYOFB3epDv/qHmyGBNUAbEsAemgoxzeesKUAXSR/hY7V2ExbKuulm6vaoOskDK/iJe
K7aC2IfcuKJ8LNC+stk1YqDK8rOdE6z3BDPrv4bRVomHZUrGi8NmJRh+gUau441wLq6f5yFJUyf3
Hbp6ynCwYsNT+ttm+ZTIdjhFJWLGHcooVrDyjem7c1lTXudJAWZKDJEPR/cjcMCRrGp+/66RwqqI
THgrirtFp8QwTcEeIv0CLIveo8qXhT6WVRtc90a68P4w0AqXiAm7i+VGYicxWBuX2kdGrP8kT7kX
B+bR8IxXe2cc6E0btEesDXnzAfQCgRrE70ywq2OopH+XhLLVIWFaAKeIqXbATaMoxN1wH9XWUi3A
FTQwJxMkZvFtjqPbOUO9VsNCK9u6pFgCxC48Fmj/oRoAgkjAixDMSFsXNJlAhgVEf4IerwMqDH0G
zTH1+/zx+oWLXnTgCMeIFzrkaEfxChu51uyoVYF6CrDz1ZMVNrfxgY0drvfKZ2BdDmF3rx9A66hI
LFMUeDaC+ZpUpuqN03ZV5+cDktr6KVtGj3ayzpdIcWEgQGjB+BpOxwUFuwNlZK7jYZAl5r41AO1b
V16n2WFNZCAlooEKXOUfWVxMiA2wbZiznvuYgWUszPXnaI/5vDAJQL312hR4Htd4ddEPbiBDehVm
EVvZnN+xFLxbjdGFgZ5mfMgeYPf6kZnIGr6tje6vq4344/3nqHhenrueuhpoM9Z97Q9FFjT2EDhl
us/aXJI5iLzBn1MZPFWqO9fwtbkOUh3nXsM0VGnsetC5kqr28kJmCaL8YSuM/fkmUqy2TofG7lvf
urM1LwJwZRy6YEBABGS7CLIIKHQuDniFQZ4OzCWQNJ/L03WlrVs2f846H+19fuqAiZUwjAnJM0tw
i6hnw7qBVIRiHJ/1t/9D2nctyY0Dy34RI+hA80rTbvyMZjTSC0OWBEHvya+/Ce25Kzaap7HSiX1U
7FQDLBQKVVmZOZiqyIKGWKv0xKMZzraG0a22pR+H0j4oYJ/4Y+9AqR7dUfS4ySWxfD8l8A8lxzNj
/jBbXx3lZtYlXb4NBwSEE6GRw0Uv2d7borDxvsALo9PQccMQif1aEFcSorayorUVkfHdYqqSLyne
/OqeE5lOh+JgYTYlhqa6vBrEj6iQOsAY7ypjVWhiC6HKcSYnsiZg2Dv3ldinyHlwzNCJMe97jLJA
t/78COOWBQwBIzi/5K3P3S9J5jqmGdZmpd0hVluU9BYQ7yiSG30LBgs7gOdhUVxoSYhMDSTnwGpu
QMn9jetU9nu85ruPzJ8f9B0EOF6zU/Ikw+ptRH2IS0MeC/JVmEsQqyfEdeORqhCRsqdHpb93dQqQ
640W9xJHv2QFBmsdCob8MY1BzIs7ulqWjLQjyl16oR2a7mtN0tzTpiKsU/cOrP27HleO6+iNZzhf
4y5JvAZicU7zvrDMS9EYdrPFMyFtNdJv4FIP07x8SKtY4sf84hE9C/U4FK6gN88JGc8/NY6JNTZL
CjfWTm55tNSnUXtv6SPkAoJJ/2MiVpxJND3RkVShca2JTf7SZUaf5HAsZXR3pJi82WUnpHTP14PM
1rDLmR0hXjsKcAuYjQfu85bjI2awS3MwEuaS3kGiD8VOzI+hGOjLUMBbgfvMsBC4zQR7ObdYID3U
/s7oTjN4IIcANZssPeqdpL271aM/Myfk3ulkDBqEywHCH7vxNY7Bx7dkw5uhZVqYJ8P8rkfND5rb
eNSUhXOosww5RhG/T2NCER5tskvs0tk1nfO1QLcfLHRd+lUtmfHcRlriO3GRHq9/mo3jd/aLBX9L
AZUlRoaaSdUmYUIOdazvxs6PpSx/l+cPY2LrSTuhcFmYeVmBpb3A6y55JEeoOOggYQErr38cfKoH
7W7x7zkNdLN/ktWfLq4gbhtkWwhshm1dKJ7HiZtEQ6wCP9vQPWSubxXDAY2b/faHmwkzaLVgEA5w
sUthwX6qwLWXYJjQZuUHypY3pFrGLtKHT5XOZEwv3JfOIgU3xgd0eGp3Kd0GzKqmsMHKgEoJYwzz
aoas4nl5pwomhCw5qia30fIIb9Wd+hM51qmD8HN+RIoVRM8yeMnWN4J+GdpnhAtbilw5Dar2JumA
alfa+rjQ5CEj02tny8ZKLi85vqiVHSEW5UBwGUPbM5/oIAKykIMvATuAAxKs0HnD+bB8OTvsxTH7
ZRTNQYeAfQiPt/Owrlpzp1ixhcqhBsrp+jUdUoxuPWSR7P7Y/mY2MBG4QZCuio2qDnJx/TwSvIMf
xpDs6Enx+115y0trECOVZAwX6SpfFvDGaDLiCsENfr6sLimGkSF8oBQFldryp22dyKzsm+zrPMvu
EB6qL/zdAaoEKDugI8Wcq3NmtEV6PrgYMhA3LV6L95oDJMuonPg4t/LnbUy+upVFwf2ddtDqPsNx
dtviJrIGX++tF7XqJdndZXGI23Hx6lU5VwMk6s53scpb3awHm+F1oTx0x3ofPYI67dbaFZ+l1Ew8
yl7s4soWd9T1yynFT2DgBPQhRBQYI/XsKGSD6ukjAvP4uWW1l2YvWnRQZWC/zfO9sizkzJNlDmSa
4Cu0rA+2U38oh+LG0szD9Rh8+bwWdlP4avbYOqUxc/K5n/UbVzVm+/jo3sUf5iAL6Y5IjsAmdxqn
9kD+ZGxUZRTXJqrSzJjMfBlB79FVQRR0HsjIDRT4sl9s5M0fQ+OwRlvH5qDLiXK9JXxFh3Sjg4ZU
CRxZkBmPLd0v/W1s/8VsPCqJ/GijynfR2DSiKM1yUgHOnaqhm7knO9a9KJ58x3Eku7gVHzFEjicv
gAraBTdvAgYDe1Bx1Dr3S9odl4F6pvMa2zLk8aZ3rA0JEUud3cKeJxDZlHFveUWimv5gDtBbndvu
diQO3liq+wH0qym0usr8gMP5sXFGPdT7fLlnIC7aXffX7ZWbBP8n4hqwI+cHsiKRWqQa5/kw353u
1iKPZQ9iCtkUyua9gCLtv3aEaw/qqC6BjCja7s1pCKaA3WSor0/qicM32U5Wj9067byMxyeHMCwq
PiUrqwYxxYLTnhYqAox2smhzKt3sy/Xd459LDGecjwiRE5BeU6wZUs1IGUY4QM4yRjtFqXYIaZKA
svWBHAt0yi74tjFTw/99FTFtxxlStcVK7AGd/ZAZ3zJ2M3R/cQAwtItKOh/fvejtNVqfjAXFQroY
Rc/2SbOf2FB7lS1xt830xwEzCDRmwHeLvsf5cjS2pJ3BK58RYMR5+M9cCGTmP2hPOVKTlyHUMPov
q6BdFEwQsPCohbYNxpPAKCa8w5xqbHoLHOm+ehpwwTVQ9+aKq7JiwmYwXtsRj7c25nSAPvpae6r0
mQ/1KU5vU52SUJYDbbkgFG3wtLFQxUCX53xD5yFvu9kGp2rCusEjTGGew16vu/nWaVrbEJYFHpum
7hzYmNnPDvQMzo9Y1s7ZXAbGPcAjA8e4EFCeI5JUWquDGhZP05O72P1dQmbDv76Qywc5HAHVF0g+
47xqFziqYWjLmBYoY+oJc+8VO2tws2is8Huldw8QMk++DZNNPie9YnuEVo9pmslK1ZtLBawCjwzM
r2OM/fyL1XmipQ3DUnvDDtmoBY0hQR3KLAjfi7U4ZFMH6rwCw7quuYf+tSfZyK2whN7lv4sQznGZ
VUanNdztblVyw+zgl3xTkPv5e937JU7Y0xKCXQksItcty9YmxMPUZp0LrrPcb+w894CpOtau+Xbd
Bs/RxLC+XpyQKzruPPVaicWxFurMTmw+LpMLGK8NQFH+o8E4b5zJ0vDNMwZ+O3QQURVD+fPcK4bK
aCZM1ICeJ/2Y9I/z9DGSMZdtPZcg5P2vCeEVyBy7QGsEjqcY9aeU9h8WiwGRano9WLeMUkaCsvWw
QOqGwOsCKoXrUcgt+q6vNbNTCkAK6/v81N2gD3qr7MEyHliSxsWGO56ZEtKL1GwGULBacMcJLLss
8qwJE2SjZwDcet03pKsSji9AypaV2ygkOXdjqIf1Xn0kezXIoTX0x90RHVAKDpMHByZwkuKzvVMn
BsZ0cLxm44vO9kPyYMtoSo0Nv0Pia5p4PiMm6iKwboidain1GWJblf5q9foAVuAJeXaJkmC/5G3Q
F6XiW0rjgtzRIaFuosGsGQl4t5b6OTKXymPaTE9qSbWdmjePea0/T0Vlg5AAWham3n1omEE/ag6N
vTrSq5d8IJmXxeXUeqzFjB9b3GbyBnDSvXRzX3rt1Cvf1cIq3J3ZTe+5mzXHwVbUn9TtdAlJytbq
oWwI3DlwryCeEU66VZoJpNHRSalIfNPgUOcVuZ9mNbzuNBtBiwso/mtGONxtEbNe7Qie2MAkZkh0
mEwzbesArC0IZ3uea8gYWVjISG4avKLNBMd8gVhsK/F/yY45Qj/XcBA8phbMlcVkhSiq3hhAW9qq
DNAuMyPEjqZiDcbWsWOTMoW1cmNP391BVsOUbJo4LlSPhkHBMwyWPv1t1onXz5qfgOvTRqC/7gCy
5QhBQ4t1alI3giZk9W1xjzaH/FiSm3EjyV07mcOdcPVSAKMiFIop3pYqvXO0G6tlnlEFc53souFU
oYtkphIgnWxV/N9XFrMGqKJ5RnyKl6M2+EP60ozH6xu3cWedLYp/wpUJW1XMJm3wMk9rus/K4TbS
m7B2p72epU8Fofvr5mQrEuJBOc1Wp+o1unRg024VI1D00nMsGZuKzPGEeMBSy5kVoJf8Lk+fU+2l
q9IbEFKDVSWTLGhLzOVsA4XA0DGqQqNL4RRv408VVGud7qnwhTB9wE3pzdQbv0GH0N2D4xCkrO3B
AAwk3snSNsnGishOVVmKEdk1XGWiYWnQo6NmYRrJAKRbgdaw8E5GswVjgCIMazGqrG6jEScal3+p
3BfuKIl/W59ubUE4ZWoyJ8mIcAsscQGs+RMBP2RDPjWyCsaWHdTzHMDsIZcM7SvB8bUEo94t6oi0
vNfYJ+DHHO2RWZITvLVfayuCI9Z00WwtQ40t1+qwXYbbLpYR1ckWIjhgafaOk6ZorJhzvKuy8lB1
0IIs7TvdkJXXNldjot6jW6hjX+RLJnPqIqMY/8z0xI9Qds1MSYzdKuBBxuFfE78emKt41M5RsWgR
gixS5y4AEv+XCMf/vO//i7r05prA3MwZ8TD/IKLuBuaMSlSYgNVBIkItflaNsbse8zYzWsgug10b
fRugcIQvpCVthxH8BWWKqPZ07aHQNN/qAzKFivFlmsBFym764dso4zbeWtrKrkh+2tljnRoxt9t8
bY2XWpP0w7diDpd1Q2cDxTNXpKFOKU36jjFIlzTEK9BVNlPQ4UsC7JZ7r40IJyjqWiWFdDVuC/1D
oiCK+611qynPf/GNQK/OO4ecCUR0g3RwDLs3GPzubgqAKb1hdxhHh2aTfiOj8tuq0TkrWyLeMoPo
Xp72uJ3sxCtunVPzkAST7S37+EO/GwOMF3r0IVokKdKmG/LmKx5y6FKiU34e8coqaQc7a3H37rlo
B7Bn+wICZ6kHWnZJgeQSEYKX1dqW8NVM2neVq+e4gHcmB2z5wLHe8X5eBrz38tZhiC+Wtiu3N3a1
QuGg1TOboAiMB3F6HMPRCYyD8oy5LR/TGu2xf6h3qqcEmnQ+gCeXQjljvVhxCLXU2FDSDLl09KMN
G0hRZIFztBKUJKfQOvwVd/KZPSF379QEagALLpWkiPazOx6b9rkkx3x4u34ots736iOKCsNL3kHz
a4Qdt4RiYwpxdYuS41K6MiIemSEhe49y1eRk/Rh6q5k3tGBay51DX8hmrjbNrF6Jghl74NjyEs+R
zLV2gzv8mCods3QyOuOtiLV+KvKwvLrCiixRCzTBmI9y7Fc9N7zEiPE0d/t9XEV/Cr7k52y1JL7k
lS0nT8oWKBGE4PnegGhHUr4Zzvt1N+Bn9cK9Vzb4elc2yjS1FDdG3Bi69H3O1ADDDh6eDYclR6li
iJcgkbKDbh5l9MxMjpXlvB3CwqLK7kEBhbtlRLLhFY9ZgNT2LgPlxI74eZDe8SlgWa1/M/sAq7DG
5arAXiyWK8Acl5iKYiMyvwB9zEBmH4dQWQhsG7LCLJCrXfOYK+7t2qAQJ4u5nRkUS3hfaDq43RHZ
h5d0P3UKdhptd/07brk/4SNZaALY0GMV3L+ebAAe8gavEuWR8/1MIHivJYF/0waYpVR0TKCjJ1a7
mNPoI4R58EbO97F+VBWUmI7Xl7HtGgS1JKBlUblzhHusago3h0gaZwtX/SWwD+VJu4nDzlM+18fY
T0Ik9bIG1+a6AOPAsDEmqiG9en4GIn1klKnAVcy94U0gJKuVO1VGaLXVxEWj6bcVocpqLURxBo4U
ce6qox4uBwxHQIoCd/R/GHmXLUlwh1xrTAcxnfm1YX4nAJrlZt54JrNCyffif+jCx1erEuLhoKbW
3FMYasOufOh6n2cf3cF8mdwX5YkPfxFJYvq/uMjvjeRrX4WsBr+vWzgMRrGRfdi7NIiOxQsIQ72E
AIeoByZ4lGSTe5vp9mqdQpy0iJL2C9camCuVHNK66oM0j75e302ZEcH5qTpplY6SMca/oi+JTboQ
D48/93b0Ol0Q64I2HcgQMfhWdI7JbEO7a3budec2UR5NWWmQp2LnTnFuQtisPm9LdzZgom9o4FRh
SkJnOpiL4Y/WqUxfo+jp+sZtxPZzi8LOoe/psLnloP5ddWSHNEiCOmDHyCOYIYilvYWNw3xuTwjt
5pBPc0JKvFdCc+YMFgcwDM7+P3wPvTfJfP7yKgFoDleXpTm/+E+FENWb5jKAwQIT/HvXM4HprL/w
EEL3w2mYQ3cPhP/eDlClkmESL13y3LAQtfqst8iy4FO22tNSfYxkkK8tV1kvTAxU/ZSDWQN/Pz3G
Bw14r3HH9eplBaHLNOd8GUKYGnPLieYRZgy8mOsp1J3XtArSKTTUUFq02YhQsAaRBK7nBbUj8aKM
XIBnyIyvRbwRCqet13CaN+anX35pefxSjrKerx+BzY38bVOcocFE7FLHPWwOmrdg7KhRPvUExJfP
sfqtK0Lk99ftXd4wfI2AG4BwEvAnEfgICHM1GZmJ3cySfQwCvmwPYq/9dSMbmBB4PHgBAGBzUcwT
d9IA5lsjC9Lt0e+hTdx6VeHle+pbHl5fu4yPrcqGTbZtAs3Gix+oGYlgVXMyItSXf9mcQAmZ+FMd
Rpgt5AK1E8B6EIqV6WpsnTI0Ev81KYSTxnGVyNRhsk2PmfqsJn/cqeOBwwSCB/PLBPCh8ytzbKvK
Bn4fr5YmvV0G7TgpwyEltiRB3HR8fCROyA/dtAutVmqoZddjJsh3MWRaev8MSBY3bZB/MMC4ceIA
JfWgEf+6m2xuH4DnGEGCWtuFLMmij+hCTmBxoQl9YRhVi4dekl9vmOC1IyjoIS8FbFMIwJ2zDMWQ
lJmfVJ5mx+FS9pJUaiPE6xrGG37JAIKYXvhGHY0BWE4K6HAbFCPtxMtm5pGUBYyGlf7yxzumg5Ae
+a6F8b6LclGu6UlWg/EXGjnZ7VznBxCG/sWOrU0IPk0VTQURGYikdAvMGvn3Uta13fK2s0UIOxYN
KpnnJc/86LX9qTWYSMl2Suh+GaKQM1LoXv6CsSRZnXwj8MEqZkVAQmqBOVa4sVJiDEqhVfAEJ2o+
kyJ6qag1HDnxryz68T8l5FFnpsRbK1OLKXMnpLbQXtO8sfYGgGjAPlAfy537qQHeW2Jy0wkxqohS
qYUOsSi9oIAw3opBjgfa6SPpn8YlBOWblxmlV6Xfrrvg5j6uTIlJIlAFsTXB3w33kM4PoxJYhmQ1
W4dWW5ngq129FIiWlOZE4SBVq/WHaiwWcNYVf6HJhwIKR1qDYAOxVXx7xwspmVuBpARd8PLtn7H+
LvfyW2P2rB3PP2VEUtt7hzozp7bGYIoQjeqIYPJswsISbdklY3ZKNfaxtBvJ/vFPcOF/5m8zQvI3
sKh1oVoO9hBa7K0ljFoQDJIBeGpJfru5HkxMYxyKE9+JycRMExYDipn7JV1QJKQ9C+bReCgrI/Ov
e92mS6wsCV43zUs5NhZ2joJYHTeuxxwjuG5ic9dWJgSvM4slcUDxkvtVljyMjNGnyorcOwxrav5k
jG/Xrcm2TgizmV3XbsMQI9rhNdZRlV6gBLZIksut95WOEVP0BVGtu9QNaLXYsTuQH+K9gyHpfzoM
0WF8tx6msAyotOO9+ZlW9vi/r06uOaRaStsy990o8+z+TY+O17eNf4QL18aAEPp2PHEQM6KsUjs3
myAytmhvHQ1y/SXpnkm1y12JN2ylk0gYdKTK6KzCLQR3SIYGxe8UW5cD54kBZdRxfQzQhpM/9j4B
1Zzf/Yf5p831rawKboFzlkYTSE59FbyHdfctju469XPKTrO0BMSjwMVW2pCFw42hXqLSFX1ICgsj
Fn5n+DzjSwLnw2jv24DTVBb7KTpc/3Sb52tlTzjCbVxNPWHY0MUd/WqKT7EaGHnlLaoknd10wpUh
4ctBvHjJzZbHiiS6s60saMxC4h0yE8JnyvrKyJUSzDcQYlyCKm/cfa+nscTK/+KDvz+RkCmpY86y
wcUnqsNlB9XY/Tw+0f95ajvQUGa+Mf6FpDCuRdsFwzMkgy7nBphhR44as8zHqKEXz0/L/Lke99d9
YTP6rWzw/V3FiZbWNRAgSMaGWT1h93Y0Q6Mper9uZfsw/V4J/xUrK3WH+4nO2L6UQuXGKIFttml7
n6jOsnNGq/3QqG31et3mZnYLPXVUD3gFAbX9c6NGNzjZpNUZB0vgwTETkN1wrhSMTToPOUCm6CTz
3ML4ft3w1pbqqIIjVkEWATIW53bLKa2qqIHdrumXl9kmqTdGSfKoK4pkWzctATeqYnwSz1Mxbxoj
0im9jo83d6968mLqfqR8ub6YrS8Hjg/O9IxXDhzxfDFUz7q0jFtIo6mPRXGY2kM/763unamSG1Jm
SDjI6lTNtEg4v5N7WshtpgWuEqhAOUv7qduWwOKJWSP7kmaG0ghE9OCz9SH55pnWKSXfMsP2Wn7I
it317dsKT5ww9P/bEkKtWg0TSWOsKs0/D3UJTes/hlBxaM5vA8L3ARdqRmkKPaK4pYDcfumyP56D
PDcgfpfBGWtDxz0/AXE7z59srfPU2vEt6+36VvEQKt6CABmBassCLAfn9dzTJmPuelvvkJLXd3H3
kOjgIIG6eRcUSJgUJyir8LrBzdNDUM4x0CYDA4gQ0yFGAE7XeMYsh6L7NXqK/Xi/FLLSCv/CF8sC
JQICAfh/kAKeLytTWyget9g/SAQ/JATqGXZ6qIDj8106SXKyDW/DlJmLUXTM66H4JjgD0WhnK/lE
fWLPHum82NS963u2dRECAwSFHlQU8TAU37ddxYY4m2KIYKMum0b7CnnKa75vQn0HRVunDYp4px9k
r+qtdgFYdzHUj3wTsobi4J4JReLUbfC+yczQOuUhiMO9TgV0xeel+/nwF8oRoLIALSJoC3UbfR6x
yzOzvKlNiz8Lwjmcvmteuad7PrhHe8BkZADVrffBmTkhULRpZ9ati0DRBPPsLbew50dBv0ssNDjz
AF0gyTtuIwqeGRR8pe8jdVI6XMlZDMkXEgym6pnlHDTsbYHIisRtuJcLp4Dg2+Emhgo45sWFNKMp
wTlXRwB1jf4CSad2r9zTo7If7uSl4I0Dd2aKH/tVrmEwpeiNBHV8K7rt0tdketQR5+3xj7ElCFOr
FQkfLKlbJdI6NFG75aWMf7b9uzrLsFOypQjfSFvKxsQwMae7djzNOsX6D0O5H+ifzwfwkKuDyBJ4
AYRC/kBZbRkrkiJeIoX5vTp4juFZ8WM1frruAhvR9syGEN4pBOANJwXhaJG1AdGn2xZEFnau7P9v
ZgRHY5re1yBYw0R54zUOhe6gZ4Gi+LqRrdQSi0FUQHMKbcVfY02rDUuyfu50G9wwXFZGwXu0eplf
+x+8scLJPi1oGiSeDBm5vYO/jQoep7tdU9kpivRG55fZzdh9ckYZ1ozf5hfndLUwweOcUbU6oqGm
2DTJjqnFIVaK21Itw3ocP0Jb8VCYH67vpWxVQn5hVU4V1Riu8dXW9ppG9+buvTYlWdLW/XH2wYS7
HpjtRWkyVBj5B1MBQYweSWh6v+TKfUWypK1Lcm1NhDySshiHjqXcGlr27RdOrqn48I3Sm36aOwBY
dzJw1tY2ahC+tABhwtTjL3jryiPrlljjxBD11HjyrPyLW96A1ez6p9rAyIKobmVEiBOuU6CGm8PI
fIr2eVjui0N5BFXofyAZ3HLEtSkhXDiVTajiIvQBWVfHH5x58LByL7Ix8gD8/kGyMv7LRb9HNoO8
07KBz7IFLzRGNrTxAL/nFMUY/kZ64bw4v+Q0aLBIirU8Bl0zJjhj5cZxWna8cF+NXtJ8jFCiu74e
iQVxTG4orAw65XgYGsXgNfpD075eN7B5oJBmQsUYiH1oXgmBYlRAi0J0ikDxPgOyZByiQLuPXjjN
TCylmdm6BzkuDykZmtnoKZ/fT4PVlG2CPoTvdM8UCFVSvyXFc95KxngviXHxZl/bEbyA9tXcjBQR
1snC4mjv4iflWTtwYBTcnE8pOYDDNP7oHf4CU3RmWXAJzXHiWmthmehvFPygNbCV0Jm4/tG2YgQf
msfDAKMWYJw430YnnUkOLrbMN60sf1myHvJ5nas/KQUMXze15YBrU8KrxzW0fsQ0LcoGTfqYJ2rY
pIrExJZTrE0IwaiMFEMpLN40Mm90YCesp0k7QP3v+kI2HX1tRghEGBQuGqCjcl/p/OjJ9LOAg17T
MZhC8h+40rgri7FhbY5v7CqOF4OD6a4eqzKag04+VbiFjSDv36fhb0Le2hL3lpUlN7G7lDq8vfw0
hmCI3BvP7t3iqwGGD3ayXrbM9YTcpSJuOgGYinYEinHRyMJZt/dZLluTzO2EQAFar0oFdAjlFupl
t9ZTfl/tkh0EjbPM03z3pxwXtXnXr7dRiBm2Yo32gEbBr8wi+qm/LofBU97MOBhCLoJT3jh/AaUA
KgpjhnicEgIim/MvN/fpWCs5aj59mz33Q1d6RhM//5Xf/zYiuEdsjk6kTb8ypuYWwCE/eaH7GsqJ
ZTB//ZvsZb0iwT30UZuNxMKNGJcxJEUWbzYOjRlcX9JWwDBR70MdgTMREiEmmamyMIvhS9X9a2rF
Xhx30GZ8HnRJ12PL19d2hMC0NK5dqw46vfYQ48t8HekD69+ur2UzLK2NCGGpR29KoRl6pNNO2+Vh
sltAgX8afE7dPh8aaRjcOllre4LPZVYxp7WLMNgE5NsUKF67d5BLE9+AEipiIQcq1/bT/3GVghOa
ykLcruCtv9n7Rwp6ALU1iNh4nqH8TU0EY7u/PURwQyeqWDdyVIDDfk5L45UQs8v12HOtOXALCaRs
M3KgXAdfBGgeE5aCP7qFNbVxAWujb57a+wIXi32vPtgn9IMD+yh/I2x+Q5TuXAMzI44tFmEwcmbP
VYpTNnW1Vxv3mSH5XpuevzIgfK5E0adiyREz5qkI+vnDqIG7Y9ldd4qtGxIkNahBQrwEtPqCJ6YT
TzxLbBsjO5JkHiEPlfVU0BTsfDKVuI1JPRCWroyJK5qNCjPJqKj2jTdku+428cFvvCPh/NB/g5Ag
ZteTQ7W3H9nH66vc3ErQDwL/ih4FqJrOY3yWRVZq69jKtNvT5ZUVn8ZR8gzZjIe/TVhCOtinKtXV
Eu6Qut5ghEn6YCxHRflxfSHbVpC882Kxganx84VoLHb/UTtagPryaDxlgQUprwkDPFZhyfTo+G0r
pk8YsPnXmhAWF1qXrCG4Gme12lXW9EiL9HMDNe2ijg724Ox1lcrY67Zj8cqo4JHqAhKSwcZGmntj
VwTlPm195ZXrEUF87yCV/5WtUfDJNE2qXMcJ8LNl8lJQROXzZ7PRvISip4miQ9nLuJQ2AweOAQQg
EK8AYjn/hj0BuYda4bKxx5dSod7sSALHdiw00Y8zcKyhJSPEQtWYIqIy3JlQzUCG+OvxdVpS39N7
T31PQCQKqXHZc29zWYi9KH3y9o/omrQqSqdj+G7jibwvAcSkfP7wN9F38pHbA6YsK7pvfjoLZEc2
XnRQDxJONZpEcWd0QI0qinvK0P+hDQgcpontBq15MUfFj7LkcP0Absew30bFalRTu3bf8xcMe+Mc
rYB43rMJcPrOw+QvRrgPznMS9jemZHs3d3dlVvikddvFzZAg3SrH9r5N2ocOgObrS9sMkhDvRC6H
yg3EAs/9EkMJqtuNFCzgKHoZ+oLZvS/9/DcB7LcRcfvYrJQO5SCWofwEDUSPaIAjdg+5rB25ea+t
7Aj7hRoLyg8D9mtY0EkbdfY5I+Mji1FAJJA+XDqJX2x+H+BKOEWpARyzsHl0sKEPgDkcpMO513I9
x8/Xv47EgEhWQWZIlBo1kjfNZp6iP6i9pDW9HXh/L0EseuYk1wo3gme7LzM8m4bdVzu0vOze2c2H
5dP15WxagzAFsG4OgPIXIqBmitKhzTvh1t2y4w9mume3HH72S7hIUnfYcm2CQOGY+O9S6DMylKHQ
enidlYWZ8dqatxhLub6gLYcjOjJPE3qiSDT4v68KAHGZV1BiHnPfKussqGfzgSCDd0cUOpJCu1Fb
Wd1z2yBQMSoIv5HACRdXZeoZTVu8zmlrBWhkoNx/Y4D1VVe+mDLk7aYtQ7cAw4Eq2cW4QUObqo4s
NIBY0/sJDZE2egYIRhT6RmQyEvykiEkHf5AD5YHm2QUPrxNbRWyWQC4sYxZCLswraPZSm/1NVjie
UtUHg8W3I50kTY2tzApvFQDcdXw9pN3n369FM6BeehR5zSmOvy52ph9AMwuw0ZCOh6Us/+JZuzbH
f87KXSptSc0+AmwG0gQBhCY8DZ9uUGSd8E3HX61K8EpWdElOO4TB3glIX4eoBBiL7B7e9I6VESGh
yZXRipluUd+OPuf0KYGikK4Gc/JhjvfXD9nmcsCf+Iv+V0f0ON81zUwskzK02QlxfTqnu5l9sts+
+HMrgOmg8YNxVhsDMOdW0FjvO1BQIhAuuOCHH1n1jY676zY2wjnomfnIGjQiiH2B/BiLOTJ0hfoR
jpGa3ZfL3xQZzkwILlZndgKUx8JraWm//0dLFORG9gwgxBRCL3Ly4t0sm0fZwl5Y0HXmghF4iqM+
dL57tqVMWo5yil8AHPhrHtr5RMKyx8Aa8BD/AVu8sZVAA0GnlHebAGYRPlfXKKqmtgN4gMHcQ2vi
IZG//rG2WhkcEojRP2TV2gU8G/zXHUrw+PPDrgvmt8T0Wy/bLV+7Q43CZH00H/pb9p7vAH+UoRZw
e2yEJtjGDBuUTHB9iZF+1tukUscMMiNA/YJvUnG+UKOtLM/GHB0F3aXVmQDb1XYwzH13UxTq965n
alBT64M2E8znuOpNms9ExQBX/7Uwme6VrVrs006bd+3Qpn48lA8GMecgsthz0bPPCiVPvVNPXhUv
sz9naCmbTk58m6YUz828PqKE1U9eryXvfZs6j4OT6x9pqedexYX6IidTArZ0FZq0tE98ACu5nniV
3ODUsWOGRaQBLgDmLejg+epEX7UhHXYp2r2ctFP1Z22qg6yB9kGHwfFANxfVq3l6Wk31k+t26qnQ
HTy3U/xh1DA+FGM7eHoSjUHZO02gJkAb1Uj4gqUvpj2iOvqdbYRfQvpXtYrj28zRhq+Gmb24epWC
nqJOPHsizSFLktJzM2D/ZnW0d32nPcxlbv103By+xXLFy+ze/GTYSxU0bo/eZlKqQZSMdu2BabgD
ViFKXR/SMDSo4tL52UTTI4v6V/invm+cSfXG3oqDhk7JTmkcJRyGxgi6yR29sSKvoH2Idwh1qoce
qntYKiXXgmiheEQVbRbQGFWtXC98rSUfJz0y9/ZgQyqVmoNXa1AkZvXIIBuU5q3XJ+aDMk4fTVqq
xx7DdyHeUvnDWDf2bqJzDjDP8lpWUX7j0GHwkqU0XjKzTkLWYBh5WoY+yO0s9xgaXfvCHJ/ixr7r
KjLeLUUd30UZ1P40upSPrWUzeIT5o1ni+mF0jciLFtBx4EMWXk+sYlcDC3Fw9DH36jxeQtpZbK8w
IPiKBZRkbgKsTA5k9XPX1WVgoan8fZ71eI+Zuvq5tQoHI/vF8mL0pPBIa6IrqsSlV3dL5GuR6X5K
lkIPc0Tt0OEz1cU8NeC9Zc0BzLWgCzNn5uwjzMF4Wt//7KtSPeDovM94zN3UffOtsk1ATlzyXLug
nFMXu0Juw76beVYF0FRQHtUk+qEisoF/e2g+KnoCTlzSovIyzUY4kBJk8Mzu/MIktd9BCeumWmbd
A7VdctD7AVRsEykPkCTqDxicZ0FHQJgHrl4X4h5uNr4qxPg+Ru4csEKZgmGEL1rGQFASnhOwmi99
mKr24Jt48QZdjUJgtkCVfhhjN3T+H0VXtlw3CgW/SFWS0Pqq5a6+3pc4L1QcZwCtCCRAfP20HyY1
mUziXEtwzunu090lQG8Nf1tU/yV7v9QqhRejlkPcDqWMgaoVH+jr4oMifDg6GATDUSeVZ6HXtPah
y27xGIMl4Mtoj8wUC0TkNG02K2H5S7JHvPHIci9SBlknIlXXTHQnsQ/XrYxcnULw1iK/MK1cOWGh
3K/BbTN5cTHLpC8WEsRT2a9dPaxxUrOS303b9upAl7XDCiiCpOTZkm44TywcTxTPg1TFkncPkF4G
zUxCUWlJw0cfdVM14a9+tNAaN6JP7LlQdD1xHW3tMsAdMp7IuU9S93t15otzYd83Sik26jGeh2wZ
7+aZxc0yibwds1g3SA73nyUS6+9tWYhfZoq/8432j2sXxS0uiPExp1N5FkiCPy+x/W/EDfLMUnov
Iox3QzrBztH2bK0VI8iZHvyAKDZgMlVBSVaFk96OWHL2bbbZ5GLcT5qvwtHP6FDeJUyNB8kj+hmU
xXq1pIhh2SkidnD9UFZRqHiVTtNLZpi58i0eb25ci5rKRV6pd+szc9HzYKehjVa9/LK2y+tgKviD
ytLxGMA6tilTQ6sygvV9p8lW7RL+95TtVcLk89Kxz9lvyMXGiatiyf91NMO3Rc2uctxN56iPl6YL
+XgyiQsgylOfQSpfPRv7AxZ1+Rkh5WFTmMWcjQ2/BI3kxaPfuDPDEh2CUm2vM2LNztJAM8v2Zan2
KewrHeTZ2QddgJGfimZeyTcRsCbsy26tnVVbJbdhaSa/lr8Ti5sDXVGEsE+Iiz8p2WKUqdzj3iSq
KVURPukpnSu/xQRV2PXmfSuFVlhUVnldQHZ5T/riDr6kGQ5ojzDepaTV4KM/oR/N3ZLr4txHwt3j
S377bpgOibHmIVxEcA04lhcTF2LJf9fpg5ciymCpmZ2o1cFYFWO3H8aMyWrtNTajEUnIK2bT6Tlz
+2MWzP4/k0AtyRiWXCr0qb+o6pJzgEWGhpXj48ZFesygZf+YeCdahcimuyBLkdJkDP7gIuxro2x0
2QmoJ9vJvhLE5PWyygfVZ+MDLQzShck0/s1m2PUHBmBNHlFz11u9Aqylw6GDX8t1QMpz5b3BUOhx
RyZckMsa6Ljq4FyHKNgo2e5Cx4LjHjh5sBkfwNAEpX1ErgM9htuGeA0a/+tztlQCSxoVNSa+EJnI
277oD4TsIMhqGi20y6Gf2zxa7aVjcrhNOl/qIA100tjClyfOFcA4KqyvZtTUv/Ga5nWY0W9UdXjV
p7wj//DFcd8PKpgbLbf41a6KHddJjxUKUtQWpeyaEXatpzyAUFmaHRjSiOyuRcx7jU/yb4+6lxze
bjXcROmpMLm4JGZaKh2L3wyVB+W8YK9MFvNfN7ofCgJUBMyVNhyBfMzudte/d3p8xozILhjx2aXI
VvdMiYxO6JEU2q11aS3j0T1C+eZ27ml0Qu/D6tSYpe6GXJy8X7qHaULkT79keABhQfFm0D77Tzq8
FH6zp67UePtk8Lp4b6/I/zNLW27J9p/Fzn2d6IW0+E1LO2GsOhu1vC/dyI6KO/M7X7KxMmmyIGTL
pf07sFj6qLvoHsZ85MRovlzDHQZtQzrCH4IoVUUURm1Eo0axbX6HEfdWLVt6K1f+EaZdXomUFqeJ
xPK2afKTvVZ0LU5v/2bcfGODzcGKj7RFcHBcR4Z+ssXjwpOqeMRK36VXRXcfb3q5Dv2Y/+bGFE9j
N2ZbpT3R90m+oElVQZnAIRhJMZUIl+D4UzEvaaGDtU1D+F8OKnlFjow4qbHov5masT9gg6JsyRLM
pjKR/WI73tbJgwDOZTnXo99gJmLDDqGWxLbZtJaXfSvCQ2cH0vZ6s03Yl7yAOwe6AJMucGhfNele
hwB6zGqEPV7j3UwfM+zswzAkkE8IlXHnGT5KSH7ONDwCaHQoZjkfQopMhQmZiee1ZF1ryUoPjrMe
AF8XPSkgMOdo3Pm75uObBqrRwJxbvxf4n8+QjAWA0Ur+arHFXq2m86+z6l9tP4ZHZdn2WRIDHAof
JD2lydg1Aw2Sq8/z8ZGNQXTEDj+pPGascx+Q4dvFzB/FXm4oASz1VW/djcfTM5gGWumtSP/Cdhpr
jz12fLA2NeCDLvo+9hrxPHhB5oMFI1H7jNpqMSM6AROYutw5KAiaTvY/5TjsisYwR+K2wo91yAdQ
7qPa62nS9BBuIr1gs+5+hDd+UI9LQR6TYZZ7wyjH14hm69/jhX+lP1IlGdsbjvlwwnL/LcoHisvS
jWJspsijMlnQPLDW0zZC2qSlx7IPo0M8zNFpNhF9NiPOJ5wNi2Nojf9k/fqAV+wl3fT8K3MhGiY2
b+8k5h2Chc10CHNGDklphnMQ7bIqU85fC2QtHZZxHK59yshapS55DhmX53yx7sXLaHiNkFH6gIHk
CRNMdHQr3Bm2mQQ/3yl4HJfYYsENrv+arNO3IuVpVHXWBZedD/HrWnJ7v3qcVPzzVEo4IkNgYg5w
zeBVEbjysVMJPwxmjrB5tX3nkAidMrmvHyHEuQxcTI5Wlq3dbWWdxr2by5NVkzoBfaDoJ9C2TAvR
N1fsMXzMepYeerHEzeiX/SNIB/o2LpaP1ynB02t2lkW31aQwtyhDidHe7QYbRotSjbCJb71ispm7
n/lgRp9+b4Y9jFq9d/NWlcuE+6pQ5S3XLDjE3tGrsitrZpasSPfLaCNl+RfZWCuu+1C1uFbtU26z
h8yu83vQZQYpEn75MmvcP23Owqg7cok4R97x+3DZ1e+uxBe2WnhMq9o8RBrXOjrx+YwJEEmWNOye
WYet/lKuugkyxAabgYQ3lIz0k+YY7apMSoS45EiaCCrRjfeF8zC22he4q0lNa7lpcShEyZ6jSapj
GmU5rjqm7J0LYo2ZTkZ348TEZ8o2+PYVyQFbuy9d2T3Z0MOyLVlevMr4YVcCnqpb/0hMcb+U5MuQ
7Xlh2UcxEA1TzaVYmkTs5AYFwv4P13OHAstieJS7Dl1WooufETl6D9cfntRNOgTmrNXnWBbuOtv+
WYpU5w0SNrBRNOWzBWph/HOR9+QZlxsGnmxWh65M+nepf2aizegLxTBXma2jaBUYhgJMW8dp319E
Of6lgdcVC7IFP8TvTi1Q6Y8RJg6bxr/ha4m5b1jz42Y6UocyEx8kEG9ejvyjgyVay4dweDEBMse3
APcGd/It8SgmcTZk31tCjcOAvmH7Ek6jp93xh3WnorbSkKPsx+XeL3lal9GCiJatTxvsGyVRlW2o
+cMCd/8EvedZRpg7hLb2nPLYm5oFw+9dhTskBuk30ck/5Gd/RlRFBzqFa6UxxT7lfBOtUTH+TnsO
GnbKY11nFh1/uMBnqXAZaPYSb+vmgu5c4pFg/KQhOsaFVT1XqEjM4MrRJLsrDJAbXC3LrSCOnCfc
Bo8LfJVg4jQVtCELega7FRAgjCZBzUzSAGlB/fY7LxGKgZ8zfnXwU7lNnDQzly+xyP1ZAx05bx0X
f6Y9Xk+l3SZWSTsLlEWXnLEAMr+WaGKvrOPhf3nR+XM6l+FFQQWB8t3LWkWBOJYdi6FN7KcmE6t6
IonODtoH5rjHAfbkoSs48UVBlYZziB5qwVA2dT7BvlZcQJquj3k5LW/JbP8GTKtfWQevrwqxVAqD
yDzzJh/lDPkIZ+qhlOh5YflJ0u8Z9fNu5WXZeidIY/Jk+2u8+cNJwD9wZcW4wMNxj+sOxjxNrvx3
7wrdYi0SqfSIL4XL7BvNyTVLwqDesbeDxXGEbOXJYdqwOO7yp9UUmLPQGyW0yeftacgpojkeWHEn
8Yqm/srEo87TqiuzI98beNbfW9pXZV8cUurqICEVlDcnFcv7QGMaxgKjXL9nm7T5cGHDk4/KdrBr
tS5vfX/nkw/CYccFR4NkDtp18YhmiW9ED0eKglT4ewt9bqKCg3f7twymRtDxP053sAkCLhXlXGEx
8pfDA04oDHuDrlF5Rut5ov9lrLtIOZ9g/lXbUV1NDBglfAq0/I7MdxKQChqBdkxe7IQAobQ75RYr
dWFZ7+otkqzVC605GR+wGXeGs2eLlveBd+sJBqmNTrJHLPJU8zKfk34/Jjg9RmjMHsd1f0C+WUVg
FV8EZ8t0FSJsWp7EdjAJrK0zuBY3xA1vo/KVSSCnpvPJluepUOeRfGxJeBLWHDWGb3yVathQ5pf8
g4EO7VdzDCNMCuIdVfycp+XdXGaNTXrcGleJa9C6BKjh00bW0yrfjbbo+tdKOXOmm3qO5rgKIgK8
KX8fC0T8JfrAbFar+BIIf8zKqZXT1FeyfMxKUik/n9NJHrZxw8cx12RV121s8nREeR0/dZng2ZYF
/E+QNZwR9lUsrLYmPvJ4v5apvA4GQwAa2Tyf3xZXPrMeAGMId5v9Uvj90dl3fLsP0qIhZAoVHGY3
O9qH5FJAuzLSnxshkcdskw+RDKAWcO8RwYREcdZNcpnJUmMb4mR9fHR43Zjp2kLH91u033n3uy8B
tA6t6cMPomTD0uAk49c8klVO5mOa/spGxJjOy61zf1j6wHCDBLl/tZ49FgBYXBdVe0CR2f4dhrik
KaDaHs8OvzTrrVXbLzF/K3pkXH96gFuuR2iNSMLGZ0dB9tptRZuNF2+A5ukF58A8iTirlvkZ5hdt
irOfAn7o8/2ATh1hn7L18G9ABsDJxjeFYGgZp0eCJEifPy+0bNUcViOmYTb/54DlbUeEIVcMZQw+
wNeMfKLzvih0HfNUB+iTp9C1FvyRmN5p+a6QSFh2thIjOs4V7Y950ix+TANVG7rUmXga4EGQ8wxI
8H5kE62CgmAXfEUdU7dO+QPaqYPb89/9GL/SPsTEr7YGBXBdeLOjok/sMbdPmUWgO+sPY4KK/zo7
02T2bre2Hnv85aAeB26mF1TdjFRmxYyxH8j6yFFSV2x/+O6aupd1eMP03RS6aFb04UABehICLXjY
wz9oiAL2NxzOhf6z99dpfzT8zwiAeZxR9N+3FZptjJa7WY45KkBXfAc7XBrjT8HSioN3QhhBu0/F
IXfqeTLxl0AyMJJYxNQaD4R+797ketIA/8rIA7VwZwdz9p39IkOB2nXrpzurMdxIXEiU6XuExB5X
5Vquc9mkNGnEjl+1c3yL5ss62agK0odNP3Rs+VrXAfhxgbxe3+Zd1oqCXkOx+crp9Ujxv0oSXzpj
zlNQPM3b/CBo8rYgNVCl6lYKZPtQFn/83KeTKT/cDAYoZfrQDxFU3QRnqOS8jXNXK8z12IN62Ytr
H+83GdgD4hn+YyycajbS+xLar5+1LB2u9UYt6mrf+JhUAzxmmrKU731anPToKw9VVTb8XFLTAfqC
A2a147qoUxKrQ7oCCfG5bTZRnGL7wl1xjrRq3ZJhpZs0jiEIEzE3wsGXIezQPoYXqR12o9XVBvMr
T1Uz72uF4tt4HlWFcHdMoX4ocygT2oo5qTebHRW8qFfc6nMx3wmAbR3+zByxvQZE1dJH14CaUxCQ
WkZlzW36ANL53pHkLuF/ReQfsF6JG+iRq+mSZeyULi/BeomKVyqQ/3Rv5CsXXyUgyoE8lPkzW/Bv
hccNROuFfBh9cmUT0XuG8EF2FeF82EV50/1xn+LrQJNaDVOr7O9+mFtozs7jcuix2IYtffatlulq
ijsL4JeW8tzxX4v66JF2wPmHkUGTd8VTzOwxFA5QyAsj8Z3wDz/zejfCGKT/HlhwshiO8HpGcPvx
+rMEvRO+78l+XOEGnqRbkwtEhGQS2HnQcm6qDHmTZW+vwdpfohhxGDBPzGbcYQSaw0Mo4AQI7fKG
EOz0kQ93P+4C0/YRRX8sUqrzz5lOqGzp26xtO0qfV7P6ztFSdBIPtDN3kG016/6RZBbMAhrwqZZA
pvbuS+MuGvlfgNu/J//VrxKxL2XlSX62wDDJ5HDSw/PsZJWFMYDivQl6Xk/8wUX8UoRdk+kQlS4/
0zD/VQK9mAZzXX32sGdRVzHx1ONaGlKNqVpVsR2a3P6ewVaRgAKnDPM6Vl9l/7cEnrC+Tyn28Kdt
qQZz6aM/UwZXi+lbx+dyKT81F7WRWV3AbgXsvaOAhBH4PEDKvaUNhFzNvgLc7atk6w75jq3W7smv
9oqkzTrg7iRQ/NL8LcaOOsN8NafYyBsMfHfOKQIclYStSmQOyTbV81q2mKs+nP/asIgxLWsld9oy
ltc9dae4dOdg2ut+Gd93LC1WALdbMUA4qX1VSlIHAML7op3y5EMkXZPk01Gx4T4aIVZbwDhheBmR
4aSQ/K0L5Fc4fJIds/si0WfoegdEosAOzLA6pfpXlAc4M48M7zCZcwyx+CLsIr15KRDqRWOYDndH
7f4Ie5Z7eLeof2MUtrtbKx9FDc9LPMUDzg5mlAAdBj0mcj3DVaKOWdqSEoEhkCdY0UwE40oGjG0G
m/asBHuYlgKMTtBgc+1RD/e5LFrZfW7icUVV413XfcJndmnsWArMwAVfPpeIgZsR/hU9xYTyIvB0
BezVwV9qfid6m5wE2ext7VmCaSJDF7PLYq0I1seOQ7mhpOYARxBm4ho5d+FjVzIUGpaGwMLwSdkk
1DsrrThExjzyXbAPwBzRKbGia+dxeeyDrDuDTTzN+f5mB2TriRmP36KtiwNgvgOEjW0ihv3GnJvv
YzOkjR6w+K4m8RerN6xWyBaHNGRMz4LqPwLI+FHHlLSYXrJmRLN+zKcAxvcT5rwkydEASYQlBG7C
wLVMpp0ICFBT9AB6EBd67BF09UbWcLl0Ptpqhhi7ev/B3fmypE0MXWqF+DLeDpoNJyPN2hIO+6fC
7W++EOmN+iH8tyj/78eR9sM6/e7znp0SjoLKYX507bPVV4St6nGd0xNn1P4ioOf/iS2ZkGVcvvWj
/YhLIHTIdsKLDnBga+JiDVsEJGz1KACXwpPDXXB4g8MCPX8VbBNyWoGO3PUGZW/rbTzjyGN0gbNd
eSQZfx1j2KBmgcE04SXIZAqNAzFKNx4f62ME4lTlggE4oEmHzUoWciweYras+twiDqcc+UvqjTwm
osuvpfxpPrwfz17GrvV6yFA1SjAnMeC4gefJDxDcP42Uy2sSzLSKoN2RYAHCvC0zCiJnn/oWSPUG
IOHH/wlGItUoo/Sry/NS12TIdHrSjKuHgdDiHdGFX8nKETdBwl96HJHSxJNUVGlg+0uxL+jodNSD
QutSfaJa/wVjugWVBC58lAGhoOsYu4FgiJ+IGjMw1hmigvUEQFD2cj3Y0CUw9sc8io8AtQyykId/
c+nCe7O5b8qGLqwcox0OyKybUvqkkZ6Cxy80Fr06VNYD20B9i5VvR6RfphcugASmi+fHJN/9TWlp
gMd0X4bBzkYoxIvu3cD+22G8zlFwyuxhUvsjHXBhRHKJAXZ6tFFmn/8u0c99xhjcXOJtK85bMAUX
nWvzoldQORQd2GOYj0+Wdb4uqJ2u6WjZO9fxdhhmTEstBBv8YVBIEMy6EpJ4wngzDnNRgQWyd0kM
WFUxq8/AlNxZ2jE5ZGVXgPdMgbOvSXCYd9ofnY+f+p/YrM7MncGTcKou8x3G7YtFfzqUe72iFWPe
32+ImUSb0Zen2Oy6WjwCIbBQ/bQm8qVMIMIQGRA/wsOkiib+UmhxSrV39yMMXD+GeftkeWIB/dA2
yOOuWqcurkod1XO0/WfiLGzHYd3Q3yynZKa/sXmMx8bsDzGDFmZm/GLC8crZ8JgWM0qz77pK8Bix
sgiuI91NqO4h5UFRxXtYr3QqwKbHsDtbCYvf8rILjgHdyVFPEW286jEWySC9CwZcK9XUu+V+7yd1
HrrhoU/7BLRGatOXcEoNhlIR0dbFMWCWBMbvoHqrzai7JRoxUzqzva9LugP0mgNWzSNSdf3GzY3r
DnN9HxN/7UWeXTeXWjh4DuxmMds0QSzWdwy00UdBhuB5imAaSbB52OyDMw/zGD/lInqcwgiMLUb0
dlzS37ieAA71zNYkdf8C4EBPiVBFu/Hpc6Ax4KHVx3+KIuCY+Z2HriPtzJPSWLAK5JagyAXqNcUb
FlYwasufATCdZLhfO8nyShr+SMqfTe9S/FXhDApYI7M33HLguOCdG2niHy56KR6jDumy3mR4mQvk
CKIrLssmxP3YSGHmo+cc1Ibv8h+pyVevl+GeZwBMY90vv1fqfm9I7F0xg47xma/5AFNbsjZQv8UX
P9HlHn6K6ZkN438sF8vDOMKXtGbhirgWXJ4tYE9sjvnyzRk53imS/0fIjIyhLd7R9Q4MMU27u2ch
jhosXPwtL8ZfGeUp2l/ATimyFSukY0J9DWlRxaGlf4WmJqvF0N9rW6Ie0uB9Jgb7uVK+WEhKfNLd
DTbRlcAZvixsF3+DdQm+gjx570tm3oN5VQdhIc1zI+LZYo12JSiCz2z2+YMH5/bkYd+LiyWiaxMi
iqdSLICN667vAYKlrV/mDmChgN4GefEPAVT2194P/XHWaXLqEs6feKoVTHUGFJNlRt4ltlN5S7Yt
OfRy9rDTT+D6mHPnXjh2jRGJueGq3bKhgJsXJfh1A8mCzA6IkkuqLh1aLXGHuBDNMe0EO9os8diy
zvTdtmSgLAJlUZDGBEQwwi7Dui838a3F4G/gMfcGDh/xF2aD4oTqElzlZkXr1xTKDD2+ZUnyj0q0
DQGAtEaCAr2k6WbacY7+uVWUjUVwma+jwaWglBTmII06n4CEP6XT/jauWCgwK1rlbVzpRQVECtzJ
PwyPw6IWp2jDCrX+twCDvJnVycZO2X9WzOSN+YLDh/cH05hHW21FMuNTY5Iymy6Bp+66ThkuhrDH
IR29tsfYyudJxwgsmVZ9S/IgvsRUbDURYX4qh3C+C8261z4PYG8ZYbnOYY4W059klLpJ9Px7nPR8
QO+YH2ab7YA2fqQ2K31LuS/rgrCrTxj48owZ4Pt0FlcjeYbfubm7PGTAWVAbkhVvGzZx8ZZDz9Ig
SzuCrM3NBAoiwCZyhz1pAZ3PAWmAt1VBeWycbH941m3PeN3PyJRZYiJbO9jzohJ7g57r95bsH3g5
VBPL9JmIYLtLSfxOe2wBkF+9VK+rmmzlYMSMCrt99QQ/C7JhOeQ9/wxkhLY3U0VDY0yjMubi4Mv1
u9s9OS3hgNYX3zX0d2kIJn1B44l1rNfUItEJ6L0/KrJgjUjpCZh4etl8L64kHDS4TQ4l5gaRSq9X
vIWwD6gE3vJKZ/t0ytYSrYxw7DmwEURlGnBzxM0HKaZYVEmhXudxXqt4hQgDmNgvgKUw6k+2P2Vg
nzcZyDu7TEkFV+ZPxVegxpIFzQ8P+phz0Osx1HzN1ge3iE/XBJ0zDnyfVclQ/ry9WH21WyjQlEuI
B3ogo+uExrIIxh4gJwFUB9ofpYI/9yZ6mXjYHYWiY5sUPbaLOoWOsgiX+4KkgLn3eT9vpV0bJjHA
sXzSlRk71SwZe9/MABrDAr3c1/RjW7CgxDB0HvIJK+ZYeAG0M3TkxnZD7uNRDMexpNmri+g/Utqs
8gLVV/UYQMIhoRXTcdyWsf8RDoY/pAEaQbwwwzlK5b+UCvi/dvNwyxUb73frh3MYFneJW90RModf
WaLsiW/4sEpDtS+H8XmOwDd3YBPfunHCdxN3FUPssgb4ke7+mAoMSGWxQPRjl6v8+QJouNl1jyIK
tKs82kFjsN/YfuwiqB2UUf5k2ZAdGACSJl5/KJIf6inv171xNkjeWJbLaksI2CzYrJ91Tt6jWOtH
je7nkkzJ3K7e83PWQZrsZnspiFBwe4/u4dsKGhmgU8eX4HXvChFUpAv/RFtsaz4iHrBfBW3wjUeY
CUvvpmB7DlToMHQFI1Rz4PRLF197qOshriMMx9ui1fNc1XTD2BZmoDTT4ieKCv72J0KBb5ZoL40g
pIKn/9RyhcWAjI8QkM4ufgljbCbWiZSXBWIdbFPn8BnxwzifXFxsTRHiP25DCjJzhIqvQwhrFZJ1
quAfzutYJIjLoQ4U1py+zuGYQHQhzdGDe66KaPhDBoSir8JAG9az+Wzm8oMTh4OZugjYJmzwpw7y
ilj9Q4pHWm8cZ839CDECxvPD5JP5tE9bWZuFLwBVp+HAkzU95JEDlkDI64gU+Wp3DktlJYpGAHAe
BDqxFWx0PrLOPPZpHNW9j/0NzwirgvuusCconkvC0CWFVjWBxDscpQG5K0GQjH/zSJRVAA2hcvaO
LYGrDtm2/7WAQ1sZJr8DEK/QREZblWHnl8LHpkNNWdgD6TRkXF2ibtZyALlhdr9O0XKSKjR15DeD
5vSw2BMYXJ0fxhWc1zaioVd9Ed/JwiRV74g4cAVWKIH5aROLrG+LkMWYoFnw3gtxiT2UlX4gSQUd
GWLNSYGBsE+7YwGpjJcptEZF9wzIBAU79CdZIF8lBXfX4DE+l+juDtiQTu8B005PaiN/6LoAOZo+
Haj5NkOK3690Dc9UyuVp7kDDgK/VtwXnByGrxUuiJ1DoS/aqaIJN4KPCE9uBiI09TlTCgPm5QRXv
yL2E5LXz0DtPkB5X0LwGUVVSQGdgafrisYv8r0xny0OUzq9i0GMbIDZ4Vagp4RRO52WSGvChaET8
2KXj1uootieLUECIlTE6jskOPKsL/ufovJZcRZYo+kVE4M2rhJBptVP7fiHaHShcVeHh62dp3u5E
3DmjI0FV5s61dy6IPsWPlAAXoevFUVh9Flnb7SpCLe89axY3S+suST9cq8dx+UobK9v2g+SH9PyQ
yrhqzsBo1QNF6nVU7oBvYZ+5Stj6L0zrW730gMPCenGj4mHWdcTkAFk5rfSwncyjWVWJTKcc0U63
R69lz7Y0pjwJx5LkXTk1+7K1XtOAHq95L4ZyvKO+HxNncH6H0H9IbfM8+3m4h1gzjE9iHrfNsKzH
fLYCVNVQbp2x/hDmAKDi1Ae/QU2AyxpwfzsZupmf3YEJgTHyBNDUhsOgNmoV14Ox+fNT97YcG1YI
uwGCSt2cvFVdinUkhd8tStRBKy8ZA0hBuTYT3JYVV92QQ/eiLS9KdK9dhrzwdhSTJ9lPf0vTs5aA
XQbz1hqq5ogxkXlJT4uv83XcREHPGITJ/Ir1yDniHSzPoTdciBZ4kFPh0NuIfOe2JXvOPaeK6274
51Cf7Ww2l2598ju3VbkgB5vlTcaGbB4Yy97MRDSLbVsXT7Y2xr9yktVRViibs/LrOMrUnf0/uhRC
yOyzXi43qVd4t31oQ8kGASMmMMttb6fLuSwEM7FcVz+Qj2bieLTayi3mhHm79dpWAHhSW3kRX0Gx
2Mjqt0x0t5lfMAWr0T9G41f403pwZq6YdTCLnQg4Okxl64TRes+mQZcRQmGUEVQUoNPQIdjPGSCY
4zuawZf/WtqqB4i7TJLcSRYhLjwoDRfNcGp8bABm5z5Xg7fCTPr5B5ljp4z3P9HtgD/XAlrjf4FE
CP1UNlP2op2W6ekyJ0xW1XLsBgltLJig57M/vSDkRE/GfJfKFaloE0blIWrTw1yUBzsYOJ9T9x61
UjtU+S6iicGg537IRAmRX1bDKbK66dkJokvHrPXE0lcarnVu0jiUcBEozdNw6OeQCPzB7G+7LG2S
dhrEnedCUmTDPG4ZzmQV53H+G0x9AXwDSR31MOjTUPp3mfa+155Buq9Fv6uE92UsU3Bs81bfR8w4
NmVawJKXFmK8TccoA3dPACGzqyD9jnJD00jXL00xemcy5PNNlfJzzx5QiGGKaGeo6zJtGVi7tsKZ
4KS5u6lEBKxI6ZCm7MoLlC+JhCAFoG1H8+SpqD+nKRnMaATzjRF0fQx2VmyFpYMHgzrX46nIretP
njvflWyePAiBXdSZiK9K1o+DtibgcvfL9mrv1DrRRaThbcszj9GFIsdeWJEaAsc8pYoHqSVbvdsR
dtkfa6GNE0T1XsyIEOUENtsaBsa6Eal2zSrUA0FmPdwkY+YhfOYYAXV1Qy5ufznLFhODULn7G5Xe
pV1n6xgpayAw0/ceaRrFzrq+7Dmt45lr466xwvTJ5pJ/CuaFAXdQJtlYGjHUWngyllp8TGNdxxUK
YTLJNfYmK14lx3vR9JA9q2F5IKdNl6igghXGSfIvX/N5m5GEQOi4eWI9grnl8OgZWttMh+rqQbTi
k017FniTMx2FOQ07J6ANRZ9tKCek0vpojRNATcdyvL69gsFSq9/eAI/Arh4C1DT+sROCxt8LMBxG
eQcOgJk3Xjq72VWpl27GLEutTUU1xcx3cN8GdH9DFHfeFQMZ/Qk3UMGEWPfFXdUyqh7Adt9MAKSn
OWzLH8MV07sVlc42VFl/44fDuNVdlrEVVfnPWHsWnNZsB0aJ5/LVDKAGrkn4wiw4ePhTNr6/dp9+
M9w10v2bDPEwLPnAJ2CEgD3iewka2sG+aC8cg5AUA+eF0efr1g+b11r1T37Y3VAJUl+XjKzBCMh+
m0sT+ZPwg8SQloFHxvq1F8d78jz7S/pZs2PnUJYEkd/c+9cIBC3VmVfUOmW9l6cbl5j5ezSsaxcC
ZPVNRzpsI3sJKPD8cmI43A3PlancD7FOiIqjHSX4EN6d1hS3maHWpLfF6Gw0x0MELSpaJlsVcUUG
Y1R8hFDNYxjRREWMYPMBlX5DA56eljAoYrvtOkQvljmh7ojmjpXOIKLRw1JNpNkZtnmog3pKqlnp
pIK0SAajHjdBSitFP8a55dW3fmGAerhmQHfs18/8zkPcWs6lW+yfhXHWyGAQiKNuftrRvmB9IrTT
5fhfW91B/A/qmLmKkWI4Z2fbR1UOQ33hnV6e+FKWrYPQcev467GEEn72lc+MRlLl+rQWvzoE/pns
Andwrm8K/K7XAC+bCYSpzwVu4b17DV8ByS9jC9PQIb22HqUqGE0sIAG2E4EMTzPj5wrHzJBFXhrT
AduUNNmHGZHuiBHMv5sq4xZ4rjs44xWoYFwBzr3QaKoM6b2iOI6Fntkjl9avolvUT+hnzqHWMz2e
8O+6Ngxu/GhwIFyp0vnWTK5VxS+Bl3q3Og1SQpUNO3LjHly0o8S8+t4b4dkk1hCnSt7hXT8LlZim
bW9hR/JNNMjwZE3LXZBJxJRxhc62punNs4MmBnrjH82FekE7/lHiNrnhK6nu0nx8nyjpE6mLKemZ
UDBNQ0fCXXLLnJj1e+OV2UVzoiE01t+u635duUyHPmw4Gr30KR3Xiei3nNff72ym1EJsRhOX17j+
dAI4486dt9/aKV8QSI1fvUJL9Y0ev2or+qjsOju6lLAnuTjddm4dj7u3QBq9WmdyjQ2szAUyfvSE
0WnadX4YnW3HL//WonUubVc6NzKvgk+TsO8n2zZ/xFUeS3NwB4J8QT8zYcaNbw5xNZv5N/Ut+hwn
wqkywnPE0b8rACEPoprdpMcEuaGbMpLFNYjM9TRgIrgLOvkaFQxUAzF91zJ0e0akuoZyMY1NGUXO
T8PXGBsOlq65iOi8rDFPrHWhcqhpzQPdm3vfbqaHVI70c6X3z5FoZHrS5mlti5e2YXYXlijNdiN/
jYrc4WEmgHjsxh/LkWHil7xfa8HJqXBNIYS0GceA5LXqUE5sg+Qnqo0eGKkrbgJm9Yi3y12WN489
m5w3ti74Wo3mlhEOe/nKJuUamhEciSQvxjuRe9RtmYQOMcMH3mokggjKX47Pfa7bizTD13qU/a7h
hkZjAJObqfhBRS1j0ztsSvEyF7PA0t77rnduM/nnsKxo1wtb3o0wmDunHa7PT8CcM6wNrEwE31wm
q0bM4/zdFrJ4HcdxeJCuE+zNqmwevLyx2R6oIIAWA2nfVSjqUw4DJnyAQSiomr/MM+MmPgIwN8ZA
Vri84vp29zKN5o1iOvdQ+D2uWLgD6mGwchKLISRbXGht1XP7haYZWzJHVemaH2LdmKg0k8szgEiD
ryJ9SfM+ul/1YPI3UCTjhghZuquY+wD+/VFgYlVFEtoGq7Z31KcrkEt3tMRYvCDcyeOwdBlSXbTA
2nnZqWnh3+DqvXxTOJkfUyHfMJxKbwQd22GxK4Q2HiBEHut57Qe1hU+OYt1ehezMIDBtmn+i2fhT
xVAdQvqd9xHpPzErRnkLVrc93uopZkoxf5lDyhuwcgEoIs3jKJfL2+w0aUKwDbCgWfzWNAGnevXU
R12FI8wr5PFWRa7z4/UudbcvG+6oIDr3WQ+G0NI5i1aHv7ppJqx0PJ4mAtOetXX5po50F9s5N5bT
RtwEnCiE/LQXYXt/BC1Vm8YjyOuaU7/JnOFfKnKqgcau4iWT3xXlOxQDR56vAHJHwA08TFUfg8tz
aAkN9KXqhxAMK2vMGtV++PHb8p1UnPTU2dmrnXVvrg6f1i7ztxrv+VkarjxnTiMOiEIa01Z9b9X+
3bKYr6L17zsj2wvX+/VKxiW+UNXG6ZV96A2Vbw1dvOgSQt4LuI0wmSEMm9560csSxEXo/bpV/zyq
dI2ZgzwrN0P8uhIO7E7zN4s/+58DdzU2MxjA/5dEAMSDJGQ9eVxUudyhKr27IqIYDt2adY+df86z
GVmD6ugIvgthiY50v65Y/WXGH9q544vV18N+7RvxJGQgd60Yow3wCf4m3T1Vc7BQaC9X4KCY2K8x
m9u60v9GO7wzZMTMf4peV1sNh65b8s3UuB92s7LLGI/XFhMzIooFpVRkxrANDA9eIJTNzgyYsvVL
M/P3Gx5T3VGxpiyBLVfLh4gI/9Rqn5fFva2qyjrkuIw3rkqXfQfynqQsE753dCUTpmlDTKt5r9y0
2eg0+wytoNuz77BMbBK8k8KW0EltCuppQMxvSV6H1MPrmsjVb/HNwmRJTESgXuY3HO26cT3LOxrE
6z7PeDwS8rILuOx5SMo15U2J1Bh7GnvFVBs5t/8V/TCga6RE22QaM7r7wsEIU8iQZb0209o7txDt
d5qbDN9KsNYwhw3J1uC5zoxjvnjsNbDQKTkV235vpz4qipPp2Ex7/7V1ULa06MTTrEJFcoe93K/Z
9YgM1uWAl7hj+qFvfW0D2CiIijnKdu5UncNgfm2y6tMepzchxHPTVFgASiuKF5s7fcwm8y2K+JaE
odqLacLjWgVySOswI62MTjxks+HvmGp6+37s3vOrxuIFxhA7q20/2gaso84p7kqsE79ppKtTnTOn
ts3wixPyreOBvcdIPX7KRRZf2Lz1SUQBMfQNSsw/Y1rfjb6bkwHzJjle/oMn8JLqdVJxPdWvkRV+
VYUSp3BmNBAFs0zSson24BUTFBzXrIz0xet9F4bZoOwpompBzKlEEDtYBnbSWZar8aN7aNE841kN
X47X9DG2a0YTygcKiorzNHt7xfDiO5pHMF8nenDw8Uxpl53rVH3mjNRuh2XIkq7F0uunTLyN1S6e
eynYMjkY3WPRRNkmBf1Eq6lv10V+mVSbe6tgNQyOIxbLazIbZWTVp750ZGwsfrXP/OwfvtjlwYzU
bevZ9dnL2+hgMtp7Ean51s1LvTccVi1nnnyt7VodJ+Xi4Wuc7aDBGnXgl3WSDhyvEELPrT22nxNR
Oa+LaeikkN3YbWU7rweZXZ/PEeigMjh1mA4xebNl8G80uywuy5yZnibkMSi5iabM2ilo+p1tjUyD
ddoNW0288GkdvJ8la175g+lcmirXMmlK278xVcAj4ClUevhPyAPtTsvG0djS7dl/87K6+2WZ0atU
tnFlPRXpFdBE83ZxS/GvtsUtes6X2U7hmbB9e4MHYbm1kSzLYg5foyYyL2q57guv15j/FvkXg2vt
656ZFf1GMSSWkeafxrpSM/mt+VeX1CMmzpxtyx1ktqp6y5YsTAEQAmtjLmhHRhc6bLvMux2MT4aQ
PxiHqO/fZ7KtXmdEpn3lNP5+0L23Q8InDUWE640vEHPTeRRHzV2wZx0U4Rxj+diqviCptdPNOcyX
MZ64iLPtaLbQlHWWPgvV9S8kNYqEQxg4e4C6hGHh2xI4w+cObEiaXv/WYAXYzBgkDggcw5MbWvU7
AnzKhESZe5J1DobdB35iMu2K+7R4MzN5k/r5IwER5dlshXwITbpBcwnSu6pCRmLj67pCopRS4HX1
g8/K9W6cqhliqosHK02zQ6iMe+yQCG1Cm4mwqu4GF2V3UoVgVqxVw97WMOwv2BfE0WnHEue3zUwU
HMpxc2uTluOHZsTBFwuh02WFTbZaJDVH0uR/zrWv7zQn/H1tLGqf8w7vmgYWnR+T6KMaR7U7K+fA
yur1tiqt7uzbXsFWyLXeFOyKT7ApGVszcNxtBFSzY6sns4PFPWjBUmiWi0nyCRpx3+cm29ib+aPk
RN+t/hDEQdPfRw7ARzXfLeToHJQln42lCf6tAfS1sz71a9t+mGYPEEG8b4uh36z2nHUgqyorb9mD
CcQ7G+84xPXOxN+xs1tESjvtwqeaVPlNUE79jknoT9mmT4zrDZorY6SWRsTZrR7DKR+7/WkK9R1m
OM0rZeLGmBlFYFt1zh1MyUM6hc0O5Mo4dOaqeP2DhzYqxt1U0g2ni6/j0mYsR9Jaf5uZHHJZI529
7bxnrm+/RQKRNUQ2MYrEScsjeRSbHD9AL9HV/ZK2UQZP1uzH1iSOYsIV7gKajlFxP7fv0M9MJKy/
umKOxStPzbowQ24Q/sEggeUtvx4fwmxwtqUNPmFEY35qypX9OB4e+XlduNbz4rYcapSVnEZKnZUF
l7B2hzWyD7I7m8PtEJTXBo5ggAPfUuAfZnwEWW6SPbDJ7hldYXWE0tpwCqF7msO+vs4rzcZ5NfPf
YS32EeNXhzkHEbG7NcDss6q5AzJk7ZLlH4fQYPtR4P1bVcnnCmg7QE4RR+mqOPBCRAZqrgMH1dvq
Ta8mOk4TjGd68IDFIRWjFkMzZfOKx9L5nSH9q6Lcuqs4olT9tEt1cT2XifU/arNfOK44VcFjG6aH
KtU/Mugf05FMsqU9FBxoYUNkSIMkWgWvM+SyqU22SM85NtJFTAe1QvOZefvihObFyNy9a0fPoXQ3
VPMXoIRdsbQz8qL3RoeOv8u4oaS1SX1JBxuFiNV5QrViRxPR0SIApiriXkNV30cao2wq7X7DOGK4
2qL8UyOAE6ZVKiZMbXHgTGB4mAcvg0t2QSPgpkXh3rQ6srdugSOhniqRuPikjgTDfFodvRid3jG3
oxO0w2FQHk4riyyPPmFCyUsnt5ZtbCawzsFkO9kgY6u1Dph/DvNcPLL4/NhmI/vL2uPqKvIkvAtT
b4gIHorur+78jU0h6YQeeQEg0o1xhpfZj3DglQGuaqqDtCZYAzOpgvJkuOqzlVU8tf4erh6o4xpH
nBILEY2AzdAXKQeVovUl5eZJcdwNwfCjGQFBwLbHGcuGvcybwLTPknlq31K72VocOu8N98tjveCq
nUPL3A6KOPaMhd8M/HqzSqooo2bgPnH7x5UJeZV7u6EBqoBaYhzlfg5lwT5yM84RT3CHYpkY6x0X
xza9Og/0+JHj6e/WnvqTAYsb2Qk3VezI7I/x/VF3LCjWM3/n7LBY9rmYx0T165EIHd4WtjROmA+a
SRMgYTGosb7dBoZL8uogNeAqYLjYeLF2GGgtKMrV+rcywWhDvAVzEySTKz+GoEeSdNoPRVBQPXcs
tpTx3A7/+sK1tiTuwp23MEkl+xJZL+Lxxlxtp3UtY1CQn65Z4UnNH1c7iUiN90DPJ4E7auya62xl
N9QPlm7vhvLXmeHzI/UManF2cKsjaIV6SCLny6pZCRTW5566QBV007ymfRH+tcGa6Ei9RL1813V6
mxphUk/Ed8DpN3LCWFIcKFIVyOPyOhH8GGQUnEtw3yiblcs87/kM6U46w3FocpQ0+yDm5ewqMBcx
J1IMe9op3FvTu7DUVhnWZdXRtlZXXzIhmfTrE4CNW1QJ/w6eUXPLSHTmZJHGPGEtbx0Ot2VHi7ZR
HA1Bbd1bqx9XJQU+KteVG79tVnVpW+Nqc3iBgfz0M+8VTGPnDc5FtM1rEJCXwZ0Bd519VlG9q/AD
m9b0hOMS/6axVxhSjDpNmtD5w26OuxUHlDuWbzl9ymZ2nJ3jzxAcMggBZMM9ptBXPfrb1A22jqm3
pTXeqm46Gqt/I8HYQqtNpgVvxBVdr/LvpgqzbbqSfaXIcy26V+nqmyD6biYKtpSzfhx++yU/m2YH
L1n9WHRDoAYnawbF8yQ+nS5bXgy7YEbYbddOZJvWdXZaiMT0qY989Z7n85N3zfqIuO6qSt7i5OPq
Fm9k55ykwVA7tHeq9N+C2XjgF96w4xfIsFtf+5H4LVJuPCYuFQCOHJdd3Zhnblr8b2xfKORDGTIM
M6LYqCXvo32sI/+fNdXcL+5twJ0WqCmOUj6BsL4UjzwOS7ls6CRBE5j+BC0vvseY0u2z3YCPoRZc
+JyhJrprWpY33todRTU+ek1wMWvUFF1+jBHFZZ9gSNgNbXgUZX8W85zUOSObcpzPzIVjNYhi62dw
Ha7PL0oaYEcfy2Old+Eg9mPRbrniL+tANwaeCVR204hfZyKPIuz2cgnp+cq/TA/4SZnz8fR1BhaT
Kt2HzjdMgwbDDP7mVcS5aOC5w8TC7ND4xnsl/7WCrE2bmWfX3U65gYm/+VJELPp1nxEXmCdmb3+N
fn7nd+zn0KXz2HjNLVrczs+4rt3UOloT9kpbPRrBW1M53IbedmFbE41KnWhf/qa+/buY9YPRFHfW
ci0GzafMq2KozWnDTtejX+avYYBuaKzOfe4XdFh6PnQuBc5is3Sdy7wkOaQn5qVv5bEFgPTXeg9t
sq3S9cgI6L0x+HVW4ry6ybuzqR2LdLztxNWi5G3dcj1OOSa6sfrnlN9jHRytTCYhb39qOsnKr2uq
JmaPy6uVYV0YsSlEkFz89+bUOuWj94RS+ByOnByInZjkX8v5sjj8hPLVG/Nj2Tu7KrBPuVHRTi3b
MZ+YvSFZ5p/mYr3WDN8IoUpqbb3lPdJw+DdFvJtqPoXdfBca60+vEDmQXbMlx6Ur91Mrz06a3rlj
nbDA1dwImR4LSGKA5gkBnak/gA7eY5RCGx6nSaYQa5BDtdT/5No9T2jUmTmcrYgmDeKmprWYZr3L
SAunJB5QvcrhmbZg67ftLSoP5UEYMxCnEvWNGyvMb7Seb5ZgBhOJEsM3DrWkNu7Ku0x8tQVzat/n
8oUUIeZva4/9p01TiPi2jYw6aTv2+7BTjdAbr5J7toKiBthb06GvC/vhUObXkTpOi2FgAjBkt2Yn
gMf7J4ZCG5vMKssXiXLLY5b/BcG8sVX6yqR2c81ZqasGDXAm+SL4Ctt866JotgzIIn88mX71shrR
I2kYR4UNx/DMePYXZ1MCRTuK2op1zFE5EjbEiRfUL8Fssk64fgE93dZ1+5aHAb7RvrvvJJ+55jGu
8HiQzXCsB//I/DPurvc91kkCVwdEYfgjU1k7Q+JihB8/RNE1dKU6RSv7jrx2S+eGQ8XdiXL9ztb3
vmamauAJsNL7uRk+1xmUTBFS3Qb1sfQknuIGbTJodwDZtIr9DsN/tal8hY4+tkmUfkQjnAfC3wa5
cz8oapNMBletno/rYr0O7MciDc+GxQitmEG3Mwia8UtD/yHBbNu0AIYSz+AKlN32vpaAsA5H39i9
Mvw7Oc2LCaCNX8HcDPiVoFBjhFkovvAsVccyehz8wJ9G7yb8nzaeN55SRrd+WZ3MkD1mrb03luo5
ILhtMzDCbFL5bJro3Hz+jd/bryQytzEJkefBZLY6Kl6j/Glt8j2j9hjB8rvuxl2RWbf+9ZGUP1Zt
HufRj/UknxdqinGu932hXtz8g0Z061Z1UobGpsAu6wcsCbQ1KiDrXK6nxjf2v4sopoLRXAae1R6j
PHsPypKfzWaC65DB0ef+jNFt3Bs0oi6CGK7MdJfWpHgzto9szZ9mmDF3CupL/eI1RbNNC86ppsTT
7UJna2ufwm7skADnTc0gHXrf30T2pfZIfKKDYJJdDzkudOT/vCS2zwz6N7ybgGpltx996DosVcOE
jcKWp3X+mZ1hBgAcjqyXXPcEGBxgOZvtNX/B7AocCRxODjOtIhqNmNMJAH16nlDKMVOzvKQIbk1P
nRQM8732NUDcsFoIMOvbEmnu+GX+jqSKdikPRijq91nm5I/V8ZXm9yfz5PJhCw+twwzu3UZ8kAeF
YW04hHNwdkZkPF3e+StvA3PfQz1Mwab0ojdRBaQzmt+OzJ+Hyj1YQ6ZvcLjszaI5s+y92LirRiWa
ogtC211dcbBOnPt0insSfi7eau9mYzy0ZXnEEkKSBnuegQBx/pPfcVO0xb+MQIjaJjSSMWg2B0lR
Yo2l+g274LKWjIYdX+2NcLopc/dWZZycfYUJHKv76LXvY4mYjWF6qsYHsY78xgskWR28hYY3bJni
fhEjuiW0zT4FAgBTGRsby1KrSaHzgkNQrrceLKE/j9/hELWJ6yDW+aYdG3OK3woELpUJE8+neZqh
5wpvR54FcXMkHM26nbAb/TWUWhH5P6Bbj+Y47yCjsJD5+0Bp1Oe6J7VmuagaDc5Aq+7s3VgvwaZq
yL4qxIfB6orFItyq8e/KlG+INDugdTKSaHyb93Qa38e+uCYGdu1Whdmx9vkg5JFca15CElf7QQRU
wg2jXM7Th5Q0mmVoX5uBsVWH427hyhfl+KaxlfFG9f6741RPU7DkRzXUY0wgG/0dEVWjQUxOOUY/
UePe5H3Nhec++bQx4ME++4ojWcQlbqooZZRfwIQTJbE8kaizGdr5VqU9nxGLW/RP86K7KvtaJg0c
WcwugX+09Ett76XJuQkUTntRxL2ebydBn2fxsJNGGejiO+w87pRG7iVPIDA2HHPobCbHlEyFWpkU
s77xzO9BrLfMZG/wY1TxPBI0kDUOEXGOuqxIynRHerjJ2ma4RXJBd8y4K90MHT6P6IWvOlMwLDEY
CQVxDq2FiOu40TFLgQodg9DDtHsTNgktGV18V3ZHJqTvXtu/Tnl2h+wyQAi0JzlU9yqYtpVenjN0
e0jc/l3Nw5YL6sWZIjygtkm5XJyucQnmUOzTlCF6gEzqth8N3Yg1E4dhiV+SK+okjJp1M6xjgKkg
+A3EkxxQV1HrCLDkwixwWbmMCWtXxKUmnnTo95ldgvZkcdNPiSLBp+uGD9dqD5oOvHDdL3PyEJ3U
oRPcY7J8pXtnuzpRfF5/AQexOc51ubFsSkaR3lqGDS8674LUfqIrPa7iOwcsme38KR9B3c3oJGbz
bZjyXcHdYmGmQu+jT7EvS4i7bBy2rt9Tdl+jtQwcv3gyGb7e5yvLj66XyvAv8sJo26nupaDpJEh5
v+RMqtsQndiHZaJvD9bggKZymujzJsJFcOpehoaAITSWfNI7Gg8yKesEbvR9pFQi2ODXLCK4vWLB
Wjq/y5b9bGPabKOuvXBgnFVAFz4GLVhSE7fNcqZ13ZgtdFHl/PKeIA0sv0YT3bEBPe7H+ZQjsM+T
/DbbYompFCjRkKtlV9HoTNGmCOSfzuVD1JcSU7tXHXJJo9jTrTEeAveQfOkWD9rgqNvRxpk3Zy1G
+PY+KBySMrsIm7757njj4yhqIprsuiOsKUpv5JAdsqa40b69aRr+hC4NNzUQBM7LHZTBwVAGGSt9
gmsktsmWKbpsn2n3Z/HdL7l6CHjIBWqNhRGdSDB5rnNk0XokcnGyq49UvnX9NRXPOyBhbCHtIXyt
LRjHTSqCR9sZE1H4z53De+xYbPC2IPKaCRqUpaawiiRNcR2spnxtmaTkTBgQd8fzNd8BOZi/b8AN
rSi+jRnA1hiw85swRa7LoIn0LoAEK7YLOyHRTmxIsumpW5FVyFgSu6Z2PWw96cccYvLLVpd0T4UT
pMzw8FP9kgAjhfUocShvTfefqf0kAi4NseT2YXhnzdabXr2F80cdjIk4uIHWSa3lDivWG33ETnMt
9wa6TG1eRj2dopbdM4TVKgK4Gsu7WGVwmPzmcTSp52p5tEO9AZU4Va09UOu574vdvuFFf+SCf5Ul
RYWj6xv29nCpoSeEQ3jxAvUSgOTYC6bnBmafzC771SPkx26LhAwkRpkW1W7BnEHBFudZjMH5oxH9
jSrWNzHxrxrUG4SMHYue8NurvAudeoqqVOLetu8zAx5S44UabT/a9jUTn6trw1tXnBLFwmRr0uKy
OvN9A/TJ6IEwPtXfQRxgGiys4bTWNm7D0j4apq2hocwS1a4Yj3XBGF5UN05TPDU+uUihS/uPpdrq
E/ISlq2e0o/ABnA2xU0VuHHRtJ9Bnv7iK8J0XN0p7MvbJgzENZxsYxbixYdBJLx1feisHh+ut01z
iEd04UOBw5VmBU2lfreH6S/0sHcMpqp3ZpfywERArUHg8+6Im7buyUn5j7Pz2o1cybbtrzT6uYnL
oA0e3HMf0hulUlLJvxCqkoree379HdwHBy1lJZToDTT6oc0OJRmMWGbOsSh5Z4TeaJNugTL/RkT4
MFqesRlUikK4Y3YSz/zK7VBiKgQ6reKs3KpdVc649j15cGWxiy3kGqo74Uq95qBiTc4T7BXj0C2S
3lSpniq7xLQBzwnTn5cFj7WY3AlOmqL7HC1C5wwNdIyGndMFAenPMAXfW5vXQUevv3aeNJiCII6T
AFlisp2+qiFP6UmHV0OdHJMotDYQB4v1AEMEAiUCQF33Zomu6ksUwMzrpXs2UnqrxS/qs48Ny5Wu
cwvFo54HfrGuzR5dd7atmBsGxuSOOxpdiePFHAlNOktcO1/GmU/4m1DAieH4BDZIeGyhs1LDFqir
/nUHls3rgodIqyfGAhFkrwMSiiHYpP2b4w70MZUVnM90JZrod6S+j1Z3rYbcmPH4psjiVYmMRUVF
qLXzndOWaN885N2Ws+kwC9mjebRyTBRQjAcV+WBxbyBPTTxB5qCV81QB+IfWv1D5eygzeHPhgzaa
apY5WRLTB2EiUhSo8J8ELQEpUoyIy6HKesq7gFAhRs+pV0BxhhAJd3NW6JxRjYFzrvZRZmkwIZ0+
2QeB3OoQBUaPF6qWC9n0lPaGGcalpRY3L/hU5+kofuuWcwcXZJ9D7qBHg8opcswUclWAizpamMpV
qDfPflT7a0enfluDWyps/ghkEP08M6q9x2iEtoAKAt3rKuvKXTU247ywcnvBkNIne3zlue+VtkIp
bN26Q73sB0RQsVJra5gjKS1me5l6zoy+6Vtg19tajWyKAYja+165BaTyozGipahGUDQJSKF823TJ
FdZaPm933YTOQyHhCIANmvXWR+HZ1WuCSM6uSos8NV2BDsAyFq5bVV1K05gbdJ0oFRWNQhU9mmOy
n/uuv3S5LpftQBdN2hz9lopYXE13hl2+jSBigim3oLSu4sEbbYoFNSzQRV1rd6aKi6ijkLYK0D7i
usuuLdV4QnHKfq4QjNjBsYdrVOqWiqCEKMah7w9smkv7yUvbh5a3XUCAi8ropXZAjCSCmlIWbTKd
6RY6Nay2se/l6HOKZMvOjN8yyYZtyO3CoKLRqR/VzrkL04HWQ2Qvc+JYvpEVt/cLpHgaJ8kWBR9B
EKa9CmGkH/mvvTw4dC0RbzxEjbHLiUkjTNrt4K5oI20FrdhG6d4T1VNXZHpLRVPW9fRQ2gGuV0lp
dUAtDkxiY7RYAW0H5Z6K97uAzWZFw8Gwht+OMH7UnIY+ov/Ea1Hy+dep8erxUqAnZBtKxxBkAET4
8Q2+pwNsxZa6BmZd/350ghU6oZewr65wEi+RdG3SOrkq1Hxbe/kNlrNt2CnLkhI/EQcq9UJbyTr9
nXb1zyjF/UOXxMtfGzDFFC4n7Cp4lLA4mg0Sh6H4NcSZBS41/9DrJNw50P0XHAXuxgQRuvZpVG51
VLVrC+8Z2QDuLsUt8w+34RjQiug2jkH2CiJgBtV2c0lpCxkn2DQ7v0nRFTCO3GpWPmX/Hfzbbj0E
4Ddp9j10bb7lzBpnXknlJzW0ay+OlmkTvgLyI0bIunVJlEVbk8q3OoTUi4xmXtXNVjWsQ9j6V14Q
rxzH32Z/Ua9Rywitvi5RnMikWY0G7rx4kOkW5JE2rydhhlCvfPgftxVKiV71XrrCyOCom6SVtdwE
fn6VTqTpzpMLNHf3Ua4FOxAjtFG46qlBttdgR94KnG9NGT3ktng2tXGv0eMxbPXodDoDEbLtUKHG
6tCr6oRlAa3RpgdNqVoVvCg51dViuCDVrYeyIuHi8OiT5+NHm+VvOrUbO6v23LugzzgJcqpNUsMV
HeY/3BJXm4qWPcU4xzp8agByO5JNrvEEPUxjrUHKbK0AV2JQ7YLCv/fJPKKIh14gFIkRURnKnVn0
V2ML1SJVKjqmFqAeBQI0sWsDaanul6Igtm4YB6En92Nv/OxBUPOD6XaJ8DYlKUeUcK0L61A649Uo
czlH9UmTe3z2tZJPNd+DT6U93O5Dl/bvUG01k7yG9pwNAZ78CbkK/KRQpuijxboJmhtH8BkL6B+L
WuuOTog3A1loMbkGDDTzwPvZB/wGNdfvegOAV9+R29UGVHoHcOW87sIbF73cYhzst8ik9oT8CE6m
0a4h5fwIRtlC8YT2EFicRTrzZUJK2GvY+9bNKNTrDMzqMIrl1Lku42Ke0+FF2PyjzX4A4RhmdV1v
K9XuVroTbLQI5F9u0ZmxrnHJzl19RHM/0myVMD7ogy8MFRFEKfWFtCAFGHkCnVKlZZ15aJyrIX4A
NXqVeLULDZtcpdMdY1emvH14pyZMy7FcWyJfCYdORZwqaH8yStgDbSn8mwY6yXhEYTmk8PJqttsA
ZFWZSxNGJQH7PrSr+zipDjX2jXlWYgh3gjG6tYA94pD+VbX+spDeo1qpz6qk/AEoAFlAn97kVG8D
PaR81L9RV4BSghsMVeleM8qFQZusCbxtMOS7EqCRWzZHexKW2b66jpy73uzfXARuHV3ATJR7Lvat
n9F5hlqIJFif+XFADxlxVlh275WrHXOzvFVr+3pofagjU1UUW6Sr7dlq3Jpo6miFzSQl0nlplY84
ZQ5BYn3oRnDt4VikPAj9xWYki08Br+eYXtiCG6zW7YPGPIOyRs0G1KD0xU8auLh1XaxBqCwZH7HQ
7OzQx81TZhZ4u/TbPPV3Kt1QtHQzMQhCPHCOVt4hPVbXWuxuKyVewGZb4GF96gONln322qRQ+hSw
/yFxQuWoy4gMWnL3O6a3GS3GPgF1JvoKNzI2tmMJD0o34G4ntIbVzQipBxhJv/EBJG2alB9Rdc6w
JcF7jdHkgPyxrwpfvYEEhGtV2BsAPTfKaN95fUqJ5s3SqT2MzqrNs+faEWhF6Fi3ZoeeydmWYvrM
Coo1VBbrRrvSfJS/6dskO2pM8VGMzQ4dGZ3R8EOhyoNaFGsk8EBBlBQZv1w25sws0zsmoWwzV3+Q
0xAZSbm6kcFVoECUT/oVV/2T6Rc7wKQ7B6KHOeLPD6k2pRm9MeYwDGEORKU9anyotUnAXA1EIV4M
ORzWruSDDHPzxoNDB4d10/TZT6v23EXsD08WjLQWtFVpMoenZcu7BaFPdGcPxrJPqiVK0qkNnX54
ev0j0ii3C3tuAiHk6psPlA4YB7vSB3fXdQNdMwBa41hrOHSYIZNo9absMbhphv+zrhJ2fnXN8XFT
13CLMNa06mOugykZsom1g10ofWwl9U9Uc0Gf/m4F7QqIi4Nwt60AX0ElIlKUXR/6P4jkkbbRkjE1
/q0K02dkn82qSuSjZXRrp7So5EC1iYddEQYbw0teMTk901PYatawj7HCgrchuwaRcE1h+NHKLGy7
PRTR9ujH4aNlerdVkFynCfmXz6jAlPSAy13A0WIcqEi17ah5H3qhLsBHbTm/biKczlGkX+Xm+Fya
zkJPhvnQULm2TH+d6UBxjPjKQzidTdOIyXkxBNfBOpD9DqKytjFgNNBYxjKCOkA5JJ7XzdvW11dJ
YvASQN8im8X+MCY/hfGrr0jMS/8BVOFHF6ekkh20ibLy+0MYxUDiFRjuAS1uXA7tIgFETD+M+k5g
NWCr0PrIEjMqfwBGJm8WRNOo4iJG59Y8FMLYkdsbM0XPQrAjySP9nH6p+higIuEdkNssa338MBX0
A5VGvl25aYuihl5XNDgzlTlJSVQ/uUAiBppeK9Tjvxi/kK7w8y49Oo5FaIMspDQ6ik2qOEsDjWI6
cii5GTIAM3+N4xfGMcXYXUMKeDE0WlTBih2/GS4zGipad3VCztSl+TylbOG1HUQj9b0ya24XRgS1
5guOTpsSoNZ46zEeEO/14VPuQP/G4RU4LU1EuKmeimKqJ5ko2ztpANYorflohUub1LJRyj2J2VYx
tCc//Z1Xzp2KbK6qXrAtNAiwO38ucmudus/oBB962u/Uy3pHvxrVGtggxThIsLpbvjD3aoV9/hCF
yo1V2D8apIXF2K771PwJZmFdZDqNWBxvlJmkYtMcV1bWEL7nMnykFLscOFJnXmKvcj6BEjepzi2D
Z2ntVeGm00jBGmMmPQr6tvo7BvFlUv9npsZcWO7B6+rfPbyNsLAWOXs/iejuh8zqqcEn9BLdqQ6E
C4W2PvKkSu05k+kiMiCgl71AISeD+yQOdpWLglqNubOUcumYfOADCSb87XnWe9dKDKfWThmErlob
VGAhavwc/0hEHkt4UrhQ6bz8zhnl0RijlU8r3E88KHPtKsvQlU2YUBunJrEr4Rp9rxA4UKg48JCy
JSiCjZm0e11Jtp1t3JDTgwCHT7PGqflqeiYJdY81IHjRUHCtw8S9Tdom3ZDRY7Nm2gD/rFKKm9YN
MyTSo7OvgmniieL0C1uBQOjK3Nr50YBHKb7PwGLmmrbIEGBX2bNhtFeJlq1zR31leNjVoEgCepP5
fHB1ZnzJSOBa+T7k+rorxM/GsePDyDxpiQqErU3g3WubBLHBdT92a6HJH2GdrJRWK7eBx11XqnEB
0EY8O0MyXo9guBCoJCvq0nQcipt6Ug9XHW0Y5EL7jEsb28oDSlvq9x1+mjoxMKISESmdqiO8phtc
qAO5LByQrd6aEsJh9RLozgdTIvyNcJqfsSdTDnvxCjnMJy6l8AZ5G7BEJCltDPT0PDnVMUraaJgp
ZL1ucXxBIE8oCZavaLt/B15jwRaUEqRv/uHFGYUzKpt5H1WbcsShUKnvEb32woyylT2m4S6ivUZR
lLasKZGVm7gQY7yZfbjqawfmXpgebKFw5Ex6+pg4fuNH/SLwwHwF14FH+9SWCIDqknk3eo8agDp5
FD5S5D/mIVxYeuRcAEwqjvlagjWz1zaqw7esfHTqY9Z1u7zCo5gWW7vxIJu+CzANNm+aetdcRw1Q
R8ors4FoZk101KJXkL6h9tIHLG3Va69ma3w72JzgnFsvYUphTu/3seIzamScJj+QGeOEZUIajwd5
mz13HA89CaN0VlolAmLUBgxRhudOSJX6k7uoIHv24TArCvtY9RUQPb5DzVhPlOahew+leqODw7RM
+KZ+iMeMgWNjsgk1mitBLbdQMu7j+jWqkPsYgbm0G4Z2McBIQtcgGOYzqojky5nU9J2rh5BeSnOP
d/+q9xlTAj4HVAL9NmNcF2byUBYovvMQDoZe3IMVoKKDoUMWG7V+chDM1NW7EiAIdGgCM3Fl2HNh
VusCYOJDUGbRj8KGgVZlxU+Dc4aSA0X0HmjTRnpTr2FUaD7YcKIsNifVSnWm+5mYCToeUZX9xjPi
Lc3e28UakECPTpk18NX68zDo7GXlN88ZDYZtWg9/Xe2PFuTtueNhI8oFPg+tSO6djJmM0L6e3Vb/
3abVgUFJZJSUD3VR1+Qod6H3YdEWB7N7qPEk0OlHXRHjMKiAAsxGGjD70ldxYyjptUtHsnRhW7jK
FYpRmttJ/oSnQFkbjbgnIWoXcQU8x2a/MXMDdqJr0p2E5TbcKj7zQMBjEg+pqn4YCcYhttIWpmrW
gu6siewk2QTqFWvRT9QXhL13ml4eFZ+JUBpDb3L0vwsiHPRKBXMRw2TXt9E1Vb3oKpFMhQGDMgtE
SLQ3xSOKwp+WrfFmLsHDPZAeAinuOOmQaTkV6NmS8T/bNKA1istf23WBcs+8EsEVOiD+7TBUB89N
4T4noqe3jM7dxvJCy8y7K10fcgGnS1Hgz5ERtRPFfKKeV1vZbdL741oL2vJAL69VwTU75XWt6yDo
onhEzlhxvIEMwfqllMoAZ4m5FbUcUZsSkuw0xXV2dNp6qIH0nzO7zAkXmR5A3ZcyrRoa1zhZgTTo
TovgymDHt1qLNETDMqOrFVaPjCAXHi0qqyXdEi4Kq3KW5pB4HyoKH52ULxnWo5Lb677SXkfXLedD
zucgMZ9AeHVCLn6Rk0FbOrICzYdR2I+l82TH8avujfFV4wxAwMd43I02hnIX58Lk1PeXGbqYI2xC
Et5MibeGkPylqtv+TFJJJo7E7hoF57CYjIb7IIK3Wnp8F/WEGymn6ENrJG1TgXl2oJB2q1laiVwh
ZfJKo7R3XlIc47SKFnpYZxuDYXMz0XO04+iubgNszVyWGaVPaYlNRXSwsDDerPox8vlaCm3roty6
1i2UTt3o3NDwpSisF9l4T7qA2o1JSviKHLXYG1oEtbIT3qvZInmMA6wUppTVjd9V9fsg/DtGZeIE
61FCb3T8UYsst4gUMQVuXDV4CjIz3aJM/wEmNFlmonq2GNJzH3BjrDwauFRarWCv+YO2sjpAUFoJ
bLHRLbpi1DJnY09XpCHIMugxhuPGZ5T1Qtf64qdwgBQyA0swkyYm0MpGEGIUTjzmuRgMHrtLMVfN
0bzUtxpFfPSjBZgJyuyi34CXjGCUevqVkWlAHETxYqDnYErn5KN4NkoOdZ1iS6Yu+b/deGnzUMPP
xkmALppRYW5tRrR3ILiw2TtnpJqcLLAVzcNuAjHXO9tR6c7SY68YyNA4jDakdl4lV32S7WtKs/N2
wAitGmJfDdUIMzZ8iET/A4/a1SA6aKOQtbyuWEejspNtd+it+Kce+g+5IzCEGjdZgpe0k5g0y5pj
hd7UnZ8Oz2obHjWt3yhl9s6cHHIWgmL8G4KuFMrHApn3kMjrSL7jcf6ABrJlaMXKUaiv96TcekRw
3FkP/B+esk7scDe8exqA5zj8VWZvUWZh7K2ptXtZcNVZ2Wtr8aotvIbD0B/4CpgqkawliVwKftWK
7DurHB9lMiIcNO0X6TqrmIjAYpRPa753VvEoQ3VLf+++m+i5FFIiO53lqCi0NqJXmN9BXFk7jUOE
kM0tqi+Bl0NVQ8SAcnYw+2nwjrkC6N5giKAnVlNVRnSkXoXw6wc35g6VxXNdoVYEt7VFqag9BL6o
lk4emStiY3BzJh4TvzC1FckKCRS1aYZmdjldrzZJZ15rcNDTF6eGbPK1hj2jSTvjl6PozkbPlKfR
HHsmdYUpljJQvb6V5su6YIJVmSnZK6JJhcgot5Rj6MOgYlMk1UKCaKKYVhRH2fZ3osnLHVgyRrXk
Ymt1KFgUXY6cmUkx78FmrM00JofV8ZNsLPLgpZ6zOLOBuZDVoHsAnRrtHXr4+3QaD8UzN+adY97D
yqyWhTK5Risdd3XqBI+ZNnpbL1eUl0q6xzAS0d6X/ohi0OfkjDEtokwL2qXKVNMHXzTKnEFOCCrs
iNwAAv6dT51kWQsMyIJJM2joA2AnUz/Ew4QGoyXpIpIxgt4lxSZgHhGTZwvHeZ9op5TVkltRBxEC
YUg9ZSjEQ9pp45VeNDbFUPdZzXK4mS12ZXrwIJjHECiTj1HIhsK5lD51wmCwKFjHzWuPWI1EJWqt
57ydjMbsyg18uHFj92B/zLw31lroJr80JaVVSuo0RzfOYZRW+F0rPTTfAVNGz5YPLKRrkFTkeQMt
DN+wj+WUopzTLGGtvOdaib4qA7aPp8laDxMpjMER3MIIYPC8U340iHBJQRmXGnoV6RnsjuvExdpf
UMQVudb/DnnVc93HCY9AN9qHHbx+LxME+kV/NCmHHJShFUfTraEpxt1U4KnV58FIkdGFel5RhJfd
zk+Y4ojlABUzk4uYYFIyWyX+WUCAWzR6nzLEM3eOSUG8yrDcaSYTs1WIfHC9KAhbQ0e7MSLvV93b
CDt5sbS1TAti1jgMBPz8T9B0pUx6KtQrUI59tGAaqrcpzTBBfx6ob1gXmU8XjNuYEaeQCGqmAMeG
Q3SiNEcdzaO6dqCzpDnRv+KaH7XEb9bF8WjMmBOMrDb8mYB/8iqLS94dJwJkQN29GoZrnRmqi1o3
jzTs0+1Ir3PwWrEECi4XxoCGIdHom9lO0hxqM4/Was0gSrUNxDrrC+0tCp/RyZoJI3hCI1yV1lCv
Ui165eVh5pB9PxOxxdvKEDgRp/APYITwuOzRrO2Rl1RYYUFjzoOxfheWelPpOSrECt4hs28IRBWV
rB0q7THJS/sdXu+bHUiQ9XnX/E5iJ1woXfpgt7m+GzKpLsIWPZoTKNjnnCDaG5BdNnlROi9MA2ug
1MKPkDm+LdDH+k3mjkjqofKHjOa8qXKqR4XI4LxZMeOYa+PFd9V2hfqEOQWwsAh/DHEYq+4Ds+XU
Zq6GCZ3ARZiFZnltj6G59wYcwprft+j4PeajReM9eh/3yipBvkXNR+rZ78wtv/Oc66ziM21a8Uzk
AAZFaOpTEKYaTVpt3Nkq8thUzTxEo1VLpz4p+CJbTb/Xq1iH5qIJBP85BMkCMZ+qo90SvvmYhIzj
MWMSXSsx7mTKgq1LoqlkP5QYUpYsVf2KCpt1BB6IWL4RHIVAbeYEev0RGwDQ+KJclrXNcRv5sBPg
3s4ELbqFmrrT5B7GziQ05bAq/tSrsNuQl1P69i10mdw2fVQT7NdgLJfUfS3Arqg2Dc9RCQ7xY6Px
DEwHZRd6XYl7mzxaU37IUH8C7MPwU1uP1z6zB2FHURplehQGMTflUg+RqDYlmJCabnaoTbTXsn4B
wIYfjvk884E5sKByNeUJfG+OjMtwlqood7Vj8JfpjHGeGQJDncywZihd6exT7tQ7EXbVPcRU0hEw
2jTx9Oh+qKG/+S0EHRR1D4Ahud3c5OdoKAkzMGLtsQydY6jpBBdmR+LSRUeYI8dCr7WNGZvXEW20
+mgEuniOGe8Yr7qafhUiB0yMNU2QeeCkv9qUgeK2mbl3PX1ERsxa6g5LqbxjJtxz3FZixgd1VQ8N
lUQtks9kEgUVR5QuilmocweB2Zq787arGQFAucS8ZcvCcTVqLp4OQQVozvfEoUeGJ44SacwIw8z9
1Vud3SFo8q+jts0WYZNem0Ux3Flj0+8DZAlLupNAlPz2LkdIc6Dc8ZZ4WrLTYhA+RGXco5x45OTo
Kec6NvlfuMazRVTX/ZHDnQr5JCApaby3YRA9UHCgIxKJnEkeRk2fmPabkM0hH5shWLUx3dEm1Z8h
adh3ZRdVhHXVPS40HwhF9Evm/PwQN/hdlVrdj4Fp7ZB5MFKrotIOnVTEVS0xFwgGR4RNz9iVslT3
RJ+PdFei2b+k6SRGZkaMXEILoU6ms1Ye/uV3MJkdEiEoR2RavjgMo7/45z/+z//7v7/6//I+spsM
j3yW/oOs8iYLkPX89z/tf/4j/5//dPv+3/+U5DkWM1iZ7q5q0lDx+PDf/3q7C1KP/7H4V+m0tlE6
CLRa901BRCD6I5yQgGkww/r7leS5lYRmk1vpwpKq+LoSWTuC0drFCNvlu0Tp92Zqrgf6K1YZ7Fov
Ykyy/+P7Jac//vTHWbbODExbM6UQ+tclmxjfZGdiKwM1X8ZXrX/vRDd/YwkJRsiyNCFMefr89CGp
Ywf4mgw3GolkgFZO5yz+fpVzb4lB67qumY4BKPVklcoPFPzJUMNiaAKk1+gbQ+Y7z6ktQMTrH6z+
4+8sqNuwHiwpoTt/fXJZ3MPuaAOYcsGVgjKvs5DwIOhKVsZ4YQcaZ16SbZoWd6ZjS5zfX5dy9QFF
fMvH3KIQ4zc+GzKdff9rhHZhDevrGgTMeOOmr14/AvBbFWsErSvQMPNwSao2v7DatK1Ot93nXzS9
zU/flPTpNLkVXQfjgDipecxXqLDnEhkwMuMl0Od9eOHbmp7RHys6ljRsW+oOqe/XFXtmvw7wDEER
YL5WnAe3YjSmeuEpXlpkesiffhYTXpOy1fAfMfWDfp4677BhtaBXv398l5Y5+WhtNcWP7xV0yqgk
2RSMB7kJi+33i4hzuw5ekyZ122SeieZ8/THVkCqmNfr8mLlzLLfpojgQ763bJV2UZbyj4XthV5z7
WZRN+ZeQGv+ajsdPT08N7LifYHV4XY3biioyPSrKxllxYStMW/l0K0ip2QY9dMDPf2yFXqOjPAA9
R/uCa5fp6J7/K+k+vn9+l1Y52QtQnOqGHkQ+D1Xvw2DGvWU713qKQZJJ4d8vJabN++cvsoTUhYq2
7/RVNZ1etJlgeks3H1f9wp+P+3jP8J9lvjYvbYtzny6puoFtjrvQ0aa3+OkttbJWVJqjsNRWKCRn
xjJbB/NqEV+TR8+8RXNhr589mBxL2LZhaljStZOjQsmatjOBC87d125Zb8XGXmpHkDzzbBUs7Asn
7Zkt6FDaEFz2kqtEnpwSJsgfeDpE5xZAKzXU14iL1o2tL79/YWf2xpdlTvZGr9iJ7+RQatX2QegP
ZbK3erhl4aVnd2ZfOELXTSIK5hBBHP/6ruoxUeJM15l+Vq+Nnb7wdvK+iVbOOlvEH3/n2Qlb6Nz0
LGfYJ6eSa5emLjQ2hqXTTWAYI543Urn//Ml9XmQ6tD7tPk1nILFKDXuO5A2TOpPrrPR356gH/ChX
3y/1V+xz8lU5mqppDqpzy7JPAxdpMohk0FBPqevwHn3Cwl8YC3nElr5RZ/5S/ufHH2RDQ9CFhLok
rJPz1g7z0cx6YLtVDGURJkOjEezefv+jpn/I6W9yTC5B2nLYc+yTrwlHl1KXNOznwH5XYhOsMUus
8vWl2/bc5UEQRtxsOYY6fbtf31NujUJmkDHm9YKJV9f2atwwqhD0yZyJFvNoRUHl0uuaPpqvP81W
eXLsd255Vj15fsVom55D0Rpb+pLratVuRrT1d1DNV/FSgVhwIa6dHtU36wn160/M7KgJIG6RYgEh
GAHRMI0zxc/1Kzeevn9pZ54mP415xGwPTdepmX1dahiUNNcLREvMBdkdym2y9JYADGc0Fbf1unww
ri8s+OfBARsExrlqEHCi5Dp5fT0azRBVIaOPQR6tyU+Jzqp4rqyRqK3K1fer/bknvy42nZafvmkh
1EZzDZrCrvrSj092+UMNn3qVITnaEj/GWH58v5748/hlQU3DbMGnDZ3t5KQCAMR0HtPhlMe1+Yi8
y9wEt/UeZS7Q0GO3oMxw7B/Qclz4ws+vSxakOaqqGsbJa2wzlIxxxrrphBIN0MZP838PmqgvHPzT
6zndmqSt/7uQebo1u7YBQqLwA3vIjwETsFP/GYfC9sKDnP45f6wzbUhjiqvF6QmZmJ3ihJTocf7g
/T0Y8jFVjXkLMs5PH2W8HqzXYogu/LgzEQGv79OqJ/tlRAlGjwakD0aqLXYsf1XPAPLPxwODOC9G
pReXOzkyA+l5FEqsZC4Pco0ygGug3jlra4VPcHFpi5x9c59+20kM3KWuE0c6TxTnVGpsPeu97C9c
oZeWONmFsgSJbeVMZmpbg5kw+R6p+h5NxoVl/kwfeEvSsDTDwBRhnx6PQ63gfyo5Qmw6GmBCa3Vz
YfedW8HWVC5NQdbP+Lyv5wY6a8+nEB7O6feNW/wKwF537cY+5I+aXDPzb7pnlhcWPXcyfl50uoU+
HVZ1hxYmqbt4jrF0NUVU6SYjS572wt/IkpGwaLa0TFVyHJ9e1mWET9eG6j0Hb1svyu1wwLU/pyjL
LJxVvw5Wl0K4M4nE1xVPth/zNCji+DzSaFjmf10zkA2SZbfQFtFKXniW596f1OmxAP5iipU4+bBM
ZJbT8FJGpoR3nfUryhYX3tW5iODzAie/hkFomgtZIJxrt+MzELSNsiwWJr3HZbL4O7mDzVViS8GW
16bg5+vOSAZVVZKO0Cpr3vqasmeDcOfCnj8Xc3xe4+TbbXrTSJg3SfjGeWQEGyHjRQNwCwAQne4L
B+2Zg0LQqiCCY/iFQ9Hk6w8aTOr1gY+ItoiQw7Qe1VqEdTe5jWjx+zd1aaVpp3z6qOLe0sfIoBxk
+vHOzo7g/NYIny6sIs4vYwkofxqh72ni78Vta/YqP4iBfvioN8bc3EMSnjcLXCvxBnTWEh3KhV1+
5pXxFP+96LRJP/22OhAOU1eQu3FYvkf9sOsFiIux1Z7MBjIgg4n+xrPEomOiC2Tzn6ZhIzPDUTNQ
CE2dY2sdevUAF+f7Jc58uHSwpKMKQ9jUG04+3NYP6662aL+3/AVgN43anSueZr18v8y5m/fLOidf
lBGTEQ1NgOViKVZiESzNKeRtFv5G3dOxuf9+uXO/Sqf4xOn+V0X35NtCf9Z0EE74tki8TNWAzHrh
1ZxbwVRVx3QEkTyk769bwcBl7HUd1QWv/FXR86suJHfnHhgZ11QilrZl2urJF2uM4VSUJiUp/icF
AlMz83+Hj9Ntka8v3RZnfs6X1ab//tPORtxWwCvnc1K70d/Ysp7QN+WlVHJ6KCcx5pdVpo/60yol
9Xfa2yrH3drbiE29MddiieLxP/9MNZXqBcEs75Zr9+sycVeViLtS1EdVuDSdTVFXKKhAWQJOCrX1
91vtTCLAYoZt0VkyNEM/eU+FaRpZPTCRI4T83bXb2kfc06COvLDOuTckVIcz3LQ0S/yVV356djTS
sr5BHTwPOrzIo48MbPC1C3fSueyUxg4DgTVTZ0zoaToVhZ60nJRKJ9TetbYcN4m36ejzzNVVumw/
goV4CevF90/w7FYXpqpTYzAIkPST4M9v8iLHBDqdDdmbtvR2KP6W0T0x3+JyDnD2OZLiCChGU656
kk/pUaOMTNOY7PoxLI0Pn9v3+99z5pYgI9VMymeOQ+p2sgKSUKFiKCHL9gf7xa6NHzBtmNuUCfns
aeGbEulRcmHLn9uFHEO8MhqAQsqTY1waDfW6gffWSHA3scoAMPs189sbfO8XXtf0kZ5+xPw6OnM0
G1XrtLSf+zEzDmo2/FD+tM115b1JceEJnt2Gn9c4OV3rbJRY5+mKoHbA9XgjNnKhbs31uMyuwk2y
8FbKf34PTu/sf3+VfvLS/NpGK9OzoiIPjQZY8fj9pji37TSq0BohJRe5dXImKXiKYOGjuwsTWDx2
l9i3cQkX5/tVzr6bT6ucHEaBJbnMp8MIpPMML5aZBJjBLlSUtPO/hZ2DFoo2+mnMINUGJpjGBN9h
V72Zv5qd+EFpEIHgHCzowpkjLi0WE7f7EQndvLqH/EFS5V1MsLUzNQva6//+Q06CirptkHokOk7C
RbfUrqvl1O5s1sqyebGvC4yCa1DMs2DB9PqHbnMppzv/sP+9+skmzcOyhd9IMzybdHZtMUOEsxzR
rn//Ts992v/+kUI92Zkoaq2uKdiZhoubb/IT7wrto6ovHP3Ts/rjs0aBSP5maBotoa+XJotEyPLZ
OsyV4AZD8FrA2ByVNYqZd98bd5boLix59gF+WvLk0AIM8/9J+7LeyHGl2V8kQAu1vWqtKpe3ttvu
7hehV+37rl//BX3utGWatzjHBxhgHgx0FqlkMpkZGVFFoDQrXc3G0CcGxa9XUYuLu3moWVu2askG
OhlvVyVVLfSORxy7AtDIDrzG4HsIQVUq7OtzLzGk/ehGqzjllkUPze5+hjCjBS0Dun+YtDvPYexP
4KJ1jNvFB2GYMMfh7t3OHP373lwH3ueK7l2McXGQBptPtWjvOE0TEFfvbDAusUoEVDEamAOzYxTO
N7EP8Oux+L75nZsGGKoQVJmEW8h8rAQiYvVU2hXSw/KmCcC46ECJ9YhikA9OzI8cK8DMDHBcIH1n
b0wyR9Vi6Fgcxuht67sJYCNkz/Px+fLp5X6nnRkmRBkFeDXBgo1O2iqFIJMAjwhejHkS/vdm8BTW
CVJEJKMqE/gH0soDRIsrV5ofUjOQ1uuBXH3EhEXw5AZJGHn34h6GqiLTAI8bfmTGcgPNlisgWfzL
VnhPBFqE/scKc08ioU87o84aN7HnqwTV9Ebrn1GWDEF/q0J9Riuyrw0e25etKrzoRxMngoewZaMs
8/Y4QWUUxVoVz1MMEHuKB7LoANSx14Cxuum5PEP53W+PYFcNyx8Cy7zLdG+ZcRBLR9E923JA0oLV
B47YW55BbE6r4FKoHiSwCwlLg7yguDfJXFy2gXGPClhxDJ1bz4NaH+ZJBhQyIxjj6Z8ur4/n/ztb
hLm9YuDjNonOJOuYXoT8cNo8yobAZ7iBY2+EeUCYqwTm6hTdXTRitIBCJpQSWzj9iRzVWa9SwTcT
rYnxUU0fZ4xKQB6ZpCoEo7wEIl99fX1547jRd78o5khrCoRbJJB9uGoNCUEMerbSnazfpQvkPvpn
EKuBNbFLrhOT6noEw3S8bF/gJIS5z4ZSHpVOwYnYzO9gymjwCtSqq3a8u2xGtJf077t7bAYxrSRH
uKAb+1ohB4jBqaJSDa9WiF7y38NNmHtMxsBEuWKYwa2gpXBSfQhRYFzbUx/JbX8GaZKberZXi5yS
l5zurTIhRQGZlpaUYHnEDKLahpvu1zXYgqNfS/0rRSNgHkD+M4kCGd8q4DUo8wLzYjOfTanlxG5r
wIckCNoT0EjOmNeJN2UCdQgUPRSCYS9VQyIpryBurJJOcK3yv+erfeZ7pqOctqCMr8BNBSGd6Qya
A8xbCIzwo/WrEeaDzglmQmMdt51p/NRBXbZi7GvCsDB4xjUjWA3RUaQHms2NNcWivSJApVBVfOuk
MYSiMdwj4Zu5sw+pIBf3wg3xwLbuS17y+fKJ4F8Ir8aYc780epc3DbB6JYlBWA92D+vb/2aB8RGI
NelWAWVtsA6DgbG8XiuhG4p2jHGDZrAAAYeoJlJH49QEoNYPUJl3VScPxCUdvs+97hjjDpESaXK2
wZiWfZ8wG6FS6QQBJIUfDl9tMKfZSnstyTGN7kbmDTgKnrMBVO2GdcpB8/G/fR0mIZgVTBJFU1y7
qbl87cHnbNjR8/9mgkkA8r5JbUCHUFtOILbRhmYvQi3Q7bhwYizm2u+oqlVK2ftJQYf6phBIHx8t
joO0geQKA8q/L6+I6wKqDgwj0nkNUNC3JzQFjw4ENJFFjSTYtiuNQO9CkP/yL+SdDWbXGkjtDAlE
vIHciUIK24k/66YznV660575ddAFYe4Fd/5uF/9a1NinP2hzLIx2IQWwVyC70trrIewRFdkNsbff
mvyzbX9qBZiCY0CHZZDTgqZoG8FXM52nMfGsYfK7Xj/mDehCTDV/2jrpWwK9qctbz2s0o7L1z97j
FfJ27yuIa8xTj72nbfQSNeM+GAAshsaeGGzODY47W0wkBnKqANEXUq8JtPmh7Len5q4PI29wcvD7
/wHvoRD/xj35QPngTW+hIWwyrhynAN1kKT57ilgW/8ZMzDn/iSagoOHD9+BXM8wuQqlO79oOg+Np
GWr6saiuMJgq+FL06njvT682mN0b8U6FVh4CJW3CQVh8DIdDeh69/K69gwYTuIG9yxa5i9JQTUJd
XwVMijE4EKW3C7DYuglqdEXnz8PXLi4+dDB3VpgbU4rSeokG3GfZWfkZH0AoiiLkFhbfwVSLSoWo
7sd/buzsMffnNE9muRko8ENgKQNb6rEIMDd9JuBHCFVApw+ivhk/9Ows0n3eZckY+urkrULzB+Rc
YCP4HoUaumcrKk0rEBCAREJ+W/DphKtkblVDAyPG2mNXm9EF1eZLXXXB1HWouGDwzXzRIrlXxm6N
zA27RplU6wZlRZfANHwm621ENbPyr5scXPZKbvq4s8RcFkpMVltNQIQ1psVdjkJJZv+ZEnCTz/IN
aXrwiHzoxQjUBeCsSCEBr3v7/SyyqCMm7VoUB8HtUX0mOuZrRbMQ3NhIAIUEzEhDhYYxMnegVimg
VA6N4/56baGK0IpaW9zzvDPBnOfRBqf1tuIlZc3flNryLUx5QzlF4HqihTDnearyDqRliBoIhRYV
Qy1L57IH8NdB8aLACCCHZs5TpPeRLI/wALnGyKWJJ8rW38/gEvAv2+H69K4tx+xXukzQi5XR2YSi
wmddAQt4JR1m8i2yiUuFbf43a8y+NZgHTqoIb78NAlwFOB6l4hAZ56yBFK2oYsa9FXcro99wF5Eg
TpNYMspmqN2DsCx+glyXNmiOkT9eXhPfF14bm8yXMpIkqXW1qJEz/pbHI0hcL//7fE94/feZKFdC
ABMgnhzXLtBQVedhLh6FYe8DRnSUNWWkYbLKdiEI9Ccao5cyKFusobHc56uCkeda4NQvret31/vO
DBPXyGrWoHsAL+R6ognqcqCYcoheiQd5uLu2s8SkwnWaK3phwa+nIP60/DJ/0EJpfJ6Az0++kwC8
WFDd/shZerXJAqE3XdWkfsK4CLFAftTOGKseQXIaVfknAlUJSD027uXPxgOXq9rOJBNRxxaT+iBV
yV/e/fmnEpWj7odUAg5hAEQHQkhnvk292BPeUNy4oRu6QmdVQEnEnGQobYHb2ECiVpXl5uJ1E9oY
7jcR28cCPMTLLHBQ7inb2aN/353mCqqPS1FZEBaqO0g+ghGvFTR3uHfuzgJzjlPVgLCYifZYp53T
BoTlDx05rhj9X/KrYnq8/OH47vm6fcyhlkkMCAvBbkXVzxEZRbvdLPP9R2wAGwpADnCV7HjZlhgt
CG9pW7YEq933uL+dlu+XTfx//O/VBnN9jNmqg4kRpSAoYB4nyQWTU/lZcie3Pc4PyWE8V/58BRpk
WeD49Pi+DySvdhn3wxA9yO062M2OwKUeusMa/BucFj/F1F/tMG4367OsgD6crk8LwFUVdgf1EWQH
gChLR3UTxEe+k79aY1ywQpV5zlK8Hce8MD2wmLVejIvBu/zRuFagi4FjC88AJuftUVrHeOrTDilS
2URf5oFAM8+Kwss2uN/nBXBmgBAPSLe3NhJQ4BX5hpVAM24dvZKgOQD5GrN8mEzQGnl1+eWyQe5t
b5kEAvZAuNlsezEH/L+KKyyqj0ApWfR+Cu7HEgLew38/D43mpY28zAAelc7rvV3aRirJXEuEXADp
nbkJTJBQlqWgoMuNDzZFHmA4T8bw61sjs9QYFmQLUFeR1btEa+7XWbsqSCX4TFxX2Jlhrg9tNc1Y
Bw+Vu9WLCirLTAHthwjZzfs0BHDAF6QZ+FMYf4PGhASOWSgaJrZ2DX6WBJrOUGxqMA7YQYbnsh/w
Ng7MfIAGAsQEN6Ar3t0TSGMwJTIvWFEz/zJS+3rsDVB5jqUgK+Muis5JvGCSLZ3ejzs7OjSuILdJ
x8fBkbc1J0hRhgnUEKJfl9fDt0Ox/gAyYQKasQPabyszoBYKRl7JIeOh14KpPNqrIJBztw1ow3/M
MIlZs03WAgJAlHR76wTNag/o1bNdaoIAR38tG7aBFv5rhnGFBQrnEALBiLAefUtGf1h+qhW0SyEA
sAjiAW9BkNkAvhHjQHjTMn4QRfJcKWCSwVBwDyrcYAW6BvzClz8ON5/dW6G/YucFEB4pZbXDFPJ6
olWd6QA6TkzLDKF5vGyJd1D3hqib7AyVabrJSwW3XnICdkxi/zESEWyS52p7G4yrxXmHuuy2gMUk
OxWpVw7Ese2HYRPNX/CcYG+H8TXFtlpS2XBpqxtdhczXhXW75R0ozAYPvEp3l3dO5AiMyxW9NZfQ
e8Rtt2g3WVNYrilJB6jECU4QN1XYLYuF7QJCg4ZmBuj47CoBBoAP0dH0QaIWtIH9VTS+TX81e5D2
xpjAvUErZ0wHnNfOOIA+H+TslfqkJpC0uJ2T0bOIYHWCXXxZ/M7/0k0Zi2FDvloSsPdsJzCaO1Ub
XP5UAidnk4YcknZ1TvCpiKwHCR2Z0T+Q4+sYkNF0HVCkd1PvkkH0zNhQEzCo+ER9vaG/DsUcqbuB
/Gb6kYL5zhpbl8/lGS32GW2HJYHEhaH+TGMb1JeWIKhyv83rotjSXda2Y1O12LbZVr/qEmiU0yS/
Teb/nvQIrE0K0U2AFHU8OpmTBOkZxVhmlFtTcO9N6p1BfsSoF9Ug/BNAkbnVZPCyyBhbIBhfYT0h
arOi7zu83qGg+DKAfi+5phkQRFfatkH9uhb4Hv/47kwyF0ZtplkDNmNIWGUn6B64+VXqS77Rncpj
cehC0QQIF8+1XyJzdUjG0Hc4UsDg+8ld41kh5sMObZiGUAi6aXzo56EZ7a2H+hmK3ZfPGTfQ75ZK
/747zJoEmbdVR/AgaORA9dCAxkhLvmuFIGiI7DAXSqEvvVmDc9xt8rPWnLToPJbnchb0vbnub1Ca
CUxSmYTFxWuZpE/TnOLayp/LFLA0qHcbAjwC3zt2Rph4my8omUFWhKLvqsSLD32YhxLU1o+QAXeH
36JOg9Ae88hQ8hgafj3e7oV5iMIG/SIoVH5D6YPyVYm5Arh7CGAhZiVs2wRlyluPSCOw7w4lruQ+
PyzN4CqFP+qikjY3vO+MMPd+jldTvUHF2gVYxZGhWaoRgWPzLWiQUrUwwICH59tllMTcVHsGyq6t
f8blyViFCR/9F97duzZm3SgHAaDUTAwspU4dsxoQ0/WezkhTrgr5K3ZKuaEFiC5UTP/yWeUv6a9B
9g7RW3vKwaqO6q+uu+sMrNYi2DTuKX1dEnt9KIvdRICBQWgrjn+BJRuUllF9bFbzyawtQWDnrQbs
SngZgz0PNwnjZ+NY9ENtSyhJEctp05uxEBxU3mIM1cQ8NAbQQMDGnFN9TNp805Qa86/Kn7KWT8CP
Qgw82BJRdY0LKtibYo7oluv5f3jRaiWkvUdIUf0EBeDm046uKN8TWmNcW2rBFBVjcXhpkD/QcbpK
3fRoh6juColDuB9pt4f077vrwUisbh1qrQWnvAH9i6d4fb7s0y8sWuwpMnCENBmYDPpSf2thKc1O
KyqUPeO+SG6GJgILcmFDIHPKo7PSmx0UiJohTCJAmMZ163yM/+Zeb+i/ixxdQ7XR/uTtChIrkJm4
eqyQq7kq78CHbd2VGOD02qKpD2oyxVeWBe3brO6gn7ZQ5mfSxndp1QMpOvbK8fKyqPO+W5UBHCd6
m6CGNJh9w7QnqOwbpHvmpHkrSKBbSOjKaKlGoL5NgIK5bI77mXbmmAQi6nUyKTpUfVcNug0mJMKX
j2SWoGD4uyImUWjVCcMpNF0ei4cp8nL9U2QFl1fBe8jsTTARYZUkSCLQF7SKgVv6gu4AY1eF+ATe
BUdxkTqgV3SMnIkLiz1XQ1EiFUGy7IKDR650FyrRl9fCNaJZaBToGrybvX5SS6+NvLdyV0srJ0Ud
re5tL7VTwZXAzY6NnR3G0ZII2CnVpl20e9RQjspV4v00HmhqrDr/IvTQ0/jOr3fmGEdL+6FSFXpB
ILJCc3BNfqbqdJ3o8O6xQGuh6wpnros7SIldg5lVlK2+MHNcss94YaHHUw7FJMxk3yeTg5eUD2XS
4AXiikaDCYaNP/MZ/HyBcLyIhvBLlhnnLBqklfOGD9r7C2Yu8CBwtRstJAHEXj1JUFHkFpP2n5XJ
jwazLcoE2QWSME9Krproe5r+0cGOavh2sbmkf24SQXGEG0N2n5ZJZ+Kir3IIPcGToAfTNA99IkjO
ucj23aLYqkixSWDv7kwkziftC96NEIP0uivrvH4xQH/laP56MG4iwcODf1vinGPGE6OsILl7e8FI
8lzaloqtLM6yS1zlUIZQBT5meMiJUnXuFmLcSAMtFQiHWdbDruh6Re8RwEbMjmzDXTWkH6kyojLx
1wRzACKrnyG1CVJKSfltx58ge9PHnzR19TKUliBrUoF4WsS6wY1lO5uM6+uWRGo8FXI3B4d9Yp4y
iHTpsyCS0R/+7nxB/hSvfJ3YmIB8+5kgGk5wQePZEc3fhnp6jOVvNhA1QIg8fCAy7wwx2ZMOte15
0RHCuvaLUXYucoOgrxTvshWuK6D3rABGCMpXNgGwy04mkY5Gx5SPN4m0/dhWWbBjIhOMY8etpepz
jUs/VyCvY5a+AfmVy6vgVibQMf67DMbdtiGJm2rF3OELcU3tGDg/kg9FZg8zMIfRqx/V1MFj5Eq/
y38IbNN7+J1HgJACeEwZ9yjLvwq5i7GQCcr21ZkCRKJj643e6g2hGKnL9XDoHkErDa089AneOh8k
tYt8joBgqKPxOBHtqZOmoDQbgVNwfXyXQzGu12GWbUanCJ28pIcQ3a9piP+kUepWknYv2Dyuc2Ba
FD1BG7UzttHWT4sJIBrqOoo8+FILQZEhdhJDg+KqHZaJ4fVQTpL0wlmJfZqN1FPrIpwgHmKYg6DQ
ys+F//kp70fCxwVamQl+itSCVs7TRn+dj5nZOBX5yNH+u2iFxXbPZWpC7YDGkE0rD1OkmVdNklUO
NMU+gpWj07j/2V+wA7/1mLLLZ/TncatAeiEoSsWzQLwdxZjoizC2tf66/DlFW8g4DvSnll6utv+Q
z46j/F3FMwK8835UtSZEMFoROovrqSaIHHHsMIrGlhqMPi/kjh6IYZ2eoiX1NEumIvIAlauqINnh
Hr6dLSYfj6BzEOcW/ANM4E9jBqVSu72v50gQy7ivi50Z5otBfXTGG4nWkSGcI7cEohHbw4qH4Dpt
4RxXAGkpR20d3cufjnsQLZTRUFGDhhw7UloVCZSgoJ7qJqhAISV2lkWElOeZwLUJAjhgEIjCRi+w
z87SqKEeMGAVOkr+mejxx/M/0BKAKQ+ExODbYTKAKIJSrdG3eDL1gDp/T4un1Dyv7fU2VN7l7eJW
O/emmMxXntUUisQoCw1Bc6T0OuqxchT3P5wcQnA8747ZW2OSXmj41dFaIRmIdHLXpfVxycaz2TTB
1Cm4V42TXS8ukLlfywQpSSviceFSxwACDUgWUjr0ohj7EaZlNyNHjWp20xtNdTCe66lfI9ys7a8h
jECj/iGkvAkgsYyECmZl5luuCoHk+gxVkeIMbXWnD4074lAsZOeC7/Eo+JzcDTYx5oQZfNkEKOdt
nBygCNzNvQqiCSu0Ttoh8sDLWYIap0Q/Q7Q2XtQykfWAQkOj/J/MNT7KEGLcFNQoMIoEzerfmWJ9
qsrkDhRb/uV1cclc9qaYxEhpugXquS8frjou5/K77BdBElRX6texARGE4mZO+wCJ7iALk7MiJFin
x4BNjvb2ma9YggDNznqzcZXb6B7Ss1tgBtXDdJcFkM/wOogSniCHCDyFZx9Fp4a/zWDPtPFcRHrB
rD1D6baGYCSGrWXVMeLsFmO8hzVLvlq58YHoSVnl/jHFLLMbBzkbcEqgDRbkgG+hHim4FvgBZ2eC
CTip1Kio1Mz0CM7+BjKFOjSOk1sfKxAoSKI3ML2p33+31wUxBx4inDW0iyFZpD0YYX5IT5ZnnM1v
0LbAWYcGyuNlP+Um8LsNtJnyajZCXHQA8tiV4/66m4C3kjevhphdm7VOCW3A2o7DMf1NR/AqIz2s
8F6rlG4pXk+tl2BJf4396qIs+5FAjwk1UMHj2sL4NxMZiBrXlM4FNcuw//MP1feUuMjw/0XRnJdk
7K0xoaEmzQSZV6SGsw254GRIJQ+NNWi+pKYI40Z/OPuJ96aY4yFNTVFBuBCV0lnS3biRIndI1EYQ
gXiHcG+FORlGqqpjvsFKW9u3mNy4tRYovRYxBoP07EPfCkJNRAdpLgraTO40SR3gCr3UgOFspGfE
oVWUwanPySE5GQLGLu6JhErKX2tMtmtmdVraKNGDJ/o5WkDO/jnD1ShBDrS+WW2I1bZ3FQkrG5J1
IsEjrpvsTDNOuSjF0HW9iQbyhrgN1e4+149xUgk+HtdFdmYYbxy7dGinGStULOVcxtN9pItaAvT7
v/PCnQnGC8eyHvSBEnHpcvcpkhpfW25jzQCBECRoD4Iow3VGKEigykZoksh8sXGNuyyeEGVQgVhd
mlYkhVt4+IJOUzqGM3udg/mlf5HN0Hj5bpk7y8wHUzp77RR0PVBTxOj+l8EbjnPYumBKd6IHEAbU
5+oGs73AbMwH0VQRd4uhUYSZCwhkgQocv23XHCML6RRIgoKZoExPshV7sUZuQaqVO+qsfqPkQ4Jt
5i/21SCzzRpptqyA8LkLndjBM07mgUqDQMC3RSx3Wzzuvf5oHBqw10Gts2kdUYGTezzAoWeBdQgC
RuyId0PUOVFTfGc8tZ1182PlKV0Fz0FeZkN5+v6xwTwHZaufNim1Wjdvc4fkx026Iq3uJPbT2vtQ
n7y8p3xrIALHdBhgtazGnlmb0VCTtHB1c9Z+jqa0hpO9fZb0cnYh1DC6ia6hQzjhOrxsmHtkyKth
5nwSqSnQykCkmeTGT1QXqn/QTf/Ryz8u2+G2EqydIeaiyJZpWhtK9Wbm4NpcFAfo5LHonLoDmMQA
V0/tNAmgLI0g1eEs0MAktYz/UD4E1+zb09HHejeDVwFiV7E3R19G+3dvHCXoSF5en8gMEwAkoASn
kSB9a5o2GEFCshI0xLclnK2vH7CEYigGVtFMkFk8QUGkBXcg2vpDjotPK56Af3Qy27huGxGlKMcr
KXXLX1NMZEEjwcy2FmSila5GR6M1Ixe1ZHIGheOvMgaJY1fM89Uwt6J8m/cgfWOZ+Wpg0EM7uysK
d84O1ZH4VeJQCRbyoCqefpK9xI9uRHGUcxticozqKaCCAdYCxkNnMm3QbcesXC+Xp2VZIAWqZ8t/
f95gBLFax2v0vWJIqmBYDLJNBURCvhhZF/YgFADJ15bb4WU34bW5XqZdoD6EIWqb1Wes5qmqFb3B
Frpm4aYpmk6Vl97b7hjEUAQGEQ8Ux68/EJrfWGVchtSdirn7GnqkJarlRe6p6vJgiZhSuKfN0pGX
Y44Hbz8mOBvjsthINjFSDfG/RPLqRXG1+WBkgpkXXtTCcl4NMcsp5A0CcD18YsxPm4k8vYBgddxg
ePc6S5/M6JSqboE+8Ie+3atZxv1Royum0cZ1MHgSZF2PfWj7LXwmcekLbQUx5noPlXCRWe55362W
CWJRh6qMCbyVC0nzUXKaFMolpQQNIWeT7RHD98b4uEl585AnTQJBXLzf9LXSjjVZUfEDgGpzk7Ga
7goje8rSYXNsZXhS5076NJJBVNHk5eeoHmFYDN8f/RL2zhzVfDKWIkOGd1YCKsOHhmdghjEYsMW6
NLzj9MYac1GO3VJMKDLgk3ypD2vp6yMOVO8uB/WXEvmDhQcj1VuRHgWuwIlK0CqDrgRG4zBr8/K7
dtmd2aIdCYRiAajDoTliCNTFqErvEAf9d8oRDII2seQP9S8mnYVgDfSvDGBY0URmQmGlgLPHkHCK
kUgPMcANlP9N8kukeIUbP26+GA7Dm9t8Y5M6526htrqkpIxgUw4hXD/Yjn1LYabWUesd8NDT2qt+
0lxxu5wHXjEBVgf8j0C7712kjOqxIv1UYoufqqP8vUfabgPKhlE9yqYurg9y0tc39pig0nc1eOR0
XG6a9V3RDxt0AtP8/rLf8NwGvX+NDh9Sal2mwJMpZQUZR+ymFE1eVvyJW0EaIjDAVnTSpoN8OUjz
3AL69Gnhd5WoU8KDTGCfLAiVEMx0Ayr11iOsHo/HhoBEyNZ8qt6Y+pYXx74dWgGtZ17eME7sgxyq
jlQRMDmMa7IhdyNRM1tYT11dVfGNMlzJSeR2uZeoT4rlXTbGd/adNbq7O2cHEcBS9z0OU/9HC8h3
/bl5rv4snzY4uBUU9/hsgf5VRJvKuTXfLJF57s/gw7HjHhmBDLmcOfuRpt4CwpMtuLw4rmfs1sZE
yiJrkOIUMCOh1bSRa7CNO5ct8L8VBl7xoRCcWFZd8ImNmRph95LtOYcYSiY7YCFRNKgcntZU4Ojc
yE8V6/6xxhzXsjBSrUw75FAWSrP95igOZW4gDgYiqk9mKANvjxgs8Ed6QN+F4J1Vxh8tsyK5NsIq
5ZEewzJcTv9mio+XadMcCuAKTPZCF4gJFBjaMs0kRkK63pNTgXloKAJFwXYiP18gFU2YXNuHy5+P
64evJtnxiAWCQJpi4/ONVu+ayo0W0fGwc6YLoGTcOAvoPYQ5aFLDDqqaZVXFco4txCCcQ5YQdHeO
vXzkO+2MMNeWlG/WsCZIRaM4MPohGMDhn2bnIrtTtwPZBsfUZoH78y+snU3mm00byLvUEgvLn6ww
v9oOuauEm9v8PwliUaOFu4+ohYB0AF1dAFPeBqukr9VqTQleEsu3qK+dab015p+XfYLGctbdVZng
aWQiz3k3vJw3dt1GlQoUkdWHZP5eRGCZMlNvNnOnsDuBNe7VsjfHfLV+0eOmxRA7QD0a6PdQRT5Z
DiU+zr1WUEji7d7eFLN76boqUZUN0E7pfyxZMCu/6+Lx8ubxDpQKxXBdNzTaG6ebu7tNWhMo36rA
5slN/jnHuISi1Z/7dsPj6/dlS7xwAbwJ0Bg6GACAOmE2bkTKnW0N3H0I0hu8xa/ie/VrHC6u5che
cZ8+1D8EFum/yHjGG4vM/pW2JElpbwC3041psCxTe9UtVRKC+TFytD7NDnkaAxDWqz8Ms7sbpvQp
t5bWK5Iod8w1X6HsUt1PpolfOA3gEColkMqDdkh0p9N7gPmhwHWgXAIqTQV5BPMotdpy7MYMJaDN
XjLHqBIj1G0wpA22ljgrGuzOIunJp8xqM3yY8klVusiHZnTpQN1HSCbLu4X3v4a5tZJ1tqfBwAwa
nQPPvsTIndRbvJKpPlBYB2JhEZ5rvFk/c2MVBATpq4H193nyZVbHb1scX+v5FuAF/y3bylNhgK49
Rq9WSjHMjzElc/MGPKW0pRCV414wrpc+Bt2e3ZEwJaWzMEDZ4vpsHiO3j535NPt6YB6SwPTbnyME
26Er8wOsRA59WlDVpCEsQpE+A/f075yC/n33O9psTouS9OiPFUlYN6NP6vE0RbkgyHCvBMA3IK0G
AhVMgjGnZFkis9Y3o0VJzrXwbMqCzXSSZwqpkL32oQjVT5fPJX9hfw2yzFLtiqkmSaav7+U5Jjdl
/yXSBKNZ3Bf+blE6c6IwNzHOKDq2mMRIb1S/DSW3D6j8GbQ0PBFqQ2iNOTFRpigrbiF4BQh8mgfa
u1lcqnNLfaMWfDBuyDbxzkC4oHLxTBxd1rzXWwmlVXO6Smtf3sxABQzSHkUQOk74BLfhqyHWMcxB
M9YVHeembx3EJ3+M7wu0+ZryTzZ0rq0cLvsF3xNtGYMtCpWSY19t2QqlCFvF63aIcOImlCwiPKf7
3q8KZ0H1SizNQJfw7qzvLDJ7KUu2At34iYY6mipbRyXs/8XADjdFAXIOetwA6BIWVr+RLE1llWbK
+fNSfpLq28q+sorJUT4LtpAz3gKVMJnKV+J/0M58GzQWfQKL8QQmF729LxWogcZOlQWKSg7Veh2b
GEDPVacfY+eyXZ5P7s0yB0CX63KqB9ztK3qmTShvd1Pu28fLRnj30t4Ic0uUpd1umNwp3C0t3QjM
r6oQLU63h/UHCH9isspG7cBi06FkmstRKnG2qMKVAmmL9BSdy6PiZ/eiVxr3cbi3xfjesC69MsQ4
XroNWeLB9jN06tc49Qcdwaq0j91mqSAtmZ3YRunKzHEDKkFNIs9CD0xSFcE35FYW9j+IOe9RR8Ax
VWXtC44I4gVe5HXoz1K2Z9oAV1C6G6+Wr5c/Kjd2vlqFuvtbj027zB6MmKDTHnslJk69CvT1LQba
Vqc+Ktfico1g4zHD/dYiNCLUptpsus6JNvrdLDC+FsNd5y8Yd5UPrexs0Cn6ACMNpneA6kMSDLVH
VrlSHTulUjdU5ivlnK1PSfFbNR83Lbi8n9xDsrPCZC/1VkZqqsKDa/smzzLQxQo+GPeo7wwwaclC
YqO3eg2D72kPbJC7gsJTG87aJLgNRHbo33fpT1G0NmnqFYgMBZxXVgKRnlkLijUJiVBUlNesMZET
QFoWvFQYt2eeQRFRl0Fr0bLPjt0jpfKckNwVn6pT/5FV7Qwxhz5VS3B0gzjYrcxPVvkrsY9jbzuG
8XTZC3gp1n49zFGuZ8PMVA0vnyrL3KELV7Bo2ptgLIJ7X++ssMjwifSKlUHawiXXdHSzCKBe2v+c
/PkoOzGEOvKPlBP2BpmTWw9LKW09xTrUkldZB8wMBZWoRMiPSK/fiGVRX+I+qhMZ+J/svAXpYTvY
vhLKQeRQ6fOPzMLvXY9FGSjx3PXjBGtb7Kt/ABL1pwOSrEV50epFk/KyZ/Cj/G51TICYK0mV1wyZ
8aY46ff6ZnooUJK0fpnfmqfZ01xyqL0mbAV+z/cVTYdmL+5VjBcyny4vkJ/GI+1eB9Uj3qxq7NKi
vAYEh6Nv0KtMg1LU6+VhR5G/vhpl0pK1k3s5hQSyO32xQjvQUgpPD6yzCjCHM39ZfBB6HuwDZKzE
nDjcI7izzWQrYDVOOqKjBaGZYafFgWY46vIBsco3C2Q/ZiwnmqqhyRylR4yPOnozOHp2larCsU0a
Md5lRrvlMGF/7sEeiFcxOk/2tfrNAMrVh2rbgXhF4Yw/p86JEuh/2tez9+8GHUT2meuA2KNSTrSv
TblZqyAPx4AKtonis+irMReBLLdgwaPUxjo6EHl+p5tFKMmiwUeRFeYW0FqjycBHAeYue3nSTRDh
xPlTF6eB4KzTf+fSR2OugbhpKkuNsGn5kwYBj+wweZu3Xteh7Uqf47vNpAPn+d2/k4tVBJ+Mfedv
xrgZJMJetrrTAImzHLIfQMAD7aceqRI97T+Pxy7Uj+kf++5Dd8Wrw7IVAABwARwz0ZodVuvcGe1j
MlqBhYMo2GN6jt/vsQXiaBNCrsAAvc1T1rnPQByMLru6Xa8W8leI8gapa5nHpMQQhQrAkejpQH39
nUnAVAGpAGzzHfHMooKupan01gWVqt4/TkvurPm3NtUFdwXXfYgOejk8hTBgwJx5SEKueHIgZsea
9Vzb4D/upYMtazdr2jmSld6CEUWQU3BPxs4kc8yh/tIU44hJbStBtU9XrvXZRF9VRI/Nv452dphz
bus9+JAoYgtnz6NoDDDrR676iCKKGhS4FXSRCoZoZcyZbzpM6/XDhqmlGaUb89QDIROLhjpFRhhn
lLp5AbQGy5Kkq9I8FvN9LoL68J3vr1Owp7qSwYVj53CKulTuuyYNqgYgc/lrBHj0R44W5jdfmHUw
e8X4XzPEi6JKNqW9L69oDCn9+rp05RHVIEoc9qHgv7PHOF9W9l3b63HlWgAldfqhqq768YtgUbxa
kGYYgCXotNqvM3mBbU1tPYP5B5MINBrn/gIhUirZlrpr0APsrUKC9F/oI3Kj8c4ukyqAI8aeC9PC
HE04+vOTflh+kCPFmcfXWrj4001/ppCgOLA+q6LyEP233wWsnW3mQ0ZxsZSNjIdCbxVe2Vju8vny
rnKdEpOdlCIDjUAWsbgqfd5D9KV2Byl6UHL1MDQmRsp0clWnWyEIi/zgsbPGpJVtrDajZWKOQx8x
TVLdzWHqk2P/pXpS/PpBXF/mnmqcAsrKIesWC5hJADOMsxRUDIUUdBEQLdFJszP/8hbyyyI7K0yG
ni36sE0AebjSgZwSF4xZ1/FnkEuVZyq8uB6Uo/E5EaAkuTcMeoFgmaIVNxZCkK7JkK99gseIYaH0
0s3DrSyvimNF9hVw3djcbsvcpFNFWuhcj7Q1NDyQH6MdycT/ejW7pV0wj54ZaE6n7QPYuhKBn3A/
284GE/EnC7wTstW2LpkXN87QE6D0bZ8En42bf4DxDrsIKWqwajP5B2YNZrDRIzGOPXn21hduC8nd
7ovt8J8wKWT75BWZoXyNb6agn4v5t7cm67hr+l4bCtfuDmYauVFyl/dJMBjutgYYfbfssBu9D6wT
JDgmlZWn3X4mbuZr3bVTj0NnoNiwnDWweKiPjb+40B5ET1KEeOI5CIE9gK0hWYT38ts1lgsqsXmF
9HEDvyMG00Bb8wH32Fn4P9KubDluXFl+ESO4L69cu6XWalmW/cKQZZv7Dq5ffxOae8ZsCNE49nmb
CUeoGmChUKjKymQvUiioZpZMsYPAyt9l0pdOW++XUeAePB/cG2EOtSptDtGbFf39uoe08FWug4JB
RBXGu9IA0TUxBCmDe4S9p9fUSYmWjFiJvfgYR3UzgqGerHJzTBWJ8nr+h/ltjLmk9V5XOg0Egl5X
53hyJvpb1oq4b/i79tsG4+CmFefxYMOGlH9T0yul/bEJ5xRUzp1IK8FAxwAoi8n5cwdDD2eyV4rj
o1Um8GJFFqpMtABDe4Z/s2l7Y3RTd8XUjTRpn4CSCz3eDGpo/VM3iJyAt2d7E0wcckibVPYGExrq
wm3ynE8qKo8CXBbvvtgbYT4+KaoKGi0wskxLFpHcelPy5kcyqBj57dSglJzrnKBjfzn28Kwi7miI
dShfAWJ0vntGWmlxWsO/ByN0Etz5z8qXbIE8sRwS6XDZFm8bgapTcIxwmNDePbe1mqMh1/WCZ2uK
98HiDu2N0f7FLu5tUNfceUNR5kNB6hlF6GE8gJk8r+8k1R+qVz2Xg2x1BNsnWhLj6Yrk9Hq2wdzY
Fm5hhelUAVgTXN43Xga4XxPj4WQqDCUusG96+RNMcC7STcyJIXR/vmxHtBj677u9K6e5aKsci5mn
U648qDOEYqP/zQTj5L1D1kRfYMKcJdfST00Sg2vJu2yEF0ZROrQV3G6abrCZl7M0bVYr2K8BZHlq
90I2wSp4TIeYH/rXAovVtMp+yaYMFqaQqni3QP8Bg/0Oga089Yi8q32WosqXv4vqI9xU1tJRtUCt
WVEAazn/SHUfg7rUrKp3OvLsUIKJU0EVn0LNpF8UqQf9zqfL+8n1i51J5qPp7Txnc4+Xt2IGcnWa
Fow8/Pk8InhBdKjoIG3FsCdzjkoFKgL2OCE0aImbNNABzJTQsk+5KTDEX8tvQ8xZyutJb/sN8U7F
C7X8ZifPuiVI/Lnut1sL84VITopigAyDN/bErZJPGCYXRB1u0N5ZYD6IYRNMHU6wAA6+pE3dWTqR
OIqz6zqb/CX7m7ANbgGAXEH1Bq6kc4+bVmD4LAVntpiJO9dg8tRvF+n45z5mY54HSkoaeCfYQYNt
IXZCBrCvpdP1UMgYJTuog+Bu4OVyexvMt1+3GBFO23BqAZ+dlYPZ1G5uTK5e964jUtDkHlRbobNJ
0DfSPrz/JAWNScsB5KAH3mID5CABtZprHrfb+BN9vMyHHtx8j5e3kXdV7IyygUk2tsRcHQWZihlD
8HZzky1UxsCp/Mt2eD6+t8Nc5eXSIRXK096L9fm+m6TcbXPRjDLvqAJSBPkPzLOh+MxkqkBMOeVg
KUjqh9j0DWO7VuAmn7tyFXV7uavZWaLnbXfxqZs5yDJl0CCbHiaxfmzWOPiLDduZYN9cRQIWwxp4
52WTn5HpvVR5Kvgm3G//r4kPVH7AZkjTOCc95GA7x53kbPJ05XU1c3ciq2A5vIrb72/zgcyvnkBc
MwDP5iW67Etb+VqllQv5Uy+fvjtaB37VIsjzQWD1skd84PUb9E5CQ8AAMMO8XvXOTZvEtVchSpZe
NmxJD08XTZOhhAYcIuN4s6UnsVygB5Ef1avlZSxdGb2P1Bt+FlEcKhEJVIyCVE+9e9t783Xuitsg
vAhP53gxZgtONxSJzz0yttKWpssA78UgijAX0P8cte5TYiTush6TdhKkTFyY8t4gc6Xk21aZdaXh
Ag6XN+eF1sgo1HN4WyCTBY5jIdUZ91vuVshu8phl8Tri9Z61z2Uc2SquMRH4XGSDOdfGQNp60GAj
NfufRQOBmkUP0qoO/+Js75bCnO1eNiQjHrF3wA65CnFziCj+TxbeMT67AGWUM6n6BrAuDSrZq+7n
cPzLFgQO9z4asrPgdIak6wmOVmYT+PZUbpG6VutdUgyPRdfnV2q5guK1IUQQtbix9/fmvSNWdobB
7DrOxooby1iM2cdol+rPqqiszQ2NOyNMehn3eA7YC75QJt/ocuuvKboB+qkuny/vIhdfsztG78ds
t5plHRXwStto//aoNGu48yVvzN1xdEHs+vUvp3T3BplAYVdmUsUEU0h6ZLxsmasHdO7J+Gb0rnFl
gNSnECJPRJtJ/323Rl3NJqM0cfcPgJHWvnIYcz+GXre/eAtg9RWkdpqwjMpMAA7njift18qEDIQL
uZZ7GHbG9ZtUS15VSMhwimbzTE26GUb70GbkpPQklOTGX8lfiG9b4FtVMeBjyWjGMG40WqSo+wRJ
qtnf2vZd3j46okDM3Vw0eiD6qkO8lMUStZtS9a2KkFUvvZsPNxPq633tk+TwN566M6Sef0ULZU1F
SsBRmB5lTwbgJT5qj4NPO8SS/zfz+jYm56HaDCJnKl1+bg1IAom06kBpN7LXOaDvVikYQoDfN09G
UzDxNcGDgjoDc4nbtI4P3iAwsWFW+tyibSX1pFn4VosCMYAYB5CkQWsrD7FeRLnWPAn2k/69S/aY
/SxRrLPqTQYixL6lzADDT8lr14MRQU+kCkUyk7w+nU0fFSgEmGiQsAI9ClRR5G1ocRakfPWHIrub
rUE6KSVUgpdtrF5zs/qqL5nqbouF2WarhB+pCUhhyVtZk7/oB2F+AZAUzMBhFIAtI8pSbZlzgVwd
Hu2O9ambB8x7PvzFHu+tMJFnsC3IXiYg+cGW+Cq4quPEOZTV4GMY2R+k+TpV5HBJoO0pTeASjAVX
FSedQFooaw46URY0axmXGu2+lYcl670JyFNFV918NoJU/3OYCGIMpLFMDFRg9piJcnrqFK0kjRWo
W/KDgqZ2YXUPKbJdwWZybnzaV0PbCUyzdD7q/IDozYTi2YzNpFBxxQeAUMdIgPkVfEKu4qXXw4kK
dafRfBDBLDhHkzZT6KsYk9U6G0ZNB/ql1kQtk1fJAXsBuPZMC5PIIL4iYykIBLzU1kHIAWsZkB0f
paa6Ii7ahaAmZw517UlDCa2p/pc+m4+UbVJt0tO6/rKG7qCagDIaY9Bbz8Nsbu5aisrFvMIhZKKh
MKThRYt+EnODzLNudm3XdF4XgDrmpj3mKnQTx4gOA6XP4ACboQ0TqofaEwIVOE82B3weiIQAqoJ0
nvErJ+udptQxXtIA3Owq5RZOhhSSQl3cJJ2DXE3R4rS8AYpMlz2Nc6WdGaaOuMsXMmsbC8PMK6+Q
UUHc3NK6xQ8wiKDsxjPzvi7ToMplrD/bSt/29rBUni1H6ugnc+vS+sQkYvflJKzO3g4ThKaiscrB
HHtvQScw1mO3FqUZPGwvogtNNKiIJ2h8zndsy825lQrMoclQ7HEApCH51dD8svIbSb+LLcQ3sCso
r3l51SzRAu0tLS9dq4YO13Nb3GSyoGbKixQqiOIQ+aDV94EMwUQBsyMjBlhksOtAS9vv6q9rHlrY
Wjm+IY4eXHYY3g5rCh7fQE1Ab4QFqRvbmk2EoODYNT8XKyxtQSLJieO4qhALDKBOAGxkIl/utHNs
KagD1l3ny2B8n1flVhreLq+CG3f2ZhhHScC6rXRVC7rSYLBBi1RcK9ftdfpcb57h5UF6U0cisjZe
iny2NMZzTK2UOkPHayrpY183QqIf5rJyNeM4qbU/rm9TjXfdQdk8wWJpesOkP6BTw0AlvhuVA2EC
m5oBduKA/9IjOQRB6HQjeKcgHKRACLMOkjCNLhvkRbO9PepDu6CCPq9M1hmBdN4cJZwcEt+oa35C
m1P53lXz7C6tnbj4qU6klrNwn+ly2OUiFUA5HExCGNyjP29nvspSCKJZ799WCcdvWTBd6z4dKq6O
XSgdhUGH97B8H4o1kNQifn+YH21nKo3T1p6Mac7tSKlWOt92q3soifkisCAvlMJLEHhQvv6IILIA
EGlJO1Veryn5YZ67pwIDXuD4Xq/rdJREvvPRHBSFMNMJhUG8qkBHf76ZuWlMijp2UBl8XcD0UwV9
jMm1LKDTebYUyr2/quD0+m/AA5wLGbaRtL7rJ6D1xOR0wxJrjWpsEMxJZyjPQ5SFfIO+tRXK1ghu
0RLtoqfMkDSMtxrVZ8Q64jtK0QUlWPweY32Lva7I04dUWmTQvC7mnZXrzq1DDOvP00K6P9CRUNEm
AZ3F+SbZpQGyNRubZOXfcoIK6Pe2EJwp3qgYbED1Ey0Y4JvZV1qR2LNcTX3tmca1Mz9n0xupfmzl
ERmLR6BuDDS/Pf7684O8t8lESULiVd9MahO0iFUTzoYNwXIfUNVwK3y0GNCp+XzZJO/x5EDvAzkh
Hk76B7JQezALokm4wofAjjQftPzBdks7qDTjzYVNGd59BuQmsF0QklBBl3/+6dR0yZemxtm1tMWv
0qtpVX3BimgPjo1HgOmDJgawGyyIybHqupSkyUbyY6y3hhqstR2a7WkwoIbXhsVGpS2/O5vgnuYG
pb1VZmFSJVVt3iCpzp7R/0YfOovUuw3KqpWfiJkI+Nv47xpZMdIEBCK6LmON7cu6ut8wpBMlQeaB
+7R1b4GZFlvkXWp4G1EkIJrtAOAyHy4p1CYb8OHIyz/rM4/rV9KDPYKCRoVy35z9xMsPqAVot5vg
A2DPX7qZKJTYOAtTSJH7RWA9UhQglGojx3cEWR3nFKCKhZKMAtwPmkMsSkuR0llSoLGCgfDmQIcc
h8i63SLT7Y4g4Q+E0MqPFRIbi8NjE3q/eD6z6PB8qoyka4EO1yPrhY7MQH8zao7bjeSLMGG8sI6b
izL/AIZO+QvPv9yoJVubFjqEal7a4/xQn2wou3p1WEUN2BpHb/b1sAE1ZQ8Zl8tHkXOZIW83sT6w
jtPW5bnl1EpRkipAsYJJYs/uVleZYrc3XwxQ7ly2RP/S+Zm3zywxkbOWtTpLZtJ4qzX7NXKRoh2i
DHSsl83QlPGSGSaldIiSr7GF3gPABhvkrWVXRVAGjMftyPGyKe6KVIoYBCU2LiEmiYwblJF0OpTj
FJhamYO2BSOfJoiVH8MItk2zIPeEUQWUo5j1NIs2y1Cbqjwzvk2UE2keLy+C+/cBZge9vw1KY7ZK
pCRJO84OBuDk+qed3o6jwME+vsYwxK0bdNDUwLgpG5QwCZBjBJ+OWa+3WxdU+BjdJHt9n7vK+Frm
ou/P+ygakgLECtCtYtfOHbqZJsfaLAsMq/mnse8TsGpPXpH2rcCdefu2t0P/fZdSawgPk7KoADY5
GLG2pVM9ZwL/4rny3gRd6s6EoQLc3UkKKhFD4fZ2EZQEirj6y4IabSoCib1/CPbg7K0x57Ow1qrZ
EiyITsPQijf4jjS/esg+097qZLl9oHi9Wz44KH7LX4ZrvB7C+DH9JmLV4bwKkTBqDhwSz5WPBbey
W62mNfBLpE8L+thUl0C5taL0ej2IhqF54W9vivmKqDVXmybD1KL+NMtrKR/cWosqXUSCRL2O3dy9
HeZTtuMyx4MJO/KD9YbJckj1JKcsQr0khXYsKHqfLp9qnuuAARXlM8ow/2HGG5ub4y6FvbIA199Y
6Pd5mR+lpT/GjXrM5Zf/zRzNTHaeanbFkkmVVnmZOrpAgrmF9ks2f+n1VSEJTHG/mI5QiPwGioLs
U3bV7ErvCEylZtBSnTpNB3n4s5yIUGu8QGJClkKDCiFUctmWxWQMtTxnBvhtxvkEotKgIrUN6Yjx
j19K8PadHSYXhujrMrYG7HQpqEisX2slh1b158KIsALkNChCTRwptuMxZcrc5LUJhxjka6eAaiEo
bjSy+pcdgZcTWqiWQ8kLzR4IOTKZTNlnrbFq4N/qgjmAjhmG/PXjcrUFJaoqwkjBOVbvY1gg4Vcw
lMW+MsfFGlfIMZdQLht/9cgIkR26FIKFUZQco6NCjT3qyMw5thVcZyDF0jgjPnmZ1kiHMf9Fh1Up
MU/qZyB1laI+SsI1uryZHA8EexSUZMEHqWGggwkaZIsNZbOAnd2ywCKvrek5hiCr5sQJsO5QKQMs
y0D99vzgtmD0azOU+L24kX2nOLTbY77e9IqGxoPANTiJAE2loSqJXAk26U/Zx4im6MrcaUDns8Vh
ET8aY1QDhd71gdYdEtD8XN48GrmZL3VWpWHygDgG6RwpVzh8aiEubQCha3oRXjbCKUGgHmOgRazA
4UE3ydRjUievyaoOYA4GwS9lq6EEv6q7uuPhsiWOL+BZB01PKtQHsBxzrkzQ/FQqeBY9DEY07jY4
ANb0xlHRRMhWnkfsDLHYnU0upFzTsaIZUNPCiPLlS16+jFvjx8JnD+eJtV/UeyKwc4lWKp1NVVAk
cpJXc3ogw1GfbxIpdRfzJTEPW5K7ULoeTMG54n+135v5HsR2dsfKMVZnht006x+KonVRVQdYCLxG
eJqMbfIo18mNOigQ5BWl8/Q7fXBLcLxCBQCMfhZ74LahkOSxwptZj8DQExWRFukhqjiiJXIClYP8
FyhoC5flh5kmaA9l2jDDTnxDHZPqKsxhc1RdQKZ8UYeUF/XPrNHDuNtQgOGLNItRWVHu7EgPuhvd
l25otligziGyxskAzowxMUtKVZlsyL+9DP2dQr82ocFr9g+TkI6Tt4dI/hB70YV0Pgwb5ZWRS0OB
iFWfthN9jMuoFiUeLWGP18IaPe8w7K3RZe/2kBjG6Kg1rK1X2SNVwgDe5FV1ZVfyRbZ4Z5zmhraG
Wwx1G/rvO1OzgiZn0sDUGAcphgO7/EvrVOGQnnTz4XLc4oVhDdAgSk9Oe3JMgAQQX4vVbsaYSY3y
9BD1RHMvW+BFxr0F+hV3i6nVuU6RB6D7KD+kmFzOvpkifUTuInDnYwjMgmAx2+AcjXZD7QalvL6F
rkDzEM+W4IHw0QIKWsD+aCZoCDSUE84Xsa7ZOtaQ0fRqcpVbX8EWcXmTOCcUBtCS0TG2a6Ncx3zy
KdPmZcE70oNqgOagiV9jEqd5kzWA4KhGpigA8RYEGDzgPmivfSxb6LhG7G1La6+QoHrTOyAnCi4v
6WMYoJQNAEkAeULHFpgLHoKfSV3JRuOBy8pPFSsg2eAmXYb//3HZEoeo69wU83WkJak6p4aposTb
GFdv6iWBdYvhufkeyEUZZFZINu2gfpMF+pUfr4tzy0ysm9qegL4KltMZhNmdH0uPtTwEnRzm09fa
fh2Nn5fXKtpVJgpJckzSeIRBsHX78Sq5aj/7MuCJcyy4oriW8FAAmQ3iEBh0z10+BhJ+Vcui8Zr8
KjZv8/GzKd9nfz5hgg3U8RTGc9dCLs3kTUvaQt7YRn1Tk++T5MqWweh/Y4g0OLlrwcGlpBcAKbKE
6mqbFLUuoehYqj8N7XPd3BPtapsEHk8/9nnugLXQ+IOyO73ambXU9RCna7xQAePrpI1KzDxK/uXP
z40T/9oABSgzPWUNK4DVJTiU4GTPVgjGPVS9KR/J393kuwXBGHM5KEaqFZqUw7tr2W0doNH1+mA5
z2P+dHlZF3cOhpg7YlvMvpegaOY13fOifHaSm6n9fNmEcOcYfy4b2aoVjVbSfzkvbbh9KR0foNvH
f4jtmkb0pbhrQm5CCTtsIEeZk2pW6zYsC0Z0phfzSve0gzm781dgspyHfzKv8sb6UYuqItyAtLPK
3CML+ku4YlDzrnMjMvPJ7dJDIX3SHTsgedCWh1LEhvJegf7g9juTTIGkAjeDpGWY5/xHVBs0Pd/l
e+kxOUmDu1zJd/9oPkCN+mb7AZXtJ02Us3Nm4+CneORRACIosVm0CDKpQop1E1KJEIWlabv+dZhd
4Jo88krHaRy/fhEhRjj9rnOjzKVjrFWWAXtYefq3Magex4gcgFh/HN8xz+u1iDmd/rkPu4waEX2g
I51iH5gNyeSyyGQoTdeSFW1EN49ZFwvSnI81ALqmf42wj0uj7Sy1meA9OdqgY5+E7dqH1tB7SnfU
bSSIlqC+wVsVBaZaOCEo4r1/2V1yqLaDnOoT2GSd+i4H17ajfxIcexqj2H1D0oaxSRkkLKhJnl9j
Fqn1Uqfc0dk0ekR/NhoSLOudk31a++vCtSc3hrdOAvQgbyMhsYKyJBIgE9fnuVXTiPNpMegxNDJ3
SA+WCQmo0V2Xow6SlHbJBNGGu487e0ywKQAOy8naoBi6xGFXBLMpKq3xLeBaA688CpQqs48limBV
bdeQCejJm7Mq906je4JvRUPwh29FX8X/b4MJ0ck4zGOCgYX3GVeTNhbCJML0H6qFPVrWItkIXqwE
VQW4xVAKxYli7lJMnDpJrUDhuIY4qDlpboIKUX+lERUPiesONKQOSuWX18i7FfY2mSvVWaeujk2w
zrdD0Kuv5hBo09NlEzTEf9hFSJ+aOMm098/E40yu2mFewPwxN1G3gZ5tfZ7wf3L1uY8Pl01xIy/c
+19bTMqDSkmOCRa7ABNWHBW/kkedTvqFb8Obfpc+/jdCgoLVmcxHi+dyq4sC5EaDhEIUXCkqiXXs
Tf01K/p7a+0FGT73g+mmjFclMPQ4y+cneewqIAJXkK4bRg49N9BygFJAdb4KNpKXoZo7M/T47QJh
V3e4v2JQHOmGS+e7i+vsCj1lKPI+UzXSMaQz3tIR4JHLhrnHemeXCVTlsPZ5vaFCn7f2TWwYrlas
gkuF+8V2JpjY1Cg9hE5H+IgTj2Gm3Jjx25JHlWy6mvTl8mq4l/J+G+lv2W0jFL7nKldB8dUDVRwV
hzws/RxgeOCZ12D80UZCUmoa9z6cNksD7gV0cyjRMxbVRUk6RUH/vH8H9QxIA6zPo09BS5JvHC+v
j/u1AMpyUObQqGjj+fLsalbnscXyDOtVNWXXWozgsgVuTNxZYIKHIylqi5dNg/qnfUVrEH1gXUHN
QBA43l9cH7YNguHgnAYFhMrOU0lbZ5fqgDg4Xxk+8adTfQKcHxyPVWT6Y6g8KpVbRVQ4iMop0FFA
KhMKDp7D8H0VTg/Tffv4a2ipjbLafxh/sgoytS0lgTfkX5ITKdNP2X41MvyHIN8RGWK2l6jW0vcm
DC35ac5vF9Xvl5NDLLdORDzU7zfypUUxsRkCFasc10BaGG76lP1qjynU36lSzLH8MoQ0T52uJiAV
lYfqSPWOSy9+vexMPHfFDYTJHNTlcKczsbMj8kwgnl56VQ86eIIPLZI+4GARqML3bxNs3CycWiUy
UGfrFV5ZaPDofvFE2TnFdW0OAh+26CQl2EuQhbM1uqGIndkcUUVYgKczvS6y7+V753byRriofFBz
r/hyeQO58QxNCAouRYdRZYlsWq0Y40XOwVr+E/kCmKFL3z4CNEPH6JeoCEWoOs41BOi0hcYHphxl
g4VMZR2Jx5HAnu0AbrZMnlP+6rNDghGAyyvjXKsoOyLrR/kewYyFTa1DMgwQV2y9qgpIel2aL0RE
XMn7Xmc2mMNmaeDvj2XY0Porp/0a50E2a67WRdoCFIQdyu2NDHEEQIO6x6n3rez+8ho5h/3MPnMA
+0RZN5KB7LeAHluivCgWcNaB2Twgcl+2xN1NvHFwJaCV9IFWkCRNphhTBUolp3QL84upBVb387IN
7mpQCsSMqIEBOPYw5+Ba2xIDNsZWc8lC32pwk/lA8i9dXfyNe+yMMccanWA16YamBezRducsj4aN
eJohwv3w9+33mui/79KFyajrquhhpq1Oi/0pKUJTpEwp2jYm+1nArNZoFZygdu6c5HYC5V4t325q
4zaqiPyAc3mrYL399xPR37JbDshjW1kFiNqTlcbtnDSQtM2N12idvyj15ub54jWiZq1oC5lDVlhl
bXcL1jeVT7Xytc/eMCx72fPon2AusrNlMecIdBF2tg4wYUAt3Kxbd4pDqbrdpsMwPEnty2VrHDJ+
ABN+7yJLehRXtaZMKnbRkn9mxeKruelp23Uf3yvz6mWS6bYmcVOM6/WS6s1gqhkhNail/UuTyV/m
5ml1oBISJz6pf13+aYK91pjHYx6D6w5DOyCbAMm3LoNp6mBpgqDFubPPVs+885vGyNfVweqX7FEm
ituIuNkEB4K90tI4H7Cr1GHqGzWlNeWXUnvAuKXXrd8v7xd3LQDPvGNNIZbN5B8tUIpxa0BYRI1P
ieOPxtvlv8+9LXd/n4lSZYMeSU210+30mG2DVyltoM3HPFYEJ4C/EBTGAUQDpE5j4tQ8aR3OGeKU
Ycfuoir3S28K3rnc2IEK6n9MMHEqnkluSE7belvry9J9h1YadF09ZXzOtCLCj/IktNL+Yv9sAI7Q
9oSmJptQVbNTrDW1WffHuavcdTxkU5QJCVe53wnq1ABaImszLeY7kcXKpyzue6/UiuNoJRglVG4c
wJuVKRW4BNe7d6aYL9XKs9RqI3giaLlA72q3tb/m46uUZG4npJYSGWO+WW2tc5WmMJaY16Z1yiAE
sSWKbyLLr/88lQd+6vcWMldLDsnOfFFXpPJxEikOoKrm8bIzcIPbzgJzkQxLjQ83UGfYiigr49BC
KbMs/xx/jui+M8NcJlU3T1In4cymw1U5R1Z9NYkoFwTuZjMlKgVt07JpEdAmzd+a52C7sXpBTYV7
Wn+vgpVB7uys3uYYfB1to3mjdjWb1aFPoV4ZlvlB6741qGpe/jy8Ns9+42zmYiCJ0tdNAeVb+UFf
g/SJHI1rMN97by4wxSZw0jJwN5mKcR8KYgJeSxAsBP5ha0xyA4XvtVmxq6vdusNanqb2djBUAdqX
G2l3G8uECjAarFahUD8fq7u2cu6KXhT1eAtBqg7FUeA9QCzAeODolHldTUDB6tvXcQg1vX3uRlPg
IDwf3Blhy6RLbXWqWYA/BjIS0vxzHWTPmW+6uPUvuwUPe6HuDTE5SR+rcmHXJh5Zn8hX8i4R031L
HmwfQyTVSfFid/rcflYfL5vlfSba8sOEOPo6QJmcO0MyTqDGyoHHGRoAi4bB00Qs+vwN/G2Bia3g
uTfH1ISFeAQjr4Uxh0Y55BKUIh8uL4VrCEz9GNHDNJJlMhs4Vk2vQjsIHf2piSwFbDBfcgmEyULF
VnpA2DRaAYRJV2yoSBhsN3/uiiFeW5Tc/pFTKf3JAJ0XVOUVj0rEzEqALtXltfEy971JJmY4Wmbn
SBtQHB0cP8dIcyZdJdlBn68QoHyt2wQxgusWuyUyMWIZ5MROBnBWoiR0QpvlKrH66PKSeJF3vyQm
QCRTOqSxJKOzV931djR20Jr9ARCAW+ShsYZAugjWxOuxqHuLjK+DJEwt2w3kmGYBmQCXAjgBMfHM
OiRu9qR5iLvh8F2E4uRGKbTi0NsBENFi69p6vg0zpgVwunJzC/EEB03SJKehNMQiUIvIFHPzT/1s
t5sFOr2cWHBK1SXjZycXNey5vrFbEBN2EzMrMkgBt17TdIc4Nk5a1QvuSF4+huleEEmAcA1bxiRJ
dTmM6F+iLFKR/lO9vFlgHk6SNSzK5srJG4EncgPHzhqzbSsm3ceuUVEjAQYIwACz+LzYP+3qcNnh
ufu2M8PsG8YeYmIRUMhZ+hS0o+pLIoEHwULYfAnS4lACX0A6SCSM6JPrHrpOcx3oq6D4LrLDRNqy
iVur7GCncL4UhoIk4nYiYaIJrl5u0Pu9YWyipJmzMi82NixT05sYIghNN5+Iuf4agKSSnS4LTEDX
L38kblQCBFp1MH8Njhu69F3lxxysYTFGnNHNirpqdY0uGtNgIpAu/Wyju03m42WD3HSQgq7/Y5Hx
dU1aMck+AHGAfuXqOoD3gPhPCSV38JZDqgRF5mJa9QTiNB/EkenVcJ18v/wTuGFj9wsY/28IGHmc
Me+93ClOGKx6UJ3EXwxR9Ynv/78Xyvi/2ZNmBnUXCiLW5958iGNBfBcs44O4TVa2RKrhLpJ86uRA
0W6EM74C72AFHsfVSqam63rPxOQtSElkP7WbnzH51ajmtb59V3s9wOcUYGAEG8cib8quqhBy8Tqd
9NyNy+OClsJlD+Bh+lTof4BtDihjjEgxbq8TZ1LXwYDISZg80ikK3Tei1f8HlS+6ETkTuKDR2llj
XD4lZirX1Fp60l4ggXhjR1YYB+oNbdlLwBQ2aFjakMKJsmh+6a/Nu/iODuGK+HT4HvN71YzjS/Vs
bdoKj4G01G2zRfGk3ZFvl7eW//F+22C9HtOVYLeE3JiJUvI0pEBJCfyeH43/tcDybzQVVAckSk06
g2S1VXuvm/Iw1p6HKRNYEuwXO0I/rtKUmBYs9RZkeI17EHkG3RZe3jBut2nnHSxAypG2pE466KSB
HfjLEQjd+xIkdXq7ucasvGQY1XKqIZDboJa+aaonzSImXdGGMsnvnGKEdK3wA+oM7VYtLV1p2xSv
k+ug6kSPWJEx6j+7C2cwW71XSuRs1eq8Yc7T1YcuHI3Mk7Lq5fLOcj6fBowAmsjIRNGjZ0wZpYQ6
2oCnrJFjVDo9ljJYgrPny0beAQfM6+jMCv0VuwXV+QZcBUGMXPL5aMmntL1q2h+WAsKorPCtsfNn
nARj+5RVqbtWb5KSufIku0TVM5eY96223YOjI3WV9mRMP1q99FvtJulIuGaPdXFfQnO61d7G2TpA
G9dNhuapsKJ6fNK1z4n82UyDcRrdEtp3hnUndciB0ZFPRWyDvMfE2TLpd90t0yjsWMWOdmBpWaCp
2XmhU7kT+smz37ufyqskFBHDqJxQcmaSCZumvI1SAgIVT5EsUFfb/rqgaYjZ4/qp1n5YbZDrbwaw
uxhh7I0TqRtv0K7iRfFtyQ46J+yk0q2ko1w1QGsabqf92LQnIxEUfniFjLOfyURVZQEpqp7iZwLG
dquFA4BsUuVu11LQg6C/OzlXyDQetK+X/Y7X4T8zywRaZxtnotUw28nOYW4zt+o1t9GiNCe+tp6q
+EpVercaQRHbIKVaZTcX9eLpB7jg+izqNxkA7h4bunJSuA0BQl1CiUC/Gu0vk/QmWC8ncOzXy86U
Ov3SS20GB5w96oD9kbKa20f5nmaKvdvc0UF0RdDUEn3c90Ri5/Z1msmbhCMOlpZP9nA9y7o/gNBP
mW6dFG1ZzAiNR1N7breoze7NLkjNg0xjqKDJIjgKLLxiSSF2a634Gav6QNLCN1fRJcBJ9bC9UGSm
+RAIXZjzPUyzXWWO0mFq54sjn1Ttpd1OxtAEE8a8GuxvJ3Jgles9vy0yx7tQy6zqVZThKgcYv5zU
bdQO7ehas/7ozI0TLqPSHNO6K90+Vh6dbc6gpT7iwUCsT5edi39TAEuu4xUExQ0mhk/gLrWSHFVx
FRCFzX7MLHAQ24LMiO/Av40wO2ymW4PusUSbsLR9oIU5QKEmJGvMVkRlKFoPs7V6nJFGim2kFKkx
+WoN6pNmrDHVFqumIEd6h2+wQQCULiqmQG14IduLU+MsnlYTzIXZc3ucQudOCTEoDCyv7o9RFU3u
6FNKfvIs+xQ61oTZnSK6nXjOS9XTMckBxgMAA88vJwlFlc1aIBdIh69BEPk+fP1fqBzwXNYB1YFF
gd90gPjcjlpv5tbLsDP8iqPBRYX8FtokfvNUX4lhY/TeYDZWl8EQZQJVCYp1FumklnazTBoG9lWb
Ygeq0c4/yYmcRHiH2QG4sPBIT20bUCtVKgRPMB487sw4c6ktWYWbN6Z8lE2cQ1GnhqfKYTcMx2Zz
nrQOJJiFFGbEPmoNdK6XP+c4x9cEpSmdZEb77v1JtYu7RqEYdePMGDyvZ8BhdeAKErLED0qcid4T
vIoEyBexwY6qw4nYr7pJGAdXKd2d/W34pRxnL72XXMXNAserACt9m0Pyf6RdV3PcOLP9RaxiDq+M
EySNkmXZLywnMefMX/8daO+uOBjsYO37YldZVW4BbHTucw4hUkUv32FF3OdNAl98Z0SmOrBH0JFA
mxQb1edKtRK0pGnEXMMyrrZcBaEA/xL5cvRTWfdlI3Ae7GXgQOQZpJAPqdiApwIHvRObZY0WMqn7
/li+hvfyfQ8MqOpe3emRnXy/blzZAkG1CblY9sAVnx9QALp8lmZowK0n4am4GwICuZcoGNEFN6Fv
7WWOs7ywfhAERBxZgiHH5CM9KNLK/Sg1yLmdYfjUD96SotDNKwkyZQDZDy0RsrZJyxiSpRw1PcF8
pTB5gzHZWhE/yikPTJylGwRA8G8xVAojjUPXmVMMWvIh9VNLO0z1eJQAgGK3NXLRdHAXaf7dvhK5
PtwbluJIg47G3pFL2UytHDJX4TkDiKciP1Tj4Dcqx8Ywr/BDDs3nN5cmOI0FQO6MjVs2pwlzD9bM
Cc55MqjKrVXIwpSOGWYPDcsrRBQ2O7AlGM51DScv9MxSv9+YbsqkM3vpfoa2ANXSOBEERLBfSvVt
pK+7GqQiFWiS0D373UCCiIP7gYYTEEsaPkhOsqgO5bBykBkm8X40ngzBq62364e6rJFBDAFhwonQ
l7hY4jWVyRKzApC708HERgQiQ8e8ITPSmRv5vBoZS9EB6gf0FBWtlgsbTECgWsnCoJKogGgMSKeq
YQNBy9aSn1L1CYf1rp+OKQ8ganhaEHiBY71mEzYyYsjrlZ9d6c7lCcXNYnwGWKdjVQXH5l6E77hK
PCcRG4s6rBL9xQAAAsbkLAKkgWYB00qtUWxMZcv9/TNtpVABZiJlkTSmcCRiU/uRMNsWIKYq0ARg
Zyzzk0F/BZRbcF0m42RoCIMeBGREQAWj50mKBOO9lWECNlnRV/A76nlgSuruuhDG+8L4GlRdAigT
6qjUKzbqSp/7JEUlffrcA1G4uR8kX8ZEWwlXeV3URZCOjyMD3Ro7mIC0vEBQiabSAta2Dujb9Eac
TpM128mwa0aZI4dhmM7kEP3cxDeYibImK4f/sObY70zVM2EFF5HHKMkTQ7leaCSYSNqwdBq1OkaA
fu1aFAWsSP5y/dpYxgIQo3i3IKkHBphFRcbGCEB+8FdWgAxePN1JffCNfcEiOaL9wZ44HuoyKydf
CWgMqNxLCswFOfbm9pZplNZEw6jS5ITBdJg8zZfs1DXdxq1365sCWgNhz+sDv0/JUmZeA2UJ0UE8
YoRq51ILtTTGGICjjg7OlsJApJR1t2b/o6hGgHaVaB+oJjgu1ee+1H1DALRna+wrNNWiToVraO/1
MDqOUuIUjWnnoeIXmWSPwvprqHIP8+S7utGOo6bdjKa4n6rV7dPVi8XpS4VF6iWqOCrIelWw78gs
LHyyiy3W0UpGjD3C/671Qxnf9Nkz5h6sCFHZEnEc5GU6gQ9GFkPIxiyZX6KuzlqSUhRzGcBcgFOr
gbgU7kCIYKPk7PyBJ4Eowo0E2FtA01LGYgKGAVyJAYYdKbZ7pNaRZs/KSRFf63xvSE8cxSf/Ha0U
GHYg9wg+eRAynStFGLdK2c0TjO5B89semm85FSiLCgK+wwNWY30yXCAUkAy+YlzgXJg45vk0Fxbc
o5ard1aoa/upMFtXlfr71awHtBoBw3v9hCyLqALGBQ8O4xxIr89lYr8o7ZQpTxytfqhUVy3gLFvQ
WvDG9Fhn28qhQt05agpTHpDnZakFQx/bWKyzy/CuGe9i3voxy2ttZVH2IxzyIVpzBSlQGboAxrnJ
05UzM8CyvNBBoG9jihwNCGqWU6mmGO1fGHhtRXeqN8EqFXq1yHtZzJOAngbOClYXvBXnX0fvMBxd
thXsbvOsV8/T6F//+qzkTUM68I8A6jktqxa2uonPYvRaY5fT7A5AXGyXaqfFhYJlkfYki4KPpPKx
VfDx9NJGNIzId33k/CbMG0W6hboAqM8utuhyae6FXkR405TKXsKssqh/6fT41IWfxaKY7Sz7JkaS
aLfacybLxxm9kLGSDpMAq5PrnJCE6fCQyqJeCE+AP6hn0bVkJiQfyP6g+QA8HZT7VTv/BhJBrO/y
3j3z6BaJxxGIg/yI+gjlIodqkyBaLaTnatKcolpuayn9fP2GeVLkc13S0MAysNmE9nD+Vpd+m4A0
x1yc3xdC1vbA14DSFu7vXIjRxbJcFhaIfdMOiyhWe5iM+GWWuS1+lj0BzyO2EhEkAMKJ+kC5Fcur
KAmYnNHsHqhoAHnD/KAj75W7yV+98UUGwAuCcaA38GrpTOWAQxABKYP1BARZ54ecSsyLAeAATuFh
dPt9AzjI5IYQKLT/wSlcol7CuWoAhASeAqjcRBrhZQLTpZRLKOike8LhNu5U1FwJWYOx//1vR/hK
kHOKJAUlV74Ju8BVhVn7BhmhXP6M16OWd2iquddlsAzaVgYdGA/9rJYmqg9Su5uqT0Xx+1UHIG1h
5REGBDjadCpWqrEUtzp2O/vyVI2gpqxcGSHZ9UOwfOZWCPn55qJmbCBIk4mXNIAhbf6pzb27ioMt
80ooLB0nxCeWaGHv9jJrjrN8KSuyxJxJu7CpPFUS96aR9I6QSoPdhKH5J58HKRhhlsAkOp3vVUqW
FgtoS52p/wRgS3sweQ6HWBk6oAJQwT8SKCu0luCe1d83OP8GmnblL4NPSoWRW32//qGYb2crjbIS
saCVIO0iljUPjGYHWk+7Bni70DzNjT/GA1Brgolnzt9L9/QZUaFEnvm+Fk6X9pVsqsAuh5UVNVjg
TIFC2jmpC6y0fAH2lOIUoATJ3Dxof/GAIC6XFGEs8IBB6amTgW66GJvMZSyGugT8xsWuK1t0qscO
xPJeAsLmftfuOjeVA/U0ucp/QoZ7n865ODqgcwi6I8gp6Hh5HJe5Mgr4TeXJUL1633xTgLYdusG9
+IoYMyCMKBiFWtwCo+Xciyef80K6aSKNk5DxYBX//GHGnZAYSZggXMLOpTPHdnWLxpUDuNmfcWer
u+jpt+G3yH1bYDFTSSntYsPakBZ97HTAwKRReQfw3tMovHF0mJmCoFiLG0XVG/nc+aHWPkXVp48r
FGxHN1a81AD7rLmrsfIv3Ordvjb2ugwQxm/X5ZK7ou8SX/AfsdRDtZawj+IOd9mMX8TlE9g5bAPU
EqW8n8FgJmqFLfPG9Fn2bpOy0sqbZfFkLQIKQYq+zDbgzQ9yVH5v9dWVIjQVR2UMrp+RJXCbcBFv
tTHkplwUuhghR45D3QfGqzMO/SEKY+A8fV4Xy7sujRlsb8VRcYMqgRF2zhT0F73FU536hNWAwq5e
m8rO78BJtpsTzgGZpRSAUiBTRgWAcAWdnxCBA2h+AYaB4EHzzUAH3x2g7x3VFgBGQxCs40+69/P6
OVmBJnJYLK0gOEPoTG59c6tLlC5FqaEcKi+Lv2L4eLYGV4i4K0as1w5IMGQv74Xl99GtjZxhmNKw
FlDMEw/Rame76KC72sP6JjlIzt30k8Zxjiy3v5VHvQhZSTol7+Ece+Fras33QJm+X9f52GCn+/oN
Er2j395WEuW2TGuN0yjBVxull2naW7x6HvMLbW6OyN/cnJBUGPdaUM5TOne1jmnu9hOnNXM59wjL
uD0DpexdPszWmsMMd4s9u2T+O31KGnu9y3O7BDEwsHetfbdwbu5ykE2B41V1jHmg8q+btAtYlbhp
zQUeH5DmD5pfeIR2Twukr+qJ8KkloAjtedVRhiJuZdKj2tWUa4VUwd93nnowATdTBQqsJQgmJld2
l12rOdf1g3W5ZxKpZ10npIHeWBiJ84bC7XC58ROYUDGqIDwgfwR6O6+NzTJeKHYoEloBFlIRmokk
bi25mMmueeeFQX+PgNTV7vIX5aDDiuh3GS90I6+JegNn8qggWyxbWaoKLOSm+3o/PBB5SmFnN8kz
od4xY05gyngSZ+Ioo1XNiZn1KnyPmB0S8HLKNyvP/vNEULnPktVav1oQ0Q923z31qyc3HHvPMBxn
p6ACIHDHz2YfQRMt+WVNn0b5D24JUwUioU4DnymtBGGYmIYekvSteh4yu5BeVG5mT3SX/vAEntBU
UPvHKiyl21PbgQY2BT6VHCSPpJicAaatRz6PItWe845YL3crizLpS4FgMVcAmz36GKRyjPc+g3a3
Hkw7tcuvvAl9VuVAB/Avya6AugI893PDq6pGHmVCArDzu9ntwBQYu5jB8YxA8epPvNiUaSU20ugW
vDSisJuBG9oxP4mHdg9oKid0l9QuXrVACPrbPOC9WvL7X3w7BBqgOgF0MDzA+fmKEltuIYHdSvfR
rgZMnBQ0+/zA/W4sPSet8b/lUMYBaYZmddW7/TN+JMfUJQRC1q3mVfsIpJLTTuNMivIEUuZB1AZV
QgiDFm9HAOSbk4o44LoysszD9kyUeZAnDYNfaLc6FTLUMN2n/a80ergug9zLte9D6d+KqQURciqn
jb5hdt1posEZ6x+rwvP+nMPQs8MoWQtGSj5Q+xp9+4qqcmDHGBTE8sHiLy6GDLgQZawmFFpPGCZD
p8YAJxJlN8xqkUs1e3cY79Tg+8EnyXb6H+wG+xo/RFFmo26GOqtyiEraG3O4jQrfHO6ikmOdeFKI
8dpEaVoDSPcKLE9OrD2m4BedX4GxoXB74qxyxdnFEd3fyInkNcwXcnGti1oFzFLqhvvUn4+Z84Pc
oHmMv047rnVi2XlZJJgbhGUErMXnYs2h0YZVga8C1/g7pGTjSmDkIqS+vF0DljYCcg05CZrJoLCi
Xu/a6cYwzhCFygFY51574XPDw6pnXiNqwhjdIVM78Crn50mTRR4bHUJGv7/B9PqBgAEmB+Vu8SVP
3mF6ndSH+fTBLJu7lUvZQrFeRbXrILf3k7v1lN7oh8KLfcDRqgi0Qzdz9BPK4S42qrjo48xweyuc
utlBCK2+bBHTJC9mi0I8yJk/KY+dj50E3dcOpUfqXAYXs4B3ZspWNtEk5qGIYHT06730o3Znn1Cj
oFph3oAv6Xnw693gxjt5Z33Rfl63odwzU4orz8pQKRbKv2vkttj28Tpn/Wy6+RsoG0uAvcO1BpG7
frkulnNkOsnoK6zyquq7ev2FwKoEVpAf/ihEQflM0kFnLJsXUI81UOY7aYTlNm9X3/CbwPKyGy3Q
MHQBYgSOz2MeaiOMMj1JMpkKKChJvIAmzikJsr3uZ37K6QqwypIYp/s4FPU22ywLjdxE3DX6q686
XRBjskQ4ATZh8JJdE2iP6qk2nfixvzNBV6o/Xv92TPuzEU890UJKcu0dthDd1lM3oiBqFZ8LuXWv
iyGPjfbu21NSj1FQinHVUwQpU5e4zZi4Iji3s9FX2peq3l2XxXJOW1nUC+zLcqly0k0cxf5Y9fm+
A03HKCQ3ANwProsiSnDtWNR7y8pGWhG0oN2iLG5aZAcxzLzrIlh6CKIBTEFi/Oxy3rdI2iWOcgs0
7wGxI0Ug4XHxO2yXs+ioTmzlUPouAwIwqmLIyd7Ch8Q3XNA6jW46OuCv9WMfxZLWJfz2WLSaXmfv
v0C5SuTLUNeJfQ4MxJPZSGACUHFSP0vwvKRCQqqQq08cfuQJDrrt/uQW96KLaSSbLDPzTAvjFZwJ
pqImA7SsarcSbFdxP+evqhwBOL2xr39JhrKcCaGCpgWjLuZSKEAVVz2MpdvyxJshZKVVZyKoj1iX
gyAIMi5wcrJv0Y4QEmCTXbXFV/CJogMcPfGGnlix7ZlIyn7l1aRaA8GenBzRwRezm1sAoQUoLh15
UL9c/aCMFdJTtVjid0cj7EREMfM+wZ7E35TOPZZCc91OEFcHPNksO312TsqCJc0iZcOEp9676fPq
Fp5hyw4w773Qrb3hRnbjQ7QXMFoG3lYuQSGreXYmnbJpGI5aClCdYszlRXwb7ghvDRzgbZ2iXj6h
Z5d6+Z3kpQ+kVcmbj2LV186EU1ZOHZJGnUm9q8jt1Q9f3tm7bRCHV3ZoTydQvXF8L+el0AEFiI/m
udA7dOUkG/MFdjlwwzTyoq+YGhpgApvnUpGTMK22bMmv/dTVAHN7VAEG1z7EHi+lYFhxbDaA8A9b
4XD3dJgvyKOU6j2ukAzrFYcsmHzVzw88kHpWV9mQCXyojAI3BoSo12gWUSvkE+Y/yhukZUG4r73i
uQ/4hI/MT7QRRD1FUwHobNGpmZM1ip8I+dOaKPvr9pJtzTYyqCeXZhhnGDFSjuwvDJQfJBrKPwu3
A5wBkmcvOvF61LxDUa+sqIo5icn0zArY3n4qbOnX9SMxQpOzz0O9pAzDLZjQgdbNwBwUd6t2qIRb
MP1cl8L0Zh/3RrPEYI5YbyIC8pqu92kPzI2DzoOYYX4bwKBDmTF+jwlNStGi2pAAdI2TAMTmsLq1
nzyQ7h0IaBb7HU2RaxS4IimVE0KQZgro8JLZBY9ApwhOA65sBbPe4pHwZwicSUqWOmzPSOnfvChj
v64FepJr5ktJ6azjt9//UlsJlMLNlliJYQqHloTenHxJjN2SPV8XwbTeWxmUzvWm3FQlqdWoAaFp
MY4Eim3wwxMZCsO/chIKVrGBAOT/rRl0aVceVyvEuBZ0HIlv5+QnAygz2Q68f94PLcgfIzSBOtM2
ak54xapgnwmmokdTX8xBIANW6oN6IOmh6UpBeCLy+IORPG00iIPZlKbWaKr6MsS1dlhrOK2u5Zc+
YAGwcFzILolU+VEA611vb5YKIOdyWArdgMg4wfzijVh+qZrP17XlEjFIIbxBH1+PvInNsWotGdOG
tGk0G4nToX619rULJCRXwqQQ0B49FW1L9Wdvi77sVgDaeYmcyi8dnsPk3i9tYIZoble0LpF/q7mN
sBLjheVOC1bgc1aYdR24+IHMUHZ7dsrAyIk6p+mC+xUPya5+AgEb2jvdje7HB4VTtGeGsltZlG3p
tXgxoxXH67zZbe8zb9yJSO/I8vrsmK/EhGqTbXqhxytscEVTRgcUi3VSL4jY1Yf6JgxKN/U7lIpi
RzoWgWrrtnZo7/ICQ6rc5gjRUDrq2p6askXGUhptnkN0fmOd5pvkoN4D1gJ0abpfPIFZnOMIWe52
I46G6WvEqOxAAIr0vPiVjaodg3K+vVU7zqP5F8UhIwWo7wNJkXqYy1Lq4jDiY06Oeoh20k6/x0e0
0yO6wd71B/ovX+9DFvVAS8xiloMBWbNffFtQ4Mt9y6/QPUOW96PZF259+9/AxMi3ufx2H4KpBynN
Y2dUKgRL9egs9Y2Bocg1kJAVTK/DdFRzDigh29p9yKNfY9HlE9jL8RqbF0nZzcpDzkPM5YmgHqFR
rfmI+DVzajn1QRIS9K3kWzycnktao3eb+nES6sGpapysAunJpPvkMXvUX+RD+Qx4Xrf9Pj/oyKHE
2P6GQRA0hCrfBHEgjzqb9+moZ2cpJhb+OsS1MhbvBzITvld9GfTS13WTI0alVkJUIwOaARlpVYMR
o+ctrLXuLzveOhy5riuKSFeJrGjS25mIKdVfNfpbqluvWExCl9XQ/MXk9QtZmSKY9P5+3Crl6MfZ
khdAEeJxo1EdOxmm1GZ7RKTb3vXcL/Uvbu9DGmVKMmnt45ZEa6TsPALxqj+F+xGLXeVdusP+s8uz
yZw3QPPE562ci2uI2xzW27I/llKg8abTePaR7j9FZtMKpomgorxRfO0m8TAQ5Jd3663Ar5Swg/aP
C6TMhllHmgjAGzJlBVwoUjLFstW9cteBZQsRC7wMr1rxLxH2h0jKjAAYpF5yYv5VlGiFH4TTK/5O
QKplF6BB/PIIsxaF+UWMoaA/iUYlFekm6ZwXJakmkNmQ1d13NkiiSUUo+Wp4CpCwvMhZb2X/24Hv
gC71RUIpGh0YXVOBOEBvAqrFGqZCRXxqInyVVOlV1ZKHULSC67aEMR56Lofyc1WoIhFfsUAsHsgZ
xdv6tO5itAwHV6xsycu/poGw531L3unIzzfh72QNraFkRooEvdh1WeJMZXswARLIOd2lUTk/HaWl
y2qAv0+P/hpZKw6pXx/XO+zpOITWruGd6tIwY6YHJGlk6FCSJZmy/5JWlXO2vI/aEuCVcadgyKYN
eNUn1uVtxNA0RPG8dlZXNwDGawS3F0Mv6s0boWmP1y+PKQZ7gaQZogJnmTKR5TwpbT9B+7tQfdCs
7FebgS/WLHkhOnlF534Gt7aRQ2lgn61ThcoWZrxuCLLUvItuyAxP5gIYnqMPrCOR/guIzkXQZF7k
zPqatyAwA0S6chjF5zE+JCrnQREjRJ9mK4KyGbIkzLGmdbCL0i9F6/Zo9+wAP3SjqAA9bsrX3/9G
W2mU05StcayAjAV0tTr2B9PCkLVs5wNv2pTRtZJEQ8ReBYA2NUCBUaYXy5hFP4VAgdBOQLeMZcDa
Sm73NXUJKSdaw2+Tb9og9XXEU36H1RYAR9nXT8o0VNtfgYrulHqxLDWK0dYByqbT7qtD7I+otZQO
ec+R0waSFx9GbKzy0htGYHl+eupdY+Y7nTody+1qAFgKZ5rtdWc4AEm+NTzdHoDZiQJPWNiG23nE
iOpeHfx+6+zsd6AfvV6EtdnpVeaEY2Fj411f7peF8+IvI75zGZTupo1pDkONEYo2D4NF/WzJ37MZ
DOzZ5zrZ9xoHxekya4Q0cNEqBKJFvdihjMeyrDujK7DrIdzo8ydp0LxERuWMhyLPepJbQZQTUOWq
LwC0BkUZS6+NDTerI0dLDOy4v0Qyx8RcxkU4FRAWFbwSXQd6xbln6+M8t0KCLyIZn5ricS1dzjtg
2TAMjyokHsGkEb1f1ddgVVkkAMZPToMK3wowjsRLgiKx62/lS5k4ZEM5cnmYW4zoCwfbyKXeX5Kr
tWUISOLI9Pd4qk8gFSrs2uv2xQ9gt/khbxeIqR8bgdSrwwT6+FfTPynDG/TlRLvQC9eYo9yOI2Xy
OPdKPgxtuDfn06msKjasLqq6jAzU58+qA8igo/k8/mVaHqYjr+vC+Yz0mnRrJnLaxmbqhODhAS+Y
HSnovsfNn6kLwCSwQIyZbRpnbzHmTM4qrMiHt+NNHNrtPTYFAKQy+FoguvW3iHRxuVVFVtwFtIJ/
pFJPbokMqWmweOQoJ+IpkkNya2EIDaG6Le6s5+ufjn2VH8Io51QDzgn7uDBba3RjlYcifK54SyVM
y7g5D6X8Pcp4qR4phbOIh6lJQPV+yhTsjSZ22MxBsqwcK8KTR+l+VQ1aXpfQDhM83lIJgJM1+hLK
tS2teW9ja203dZw4jGklLQCrIOvA6jSdcFjpnNT1QFDhwq+xhbFBcY+NR3uJCwffMvj9T4aldQK0
CdpkAMacW8lsrQyQhuGTDcZxlUDo8aTzAMAYQ3oSpqU/ZFCxUTVIXaKB6fF9YqKxJRdTPbea+N7J
lxD+i4X9oHJHQ1jKuJVK2f8014G0GxNICpQVyD5Bgog2R8G5txUU1ZufMVYaebER67lthRKntE2n
OiUDdjJ8Amzj4lR3ClZl1sfxTfZJT4ZXGPqXmwW8pII0BwgMlHYK9YAI18TX695mN9lhAlL2ugCQ
9kCgtuvctg6Fu3wOORaa5Q+wG/q3VDoCClWQpzQLDjnnNwPqatZjKN2NEu8u2R/wQwylmmJBWrox
TBcZ/lBRhyr12xJw6Npd484eIFlr8A8GvMyE0VUj2vohltJWxHbAQdWx49u7xGLmbuyOtnwCbZ+X
B9Xu+vMjH4j2dcByA5iEiVk0TF+f60ve9X2TROQDxvNDqtVfAFz81s6qK2vY1VRatJdHNJnx93W5
/3LKD8GUHU0FUawxhVkh16v3BfY1a8/EKnqPjY3c+YMODLnTD2mUnpaaUhpRh05l4y3vM1PRo+ET
5DLwpIuwpXiPZBU/Q+pyv/68flSWBf+QDTyN8yuOMVkjgRGrdKZqrO0iSX60aX4vtf2XFYx0oBx1
R5WHFcS+XgnoW2T5HqwIRLc3dqDNVTnsy/chsdHFkKvdfTL3ANUOMIUdo8t1/YjMB7mRRjn5sNCy
opdCFHHkyamN0F4aWyGr6SunRcE2OBtJlL6GIQC4ignnGl/NQLrJT9Gn0XJ7QCm8d4Cf4sMs2BUn
G2Iago1QSldDbWxADIX6h5olOyMcvgNXJJjzhTeZTAzKxWMEgA0QewHYcNHVSlcp64sRHqPzMmAM
OfpsLweFzEr52l1ys7jCm3kq73DSIH5Md/Hh9+cv8Ew2vwDlPVZpVVHnwS8AI3QrDNK+76Y/8fcb
EZRipobVgnwKnZFkqW673Mxtaf6mjhFnkoRR1j8/CqWSOtiPtZ5gizRvkyd6GiyMONmhP2KfyiaT
mWrKrUsT5bv2/SjlzMZcGToyTVtmo12aIDGMCkdYgq7KkTrzsiLyMa5Jo7RSqfUcuFxgxci0Y9ns
6urt+qPm/f+UzRz6sAkzGX7IqG6X5JdSc4MVVqK1UTe6fbUmdWMpILZyKgMkD+AqPBpfFQNzjtKh
26vHobf/KHfdiqR8ely0c4QhKjRzf0ye7ElHAbHKehB9Yj74zRG25QAqE7gATCApUeLyMgcJrwaN
yKvRaayfzXAYeJCpPBlUvJCoVZ7WZGXLWvT7XkR+lVY/M2t5vK4OzLTfBIzM32eh4tlo7WRDqHSS
9i9eg9nN0gaDK7oDkgPVSNwwQtnrukze0Sh7ZMmptUjv0exUEOA+P40GP+1FTo7FPhrKNKpi4IQK
vYrboSxlLTWO1mIlpCehXio4PdZ3lEPzM5Hskr+Pyzzah0i6AG0UciKsLYqYhX0UcgequCNh83rQ
T3/VT4U97zaZXnojklJGM1O0uA0x/NhU92H1Jo+7qlUcZdxf/2jMeEcG8ha6v/hToaxgOWaiulZw
0Ukd2mqc3Zt561RCNNqWXmO0eEmAVFx/+f8JpYwhoHwBbk1MryW9TcB3HtXGdEth+J4teuO0Y3dn
ienECWLZ3/DjpJSFrNNYiiYNL6/R5kd9yk/9YDxHisRxmUxD/HGhtJlMlCFF5RIuswbp0WKGeyBm
Xr+9f3kA/5yE7vDXU17lxYj4mAxidZobJ9g/0e0F8bgpOUDFKm95tXTO5dFdflMderFXYPxr6aWJ
91LlRfmn68fiaCLdtxpkKRPQBk+dcXmSURbVxvu50V25/ZJEX0Yuvg7TnW2+E2WtmnkW0iETUsCn
3tajrTqSHaHxPqeHfHVUP/USl0uHwrtF8vNNnA8+MLOMQrJHUx6t7CFs9wsPpo0Z1QAHWSK4t1iy
p0TUZTar4kDUr1G9NYkAt/kqWPftuguLaHf9izF7O+AL/UcYFbaNUqZHaMsh1H5Azg2gsrK38+/x
2/t+y874uTyYjsjdP2bf4odUymTlSp2pZYsj6nF+L+QAvFXrwU0mXlTKVsgPOZSVUjNrimRg0TtR
KGa+BSwmd5Wmzu2N2jpK1fhL6bQomOr21/VrZVv+D7mUocr00BCsHCloNhV7rQTLidTYVtPbcR1x
XDbbWP0jil72X6d8TDoJohKpz72kH0Huniy8Rg5TCpDlsMANancUfM/V3uwFAa1ugo+gi/acv2Ga
7PqNMTViI4DSwzYv+1otSCs6E4/mgq2ubPo+mCEn5WMb3o0cSvOmpS+7RIdP1k7di/oSk31718J4
CWgMsbNcfh1q7/rJmLqwkUjpoNLW6txmPdqUdeZpSNRLvTsWInb8rZDjuJjqDkoJ4MAYyGlpr1IV
ZqWEFsC/JPRmS6Gzs1iy42kIwikW7cro/VJPOfrH/nAfMqloWOkrC6w6COXAp1Ha7Rq7lhArjtZU
nDDnXz7dhyQqHq7GNNEyYnon573E8g6npmO4FqvYwJbi5eaMmS5ktJvbJG9iY+rVwTCjvETnYSo8
ki3FrpzaOVCl/MIfQPnHCYrZT8zCvAe6shhmoWwGQAQMJUnQBZDNz2sYWAmPF4GtiP8IoC3FMqdt
GI2Y/MmmNIiV0Q4XLx90d004/QzOSd4vdnNxRpRX2MggNaP+tVtne1A4VSmeAErnBEVuhNXSU9Az
Z3rv9OIiI8FMJY4Ytmp/XBilcP3Q9Gpu4ItEoZeWt0V4m3CVmv1kP2RQSpaKS4KJUpTWe3d5i7+A
vDXadUG/QzkfOP4LmLEwCOaVQe1iM59jLohGXRQ0gPf9fxr3XvvbfKd2kuJe0jAGMKm+1h8TUXeT
xl9EX1oOuTrao/lHxgIAcaCSA6D/BblE1QxdqA2oBlTIDuxeqe8SC1jik9nzylHM0t5GEuVPirAR
prAeSidqp+hns+ZvcWgYu2LJkWgWTfYSJ3rlCqZ4UpYx+dR0M8Zew1HjGH+mpuowfZizALgzjfDf
jWkojjJsiG7dT7nhxQmPIIltpjYiKA2q1FRS4xyZGBnmAG7hnVFGsQ1CRNURR8E4gOmx2mGEoPJ0
E3C0LfigokjLORkN861sfgvy840uGdEKwNIKqRnYHo9dvXxrxfq5z3iArMznshFDfVbBsGazkZDE
lIIBUGHkTAA7GdvY6ZL4iw67FkWqf91/M0+GrPodEo0wopyfbAXvT2GRNZ0FcGthr9pGmsFG86qL
PDHUBS75nKX10DdOouZHpW0coNx8khXu1Ckzadoch7rBNRQF0ACQCtlNdicj4I+C5oZ0Y0A76Ox4
m9WMUwF6A7g8oNSQ0Celwi1s62upMmK0QxKB/jweUnm09ZEzzsTYGIGQjRQqxJLXTjXTAbN4nTeJ
t2QANHTz7+kLMFZRJ/Oq1iWwVzXqjbxGF0MfAcoIclOAvCoKJk/PlQOoMOGSZ5A8Cr4Gmj8FE3hr
YS+Ts+TVYc14J2V8vTN5lOcTx0TrmibLHEW6UQGVuy/Q41Z/WrDcURDaBHySV8VitYDOZFJu0MhU
M1GNBLyChTcstuJjnwodUuNTVtnZPrsRfc3hD7IQzaCcE0a4gJKByRkDf1HhEECX8zyPwF47R6ET
KQc5exDzzO2M4cFaOBsQDEe4lUWvExtyHWUwiZkz5ZMv5hi4O06rJy17uX0I5Z86l5eeJ5BSmz5O
TT3JCgh0zIckt9XJjRGPBWQ9zvD6N+NT+q0Glm51L2DAnef3yRO/vFpC/wlWYqCVU6ZG7ppplQk7
EfoZ+3l4m8JdKIFlqXOvW05WxI57/RBE2ZoMsDu5ICO4WZzBax7JXDYYpbHcjplRqIz5R69Dt2Qk
Pxjbv+CqVZZazbQQrzH8lNy9z4EfLadz6xegfZJlP975mBe5kUfZHXXp5SRtIU980APzTfL/GghM
bkZPcXIv2xOmiD/6ehuh1MMoUkMNrRy6M4CcvFxDLx81t5lQ8uqt7tf1L0h824WmfMiiK6FKHaOg
EGOkuqyzwTbNVbK7IeO8PqaP2AihHsOUzrVWkaVfdVQERwSfTKGlkR0N8v76aZiCDB29BYJScUEx
nER6aoQTPlfR+nHyxexAPft6XQSrDQpP9CGDihakRLIGKQeAarUCOhcIyC7QfRKsLo6eCDcbOT13
Ppn5kTYiqeecjmNj1gWesymoR10ovlut6HOOxTRYGxnUSxY7OY30GcdqfyytnT2uid1ioNDDeBWG
ASbLrmI3fUyeQ1vD047+gKWHOPiPa6XiiDhPRJAOzehxNGAJVpMg6r113HFOyVMQ6j1HWiv0aYxo
ZajWFCwp+UuoVcDyA/XRU5ov8XHINOtkWste7AT5LlXL46pU+deibwpP7ZrkwUxNZVfOM68ZyLQ0
m/NTj14Ps9oAfhnKzkKzHMKl+lxb4uqJUZHaQlbUT9dvgiOOXisWeq1EjQlhdpO7qfRUKZ0tA5Vf
4akVM5z5OBZNeTJawpAlEl6kVp4IbiiKR84YegY2tfFUSMD2RwGpBd5v1VKARUJLlAo1M9URpF5V
/60y3Q512Tb5E4O2kUEFadG0zmsPDhJHjYVfUjG//Y+061qSW0eWX8QI0IOvNG3GG2lmpBeGNJLo
vefX34Q29gwbjW0c6T5s7INOTDWIQqFQlZW5aPNzZuovlzdJlCGBSgxzIRqjM+CXohWkoBPTJ1O1
m2lJPYiglbaXO3dD1XuXTYlCzNYUt6K8WIvF6E0MDNjI47MIlFuhogeXjQjXA1wcXsogCj3jnk77
LlSaqEdXFvVl+yYrghVKl/axXD5fNiTybqYo+F9D3GqawdSKtS/QFcim/VIkQT1iilHpIp80iSQn
EX05HTRFUEkAkQzh8X5Zaq16H0U5Oh3zY0mzx6KRfDZR0NIxf43+L5iX8Eo9fYLkPbUse+krgAaL
m7QG66ZVPeqz7AoQmTGgl21gKJOp+nC3dJFMplnadgMSZkCV8vJKy3uvGOO/WM3WDLc3SplFNtS/
sJrq3Qm/1G3mzpMkD2BhnM9qtja4L2YNBq3zFUtJCSaGpqvSOUQoI8x97FrlF9wAktMj+3RcThBG
MbVSnTReqf4qrdWtlWCRiaYLX2nbRbEfsSnAEIWGabY6eIk2fgjwOOBszQwG2gSAkdDVwcV1V/n1
3pTUeoU5vgEyekhkUcM6E+nsupxosaagvXFL9sZe3zGVNHrTOG4fMHWCVgYCEKZYCNwQBrWhhACd
o9OVtnkFahEDQ5hkX1LIsrHXPsisMJgFiAzmglGvlV4b4mVujLKYsvm8K0iUG+jTZl751vuZhWZz
7o+H/LpoIQeXB4qvSO5GUTTcrpLLePJCWaF8joOAedSjQp7MPnI15auTv3fl6F4OiNLVcYkPuFIW
pZ40vEevsm8jSjTorTDuKVzE1SdG+Cd7OslWx+Uz+TyTXlGZ16Ak6UBrKP+WjXsr/WTE/v9vbTx4
fYnNlha2mXtTelUeWcWrfFUccBi5qofCxb9xFhakzgLMh7P8VjveOIttTbTuwWkKxq780+yX4KMu
v9se2ZWBhhkSScgU5eYbT9G5kImJtM5uuonpKEQH/aAEExTd5FUDYRTbLIqLmo4TR2YYQ12snEn9
qK1O62vTYO6bmX66vGWi+xm1CTzTdIi7orJ2etaWdK2SuNAAhDTWHbrb+yIEReJQgn2zqGQavCIE
hGoC/Y8XIWjezgkFDUtZbeaKXaDuBnAVZYfikT3b5qcGvD26t2bucpi/XF6jKC8AgR1TS2PwC/46
TewQEkAEZLRTclzJ06hJGt2iAwZ4EeIj1CBAy899wymqUH1RpsIj7U0MwYuudiO6z2vgthXZCRO5
+9YWFxsrc16i3KKYf9yHt+aOta+SGyaTyRCeMhiT0Dk2C+PiIrYyzdrBYUKZD2M3uwYt7zLtgdr9
4+UdEvn7dlVcTOwcjAauNXaIRHbqmgOavx3qE0aeSdIR2VZxsbBSxkxtDGyVmYF8uA9MiAAn6ddZ
/TyNb5fXJDHFx8Ium3rLrLBTi0L3bftEiQKMQLZrwyEwR1lHWzQUAZ2Vf5yQj4M1oXM7KcwxHhco
NB8NUOM76MgdmTQT6n+SPEvUCjuxx0VCtDasAcpkBY5ysXrmLrlSvPKQHUsolO1kQ1FCawhPGMvH
GB3m6ThPbKA+qDXOAg2Z9QfFMGeWvFXr3aJSr1zutcR0oS+Px+VbrfzNc4wpxepopOoaGounAXKI
VTRwViXxYgB9aLq6o/3nExgYccaawNgAkQi++j4alRPFRZR67WJ8BgvFQ6PqD6nW/Lrsj6KsVdNU
EHdAWhEL4hErbVUrVRvh8Wq69Y3zrIFbrNujeXPdthgxYREk/Sq7LwWh98Qm5yVdkyVrqs+pZ03O
+0qS59aQke8KTUBmlVH4Y7KEv8GsLJ2GaExSSLnaiLu/+kbS3xYZwKiRCqk1CK1RftxIV3SnUQAi
8uyucfP8p/Pz8sYIgh8UoEwDIpRgZj8bUwvtMbLaPkbfeinnnV3OzSEzYnA1dUkrCX8iU7h8LVz1
DrQSeRfIHNOuYwfNFwWiB2npTvhs7SopyQhuDQg/fRjh9pyOtaEubNCm1G6i/NpRv8RpQAtJABLs
yokVLkUqk46EdQ4raW7ckx4Ei0Mo+VqimIreBnqp7GIH+xA33VYMajw0QwtGNzxEqrthX3iYfVl+
Q4f/RYtDcLfrqF1o1Ebnm3VyTkNN40DnvdXZe/z2P2oN1F/35p4RjsjvdsH1BL4nnYAfBiIulE9a
iqR2oGGOdgMp7E9ZDuTwrO8UAg70Sn8DtMH9cydnhIYIP2jvQzn9dG2xPRd5P00onMflcxqbo6sA
QY9Wx9NlOyK32NrhnM8azIIkBHas0TpiSPCpylT/sgnRC+43f9t/18Ltk7UaZk50tNrQUdxj/tBb
r2O/vp49Bo7LG1d617I/yL1xINlATLzDMWoDufnTj1fPCoiDWK0cfFme6fiq8WTM73MTAXVC3IV+
p0rs1eNTkd5Hqj+skgtKcKChWoQLELah3MaDpId0tApbZTjOHIQ3qE3MQVT1mhev0HnWQecu+cAi
e7inGPoQx4Hy6LxpSLMxnpbMazrba4bES5KXIowOOZVEdomhs/O9Tmse50rm9VH+PM3Ju0mHH0Zi
orihzweJ1wgOHCLIP6vikXrF2sxlX0J13ozd3iee4po3+TuD0UND0wLvfuvOX9VbeXdftkruSLQa
UxuO18yzy3I/N2MwpSDHqJ4N+ftO5KjoQjt44ak22MG4k6GXqPaNVAcyKfxq7c1dvqP+0t6rsceW
969Uodiv58/G1iQLCJv3/+jgXGQaq8W9L8DzYdDuQJ7n38Lb9V6ah7KTdm7NBlMYcGa6xvcBcmu2
6FTHuZdWIIfSPMurPxV3pZ8E1tEM4pchAUuSdUgPmlvupYwE7L7hrKMQh4sbeQ6OBs/H32bVXFN0
oDyE859WBIaFvqF3ijUFcbpctV3od82wb2L6uUaNVeK/gr01VXQ/VIhVOoClc3tb9UnUQtUZ2Lds
x7709MSm9zMQuGKYZkZHXMoAJ/jYyOkIVMdxUZ1DrPukqMKF4MQYewhuXSd7JjDWSnu6gvNxYoY7
H7MBZOJgQ9pLITel8kWH7qFyCKed5PuJNm+7Gu77AfDozJaBzcM8cEq/JOmPeD2SZa8au8H8rIKi
aULZ8bJRQb53sjTucGja2iDjAKp2ap8wX1VqBP3jT5dtCOLaiQ32GzYHMCwszLVoSMTC0U/IlR4a
ftbtZ5Cyp/n+b0wZiC8gqTmHbc9o/RptA7ZIVGVpPSOIXS3dIV6vMM7r/b9M8VdDktdzmjPts5YU
rdtoeubaVXO/1ni8l7+yvJO4B6tw8EcbGaZmacj9ztG6pMHbsNXhhCMdbLcY9UedHNvJy+NqBx6L
YDUbyS0r3LeNRXYsNvtm0arsphHnWUtazy6u1/F9zINK193IknWCmZ9dWh37LRtbfWyXRgGuH1BS
+LZ5vziSy1V4hDdrYV938/ehplANnQKs81DsKSacyuHFxIhV6kjOk+ybcYmYolSzMmHA06tyv4sP
nXJHq9sZ3J7G8S/c72NBvGaN3WVxCwKM2KNgtNCTm2r0R+0wOVdd/vWyJYnj8dI1Ua9omVIyx9N6
cFuE5GEGy5wXDXhWtVl72yrdI1lXLbhsVtRZQh/rH4c3uaiLWmo9LxTBfXxfd8sLE+MsQJE/vNtg
Ey2vop2MN1iyd/zrKh8U2jgrTjSGANw5Nd1ifh2mA7Q0PcQvSfgQBt7N6rjAOznNOsUVDtegfmnW
fVzEbiSD4optIFigJoEBYD7ZCpsKQt41vuBA82u7B0dXt28NSWVW7B4fRriFRGWqRlYJ+Ctmj53V
T/UbS71my4nBTW//eeWAkST+syLuKsnTvLKNiB0viBr1eCKClTF5qQrJ4RJHow8zXORbQCigkgmb
Q6v3mXyD7JDEt8Xh6MMAF+7KKA1pG0MncAJqWNsbUGlqoC9jY+S+81NwnDCJSZl//48T9WGVD4KF
Q50OYqG/eZzNXRYod8YDw2R2xxZcpdFOJoItc0AuGsZNrqtRAwcMzbc2CWKjcutMEnHZ3zi/OSha
vpTNzvAJd7gmswUEBMBYje1icOQwtOA+XTpv1O0vETVeVcw+N4lsRFJmlotOzuzUJGYz40WIMYHS
VokbD/nn1emO1dBPnkn6XWXhoahpzbi77D7iz/qxZC5RHIwuBlkVjlxNF1ftrwsjcXsZbup/eMuH
Fe5gZ/pqLXOCs6bWpqtiQijSksYdMsufOm2/oIebKJaXgWkzxkwLSR0feZmLN5Gvj+2fN9Bw7j9+
C3fuJ3M1wfyH3zJn5T5ZUVRRdJeGxgE1c7+wJTfe79ztkk9x5z9ulcQmTNccAsbH4qryMm+9MqCU
IANJy3aSiwOmWuoWiExZjS3BWFC7z3TjNixnyRkRx7OPz8cd/Gzp4iqtEW6yrHOR0oH1VVIBki2E
O+lITs1wKPB2MeLoWM3WQ6uXP/tKViQUx81/FsLPBkCgrQMDNw57ZtXuku3L9HmEjo1swFq4GqDe
wLMM3kRicKspGkDsbKazqnXf1u56Tl4xtX75DAskFiE7agL2pjGaXFQ8TzPSLltDo8/QwYewSXks
b5InYIRASZpBYaz7Mu30K2s3QHiuBSecjDldmOlsbHP+PYCryZ7ZFFXtACQEIHEJPkilXfcLXHGl
2t/Eq405zstXO+/COUOsHO3P7TD/ooAHtVHyXfJFWcg9O7UW8hwgr9B55rv4SxIaesy+KBQJfO2F
QZ/0fXoH8P/VdJCVXIWf0KI2sApIrajDl6v7OQaqFJ9Lg6xE3aBxm7oJaYDI39Vz8DcroyZAsiYA
GCCiOPWVpIrpf6YK5x0TUEoCcHB3u2WnB+QaNR4igUkKT9mHOb4xXVTZkhdRhLJN+UsbBr+kvjV2
bi9zQ9GoGKpF/6yLb0kD4Z02M1DdSINAKB5gXV+sH2Htkof35JN9xVSp0tsIFeXMVX/Ivqmw3LIx
zt3gKUlDRW0x6WAWnT8V0afFNB7q0sEFk5gPdpe+dXXhQeDDjZ3WnWrjx0zx8NaiY28bvtOY+3Sw
3N6YfUXJgtpcUdVIv83xY9cCvGLM93Q0nzLVeewserRDYIAo+eQkupdAHX0iXaDbbRCXw16dwl1m
655B6bdZN39EdLoycR/UmXrXJya4dWfQierK6AG2uCtBeg6mtUOSZ3dRjbxxGlBwG7+bcbRbC8yT
16Y3Gsl1Ulnf6j65JdHwoK7mfe7Yvj3quzVPDrSr3VlHx0o3P3eWGtjZ5Cm43NNkOEwmWEZs9VaP
wwBA452hxo9Vid4m+OarhiCfSQ03nCo/Dpcby9LvV8O+tq31Wa8st2uNAOz+floWb4vz2mAQwayt
p0Ht9ium9HXjzbHIXq+hIhsrAXo+hyQEc/yCUYZG3ZcdsGeDHqODULpQ3HkA2fytoUQ73cJYmxlB
S6D3IoRlVV3uoqEFANpw9Wi6t8pxh+fAGzA+gUZqwAGjwt7l63LVDMOLxHFEJx+dXpSwVdTqLb7f
b0O0Ousb+E3ZOr4GfqwQ4lvFz1m5XvNDV+2s5NbMHttyn2q7FN0Y5ZCBRj7CjiWSuCpq2Jvbn8Ld
61M7lAoJjcpznuGFbnZlPzWKS0u3w4yl6SX+dKi+24l/+QuIXnyaxTDhDvqQZ41BFdjzAQz8uCma
NCiTYApf4vX7VOpeaN3nqeR7i3IXzcaIEOq7DNrB3ZOtruYzqCZwTFPzU7da17HyF1KOWA3K5RRT
4TZkczkbRtZVOkYfAGPaF3dMeoN1VdmUahwAvSq5+UXR1QC8zbHgQkCbcdn73BCnrWIgBJvla5G1
bm1fhcoYDLXkrSyCxJhbQ+zLbmpeTWE6kWYoiK4mphlraLmvT/Yj4+6Vt6bPD4XmaAYiOUrxIKTh
s5miB4y7spzCm5P2Jc3tF5LdaN1D1fhjKfH68+93aor9+2ZZLUifaEKRnDex+ViuzU2+vll1sjfI
IkmbBdqip6a4xCVflGHKwiT3+p0eBflDDUGu3P8Z++qjkgPIDaY1QJzBR7q/fMIEBxuGoc9O0E4F
Lx+fylSO08xRi957emTv9Pi5SV0MQdkdJMfrlxkYZ+eoPU2TpN352/dOU6hTu9ydaFvDhMyqzr3i
V5R49AoAVpTc0J1zHoFZB6+LLI1iJ+uSQe4wrFWfOQ1DNJRzeWzy8GsbjX5tGhLyEMFZOF0Ydxa0
KZ6McMUHtee7sNwRKBkO9918p2MTiy9j/Y04r3b2N9uoozHFahPoeFLOf2KSqEq8Ir8GWmLxiGd4
AHGxphgaukyxMfKW/l9Ma4tOCBqQbFYb4t/U4XaxS7oIBLsgOYqXu1r/vCTEVTTAbF4ve+l5ZIbq
98YMt3eDvSp2TgHwa9RjOXzuZOKwAjDwqQFu04gaItuf0Lld79MbtFVwEliS6ATOZ9AJvKsBOYSe
bLiP7QnvkdtVcXdBC/HCtdDw8ariZ1HvIFABicadDjQtsr6/+IAQRwH1CiA2Bn+11WqZj+XaAc6T
QgMVqIwGVLCXTZyXqfAJAeLBvalZGNXh9sjQQbGF8lAOkkY8VfRPJHmxoueiWTxnJUGSp14v68EJ
vW9jktu1sJgys+jz3DOdK0cFwr76ZA9+XXy7vDLhPm3McPsUj7VOiw5zYxZ4YkK7u5lyDXQgcfdF
Vwc3CtU/rnOffknu2iGpYnQZ8lovZQJ04RzU6KQ7dXdojBHt9nWHmzG4vERh1NruHhc/jIEsA51X
1t/OHwAug1zu4LPmh1xVUBSIt6a4VLInFSrrodN4PcYxsvmR9rc9vqNkQSzynB2uzaZxD1lQyvXI
qdGG09CwN6GvB16jKxUSywzAFv9x0fBkx/gO7dhZad8SOOIym60HVZsQNQ5C9ppxa5nXtJTq8p4n
xqcGuZqAnixLviQzRhljkKLplQvdEOJp3ght58KLFIBo8ZJUTVfb0etsJzvrwqwBqntsCgtYMJNH
gSXNFAIfiE63sWovxhw9KC1e7iTxZ1TdywlvpbQDJy3KI1bt18PXeLA9kHTfUsBWI2DCJZvNYsvZ
ZjsoyaMs74DGhtvs1ZjUQSkrSEXidW9BOBgvzDVyQfPrIXRfW5G7FBIHE8aeD5P8lqPLS6ewxGT2
QL0kPqjxK0KPpUvqw8KzsrHC7XObT0phA6nlrcr9GKmg0kFfQ0aoysLk+ddDJQvZg27aPKBdr4wu
UfMG8Pn0kK6vaSZjoBOv4sMAd+Lz0kmsJgY5ew/hB1AxtzbxBpm8k/gOh2zof5fBOQHQSouixPhW
FkW8rNav+lgf2sZ+KOnUvS50qYNY04ddZtYz81HVpyRL3YZ0n6JlLN1xNZ9VPAvdsU9k00aiyxGU
13iwGECGE95b2qJLlagwcoTX9thBp3jaGaAT/HOOEA0P5Q8znLvoc9SpIC9mSJEqvSZrQTEQoX6L
u2FwiT0/XD52oiMALCgKhQDunqPdh6auGkMdwCcTgl9siNzCua+hENtLMguBKiw63xtD3IWopUrR
dkuTY74jBwHRm/GS++iYuOBVvUtfsuPwzuQrwT8BpvTA2luSIqXo/t+a5+7GaprmYYxRO4xTGwox
M6peGrmj1vysKtmumKbD5e8qOi4G0QFQZhNiADThvG6enWTOq1hJcFyoYqLbFnTG5A2yxrDo0G+N
cLkTyqHOkBMsSlehcAGgvwttNBnmS1B2ZTv3sRS21M1SnGUYtbUcWGBm11OHvgMUoVbftLF5K5CR
movOzfQKkt6HVTYxLFsi5zYrIN6J4ZSYACWoNaauWkgesTIDnGOkLZnjZsRGdWMWFOl+wgz2ZVcQ
HjEGr2QkgmxS4vT7pWOn5fOKqbecvnf2g+N4sVa4XfX/M8OHp2pQnCFJ2OTlfD32rz0u8QwU2rEl
+WCCTi/8AZU8iCxDfQV0TafrmQgEs0OK9djPxFuC9ZgFeJB/N/fZQ+oa18u1LFMRnSUT86Q6Rhhw
lM4GmlKw5WopxdmF0nmgFlHhDnVneGMOVbfLeyUxxXcM1Xkd4yQG/UdRPkTadU6fB0tSaBM53GY1
fCsoMRXqlCwQYpbvvnLilzXSJasQZZaMfBzzt+DtczRuh7RW7/q2IRiLRaPOan724+cU92Vt+Yjr
CTKpyx9NFFu35tiKNwGinOAlmEQCy2ITP8Upini5uldDda9hxr/J1OfL5n7zbvC5DlIcHZMtUKnC
3p/a61tdRxKSAsxjlt1+tMPvhZbWL2NP8wDDT91OXVVt76xqC5AUxj7Vqnm0MnxlJLL2U6fVGIga
SBsYUVu5HalnP1bS2c3CGJTSSpICfWyM12NkzJ9T3Zhce4yr22iOtF0C+MjDpIcquE3SX3UBNgh7
7gFjyDHzNqBJ6YLh6yazqic9G0IXwuvgTTPK/IsyW4s3rUio0xo0T/jlVbLTBz13NRr+stJO3TVL
3wFUO483TTvSx2q0M8ySgm3dTaKu/xFNcepHRH0Ef1gNEQAQNtddA+B9hgZLVWSqCxLFoXD1xjkC
HJmBd8Cun0oMyeD5Qj9nk5PelOlyVDC6/DL3NVgOpxFUMIWu/9D0bnrX+gw4jV4Hq+RcjW9J2hn7
OY6Sx6jR0Wd2IKKbK8lLrTp4j63pvWIYaL41V5hCg6JJ1N9WU6t5xWSj2qhMD5lN+6AdbXrADNI3
vW2/FmrTv9hpeGtB1MjVersKsOb5ipBcxxdc85fLfiKKu2iUg8MODXNVtzi3jFtTqa0QZzlNQP45
H9UahckJSVQq5SlgHnfukQ5EURy8o85g/LFijgrwPLjtb41f6AiAum7aRT9+5zPSKWphjLI/jHHu
PyvtEnZNje5/eV/nn3rUMv4cCsj6G2xAFVADaJlzl2JIu96JkBt6hNyT7FmtXi3t6fLuCIbhTm1w
D4pqzFYlVWFj8maoP6suunv73K2OFaBljSQdE/nCdkHcHbxoJB+BSwamYHlIRj/NHpv1TrclV6Nw
Z6ADCm4qdLzOiAGUvozBnY5iYO9c6Sjx0C9qK8ljRbcH6ySCr8VBE8riQvuwLCMBoovBa7O9qdXf
Uxr/TfUbjUoA4hlbLyrSp/E16dusBvMRbLyBYwdA2v57fUjvykBJpapFoqtqa4tzZojQoomQ4P0R
pgdg0xCXXZveaPFDOdxriE+XnU7kBhbjWzIw+o27kft68WoM0+hgmm+d7/LE18PrVt2nln/ZinCP
Nla4wNMMRVi0OqxY2nhl2MqrOegSfxZduRbqznhQIb4hCTvdos7RZrXpCHLyAiyjSnrTFBZEArSf
SxIfTfJ2eUHCTUIuAZk9gKl0nlJOmyudLgYiaVftnbwBuh93ZAS6suc1sl0ayWDxwg+4scetrlhT
jMl2K7IwFdIO9uzmfw7ZwtnZWODczloHHZuDlKXSBui0KDelNbpzN/2NJ5joeYOeBPIb/Cz5GKa1
Xa4w0+uBqYBRwPlxeWdENQm0BDBGzsYpQbN46geFhsFCnWV6db/P5qOud24T/+jHdr+Uys7SnwBx
kpwhYf6/tcm8ZZPupeVIOkPB7lgqOaYqOGtichdmCaqVYedFWu4B6eRq009FdfbLDA3YInpLS4wj
2uqXy8sXBdztFc/+ffNT9ALznlEFx7TJS04Pzfi6yEi3xSbQ60cFDxRwOmfCaTtwtEERAYt6jVu4
4oTXR6N4f7OQDysscG0W0g0j8HVsIQ3+fKH8yKLBVfKny0aEDYLtznG3YFQVpBtUeEsHqhzoiwd9
75JjH4Br+5CokiUJDzHkMNCQJhrAGFys1fUqSXpHQ7I4oM6TaF8HHap3l1ck2hz0qv6xwX7D5rNp
0HPtRhW1soxpYaQWqFrpfKCtJbkShQFwY4dzgr5bk3ApsZahfDDmYxX/oKpv0hsaBXYqwcYKQzsQ
gqDWBGKGmNyRzjMoETgp8qK+Md2scMvuplv2WV27ZfQXT1FrY4o7yWWEHCYe8fkqckzCl7T7fHl7
hDmeBYwWrlombsero2uls/akQbbSd42rrfFDgRei0S3+Cih6WIG0bykrfxjoAbVBn4K2xJ16RxIk
/sevQM0CiRmSMj5nyp08SloIVsDtp6CKXNVFi+xo7tVgxOPKl1LnsOuJfw3YiBVME17DcBO3g+NU
GaNeYNUIweVR93NMt/iFCUHhfAUfmwwXKToEeN9oTBUeIwJ8hMIkfYfBJ6RrKTg/zMLxlbkJ4Mw7
yWayA3u2rI0dLkaNCjEbJKb/+YzQ2gZ1X9r/LgFWD9ohDDrZ6RbeNKCttJhiOmHV29PjHUGHPp8s
XCjL4/jW40s2XogJYTyzzUdt1+8jv5EcPvG3/LDIrXGyip5C0wWjPDS9KvTyFm+GoDJkwr6i2Ij2
OmFK4hhDsbn0Y0ityhzWNvfCvLsmpX7QzVESfkVhZGuCC7+4i9FJYW8R0zoqi+o63XNuXivZO6Hd
X0RhGxkONh98EsAgnW7TvODN0w5d7g2jgtHW6Mp0MDJJ7E9/44AbO5w7FBBerPUBDZjyjQ1ClbsU
zgCOqJs5qP6FeIJ4kz6WxflCakZdWFRI43NUWMjouFBBvrwiobfp8Gwo3pr22Qj8ignTPC9tBIow
O0aDvRuGeKct7f6yGSFOC+EXAQJSHoDgcAFpmeZSKcO49abHIcA5OmS39cHwlds1KHb5Xqa+Jfxw
G3PctZKsS5/YM+SQev3nGHpURp4s+/tcGjOQtOzVDIGItv37kLQ7w2hkdwbb3LNg97GG3+2sTWZR
xiN8WsXWGPYzivZtDUTyXqU/IxNDnq9huc+1wzj449qipPBoto2bhMewlYQj4a+AezA5SfA0UC5O
WCm1a7vASmcm8wRkh2VfFdpPIhuUYV/sbLUbO1ywWKBZ00JbhskiP2h2oLTQXXnQWttf19KNDA2y
1hLXF+7hxiL79833VRXFtusaCa86PQ/xyyTzeeGXAyMVo27WwPTG4Pybv9/VtalV4NZnWDor+jni
xZolfgu0+9+cLRPIZshioabwe3BnY0ipiWKCYKbxlv0ArWeA2XfGgwXRAEbeM73KQoZ4Xf+Y4/2y
VhewCDTYqcp6bdvmKsWbtRkmb5UBCsSXr2WAm5oReyHpPP2CKH+riWmruO4Xj9H/RUF7bRj+UkJ5
OfkUH4odCkQyPWThrfXR/OZvfAItKtLN2LbGJo9o+uwmY7mjne7VLTD+6NBd3j1hV3rTbCfsc292
r8oGo1VzhCryGKEi5DqYGHgaH6JAYSN8fvxthihtdkNVl2B8Rs6lI7wBNuvlInMejdYSx3hLl1S5
gRjjzgznJzt3JF4qM8NFZHTsrM5UcNqyKgqMSQ/KMb1CeVySCAidc7MaLjAb2mAkI4XLhGS5ztba
HYzysHb5U9LLup3C+EE/HszchyvLcmr1BiuKSlD0343SISphSGTVfHCsUAvs2Kee0VM7H8IOyQbg
zUNgv2nfwGW7N+/CI70BfQYuznhlSDSXaW8BMnvZMUUbBv4+ZPO//8cXKo14tfJiYeGx076NOkSw
aPjcKj//wgoksIC3saGRxp+20Mi1Wk0NeJ+WHcc48uw8fmhyGcGZ6FBTAxkicVTAV3m0P5mcuIwM
B3vlkK+asQAT2bnj0N85Ed4My6R8u7wskW/g5Q8QGUXcAlr2dOuUWZlrwh4qaWh9B/+ic1XlrXq4
bES4QwBpG4iPYNTnn7Z2DVrxgmJRTmPfj3QcXHX5pplS0VvhYkAFDK0IVFEg4Hu6mCqywzFscb+g
qOdAmzUvisbFI/B2Hsw2qDs1c4uuKa+7xWmfxgoSocs4z7s8Wo0XByrUr91KHNdaF9kFITogdPPD
uBs8qps4g6AQnmQG1OqVxV3jXQQ+N4ccymV1U+d6Ud4uf3NhIuuoJujj0fzF9AhXGKZOO2COcgUa
xCuP6m68ZyQf2jO9Z+LrGFORBTTRJm/tcfnXNLSUjBRtIzse0G7tr7QYHWNgvC+vi4VfPv3amuH2
eAYNUb2uLM2zvxn6M9Q3d8Z4qy0PBlSu9XJ/2ZrwZt+a43auouuqxFrVekW/HLJY3+VJpaFypt8C
xO4o6fuiFPiW+o1SZIcoqa6SkPpgNTYp/lvJbxHFBrQyoWSmY+aB8LGhaNEeL0s88e1+vq3qYl8r
7/b8viTtvgq1IDW0TyktXDCEPND+l55jWI9YYIICCXxUB7ZRXFFUfSU/im3r2X5sfhQX+6tcI/1s
EYZVC9lIjXqgflS5oxIQSLmWni4B4QkrVAwdRzRoB6O1y/l1HM52EqaoL07eFCgumPsBLwQ8fV8G
y0E2LiR06o0xzqmzSTfrKcTqpuXWAMeGGd6s+L/L35B9orNPuDHCufSg9jTqbFQ4ou57rX5P+1/T
+iOSYWmE3rOxwnnyqGmtg6Ug0vf7dTRdaoSuFfrhepelny4vSBTuWNxRCZQNUdHmchuUJZqV5CmY
T/S95QS58ZJYXpsdUbty2+ahMhJJzsZ++9kX/DDIj1VjHq8pcgUGlTC6L3pj17WyPps4ngIs/Nvn
HIwY4jds0t8xzsFJW9QtJL/Nw2or3hQtP6o4d+0pebOBt87B2YFe3AFSeQezX/GBseiq+3752/7G
pp2uFYJOYOYEhQKGHAHqOf0dU5ZkQ25hyDE9hmyKLGCo7+EoF0I430UAd1WK2RYYQcLDHGqz4LAh
vaViG7yUDg/WkBjoU1kJ5p3mXWOqN0MeuSCdxfzLOj1L1sg8nl/j1jSXg2dWMlAyQxQzPQJ2BP4O
MEu2QXIze8q+8peDjCr7/JhjqSYIeVE3wCNO55YKOF3aWEmIb9octdJfMKEHDnnJMT93UmYEKFdI
qKK0xJM4dnnitA6Bfp25aD/zsH5IykxSAxFcV6c2+EM+1+ugMsgDK99jMMCnkJ8+JB7mAjzNLZ7L
vSk56+dhBQccBDIAz6n4cjy5sBJ2ptauqJ0SKDI3PomezXZAJeHbaAcSr2DBlveKrSn27xuHbJ0K
/NkVvGK4AiyaMahD49qNG2hX9P+CpVlw05wujYvLKDubi5ojazP21q/SXw/jIXxedpFX+PWtbKRG
uHXARGF6maL/fUYRT2JrIXmE4VtjrxigN2WcJcmMbgimW2Zs3zj65X79Ivmm5+kU1rixyn1TOzaj
MVSTxsuP01VyxwYB52t6xd5veuHaoCeCQB3yq1fgWWSnTrpk/gNn2tjFM0LZ5PUVBqnVm85LvsY+
0yNJEr/a/VXD6XTB3AnByECuG8wmm5Oyr1lZ3HCpS26KnX2UfFxRGNt+XBZ2Ng6rhUmoA3KKLYW0
CgpDzjXjO6qA/EXFq9nJSyTCy2FrkcvGskGb6iqMmMv2x/w5YRTmQeZDEFpyGEURE1ANPOjQ40E6
xt1CK95MRbKM6Fab45PqqF7nOHerof5x1xW7BcZyXAYQMj0b1WnCcjSnFpy/hnI3Ll+X+Y9RaKd/
n7toZlrpRFkBRkwHz2iua+fO+Qst61Mb3Keyl6ks2wVhpPXrI5i7PSg/HKH3jCll7aa9lc3EiK4Z
JpaIhrgGETuetW2NUExKoSntreE9yDk94Fe9y34ttADVDFQooM5xRtNRxf9H2nUt141r2V+51e+4
wwCmqbn3gelkyUqW7BeWbMvMAANIgvz6WZQ7SDynxOk71V0uuxT2AQlgp7XXmoTBC6hZTtG+LDtX
617+vgFM5oMeF2GHCc2M9+emVSVqIxDG9iKdPNhOfDAT4n5s4tL+BVrPgsuH7La9dMbZyEe9HTEr
0Y4Q/M1xt3bZzl6rrF9yjkAzWYYBcSL8v3j1at6i0W8DsadmZIvWaNj2BWaFjZ8aG58Ey3/54v/6
Lv87fuGffvnC9t//g39/59XYpHEiFv/893X1wu5E8/IiTs/V/8w/+ue3vv/Bf5/S7wg/+U+x/K53
P4Tf/7t9/1k8v/tHwEQqxpvupRlvX9quEK8G8Enn7/y/fvEfL6+/5X6sXv7123feMTH/NmTK7Lff
v7T78a/f5rDiv97++t+/dvVc4sf8F1Y+N/nyB16eW/Gv31TjnzgKKtrHiB0gv2LijA8v81fsf76S
QDjAxChwu4j9fvsH45D7+NdvhvVPy0CejXQbnFDwj9iCLdgF5y/Rf6J9Abgn9iVF5Uy3f/vjg717
Q3+9sX+wrvzEUyZa/PS7mAbUK3MzEw4ffQOcVo0uIk+nLoTe2nYH0PXU+3GLKLvIalCjTtPDm0fy
u+W3lha0aOemFnddXGlqXIFlH/H8hqFJMR1YyL30VPhx4KCEP0Lr+MraQFhwvy558T7HtSgghLN8
AkU6ASwhUArvj7RwNGFCltrwzOiTne4n/WTLO234sbLG+Wb4K0Q8NzNfXW88bsMo7aBibHhF4+sh
8/kGsIvkcfa33FdUb+2yXby+X8sCJTa2CdRKzjQaea6QXq2xLFbdc8AsxutmlVv0/SXy+5ocCsQA
kCug7Z0/w5s1WZFZ5xiRNxCxdA3uKlcc0cvySaBfkc8Q8ZQY8449nrjOLn9ceZ5zMWX5PF+L3mAZ
VDFRurCdGqAEQmoEsWvf3swMEUPm98gmaKgd1NX+4HwdfmRtEb1kjeRD12GldQCaOUTAYyA+FSHE
0is3P9EfGLPeK34djsJVBy/+trLYS3sUmB2UwamGBG2JQBWWhklYJN4eVe/BYO3pOBi9qxc+sNYY
PPfrndgkW1BVBiuGL+1a4KxBEoBIR4f992+4dnjTFkKYiIOh/ee3rvo4D3taiN2q09+MSn/tp7fW
Fu80J5MDKHmHYgUKaLNqo/qtBxlNE9Q7xKQvfCUnvfRS35pbvNS85mDcmc0p+3SrblEb2ZgIfdvt
ykO8dEze2lncpLkoYkkjPERtk1/NYZa+5ZtZ4DPy2VagGqltp6/jdnUM+9IReWt3ca3S6I+Xl1U7
1EbcNq/8AQPV1lS4tvYZqE5UwXclJk+JZrgri17bOYsAY2Ka0PMai852/a57iCBSn97rnoJOWxzy
lUesXTogb5ZqLoACTWllgo6wVkEs3uTbpjop5V5tnwpLc4vxUzZsTPWodF+d4esU+SZ/sfntNF1V
8VFtKnDkuVDKczHg6aZsDBJ18MccFcHmaNbm2pNZ+6yLMnFdOHoOJKM516WxDfgm0l3xzQFLA1La
mRWD341bQVy6hvBazACfnS9zfmdv7mtisEGnFTZ8HUwhPc03WeJ1JwzHCdfYWFDs0L32uryO/y6a
8nfTFiC+CChep07fm6Y1UTGyjUWzY7y1Dv0Wl8gNRFLR71HX6vAXz/Vftpbjn+iH1FrBYUtXGEYr
djxtXSc/tf0erHJu94Oh9VMwPyepqyVuRU92dkxk5FUlWPsmHz38DAMRK+fh4mG0QaQFXiiQyy47
jVWNlIUBmP6a/7Y3c2CDU+iqn5tVRej5mlw6K8Ah/jS1uLRlq3Uyny/tJA54cUimrRrvVpYz/46F
DQe5L7o9CJ8wtrDYxKMUWSoLzXjdxK03PKQ3wp2rI5HbXZNddLUGmXlNrZYW5yADQS/S+7MWqpGX
KeTjAP2Bn6oDY7CzTRFN1Q9TqJPbpUCXJISgpF9hkjMvWbNztBKMl47Zh109UM8YpPWZo3njCtJU
hzSrHuIOzV7WFQEAHBSsKOBgZhbmIEE0XAVMKb+NRZ27HShB3TGryVaAUjzxi0a0d6yS4souIdPn
UplUbsTQ62JSlYFO6vx6NBhwV0bS4ENqSQzmJbVIS68b4+Sqa8eHrqaja7dMewQiqQ54VQ3QCFLF
mCAh48auH8s0aDBGgBAYt1EgTDRhHGkwrzFFFFrEjDxRZdQz6ZRiXLa3vFYUht/LNNsaWu74VdTt
yz51XN2q2WPFSbeX5ZjZLsfQzK4kLSI2KKfg1Y2dQzFVnBLbNZoeV1/ZTfvacqoxXNk0y40JSioE
a+C8AjEViMqWw+19W2VSwbigZ12PwcxNmAFXmPr5sQ9A2AvG4wISWDfVWnl7mV9gdOG93cVm1ZRc
aHaWqJ7dpvHnSkRFaBXIrpWY1WE02mWgEls+FrynfhTl+ZYbHCTMEQGhZmeKXWLm6IgLIJbNQvuK
CR6o0Zok3mc8ctwC6tZrN9il04W+OBI/FXSmIKR+f1vWqTKm6TAZYNv0y5/2xgoz9Blk7E6GO234
rtim4WqYMocD7w8Y+jbgH8R4mDKXzBfeoa1BCGBWMCq/z7xrs/aGE0x7C4lYE3T+K/NaoGzIunM4
X+57y4sUjFujnmp1i+XeKXvpG6G+LTe5N0L1Y4YEpOHaZbIooM/uCFzuuENQaMGdgumJ9w8YSbRi
1lEzZy79sQT5Z7S13cjV5ujEX2XAel9tPbO2dEi2kvZNPK+vDkbPmNtG09ZBWNtB2N0Fnaq3JtF8
6YFCcW9m54S7xQjD++Vxw+J6z7A8FK+bsglkvIa5u/wE35hY7BYLo4tKn8OEDPWwCucoxpcQdMu2
8yNsHf/ju+Pcp2OIBs1FTCBp6EC8DkW9CV0SvSUW9ENB+AJ2/lnf2tjM3PxrXfVFmfrXqzIAl0RR
TMf07zLTitJSw2g97GgbG/Sp2BhhvcsQlK0mO/MDWh63mdkbjTdUkO3lptAyzeAshiXz66zr2Z5K
73vNoSJaoii+tiEWQ2O/r+uNtcWOqBJRJSDegPe8nrEJ+pZ+AUsfmgvr3dkFg+qrLSgyz0J/szgk
wpD3uy+aSmqAwg4amAhwZygtoRsIMfdev+0RIwzg2G284kT5Pmq8j7fJhY3/zvT89TfbBEGfAP3b
RD3OPyvgtEv/Hsb619pAYaKoIAgAJm0JtiP1VLUSrHlecYz26pbuBqjPadu16s15jmDRt2bmr79Z
R21Q0soRQYmpt1epbm+6HiRyJPagR7nSyFgwyP2xJMyw2LaFOt8Sm5ZkjBtRBFvZLt2CzX6uTmVQ
CZce3yXbcad9Y6f/5AJGDAA8HDwOUExLodlcjcClb2Cc6hdvQAsyolmURgnRWgvXEv3zBBwlU3BH
YFgYkI8z3n4uIwFZ1BTk2Da40tNHvVA9B1Tkybau7//2BnxnanEtthrCMBIlhpc1rcd15pV0Jde9
dPOCABzVHhPC4/oZ45+VEG1sUwTCgHjO1VJ1K7bFT+tBCe0wCdZ24tmNiOBp3hUU2NKZMPusja7X
KJ0m4IlLDOcAzbZP8cDbYFLbr4qwt8JioO4nM6F708cu8JRrhG2LXqz1Gr1RVBghvIBxfO2MMTXl
bTlQRI1z5zDd0xqDf7Mo2KAdJw9B7KbYJObaQ74Uqr41ujiAPCoEM+Jc9aZ2X+1Q+fLiAHSOGTAt
1YS2vuICM7pbPRbL+2uOVOkcfUDJEOwGy7MILXsMtDOYzT9DbfKF7lHp27NH7d68y3EYy+u1qO+y
QXSAZqpiYLAWfsFo+65QrVRFIdORbmabIOcSq8Pmy+vs17L+srI4FTXRRILxCtUjWxkaYbmFvs6m
d6tt66Pk8QTO9X12WitPL0OGpdGFGxo5qSEUBaPFcZ6WMnFVt7v1q/riTkGf+Y8nuHA5cuxNkXV4
gl2c+6M8tenBHFa5adYWM3+KNw6hcXpRsxyLyV4btU+IW0G3wnx78JyrTHE7hCnld2DAoeD+96OH
X48Ss20zpfDM7PneuhKhH0pS3JrKvr5qN/aucNVZG8lj3hra5PJC/zRlLSp5lszrLrawUG0TbWb6
2xYrE5u18OvyjvzLzGLfM2JmTGtj1QMcVrtvOzN/KZXJuFXLodoSpU9WvOzlXfKXvcUJiC0brDIU
u8RU9prOIKkFZQzj7mPncxZ5ze8JDV2UmIDmwrTtYpfUKZNFk+Dh0U0H9kzUt4IJySwKexMaMVkA
tIWnPkNxeZ2Hdj5Nb8PZV9N/5fZL2EVHUrAntdgiBQmTnX0zUwxmEHpuyNHa8JBtSPjxYpdO/dUg
ECW4MJHOIY97vycbLgxj0PAGtRg62cm2ADqoA/0HxuqM7MfHti69PfjcP20tznjSmy2tE9iqNSDH
6SFS/M5c42Y9C8ReV4R8zbY1tH/NZUxEkxbU3Sj34JSJXe21FBArQBk2IojAGp/PrYlvq6DlSw5g
ThL/MLpwdJUejYmBzqSnX9ubeIuqNPSo7CM/Oui3luEAtvWPn+WlgAKuDSMkJvp3gIIsLpN6yjkp
OCzSTQQ4V74pj8kWQkr+agNkmWLND9RETQPLAwDwDAo08JyAtVFX4AFmTzptoQfukRs8y/9Llr9i
bVndqsYOOEA5r+tG+nN7R3yzPFSfffEwuGsaCpfurzdLW+bDbarwTpEUVJ6YiSxAqMuc+5FHG0Nf
aZIt0MW/wq+3lhY3l9rVWVzkjvLaaLVClCXRLAhm3B9gm9eoSq6ctUsb8q29xblOGhNk/BgM8uyv
GFwM7KIKVjbgxWenYVoK/4GQckZQvPWlMrIzfQQAB5phU9ia7gzu0w/lJgW3wxxPQqEBVd3tfxJq
AfwERQikxPqZhA4tqm4EVBsBTxm7tjp8norfYTbvUDbvkBSXLqq3NhaneXRYqscq9mD/VF+JI5RL
QnKrbuTP9NMsrIUpcd/yP36cF03iiKGOhoAZhbX3TzPrZZ5JBs82aTXmWckubbSgJNVKTfSiGXAc
AswATjO6DFTHxjBFU9mKl5cvGIqyus/xsFYovrgx0J1CZwPaQ86Sfrto9c4eLWyMLrG2HbS1oGGO
JpK8Fka0Eg+c73JM0mEicZ4Hn9OqxVMDulXrrIqNXs1GEeZSKa8n2a6KCVwyA8wuaH/nEcSz5C3L
WruNklmRCsySwFyjkpxiKtYCs6HjDq9Kg+vFpvNXBQAS5l9ejc5FoPc7otNGgn2INClqHhgHbhGK
Wfcfb7oFxfh8K1n4A4wiNqBTKEMuwsTajkbpFMYIJ1Je6UDTjJnbl6guzRO+4yHZmA8Zwpw153Vp
aWCHBFIIaCH7jBA6xq0B8TeO52luDSc0ykO3Jnd8lt/PS8PNBv53TKmgQLJ4fK2oHGdI8c6UPS3c
wi+ukd+75Y6GHXPJ369O/7KH2S3g/22Iu8xrfpNaFEWf6zYw3q9jS8mXuRr+XXrNM4cgMfPWHNel
J4hB+z+tLW6oUsYcAjIEL86Jwb+q3tv2D+bIzcr+WDOzOF8c1eJSlBjuNTIWX7FYi57jJrduTAPs
d1NsWp4SocNv9nZ1ZYy6uGEW2WdmE183SdQf0nJWzIvJLoEk9MrevXAmoVALVhcL7xYEnYvnLaQm
RnDqgnPbsG9Atov6co224McPYF7f+3AcpwJ9NoTGuFzO5v5rdchr0zZ7T5Rk10QPenuXTqjQ12Iv
HbJyN5/fmxg+euVomH3A2RRtWajE7PsCeoLNqSM/nO4bY8diFYR1YU3Oq8QFrMGJLh+cE8WVUjpj
7zVP2b08jleqC+auwAAn3R76dwUuNAZYUvktev74YV46krA8s2jiZsPg6iImgdoL2OEnrX9VGb02
QhbOiq3OPgkSd63gdmHnzhhOhK3YItpZa4pBJJEarTpi/P5G7V4MFuhZ8PF6LrwvmHBACIE/Zpzn
+xNvg91PzRs8yNY8xM1XVm5seSzWyPOBpT/fhO/szB3HNzfL4KQyKaa+ByGJlhxllap7Udj9tVKw
6MXIJg4JSKeKpKvWeeQnsqsOVpqOgemMxW2SWwNyoDrzZJJl+0HLmhOJpXqkDStDm0JhqNchwK1S
cPoMQwe0j1NvRyMqAXqY9DDTLOY5ZWG4nRg0tx1sSFjGDBCBqk2fqBBwhVqz45kCP08ZOfSkbL8I
LqRXYww7RJho7hRmdaeBpcpGKikHqanKU4wQ8+scVG4er/LndpYjyEUn9iweNc+xetAUd/SkRUmP
KRlbvQXXkQyQmk63XUk0wEt0aDQSQ7iR3lSuwePvuaGewJhWQaul1k2IJ0WYUxolendpabms0T6x
nkMU1VSIXxa68SlJ0yrUJtF/45X5swX36rGwyv6AtgUOgrATkvhNK5MjxkTjKzoR5dBQTW5HTY6a
q2alfNLNqjvUKuZoJAM/kgv1Y3XyuOgdMMUOfLrBSRj9XOmqHqjD9KVpnQe7LL4PpXEzjD0ksmND
d7OOtpuYa6NnRfW0kUDNY67SmtxadsJjcZek7mRWg+IWoi2PKIwB1VSK2LxtiNAAJYwVtodUMO2B
TDMiMG9j5CJoh/pHpljlkTpWG9rgBUcfRG+8Rpbs3qxsunWiLN5VtULB3GBS8nUyOKYXGjBkNU0C
Ujonfm7GBsX+uqh2MQEjXdmJdAPgOvPxrps9t+ltlbLYsyN2DUFNy+2ddgCipBvvh1yvtlNf2fdC
I8JlTFH8tIV0AThne5c3TnMwUpb6BWpIW80YiQeWrui21h0w7oDvD/MaHBOsmNIqXKZFeexmGP4P
e0efrmtV/FTSERtYT+org0SV79hx7bIy0/ysSPq7ehyHu1hqTpB1lhMIjfFryttW+LqZZyg8DBHB
oy0lsa9zWW918MWhXhVo4qYPK9MoNK9WJigEgyQy+4kWy6kv4swdaPFjApkYEC5OgVOTkU0GzfbH
Us2uKt7xUAhD7beZ6PUdnSRZuXIulKbQhkbYhBDDhDtathF4aWkYbEC5crqecWdorR7aE4HQjUvv
ehQ4WJBeQ9htY/y96f/XSPGd4UW2pzIBGWWGu6RKiLIl8PNuYbVTGIlpxbFf6FSAvA+KCkiD4NrP
CMQjGbUZGjbD70XasQNM1/LqzkuPMyE226hfHN3/+C4/dxdQpNA1ILCQWqJmtLjLx2YWLmFg9+no
1HoVeVKrT0C2rRWnLppBMWWW2kZAsYzpbYwgYAtq0kujwY0yy61i6CM3jx8v5oKjtTHXC74UqsPI
WezLJVNByt3jOklL29MLKQEr54jTnPY09BDAjrVtnMufFBeu20HwyTYbN2mmNZDmEgsDtpi3n2NZ
y0mdekpkis8h0GOrdq3+2I6Zx/PeLZIHExirj9d9HtnAHFA3kM1ysOol3qcDLymesJi8XFNcRdtb
1qnHnHZnJK7Fw/+frcV5sJVmiqwUYoCJCtHl4jFPtmr0JM2nslg5D+dhxrwqSOvSeerrbMZISVg+
ZlE5enZmfzJNuampGo7ltJ3KtaGp85h6NoVoZi4N4OAtToFemJMsaDfOEc0kv9vy88cP7dL2f/v7
F5FM3FYWt2UF0hueH2ozuW414qe1WKuNrq1jkfvxRNFy08E61NqvgZEDWyb6fwdJwwnH7RU4Ea+3
d+bw9X2y8O7pLenIppTpVqfCKiS44+e5pzxTZ9XfAXjrA81fnwa9vDP+fF1L9KjTdbEyMBgc+aHE
ENowHErYpv1KYnIGe3k9x3/ti2WpzyRM9voEQ03nzQwgThCD96m6wijRZq0QdvnyggMAOy0wV2e4
F5Su0mmSHJuwbcn1EEc3GmU3UhLTH+h0k8ZZAni5Ro60M/Wjbk7lLm/BmAvOlv7rx/v1QpEdeRig
uQ4gugi6lnDjeEr7Tp/rSxD+8+eBdBvtT7LRtmuNtAtdi7ldMYtAo2wxy8++D/LJQKBMn2PVfrf/
ZSryK8C7jdPkJVtla/naisbjBT8Lk/ZMCQjAio2Jy/cmJVVbiyf65IHOcwohaRp0V/ne9Fu/QraE
6v76dPaFCwBwFRM8r0iqbd1amEwrUwxK2k1eDR7gSjkiJIYEyZeP39qakcXVLJAupDSjCMPpk27t
+0RzkX58bOPCDQMojILJaJSgcQLnz/AmJ5M91BJjrqLA02yJXn1OKLn72MIF3zlzIaCFNcs8oQrx
3gKS5QLVlwnEDtlwXyCAjmPMfpTcBVz7NPBrm65t9kvPTUdNyYaPwcLo4uU4SQ6yUpKMHuuAK6uA
igFg1icQtNlEMTDpOngR2Obv1wJhEV1BMEzM/L/Ldh1r0tzs2rmES/eZnQdZXAZtt+Ktz5cGlWBo
QwBGh5WhUPz+YWpqQhNHlT0o5RtoaZJD3mTMQ+dzVfd83lzvnQAsOXPZwcD2PoPZsFyoRWLMATrG
jgF9ROh6BUjIjG9rNubtWvv23AUgHwDEGahO9AIRNL9fGAjRkLiZ2eBZg5X+FBQkOS6omtutXqu2
xwxWux9vy/ONPxvE+MUrCfVZoJzFnSMw1AoBv7Lv7jhn0UOhNTT42Mqv+sz754hxXuj+UnQ44QS0
Ra2IVwM1k0jBEP1IJCTA61Elnq4mxjNLzZ9Ivp7bXkVbAaO5yCWza7srcsSZoDqFtBR1Dq2cdLex
NNDC1c7nitIYEP7IDBqUhUA2UD/1g6pDIKoCgcJUnvrMIp/KLj9yNUbVGzJKu1GpyZ0Q4FpwOhKf
0qme7jvZg3AFfYbCNTB8BD80QcA0ih3I/iVSXgP58XUkduWTht5OeZRvrKh4yGks/LbM0RFRu+Qh
Vhrl26ROA7q1tRKhHjBUh4Y53b3MpuoAhzNuoVD5SIrqrm2G8So1aXMtZF6gzpF1yoNQoGiactp9
Q/pLSCgGSGEHhpD6tcKc8iTGOEeXwhnoVWWNlt+rrELezJRTn+Iy7LOEhC1KstWBdEV/a8lengxk
QGxPWsfcJbUDld2qsnyl45FfkuZLMjaTW7J0cjUCll8osz/ljSA7lHy5Z6RVKj1Dk83nrubPauIo
YW1BJkyoaeNHRMGbm7Vt7GBszAr8GBX/5HTUAYFvekIUAOQbrR5IntzTlsjbvozZ5wl5hZtnOpj9
oFQV6/U99DoxWNXG31mUfgcfdailGPMoQBTmSp2x/aSiQTPPYnyllA018AXPTkoPtUgLv2FNdNIT
k/q2MQGq25ONExmj3wzIjIoKUWJuTvHJHLufLYV4Wt3fQkW1dDNmbng3PMcGClNjbUNDLcWAfxOx
+7ZvQE89xKXPmZiZvZrMZ2Mm/Q50hJpVGI+OzLlrWgrfdTnqCHUmUheTAc9j34BbifFtZGiFm3fp
g5mrPzUDiq2TVSItpAT5SpN+tS2QHOetioncwcx2icR+J2PZ+wJh5j3ScNutdLXa4Qkpm06tH8s4
00A5mNyJqB1dpTIcTwz5F0W1v4mq7N0cfQu3Fu1NHxWJJ2LDwrvIGleDR3YrkbdAukh0Va0OXVyj
egR3DN1T7rAw7tPhZ5+xKXG1PME8mGOJr3XRHDDFAwZCtGJs1zGae1AV3srRgoio0J9Hbh+MrCqI
l2Ay/C7tpf21orkJPZTOhik1e1H74sbsKxW0jbYZaiS+V+igu4nMU6hP5mZvupgQUoUPtfe4QKqq
QkEUt0WFdNWIQOGupkq+V5TGHG4xe1NlQacMTbxDxjTVYVLWGMBQjG+gdDtgkvs2h0KKBxbdb/EY
t/sMnJ/fI8klQs2pAadugYL514oYEN/iyuQrrYJxbBVj+zKrQA2XypeyoM0m1VMncqephlae1tvX
RpKzLcRGi+3MwbZDparfVJyBA5nHJxbJK2wj4Y5Oj2nBQZinpiB9CChAF4JYqT8USjz4HY3vJmLk
J4WxYmP0UXccdXbPRh112IpFocIkOiyF4lVGjEovuLZ9PpaROyrlj5LWj13Jcj/LMgwd5hj0B/FG
5EWtUvkoeSiuMWYG5H20ISwaou2cqqAQ3ez5dtLmeR61y+8wy/SQ21AyqlPIppYTuxua1N5BEReS
fgPikGJI8gDBSuwLOTx2Qj9Qcy5DAucWtHJwPFYnhyiyxyeqVhBUcYxp0zv9Q9tKJaxUDXPtmap8
FRlEEWOFxz5uf7YbQDWycWgEAh2FD6GUEFBKp8bYTRDMAFi7gr6gkpefzKRoA5rXyh4JApSdU6mG
g1Y/KanxbUDFrw1UCc42nYhqnxOqhASSgX4jEKJZNLXcUuvTp4xG2lUsy9pTocSIk50EI41tTwJr
sB9amt0lvbC2Cu2iwJrM51YTj8PUq6E+OO1VMarJcepl4kLA9AVagRpI3en0dSoMAyyMWXKYEEPB
/wpwUAPqRE95oQDdWuXNY5c1lQL2MdXZFuoA3mgsHnWKNhKBYUZwJAbLvzDayMLFDBsJhJ23h8IU
CeQystzw464xQ1uvp5emSIewVgDk7SBfGEZKjjEfMJIdSz6yF8UW46fRKb51U2F5AjNaXp5EjzHt
mpNa8BxCI1odUD7aB43F16xuRn9A3h+W0Zih4o8+QaMIKyApZjw5w2XAUewPq4jZnqDixlR5HiSp
mLeZLXyr1ZvPLYIrvyom5ltpAV1FDC24Nh3vS6wsg6pDGfkQhuzdZjSEB8aaEtfGQCu0G5h91Qpb
BmSQjU+4Zvhm3SruqPIes8cVyOG0Gg4RWpG3OHnal1KzErDUJY59VQmjdiXvHoCpuNOTTNRQeKU3
TmUUPr6/9vK4dU4V7xvgv/qhdYceXhdaYSAir3Op+qOqtDc5NBADa+D8JsvYU6FPeuLGkYMhJriQ
66Lra4wNmPYGpGT9Ucdo133EsyroE+dQdwZm+Se7eCAdCBQCzSJdGo40J9cTk/w5kiaBLo5CMIjH
VFajhxjBKbqJ3ivjJjal/KFMPLZdGusZ4MKNngEpNkobNJdZhB61JePhZ5zG5UbNcnataepLpsPF
gY7iBvrR14kJeWhZGanXMuMzehmJC55OFUFfL91S7Qi2l1neQGIT1WFSYYjSRTcFxFjYhCQc2Tj8
yEFc5JdApIYEafVVO0B6AYDfJBy4kW8irMsjla1fp0WP99XbvL7qmVFuRRYx34ntHxIBpwei39Zz
FIjyGHGCLahaIsTfKghqajVHs9T8HJfm5JO0NIJI6ck26ccTGXpxHEZaInRScOxBM6gqpRtn1Mh9
ldalhUlUI4/wfAw0oHGcauBzc7W4HwRKgC7PDIA/O1CGf+qUWASjM5XfWqkOYYQ+VmAzpd2T0h73
6KuarQ8JGuQVCIotNyFNClY5MKlmU5wETaHzYttkox7vhiG2P/UqnU5WrdMHCi2qjTO29jGb5koi
loxug0miz7jflVNts9EdSfZYMFPx21GNjcCyCdsXqAALl49gZ4q0dPhsskx/7gQ0M0YmgccVjXMH
FSD7WaWj8aA18IY0Z1XhtgQKDobSi1Nk2l0YtfIpiiryqaLgnhxo/5QrEeggdWFc9VRvvtWINPBD
Q/ndyRvwlg5qfpVOfAjQsLuTg3WlNZV1rNGE+1bbtWH4TmlAF4xE+hY+FKwpqX7TihLV0txuw16P
jB9qn8afmjqKngaZfI/H8lhKtNrKjpWghuTO11SJ3SHXbH/ELz/E2pe2zjGO91l28WfOh8SN2uco
sQxfOk68r4ja7drEKeEp7Kq+muAh/LiI0vtKQrE4d8Ay3xGr2JhZYYNauKWBncfZwW54vlMMFm9J
luZXVu40x9JItR2hU7sbVYP7qlnk+4hbnwBSYPuoqH+gQ1ckG9loWtAWJehCy8ysNqB7h/vFcQV/
AW1ukCXKI6gkyB6Dy1VocR59QdmzC2PIR0JTu4t/WoKVHq9bflX3IJGOGzP9KixESoWasaAzEw7x
VKu7xu1XHmOUkEa0gjqke5pdIjDGSWiG1nFrjGO4jiQY787l+FNKpdtZg5b7daXUCFWd/pBhem6j
tnnuV8kIWtgS+j7ZnMQZoJp0oyKtbzMVDV5qTDgbEMdoNo3hjBFEo1qt9FW7GJUwK23MrbC4SQKM
OtOgY1G5h0s8mmLkQaNAp7exOrIfkQVtSaMJzZXD9B+khsCjoNmOxgbqxyhavM9FgQXLbTiQCS2i
jWhu9W6lrnOxYAXidCTWJpibznjJ6ECUTkkbXAaBGiJkRaMGs3eDRzEMpyAqcYfWa9ehBHMOvUxF
NYCkQCsAMBvaUot1JY3gVJiTV9bxHmjDO25D3oSSp65Dr1kHYkpoGChnDx/nwJfMgiUehTI8UhTq
FuWYMk/gsjp0k8eyPmaILDfA++wHnUTbnI1aqFa48W34hz1x9LVOwEXjmMbAMNsM+nXmgsqb+lZR
T2arDCaCp9osXbMucuTW5AvhI7/SRDMea3NqXWJN2Q7n8/vHK79Ub54psP+0Plc93ljnJevAsZEh
nw+r3Tw+Ok9rz8hL5q3NCp1XhmzwsaHyikzMBjZ98XJZ7eQjkr/JwyBDgJt90xSRa9E1vNZ5nQZm
LDQXNeAItbOBR01KtREGapJV8zRWxyrnflIKN8tWSvWvdZHlZtXx+TC7gLrhGYd4Acws6tgGRrr8
aFNj1P1bvlHAtMT3hR/52g4dVL9M3MHNQE+IOeAHeVofDH8lNFp+CiSToAQD+xnSgMVTTfLY6qzB
kB6l/0vaeSxHjiTr+olgBi22CWQmNYtksdQGVqIbWms8/fnAvjOdGcRNnKozvZhFW9MzAhEeEe6/
qNV7ahCUX+o2ah65lZEOfZDJyHYVtYERu672ptc1fgCdYkjVz5HjTLdRXg2PRTNz5meS1pVeYjm5
8Ti0o/0p16rg41w03RFNNv2T5iN2HRQ2UihS7x8DKem1HdifTxlmiDttUPPnzqhuh0LRPk65ldwU
Dpbsme5nGOxVDfu6rVPnIBlq89DKaftFyQvg2XNLqkfDv8UfJJWSXaHU1qdqzrJbNKh9Ou1R2V/l
TZ9c6xauDRXGN/fNnEfXiT5aYHMW0YiyocaTmdHDlCvWtc8d+1ufZ/qvy9tlba+eTraQd7UyjNHn
GJlsmH1o5u61NxWrLUTVWmMGcCPytZCSyYSih7imY+w+xQtq04LVbR0w3fbAqNiB1++VfXLYks1a
2ZqUGVnFKumeaqBQxwfaGUqRBIQ9ki1t15gQOJIx2eWhtlHT3Aok1BotLHwpPEFwyH0NC9/aRhW3
0l+wi083Ir2vntoanHj+R7lq4ayfJ7aQAxyrS6DRvTwf4ghLn3DwLq+G1cH8G8IUIL1pQnWPXIRk
HJzj4BeKHTgGb7FJl/0r7G/GoekaKhe0psWGIH5SJGheG1CB5UOQtD+SaLway29+7n8ME3ljSGsH
/1k44QMFVNVHdQS1LuVfC4k3ZfwzN7SDjiMN4IUqeWjnkPLD65y9NNOD1X+S+sz9k2n9d8TLlz05
kmZ9rAvgFjCemy95fq/AllJZ/JeDrJwSZ+Ncvu1JEPA1vA1DprW10LUZFJqdzn1hI8peTc7nP4iF
PfvCREQeRWyJpHrW533AnHbtnTb8VZf+1Tw/pbp0fTnO6pKHBgDLms4ImeN8TOxv7tAVcaoWtb0m
e+7UaKMZt9Iqg1j9bwjhupBTy02iABaPb4ehi/TYTUMJBes9ykehG6KXQ5VKer48rtV9dhJUPOJs
LX6jEVIXo+NvRfse/xteZxtrf3WnLa4E0LyWPq0QRkUiKjCpm7lznCNdUHCy+bvEf2qjb2X/8fKQ
1j/Vv7GEg2Qs/FHVJVmG1W8/jI5yV828bC7HWJ02evtL2REUsmifThu/KJKB0klumHu1So+KNPCM
2TLk2QojXJ6joaxHyydMndOfGayDzf9nQ364PJrVDXsyGvV8cfczVTBkLOCPmSjm0d3cD3KyM+Py
xez9q41Yq5/nJJiQBbO5buIs6ZEQSJe1ZiSwg8IuyL6PQ6cenBkEd2NJxr6K5v44+UP9wU5GN2AS
JotWxZNiIAepSwd5QlkGp47GQpWrQ4Z9ouvqS7tapVUyN/mT1GrRl2ru783QHj0KJc11NUrf1Io6
hdPl9R6gZEEhWitoHYyUZWe9P/TQLq+tOaxuta52bmpF67/GUxk8O0P94M/jZ9SJKNb1Hyo5enJM
/zbWlFtVMp6cxB/ddKYJ0OvBPrfocjnYX+xso69uckf7pIZa9VhnqvEKerguvL6gyGqYM1BAVfFB
PhZjzG8upZ3h6O3dHEjFy+WpX7v6wAb+d9Uun+YkMQ+RTZ9hOYBUlHUhjB/8a6RYShQ1s4MjbQrn
ry8rVHSX9r8GuPw8nF6mZgH3QXaD/tlGEaiUHx1KSfmW0/pqHNq5XBd4YZpibq79bq7MZcOrbbuU
BPDVuku6g17+wVmDUTcKqKaxsFaEM8BCkRSHsI5NDzbY5qoNEvG6Gja03levCadhluGefKUpHBSg
0pVMfaA+pHeLK2548O/Kfbsvrg2ov1tcxNV1YSwsKpw1ydCOELEw9TTp5F55E3YNgl137K+4fT8j
e4YYwxZIaC2p0RdAz9oANg705Hx8kV0pyMtNXINwDA+6YtfmzW6sNnAgW1GEtW6bjd/b2hJFvav8
v2L5eg5+Xd5PWyGE9RB0uaZGycy71DgURbaru+dg/gO5DEg7Jm9g+G0Y6djCQJppsmfNtADeH+nU
ueEHfU+riTbG4TNsVbfwpOulH7K/PLblr55fjd+oQgunDprLe4M/e0ICfcbCOpTRQbQ/+tH3ywHe
P/cQouZVDa8NIAsyBeeroAA/XEVSA+QjdyQXUyQHWPrUyr/kuDc+8EwNPshyeuOU2nBnVbLz+wiQ
BaUG5gRshm28U1EGW5VKsk9pqGy/SMFjmG5wrt4npfO/L+wpc/blPEkDXK0bwNFKmVdXIAyANQ55
cpTmYAvZ/n4Tg9+CB8WmAlC/KL6fT2gWyd1ULYQo5wVV6H18sPbR9VJRXHw1frfehGODjLcUAHAk
2MAkCcFm2BWxTAvXBZd3iLVHRfvc0W38vSUiBBFpndAXMsvow9GdbsY7ZN5uteN0J2/Ka72bOeJw
K4X/rTBrcMCFwWRpLddhH/Su+bTM3LK7Gq+5+98pA4g3YSGYKGkyhYBQWxlOT6LdBrm/n3plN5gQ
NKZP2RYobWtkIlCRl9g4z+EyMkO6VUvtox4gMz1Yd3GK4kg5LvWouzFWbyXV+pzLJC+6eBu3DjFL
/jNgwKAsTnxJNeHqnxRal1lZ1rtKt8usxrXM1Ns6UsRsJcYQrvzqZNVNBvjVpcC8WzaZusUBELfz
WwQ4eAp8Pxl0q5Cu5CDIB3mhYkkqBJvoqgzCjw7tvnnrLr46lJNAQrovy5bSX8llJuIBbVWWq8s/
Lm+r1RUIswB3L3oBpliRj3EfhWJFBKmv3KB8nQLAIOENLKaXOPndUtEyb/B7SLX4imrUi86zEpRG
FHnL5RgOX4uAg8rfkKRYWV4LBQX4qoHnnakJ89Xytay4KUY3xvKqhLgETB2k4uUpW/koENjRHOMQ
xrRVFNjQFN/QE2MeXHX6ppQ8jYoNBYB3FHbmiV8KVwjnWb6JqPWl511lDCbsIIBZpnwEsATs3qa6
vjcjaOyqF+6xZEGRdGvrvINsL5Gp6CsIhNIXQtPp/AvlPleX0geSUwC/gnNZ4/lTP/v0SWlCT6Hq
tSUSa8FXObvX6r0JZK103C7+PfdnLgLCzxDOy3yICpYr+IIRDEQAK61I3MsfUVn26OmdhhAsEQM9
NUTqICcLa3HUsyFS6ql1rZduj3QVKm7WPoOT6Mqw2wNvUz/0fUCOE4ACfFc8E7jtClPbFzpC1TnQ
pPRNnI/MtKgpRq52BG8Cdfm4Vd1+vxu4SslkOjIVdjCik0+a4xhRqRIfM/8gScB3kZxxZu/yRL7P
hQtQFwAtaUrDbFkYVtDOeRr7BbVZcD31iEWL+pgM6d7Qmo1IKwfYeSghsUPBj7poziHR3UkvC3PB
95SH4ZAsAiabnI21yaMjgKA4QF0uLsJOqPQSpzfQ1G4ngytDsWLo3Ti8vjx577MvLGi0UXCE1VCd
ESH3OUraIMxS1rn5GoXIi/PBvEF1PkGDgb8abLwm32cuwkFWp1ZvkGzFBeFEWQwWgMIbjywduUsI
yU61cdVdm7eTGIZQq68RGDYaLeIqXwSgePB0xFoZ2eGNJLy6GMhPfCFGg8+M8H2yhl6u4zsdD2ME
063DIuHUeAuUEjWzwDP3l7/USr5g7hZbUWoXNgrAQr5I5j61gIZR8613E3f4w3I3RCvicVrkUlQP
RZGtkEul7TxFnYdc/v3J279WQNVVHRc2XFOn3fgrPiCT68qH8ViCCv6TdMHDEn049B4hz4irY5K1
iYOnVFyg1TvbntHltacJCan2cHkuV1KGwh0boyqw8LB+hSt2nHNOt47Tu9OoKK+p1iS3nRkE3EsH
QG7RNE4bz8u1xXISESrD+Uw6jYpPZQxHdfFfRqHXC5GCQ6lq3heHsKJvfHmAK8coQkH/HSGy7+fx
qG8lHbTt0W29Ya94yd6Sd9Wr/aHynGO6R6G9YoluXfCXaROWy1lQYbkEVQi0yCJNLT3TRfrVOC4E
ja0C0UoS4TQByYBEBDAO8fJrYd2iwnFHC4FmMy9xq9go1qx+LVALsMaoFqKEJGxtB3ptZFZE0I/T
2+O1tXaL3yUVWNASwDkvf621AXGCQUfCIg2cgRAOPEpmWDT9lurzta1UT2a0lT1W8vziRPXfEMJ9
RmmdhO7riGWoMcHoL7N7QIJ7PRifskY/DNHQ/cFZCYdGAUEJsZ476nIbOckdxWhO5QR/gxUPaxPp
Pv86v00XS7GD5OkbOX91BheFR6oNWJiIj4g88+W5ghThmtKDroc7bWv+1jIGqR7POw4vjkphNE2j
j7ZvkOyl+ABh/1hn4ML/wqt0I+Uun1rcQmgnw7PGdoCarnCZgWwtpXXFa6gE9bVzihY1iOlDnj1f
XnHasv/FONg4mho1BgflYiE/kI2wYMOA0e3B8mX6F8tKb5RuPKLw4spd+EFRubMVeJfcAQkbm7tm
9iI1dKUfnfI3jytX85c6OhqQ2t6xHmYrfhkh36vyw4wKZaLfNcpdprzGnFOqntFe22jbrE2TJfMP
9M6Vgo85dk3WAoJ04whrdvOpTV+m6g8+xUkMsd4T+rrcaxNvRSgBezOLfjidfZiK+vHyp1gbynKc
Q1NdXB9ENmwy5lOYtBl6Mtz9+/oGkoZbzD8vB1lZvuobmw2eHhxRR/jcZauNUVj6qOoYvbOXwlo+
+LEWenldAWPWEPm4HG9lUKqCI4KC9gklQHG76Gh2ZX7Hjb9Dq6ptq+e2RPUmdX7/OnkWZkkLJznG
Lx1cabIOMZs02SXRsdzKK2snAZdvDYgCNn6WJpa7JyWZMzgUE9IgHffh5+H4pntauks7Yluw+V23
ZdHEOo23TOzJiCA50F2fifePqZ2yq47l5+5rhDcUctTFobsau411vnI0ACPgAUrva4XGSbppoqSA
nqqNUBI+xvm3MeRpPz4k6PX8/rI4CaUJt6AEOpafVBouhOB0QQUb0q5SCg+jxsPlQO845ss8nkYS
FjyI/7quVeowEm8b2agf5kH1gqg86uB5u7bYU/nctV3sGk27MciVWxChF14sxxF3MOETRuEc6FNH
6NHuPTP+5Q+fy+k4Qi5rb6v8sQD6uTHYldPvLKJwuKu1kziS1iwvEf+4EHRelkU6HOpdvZvvETva
1lReDUl7DkcekFWIwp+v0wT8fDHVWQdOqM52ua5+kuP0x8a4Vg4pvF2p6OtA1ejPCYeu5MBsHJHP
ggrXBV9T1LCvsmYOP83lACdv5Obm1nNhQ0vo5usWLuvnQdGHT0ZbbkGz3kkEva0nh/4Tp/KKRFAV
gfHPY2DRY4cpOTwxBdn90DM9I9v1O3Sxai99gMTqbYNp1+7yvFP+ja2ez3U0tHxhuaKmeB39naW7
+jq5qjAsqTzpU/334EVfk8Nm5Wb5o8IFgeIM35Y6JldSsX9Tl1FtSTGUZJgvtUQJzCi9IrAwpDTK
O2q0N2mkDrui1Y0PQeerT0VjGB9VVcck0A77B2iMievz6v6kjCD3c8AEege/ImzbZ78BQjvmdoIu
dlDkuH5lqHnFUnIAG/081C1EAysab83JqB6qunmtNV3d6Vol7ws1eZ4jR3VjxSolKoOjErjQGGRC
SPU3DT6bCae/QhmrVMufuWzlyJsB3K+kiM7hAH/l2DrW8CINQ/Z9yLLhqQp15SUc5vpTNFIV1qfa
urPMqLqp2jraKiuuPeK51KEJzuPCed+018fZChr4xngFTXsH6yzJnR+6AyZjKIN2u+Dz5S20lttR
BKVUCVmNVrqQi9CioJcecu3nAbp3pMfR/Jj332UMHZ1+Ay+2lhHQsqaAr6G1QfH2fJU6yhz4tcrI
SucG2qmR/3V5KG/1rncr8iSAUHwrM60P1KRBfPnVVoKjFnTQaz8aVvrk2/uiomIAdVkHDzFBoJwh
QIfyY0oHwe//loyfppPsTeYA90SpflXC+7z9K45uFK05zvKXyz917bZ1OhVCeSHzBwTnSo3epwbv
BjG96DinN622pQm8dtL8G0cTiwo0pVuqvVTpddTR/3lvLyaxW5Dh1UVrLhdt3glkP1n4tLpVjjNP
8RbBFufRP+LxexU/RvfGEQzSj22g+/IhxQ8NpAX8DEn/fUGXfpPWphXSjHbJczs7ZMqLzWla/NSr
r/mW5siyAy4FE1ZVZgEUynx2SG3pLnQ+lxm9naYtj4V37IvlALHwxMHGhL4GHKXz7aGbKYwXpQSd
0d4VxrAzM7qbQMDqR7t+yer7JHwdqSj7xdblYC2RA2xZbNlBfPPrzwM72VL3nSKexvcGtrG4jUSv
6S38Y+cGc8mDtHElX1v7Nv5uHJJwXN7dfsaFRxAlfLzJdK6GOrlPOy55LReFaPIub7OVjEM7g1n9
RzRGbFJpk9VryFlAC+6ML7Nq6LdcAYbry0FWXwAnB+HbTfPkRm53aiY5Evqq+ux/Q4fx19C08W4M
w++glL4kTbz36/hKb60fCRaVu4FLSZSGW43L1UsAU0rXhlXEP0JOaa0g84uUn7GYUhUPJh258Qpz
lQhh+PRq8uxb6Vr7tTH2tY+5yISovOMQlRaly7JoyiV7pgsW32kf8zsT4APnohvCpmTSYWuA9+H9
/Sr/fjkHSs+/cd9tyrj19QoSY1E/yPanFMbf5ZGtD8xBDhgzOEzihZtl6WtjqOVW60rFox/8VAwv
lY55sBFlfe2YMC0QW7HVd1UWZZxbxVdbYEvX9nExebDv8APBNlLeBd5mml67LmO89d9oSyY4WakZ
Epp5tkSTYZIs7ir5bXa9SE79CeBm6QsvkovGgjkWATcoz4aLU23vWtNDNlwVSHEE1tPlb7SaMk+C
iAUY2QrVUi8IstTMFQ/JmAx0qHNsj9iwbVyU1o6B01hCejbgK/eYtrQuQhpj8CEL7d0Qb626tYOU
jMU+shH64WEjrOtqrAdwCYjvtgcHqeb0kNwHR4ODdBEj6662ttHKKkdaH69InOUWXJmQM6o6iULD
XETfOmPfwIH3i29RBIU43FroK0tPW4rXXDGXIoLIYhpAX1m1WsEaPY53zi2cBCwVB6/5sN1TXsv6
pklHgyIsDIs3u/WTVe4bZW90NbkBdZ62HuEIb2HX1qbNxKMIpp1DCfbduaLbw2SrReeGo3pMTEBr
wJIDUzrk0IV/f43DYITZu2iTc1EXElHQRDXSHYzGGl+m8C+UhHivx0cNCTdlzu9KaPm7KbU8pUW8
oDLHD5fjv3EGhevPWfxltk9mszCmDC2fkOJPjMJL6GjjUUkbrFKj6GZspXSnj+Uw7kZfM2/LRkof
nMKi4yLF+k5S+uxn6vsf1SqwnvuyaO+4BCE5NjT5sQtl5WMU1raLGJ6NdqgOUGkIEp4fqAdLHZX0
lA7MdT8koWd0kuOWTfhXNWvSflCVL3MSto9V0QeHtsBlsjeWrS/J8Q8F7YYbXjr1Xm1lnFD0gVdA
qfuHPJeaXYVk86Fpx+5vQwoM+ClacYttnXY72crx8sy9M25mLIuwGmQf28GZWPxykY+ggT4yjsWa
UtlF38aX+Bf29Ucbr1lYA/4X/FrufXwHn7bN+FY2gbmQBiHZ2hjOiig2hP7gh801sCzrkEicyEg1
boxvZUufhRByFWqRpdUixYNStrxDf8Sjj/BrnOZXyWdSK+swsT4NVG0au7pGJfv3y+Jn4YXcFeh9
pKDHPrhGaVzHsnob27mnpt3GZ1zJ+6dhdKGO1cPy75OJME6DSkk8aq+J1N7H8bgxnLXCLkgfSqzQ
+AFuiU3LvkDAEYEYdBkSbTc6qAwsuMBfk3MPVAJaWvLsUxUxO2R9wqg3jwbO8bDVXxfloo0vu+QU
Yc+f/RRhzyd6HemoCC+IfvTsMYNy9srz0t5cbLRTt/+6EW91sRIRj2TKlFQiznPMXEpp3Pxzde29
8oN2WGw8kEj27GK3lMyCw5ar9dpXJZ2+yV3jZCGWYLspp1rkU9I2gPmh4erY4DI2Uufa5W457v4b
ZDlGTlIn4PjWKCW/5XrSezQ4d121k/b6zjrm+yzf9F5YuzzQGcQ8T6Otyq3LOo8Xl00TZBpnbH8I
rvr60fkcehJVXv2QHXTI0aiZbny45cIoLpTTiEIKGOZKzWMrWxDP8t/j9YxFcu9qiKAB4t5GD6wc
u2iE4/EODh5Ixrs7uamOWmny0RTFa7E3GJ6QZvKUaLz+k2GdBBLWP5omCShkVHedl6W7Xxzl64W6
oHqYD3pbGgWrG/90WMLqH2KtbgaJIk1l7BbdhcJFuO/79HU44JnK68nyNg/1tc92Mj5xYYaFj4r5
QJcl+CLVD1X2Bxfzsy8lrMTSnEcKqdRMZrN6GKboNmwDaqaFx03lCaDvbh5V16QAPKmJK2vlRvz1
hYJyCGVpk4KjcDQkmWaX6dRRacw6L+mzG3tAIK8zj1A8tnLlWiahUgtUiOs65evllDzZ5OpcxJ0z
UGNY3iAS4igO/rej63t4/GJRVT6BC03s3+aqcbkAlWey0U3YLiSZ87CdnDh6tsg1B9Fni8dVZ2lP
eQ5Jr9jaDCvH/NkFUFieUlkOGZAsnqQ3wZV1tdzcteNwp9/+LxoZK/mEWIuABT0FXGSED1cpvhaG
dY3P4a2J1EFDDXb31tl802K+Dn5c3ugr344HAnzYpfAGTEiYxCxp7L6qlkd+hxal4WkWuNdkixG1
crrRtAffihAJdSJnGfTJCgmLoqtsEzB2TEex8f/O642DZm0YpwGEJ4Iiz4NVy4Dw9Eqdd3Pg7Du/
fjTG6u/L07U1ECEt5lMQzH7E41Tp9XvNTO8duHeXQ6zs3LO5Ehab3ud61yYAndDKov2LG3A4ojAX
vPSvlwNtjUVIgVIw+OWscjkfuh+G6dXVBsx/5e+Da4alIxuAZsFUn390I0VGyJLAHDttd1VY9rWv
9d7lIazdL7gtmeDwQTWBlhViFDYIdODMgzuxbIHhs2MoIKHwZ179Iw2y1fNb/qBw3J8FFPZLaXTm
kAQAjqWm2s3+DzP8yfN7l3d3lbalDrL8LSEW2Q0eLly3BWwvpAI/0FNrwNsFgIjXhddpgR/OeEyh
XhbSa70lK7BWPV3QDUBKHaDOJNTz79VGcdJqGmsbSnW4Nw7RjeOqj+rHf+pj02da5N7WdL59IHGM
8NJo3cIDNgyRyDUmOYqipsmVnyfkBymxuy9lKQWxN4+xNnipo9SNN2uFf23EVn60Gru4M1XLwAVJ
dRYt0a6s4EBUw3ztj5Ey7wOEmd2m1sJbyylM7i9KCQDS9yeTdl7m27vC6ZNXvKO/ZkqZfpULNfIa
uVcbN590pEQcOUUhqXKi/SjNP+PC/jGaRncdqLn0JXCwrDTm3Ni1kiQfe0XCb0H1qz3w+vGYyUrh
2jZGP2oTtbthsFU3a/3hynak9naa+W+ztNBvCvyw3AGdZsQbWvlH0cr4o8gwN+QyUK5Ge6b7FmtX
LcKK2KhwzO061fmRVIhxmKOGlb3c1K9GWUzybi7a7s5pFPNHbvnfm9hCX7SlgxGFbb9VXV/JS/Qt
qXEbmFAtYmjnyyMx6HvFE5CNwfii1fXOkIZdOl471qff39MLm4Yb7oLz5MA4D5QaaoUsEjdq9ej8
xOTrJsH/2kIB2ZWxT9zCla4O6ySakAVHZZTtoieaD0y8rmiPH2Vp6Wt/vzys5Ve/W+gncYTdlcll
1iAWzHNLnt3RcRNasuqfPKBt2JCUTkGVvrO3HDBE1waJczZsb+TSXexHkifzg9rtqtqrQi5jyHcf
/mgK/4EaU5m1RWCpmrWJ07/dpZPw6FiddlS0+RMa0oUbZ2W9lfNXbmMmvGo6nyAuqH8JMzlp+CTD
x6D0WPXBrZHa38NUsdE8HGs3UCTwPV0q34EevZf6Ob8KJ+MRBLu/0cPTluwrftDTnyGcBF2ZDFKW
UV5yauyhZ1RRf5Sddcic0lOlfd2bSEv/arLgoEcPRl96ba96Y/JElzaUGxTs/A+Vjxh44RWtq9rj
B994NOsbv1MA6UXoR8o7taCaM7yihb7TZ5ShhislvRmjxk27RzPtd1OeQMXe+058PTUbh/fayXo2
y8Lhk0x6W1l4QbgQDB/LUbptJ+fRigHY5MrOrDLU2f/K+S16/W0YEPFWko+/v2FO5lfUaynopQdj
RW1N8Y89Hmx5+sOINtaS/v4bAt6h3axo4D1ByJynmmm2tKiYAYXh/FbOn6Jw43a9skbO/r5wLc3M
Ie8Nhb+/gA/+MZ3UD9vl/rUu0FmcZZwn9+s56f3ZqcjNuQ7mGqUTfY8NYjo9Vuptl+0N/9YMn/tq
q4S0ckE5Cytk6jGzfccC4oQ4fHhXNdJOrcyHUWueLDs+dljs2lH1+xf9s5BCus7jaTB8iq5It95F
6bFJDqp/vLzw1mfTkrlGLN1VKLfns9lE2eB0I093ZKA/liiupIDXio/5TbBp3rty+izVzv+GEpJI
kcdBYPuUIeQx30Wlvzcn/2PuTx5WMr+/n85CCRvaiGOzr3tGFeKKkORexpFaT78rJMaj/DSKWCtG
ct3HkXBiSWQIxyD42gBKGw+R/rORs40Rre0uCvv2gtWmMyTeHQM0D8PZ5uheqDTJTYSlq8nuMq4v
r4e1JEGFD/7pUmR4d/EJI6VDtxHPxtLCvMDuWtSyu9G7HGTt9m2dRhEWNk41+JsgMfz/Cs75i3IX
/1pSRr2PywfpmB3S47wFa94amrDS4T/lSLbr9AnxktOKm8F+3RjW0hsQTsmzYQkLvJzK1CrUGJr/
WwcooI4+HJav9AeEp7NAwvJW0W+O9bKf6bZbR98wD+YWMHvtSDwNIaJcEDYvp75HrChvQGlm5ZXc
f6/kW6V7zaLgqOb50UhcvX9Bet/YeihtfKm3nHWS4Sd90knw9EB7xUNWdoc070bdYeWCejY64Szs
8rjwYR+0iJ/nuLQi+YXePQ+zPjb0Ler88rcurIq3Mv7JaHycRKVmXApqqFppXnXMyz3w1AY9z3wv
XTvdxhZeHRvOs8vNeKGQCItDimI9jTA1wMenPNYol2ed+qCl6cal6U198t24qEagOMhT+t3TRVeH
mXURIDeVHpyf6a/8q/Q5uQkPiQt5GB6j4Y6v8keJxLtXv0weNjxed3V5x62dyfiCcZuh1gYxTyjG
TpbfdMFMtkpnDshrJXhWyptST28RsN/x4NxYNauH5Wk8YdkEXSdlE0K01EajK8NB9ypxq2InwaCc
jOOW9MHyod5P8L+jEy5UdRb0iVXnwHduFsXZ/mo4wDc8bk3i21Z+F4eXFLhg0OzvsE/yYGHlVmis
/kOMepN/HfEGLR/0TSWb1X0NYX5BP1kIQQsrkxo29sESLU8raZyrMgvlD22QJRu447VrBhSw/0QR
UUJKrbeRVrH+5cnNzAf0bK7VEsSCre4vr771HHkSSVh+KijLiPIlTuutax8XTaPgPrhTH+XDIoO2
2X1beQsuQHFUjSgrUzEQDjA8t/G1SflOi01i8Zzte5qmOMY8p5saaKtL7ySUcJLpmTxiDsFZmSqf
Wy3bGe3LkMx7a/hWjeNxUdco5OfLs7kVUlgcQzEGaqbRPXWcn6pS4pqQScYxtfLpk1pXX1RwKTe8
MJtdE6tbar5rC5MGBIoU9HUgEC8p9SRFy5nTwjTHZtaeYjAkY34LDGcDwiimZWwMKfP8Kysn3Hmy
rA0daCmwJKmLlFa3C2fstP2fl2dxK4qwRoasaVMrXDTf0pcWXQAsdHDL2ciDW0GE1UGHQ7faiCCj
CuHGd0O7dHFluTwSMbeL8yWsB66fVYOqpuwOeeHKKXz1j6Hs9dK3Gu+DxQDocriNMYkiESF+G3mS
tUycFt9oo4N3Ws2+VjcqKeIqF0ZlCCkjDKJ0tBw4pO1QuXH/l9/gHSUpV76FgHT0U6lMT3Pi/eWx
iRlRDCocWyVuCjlIc5Ze9aAGutcOrwM0pVKK/o+TKJxYc2BBApIYXSPnuwSDtaYqKf5soQuXRXx6
YInjWbbz6XYdE7sPMtafLEUvpoT5jg18/g6Imds4W+/+rYWx/PuTYCkys0aQEmywY3Swa9xB+12M
H+Hlb7QVRkgPRpHPVuSnCgTm3QhahEQ4WX9fjrG1DoTk0AedpFRvn2fKdpVfAaWivaI9atLxDwKB
k7TpU1FueoPKncxZTNYOzEXCawqeHHB3yfRZU6tdpGws7NVJ+zfOOy9oDMO4IS05ovqZqZrrj5+N
9k80yTlx/zMYkRkf2oEs5XBT3CQZXB8rqWj6y3S8yzO2NRJxixZNkVczQebR8Frd2jXcMqVW31hl
qzvnZCzCBg3zoNAGmcVcBOO+8HGJBLdZ6J7vP6bG5P7fxiRsU79tpqoOGZM+fJ+aDBrWp7mxN0a0
NnGLbosN7INimSZMXD01s9NSP3flJnWzkHaSU+6KvtkIs5a3T8MIE1f6szGmPTpF6XSIpuPUaBh8
3trN3WB8Hsf26Awff3/yQAUiAMAt8r24j2GNel5ZpFIDzK0WODdlEe66ttp4na5NH6puDqx8hONp
a51nNzOUqjwPY9nN+te4ucWKMNm6Jq+FQKAI82ED2u47zojUWkhlTxKVhMg4QpxxQ8u8G9R0Y7W9
u40vpwIPi0UAGTkdTVSuDOBzRlHTY6wcyvvMDLx6aOhRQkAt2UeZOj00qvIBuMm1VaXfpMy8d7pN
eNCy3ISjCcMGdJ4N0O8IBAjzSf9F0RO2mBvedftFEMx6Nu47VE4zUI3V1eU1snJFOgsmrH3HbKS8
jdFhVOLUM9J2b4I7SCtOqsTt6o9qVO8vB1x2rDg6IJv4hdBx48kvXPzm3pqx0MRhN1chxyJAuikn
vBIBPYoFXkVDj/basphOTg41j1ont1W6hoqJEthLNjsbO/kdbJI/exZCOGmtVNZj/LUontHbOeIT
dxxvoSZfmY/pM0PaZE6vpA6IJItcBACuRWDqfEgmtpFFmuF9tPRFtKulJvi/6ousLL3TOOINFnu/
UqlTnKz+YcekPC5ch0qMemiPQbiTfl1eCyvbmnA0yKm8yMgiCYvPd0pFKWTCmfhyVYOP0s4BmY+t
r7U6KotmvIM5zXvGlFP3tipj2OgaL/ZR8dJD+Dg+Fde0EW+3sZmrq+8kmDCmMtJbmQMYMzD1ox4V
UBa3RB5XtqwBce6/wxHOkTqZEG+VakxJ5W9Y6CIHjxUmAI9m+DLqL1O70UFaHZAtk41QUn1Pywqw
+MWqjo+URt8T9Q5n2j9YBHBXAdORcd9JzsPuCPOuwUJM7167utnnqnSLIt3G03l1ywJzwQ3dBuBp
i+iqRJ1ogzXVsrT1G82L9thhXs9H1t4hQeRuCy+7dpQAseJSQSkARJJYaQl6fbbwSEWp30NVz22O
0ZPpUZE4wm78a6vavT46fOX58uhivoM+ZVEbR43F6Bp/n14Xzc66Sj1pTzM4uJ84OLZBDP+fkPhL
ISBIs0ccYFXOGDAGtE1rb4JJB/7nynkI7v/JTI28K7ZOqrVtbEEJ/09A4eSIHZA6VkXvL8vRg5ql
UP4V+DiJIacq1zeB2uefGmrW5R6CWv1z6AY7oBWkKj8o8QZXkz+bx6CSMXatiqk/2E3qDHB95uk5
jvpCwzLTpxGCJsbgQkI2b+PGMj8qkfONOkX4gsrD/NSocuVqmWYcdR91c3NIHeQsZ3uvSlV0H8RD
CcHKqe8DtU53ijENB4737zis/5gswAAYu++LACd1e1L3iSn1e72noahYc+L55hDclhiFPPFM0JSd
nprdC4849cawgpIKSV/uksJ2Drweug/hPKAln0qRehPbY/iLUmn3jLmgfdCyWcLOmtq1mozFcxGY
5WtZBZIXasF0UDAwvwmzKbyStES/tzrZv5OrTvXybMTVvKmVTxFKG1eV1JVPIe7p+7nH/1wH4drv
qnJ4jc0KA/GsXZx6GrNI9GPXDMNdE+b9TobtpW/cyFaSj8WuXZS1kbaQRZWASQ+dUCtoj/pW/gnh
mGNk4YH62wmIY2FR5sOoASalkE+zLs4xxepANI2pB6TMiwoHg/dqI8+tZ4SlRMj5vbTKhacz0vjT
KGVUnuJih+/FdYb8cXRUlR3PKE++3aLurh2uy5xZNvYkKAIL16DMmpq4jAk3So+Lq555HMr95Zlb
+Tpvn+U/IYRrUN3F2NIWNPgGh5xq/4yt4el/SLuyLUtxJPlFnMO+vLLcPfYlI/OFk1uxCQESIKSv
HyOnu+cGwQm6auqlHqLqCkkul8vd3OzzET50OsyR1vUsFosWEI2T3igUCgtDc2a/jHDmjGaJhhaH
GvisMqHR1sqtvHAhMgCmvPmpASK7xZgyaFQb5Iju3OCWQ+lGQ4dYH9wzpIigY71hfR8K2fMMr0db
uDXBPAPddrhfjbsMtMlBOEd4ddSHfR6ZPxucK/SQ0GiThWxrlouY0pqsTG9biZV9M/9yH2SSR11U
78F3DAXRE5oNAaooQwy9Nx83NnXNNH0DCvQzbNGzlyduKrDseGpBn/DJPeUR2A/jP81bbxDD/N/u
raetysda0HQ95GzKV48CX5UW+mUsDEmcS5G23yqT74hLLkNXxKSDbJHQNy6srVkuDuDken2Qtjrg
FpP1VDnaTZN/8/Nig1d0PmOL9xTM5//WcnEG3cwO0LQKjCQHqgysFmEKMjJufTPHnxu7tnb/Xo+0
OBa8FWriGZbQvumD0D61u/qGnB1oqe0Q0+w3m5xWxwNvO4J2qNGBZP/9llEoWg9gC4a/ZDH/zmGd
1d58cu+cv7L/glZ81T3PNPH/Hm7+nCsL8VINWk75vwAl6Wnm4e5EKHb00TwEMbThN5ZzvlY+bBy0
qgDZRZIGCYf341kEOt0GljTKaFm9+E3TPBmBoN+7KdD2UA/SjsKwJlB12mNsVu7XNFP9CaskEgoO
q6TEVbL1Nl9xCYi/ZwZPaAl/rOJaHIRgMNkpAoba6ciulIno7lz1g3dbYhMr5/HdUIvzWKsm7dBJ
g8NRZMNtldpQGG8m9oraOL1In4KIF9KKP8vB5Rshhfnx1pob/UGOCUb+eZqLjcb1LFNstohIM32H
IjhPmuK2y3kTeylqauZYsmNXWW1Yq/LXlA7Vm2nkxm1fia/CQ2vR2Dio19tuGxKheWHGMpCAaba5
z0bvV5rrYGK2NQP0ZAP7Nnb+feuO/hZsbGWn4Dz/YzzLh3qlXKPAvYFE1QRtFY092Llxmob2i4nk
GB9YumGtK9v1brzFWQQDESOixKtWDyKS7/Q6C1NK5vb5SMm9STYCi63pLbYImLjAx4oCn0mn6YTY
uJ4n1Yda19WJJkBljgDNCf5+IhPMLTNuDapNyE4tJtkBIxI4IyBRhBthCw6BEf3UQ7AR0qw67KtR
FnOTlTMNeMdhKR2Q4IKOBiU0rUFjtr8ZWsw/9cHFXA21jGwJsh4eHqIInmSSnbu9FvV1WB3ZbXlK
wQ27YSSrFx44tpA6RScxKK7fe7SWth1knnvIrzOwPxdRb47ovNkq6q6u39Uoi2tVdtzpqYlJWUM4
VK9V1sZKHXrm7z930FuzWVysFjFAO+Xj+vaJfV/KPrYoP5mN2ogSPnojhH9X05mPwtW1E0zWNA0N
plP3Pyh/tLcYh9dSh9e/P5/sq98fGugxZgKbknsveXtX5C+lf5qyRDYRd+1IK+Tu83VbdRVoT0Lc
DuZhCGe9H7DMCrPVegxIsu/TCMoRemcgodz6t+MEjfDNdO8H0ow5gAaLHKhb0MGOkH1xkYIjoDBK
gRVMy0N9i4pxeSTPWgg6/F0QoSIFMku4rZA36KL/b9SvV98oIHWBaA6KR3hGLo5ZNgs5SAF58vlV
p30pd2k8wj/uquOcXZIHE+1LW12Pa6uMJl70gQGNP1Ohv1/lQui00Ucg58yhSoK0CGV1GHwnDqB7
yUhkbanbfkB4/VnlqwGXbstmYmxnTXHXf3PKIFbGLedvrQ5WTArSw9sgs44TaFs/N6YPcLk/w0K2
Z+6vg2jJ8i3WaC2ytwOGBSYaryNAH8sfYEYNCfzYP9Exn7U3wEGF0g+4LReWVDBXSg1VdHTKgPe5
u+s1MJSwLWHdtaVEEh+ElqBeA5/s0l7MvEV1oUWIUx5n3or0aOy1fRmibf+4sXorF8C7kRYeGRJY
g9sSjARu2R0Cg6iM8bI86TsKuYatUtKKYwaOEpzjEAICnnO5ehV4NH2Rgs62L9okY+5FmrD8qUtZ
DHWFjbt6JUK4HmxZqROQ8lJ21WKr0F1e3lW4QFm9H+zXirgbAeOKh8ZQEMXCWYOyx1L2QqF/ogdS
ZEZK36rqwZsOG7s0+4fFNf1ugMXRag3kn4jTzAunAwMIqMiuD0ovrh2Zh57zxbGbbse13NrhpWd+
C3I/dh1TxoPROAfHTrWND1q5+Wb6ZQcN7qg+fiACEp05WAxvkyir0htDpmiGkxcfjc+fz3tlXefs
FCQW8S8XGeT3LoyNdOobnuEiN//i+WHc7MD8oDgG5wGGBXSuzQ2YyLwtnGQ92JXU0xGFn7vi+1xJ
de/ZsMPT4uJemmMTi4OrQnG2/0F0Dtm5P6kNVLZQFn8/s4kbeR9wG9hRdLs3wT5TPKbuvRxeXbXV
9Lxy6tDxPNOxoXcc78iFzxo4CvN5iTcbqy496tHpvZoO2bBxqa/tFS425GsACUf3yCJK6QO7byWB
VmpQm0kOsmOQ4W6R8a75RW/WzoH0vI1a3VK1IKtL1JqUCSiOycQrV6lBolxmFl5qgVNbe2A7zddA
WMUPZrh870vDfHQq3dhApa/O9eoz5r9fRUymB51wgyqw0uTfWwQM5kZBba1yMuuloYEbcE7ATRZb
Vg3g3GlsMv2rdUUdjPpodLshlvFMxj8E51JsnLU1K5lF4ZBBB0kgcP3v55Rlts25hxy368YSHUBD
t6tAoZ1X1YahrPkOaNuACwYoWMxyMVCQ9hnY00EwYBsdD/FI3ee0/dJpW/jR1QnhpYHOZwz3gdgH
sacJsWrkDxqAEmNVMXDHCbxKayLisbM3TGJ1VkBjQEwD4jMf2GGY52QMsmYgDE5v9HLv6DdqK8Ba
udBwZ4KMCa5qliOeL4krq2uHuikGipbEuvuRuhwcRR2UO151/ZFXf7d1ZfaL12MtLRz0fO0AMfYI
l5qW39VWbJrHz537qpFfj7Hw7obDlVk385LtrCGaaSas2+6n9zBcTCQL0e+/lS+cLWtxi8L7gZUc
rhCay8vyCqu1TA42yoPEHRNNa/ZWWr/0lVVGMu+esobfCcl+BM7WuGuWCHklxHMwepTJFxYvg9xQ
hj3HWOjda7Ubdxp3XN2CjmDjDK8Z4dVAS3mEBqyJlaAQJJaNk4ZDKzjanr30vpx4sRWjbo21uME6
zalJn6O2avqglqvtdu/k6Q/Bx+RzM/kDr1zu2vWkFrFP0JlZSh2sXvE63Q15JB/xaoxnAjkNvdqx
RMtPRF/JrUrcHYiJ/3Yv/nwUPOTRZmFkVLH/dK1fHTtTuZKazEWhXL+H1jnwpWMExsgU3JnTlqjk
2sVyXcxcHIlCFINlFegoFcbXPH0xXOefWMhVtXQ21avJ5H1BgQRARIU+C0ZvenpQ0z8AGSNlDQga
AmHf+UC8JzPD45MBDe40gG5rlNn3k9yI7VeMD2yGc5sKICHehzgAfOWTThk4YxxDgou1NXeIhEuA
2h8/N77VcZCpsD2EyyjKLoIaUjZF4Lcuissd81E7cVToViKxpL5h5WsDQY4JeD7cS+AOXJwmA1Sj
LREIqM28iG1oDOR6FrVbu7/iiNC+ptvwRCiY4xJ5v/su5QMhDcgsBrazJRAS6m7szmwLa7IyGdzs
EGBDpzcQOx/qypNG2sbPsDu9/7vU3H1vtcjzecbD57uzclrejbMw5q6q3V56sAIDXGUg6qdiY1fW
Kj4B6CMNKNdiUz6wfwzDxH1QdOKdw0v6UJE63Zc1vWlbpR9TPfOOZQMdO+BFq3NO61MG8p04g0r2
oeFDbYafT3ftwnz3NYtLueoJySYLclosnuJZ247cpV/7wxTN4orUBaffxoCrG4kE3cwlBE6zZQEK
0SkETzpsJK/dKo9U2vRfrZ79bIWb3vNZxqQfe3aqzYFAQHBqf+Z2+5s0xI9oxR7lJO68iXbnUaX+
3+XOgVeeiXBhXcgiQyBrcSt0dPBVP/qA9pSjivHMrXG79n1EO5OFfoqk0+drsWZr1+Mtgi9DiDIz
W8BMiuFl9Oqk8rSNEVYOJ5ruZrI//AP3OW/GlWvuS2IPOfhsIlNkx7QfQgsFKMcE3G0rMl7bVhD8
QdQVbWhw0wtn4w1F3dQ5rJqCZ6ULIjxGwWe9kSJYnQ50U2ZSGfQIL9Ny4HuSZpeDyULZv12CJycN
9XGPLdtYtpWgDg2dEEhEjA8yAXPh09rK0GRGEYfMlAV8X+2RU03Mw1Yz/KorCMC6CqSMjdttmSng
rFIGdN9mHlQLaIRy59yin9sGrz5N5IFtueqV8VCDNMHzDDlEuCB/aeCNQ1PokRiR3UYz00m+s25Z
EjzI+J8Ia83HCaMhOT1LsuFp/d74SBFQ9NIC1g5y7AGUNLLYQkSvGZ0BU0CxCfkcvODfj9DrYOZo
GXxJYZzq6cBB4TyyLUKBNWMwfB/+AE4B3OYLY2jGoOszyDlF09iTkDRQUReAVJ1z9DyFhU6tvdbS
OvKEwR8nOm0VnraGn1PyV0e4YpbWtI0DPiJ51nL1aCgS+gRap7dpAa2H6a0fxw3zX7ETaNZDnsNA
/hFeeolll77FVGAAkkgu/l5PAEqY9kVEXmf0t1FuyoOvTfF6uMWdS8SkUR8MlxH1D7X4ppMn0FMm
OXiE0DqfWPa31n363PP+2bTFA+DdDBebCtL2RvUMZNk8meLpyT/9m0AXHeRPFiSpI+sV+NU77Xlj
4PmIfTbwYjs1nlaWZiKlNe7sv9rddPg5nugtWr4P/wVL6XzCPgyG0wFnhnjzg+56UyrkbyVMdyis
Nh4t2h6EZ5YyTDtUIqCOqp7Qk4pgvaPjcOwtTf409EF7C0rW/+ztKVNh6jK131iDNTcOyvn/fNZi
v2fxXmR7Z53QxNh5B6jPaWDbQpHFR01ign6YIxL9TF+sLQe4duFC6A/wL6Cx8WZeeCQqhkCBERJX
IPQMOzfSvK1+7NV4Coj1uR7nos1k6ZIsCCZauQdb7oL7UbHQ4m3o6H8J45Hxt067zXKedH4BTp8h
9PI0BML0n5xePJNsyFtBTuiDEAODqpzVOfC7QEzFs0pStZ8eQc+YzCJJ+cZmrrng6xhmce9rtVZ0
NEd/oV8wOwu1PL9MjGVlOPaGszWzj/uHuBFJezydUXP1l1AJXcmpEw0ySH38h6c80v3Eu+3i7qhu
RnRpxv7tFj3qSinw/Zjzgb7yvw1lxuDlwJ/NAbIZIRY/ZXtvb8bVbovN7eO5eD/UwjxNyPcV0kB2
0dBdElLZ2ZcBLL2xaZTWntocgi6fn8St9Zz/fjW3urdQw55BoHn3wIZXtqU49dE4MCE8Qf90P8wU
UO9/3+mm1h5m/dAeEcD4teeXcvz6+RSM2WG+93FIxwI5M+uU+uiymC+XqzkIqsqRlTjTzIqaWVES
yM5Y10Lty0xP3odjUj/zZ+uVJOW3TQKSefM/DI44FK94ZIPxkHo/+FgNqZjA+oP2DpnQr8aX6sWO
9Z2VTG6UbZJgri3nrKiNtyMk7NxljG33U+p3PZZztMc7i2hHfdC7MC+3SqqrNn890MLm8SppapCb
zho448WNSJwC9hwWx/n+r4zo8x1c3cCrWS2s3sBrDgB1X0bpAC7MHNkQL4O6W91fXF/FtdVjX9st
FdStpVxYflGij2TkeEnYXtRZWdzrZjxs9Y+uHa/rZVyYf1G6flf1moxKT4a9dezsX58v3QoGBMaP
Fli870CzCUzGe/tzctS03KICvjhLAMr4U2qnKsYLNrHrmUU0FuEWj+hKdPh+0IV1ZIYoQe8DcAQr
7+h44oYBltlYZr+K9GQXIuzLL5YdVqaRBNZWEWv1wKF0i9jUAcvbUsS6tRHPFIqDNfHivXm7Zl9H
dmhIsM6WCXTINkxzzSGjh9mfYSC2i9fg++XVieV3qkC5go7VXV+DuL5GXsBFz0ppvm1s5ZKCDVV+
VK6gEomssDVTDb4fq8kCm6YKaVqZg0TX3GXafYPIHk+PMNXusNyhNt2O7W5j2LUFnRupcADnRvSl
rOpUaFXTz+VwifcFMMAROm/60KW/sMzHLIBMfOscMmW9+AUq5Ty3gbFTWz587aB4rgk/jrc90mIL
FyDaVNiWCzECJxSJiqvELPe9B4UOP5zVZJGAz8gG19L6kD6SUCjUg2pssdyAVQ1MY9B4qoAYRBug
z7b82qrxYEn/PcIi0m+rogxUgx4Sb5xOVARfGIpAXIEbmctkYxfnBVreQ4iL/jPW4h4SVBZmjbAa
Dtt508Jhr90CMiziNNShSsO/bLWsr7nP/xsP3FvvjbVmw6AsF+MFM8dnLh4qp9xV3fj8+bxWhwHL
ORIWkH0D1OD9MGnfyE6fZjAdiT3SRjQlcVn97QgWBw84OqTjAcCCovH7QVrhF5BNxR1e6F9riJmY
eeh4W35r1dyuBllauD4UVWCNU+Td+TKxmrA/doD6Q2LngRchVYl92KYtXY2Nrqc2f9VVbFQ3Q0Gs
OTxBNRT5pexUpnEQZYnd41+okZ/zk/1I9s4z6cJsy/5XowgPimJ4BaFwg5rK+9HdqemkkeVzL2p7
nJ6LkwQVOQnRcgRxJr7VFTab+OIIIMxEPc1FszU0Khe+uqQ+hDYDOLIJmkL/blbXN5ngVkzSMOCq
UZQ3ZkW9xTDgDWz7YkKBOfOgdq0XR5lpD4HVbl0HK1HRu3Fm73K1da1C9yQZMA448FVkSjR5UoO8
gK372CsPTUSB8eoT2u3Aw5RfcrPQd1qVFweb6BSILscNqyGzDzz3vUeF793nmZzykJnVVglh3sbl
wmN7kZJBLRpOfOF7qqmUikyISpVWVpeZdjGW2vC7MLQnVdt+kgsybt1a88H/ZMw/mJ6r1en6IHck
mM/+YFnmLmAXsoZH5MgObA+268+90MqbHhh8xABIhqEsAPjM+70Y6jzVcnQeI2eTHWakLenD9i8g
yKI6pl0IQPgWAHXl7ph7RYCwgswxkCYLxzeR3Jc1uP+iqskfBwJYcQBls/ZXX201qK/Zs2UHLvoO
cP8jCHk/NxuijYFfYG6lFQUgTiZHZ1cjJgZof4y4f/ROTazd//1qHrw5EEHIkMBooAP2ftSy5RJA
99m6QbNlteBVNPZ+tZUvWFlF9BV5OKQzfuwDIK4QLR64LJ+BXDfoy449PXEUuo6b5HMDWXE9IIac
4dABgih0Db+fjWFLZFIrD0HpcXbr/QEtz8l/wR++Nh/s1MwWY0CTbWmHfi+tSTM9iA6hB0uZ8gFp
zCMvszCYMhKW4B3Ja/yhqw9N6YQkRT6ED7ei7SIpIJLteaeBqL97FG0LTw/s44ynhCCWs9jKOT0+
OlDSiHir8remSY1IAWx0sRh1j0CldCEwfGdvQpaBddYYFX0rkrIbmofPN+FP8ufaJ8wf4qFcM8O1
EUUuwWYEztAZeYkPServ7Djsm4RdvN2sYil2RpSG/b6KQK7K/rS2bktUfGipXXzAEhyMxKnImwJI
ZCc0oUBlXRCsxMXe2PNjj3zRLMm2VU1dWsQ8pA9G/BnNCjz+MiOg1Q7PCcWcAxcPE9DZ9qzdV41x
6cEp9vn6rk4Ptx6KbzO3E5of3lv5GAhSDIE2IBEmEmRa2ouJIpK4UcVOS3hs7krIKmxy0HyIIjDF
WTJqBqdBEfoDXMKkvd+X4FLAtlo78nW+2esgdNBT0aIWsXGSP7j65WiLoD0Y9c4GFxO4Zx4QSvin
P2oANxAIt9/cHYpmcfM3MX5/BkRmDK9ZE4wdS/iExW01wcHzqC2dfUPpwa7IqSDl4fPdWzEUPA5Q
z7FwREwk999vnhhSXDUKq5iZdujUbw17U95ZGzeG+RBx/pnO1Tjzd1xdzHbmSpEZ6J6E3Bw7Ea0v
bwaEJGFpN01cElLE0NoGR2DG/4JrgGbSqCAr6/T3nRU0YascDzAlZzx4bp69OpVDd6To0P0xTfaG
v1gGWH++FG0XCFBxDSFifP+lYzFm1M5mVQ+oXN8OBLWOxprQDaGz9uzgIxOtysBWyzT77fO9WL4F
/owMqDtyCkDhomHp/ciBGjzk5+uZJLxNuElOZp8e/39DzJO/2obaNSpGK9yr7hg7ox0VYqs180Pq
aTmLhTsoiZNyy3AZnpzp3usTjogTpZzmJY/bxNwx486GDvjn01o9njZeawE6ph2QJCw2rdNALud3
FovSGxb7+2BXPvWhc2OdnIjdQPdqy+cZwYqZABTyH6+3hD8OzWByGbgdrjdx33i8um16Ss6qmBt3
O8+M86C2njTPJAfdqIYy0gtpHpuSATKiqrSIcqbAKDoqEhfcPSo2yJuWtd3rjAAMCw0JXKtpyNeh
ovCgzECKVYMcuADI5czZiEaBsWZYVoMZYeOo6kYFuPRRH+l69ML2UHkZAiROppwXh55X+hcuhns6
ZcOXbiggRpjZ/VfXld/KyaQRG7XyDN0oep8LB53GVINDwzsfjWPcuNU6gMNlblkns2rHM2PmWzFa
EgpbNLdCt9DJSzAYWahk493SQn6XCh/hgoP4l3AHM5x02R+wEG1SqhY0o5MDNgDL0PQmHL12RCre
V/XL5KLqVaWWCNFLZg5oQDTxfwl/CEKf1/6OlGYbelZpx+aIkKoc0ASuZ8YZOj6PwFo/Fhl9ys3h
sR1ACVu0jzl45I4dK7JnvaT2DwIlTSdGnjyNDfDYJB7wYm+BJbydMI0sYfiePau8KvQ1Yl160hTf
hmxOudXS9E/CVPkdx33TJBkW+s1Bi/i5t+vhjvDOSVwog++Qj81Oivlm2NoOGEK5f65rO48Yo4c0
K58npdd7ZVg80ixS8dipg2/DmJo3JW9G0FwQ60eaumrnQ091xzmC1NjXqZ14eGccBGRubruBdN/A
oQ6+KCczX1Jz+MY8+XNw3ctk2in0ysx2jPM2rTqIkxkpVKoUA3qoRmtvqpnPpsfp9ywPptB2pp+t
C51bltE7Cdt7gmmAbtLGo+wshVElExuaF4le8ditZ0qvsjayWyieq+9eL7S9bcji5HDqPBdVTmIU
zc0hRh9EO8eTDPSRkE5vLqOZyRtr6vJbXa8ZAh2V+We4PjckeuWfgYbGs0LQ28ZNGXSaDQ06yYzy
e1AH0XOJ7OJeZ6aZqGkM9n1ugBrD5vrvyba+OingFl3Gn51JgJUglcZugtJ7GzLHInZsKeutZm1N
QmHXNLZLdTEbv3vO0wb2R7whSUGAk1ityL70MxSyo4V7YpDfQuNWWtIbfdT8BJ1QZhFCR8kdQ2Ln
VdK23EYLqV2y336jWRceQG8vYF4K6yuynewNglmYPYkINfIy7EroP3vTWJ8NnTFo/5XB3dg3fXnI
gr69UYxYSV+q2oLh180PQ7ntd+JWOMG4kx8n3pAbkFwyPFRSmqNpDr71LHjlPzRqKB/8Bl3+jV6S
SPa4SvFW9b93rZ7eS7to7zOouoPKP0s1VPHtPskIQ+tpgaaVsKfCOAsyFInHFY2MnGQ3vO74Oavo
lBiy+tEa0M4uPLC6DcQ3b0lGg5hAKZpCi2AGcoGi0Xyio7KeAfCtDqCZrh+aLANPAw/GN6cV6Z4J
Xv4Ak+mTQJQTwvL6Eyin8HEeaPU8h9JH4hn1FPapz++H3rGOXuaW91w01bHghp3kkyPelHDHMlS2
SWMG7gPspDsd/Gm4APr+kPHgV2X3QLEZCtVsX6KBGIzyJOxVfbGh97Kf0KRz9gvdDB1HShlCK3V6
zLk3Jl5KwLSAuO4O7qhILNFkeyTfscdOCu0vuLFzXgzOJXM9qoVIh78gU9clgZ9Pt4EI5KEIBrCR
O1NOtZiNrCVRYeWPLqkGUJQDUOvWnn7juxKKFQAPPjagn4TGfDudiGDdYUZjRSk4f+CNgHoApr1p
8chWCnUuf+rNMqSgCYtYyxB+1Dkewxo1ojHIH1JPZjsxjMaDW1vFTjS+f3Ran+80A/TrUne7h4G4
7b4r2voSjBMuE0ef9cuq/KxEK+Im83FItaLZOWNevkzaMISTy9ywc4FJqHqoC/glmWInNbkXltr0
zNG3GWt+2kIhYvgNgQrvRiv0Cpr1XpHovUaOo03ELkOTwcVG3eC5bOoqHE2JNucJXJGh63SvfQna
VxAoXKjQn7EYVVhk1r3Dxt+VlM1f6L3zdkziAHmqTZ80xKOnFIUt0GI0YofMln8Hmen0PLmqPoxl
9RNOyj44rTXsCs2gL5nn+bcgSct3ZdkFI5CxY/A7GNryLFjP0arYNGeiDPfF4JkXg2nMQX5fQ/k+
paghGFo+3UgiHStsfWp8JZDPjnJXfRe839cZMBkVCp+h7xRpIgJLngSHthr1rH4vxKg/0678lfZp
Fmte259Yh1tKDcOvuh/IQauVPFVVYDJkxCdxxhWdxl5hSdxOXcPCSlF16HxrZkOw3HNdUQHNYMOe
0EVtVf5B9zO/RXjstj+mWmvOXQaG45Rpb26pPXZ2NYUwyu+9ll6Cqf5RD4Z1EAhF4tHNizvhcoRA
pquASKutEy1Ipu2x3imua+Hznw20/5rYpbZsEXbSN78vTlrLlftgjkZnhnojhno3Av3GIZCgCWgJ
GCm/GxvbOfQwxy8Gt+AyJ9BZsiIFy/fI/OK7ryGTjeuJPwZVzcOsN4abQm+/6tQLLoCnWEeJBsyj
rtl2FcEz4MiybKx/dZN4pnXmv8iUjsAYc5o/Ij3+kzJNHEukWHDIqta8ZNNgnpq8zBEsSEuPvGF8
a8zce8RVBqk5VdKEGkUBVAbz9VcIoeMC66u0CbG47s4em8fcN9OTaIzsYPCCh9S1xV1JQW0n0dqv
UGfDaU1btK/D54X5TF9eMPOptbvmpCaP4XgjYfqUmYKGIkVklMpc7OraMQpQg7fySJS0HtDUaqKv
oum+u3XV440F9rCbicr0V1Pl2d7IwLClGgrqci+b0sjkGpjeaDr0oecbw32nSycsJeVPnk3uwXLX
HG1LawscnO7ewI0ZynycEq4c+1bvNCNNsorLC8tdKLiMtaY9NO1IT1pAkhSSqjECARDxB4XDLiCN
qeLcL4ZEZ4PxlY6ifK50+ktLm+KQ8zkO0vvSOXl0MJ6Rrj8Xwu7PVuohT1/pYCASFbyezm912fqx
XefqHBAJAa/Jx+bh5/5KlY5sqBik/1gwlGdEm6k4yIISkSVg1GiNsydyW0u4GL/lP2yWgtNPGuro
y4w48IE5D8IRTCRfBygqh9VU5DuNs0dmc3LXTVi5agTMNOY2B6tDmXHcUAVBgBEODrUadN1ROwpS
2wztTnRPjJbWfdWYwb1u9/YLqCKNJ9uT/pNCBQZYCWymaTX0CQC0O6kDjBdmvOp78AqIMj9WZccO
XYHEmWkPanZE3X3gqZ/CLYefiH8qFLetvIPzDMQrTmF5pxGneNUNzT5VtahDbI84qK7worQyv40a
DQ4uQ/0Y+KHu0mSj/B2YBPTDFGplMoGeJLEhYmqqk7SdMYbLlwcJQsjIcYYyD/HfOre+MPFgnnqE
jsjqiWcixPDVVtrBk7guqhYOL8y7NNvDtPJEH2ot5qWtkKRpHSsWhaufzVLj50ZzZuGGwvAThTg8
tvPa/A2exqmOEG9OYcN6wI1aNHJQ15hOuYDkb4wgReH46OTouV7zUPmdth/dWUcA2VZ5yzx+3/Gh
vMsCr95BPjyNfVL2sdMgFxUyV6t3PfzpMa9dq481u5Why00ZWlx1N9lkegAi+uMbUgLzpZjxJ5qb
30oAyXHYTAaBTinxsXoAhW2vkEeD1FpUONAURMz3rJFJvFmmqsOedRnu1PHRgR8464jYjl0BsiqR
CQOLYznGXVUPxVEPBHv2ncxIaAGyetii+wZQcfErAxPwbppqcV/XngqnoKc3Y1rgBQeri0ckECIk
6v2L6O08rolnHpwUjzLadNpLkel815nc2AX9iAteA6lw1stDDungcCjbnV2P5jFL7SZWPg1Ci/nG
PVBsOf469/2URu4+sHamLHGYgQ6QuonB7ZR/r7jmg25iAHYEV4loEuWYNbgUaqTg9AI7FY4TOEED
DUXzAYwRoOa6axBSxJ2yb6rW7XYOg7qsO+mDH1PMNWyQLcdbNLf4jRo0ZGZL1Ffxs6rbF6C8vLEr
Qcyo4lV+a9KOxFbH6Nl1O23XOPycK/mj0bzgudezHLomzN0H0sW6dcoDz6dyT7UzvLhu2e1d0moR
ZEnaKMgR5mmlqcLc7CywbXUlefKYzxXcQ9fliO1TB0LWFvKjeVvFokntxMHuHUrfZ13cEJXvSw7+
p6qTPfj4K+NhFNWAsxOIUy11deP3ndYmqAjKY5kjDtUChx5zayJJQ122l313oXVj7RrcoViygjxZ
owNlu6wsT8ButYe6pf5lskpEKjZ/qAqRH3nrDQfpm82vxoN9+Hi4HJTrjmQnvEBvonb0u6+pDMTD
RIV9N+H+T/QKwtKp1RcRrxwvbkRZhkGV16/l/MwdtCmIxSBOqWIPtXDfAOuWkIiFYlxIi2C6q12K
/HDLtR20ct0TcYJiDKe2mfAyFemxrVP3WXfs7qxlo4grDcX3rtNxzQI/lbDGrhPTzlsEzumNqQ0d
bsehDJ3/Ie08luRWki79RDCDFlsAKUuzyKLYwCihtcbTzwf2zH+zkLDEf3sWzUW3dXlGwMPDw/34
OR6tQnMSvqOFFvHl9Y+yD5IrSJXaDhvhLallbUcvX/4iyXUBELc3Au3BsjoexJKVDDzvNaUiKVTj
7GOkRt2uCvI/YLI83iJld+q1ONqVdY34RxErbsQois2ItOYoVQLEOS8A5DNF7WrVCBdPAYGfplYB
L/+hd4u2pYg8hG9SzUXKM00+ZUXkH/2+TB2/DcZDV6vZT6kOrH72i/hjGg2/LOqB56QBIDN5uuHW
hkfhgJA5fBfacfgc1qX6qEhV5saBlz3oo/A7TTrjZ59FVDmaIXkYw/GzVuqjWyS6f2/22r2gq4+6
HJx59QoHPo9+1/c1YsFCcmYgVd+1cSXaIvcY+nfdHykGXKiiu6fdcX1Esl12pJIvFUnFoUPcJXCS
tL6T5eDBrIYdwSpyGnP6OGVS/JiU1eBWk3RfhVXymWEWf3SCNtfvIceFh2OcXowZdqNbgwfEKA8N
dVdm0sfRtH5pYm01aCb73q7oM0RP46B/CIqi2kmDbh6SOpFTQMU6pL11yzMi9tN7M2hDp6OSf0pk
eohqEaaHpFcMSoLltPd4yjuqOD1mYvFxgGGIzC7TdlYia09aBS3YSCR+iaL42ajKxLRpe6NLFlfS
W1dLnxLF+CrHvH3TUGYCYkC1gLG9iHBtGK/cDfKDqhQaeTIcM1pi3Q2RrN4XmvahbjplX7TACGW4
QO3MrEQXKfnYqYzsCaFQnl2yQWjS4xeRn+jSRJwOZp8Jx1Ycfo+56dly5H2kdiW8RJCkfAAalR3L
PDFOViml5yKyjF8jQgn7uB/4PVH6oygU7U0e4++dxmnz67pyA2PEq8vW4IVUloxHWeKuwjWIyfIH
r6OkhKa79ayb2pco0c3fpWI8i51FLqXsA3N6TbQ4eIgmjwnOSSzq+IM3SLAthQ1E7PDOeBqnukh8
4xWcdmpL9RSVJ90wY++V2WNIceIY5mq1eZX6KjfcyS+S+5RA/KmfKu9kBCZ6QFGC8oiZWtqj3kza
h6Tjoo9gwnwowvYt90jbDr3c+tXeLPsCAKBhOVY2PFZ1kDpKUvyWy7iAn4k7TUj+JH36xSIFsrUK
aOqoaQOPVDV0LSv/QmDX7Nbzv8oTFNA88z60XShTCUnSHz6NA8ewhtguKnngGs5hDSp4zwlp/ewz
1fQcDJ04HLrBi35rbayN9mAY8YOXpsWTWk2mo5fBSPSyfiAkUNhlqP4O6xGm6alqHoakquxuApLA
oKqwoyHsPYQU7J26nr5pMXSGcyq3n0q8V/faF18oP06W8Kai/WEzI/6U8VJyAjVU9vgofFua9Szk
4u8p0iOni5VjrgKfo84GcUjAZLwhd98CVf8YUMd0G2EK3MmCfTnVgVvDDakf9FL8pPmqZUue8Zh3
4/haD8n3UJ4YCJ6Ynkh8z3K1tg9VO6wsBpHjvM8PXm6VO1UcB96MIt3YQDHt2lOGvUCcegws/S6e
qKOIRn6cCoUnSh0o98xdqHaDRpNjjfmZdiaK6I1onRskmwJE0CTlZxx1zLgGCqXTDBH108iT/s4K
ks95OEbEXS+Jf+ahObpCkwWvUqdM50Hn0ciIXm8buS98MYsh+SBa8ZdeKtI7D/yUk6VKIDn12Ibo
AWVWv/O7QNtBqWE6Vo2ESt4HzMVbYqOojliMfkV2mfj3pVYZj7yhx9b1iBOPbDzQALFrZpSAbD1O
U1a9mr2ovnG2rZ+VOolHeaghO8+FdO5AFAMlcODLVm17XSsrOx42nnLmDVM6gjVlhyko/D9GZGWf
wzKVDpMF014BZcm/JTSYGxfiLBjDfyAn+TsadNEbieRGF9qpqx1qpgNYbfmom/9ylHw2IZmz6DFg
Tjr2iw5POyXS2Fpl5Qwtyook19Rgd6aQurfbIXO3Y9HxZoiPyTowKTTfl42kIQu0gsDOtT1VwVNv
mj2BW+nPTUVIvm3qCvQ7L2km+kEiRgf+tISnmlLRarBD1c545mXanBLo5hpbJp+dYcZ7b6vzssSl
Lu0tOlil5ac+zO6NE7+Fj/4xPs9AX0OzPTuCRGy70bO6lf8sb9HNqqFZrSiik2EeKMo79UNGX2mn
oVQd73nQ3t7MtWbsxV4qC/SklFtWT5Wjdnr4/tN7CQW9goQLRRz7tqG1TuOloQWMSBP0UU/pBjhk
/g/FGL76GY+Sf29DZXbVRPIG1oQl/kOIfOqcgYxjRKcYXa4qMjYsrLn5pYV5lRcHlmKMpBsldZW+
+dRO8RE6lL02lK+317H2UaCsB55Ga1a94uNPeGYL9Qy5qvXym9alR1kLv09SdE4KbX/b1NpnuTS1
WBCybwn9N6t20jxzM+jOrS2OidXjCgUYr1KIrTQAQ+/3TM/5H4eJRinF7+/yLtkLjvIgvbTujL3k
mXp7QWt7pwPzhLUNoAbTzO+tyT6UblYH/ZJCf7GSfVISUnPB1Y2Ptw2tNoB1WKwIRgrkN0uQT5+M
clUKoI06non1WT33h2APZsDfaelhHmSWN5vOa+4HTwHssjCRSYSI94szi8CkOcmoKB2MwC487Q7G
ppfY3xLSW+2oI2RsWOBlRUwtwkIl1PnQ+zOJ1aF/y3O62/65sT83b7F3gLjDEYDnbWzn/CeXN8hf
5NqMQwA+tLioVKSwtKKdyRMTP3Esv30pR6pwkiF8ENOanLk6NmLohDryF2qvbGDwV3rrTKYyzITY
AcOYy/F3GJXjQPbAa1a5ZDhy3HsPZUCbxzQ6zxW04Cvw+c5OC4oUt9e95q9YNpkCBUZwhStPBqbJ
wqhrCMAoYgKbiuqfmknbb2vgdMuQ/N53+t7X+jClpsbrn+kcZXpuY7G1aa+SdylBupF3XAcWyCuA
lYB3lIAnLwWk+7D3/VJhuFgjKT+aQS3cjWHw+fbmXX81Bon/UpWClZdUa3GpFFLjeSq1cSdr/dda
0SAz7x5bL9mrIdlro9Ji3tJKWQGBQfDJjP+8OhgFlnhRM6+ZuinIFBEwd6oT6eRZe9QO5fN41Dag
M3NkfH8k4BAmuAC8VRhs/ftTLm4bVSq1Tm55RxtTA2Cgxi2BIzQezQK/Nh0xkGlvDVqc7no5nIu6
Rfft9gavrfbdT1h4TdpmSZaIkHTPumvGXeDOuMVxD5rjaG7gf+U5el0t1+KLAgAmK14GVEE34ijy
AqozkfpnbKpXMeIElsQnUBxT91UKMus1rcKBim8KnjLLtW+dFUV3um+azzL6PveaVMkfC1P0/9Ry
rZ5yrzdoJ4+hCH9OUx+aRu+NHaW5tHOFsdU+ddGo/7y9ZVcfDVAQsFgUBDQFQOQykvi9BtdfqSCT
pPzWmsKGnoHnmK2MB6W5n5JDRKHitsWrk41FeFXYNm5y/llcsOIUVVrtZRVYjI+T4tKelHSkvjdE
l69dYTbDpWoSkYDuLacamjTsOkXHjAzKSnG9k3e0DjIzPYmzlQPPsX7pCZQgaMtpZHNXV6tWZnCH
+nBmK7w/B/PHOEWOQg1Trl5kLqXb23cVROA0nL2ORAuWEEid3gdGRR2zTJq3L8r2TX1u+t8y47mA
i3z6tcIWHG7lY82ZqTpzkQB2X1proqyN0y7GmvW9Lz8JxisVVWBUt9d0tYHzmiBxxgZh40paI6xN
cCAJVlTo7tNMdxEtviuq8syz6dGKtlDn14BcVcQ7oNUUeSzpV04P70eh5YqFvYfhp3dw2wOkxDZ9
pGYnumiVUFfaGGNa2UedE4bwkqgx2K0sUiGpN7Xc7ADDNeWp9/dT90uW7xvh9+19vE6EeGNemlnk
x8EsLqXEgFX1B/2QP9Z25HaeI57AtjvqXjxambM18nx1cy5MLvyR0l+IeKeJcLo197u+qX73dntV
8194d7wWFua9vbhXlEBk62C+AuMDZPojeg9edvz/M7HI5lp6IomvYqIJPgWT5VTanb6pVruyU5C5
UoM1TN5J8OG8X0eWB5Vk+fiA1liNnVYG7/HR2gpGW1YWV6Bm1GnDbUUw8h764bHVDre36hqoPN8Y
F8tYuHIh8LzwFAwUP5u96AwuffMdswLPCKwIbxIMD/VH+Q6+jId/PdyjLkwv3LuqIq/wIxKoqTG+
h7H5k4/mZKLh1NR+N5a54nXvlrnwa9Waxj428Gvxpd1lp+jXTMaun4aX6UwxGI2vQ/SwdZZWosQ7
mwtPbxu11dMOZLCoD5+GaO5hJl99PbBTf0ux5fqdu9jLhcuXdZOYns9edvtQt8Pjf+aWitIBU8WD
acstN+3N99rFKWa+g/poB7azx2XmSeWIO1l181Oyi5+2UtGtjVzkGEJcd7E64aNRXthd/UAXXzMi
p9iaTt1wkuWzwRg8kEMmdrzecxFVPFpVsY+HLfL8LTOLyGEEmVqRD5T0QkFiZA+hl9iqvnGwNwKH
tQgc48CEr9ZipKmOQfJShf8+xjI9wZAXzyyTnHnhcJ7ATLyeS3OMzewk2rcU/BPh7faxXf3wOm/T
Wc8ABq7FIrqW+YAxUjFiyk+e8TwGse1Z2o+xc28bWrtqqRz/Y2kRBtUkY+pR5Kz2L/q36h5A/V7+
GnwWn8Yv802rPG/Nu6wkfu8MLoJfRG8sn3Iwck0ToK2BLstoeYPNADGZJs+efdhSVJaDYGOl61sK
izzE3SSCS4ZwLcoYMtJYaJraqv9mvdDuN5uN77bq4ejPyHPNH47ShXMUbajHXQvMJqOZk/vuAPRf
CrY4u1ddHGnk+ffihtYiLICXHsvBxAq44egkgLiwW2PK9rddY20tf98381AoegKL0+rHBljk+eWR
5My5SpJtMlG3VQm/rucRvy+tLDzd6KdeNfy8QnVegIVNOerPyiNUlU/1KYWU/r9IYN+ZW7i7pA/K
rIDH1YAaqiDcxR4NBm/fdr/+/zZv4eUFI5GTlmLHlF+E8GPq34XaRvFszQsud27+fhc3kVgWXS8D
eAKF9FULX6wt7qb1v48kjArRFmSYi78fNIHVRUpUMs3ZKF9zJfikiWP34fY+XWllzLkQ5PP/Y2U+
ther6PNGT7x5FczQ8P3bB+uDfPpZ/0zvEVm1o5fgYbOEPLvUIhHngQaXMDzPzKteNSz4r/tK5tlU
Q5mjvinHWbC6xx0Os6rr8HVjhVclVlbIJLfEhN/MKv13bPVihWYwFTzg+ppizjxO2B3bPWMV/wu2
h7UDC7EdJK9U/K/pnuHbVcGO8Woa2w99IdJWBgaSbhUk5hNytXsXVhYHVu5VOR0FEsrgJJ5jHb6t
+DyPiuvqbh6HFzZHXNeeuRTeEUlm70SZ6Yb3LlJOtejnqVmiVGu+TC6vwaf4QXtUHrQXyYE48bNx
0j7e/mirW3lhcnF8vYQZnibEZFEfx/RDQXH630qbzI7PzO5cpCWIUwN5vyrdmvpB7rmPmuhelR/j
aiMPmv//y+8ECyEsh5TqqAgvriJUHVpZzTRyx9P8ifQTM9BQ2G4N8q+ZMWaeQX1WnOE0vV8G+Vwu
CGE0TwHOTIPCLjwJh22m3LUPMpNlw4jwV1d6uRpw+3ovs1uCpj9n7as2jB+pvtm3P/vqbUQvndl6
qucwPSw+yqBNVT/J2hwavIMc27Bv848DcIT5banYZ85Wn3ttYYTXeV3klDDlvd8/pfLNWkgBQyXg
5SqLIrPwTe2/3F7XqhEdhQplpjOGbuG9EZ7SglnMCDyqOp47FYPqKGJ5VPytTu1qOon4N25tzNCH
5XymP4mC1I9TxbDULnwzDzJP6uZOPhW7ONnPSAHB3drBv22xpaf/XRXhVcc9FlsYJVEi9brEc/Mc
HtOXuVounfV9+rpF17y2jZeGFqFPiNVBAytZOaP+OMnnajyo9ZYHrt26lzYWwU5sexA8gMCcZk8X
UINvZFYE7hjbtlV1N/PvUQjb6AFc2aQAS2CFBGw+w0jSv3ePGBQyI0Gd6ARB+QPZNh5nVbDVcrsO
4wsri5czw3VFZEwaLHUH46f+MvNqhw8hMonEi5/z1fFfsCNA22ZqzL+BTJjZRhZ+X/RBaIpVDspx
JgpPjrr3JzJEu9+io1nZwEs7f9VGLq54I+glP7Soket5dIoyYLtG/XL7CG+ZWDg5MMqujtsM8oVe
h2W1kP5U/hbT9JV/v9+u5atT0fx20rUarHIe/1H7CWobRfcSAG0qaqe313N9aqHTgXKG5i+RVife
vne6REY+2GMEyvG88TyJ0PEy4zPdxyOzIh+m9qkkXDVgZ2+bvXoFLqwujnCclEOn5UzYhWP+Iwia
zDajQgcKqB+KYDjdNrayn++WuDjLRap67cQMpiNIv3Lhl6h8iKcPt01c16MWC5r95sL1IqExNHXG
A8OO8ZcP0doVqd2dRzhIx2O6GWznDXoXbGd73PYiLRukJJftwkGTDF65bGDl/odvcjqCq+Z+ZBLr
sMUtPAeepTFlzirmfB3C6EVgCoKBwaoRZLQJdEmUaKoI8q9Ahd61Qyk5+Plf7OWluUWEMq3JGJhR
ZACmPCUneRfvTNesnvqfs3DleOzFDWdcOdN/Ay87Sm9KXJaS5KCZlKGaRJannGJVPlnVFsBjbQfn
2P7/TCyWRCssqGLAp4wKSHAMmF19EPIm3rVWmEb2ODHGNsb1RuXgOo3CSQAJkgBQo5j5lxZOGfbR
oJZYDUJbf2HOaZft00Ox6xVnVhoIdubu9qdb38l/DC5OQcpEaq706DWksnAHptWOhq1u21rkuFzT
fNgvDpoQhgwQBiI7abVu1I2MViQgecukB1c/bKQB6taCFs/iLpmaWjBG0ZE6Qz9Wwfg1VjxIeMU8
aXd516pftNHrjkHUB6KNsJ/6k3mXmedNQDorfdEmuSaoRtZ9XVj+j7ZS4CfoxFA/CV3+VE/FIRBS
5T7Wc9PxPeA1nSX0riZQq9f0OnULbpmfCHFNvhPkaXHXlFPAXIpp+B+FdubiUTy1/t6LgWHLUpi+
QKyuoVmPao7f640AaXxPoQ3y+X3URHeRwjTaqCM4Lk2jfyf6o/B0+/uvfhxAgPRBZ3H65WMqmNLS
lCvmojxheCpywU1H8wcsA9+m1t/IpTdMLWvlpZUWQTKmcHA9SQ3l+NcM6WeIz28vaPXccngMBDRk
XtuLyAdAvBcV3WidqVOaI5QXvxTP+qinYCtFjxl52vhbiuDXUIP51PIqRd1Z1wjwCw8vLfgWgBWJ
ToxT/BUHqffwW6Dp5Wzje9fuRl2d5QD/Uustr//I7ONGkWYHL495vmvDb6W6cf3O2d3y9mA+gycw
j+BrJn50lSy9Z2YF8rN8V4Pp78z0odMgdlChLQnjGtoKxvvRANj4eKtr+8ewtsDxpWI/dUXC2lJt
P4KIDZK7Jv9020FW3fDCxiJ9qkJYaCIdG8nIuKB60qVfVXOfdxtPgy0zczpwEfWCtEYNtcOMyKD3
2LCXBAszGx4aWd4wteryFytaXBqG7mexHmAqS/ceY79Z/y3unnWGuYstoMaGZ2iL6yKMtYTcBlPd
XqckNxyHs3BoDlvvxa3NWxwo1NcKc0JUzpmi73WeMaZKv7yo7HL8cdsZthxu/iEXX4nRUkavBgyl
an3uu36n5uKdxWjmbTNbX2gRlAofqlG/ZdtK1AjiF3n8Ek77OHtAxWjjBK1efyB8IRU1yP+WqKdu
mPxxavvRyTRIQaa3XtlS1179NhcWFls25ckACoqUzgxPenjWh0Nt/jCyD7d3bGsdix1rPYvxxGg+
Pt2nfHyuNPf231/98BeJ1uLvN+mA1sYcBTQ9D3ap4T+QUX4qU2MjNV798hd2FmlkwKRJHQXoLEm+
aTN+uPOkVx0qmsHihvjXmNlF9jif3gtvTiOmIjOfe6jIYkd3859WsW/VLRdbq0dcJqlLYi+Fkd14
SjBj0No6zNKfJsQfzwZUhtahP3WH6sFw9d3tD7Yaef7ZyGVTjZsqFyCVEZ08r1y05WBC8L54I0mk
3omJDfNXYye6ckz05N9Cg9/vqr6I5B0FbdXkX8aya4ZyA33H7N3r7dWtpxAXp2rhJyN0MkGVEIii
k/4n3Q3HGa0Y3KGmujkgtOr6F6YWXgIRBBDk2RRjdnlxxzykzbzfxnquejfzpv1jZJnsdSMU1qFA
lBCV0a36mIEG5pYDxZ30YJe3yYeykj8rIZJVU/z1tu2N0LFEWUs+AhWwhXB5VNY+ySBkirZqMGtb
CLiU/BLIIh3xxdfSCyULcgETcfUrzb7D2aoxoXl7GWsOf2lj8Zl0oTeHQcLGaDhwPITCF6HZoSTK
wwa+c9WBX+S/uKXovaOhAI6bgvAijxCKoPnPLZXG5r5GsocZ1CE5pAjDFM7txa1u4IWp+RteRKop
HUpV/XvBI5UieroTIcQR/VuCUHzwcj3zj7gwIveKH/kaOwjthQiDjfCl1TdayfOHXmbKlyYWl2HS
DGHqe/Nl2H+T871ofRZVNGlrd2wPwfjl9qZd9wgWC1pcWnHUmvB8tqPji6emeajzdmc1DCZzvZQd
U8shk2QQNx2D7qNoPHj1c74Vhdcu/8v1Lhy/brSotSo0umqzVj3bKuRh3ykpbG1J3R3GVsm33nNr
p/nS4uIY9HENbGwOJF50rhq4a9SNF/CGAXXx5vCpdcewgYhOUwxHyuwwBWxcIKtOAps2SBB5Fl5Z
vDgEXYBpqcNC5CHf3gNf1fem8jj2n33jm6huzUCsLgh4OCJfogwL02LHVKX3um5eULfXFEf/M+MW
506cKrkD8ObKqT5t9TJXjzOdc8mkNQt4Z+GYjRwPwzC2jN4bbhV8lYfHMZI24uGWjYXrjaKqeR1D
iKjf7koqtWqwK+K32ydsfev+Wcdi60J4dXU1Zx29eobbSYUU67aB+Q9cxYt/NspcOJvcTUXgSVAi
imfvHJ/DQ79X9/LdJtvrnJNc2aHkQAsHudcr+Z3c8pKiNFnIeA6eDaBpxi5463aaw0yuu4VaXV3U
hbFFEIz9CQLOeVHz0M2smdczcCMft0qVq8VRvs3/LGrhZbKU/9+voyrNL90MTTdVMoPX9czJooXh
vTJIvwVNeWl88XMaWT7vRlWzdbiooH7kdbdxia16y8XvWXiknjZdI8aEpgAiFUOBrG1L5ng13F5Y
WPijLAw8twQ+I6C+LtwrQbHLNRjEN+vOa8+Ui61dFl7k0IuTbvYX9SF808/FflaAyxnf+mQ+A/Fx
FTDBfmAbp2prGmg1OP6zxKVegymRWjPyTznGSqBtg/Wrbz+Q19tiDuFiVAuwp0Tfb5/C1WwbMgwi
1dy9VZYiPJEy9HpRh8jB0SYm+dijqIkYlhMdg3OTbbjJprVF/E8pEUejWs3nI3pOd/mhVB61h/o+
32cHWX/ZWNuVz1giBc651QS9gYiuy/usJy+1JAz72StP6Zvcu8lHeHVc9au3z+8h7YJH6JzAA7Cl
L3YVnhdm54h0kWyZEVQodOxIiYPYhdPREsaduTXNeHXiFkYWGapWFUYU1xgREHQ0JAZBt9KNv53t
d5FzYWL+CRfrSAY4Y+GgnE+C8Vrl9jf1LDvWXmGWUHf9ewiB4VyhyzVv4en2p1vdQu5PVOmo7tLg
fW8aGXBJbaW2c8iqzoLUVHaRKYhEKf3xtqFrjwSqIFuMXIHhA/S2fMGbSmpCscvfbhAk6B9nne5Z
Ojt/lo/BRoZ85Y5/TRk06ThuyjUYMk7CWEf2zkmC3VBAcmB6yHiBWk428HVXu7cwtLiFejmd/LA0
gbV58GG3x6G4g6Jp4yxfOSBG4OeDQp2pdrZw8YlEq5BCqeMoV8YfXX4Nk3HDwNVdujCwuFPqvury
uMWADOYxPlfHGXy2LYhyFe9nM7NADvOXTH4u0UZqIKddkPNVjMx7Nur6tYfyLDIh7bSkz74PudOG
x619nUuDi69TjXB5W7Cj0m2PUgf6ReELeekeslQ7ezPtgLtat7cZCK6fTH8XavKYhVfmWuZjTCJt
kEq1oa4iO4Ejj4dIPQoO/DVo+spoVTO6RNzf+IpXl9rC6iIYTlHYyXgKzNfaTqXZKXYPIjmC6Z2T
AeqpreM8h713MWs2x+Q1mvAmAo9/E6eLmMU7cMriAdfvz50LCQu4J+kxdNCV2jUH35WeNz7mfIXc
sreIkQ19T9kTWd6sQj1fn53Bd0RrYl88QH29YW31zM2TwlT/mA41F0ciycRMGCo6pHOwSo/Zc+bm
h0i0p4P/C25gKNl2W+qV16nmvKPIRzH3x2XKv+9DMQqnhhYTeJ3pdRaCzvb+rhUgi7TTkwJcQ/rq
//hvVvmPxWXBDNq8wuhaVBVhXSWNTnfpQQ4PnSOxq+Ox/Axz51Z55KpG936Ry0JZZ/mmyJw5Oh5a
XD0ws/+o9FH7KjOdXTnFgDSO/FgoTmg9Qzz9pZAzxZaLEXFUJVRdnvoypG7R0OyUMKuYCEkrN2rT
qYSEYvwja170NvTTb0tpPsBM+xpX3kzLWoqzdkIIb1snpmiB6pI9lFZzZyTx6E70Hb/C+GyivNRA
KJx6EiPNECXs6m6cnmrYgd/iMIFLb9Jb4SP8l6g8eGb1zZw8HyI7mYTVHyYV5txUOsEMPkuj9zDg
2PQz+8qtexVK89sfbs0758kYS9aVmdxpEdiG3EvMChJxOOJRjlOg5mYCfGvMbMXIjKtlbBOAqHQF
Dk2LFsaL0sOI980TPljy19uLWLkO3v39xSIyNDfi0ewbtDwT+VhZqe7BGleGO9kiCxG6wPsMunLr
/bSWhrwzu7hNozjNrExOZtoW/xhZZ+Wu4b7T92JwH+83n49bi1zGkRiulD4RiZLOfyTQI1ft7fLB
AKZHsYRXjuyKx3hy2x/TVmdm5VqHMYVPCIbYYPhojuAXEToV07gQu2DWOQuP0tE/aAcFFaZ/Dfti
3EQEriyDcBC5TxflBT0aAqEhiXQC/xP8f7ob+NE9ugt3I1iIjtHZjXtu1S8v7C3eGgKUxFGRzpAO
3Wu+MG8QPRYyDOi3vXMld3i3qsVtKklh1ZmoFjgpRMTqWVSQ/TQ3ssdrOCBbxwGGvwqxhWvMgxAq
XiK3MUs56odZ+0xwkrv0JLqx67tb32llRQy0gKxVKQrqDAG8dwe/iwTL78m/TfGhh6Pa9GtHy5r9
7X2bT+3ymkZaT5xBKdT7ltrASABY4RDqDXPzh4lGWV58GuMCptotEd11Q3DngMaDJWJZ4PTjuO3r
2ifHF+GUHD4b2kHtGNeHL/f2ita+0l+o0jw+rwHyWUSMpNNTLWqgMx7P1al66o4NaUd7+o48p7MF
QljNHWEAM3lLM/rKxOr7r0R/p1CmUIaN92e7E3Ib0l3JjfaIFH5pBGZ2/jfsfSsnah49QTMTYhT8
cJF4dLBYpSj+dc5kpA9DGzI8MUJ3999sI3RAoJLmUYMlKVA7BUqgprwyhp+j8x/hxfYnQtZuuvf3
W632tTDPE0OEUm0e7sRF3u8jtOyaPkrGHObDY/uQOp09jxkg9nHYCvJrnkgShZAQmFei7SLORlCO
lSZE/LB0Ko9IYiAWINmdKNNcEjZQN9c8CKRPl7bmT3kR0xMe8RHUvKAy7xHTOLbkpzM0P3BDB7I4
Cu7jlxmzGe63stOVi8yY83xeoij2Xo11mSJ5TG711JMkdGAAZOUOWpL2ZLpydrrtKWsPGUhfuLYg
kRKvkG1TWqdBKNYkXFDoFhac/wWp9weljU4Fg39auJGTbtmbv+/FnqZ+NTImQoerIUl0BFiBknH0
7DQVTjEkwUX7yYRE6vYaV4PK5SIX/qlxg6ljjVFL2alnuLjdwA08R0I5+5C74zHfeg2veemlwUUm
UuUjgik93HGZZzEg/FRbn0aNVW5hmFefMVSTmLrnlrkWfTPqwYO1mntmJv8Kj4nL5H30o/05g87n
EqC6Bcxeu9gus+HF+csGM6B8UuEv07OZfxhRdVNhN7/9wbaMLA4eozge9PWk3LmAbEzdf+6ZhW+7
eMMME6B42+ICha9HnHmPRGa/lsiPPIzlIR3i1kkMRdCPmgCOwRjlH3pemHeaiSycKMb6HyGcBKcU
MvU0adoXNesCdEfytNln5eDtVGlCHkMe2QnEbhkxFYUjsjA5LO4iWHxUUFyCWTVAQY50TVFb4Vk0
e2lvGGlduGGTlLuxg5IhkeLpU6ykA/IQgjDYQxp+75PyUBrWU5Lkgl2XYfM7FLVHKtuKjZyH6cRp
mf2ppQw4ahMF7qhY6V6P4uxPD6fYWUYpApAY4t+m3Qr+8Kbx6vqAoJfpokqdlzBex+I5qtMYfuPK
/JUHdRXbwjjcMXmePcStlO2rpkBiByZ5p/asSben0ExOkZShV97m9RelauSPGvy7L6FY8Weq8keU
lsM9OkP9vvBFRPoaKKmdaZjCr56p/sgn0b/LDBUNDzPIpNfK88Bf08KpbbbHUN3My4rfHhIgtYY0
UetNsCqXPDrVKBtOkl/94gdQWK9rBUyQKD1VmfCnkvLYlhrI8bsuHN7S1FIPXBAe8gH5m9Flf+Su
iRxUxcRDNKfW9liEvqP1zSyH40u2Nwm5oxSjCb3jMKBMJMRuFZnC02jGw94I4wzGNwNJkbpJ3d6o
23PTVozxRREgFGk07rQWqfpwmALNGWDUsitlntnpRu3JD3yEx0Yxvs/Rg3Eq0TPvPUUT7C5X/hiF
HD01Qfoak7q6JQTmtQFiUEqbqoNcbJC/JZMPKneiaO2CP5bOTHRJJ82T4gcxyKAgBxLgi/5gy40k
nMei0xxtnLh+817+YigodRoFrFuKCGlfQU1973Vq8VpU2p88rqY7MxXqo2wiDuXBl7BT6PlD3GFE
7tRH33JEPwo7DBXxrMuddYdGiW4XJtxGTtAkChoaupBQ55tMKL+luFa4Hvu6/TzWcyNJ524Ou/qp
1tRnmQrxfSyYsd3rSUXPZ8z3PHc/MuFZfhVH9acUx2fFjOldp9KvMDEHW+BE7sCwZI5aIKO3KzUz
3xeaDtFCqpeHOg+QW6KQIbtD0H43S7l9mlpE5qBpQWiHbpedVIrGuErW/pFRubGTcBhsRCQ/tUlb
201Uf0KrRIXqPYmtY61DuXFXIHuauLUEQ97opeq95xeRYwpm8oOpgvZt7C2qfFNpnLWgyH7lYZMf
43EmbC/GKeC/VAq3sgLztfej+KOYi5+GMkYXS5Nb6Gk0/ZAlWv0qwa7vFD2gvdCDTlT1BuvrZIC/
CdSqfBisSnWRV+yJPJrs22bFpIGdRiw2rurC9g0ZgSQD0RMGLXxAs1UowVdvetFkly3+hbx8flej
+UjvvB/vuTZGFGEs8y5QveZojqOGNkoNFb04yInn5EVVfSp8o9h1pHeHCcbDMwXl/s4o6vbE7/Jc
r+tp9iBI+bksY+2XFAXfBDN7RN+TzzlwpWU5ClBF0fZOa8bZ3uyq76aowpP+f0i7riW5dWT5RYyg
N6907cb70QtDlt6Anvz6mxjdlbrR2IakfTtxFDHVIAqFQlVWpjM3u6FLEnckk7LHBbxeQx6n+NTK
ENFBgCiB3s/SMImVeI80qL3toy6HQJKNgIgf8U3usaE6pnGellIimZdPar63CNwzcaQGkpiUz01B
06taNLywojIwE43s5gpek0+QMrflEf9lD/ZuXnLg6bvoc1GtESilBxyPGVztfmdCIHHuIdFQLnnm
9rrTblfMTBwKtUr82SSGt5Y9nBK8LEEyTuS6XqoptK2yuoOK3Te8ht/LaL2Tq2gDicbVG5vW3sV9
7viOvYIxmRg/zLST9r0KxU6cL4iP9wupvDhVoXCXjPZyGyvSettYYNimSi0ByRNjB+KRPLBG3YTO
QqMES57UO2Uo9Nt01iAVYGSfYkcBI7M928sdIfF4yMwRLVwrM76SeEbRg4xf7Mr6ka9LdGOs0bdR
KY1vGAIZIndQk+y+Qe77cvne5qUjJ/cpkx0sYEWJ+wYZc4vyLenKKBihUSMBbq2S9R1qFO/yCgVS
Iw7N6gukA/BT2uFQVPr3yz+EJgiX7nUmgSB1pOnVCh45qRswnBa7WemInlh0LZds0CTmKJPVIpJl
SunQ1GsKFD8Nxi/9oXdn0PC1G1wxolIMN1dBmkJb2ngas3MvCq5MA6qbo5fNr04HxjDpBZ1YV59B
QTr7afP6D59QBRWDDJAnKFeZd2qRdQoOHQGQxTgMGo6MLmgycPfotwGW6T2dMB+2WPAVPSe3eWoN
n6rClp7/p1WwHAJgziVdnHarF687kiOxqh8uG/iY/D1zg6NlMJWeoXCsAnK1QBQhA6cdqDRwAvAZ
g73zet6aOzDzIxdPrDsqwQziFvCo/P3kKUpbmO9SLRDaK1BuYFyRLI1qJoqCT5ntKbFABkrzukKF
wZPDOoyhKS5yfrqqs1UfWWSecUam2rGcxPRJPAXdw08E2vxQ7wCR7F3Ro5/+/nNrIJ+3Qf99jlvt
hrqawKYL7mZp9NNqduMqOdSiGW/uAdN+W2GChjX3qx4RoJyS9Sa2g8jy1UHHmPdhpgp2RPAo5TwR
sWe/rTF7piKXsYsWLT21/zxmz9N0m7Y7R439y/7JPWVHZpiNyqM1lvUIVE52+Z3YASRmLv99Xu0H
67DBpW+DeB4pKBMGY0hVRWgof/h//UBZfNIdQuD+DxgG+Yv5bYs5axFUsurVQlN7DOcl1MJhU3qO
pz+muzEwa7d1/6mPfrI85kYbiKM10MCG0CkISjYoJPRB2owA6MY9FKUnSfanTpcFm8YrWIDVGPVP
E2OAKHIxBYukMMGboKBWPezXkNaqoQt5Z2xkPwuGrajaxP2qR8aYYkWV9WmvRvWI8V08WmJIhI+S
lggiBteIBcYd6H5bcG3GTRYzK2qI5QDcWeNJGN+tyuNlR+TFCEORAfVS0YEBcuPUDw15NSsDs8HA
4N5W4LdHgtv5EK6z/mEhR3bYayuXaiN1rBzRXirnF0ja4clf1iseF5fXw/tgx3aYD5aiIwm9LMzt
asMEZYW7VDTpd84vhtl3EH2hCg3GegXEfKdfrFgdSBauBuXrHJEHuz/rYhQTiNYV5K8Qy5FQCoUV
OBuFjAIJBfDSKF2xnlCZ1ijnqAJ6xvrqpLc2ihtEVBfjfDwQB+BdBy4G5C4s0CrXSylaoMfkTaPk
tibaSWsUXt4fzm3haFgCMN+gEDjr2GYAxS4YLEeF3bnFH5dyayMPnl2jLixV7iqaUeIVox2McENK
U9EtAzHpdLfmkpKFA0DgqZ/0jRJqfrq375Bp7KId8YnqKkHpL24UkMN0f3mlvGgE09Ch0NEi0c/w
5niFQJqSds76cPG0sPLnrXqnuw7yGuiYiKruPP9ApQ587sCaU5Ku04Xqo2SVdgPsyRi2u/W29wng
a3iGhtoDiORfAGm7FqHbee5ybJK5JKVmbWNAD5E/yW+zHpqxaNSH6yyY7YCKAKh2HDaeg1pqcdRh
GLxYAydB2t9L1QhBGPBE2/4iSWGROpvLm8ZJLxwww/2yyAT1oYKwnxb1g7ek5sZIq+sM1FYQhdf2
pRYFl23xfRNnGbGdCuqwYLMWQlyq0sFB9E2/QyVuAiXrrjikwBw6GzRIfOs92dshGq2h8ySwTf2e
yQ3RC/ptm9k7q8kqIJtxLrpgCUDJT7BKPMNo0r28xqhOCLFfvFfuiUnmdrZbZZmQLQKIuO8+N5iR
/joDW9DcAM7pibN73nmgCjt44Dlo8rK9V722CwwPEjhnQaLFrWSShiPRIGTpxNWXy1+T5zXQbaDN
ULCTgMr39OyN6O93GrRCIdHcuTUkDscnFdOD2fDX42G4e44NMZlcFfUFCqjx6qEIEeZ2kMN5lOn5
8mp4X85QwW6FN7NlgZb9dDVlEWtTbxQ9/nKEiuzg5abqmYomuKm58fHYDnPWJCABC6i4wglQCdCB
xc789kAwKou3VyiJcAw8hz+2xlzbkbFaC1TZKdByQd0hCwt9N9uh5Y2BAsSJanwScW3zviP44xwd
ZHwOchL670eVDqmJUhV66+jJR6+t9KyZ/jL/9fAPEjeED9zXuFB1EPie2qhMiDXWc9d5Y5o/Tnnm
V4P5ZKNAetklziI9Y4ZxcILqfrs4/exZsRQMahGag6CscXaEGAuMZ684XaNWoHeVNPfmDG2XTaLs
lfrb5XWcXSiMFSYbKBw86iS7Q/1v2VZarH0rC4iuFgVRtioZYgzHJOjGD/b6ftnumSvALsYpwC0F
4jgbmman26SmmHDTdHy/bFW/18rwSVvM3TgP/mUznG2CLBpG2wCiUQyE91Mzfd2MQwJNeJQ3y0ej
ztwoaV8vmziP4phOPbZBf8ORV6vmaoJKpkOB675Hdx9iPF9UUMl72j7b5rcFyEcFvncON/mwaIBk
WzMBkmCj69IPUw8F2I848UMNQK3wVLiu7aJNsV/cR9G77uPMnFyNdP7WVBWQRBhIHFlCMjICK2FS
qHkNDdsf5uqVNwlGBS3LzQFgQDPBs1/18GNqEBgH8E+KSpacswAgPfjgKc0q9pIJwNrSAbm0QgY1
7wZ3lFAKa5/l8RumVy/vJc9ddAhuyYDeARanMwHKhvxsUZRoQOim7rb969qKWsXclRxZoP9+5Cxy
2YNSumkWr43Vnd4Bj7EU/tL1u5n0/uXFcI4YMnzkvwq45zF7zoQopxtUsLkCIDSgowyIggIM42SF
l41wvf/YChOmZFALSrECK10w+8TxoPYKIcRg3qthU26xVWJagvN7Ev54bJM51ehhxMsHidwYRpvK
X75nvvRgBSga+oggoqSeOhfr/cfWmPO9ELiFihasZ6KzXxrSZu6kIJHkN1kartZEEPZFu8a4YBeZ
aTvMIMhzBk+Sa29wrnvbErgG1wuBVgNOGES84NU89cI0GU2rmVHnbTEoHqoFKW6yyXZugO5ZrqCB
7nwWeAn1AvYbAuYAYKsNgS34/6lBR11HK9EQI3tfCemUmQbFdtcEHzgqbc+1KCTzPiIoqVDGRsw/
H1qRIkgyKyvM0bEDOke3ZAH69ukz5KvD2JNd6V2SdpFolZzLFDir32aZwz2SuZk7A60OWsKnLNq9
vo12IFi5VaCVMj6jBoK8HkO8eFYIdlRkmomQZJr1KYuB5yXxEm+GCtJyMp7bLvR3usc6jeswJ20Z
thPJt5f3lvutcREh7UJwBgn76dZWHajarBRjkfYyQAF8uAJy2q1VS5CuiswwcSbS2jlfM2Cy+/rJ
nrZRfa1PglhGE17WSaFuhzEOOn+P6brTlSCqDOi+YvuWPRVD7rfaRsFYjAgtyl/JLzMfrK1HV4AV
t0arYHoLepUAjGimGzW+EB7HjZHARoCPWgfCG5zUp4sph6RTFmRY3lA5y94C7PoWlB2Ja5ZO468W
aYCssIuDAlFzqBDYTzF0QjcOqYsrQgtegpSF92lRSIOqLKCkhsHWYlqonncTQfts2fc7Zdse+iDZ
tv/0aTH6QCMN6MXPFHnzEurSq6oiCQHwNx7TrYFM1qPAnss+/1H3Y10FqGzAmFGC1FG+O/26GpSz
UfJEs0LpN8RwwfZDoeDrQdVcoElv0iv5a2ujS/cnjMv0vmFs4y2KJzw0UGhdn9nZum1mAyVj4CKa
relEchjNcbq5vEBOOEGwpsQ8lHQe+ien60tjc1SrEt6TTI9peqO1r6W6k4qgJZRgMvYuW+OtSAEY
EFNUKuDMrHekUpMj/aMgh1HbGYNTBossnCHhHDsgsuAYeH/KmC5lloTLW+2Lwpy9YUg25aIQP4aw
lU8aXRBGeN/uyBA7Mts2VZzi/YSCrvGlIZgad5QXILDCvrdDpTWf11oR0IbwDjt66yq+HxA7Nsq6
p9vVIgij3NoDTBkHqbqnhHuYHffz7m0Oal+cgfG+JQp0cH2Vfkr2AaLaldQ54GTytORTVwTEepFM
wVcUmWDifUbmddIdTPx0vebqRnKQKThstASfjmsGuo6UIhsFafZl0eEkt8WIiRH1Uyw3blvcjFlw
2btNznmFKiYQF2BZRv2buSBJjukzR7EnDzx1d431XUc/aWqMq7US5R/cxfykO0aEMFV6zo5ulmzQ
5aKyUTIAiznke6MkaGVwJUiWfF0ADN23wxY8SM+VBhkWJds5Uhr0chZAGdXtnHZjOyIhL97BBowA
xAmmrYMfmVm6KqetBHb4+UPxEUS2k/zl8rc9pzgHBRUCIXVCTQV0mQnEplHnFoCXqNrGgJR2u6l9
kJRgTOt9p+1s9ZA39e0iZwLn5B44vLwxdGiihoFhvtMvLSVWZ6cLFkYTzAqYnS7eF4clxBBQKGVB
IxqA4/kQBskRidHM0M7qGJg9zYldoPIYSckBnN0d1bkmmwRYfC/XctFX5VzXoHOFGi7uagiWs+c7
6ed+GdIVrbVHEF7eNGHiq5Jb3VZ+HMSb6S27WQPVHa+jyDN2IqkEnhcfG2dOflsWUV0O6IEV2g87
GV4jOf4+xYJ0UrRC5gmpZPksAZpMp+fp0C5VDCK7f5Buoe6Jxei01wZ5P7rWoxOpqEUDkaoaUyZr
sgARnRRF4Fjp8j6UDoYi6q7ymtFSnmoTGBtiV9XT5fPBPYBH9qlfHdkHkNBozHqG3ECR3EGJ03aj
eni+bIN/GI6MMIdBKeJMAdVjj4G4NTQ+BuLy3qetjCqYtkK9d65/HJmj9+/RmoBb7Pu4m/DU0UNi
3TXKHuzYl5ckMsHkCkajgaLbgIncfBvi3aR/TWbBzvBSSHpzQndaBwmryeJdrBg5VkkVaX7C/gq/
ld30XgdAbrtu5tYF4sqXdubqtqjH7y6vj79lR8aZM6ZaSQe9QvRKlmW7zt8l+3GwQN7caG7d3leN
n2fPRZME01MnidBRvGriycLZo1egeKN1WLh6b33NH4r39g6q5dqhRMaihulX/Up76THSAzmgP5IX
5Z6Jo7XTfz/yHzTY16Rw0OizHmff9IoQVTgJ1YjBl308kAxv2Yr4WnhVspM1M3EgbfTJUSqsmc4v
j4/xPvnhoP2NmX2q6WB96xLBDcW9MI4WyRz8VqlQlcsxOCRhOj7J850t6eEwRrf2JBIx5JWjTxbH
nH+7UMdCtT86p9EmPyjb2YVCxoGqVLWbhKACKKoHc6P30eqYEFCBIqQakLeBuWi8qsL8ug2qG3H0
/i8rw+gt2rTot7NPraSPikLtgI6eLC96VveotUOvoptczLc51yowkeI2Ldco5i3ReUEmT6fAT/3T
Qt6mZCrOZvwyQv4WgwrPYFK4zW4+5kgBpxGNXfJ85dgg8zXrKQZOwkbJsahuZQcjIHZ1hbSxiTJB
bZN38o4NMWEV03oD2jzod89r7k3KlSO9Xo5rlw1Y7FT7OqrKUMYralGJJysEE0u1e9nCOUyRcp7i
sQA2JICeMBZ7ujsQ7DHVLlExOL+zN/oH/W69yzBULAY4fbx72Zc+yhioM6CMiXoU4wmSlvfoWwHO
T4WQ0UjXvebKeByvQKTiS151yPeRb1wP4FwD0RSUcn/YbnmHN3tgiHAn3AAGDSFQ42BIUDsDD0CR
plIGCWd82Zib+ACJk2B9iHeDTxVsu4MjSM94G3lsjrmf8l7tWpXeEcP0IIMLU8H4hGAjeV5/bIK5
hmS1jC2drqgLyhtzQxHXdJxzeaeYD8rvoB9iYSNL+B2Zy6dUbYjR0FhJES5LA3y1vNNvF3A7thtV
CaSdqHknWiZz83SpUSjdgOSsXNIaQ3dqgjxzfS5mJIVN/teslfR0HLkJc+0UpdnKUovEycwxj25B
JUnpUQVffMzaVLLiSal0aM3/0VmYY7JKetUMOsJKBTDDqPrprPiXnYVX0oF+JC2l0vPI3gNapeUF
tP2ACVU7d2pe+vhbEz9087UcQekiNTaXzfG8H+1qSHfRDsYZ55akaKQsGkA21eJHUn/FVOXlv89N
/44NMNuUtbmZjSsMtP7sK37hR76+G0LUqDZxKGIPEq2G2R57iPPV/kA+lxamKaV7o5REPTpewn68
IOYKm4cE6LcZCzKXNwnaRFoGRINoUod3lI6NMNcXIR3G8zIYqQbNl5vuSq0fMcX3pHV/L5OFc3Rk
iu0RJGoN5SrqAcrjT1apcas8dL61j73m76kQPozhcQqYK8qILBVCp9amZNkwpulte2utdfza9k51
pZRA6KhOMwtG9/+L+/02yATBVYlirRwAk4SgGrqB1S3olAMK8QNXIihOgn/y9t/mmBDomBmktUec
3voHikTt/zMvSNn2p9SjqFPF9/ff5pjDNVWonpMOuFNbDzH/62mTiNxSpXcTmxigZPhrx5gj1dsV
ptrBFA0gLV7cvvOotyAc6bwkVHdJiCY8HhbFVvP0OyMowEFZhsW1ED9GjVz6EcyZG0opTweKr9U3
AzRpt+t2dKMtxsspQWTrQuFKd2uQ4hReIYhfvPQfVCsyZH0t8FqwEGbdLMcqoa/X7IMjqd+u+wR8
rCK2Ym5QAZyXKqRAie9D3eL4obj0KSpx6MMXqYuijScXq+sMtiDYc/N9dHN+mWH9BbKWiuTAzIS5
k10eSObe8X6+LjI7wIH/AywoNw85Nsp40AQJiTqJYDR/oY9gZD6V225tNKrBVeNj7loUoVVu9IS+
NJqRlBOTxRxkMu5+PUWUoUCRjztnV8kuPffQT77t6Libt96AiRCtcihff5Khe7ZBpx6Jr/dvIeHo
xzDf3IyXuYnAl4wD1Oz0IN5/JX69o99aDF7i1qjhJ79WznzrqujXYehofHVlb76ivNfaJtnqQqFo
7ok8MsScSN1J1B50KKhsWDtpmtw1upOjJ9MKckUArudaogBLcA9pYApglmRogw4+mQivoNzSetcB
kfCbPOXxJusAh/NakxTfemMSNQq5JxK4N4pe1tF6ZR5f4F6YjKzEAtNEdVW5crU29ZTm2+ULgxPA
0dhVHFRtYcpgs70R5LC1qdDFOc/dfJM328t/n3f/wQDaq4YFQDuw9advSHuQkPs1Nn0E4P77moX5
hgp8AufrI9cTUbxzPhqs2YCBKRC6w26dWjPV1IxHnUKkAV9yci9KP+WVJAjJPCc/scIkR7NTO3Mr
Wz8fNtMzVYjOd8m2fhTRBHOC/7EhNjWqanNJiYNpo/im36V7CCcGYIg6iOKV4KuxXTuUhOKhAS+E
F1eBWtyBZ9kA9lDgCJx7/GQtzDO3NMDTrlFHgHYjAN/DprhNN7PXuMuuuJ9c0VuQ79i/POHjUji6
0MwS8p1pBXNrbYDWhNxg3v/ffPu3DfobjmzgRa3aeQYbM+YqqTxRurGv/kOZ2In4kT4AvEwScvIF
6TYemSv0dlr6cuy8IXba75ZEqlsjbcuXxkJ62UixdAWoT+fOUNj8itHmznO0LpWDZenHp7y0ruQo
L7djCSBADV7qGZSjoMoq8ml8dyqrKlz8S+UtfT98jjFNpHlxWaVvY7pkGM3SIxXjooNRhkSqs95V
UvNukNLuBtQwxB8yG8xQjg5ZVrnLgTjI3helitx1TEHhp8jLp65pG1dRWzCUx4451xt1XiAO2o/y
VZvHL4alLremPGsPSxMNbkwc0HKszviWl857LedSkE0KxvcL8rxgjt9fxs7agtyo82R12OVRLPtj
M/SBMmW5l3aG4WlFWz8Blb18AmgZE1idhDqtBC5Udeqh4NMssnZIEV73lT7Wfie1tbdoavWZrFrt
KQo0PxUjq90p07tD22rv61qU2ySdcpDr2orml2MEIj/J7uudpo1l5tsdRJy8orOcPZEK3bXtOn0e
QWm3JU16yGQDM5xkneLrEbQxi9tma/FS92SAJCqmt9S/P24KaI/RscXLGvVVk/HNziiyXGkwg1uj
z6/oc1hFQGHBedoMUEhn+FYAGexGpfQF+h6uTPL92gO/rc6vl8/92TkEeyRg27/o25mInKnpIFUO
xOBBotM9krxRvcGoREfxLILBCi1Q0hkcwDTYBlMWJ8pomkADqG3deopdEU9qSmPXR3ITXF7QefRn
bDGBbEKXn1Qa2vBz2O9KQOegyoCalnz465wczLnAM2PuEzzWeP8w5z1P2r7TbALhOjl0oB+zphR8
dXk1nO3BkBSQEI6pUS4kJrkp82HEWoADTFLfxi6BHNO/bOE8A6DLQMYPgleU+UGLcRq2YqdTtFQD
lUyjB9EG/fXQCtLUnd7kkNZvRZcZ3x5s2hYF34HK/dSeuk7LqlYYze4CCK0FoHfznYcu7HbV3tqJ
9ujjA50EZVgCJg70w9gpfER67R0F5WYAXMEep8mDsm2Y3AEJu8HzwgmWWxsci3jStF4F8asgfhEl
B7ytQ0cV9N8QCqGthlPL4HtTylYGGUJUbuQYlJ+xaPiCns2ztf22YDG526zYuTSQBMm89VBMd2n1
Q3aCkSBMlNuZSAJXPMuz6Zc8ssYkvOvU94vctLIX2145Tz6JiBfZX5smNLI8vOyUnHhxYos5w1Zr
QOK0k+B/evENIl026Lmj1HNA9i9w/w93u/QRWQfBFV10pS17ToUnETg3t+THiEfh8ol4cZDjHdj5
qweq8C0Us8EF50YuKpPCCXJe2DpZMnMsJgy2tImJaDKDhEGtQNuEAWzjK67rMXtcBuKDoNAthaSq
dNfY5YPQF5PJBvYX7GCnXlrUk1a2tPWvohucB8pr6fVuDWRlkIeacKqQt68fVWtMz8KX2FsvW83a
ATbwp4SH6VXhQNxJd6UAE0sh2B2bbezfv1z2Jd6X1UCGiyk/IN+A6GRi6FIBB2+3YDdopQoTjKny
uKR57UL+6xaaEVtZ1+6INN0pqv2E2se8E5g/S6xBxg90IhCKBiga8NA6/cLJQJa+6QHr0z+Nvhx0
HtnMh/yaelX5LoZ0c8IOslDMRtE3I8hLmGOqFVaSQ00XSUTRyHdpvOobOyGSiOqFs5MfyS4doKfk
F0x009Im6kyDzF6bUuo0VyXXjiRK4PlrsXFTfBhhA5xaK0071IC2yfdDMH3GBUt1WylAIiq8Yfwj
cpTzchTdL7xR/2OU+YC9o0uZQxnXKQ0QnXyN7kBK4NEBkRIcaUIOrPM2LmOQCXZaq5RTAUJAT+vm
fa3FXlnATGliGKvJrpHYQ5qufM7y+iax35rOFsR17kcG8BeqoBRFyJbc9aLPhsFCbpaSbKep2VVa
inpWIhP0348uYSfCsEQfp3AW03BAGLc8QrJByIjLuaCQyaI7jWzMAccMc9CsqCZj9jEaqK+Lv1SN
/JBX6O5XmF19qhOnuGqWHCF8AvoNdPPI1rLyW5Ja8XMvr+/LROytXcT2fjGgsU4Sotdg84zr+8vx
4Kz26AAqT2chEIowoMNGo2RVuyGdUO0suweJ3EKH0k2Le2t8uGzmPDdAzANaFohXisL+IEo5+uRD
NiD5qtFoAKnlTndyf5XLw0QD+5hAOZd4qSp9vmySp0J1sgFMJbOcU6Ps5Q/i3hloETxmQ4oa6bx6
gzkc9ZFK+ZW3wy3qms8iGA4vHlmOjmML2gTKcc24GJGR5GkYI6sSIA+0fVE0YZ/mgrNyvnky6Pbp
LDeEayiF3KmVaVxxSDJMu+rVxmivTbRTavNzMwvkp3jn5dgM8yGNxLCmrAbWZxhUkBKH/VQGl/eK
97kwc0eFYpDSnfHkJKbaOhN9kKXjc1WGel66y/zyP9lgWYWgz5L0ueJgfHDKAotUb82cBuY6/I9m
mHgdD73V5xOud31R/Sx19tmSelD79i+v5lxAHN8K9VFM/H4USg0mUVRnvNQt8Nd60fXbBOpeyolw
m3qvV3brqwDdiOFX3E1yAHoGoZBpI2yceluSNXq2EFjsazWI2q8D5hWTTpCfcF36yAhz+zR43Kqz
goEXh8xhrsnBXCsvUmmV22yAFsflj3jOLAgoGYWOY9gexDu6xnj2Yo1EqWtcriQY3+j4Feioxy3G
Q/YYqaAU9BTDg7P1nruGWwK/7hYbUenxvMtFf4QN3hEgiDCgxcoVpGRZ62EAFb3Zl/tMVXzJnvaW
rdwhJQTZijncd4501zbo+CBgqphXVifNA5rrdplFk9G857CO4XkHXgW6ep0dOCohlBApPRqIP2Wp
6o2i7YCFDeHL++J7LCyP0P1kEv4Te+wOpBpmxTTg0qg9SvGZ+PaTtqH9Z/DFvl7eb04gOzHGRGXc
+UldpYB+akV0v2ThWomolTjue2KBqV+tCqYiZAPLIfq9PD+p1pdOAa+6iByScxRPzDDprjoqq94o
MBMBm9zpfViT5KtkG8+Xv9f5rQ3CEBAqmZC/xXtBY1YjaVMiOykgWSbowyzb/lQk8m4Y20OXLjcE
NL5pJkrkeR/w2CSzMqRRkUyonhadma0aJxzmyDen/nEdhM8/WpBgfM9AJQZgAdw6IK9hA9q8gMfb
RGluMW2Ur9EcjDEBOkSGp9rTSx+l75MEehSlfkztTIDM4uzgiW0mznVlBgaTBLYrshtLjKqASzT+
dnn7OO5uIOfCxikyuCPZDLQabXC+SICcpdlbNFzPsijL4UULqF9CKBWVYwf9QGYVK+idsyoCDDO6
Th80n2xyDxp2P2Iv9//p/kFbFc6BsVLUqtk42Sw62L1zFaGpDevk3kpCbfxy+YvxblXIq+C9hXQY
FWK2PhepEngoFgy/JFfrW7ytwDyFDuSV8clCSMr2cdhthRMHnBf5iU26jUe58Tx3EXha9NWThzpI
5iLo0sd++qY1N9F0qzlXo3avTRDOq8MSCeUg+ZfXzHmnwDwYPSj/HCa8mRMH3qEqi8BjBj24/jBH
KOxm075tzTDKutnt8r9Xo0d/ASym8BgU30GyzBicjXXM9QSSSkplGNt2JYM/a1G0vbwsjvOjmUGb
CcgmMGDE5EexlCdqXoM7uu6+lyDKbw0BZJt3b5t40YDKC36CG5wJH11t6/OYQNeldN8oPTUByMhC
6Zg+zOPHWgQN4y3o2Bxz1tCbg2iTA1kQSqEQU8jzCApikLPOHkZZG7fHEJUYlUsXwcTIk0Uyn9GI
NDCimbD6MZ5xG6PcET0OmAebDsJoIloh/fejgzBCC8BIJDzYVJSmZpBEgKqqB5EOMFuFm0Gl8g/q
nJw4jPVh2ggXM8qNOuOMGBWMlgQzfR59q9mbameFdJBBVdwBnA0YG4b+J521Ed3g/LX+smswxXIr
J0Y0U+fBOErQyYA3yIIbhv7y8537bYFxz5ZoMXQFsDISe3H/JYnqwLTv1Om1G2+c2AhWObx84jhX
9/GnNBgHrbNhiUwT27dI8y0Is2/iurvq8mqjmYvAFDdOH20b+/ppcmlUoKmxoI8y+lbiNyBACpKQ
puyV6ZIIxEvkUTxdw7vwUNKh8w2g5wKHH+Mukk2WzFgw/V/s2iewuYbxRjMA6qOoePC2vP/9F8Xj
3nIwI/mho3p6IICRWUiqgLRBjgnkx8vi0CYEaBUdQIi8EfgLr/BnHlljsTdVUaQreq2Qzp7nA7ha
tkqh3SYEdMyGPPu6DoI/S/YXxXnP9CT3xqUSLJd3Jo5/AOOxmrLKNZi9MC0pJ54igfxZkM/yDjve
e6i+I43ATDT14KMA00ICqHUsgKScUgpk/bHp4nDOg8ubxvURHYKBJio/OhrM9FccWVGnDlQ30QcH
GeW6UdwVYsl0dEILloNoQolrzaZyi+hgyKCyYjzSihackxgeKRc+HbtJgJMBHYCBLnPv/YECKC9b
ObLHsgjm6arHJEG/NNmt4bhbt/auOjjX4AoHM6J50/0tCwGShWNzjE/Y1ZROFr0TnPEgFde6mrpS
9O3yjvH8DoU64NrwzEFzlnnmVMD7mBMNXEZ9XTTvJC29ywb4m4SRBXDogAkIfAqnLhGlnRn3ibF6
/dvoG6Gy1WJggZHx+eZBfLfwWkzQxYTKM+31npPCKZVmIm0D0D/bGaG1pYgzbQPojJBVhpM7UsY2
FckjRr8wkne6rsbQu6km6O4oEL91IeT0LJvSlZxbYdFDwqoVVYd43RCQ34LQgOpYY9aMMThqaWlE
8TR75vWC7qgTxvdSAH1wcN8FOF7bStRm5vjGiUGmZJAtvZKWKiqT2UqbsOMoKn1yDdCyuAmmBvms
hpuMIGgmUw+6zNS+7lb1bkL7SuB+nLiHet1vG8xXW7MxUtBWRoy4pyqL3SalA4B3FubQKZ+pU3lm
7es32pPALv27TAoCVg+QMcM4pidYLghSOtME4lYqHJ/f1A9AM/vV6ts+1OCoZXm7Vh55hWKWIARz
6hYndpkDnRLQoxQr7KZdOW8hhfTQmtoT7lIHEKwkujOdpdxP0yTCk56vV1FAMwNeD8BwbTDinh6H
ee1JPYKYwZPLpnadvnGjatpVanmbVb1gU2lcP/22FCdLO7kGRPXOyMXkerFTY9DApQMO72GTb9rA
2rcbayfYw/MHAFrUYKdzgGemgCnmATBLctUuNe5M+uxI3oHZ26TIipUXdSv6fOfbhjsZY/+Ue4/W
K5htUxeyoAeGBGQhcWA3z5V8BZH0VHoegAscirfLKzvfLHQXUUZVEE3ovAizsM4cIbmbQ3e5j+rs
Rhr10l9Xvb6fNcm6d+yp0UW3wPkxpI1/w6SM9pBwZdUAGojcWaSmmvCP8YO8iTaU7s8A+R5Ogxka
hVuHf/CCOw8w6B878EtkPjLuOOalAVb5TDJsjDmCvrQL1MYuQh3/w190KOSBNkkPtAwaG/M6FkE9
Lc39JLWpr4DzO8izanHzaMF0ZG+CJfDyBnBuReyADeofQKJUyPQyx0Ut82SMqfL1HC4BJi3CXHpA
rwSBvNl0uOtF6LXz739qj/EvKjxmZNqMOl9EthhPrBzDByZVsCrqN8zB/KD2RgkdEfdM8TgyYzMl
EmpiMyg4p+sZKVJ1mKFo7zWu6jcbWd9ctshZFgziCkZnFfIFbF2syIvJkbocbqW4C2TAzOd4+IdP
d2yDdSKQQihGasPGApFDcyNbL6pQQ5Zu9/mH+7UOh0n18myZIAPTzR7pcTMZj4b8HoHauXvQhKC/
88qvCgweGqd4wYGmi03RieygdVJiOZkiPcjp6o+JFNigstdzCMERKxjtYVeUxStwxIJHDieFgW0k
MABrfuwYE3fGeZZnCxUpKjzzlXwGGxV6HqlHukAPQYHjS+Fl9+B+VhCpgFcctdoz5ehuTaukt22M
CpmRB+oSCBJ+NsjBWN4zYUOaE8EtTL78ssWcsBHViHoqHYwGLK6TPVlF53cLeJDVys/moAPbz+W1
cWpwCKgqgCK4cqGNzXbAQde6pkMHggajDdraXQIYQoLRFj54YmbgKemY1L8ErhOr9Go5euHNYw4A
eEvJFK7pkyveW966t1FzyH0qQXZ5jbxvCuS5gQot3idn8cRe+1aFfjSaVtbnUd8R+brPPWvV3Gm6
qbXtZWO8WAL8FKAgqIHTs3G6MieNpm4d29ZrMnubJtILXpfBkA73l83wfBIpBQq0wBJT8uxTM0OU
a1I2j+j6Tf3GJF/j5nnBWirZCIasEcRH7ok7tsZsF/pki9on8+RljmsvO8pHCfm2YJlv7Mc50AHy
E46v8AIMiilAYf8fZ9+1XDmOZfsrE/XOvvRmYrof6I7TMfJKvTAylUqAFiRoQPDrZ1HVt0uiTuhM
1kNHdEVmagsgzMbey0AiDK2KeQLer5AcsENmsNmufUZ9swCqHkB9m7uL+dnZqQS8DkyzWT502eQp
oS3alCq4pukv8uC+DQ1KSdoaVcUXZa+/8EMGCxnzQB6//oRnoMw6ilJ4zaJrcKZVYtCudxoPtKbZ
22gKq3BAcxpSEU0wPHZ+5Zc0kmEZ0gh0xa9Df85oABXBAsVbHRj+Txdennp96ilgoblNrBYkrNAE
/TrCudTEBQ4FSCXkvXi9LBZo43ZwV/KQXVtHmJqG2nrY5YEF0dth/39YLWdSBnAg5x4aOGhojCxW
S1cIlzGKHHsmgM5IDu0xfVWQMSjgfUtANH+/lwCfCUBQYXCL4oppLIZH9C5PE4KApb+bUe+an4Uw
BI7MN0eNNLRvLsznmU/2IeBiC4oe+rncQarHwz8xWKXpl3OvEEqw4yoPxfqStsLnkwxz+YaaRA8I
IpOLOW0GWXQmrvGgdW9tbZexk+v+9s2KdAtYtllW10MdZBGi6hqeKB2090fePUE/xJ85PrVrxGqK
xNLzLpTCPs/hx3CLsxlPaUPCWAOMscEJCp35g3Ehwpllj0cAep9oskLw8xNm0QLPKavhNQGvcojZ
WGiFoLRuHL3nKbDR/qzN8Ot18VnxDBkyPCcBKcL7xMQh/fGchCIxV1vK55UPmh9clrf0pAc1VAex
PlK/0f2yDBIw5uFhvOc4xi4BNs4OGQ3fN80AIMCXDSA2KaUrcpyfcEQOZESDaZ3vvWAWusmuLyWe
84r4mOJiuH8F+9T1sadEjCDRBBKqz+joTsrapt0vKoq7ivZ+46aXsr8znZK5r4uC91wM/CzU5ZC2
cPLCmme43kAkCR4EZSA6mH11SDj5Chh+ZXNJc/2zXdX8Xf+KuoRKqxAQSjwJ0fWOgqkAH+SYTxNK
ItrUXfW6eLFJOWyrWqkecb/wNVYi9YUyGbeZpzJ0/AaWTeFYAYVl9R2PR6WS92VLunudG5c4F+em
CDKD0Gif71CwmxanoVpRCGEQVDFnvUFx+FP10tjPhPtZp5q/VqtLSd0b4HWxEj7EXByIgIc24GEi
pvvsHeXD7O6qBGY44Jto4LkaAYpX8cXPcmb9YaCgHrkgPIHDvXhijUqbUlXi3YPHxpb9mNXch9si
VMFz/FkhYYaxsr5GXnvZ5PNMEobxAmc836gzLHfx7DGl6TECcmnQ4cLezFiRTAvGm5r7Mp5LgR5k
1y90tD6XyBASX9VCjgmrz2U5TiXU8hIxgO1qZb7VcF/p+jirDwXJfbuA4/lKypevD7QzZ/SHkIsz
mjhcawCRB5gibVdq3h7b3rr9OsSZNw/2FvJHoPMAGgRK/uOZWVKXqrWARevMCJhhB8OEAn8byvCg
+qrvsovN6vm3XizWDxEXo2KWyFoxy33wNAPnKKysZG9rJ1X9jhdd7lyqV5/5bgiHbgKcJSENsfxu
dUFg/TYP0FwNsyT+2kLrjEbtpSzo3MbXVZil4u4GOQXn1ceZFKJNa1BS0Pk3OVNDuKc2gOsCqz1b
+sF1ru0T2x8oWgB+loy1nxIV5ethhDdN273Cr6tftQMpjlZWPRg9wyuQVfdtxuBNXddHjdvcn9TE
XkEfromNunL8wc61G9Ey89bK7Xzj5XW+03l/gx3bXXV2eZclJfeZiceQ2fGfo51CpLxTX606e00y
TV+bcA2PCWR7fGlxI0iSFDYJTJPdtVoDam7I8kW6mYTqfpW1geZU1rZr0eM0JscIta56bFOX+4M1
AV2XCuPKzWy+zly3PEloOt40dZ7iyS4wD0ZV3Ru8Gw525YHuBdE/M8igtHzjwVdOhzerPqCJBVT1
CjCDl6TvcxCGpRr1XLp3PfV4rHjJ94nUzcEa2nLnWXCdDDxFUQJAwZudp9XFc8I6HD7DVGP0dOCh
YoErATEpVOfSQkNfQlRdKMuuzfwSwLwQ5ClUCNVeCZCXIe0v1KRufIryzaHuGuXKKpOfVV/KV9J5
dqxZAFZoKQUiehzvtUx9sOz81csIADNFV67KGsrbsIDFe1rhwzExrBcQUtSN0vBfeqvYz2lqN741
ynvPU0woFfffilSrg7Z3tPXXu/rMyQwXqZlYBMDeZxyKRy2X9bOOWgnK8zS9jNmTwa5cGEmiEvp1
qDON/o8V4cUtYEhFEivBUTzfd8ZVuoXCGRJ/O6bb31YrxCMK1idohsMmE0fVYoeliqL1Wv+2wyKr
fDIuURPOpW8IMOMWXAhP4v993MKl54xGIea7m3C/GAkI+1lQjL9G54UlD7mzFkjtSuKFSb9l7MJH
O9NoheYjEgd7dlJF3rxIX/E+HevBA1o12yQrI0w2ZAM3ztVl7OOZIxG0YcisouFjGaDSfRwm1gZM
q6C+MrPh6++1ovQxISUP3ASqA2Y1NbFtDlpodpLssFmSb18vmTMXwBvEbbYomU0iFuO0p2ZCIQcr
RtYsgi997btCjQfnkdcwCBfpqcIDL/g65vzlFpcORNZxbc/sFnzdxZBNKXq9Qr4Y2NZuYlnA+crr
8ghn498KNL+7UUUEC2AxOKtKEpvOSyg3rs32WHiHmq57fum20c+O5z9hlrm/q9Mss7w5AXp7As8W
lt6hjef1khwuPTTO7QvM3l/RFrMHfeOhEhyDGuP0Bt9oZeyhcO7r8E+9jNw7tzrfB5uH/q7alVmd
NMgMA8g2IFHAlNbCYVKvLg3q/Ir4a0zGxzC96ua0bBEmlcc2vWbazpUHB+IAXy+8s7v63XtgWZ2E
6BjLh9nnfAaX5etm70QzAeJvKOngSHwfaHF4WV6OV7iFJTHaYyjJGh3QQPy+0/0iyuIMTpK5sszR
DZ88OV0VFEZwDbEYYNQMAj6ZpzNguTJ56sAPNPyxcKeNUlPNF7KcIiexL5Usz+XI70e9yCZTt+nq
3Jqn17pJxW1/SSP0TOXnw6wu9rNXpgCR2ZjVNs+hrkpDhTVHJJyXDv8LcZY9MQiipCCyI07yTG5m
tfQGCIcZawNj0hsZ8tavV5eQDWfShPdjW/bInJoMgMYjpunCTTAtVuMwhsSiV/B1i7OhjC9shbNb
7t3TeLGzIY/VNqmKb9VEQDTMjnFZrBHfPXEUaObnMUNNW+4uWk6fPSzfxV1s9dpsyhImFHOKosUz
yxo1bdQC/s0LSn98Pcyz19u7aPOKfXd+MZnb0lYxq3nX3KWQkDDyNoLZ9toa8/vabtYjcuavQ57b
BKDVzC5VIOJ/sqDsAP5t0gQPRTHJNSjya0IvuetcCrH4dgA9dFLTUMwTFfWh+QRziAuDOLcD3g9i
8ZVaaxS5y7A6RCLQel6VE8Q1f1vZbs4bVcCz4QThuUAwfPw4RWY0dWEDvMSaHQT7OnmvqtHXH+Pc
OCC+CEIltCZtVJw+hmhdyDURFx/D7H602cmoT3Z2/DrEmXbJPIzZgQoPTphmzr/DuzXWGdSEMCBg
GDOOBroLBy02Yb+IrsJzQpB9N/EaRfAfyevXcc8tgvdhF1fMKPO8gxU4Mrce1aX+YbIuSa6enTwd
6T3a6TBfWxoJD40cFZcjQimMTQ+thwCCjnhP6Jyuvh4Lyt2YpGVO6LyLNf/5u0ksEk0oBbTfA6hP
Kb6hTOoTTSn1uUjyXQXRi8xva8PYy1KtN6PH72DADqeVxBNHMqH93ZJ6iJUha+IesMU4JdIM+0qY
a7NNPH8qJXTJ8kEOQJATlGVT/TEnVeq7PYcEGa/GV7WgzaoGceWaTAn0Y2vziaKXv7PVFMkVXqAh
LTUz9limPZcVV+OyoeTgKKB3NdUIUQo0ElbA/acb2x1VP0fbJyqRAvjtJNnPgSf6WmWOuPVcw1nB
GlAqvpYbWpyaQ3GnqXVy7FIOQLYG4SU7V4HBqNgEFF2pN1rpG0npRT2ExUOIfGgouVrpwZlmmmBv
kSezzqrVRDV2GvSGXWdO853VxlVBEvx2QmkxeUkroQhXwkUpNCER91oreXev1vLUAtPk50OT3ZV2
xgKSa2lYFJYZT6k6nlRiOz61s/bktWZ53RORXzFYZ+/dxARTBUxBGUJNDjm8zMoAX9G9Snm2bWqI
w8VNl2Sjbws2+E7Gtzavfhhd9istqioPWd16pyQfvYe0c6cDt80HUrEny5teJzq7sg5V4JYoIHMl
X9k6cXy1SHgM/1koHSG3qoRfGyxds04DPGDMa/FTB7swLAZUBijUD9KwdmkJR0TjmBB7XNta6a71
rpfHIXEp9wlpxOBbSWlqgUU5rCKpV8fIqNhNqlItLsoGolEdfnhhiaOk+r6nlNWRMikNga7DKElI
3dJYjWnRrTrgB69J0iedLyqNd76S6VviGXjedNTI13br6vwIKJryCqOd/HGE4prha5VK7oRajrue
AIofuWOdhVrZNT5qhCJIuXjMq+yHU/dwweo9E1guLJqQ4TUo/K7ybp0sn0KLKT+zlrVQm+hlWoWs
atxI2tOJWsgICxPlq0YwsFWxRtm1rdYE20r7oVT0wITmPnqKLGRMReX6udo2ezWfLJz6ueQxdWX1
wqguwiKHfa0gFK4jo3rXNh4KvBAzEjBB8RuioQyrZLcouGQxI84dVzMa2JlRrws4rPu8rG+1ohgh
QpfBbQY56t2YOxKoNPXYMXasPKGmAc/bGrKqDM4fZpuhSsfMQfdhXeOeOqumd9QaFAUszrlBjBJ4
ISJbWG4MpxfYSqW09HsC9TKpN3KlK2KXppmLGpB+aPoEtR4H1HMrzR4aNBtCQWZf9FSmdViZKfV8
0RXS9j2q9sIfh5qZr2Jq3X6PepajhJVHFBIYVSfpEavkxS6I2GpcDKtUDGUI+7L7XoE4ldk4ez5k
Wdg6RuHrzIEneuLd2MA1fxN63RWR2YL7jdzbNUQo2iwzd1lX5dnaGfs2eSnqGpKASk4m5SEnhgGc
S0pM6CO6Ug47reelEyhMKaqI9sq0racxvU26vEt3iWEURVhoJG9iOlGDHkoHeQcHEDIA2XcF26VD
Bj1wn1kJC52x+Inf836ajHtsv0MukvtRs/ZV0T43Y3oqYAkOdw3teSK2FXQFmfzesoi9YllTQESx
cmGJgbRqDKmeKSlWf2ZupqLp6fM4AOwFez2THiFnCHALQRklUpnLAwuUwxB/CQwsFHayqCjd5Bue
L8ODlxT2xq0T93oCofc4MIv/AGwEMn65bECbrBpr5Y42YVGeNNpdCw27sGZlFmUjRZErK8SlN/0S
5mGpqPqgZWq7MIu2PvVLq6wx2nqCFKpQV5N7bVh9bIjnBhau4pglD6p+6rtLWo3L+3aOCZ0AuKzM
tguftLeHSqsFbOA4ELFiDaNOHEZk42aXus3LN/1bGNicOrg1IcazpIVC/7EqmZnxgE+jj3UayUzd
NHRcm5N1VXokkFYTeUV14VV1Ieyycdg0HtLWDqPLNjNQvVvPsJnL7ahlIjGPDtjW2ZMa3W6slo+J
hLRHHZ8O+paWQsLh2Wx+15ZwGWCRqSDtaDqrsyHXXTBfsfeD+Mlt1eedeSEH/9RJXEZaJJatIfJK
9naDaoUa2PCyvCu3DQo+3uTDny0sf7I4jU0tutRMXD4Nl3EXmWWl1KhXdkCnTPoDy+tQN6OcDP40
Xsj6zsYBvxaFTxuE4WV5Lk1dC4IgUxMwYH1WLKmPiSivC55+04n43ff126D+CrYs0tW21xY9hSho
xe6KCsvD3EBSHxDx2h+NS0jhczsZpev50QGkEfRIPy7CxMGBZUp8Ofd5inXAjIz13AVOV20IdAcM
AgAHv6g2sqwgvI3wXdDFq9AiRtdMI4Lq18UGiIBTvyLX5qnataEW9JsR5Ui6Rdzo69z93FghRqDa
YE66Jv7fx7EykUpC5v2gFr8GB/rHxlXv1OHXQZZjg+I6oKB/PUUWW0EtkTAPFarkI7Z8IPraQYmC
WPmI5HQSp6bG9kD/P7kEm5l/+U/PEvRUdMAHIJ6y/JCwcLHrapwfWat646X+LCJqh4yBg6eH+REZ
4IU9sZzNeaBgLqBfhN4lkB2LgbLJELaYBDT5m7A29C3V9oRfEiY4G2TWAwZzCCX/ZXOjSPUSKRsK
B1n3VLoPRrFCzvz1BztbpoYZuQqhGdAwwNX/uCxyS+Llb0F/dy61Kj6Mpm5nruSs906vL63B5aGP
WYNxKxQ/Zp9Y89NJ0rWsx4UA9Vo21iFE9UL1b7yFEQEdGqQW2NPLQkKJhC9pJ2AiTe+xzu8Ka6fY
p9+fsg8xFuXTWjWHySsAbNNX+cEIIVAR9OgizODjy9DE5XU8TxnszqHHhzqVC/WNj9/HnDzFyhky
6VEpoVVp+tWIB2J10nrHdyB5yAgslS8p5p/ZxvMUoveDLQVCw+Jc7Ix88JIOcINOiZlzVbt4F23B
CaiH6G/M5ftIi8NwdLq+1mb1O/4iA74pI0BCvmkrPbbX9LcvzHkuLfCOAeKefROXc4mTY1TbFtw3
U1Y+jN0DlRp+Or0i172UE8y/9+JA+hBqcTd3mVKpvS57+M46xw62PvnKFFu4whwMGKlpyubCPJ45
AD/Em7/ou7rMqE6kMYx2xgLPkJQizF/T++4NTwQJeNWnF1rY53by+6lc7IG8JpQ0DlyYbeWQj7tR
XBrQpQlcnEtZknGOYgqoQkAPAa2UxdaNvmlC5RpyEKvfJ759WBnLrINBLEWDVBy2dKb7xM6CgeOV
2Yc9u6Z4hgNv8vX3WqZUWImoOuN4wv80ELAWG0wM3GqAW0VrtYjGdl/pDzCmg7rkBfzVp3LdnGuA
sDAXbkGEB/nj47Ko216hInOboHoaY3NrBpqv3JC9c8+unG0Bfe1LcIPllbUMuNjPVtI6wFDmeLR4
ab8Z0DD04Sam+OlYyAtX8FvG8n6PzbHAptEgHQUyH8gMHwdXJbbCwSjngdgie4tmiHhy1YQydrb6
zj5cuo3PTuasowteKbSJ8PT7GA8npja6k4V339YFLkrsjcfs2K3TqwE4+2H0s2fz5utl8ul2fhvi
u5CL07/jJujWUIEOvGSMFA+M/7q6qluHooTU+7rJw5KFPPtuoV2Sl88qpZfyg+VGX/4Gi0lmpugM
pKzwEH3Qniz4yWchRIpu5Et2mEGDxukSbPxSwMVJxlNu1O2EgAWJQGj2i4scqbMPtvcfcnF4Qfq5
1lE748gW1a0aletm5W7qdRvLWI05WvTKKVvZl666ea99Wq4u7lMHuRzolou92LMUVClHYrmCrpGu
69sOsDotmvUHLoFbz84hKiIzIxFdpiVaRE5e1VYlSgeyM1vfEyS08kvSKG/ibJ/H858gb038d1eO
UAfsQGHiWfjLOY5Qd0WlPJ6eZgOtNEr3ydooI2Nr/Kqi8lb/WxvjrxG+IazeBUe7vLCSHCMk3+fJ
hAhGmG6SY+LPXJu/NZ0QpgAhBSWmT1qyKIrbfa5NPIBlxd6V9taaLoX4BAl722cgCKIWAqoZbqOP
h0vmDVjzFmJkmzcZxq0CrfkZmMuOl1Ac59c/isigekPM/BOjnNb5OCgMT8HuRW73fYQOwUyEBmEp
hrZHpAWAPMaX9JbOn2Xvos6L9t0na2TelqVqNYHcarERwteMR7M98axUd3E6l/nQn9P51xAX02k2
AEsKICv/LdrdBuV+JhDhUp/RPuVF0e755y03A4ojkO3UHehiLDNmMwOYdtILLUjQsnBHw4dOI4hN
4df3wdkoAI0jaZi5ZkvRpaoaExvWHFrQdo7PhwdivjaXIHXnzg4Hl5wBIxNQUZZ68XaGMqM00nmx
q4EzHjP+8vUgzgYA/x6T5GBDLdHTkNW2aS8xVTbP/TZFu+aSf/K5aXKAE9UBSgTUfbmXkrEyRthe
aMFQw+UjOUK1L5ouPV3OBIEyDorOM7kJj7PFcY7NOmsD42quNBDFiqduHAPSX6hQXQqySKcyaCiN
6YQUJ6fuDokAkim4NFl6/NufBNUF8BIgaHzm1WwIA80yAyLGCoCFjsBr78I4znxz8FFQPIRGKZCa
S4b8lPHKLh0Ve7+MiPdLk09fD+DcPAGUCWWHuVYChOTHs2VI8b2t+UTT0Etq6njCA290Lj38zxwq
eEEC/oZ8GljQ5codbJmk1Vy5mx9ZZlCFNLZPAx5Zs4up2Bl/xvt/L+N/k1d2+vP4aP/1P/jvF1ZL
nhLaLf7zX/v0hbOW/er+Z/5n//lrH//Rv471a3Xb8dfXbv+9Xv7ND/8QP//f8cPv3fcP/xFVXdrJ
6/6Vy5vXti+6tyD4Tee/+X/9w/96ffspd7J+/ecfL6yvuvmnkZRVf/z7jzY///kHDrB333f++f/+
w8P3Ev/uKu1o/71Kv3/6N6/f2+6ff+j2P6DxAvE1cMZmeKqBnyZe3/5E/Qc034EGBi31jZKOdLVi
vKP//MOy/wF+G/w2YM8IoClWEKpNb39g/AM9//mzAjDmzlokf/z/kX/4Rn99s/8CgP3E0qprMZT5
73+4C6D0OstIz9RjyM/PhZuPixFlww5s5xamMY6q3vUOhUUDp/IxY7mzbxpYtxCA/NPQQDJ/UI3G
ySJ9csjzCBKDbEdogtTqs553dTTasHvy3alNj9KhdVzKmtz1pY16JlboyqH9FAEWTGOhKLbus5rZ
gQSIXviZ1ZNHxevtLaSr1UigoRsMtDnlnt6vLOq9dj36lWPNWl9mTh2khlPeiikB3QrNSuwfwvbQ
57FOZSGyXVo7FWR4QQo5ENJXW1aYMqgyQQPX6TqUzw2m36TcGte60pU/Ha8us83gjfR5cqBIlZci
NkzZ58AX0BLjG4cuwsOtWum06LqIC0FunbaFCVszJGj553q1sTUJiZSOasHkGk2kQjvoIJzRvK4N
Qn4JOvKbEa4j+3wiug+bax55GYqwmuErMJxzLbrKqm+13t4QddjTfMLrejRhVGRwsPzQ4ITit+6j
XdutdLzwmwLEkhp+W4HXq05Axn66KSor0PRaDZinoebWZI8aqU4lkScoZoe0Vld23pcgGkHysCUH
UlBfsbwYSk9qiPrnK2oIP+HM99SQ8RlGfHlD0YwCW/y5U0fhV8A++JieH4OclNgl6qurwtBkwsjg
9PdNmJ7PFayDtjVuhkRHESe9du2cPqr1+AsIy9pnwOGEbjOamHXSR61tV36GKlNtlttZSChoJjdF
+2vaTEmyIl15EIrd+kltdD6xmliZGs+vYXWz0mq1ugGJvURSUUYuc1asME6TW11VvBcBaHJPI3Qr
eTbeD618sXK571gVT4oBT6JBa8K00pUQpIZxp3owi1MstoG8ALo306CHVs02CQNXhbqTEeaedtDq
qg9ni0PwZpLA7s3skGsQR1arqkI1M4PfX+rOIuFlD6hDcWdBFZ7XDngmBmDN6LSHRk92fHIf0lEP
pxz6OJYcfyg4La6okt+7rXvnpfmzOZri4OLOUZL03lZg59TXL4mWBkyJRtGuVZkdpqwIAHT8JlhR
h01T2TBGzAkWtquGsDVEoyQTpt93GTTWsgSrpUleqzLf1u2jsIdtjr4DMBiFswXfediJyWt91aDf
8nwAQ4i501YOenKVTuxHoVn5j06HfaECBP8usRs99Mq+DXkPTwfqYB1BwFN7cusRDIre0IGRolBH
KTW5LrPWiwHSO7l6kWI+zMZnfT1RPI/xTtb05BbvvYD3Jlwj2U1faGagGMOGcm9LEvUXZKjhkYO+
UMT1No36AsCenIiQjRYLJeqiR2I00h/KXPMTp7ntC2sWgHJhgN6l0h81LUA6La+00erizNU4NmWb
fRPVFCQGu2G4br3JObZW7/OxClTvtsiBqYAFpKZCsKpUrHXiaTACx6YPRAHfB6nxOuADUCmojkFh
ObtxIPENgWvfpPXOxfIuDfO2RVMFcje1tXeBm3hRSdnFktC7AgSl72bDnOt0SHc9naKm7bNYpsOG
5FkTQmhyS5uu9GH3ie1Uatg69kPJswdLL1daw2JimFsyfR8neuWYqbcyVE3Gldl/UzznJyHZRuY7
oztBXNvUfb1Pr4RL89DSqmdI2MvQ9ch1PWBN816fIkAqioAT4Mn0sU5XRKB9OSrXWivMUEqphnhB
bu0CdlYldTa6xw9QceyjwjZvGqirDyZAOMw5KBPMrWG1YK0rAC4PZp9clU6MD/VUTJkPmsa1OaWK
35Q2aryuG6naXlYbiNn4yZTccAhXT3nl52Wt+YTrO17Bq5IchmLflq2vZXWY153vtkno4aAZLG0F
TcvATeV9motYLZVYJXvNe3bsH4Wjbk1D/tDrdueM2borittS0MPA2rt07H0YgfpmluzN3Lv2au3O
YSr3e/5jJJh7J85LEDzV3Fw3o3VNR3qlOLLwFWfGk8kCgKu+qsLcTasbBvR7xCqh+QaYcnued1YE
2Y7y4HjAv0iVNz4cKWnqS4j0vUpH5tGg2Ay2RxAQLXX0Q4SlyqcxL9q4oroBVz3pHPrOfOmMyQ7F
SAogpgrIqfDavpWlN8HDHNo4WgG0NlzO3LQBuGycKr9T7JfEMMOkUd11rYAKV1BUL5MRJRoTOrcy
qX56eo74Al4Qel1HgMQ8y6JHx9hKilXhAeiUpP3WE8oYlB7MR9ArfdZ7pQ8HN+UPnQJlHj8x6m3a
A8tnAvYUjmOv3zIqJfBwGraCkYkbUwGQx7dH5d4Q2cuQegNAajLfJrp6UqrupuQw/oSVCrnSATxY
VQOETtVOlXuIm7EQgn8yqid7NwJcd2KNt2Pt5H3TYLUWtrWX4czT4hxnVqp6JyfNWpxPoPaZzXjX
AE942zkKuEVQw/DB3nWh6zh9F0KfYLBl7M26ubLa5noYW74ee4PH1dBpAVUTNUxK+34EMzciNkEx
QaGQOiIViUyaAT1uy+yatRqLVO4Nh2ZQOhS8k3sKSyXp6eGASznPIT3AHEgUIk/eIUMKwWnrsJrM
qzzldyIrDmXuAMmh/7QcaXxznByqv0ZW73ghHhoNYD/Osfw1KfaVIL7XorKWgtYM+dzWzqIceoQB
BAJvUscKgeUKhkZfg8KV+ToxfWrlsZ3wI4XhR05JxDR+3TVSwykrgWWz5xI6fKr9EQBoWpbEL70x
nsprZml+WvYbLeeaz6skD7SS7AYOmL6TR2o/YsMZSmyOZX/shbpzGxuKTFmLOU6RhKVJqGffldJe
9a5a+Fa17Zi6B2gcdFfv1phorIlyXVXixZEZUhBe+LM4RFJ+Y4RtWWus4fYEXJ++bp37QRjAs+rX
E0SYBLnKm/2g6gETNKoaw0/oEBcqvLxh1ei1OlB/3auBymDR1S9WoQfAXoZ6nx8Z43thydDqqe8O
+V0zPwnrvW2SvVL+amqc9h6NlOqhYKvURg0zUXaKPh6p0l536nVSjEeIYMFwJ/HtDKVVuBZZ3g+R
OfDNxdw2njzqTXvFoYBp18i8ABrbu8NdV1eRqfYrlG0m3xtBdLDlwfXGSOuTo2b8MqzSL3BvQSO8
DRLxlLXDHQfxuRPKauito2lNq9zSN9QEwgHpzoiktjXQamM/8najdPeDIfa2Ac/n4pS2xcrKeObz
VseeA18EMEl9MkOSd1jg5rFWDG2VVvYNs0qYn7qWPDm60a4Ai3UfyQiQmVeUNVi0PSCK6lFgjUNB
3xA3GTd4ZNT2SWgYhlrpHP72RnZrS5BREhuSE3YpPV9Dj2TbTvm0EnZKArsslNuEtdVVwlsSTZ4Z
uSp6NdUIaOrgV9Z0UzEA/MfEjBSj9UvRRzpuSMWGTXDbxKIHdtOanpRu7woe6wICS6MGvCmIl1Nx
4lBdGkac+HC2KWG0kbV7u7vhenLyUjWwtAn2Hhk2IEnXnanEyILDvLlVc+2E1GelAXnWE1ywPXyH
E/yoFO0xVS2P6HDdt/RaOKpvm/iardEoD6WRNpGrWAAUQ+Gmh/R57sGtuMH3BVA11lPeTKuaVq07
g0qvOVer0CCqM/pT1eQxrcv+TiZt/31ScnvwB2LQ9dCYZQKtlRadgGTMs18esiYwe6QwxXEypt6O
mrSgEAMDyvEb7xrLt7j94o26fuR5gqsKFbvG79yyKqMJ8PTYs5FU5gZP92hO/cRmYesxbbVdyQfA
kafmVHQEGAiJR49eW963qlMA6tUmInwKctpVriFN1JG2PjoUFu8o9AVUoThFOpPd44aT6xaFlr0C
VYu470Z6VCe4a7tq6zUQ6uXs2HbQyZ2EBmcXvCmQWTbYUx7qTOsuSZTcT7vkm9ul6lGlnF0zbntB
U6vyQZQZ3A7Gpl+PhBZ+MZkqriDDOpRG8qoDYv0kZVGGDacQIOztrPiVU0HWUOcZV27d/i91Z7Yc
t7F16VfpF4A7MQO3KKBGsoozKd0gKFHCPCbmp/8/0Md9JNotnXPXHeEIhy27UJUAMvdeew3WSxEX
2XfLahl8t27WeIomkC6N9QI3lCIhCt3+KEY3vJf0FTdklrd3vSLao5wS7EazcvjSRXHxYosuv0sA
KLc5GeP73KzqFxEp0zMPenJI5ORsU2Qe3bbWpRGIMXkoYeyPyPs3uelY6bnqq/mQTnlCNLmTUQni
zxyYKfnPXl4sck9p3WGH4RRkdNsyl+EmrZbm89Lo8znvCQmBsDt86/Rpondmb8nLlmBvVotATz36
3mZFMQbUrwt9JCyJjlmF9OyW8DsvzIzvgznHB3vsR/Yrw9iO6wYpZ0T7Zb44D4UyFF6nkyLeokP0
0qqzr+1Bm6xNl4mJxIxMrlzcKnprF6WVga1q+Y2eWBOpQ8xdyNNLu2GL+qBpwJpTndY5jBtP7XKy
PZZcPlt9k1BM2gm2ZFNt35dpLGIMA4x8q4fLbHvmoMiTM1rzIYIF9Mku1OTFct1lp6iVi2Npzm6S
dfMVTTQLNrq1sqtEz31h4MMxPS+7GFp05ClRofJsGBPsg8mCt2w3W75B/2KGcXkzOc7COyYz089Z
mmu7mdKneJ5wko6Sdrgj5IhUxChShgcr11JcSobwkmVlfN+F0c6e1eYemjH8eGygwNRlFoojvbWR
eU27CIV9WFLodIKfKQpdeCM2X0FZ0kdERoZBoF6qXzjfzRDGe159biUual7axtUjjyCVQKgk2tsU
ai3ONDGChjLJT7XEJbUYSo0af6RlUfooy4MBLvxrYrr+YHftCQUlho5Gp5wnFVVIpDaWN5nUYWWo
PUxG3X0ew8L5UjcNIfd5rxhfkqQyiZnplWnxlFxYmzBy7lQ79RGFzI9pDL2ZPDRRnZoMlTsU+tXC
NXLfirh2KQ/b4cpoy5Wdm7tPgM7aDWKO/kmLi0XZkMoQvwlai5eYgZXfaJhzC7jQN0kt41enjkw4
m1rv9F49xzXuFpq+MlREAxNBt7psn4VmOm9hy6oUtA0pAdtwGZ1HXSyVHUAOsuKbXLJiL1IUgEvJ
0vKzqCynT6FipJ/hYlFF66kRPU7G5D4IHvazDKPpUXH68axjC3PAh0NeGUM/HuwiUr8svInO2vVY
w7ZuJvVYmvN4bxQmIsC5U5ovPHYFcat53j1Po55AkZdS5RVdW37eObXQwoPRt+WrW1EpYEBdBIlr
Va9Z2MZnsy36Rw3RyJcy17JL56btvdqkn11IfGcMo3Vlw2CC7wzcKrJLr5lUlKkYxetSNDjOGc5g
+vFSoXIuDSZxFenhj5HVKZKDHA2+3rhYuttN5NsR8aVuyjZVz0nxoAx5uNHTcDklqP+uOKy/Volq
bwtHvijSerK6SZxl1Wr3ojdxgjMcGSTT2Kxe3Ua3c6HjPcwjbwug3XiE0jD6cRdfa1pCqHyr8myP
s+orRq6fXSyNcBHJ421n6MO3eGCg1tsvWWc92xoVjK3W89e5H3QkMQpVrlOZ/C5tulbsRD32Shf7
RekaSGIEpsB1eByxBdtVevJq9+oTrZ4LRtc/FGGV3NBAU5jGuQkRuCjuyFmcDvRQ0it55y9L3Hdn
TW3Mw8D07UBXVu0MUtDPWa/Ht6kYxHHWUvUx1fJDIS0DbKgowmt3BueIrD6MPT0OJzr0Aimv4a62
gm6OlbEhTqU57he1wCAkYmP+3HVt+NCWne2XVSH81ppvNavlAww9bbdS5FPQULAfrDzHZ8SJTA/l
okV8eKkFVtE2yUZiPhXRiRUzhFFOwkALLXTSUxHqvlyq6ls+Z8pFDItBmrEorqK26Gifev1YKsqS
gzkRjO31jtNe1LqeDqNR6Nfakln3znsTWbSzjTPMEJ/sqIyTzeQYyBqXQrjbkWCPR6PNsyutWmsW
M4kQOfVbFB1buwQ76E6DiHyVpVYHXFTAtPha/jI4dNbqnSys42S1Xj3ZW43iJ2FAV0LukXoftKGz
L8P0NI4W57l+57ZsJsimcI7wC0RjRkflOZsB1PtT1kxXzqTeNP23tkqPWaeBiS4nyxl2cdsemqH3
IuTira1cRc1O4akc5+rKRZDZDEAmobgKm5L265sCDL5BVvAiNWU3a2Hvz/n90tmXXtV4qg3xSpCX
CUjUHlFGbsyiNT3Cv0FCq6+po43emNmf1yD3ceEsD+HtWsgPXAMQhYzqSHV9mXCwMeUjENF56nv1
oqgCNbTqp7hjeLM++zgDbJLqtq2KfYwAsKseNDm6p9kqdpmqfc/HxuLCleGRwf1Y92QINApYR150
x9yab4alDmpxbwKlbDIoerPELEVHRTmF3Z74zW+J2hKYS5yIh1mAu2tt7WZWUcl1jdwQ6nhI2uQl
dDonQOyiB30dfc/7wmEhi5Jtv9jXfUEfptrP9Py+xNYMzpbiEeWh0oXSK9zaskNqHYGwWaMG6IPL
j3HVGKy4viTTTR6WwJsQ4sdrnDibDYhac5OmuEEZeLZzQCqxVzI5pMbJpLxquup+4ufSlyxPs6JC
RPxhSvKvWcSPs4eVi/PDEJrBgwE5CYs5+Oykg35MU6/yVJtrtkS/KfvxiXKQkmqyk9vUKNGoizn5
cxz9Xw2oHqqCvz7OnH6aVf1nM6zdt2qd/siPH/X/4vhqnR7977+GRH8bXx1fy/91/Tp/+3nktf4/
f46vFPsP/JWYtTILhdSLCoYJ0Z/zK8X9A7ctbGx0DHWYIuHV9n8GWLb6x6rBJp0X1jmuav+eYNni
Dxjoaw4tE/X3P/nru/0nA6x1cP3vp4gPsgQGddDqQMvh038cbCeGGfW0ofgnEAFmkOqUfTMDrPiC
blf8jq7981z4z2vhMsY7sDLc+XE/j8oSDVQiBWfx1epB0Ojc/7Du//BCsCQffgqSvnUUt6rW/05u
nyYjLay24H00XujHR6VgAvUbCdpvrvE3vZTdj41wp9nPwJvoupbp4PyOO/PP13CgLGPFs/Idf16m
thmSnFTOxY9n5k+eptwmX3+9Uh/4R+udWHMAViGAy3MpPvolmzHbymCwd1i3Y+CSulju47s1xjj6
L+lUf7/UB/pd3tn0dYJLIRL0lop6Wv6Gz/DzRvjnFZCVwV/hVRFwTH5erxxDqgECMetlk2HxJe4l
cJuXTaH361X7h/vCg6sSh0kaGUa+H+5LbU5CilQuftoFVXch3SFafsN0+8ef8sMlPiyWWWUTpB8w
GmG+pNmmbTqvr3zL/XMr/4lq8OPR8YGd9eeSIWXkh6ABWSPAf16yCdQnNFF1+wb3P9snR3ej3xYH
cxMHv1fPfPD9+/vV1n3hBy7YgiQ+VeJI+Np15+sv79GNvn0maC060NH7894+OPI3d+sDgfevq/5p
U0Yk/MedjVcITXHJ8axfxmD1YVU2AHirjcp8lQeUTRtk4L9+Qlbiyc+bKfbOpqUR4AK/5m9KilwO
rVbQcfhrEJROlOm4jfe/V1O679/9Vxf6wBRaEJxZdu8sCNf0BGTQurXzNj2MZn8I6/rZyZxASQl0
bq1rvtMOH8GtYDDeiNdGzTfDeMNx5YcjE0nh0Hgjfa68MlK8FPGpGJfNUG0Weaz0o2O2mAygO6/7
ZoPLrGfPFlWjptbMaCh4okr77CiBWi1+7nRB6CAfd68Ss/KK4WHs0sBZWAGz3sWCoe7Yfc6c5V5z
y3XEMG5DYGRPOMBwZlup28GMg1wl1iyS29p1YvD3EGuIc1V+m/rm1MXA95SLh1BztsuSHRQQ0hHF
wDwYu8RgIJqJU/1pUWCIqtaNuB5T4QuNsamydJ/jSgyeZWePeUhIfKndW9O8NwvltjCxsZPFEEST
xejugs/0OSm8JtV3yhIHhp68ifB+GHHESYTn8I3t4Wmuvs156FVpuZmt5N7t9gJL71jsWhDagW5Z
ZdxkmrE/dGWw6G+5buEiYYHANb5t+x0tT8LWHqmrb/sy7CNmqr11zTRVYQ2Wm4SKe77osoJLcmdG
b0Ox7+IMv8lzSs8W1hVaAtsbw7vO3RnKzrYOWraeRNa8VyUT7tpL81vA/fsEpqede075lqZenVz6
iYPx3tKLw4zZxYKILlvas0kajlnuzUQEpBx5qQZFQfVcC2yy3rdRsjGSQ9R/kUvtGfM6idsoxr5N
L1W+r8Qu732aH4s0SHgg+Z1OzFpB+JUbzO63sj04ya2BO6XmuVW4y99KAKGJ4fE2qp4GMXmGNHyD
hmBrMDFOtmV1kxMKQgGiXC0yKJgM4dkhbof7LDm37R61QUNPHNWbkOG9TpAoLSuhZHAHxlhhjgWj
pHe/5vKFra8+FBp2lEluMxjVtq45ykBnwinz/HqNWdrMuuJs8kx4JHrng0cH0F1CDTDBWmoVpDw3
d2XSJUcaAvHWSbEEceWWe7VUn5pJHkfV5t1wx/MEwutiKiawwRpowF/VyDoMYXVVs9UU1t7Jd2DC
Uc4CPRQdWYFj7IUzCt4o8fhYz1Aqr1aYrqkS0FAN3EhuWisIsUntCCjrkmCqLk3d+qoT7bNRj9CH
AyT0oJnDFG8MM9nThEPk2QzftAWbklgi009PqnI04ufcfXUil1fJKzhRGtUGs9wiZ2zEplYOFiNr
BU6CCbbHdlDnyS7Ngi5+dKo9mGT+phi7Uto+VgxOv/D01+iqyXMMN1gp3LjZvv1WmY5HqZKnV3a0
M5Xb0bpWh/00nkKiQsppZ7knlQn7tIXbk+tPlf65qM55CRHnmLrTOR7D4UodSt3ThmX0demGXsIT
iOhd0fzQLHgsF3evAHN5MXO7YSgeJwfnCkn9RQjY587OvHhsUEyknP41cwQgsMVLMbie9mZ1BaXT
m5XGq1xG9Ryoypx5hZrTnNrjVmkZc8joWMhki2PynUv4p9lGeJskQAMRY9J54O4m1dF2L3UYxTfE
YicbU6vYequLoQwbK/te6vnWBg3RlOU+7YAU0HAUUf0Yq2/W+KBz1lYEtYiJeYSdeJNsNoUDSTmm
23VL38nJVVXPk4tpiGJ+kdC/9MFsvTTKXU837bvysr502nhozOgQtnxr95Bl+mFu6qvRXblUuNDE
363puh8xR0kke8xTQTgruJ5fLfjnfC7V8hTHNyGLMCkYYegnU7ngKiCi8Cvj0W3Oe9zggqKGEzZ/
5tXE6yoz9FB26EkDenDGUC694jGdvWROj3P0MkBQcOvBK+aHIjZuagFiqF6W+pNFnKl2k6lkKqjD
k443bhSCnyGc1cA+YBJmbFBi45oXbUn82H1czUCWMoiUZ1xQPKO1nwb3UI6nkbRq5TU1DxlD4MbZ
WP0nY7l2F9Mr8NTVnGQ3LNXGdMbtoCTbOq/gdc28TtrXVKiHeTrMyt0UxoTGSpzXv8zOd4670hh9
Wb6GGvYK1Qqr+VK6T3HRfTXHcDuQ2AMzb6sxjB7M+sZUMMfHcDGwrPEApyhwyUsbNOM1s5n8DqEO
S8BlEOn04OcyMnejqWyL3vWLRrsfjIcwv4RhdJWq+yR8dVN5qofMDsDjLA9SdHadRNW0mdvmVLYY
erHaZxkXFOIKNaZoJ/RotbuJlPQ04APhFdmwKaN1uM5eM4zMbQsw+y8DAWLb1rAe9bm6VhUVzAPV
LSXgTjBk9iifd7Ci9IVEWXkYYIFY8KqUWJ662Tokjb4hm22Tx+WWkWXqCWkxCsgBgHvbjTdD+3WE
JxJLsA1xW0zF08TMRLHJcYJjP+F0NY9XqgqJcOiJVVMH4XVtjlvyuuXV3lgrQR0uZ0D0UxG+CjO5
Bave2O5qszN/XyBBqsMrpkVFse3VGO+sOLCw25HSAWWZ8RMBEAZ0ITGO1Ie6eE7VnSq3dnrum5Rx
fRDGr0rDSzUcTP5mVuoutsq9Y1y19k1dbcc53rTxS1cYeyD62jPZ/YG80d4DNat9va2r7Gkkjop+
7Cm0rWBkKw+HFzDC2lL2LrfHBv0DIGb2yaLr5iU16mPFPFWNcVuJwmCZxYvO5ADrDsF2oAz6xqqd
jZYEqcuEKDZ9ZQh9IP/zMD3W9VUsv0/1OdNBb8LmLeIebZbWIl5cEWCA48Kb78gbhin3sYTmAvCk
WCejTGAuWVeu5cFPOqTrLtbrPUaj6eDNsR+XRrmBcrnpujk5cEBgvmMM4a6IKC7S9K6NTRv25spx
1KWAWsOAlCrJ/Ow6m24ZrtUORU3/KtqHPoE1ssXC65zAqBLKRY6few0XJcE33wr1fsm8Vv0kW3yW
2BsFvk6yGYJ2Kjb2cNGh/yTmU8N+Ajv/rhx49fPEPI0u+XY409RXEASNL+u6aQY7dV0fhMYhxs/1
8DyjFE2ZJNV68zkbxGWiCtCGbJMqQdR+duoZilh/6MLugZlxcW8NHB0pJStnQ+eYr3K811/DeNvk
7RGvT6wIXpjVk4dFtLjzySH/xLhfwrf0bs7YTJUSayy83GW0qZbnocqBAh2/Strb2TJ9PIx4Nuzz
vFB3VFeV/qSpb3l/V/TBGD+GEXj+sgG/9vCnNrtLbAo63I0e7p3OyxlXdRXcIevKaHD3LDnfq4Or
WGcyORsqRG1UKSAVQNH66yT2ArjCkhfdxHPjkmqnScVAa2Ew+Vw4hyG+tJpyquuF4/QOD/Qb00Wu
HSzlVS8PM1tNdFoy1ucAbbIIT5pNpew+pSyWEt3P8a6Kc79nRFL4acRJI+tXK8yObM8FRekoL9qU
wR7DFSvzgVA26szma8ibsrJ2eQicvAxok7KLXnxbDcQrh4lpanm6u2Gce0+eL+YnGC8McGRfHPFl
1r/b4dWSHnJGN9qt2t7N06ms79yi3CrUCXAjPIuoZvKnrPaSC3qGbGXH3nWWvKlCTLES3vnJMl6j
ERemrtxG7quiseVkL627K61jWzXHWvfK+U6lKZAzXkaPdv2V2aM1PLftfWzsWgrvKrC7oOg+uYhP
xuF2cZ7z5FIqI8Sxyu9cyMnWiWN2Q2Spo2aHtdpi2fUSHqhy6SZQemoycN6tSAumpGHqYSvoZfCJ
ihKa6Dw8uvW4a2d5rtmjbZu+QRNQUmwIBXWePZi1xfRHQG8ClIefqBdrUwQbeZ/xeE3YP1nZcofD
1k4vdovJFKX27aekPFTdPppc8uMML+zLbdnbcIUUr5qrjcEpM7k40jPl+OQMxTEZOObN2H7+dTP7
jyDBj93sB5AAzBLPvbXJdK5NxKDJ0Q6My+j3h3bzH4Qo/x2I/Ll3/gASEFik2zWKW7/EZn+HcCSo
n816Q1mCxs/6Dc7yT1AOyIANB9YhrGJFa39EJNpSZYLH/u1P4xtz1rDcF839+/L9V3D5f4aF//+m
51hBz/87Hh5IyOA/iznW/+FfWg7njzVK2gFsBqDBm4Zn6l9aDvUPYFsy8EzQcpSRaxTeX1oO9w+L
qC442OjgULiuD+pfag77D7rmNcHWfv80/ui/AMO1FTb5N6yCPgNe12oWygwVCf07Uv/jY7HESwoR
KVL9CH76BbnLfOB4jv0ey8Bt6L7kGlkVjHyoR5qIHZZoCq/HaHwTdc4d9Wx/w5l21STVTANmXxsy
5uBNstI3GmO6IXpIvbKKyAA6FHbwwyL/A/j9Hjz/43fn4NfBvTE7BfuBO/QBErJKK3GXBYrhFJLe
0CZLF8DNmM4SNtBNr1cqfnXFk1Z2sTcXRhGMFkCDoe5saPrXRNCGx3js5LOCX9FnaGqInuDrPZuV
ZQODlI+//rbG32QzqOUEhGMVPSoUIFwRfn4DgW2aEVAH7UQrpvMElwcYBBAkgp17UxWyfghrtacv
U9wLrRQBX2YELbuLuwsBHe4mjdJly+Dc3eFsN9+oU20ERtpA6iGbVfq9LaS/VIJ3u1OOxczxuoCq
RqYBb9MsfIJHcemFWjOfdYH95iAKd5dKPfy0LDVRFtU4Uj3pc2kcLXVIIJqmLX1w0fm1xZ2nE0de
WrSUplnOdw73TepCZFeUt7a9agvUAHb1OJnxRVVhYwjHvseXEc8pbRo2yiS6gLkj7Tu152hN3zEY
ovVPFWSekBNTr8xGKiFkKHbIrBcBkjw4cd1fW7V779T1m51D2SwWGKppJ8Nj3TYcTBVRZW6eUGMU
Y3sQjRoezYaWOu371WlU53BO5vJaTaPuACejOTSTBiWaDDIAK5WGoUhWj9aSmA81s+m2XT08VmY/
neGGm0E01lmg1LDeYwXKSm/U9lWOYcFmsKyNkG2CMSjQ02DbEa1fqz9143LpSnSSIz+KUmgFxSwl
vTY05amSuboPB22jEzvixRJfWL0xaX56+SDThe65dNW9WlTLNjJINc21yN2547ycSSl5bNXyKZq0
bls1Wn9TZZSXS2o2180gT02SRoEyFVlA3GYXNFWybNH22dsuMhO/Hy3cXMGLHoZq1L33uz4oPbdj
rNwdmZVcSmcxjVgl4TGteYaMSLtziDWCBABtrKCePkZKrl7TWvl6bk7+qCLqCGvK/lRbnJ3bCt0z
ikb6ouND4NNTsCrmY24bSxDV0UlzZ51fhTwoLPXP5cR5WgDwVRMuxRIC9zjrD8M4NLuu6WAB9334
qVbyZatmi3acxxaLylTFpdQqwmMb8XXUAmzVUtCXgDBA/V2/SgvBFK5XclMpY3mILO7snMw4q62f
Gc6ICOZEGR+mMV62dtyYy7ZIQuW2tg0frGS66Vr3gZfjVubaJ4pwEUyL1ux5gKgwVT7fTUUS4MLl
kI6nQNjHcbTZ2FFiPhoG9E7a5+GKyBoIf2nlPKKcaryslzSrU1yWX1GxNc+JhIe06UrH2UWGmE/m
lLzVZJeyB+SNfB7i3PBHI2uPGewW+DEV3lthA7OhKMNj0aHIwQu2PUR1V85Bo7bhUVufF0eV6lWx
rHRSVsOPGZ1fjWrn+nVuTy9TEuatZxcTI5yhiV4W3IiebGuegve73Spzc+cC+XzReqkd7B7weE4q
cLEJ1UiT40FcpcmyqeLptlS7kQItvCOCSt+WiZR+2awRpK72qkVJdvzzBy81j4cS18i12o6XKa6b
9sCkci+sevRMoRyjbNS2gix22it2IcsMx3Pq4skoU1vdLQuPpz0U+jlNqmFbSRHB6a2f6jjKUe/E
yS7Bc5a+fCE3U2A8aLpyOs9Wz6kjynyfK8iQupgNpec/tDZ1w6tkzbr4UpLEvC1VhxOhFc54ECGr
UizieRki+KQzyyychM9S6+HVNvA6rhHhbF1EB9/MxZmJeuzlPouaS4RZ6y6zOHKKuRHbXiCOIO07
CYp4/ObG7luT43ls6RneknXytao6jRmw4u4RGE04+QrnFKvKvNX7XHnIuszdTVECSmXin2HNUfjM
ZvZcxXBxuwoSrSVNgasrW+n7M62anAOe1UTxeYYHCPiZGCQROxBzRDIdhV7CR9K66i0yWu49rsXb
QrZ3UU4RiLZlrFGB2CG6RIYaUzzlhxkaFsdIHfuwSe29Ms9H+NPhaZycZ/iKHPycrPtQX/F2otZ9
aHsZCKrNED0dyl0mgRLedwuR1OMRmzyXLpRNWMJQ3c4Ilw/wBJ6dRksDxgQEkPZRchuZ43KLhyt8
1Hj2oxbH6Wr95umo6ce5yEtfm43wOu5KyFYRUX+JMz+qo5H7c40CCRsbsYH4Ol+M2nG8cnDSW6d2
L1Jf/0mwPUeDHvqOXs5vSpJe2kHR7wRiFC+vWflwLIVX9NrLVHT6LlrY70a3YauDdXMYKNc2aS3a
7ezEr2ozlsd80UHSzbUR1usV2Qd0NIHQ/XY9VMKs4f0qaNAKjLH3HXvtaU7r3CswQgqskHlNaec6
5Bv29tpyTnUiV3UcblkmO5UjeEU0s2RSpfbgR3Ld5cqEFfx1FfLzuA4lsYDyoBGqi0kdRAr7Q4Mz
NEuNaUTr/LlTl8VCKmVKfzlYUBUhFkXKCvCi/mNjE2Cyg/zdHPajeJiiDeUyqmIoEbaFgvhDFeSM
WTqAWeGZzoFBDNfwzQwF21tjUQslzYR7dOpeXHV6jkn1Zuij8G3XrUJYqLpC/F7ClFzZpMm/QHXn
VkFp3jJll79rBn/umNa1YqzpslJrPi+hWZT0P5bGMfTELhvhGL0fxW3HWpQQbHsQJotviapQw4Tb
THZ9ld9PdedsKlSu2xZ6GwmUM3c9MiVsyDz8Jq263fz6Tv5z9cvAVcdyR7O0jyYQbhpmZhuXIcQu
93qBzbWqHqW3NLwVrZMvnjkm4jqb7em6Hu32IJ0u9G3y4EARyHUrwzj1lDHONrw96bUyOl9613xQ
przY6sZg/qZYX5kCP9XqKjdcxZTIYTAt8Ej4eTHHTiwmltOW3zhos9q2Nw+UgXsI2vbN+36fryfb
r5dIE+st+nhVRtMCMTDpe9DHPlw1weUgUjPDX4SiolFVuG/DqBYXVanEQZSjEkCgEV90lFBnjUHv
Q6PVy7aRo3aHDfI1rLuWJPRM895LHnWex6PRae5WkW6xmSbkV6M7MpWEnH5SnE6e3cQUgTKrTFHs
YcY3o9M25gBX3IKBSPkzP4T49vodsCGVFCf/pGfzWcuNAxUOtekg8y0DV4oE96xPMyJou5Fe1XSX
eqIKTyn0EVUV206P8OePnON728NgTif61Jm3xjiKLxxXWOavtZg7huoVrGsBP94GSRzVHQYQnH4d
kypLpN86Bzdvj6KITLj1XXyvkLX1bRoy6qbK0s4Igs/jJKfX2pGMNgvwV1pAnm83VuwgU9gMS6uH
NFm74rBUutgV4Tx8a7N5OlfrDiND1PNulrs7rFHJ8MvtYV9J2QVOS1kK4kgfMoQPuavLZ11hdaJS
6W8iY5x9tgHk2cbsBs6g2geEISVCzvROmbv6tgkXqv71Z76/oWVJUNPs1OqpWdK3nk0WKD/TNu/7
c2OlfYCpX3sKnTB/NbpGOwOHonWATH9tkOLJmuioIJOE5e4dvNaHUT4Lng5fhOzZSl1cDVo3HMql
a67SecG9qHarTT4yS5TUjrg0tGjzl+gzBfQNUYJfVMlwrLOH4Ti1KrkNQh7zive1FdZ1OMR24MTR
N3d202DgdC8VykLTzXcFjcNLodvoWZf1xw1J3T1FYzIe3utAJI2OyxIbSZDRIDJVr0ykyHTeV8iZ
DioUyt3i9ozZQ6UpfZKHC4i+SrQNbRNPjyQOP1mhJErFDqGn9jlPzhQmeG/mKPGMNA0Zn/JD3v+g
cTW5Hpet9ZBki7pNReUeXUjKI5LN2NpDoM+vy1be1i5h1CLOlcBZ92u1aHgA1+IKfcGCfgulZdZq
iIXWEiss2O9dBUpZRdF/6s3rajnrZkNDhqG9xsFO3VWNKZSjZY8JlnU1uUZ1s9gZtYQ02YF/vU9Y
H0EQtnj2UZdtdPWzsPSVo/QDW0cvDTfXgC/8GQX61QJDDZZ/l/uRZkQwcpGWL7VTkuo6Mosxp8aX
VcEITxf1U7vUKM+W2IiPTTUDdoQKS8UT/d6hMrXsA8tMm4OsU0o8tyj8ou73NEXGIQlHc9vFlrld
nA6ig1blzy2y2sCsG957xQlPBeOVEIOLw+zMV87YdC/MXF8WuTxPShdusZolCaRJTqqD8nZy4Fyz
f5xmo+m2tqYYZ2DSvR3NNKSj295w/+W2gpp52/eL3JDZbEKFUHYED5gr3UX6CYDvMVkLN5FDKKvR
985M37xs7QHHuWVERj1cP/16/f9WlLD8iLupS8gpwtBw/fMfll+lO8wlkax+ntaNH66CGwJfHnJB
jRlNxkmbeP/CoQcsl3G0//XFf+afrd4qOrxMV8f3W12B0Q+oTIl+fpzswfLfMYph3deqmBHY5DJe
isCxb35zvb//WgpkV6ho0jgHGe78/Gvd2FlazhXzX3329K5OLmm11jKyQIpwNke2SmqH8Pj+7+aI
p9MjvFT62UyBGdo8XgBf0zmy6MDed8HI7vUykK4Rh7tQmOFTG4qeFrHqgkQvlu2UWOpdVnPC6OvL
DT0NxeF7j2/ViVngAMI2kLrNPnIBh8lqO4t4Mrfp+iQXfYc9aVHjyJ87EjCHKJujuh4RRJl0yUab
bJ57C7lpHFrTzfvukQEUnt8v9X4M2AhnfNsCXMgnnX3f/h/mzmS5cSVLov/Se5QBgcC0JQlOGigx
lRpyA1NmKhGYx8D09X3Asl68111d1rs2KyurRUlJkSBww6/78ZE5e/0DbxNzbfqnrmEnNXEPBYSC
jMOeOThozTH0NqO66wG8H6zpMcsxgTCz0TUu5+np9k/c5Iz1Fnz75f/7x/U3J9/t+rA4nKPdYrOl
Y/Rv14evgngZioqudq9s5YY/Xu+KlO+FtI9OPP1pXcPHtfWp0hH60yo4sGNvT9x1eXrMjLjl4luH
wE//3Xj6P1y4JGm4aUFclMDM/jaeRqWXmMY40MJSsfG5qRyicyiGsOr1QxHoYJ03tKfKt57Qdg8J
RoOGxsaTHQt9KplGSrFEh5FNIfTR9ve/ed/+++hF5x8zPiZVfNs4rf96mbNpKjUzj7e7iWp5js7U
9tZ8N+HQPNIabGLPS95mGP87u/Scu2ZAmf3fX8N/E7cJ6cCGFBafGl0MkAD/+hq8vCoHlY18t+No
i+TDs9STPjxzstvEeh4mM6E12GxUWOes9ZMsz7d1GVzpKK7viRpxapaMhFgqv1RUoAON9RAq2/tD
39Nr1zTQULzoyWDr/O+Ge548vLa/jK6ckRiXPXg5DK5YK//62slkzDoONOyTrGJYHMBHPCTzJPfu
Eg27tBmtSwS5dBO1Q0TAhIMscToh6h9Jx7s5maK5OG7qY0uItfeozLRKw7lz1X4pW/GYuJ73w2RC
sDb1UMcfmfTblylJjGWDQajDIKTbXzlPwvIw91Vydjy7/cMBrf8ztTL/sml3yZ32aJg/waf8oPGJ
VuH20JPxy6zxwgJ5R0rwENUujAgYhRDrWwAaKeVkWen/6gpQJC5RJc8rik0N6eA0Ru7VGy1xIMvX
POSk0DZd3j+bY148oA58VRIUT9flPwAMmJuIAFc9zffKBPXTCe4cvHCzMtJdymrZqpvzEKfoJWJX
8zIqSjyrwqm575jOptF4fsvq3orI/Zgd9X+VtVYNAfRQb5QdPlBHJLLgFAXOxlDumZkA/lKgXk26
cILgmJn9r2zxXiuuVzcLfisb5dUENKCT+qXTsCsa1+hBjQB6ijwDPSDrto0Mtp3M4WS1rGGrjEPu
uo8d4ac4eK/Ik6Gwu6y70+q+lQJBsPN5vUQDSdI9edZwqgXaTFy7IQpLicqT33GCOzjoBBupoaY3
zuvsqHej4x4lHLhJs9hOSflEAAKLBgPHIUrFJTGCezaOZwWxijAGxgstgO7PfAeT707hy10H9qCZ
5lAoAXDCzo+TJJbu1f1ZtzRyYQd0p3jCNigobaHVbtN6x5I9+qzT73y76A+e4TB783ac6quf9/f1
Ul8Kj2lF++lpcqtDN9ePxtgedTqVO935z2wl75VvX4IUEGDpaWubZL+9oX+cjWgfjO8Mb2d/QBir
Ol6T0hVUGMki2+yvtVldpd3uMJh9r+WI6iZ3lP08VTOoCNM45PRiVTh9PYjC2QQ7Zs075TWL/W7v
FznWEG9jYxVmP3YusGrU8q3Th2ZpQhFM22goLo4wTumYh7niNwfYwOz4e5KeSkvsQaY+Vg2e3vRb
R4t6ZRgvacoMq+cXIpNk2L47mQEX6M7JXpnpdlZUbjo64qLp19JfY9954t6zNXhu9PA/2rsAT0sc
77VtPdudfW6NYK+mALnjpbN/+p6NJ7Q+UcS0r4ZrWXygHx7poHle4v7FQ1jVRKqzijmU239LaXOE
g8iT3aEU+5YuOw6qeKKCF01ZhZ713vHJ10+QxLC9ukKHuilOcH0hZGFGG7JdkozHFgcpOmY4ewXq
Qr5FRtu60qcZ2iOznNWh40d4c+P7kaDPVk3dkdwPRhirObY6ETSwy4MVlAHqH8c61+28Te/AgTG6
/l3MmBLctQ5O9FdLEC2XJQdJP6ScB/+0+0vb7ikvEBexgprta5eMhyy37vjj3aHd2+CgBgMDSJn/
EPb0Vsrr7OLWchx0TSg+Xp1cMbE8lmia40QEW0T2IVXiCy4GBremnR4KMLEQaporJK8vT847YT1G
Xn7W1vCRLvNyshuSl10f/ayLdvwYrJ4ezfFVQV7ZFiO+I6vIDrGyvuqlOVfE9AGvddfZml/qTEVU
yZGUTzoMiwETQuN/k1b81BGYOgCSk7s+nn8EVcdZHCeLV0GEsN7kVH9WOMlZ/b4TtTUx60JnWdi6
BXUQYY89i5Qjb6QxFcXe0eMu0En1vPBRb+Z4wZKCHRFz58EArreMzp9KTArFw/kJAgiXKBi5h5TV
GdT5meTtDh3UwSfoohr8LMwOclI+q2Q+T7zZgzgM9P+58z6JLJttn/PLk3W+qzzMMd3MTbfqkw9W
A2IrYJHxFWznrRyS0BrzX8RJ3r0oq7aW00N7UvyvyCNpmkrCjGm/1LtV2zQ1dTCOA84IDlpkdQ99
F/zRfSJ/9AZI0BqNe/QHyGF2f5TkXfbNqK5VMoqL64kP1fmcV6vp2ga6Y9u2PM3pcjaiyMeyGn0U
yZhu2DGl59qqXEK/0d4RmQ1P0L4uPlusdKJJLk38MmUBtHxGEbn+qu7xV3O331rDgrMlIjZeutQO
pIRUQhVUx5J6OsBt5BM3nm9/kZu8RDVBU98e9D0dgcumi8oAQ2+nv9DCE4gkePrwP2rip/MXvXgl
R0rq9QJrWO8mCHA2btYd67j8HASrcD4lj05p+8dGCZLzi/E5ek1ynSgpfZc6exyTsmKj1/WnHKrC
1uV4tANLP+ALt+O9IgiPmywutnPs9JuhT+JnK6+fKkgkYuf5ieFu+ISupmX9zoKmjnekBDhfdC1R
XmRzKswihQZYgXOaT32ac1JpDSMIRd4475NbCnlYCvoC0fvppCSr1UacYG2LTVdsRO03KEO0BHbV
+ktzqM/GmW968DH0aUSNIwSEI2WO6HDaS4yX2eE04uJg5yAMdE8WRbWfiU7jeyztq1rkxMZ69j4R
aJud2cAMS2c3vJ1AYqfuyU4EGAftiCV4Ics52WbDED3gWlK/KkDlJwf6wASdAiXCd6Pg47Y0kzWY
vr4d3jIz8XZ0Oo5nmy9cPHjRB/s7G1ZdzHyMI4sDSwdqLUyMYfia+sT7ZevautwOOymX3mMQFTaS
AEsuwx35N/SQvRsez0ddkBwh3f+tLVme1VlxinyHB+ntpdyGdS/IF1YMrfWQLjnvFVpuxdOauqtB
8yNdPJG2yAvPut5OFXHGfbnRil0Lnr68Rwck2ngefeLPBrr0UcWWCNvG/pJxxE/264HKQ+F80VV8
SHzrJ6nxa27AbM4TK96x9Nb3nerazZIbSDe1wfqDjZ/FJ3yN2UjvJxz5u2LomDFxr/A3VNFHpwBl
MNJA0RZ6ivc91aQYsZbiXM2m/z0LBsmUB02krsofU8Nh+rZOkQGn3LFArostOF16qSi9CPrfy5AR
L89Fe4KvOBzKZjbuwKSNG0iyWehQbMUhtfaeXEsOZxNZZIf1OuUuVyDJynWpbaYccUysZQdj8EWz
SctqdrZot2jwlVu84ObyyRmYLp08qxZJVxMy5MTbZwObZlDRXIogJjBNe8Gu0SNrsEaCMbPy4rJk
FbTyBPd/kCi4wX4flkm7wXMszw7wsrCa4gEFkbNzZ4LRYYnYf3ojOICN3UbPfZpav6iHtDjHS/uF
flLkIkQ+rqP2ZYh9chceGDGQKrQRRYMXtipl9EyqT1l39RZEw5lawWugeT19ySPanNhP3d5GqddP
ad0l6dIgjlK7YsszeMSCm7SPvKpoWzoIBretcCR4pLhG5HM98DsdBU3JU1b/0PhpvBm80rqDOYwN
hLXrnOCdUYCE9lMb1AdLCfN8u7Qzx1+2BZLMibTUtB88ijKBoHl7rcePyqzTx7gon1BuSaPMCcId
eAQBNxPVECJQssG4yul/WDjzKw7+petJY1c55oMzCXkcMwVgNfe4uAw9FSjKJHEcuEw6YVMhXtl/
UEM4NfZuLlWxNQb4e/GSdi94MuwTyBFkSqmxB3BldG+Uz1rPU21/jutu6CastrIcL4nvT5cM1YIv
1rq8Tu1qrZat2YIurOF2WQqy7ia0WNxok8OAC+c68kwDe1C3J6esuXYqSi23LpfHpqjQ7iiav06e
kqexgsvsFUzsqvXj+6RkoXiTVbhZYhyNxnjY95q518K4+Hpb0t/076D2atACi/Heu8yP+rkvlug1
iooPLj/viRsM+wkK40h98I2+XSy3ZaVab4mFlkRwWuaBKkA+msUy3kdRK7AYd+AUbvJKtrph2tUV
Yils4SRBwKjaergL1rtIPK6pLmg60cdNSUrtGXMqKbFNMBjj+2xx7lAcusKy1uOBKtX8HpPYyPI3
yA43wQVVie/FUI7cU9IkrEX16fFeIIas8o1k9TSvug7M2+aHh0lrv9w0XKvN+NqUS7qvlXWk6E/c
lamor4Zrb3OTNR9cxPnrdtmMGYsHt5PEAFb5urNVf7bbrH6oggiEXVPbLiyViGNK5V+MAbEGSPBx
hDj6zKUPQ9R0uOKzpbi7bQt8BVQeR0/Ocz/bB6t5pBORtRnWSuMx9/hDgHUdppyBQCYLflTlWqeo
Z3W64YFFoohVlV5tJbbyvU2lyJWkrXy//cG3D8gp6umxxA5IxAdBvZiS7D73qZ0tqJIOTEpzqyWf
CLAxnTWCJ7nR8p0qmeRJQM8vtxXiTUdDlc22ywQIM1FzDVivZz9bj8UODx54kYw/3O6DB56r/WNV
oxM0LE8PnsNInffmsfXT/OF2JQoI4l83x8Yo0Ndu8t3tDjGk6pG4BGfQ9Rthwrc6YT1f9rWLlCVX
p1o8Bh8SYWuTkzTnCnfXyc9kYTGTBqrNPv5uJimnyNzCLTXY7VEoP92LSpl3bZqw0Z7N5g341r1X
DFOoFMOBS6Ly9oy5+QMsYGEh+IY1OunG92BouLctPFgtuGx7I3UTYnU8moaUBbqxLg9u7/TNtpRA
CzkYCR5a356PVRz8mGIBC8Pkilslwdu9axwKNm1iHPnv28O0zdAxi9UMYk0ctmubxEbQMhIOdkNf
L9aOcRl4MNychHM6sRrvUp4TPistp82bw1iJ9zJ1Lq5qBlyEpdr1677JGNd0Ss/ChFjGKsCJjqO8
lA/OkMhdOYk5jOg03rGAIUwAdC5fjT5RzJXNtD5sbwJeLnkeuO2E3MpyYZta858WoMImMOwHv+PQ
OLnffI6CxxxD1Bbe9nBpabHe9nP+czJ4qN2cFzdPlKiZgbXWwSFHS9rY4HrpYaZwL/YyeWVT5N3b
6zVIcwWNvEE8PwxIoaQxiHz7DrNBNJNVmirch94q8C6JzQxpVuJocdtgWuTH/JE4xsjWB0JuEZqG
4bywDi1/3swxRDat+0rbANCSGTMV0CMV8Rhmz8ljHGT2JQkqbDsxp6KeWOqjmcGPbddh8ibF81R8
mVQPk2Z2nwRMlaEFUNMMvTzwCUegTnr3IgmFzHJ0NtISILczdpxqfgeUSssl3xUMifYTe3C5L/ko
fuT0Ef/TNtZ2XfdWVrDW8hoZpRfgK2ss98BjsoOB5yrsDD8FVaXnMOmc7EQIyXlMcfQ9FQQs7gI3
io4wutCsleIW4s6beWree+at3s/Vtudcen+TvrWreI3O1OmNizHoEK8WLXRl99mxuVGYldyJXl8C
3nh8MHjbQczkYVN7VEszxYcm5eCAj+GRm9lw0tVY7ytDGM2eJpwcEG3j/aZQnO/r2GavXmGPIC2t
ljMdyN5ki4mLIbLCaCUL3vaOja+7C1obQyxJ3k2clqy8SzCCeb787NxZ7tkmWPeGbI2X259XyNE8
lkn20ScDNqMuPg6+OlZNuYRyqhhoRmPYoyo7R4DQBI1cb/kOJ7t761TFg9kBLLoPEn7l7VZUuwt7
XjfyOdkzjEFN7d56IGhrMtsIDU9OF0CrxbFjhjI3gU2e1Mpq39i4ceA9MR9xtLXF0Gztwa3/KNWM
d6VOiQi0IJodsmNl2244GsHHcxvzw1/85UGAxvs2cLK4iMI04Zf6CSZWFelXc5mG136GhAW9NgIU
X47RN+rWebEE3g6e2aePCGUSac4m+BonhI2mxehObpkVYcPjIjT76NPOB/uhjYL2WftKXruJxa1S
4xol5h0IDIKPfpCzFOdr6M1Fs3X7pgwRCpODFSWwlEosiPA73LMHvOoYR87KSIv4JaM57oWZe8/Y
O1po9pnVtJidDPhteaqjnVZB8Z7WfDK71Me8EMxEyMtmIBg5A0Xsx/iaRlxgaIAWI1Q67WxHNTvO
3I91b9BmLiu914473Jc6j45iaS9230fb0U+9XSF1c59Eds4KVFvjDxjvaquSeHnKJxPIqAnotY7X
ycZ3jYsxa/nZNI0vdrhNcNTB8aEjia9AuxmGWhzgzNevueeUn55boWd3hX1KvNoMs8om0dPgiRyA
XdMU15LHxzbrPmBomr6puiByRE1XjLXYr0CKTn3mnurAUmxDq34nJmN8C0wlXyxAmWfpSOzPEKvK
8UyfBlt6y73is+aWJfzxIERb8TwgE/EildewETH9KsTDQJ2KxV4c2cYsOEzAxyL6c1tK/J9CEv8K
BfQXqhDUIf7zd1rQX/4v/zJs8f+QKbTifP51hGK7fP1Sf4tQ8AP/jFBY/j/o+DLZwgWCGgu5tp/8
M0JhiX9Qi8d+jqWxbZGxYIvyXxEK6x+EKwAQYZGiFYPyuv/4rwiF9P/hSBFYgeWsjVdU3P5fIhQW
WsPfdjVsmPzbkhBzE8LP33dd7rQuFlIfkkFp6TeHxu+HrrSqowNYbUuE9Wg7AmNgYGasMAiGx9zO
SRDq+r0HrU0qi3YDK1oYOIpqgo631BaOTkLcSiTOCYKfGxYuIGrZiWlr65R4xtSznzeNFCjzLKtt
jA/W2TZRKnfKafW3CGH4QaXzb82g8JIvi/paHCPaLm5Hu/VE50FQO+aLsSRPg14+KpX1l8YDjLcp
fZW02wDhB3B0XjDqmLInsCbwVgMe8KXxY12TmbHtnBrXaU6aro8tXtH+PML2O+ixeOjgs27lsnIz
HGL+ZxxheSiHTr+bURDjIYfeh3qG0RN0aZwmlCYseDMNkWPoNVahOzWwOA24UqLSuA4KHr8xzHNI
Av4jiP3fhkHwrs9d/21ay0I0y0Zy3q0Ksyi+utL4AjIabGQf/CJm32z8ICpDE6l5S32B+pxGX+/6
yj5i5/HvdWHcizomI6s528eO3T8YRo7Y53Z/Gu4djB5zfReTVD4sE2jgJPcyuDtFfgTFfEcOkE2K
3/4wjTw+d8P4INNlBGGvL5Ugu9xG6B1UoLiEmmfL2IhG/zJMRFBQlV8l42ZIZ5gm5cYVYUk13ZFU
yRkGDQYKYiT7hLqBncX54c9UJPOnveSmgat2fpV+YRyBxH95lUTz7Zt8o9I4e+uG2H2MeDHRPp5H
89w1rDkglS9P6PXOpgt0O+xYQlmnvKyxm7e29zWQPajYjzg2m6WZkVG0ub9raiaBopAETeVcI+1G
6nHRiXVntQxkrctij7VVfop5wqHN2eWulHLcx6W5bOMUyIdbNMum8AbnRHU1Cwo7QgqZHBEmmf49
85t2zaj54+tiMiUeqGzN/AbumO36Rc7fDVEbMK4Xt2HrX6NNupB+S8HKpGyCNVrRIngrQ9tQJ5P2
aPd6uOIJYC4d4mp+x/U2nV0DL4/XGsuvwQtY8cX2DFKDUNFJz7DziRnHzqMZlem21xYP/1j/SLtI
c2xz+7ecM4HF4bE7qobr0WhrfR9343CcW25TG/rp0SQnG355nj7CLmfK9Gx7GzcdM6TdT3uKFPS9
W9l/LGykz1M/1fsuIYJsc1rmqITTrHOmlhRFItnpEiowDjTwdT/oxzCNR69c7wg+0wHqLFRavneR
sjZiEUNoweCk98H00rOb8nnAgPWbVVOV6sU3Ju8D/iNuBZuGoaOoU/U6YVa6k1jUzhEUd+KUFYnp
TVUa1oi4gSOe/Annu53DUJUzTWf8o6rCQEKmICKi2aulf/KQW0+NOVbfRqPrXstoNj/7SXQPOR5x
Nn9p5ERbaRZErrMm2s1GNdRbduXUVUMTME6VPS8vYtAGeMiRYYrhcgN+UZ7hRMMLb3rGT1X731JU
QbuMf5tuF7jrYiq27tvW1WevTIqLTorlEixdcaIbmv7aqv3p68l9TiEhPjSdbtlqCo07yq8RVK12
nQmxfTOMun3J8QNxGHpFSSxnRMbZ5DJuz1rkWb/pl4QU6xSokUgZRWTDTNw79sV3Qd/RpuKe96FF
Vv0s3QkED050e9dUwCZ4mfdZ5FvfNHPs3lQOA35vAeMh/5JO0mS+pIke1o+PYsEmFRWDwgbiXYC2
x4CsjOd8JrQCoLnFZtimS12QWLMSLsggN5501yCy9pCcQVtIAut0lmxKCglOnKXGPTGV9lesSn2o
4nbXLs5TYTHvWfB7dnrg5hCnkHpav3d2btmIT1L6cU64rJFfmDdJ1mMbjA9CwrdpUvHo+d4U0vdj
b/205ZNUXXbipMb9a4oKokzoaH2dudsxSfu71IkcVpg24IV54VUu2gbcOvXp90UYPcUfi8kSXV/b
TFebHvTM1if+7Y4Gp2FiRvu0ptDJ+tNXQRFOcf8wij6/z/l+H1dOxJ4bf7ATKKp3jaFYp6qc4I3u
5hSQ/BsKkLGrizLdkx8ptqYEx55xNLxU2N4+yyzrjtr3fmZZCnhH1fnWjby2CZe4a3f45cYvlzoe
eECChLEHn/kwprpaE1s4/xYCh3CK8hfgUbto4eZaj0NogMTFqmpwnE/vpqn4U7ftSys9K7QtOKCz
ooQvb0n7lCv6I7AxCRpyyQ6zLOMLLVEhTzPf5slnlqwzVzHDd97auUdJyjXk3DF3WbF3rOoxchxL
lwtzEO2nN4yUVlbOY57p8S4d8unemvv4VFEWd2jr2f/ER8kFVcMh3/am+8mpEES1k+ttJdny2oLK
q61oxcy2Jsqf8e3Qm5Rh3SHUPTvBXZFPxdVPhPUqqZbHHG2VZLixXpx61s0nNcTFnYun7VIENbYx
7lzrFtA8LJ7d7SO7UC8DG3MUD+4fFRtIVi3q2WbIPs5RTfTO8enxHcXwxirYOEzRBLfTHM8dng7W
AMPBrsrpWgCeP4M1nx7cTNq/JsfK4oOikig0xoriplZx1ikM+5vJiLCh/MM7xp002BlBS7BGh2dB
5mTh4lMcoZKh2UloyIeGmSJM7an7k9bB+A0Zq3qQGmcNPfOUF9A4AM9JXcmTyLdReuPrUCMfVhZv
UGOLFB+mqKLj7FfZFtRL9Dte4xxNjrN+0P4AX80zsmNeZOl9lpbyMvTI+DG9RU9F1JenYuyTPQX3
rN6TQQV3+Rj128Jre5oqmEtAQ9JPEWv/BI8Zoayw/ZBmEU4+curCnsSjDcTDVpY6RlUBULdFKU66
7MgZCHPirIG56tHelXH+MHR+R+F7VWFkwFmxLyKXA37lsJTFVOqEw5QPV62L7AJtuz703Ka/L0Nf
HBLCk58yGd8NN/mewGZ89Z06DYuR7J/f8LX1beh8cWSxcXHdZTsWxoExAB4K8GeLESqMNHnIYPk0
7dgHolapi8sjiVVEmxpgjgtIzLreiK4F7K39X9pp5R7mPDOYt3jfdGXkpzTIcNk6psx+pHlR3fl+
2jzpxkz3ppfvs5GAGym28Rpn85W0HpW7rrMgl7XLVtXkSmFtaMBAa+lAnH/4RWPA8mHT2SS+u8kw
gu36GQeP8Jaj65FPrZR6DhDhqh48Yz5LZkS/uMdVrlDTGYCyxnYQV0CrRE7uYL/t4s0YL9zIk+UF
tHi7j/PH3vVqpInsx8gnvjM9hMnMHaeDwXWXysQAvpUFZ03n5IXQC07ijK8Vl4BDXCwRIZ/tH38I
zGucrOuWaeGtzugLRTvIntzM1C9uvI7BRZJ/J+DrnMs2D+6h4BPAXEx9MpxZvBSLgA4hU302uhSc
sKij0BYJ8LtO5Htsy/vSAZbB+ZmnYtZXx0DgN2k8WX4FnjdvTHPBbZHV2KA80nVTxEefqyDdNpXq
eb6Y4gWcsRWOVvsdrfMzj4GZ0m0Q7wSH/zOtYcFF2EOY6fZuTR9CLzPTMKWM8z5Br2GerKdXmqHH
u9jmGWzObUg0ejiTfgf2uHhujznJotyt1zwBajd5xbZDF1QSR98IEhE3o1WKCyXBWUZ4YGPHA507
fu1iD1u9E7w7dAWiovhGM/zuY/wjpOfyR5tBd28Y9U90por8hE+UiERG/dQXFbiMXBGEa4l94sKW
5T61mk8T+w13eDojrIqYwIC/DUtZlIXuQuOTrqrmtZhYI2ZAgs5pZgRnN/P1ZVZcYVY6HayqEqFI
3QDjBw+DwGWKMMziMEraCrxiRhGFYwEiyK+6i1UhiTL7zeRCFlagMu3OZts4e9fs+ud54I1zM4rb
Umo37pTrwSmxfXnoXDR0vibdQ42bLIwM0wozW+aPOqVZICEQ+5ktcHJmk7ghyFMibaOX/RKimDZG
UtTYhoe3EuzInTMMzv0wNaiUKu6OjeAW1TFZhXDRWTQa83iMx6LaCtPdZkmcPbjJLD90UE+QS4zi
hbx39S2vFSV6C+FQOwKpFCB2ow1xtjOT1jm1Nc6hYoFeR+LFesLK1KFVpj3eFw81cEupmiJL+0Gf
UnIGlz9RcpGMfAQxbSNmUYRu5VxtSz3x5UNmUqjIT40HjN0REL4V+/O7Ecb0CROld5eI5IMNxB6Q
CdC/2A82OYekvi040gbRQEvcGJS/6d6BJWhoL32bh2w4EAMqV6PftCvTzihQnOwalBQVZbC9S+qu
qBXH1CHTw5hVWZinRvOeT8So27VxbB5zEH5WX29K2wi2nLZ++Kyw8VDXR+ITkDBxldKUJeCWVXG6
dSJh79lAEQsKpvxzahJ5R/bAfXFHIpGxD65lYAN2z+jn/GpEYxwNPeJk8vyfWYvPrJsWXDZxehno
8wtnZqUj+wBuUfT5vQeTDt59dFl0LB8hOjazZzvtf4qMPIYzL98UHZHepqvb5VMRlQzrQGFJ0VwB
ZsVClPCWuc1a943Vm/Nznss/nM2WeRuh8J5ye5n8zdDQ2wU8CsZ6MBVPqNZo8RK4frfvk24+Z4nH
cT7nWmsNIIGOts3naW6Kb+0E9Smt62nv0Hv1XGlrOiSIoOSOavpKKkcdRydIvnmzU+9ELMQd8Wi9
zQvm0jr1qTUb8aWlpkU/Sf4wzW56aVITWBGHuwbv8rPkwRlRkfLsJut4zffnwenqGGeN6g7mGEEf
HPr5+9Sl8mT6i/Ph2VHL8qVsIXvKPPmBTardBDmbfty0b4RUPqqMQ26p5+rMzhoDm6Jsx+m9+ZCV
ZsOwm5dvWdtSC0iuGdU9vDl/2uZZi8rfxtIvT8lSuNCmEpBgRs1jsncYKgrhsfpa5gjrijndpxn9
QKVpJCHZPQTNKGt3wzScE2vCKo0DdpvMXUkF8+BV0McebVbdu36wk4ORprgd3Bg80jjDqPeFj+i9
8Pe4SEiZq+6WQcpTr/zse5SoP15s58/FmHT7QS1cCEvLIaBo+HosBRnvYqBOWi+Bfy1iPe0WXTS7
3CXiqnRGeZxV4pdLZ35howkUuokaNqw998acNt4GjwXFC6VkJkl97/foJ9HWj2JaDJrYKh6aLGmo
lO+WrYbceMEZ5aRbKyuDY5AG7tvsdMaJ29u8dtANPHqwclNyYHDcgUfCPd6GSdjXXfZaZIXJvx0t
f5rWaR9ja4iPSZbx7K3z4lznMLHmYfxd+V68izj3vTYsTLHnyPou8PLgMXaEuTE9LOCtQ6h9s7gE
mYhvoxvN0KCyyLjvjVyHReAn3xjiaK4yWodrc7AuSBA2SRS3PA0Nx9Ok6b3t7CUvUZKJvZ3FA0Zh
lu+ZuXSMR2Pym8W6+Z01BZWARRwcl8RVR2QuE5ukro6m9vGf++CoSoJ5wmPsitfoG5/7ZxxQFVrE
7XvuTsOjB4czXDvzPoRMCZH50SUvBzOsZ3FBmsJEbU+0DlnyzSn9GpdlL+pH+BzObvWHfNamFlfL
G81HZ1C00fV1TXUR96xi5now5jCACnriER48NIFt7o0snp4dWOMbr7e6TW6rU5Do8ckKkvpOxcp/
n6LZf+stUUCvtf3vVsfI7tm8k+RCqKChMma7sKD9aVRYTNK+JI9qWmbxbEempLcxawCP6Uk9GYX/
zEoGL3Q/Vs8sktmaYW2G9LGuEi3u1p3t3uMYEKzDqhxOFajXpQTo5gxZAPFCAJj1EFp3QcOP1PPq
PbSxXgyOW74s9X9ydx7LkSNZun6Xu26UQYvF3UBFBINaJMUGxqSA1hpPfz9k1Z0iIzmMrpnVzJhN
W1tXZXrA4XA/fn6lth5O8NKPsdRHkIpa2ldUbLTVBNVTMguKGd/upQzHu/YT3o4vVWK4B70gi6mK
lMdIbohPS+tKph5v4jdoFW/aCEOk78LHPG9eUvSfjmIVqjMvOIylKBpDE57fElXPLaYmPOY8OnEZ
V77ZljNCvgkfLBSceQvlYmxzeSezF55UKlU2FcK+K7WCT68wd4ZJQF2inOZzWYHL5NAHWkE8GXTa
y0OApWdrNV6Z5JZDdmToS7Ok3w+z1G/CArNMHUT9FWuZapPIeXpGTofilaVe3Q2LhfFpYEBz6DrM
VRAP2IJFSzbTSx+o53pq5AbPUzm8nei5o9yMwHtD1XDbMLjsZvj8YwksRCvZnmWxPBWlfDhpkqA+
MyZcY+xMz5prU1zDQ0yStghkn+Dmw4LWuXOxt4rsWVZ7O0tYU9IzErC2CAv+ciG0RYKqCPIyS7fH
R9+u5O4tz3Ig2bQ/hZhR0o7QznU6WjawHpDQLMg7QU0tl4PTj7SB92ngULaAOZ2nxWJR8g9Yscw4
/MXRglaxS6gwNQjsRh/vorwvgEIzSPGAPdFqzSj3OBXAmq+HrN0khny6yIDzVt/fRKbZuW20PIl6
Qss+PJlTGa+GUULVSE9rdQ0OHDmPl1O1nfotsRhPYim8wBPDPLhI9qg8mo2qx9OGm1rsxxofaBxf
cxFMThU0GnDluV31gz6heaqx0xO5zQa4Gm3hB6SrdW+17/sZToFwpUwSZ6RJcQkt/j42omEvEHrm
qy0EeZioATRzrcCUFn8YOw8Xy+toKTt1ZebX5NImJ3GZVtspLWu7smbxyoprfJKElEysWGyyPQ37
9xnCKT3pjKvusjYxCNYmN9SckvsWitZVQk7cO/TQDpQi0PDz0XKSe0renpquDn46AGQT9PuqFIi1
Cc3Wb3GCsbtmnh+lSg/8JQqSR5ET+gJdSejgjzf9sKItucjkg2XoaWWycuEUaDddErWrn8oliB5e
eIWin+sGLrodeL+PWUF7iviJqPFMN8rWmUl5Oq/DYd6E8RI4gghFCMgm8uMhK07+OY73vw2iQx/1
n0N0+CBlzwUysDfai9iAEXNv8Af+hOgU6Q+NhGHSWWAuiPhxIff6E6KTRcC2NQwE3b/KP17Bsb8g
OmI9VnUWCJ5J8LiGCdl/QHSa9Ych8cd0PmhCfDRL/UcQ3So2+yimEmVTQ0TFf0qSTCV7IPCto1Cm
jUuEtzwtFuV63AlXNU2W2TanmKNOWdL0nDYfRVaJFuc5lKqsOmuMdoCJiCEqGX096Xnuh/m7/HP8
T5kEq3bw48/CEkFl2lQFRxIQTGP92R+Fr+lUIyQ3Fi9Y48nkaUw7OIgVLbsmkgMS6IE8fiZNZ9I2
NfpktglF5B8uA91Cp+96uB9HftGhao9fhJzQ1DVFxClQNw9UZwvhydJA6oOHTqV4Ii1RwRWtNgl7
gvVf3HFrlDq3UFLcjdOOyA1bS5XMgIOucOr/49+yum/IKowjhYQB5eClhWqlFianKg3xfkydgBkk
NYvQ+dLB0qh9aiDJj2Cglv5gBvhJEe6nXEKmxIj9yC9R1MMFpIggOixsdEDrGj58U2ztU9Orpemq
U5OPOK9Oq8+0QYV/nyHSt5y4ESvNSWixQIZKBQkPb0ueniiwSePt6SYTa6FWMQoDVYTtb5HVkDpy
IRg/mxJQimS9gOzbORfKzB8SJXgvUkEYdkslFIIfdY18u6ixTLw5NDkwGVUBImi1gNZnG3I+I1AL
sBXTIWW8itwWuDxJK69zHlv9veCuLrCYFmihKLHpokhzjBMrQpsx2IolAVMY6aYwn5p4gCtKInho
3OZ1ZdWUc2Y6+WIDiOSpWBfBQYyjzvLKalbuhcagOBsqWttu0BtYYoSJXj2FaDnn3RBWyn3VNSjf
Rijo42keN8273JpwxoYESTY3vU6i1cYvB6Pgsk+AolJm0t1k0XuySaXlBoaCCBNXsw7SR9VUhx/L
LHFXruHNj1CDmu5VK431tqFXgXGyxEUTgayGqBOKTjSfglbCWbUJJeQkMxYkr3Ecq1hbVXl4V1cB
LcdalK3HCXMMLOhGCXYUy8cAoWysGov6rJRe5imh50LcL1IkEFyzczqBCyYx5CL6wtBS1WELsa60
rlJah7QUKb5SuzLBxR1cGog+hxQ1x7YBYfxRY3lCC2xxfvc6tTbwCl/Np2Gz1MVGFDli7SSO6BrI
mIbdE7cXgpURhFnRcK9CTJniJk3WRg+XSrTP3QhJbI6fdF2mrDSjma5ESQ89tEuY2EC6URZqJB8n
nNBJbtSYBLRzDPifk8JKruYgYDosKV3pJjr0BbPkGoaCKuwfSPHsqNVCqTBsHMItyR3ytK/x25Xj
ywBfdZiH+qS+ab1knJHTm790YlEVsavWShT6qlF3yM3UiqsJvY4i3gEyqvUTSSHwLsVU8KhAqsif
ExlGbLUEObtdiOUIdHJag2c0Lq1H4m/Aa7oESZKHqBrAE94oKQFj2xgEuelNmKIBs7QBhzKihS5R
eOGsJ7Q1q6c0eu15Loeg2lXEgqyb59KAnjvCMiJ6k8bUhI4umayUZQGWcMU0phjq29suSA0k3hAa
h41GEzzfgKoCLeGUOdHmNnshvQb/STHzT5SNsVRht1Gr3LhQDbx1wi4TzrJS2M4KLHt81lcOKP0f
BX7xzDGwODSjk8G38rJsr2kXmsNVMxrVCazlHf24R6R2yzNSjfxqrIX2GYXKDBfSkOkNFolIeidO
4VmqoaTWQlP35bpIMAxQ9XectlPPbLH9rYPIXURNY6WFoTRfThYNIf5t83nurH5fjy3lthqMQXue
youIdGRoTsdxPjOMOr1O6gprnE64DaJqL5Etpa9QUyiYGwAVXKrwDhEeiIltme/I3BtLtoaUJHk/
no5xngtnqQkHH6ZJEt9NkR6xN5ZT6muEp0ApKDW+2EJTKck07TQkIOu0VI3hCfc35bkM4J3VhBF4
U6zetUq1XNLSnGbHMIrpQs36BXS2Q2qGNiiM2hy4au4wQhRBisRGVS9TuCR+NZGJ55hi219OsKnJ
h5jAdvCLsqVWu8DyMz3B5egOJ/jBHomtVWJNSbypExI0VKUxsBXo+NvIewwxZW6wQ2FuxaG8R0eq
3uhV1izUhR2+xyTBF3fcWESQBzh5WoLq8yxBV5y/0HrBvHo1HYnOuc+J82O/1Gl5Zg5VSoAg3M3r
qloxSRK1VN2Po1Yhc1KfZAXWH0+xaUU9fbMyA03ZaKjSU8OjGEhMJUA02PX5Zr0m004d2zVMhYzP
YkqXH9gzRCSFWhEMRwtTM1ZQQASK0K7miWMHLzYYE19LMR9z88Do3yIpFpWzUc/z90kqcadsB+V+
WJKyd7lQIEYMMgEllB5WIiCCHpvXRs+dz5v4JpGTRLnmztxe34VoQmMnI8m9E+BhZE4fjkJ8GnXx
pFPSw/C3yZ4m/RThyoJ316J58gxW3gxttQasSFV4wqGw7CoY1P3lXM1iuOvNUIcLE7btXpoWeot1
JTTR5TSHdIU6LRqvMTbF41RNhcUd5b6/K03aXW5rdbHlm51Ag3QUacHYbPU17qWdkgmEUIhdVZ6X
ihQ8pJqVzChlIyklUT2lf13WavMKmR9duSlEtNT44M8bdc5pyBSWs0Rja5ykUg8OOdEvUm8qNYqx
gZSvckU7G/jm5yyJPEkCW5kLfB7LuubW38XC5GYogES3V/HEPlXR1us7S8b1hdiL9qk2VqKslE0P
CZ6aUEfF1c1ROBOVFcsNy3w/Y2O/mXpTaHAIFEXOcnGI0VDCn91RPxGXgwAUyHYYLSB0YUJGHaBa
zG9KxYStTIO3CtvatqLgSjThCpP9EZ4APQ+7IQKIn2c6QoCzU0DshXo5QuY1cGaX+eadYmjYeKZg
ABXEMkqQXmtrwjcmNX0STv0onWB9yPXGEOqXeQ5QSeQBHjP1dQ3xWOlzv0GJi4cO0rZUGzC2XBna
+ZvBbTrT6st2fI4RlA1980r7i34d9OW2XJAsQZ8QzGkbQQ+i+HntMQccaUcwh/OdIvdXbXQjjfrN
DGUQS9XWT6uGCNMRcEiVrnomin6iAxFIgk6CowD67SdNqR+HFitgOyEARBa1a8pYAyKPWBDhORp5
/6SHGEi5OGSK+Q478lDaSVlqEmNEvAw7S41d+2BCZJiq6nk0I+CRs4FzXSDnRCtSK/QCMhKsd4Ll
I/Eio887EDAihJGXZEtQ+1M00rT2dZxNTL9pdcTl/SLojafMpgDVpwtF0fDHXJrrBxGpzwKIOkZK
iumYgAnOeaHW9bhBXJby5dDjS96WoiihK/TB3F038LcyUmZIxwJFi2XAKaSlPeozBVF+2lEuYOE4
o2wkEM9KvZacm59G2KYX+mxVsoeJWpBAW1CJTeq0qbu34lyB2BGxn0IBycTxka9ylURFaHfcFJFO
5UJ5SR+Wmf/FrbUGw4FOywZaTiaKpQauvOqKhbKt0hCcroZ0P6GIwWlwoMTbL+gMCY0qDGhAeC+/
d1OJeLXCoFc4C2Rc+ScLUX2YyQtJS3i/W1YydtSxC7iSorbPmVhMXqPoM9VuSzPXMZJ8JnRWVCqi
KBKh8YO5R+YKK3Ogv6ouAHQ1kSYlXptnMg3obayq5WPGTWRXKEtX7tDa0ffDL4TkH0o15ISDspyC
9qDdIQw4tCtIAucW1dJtRMa3M2oBAFY9Ty/DinHgpl2dI5RSfNOQU2eS8bll9xMgFwZUY4mgVi+j
2ep+oELxrKSQH47QprMbA1vXkQjWXVZq0w6yiOqgOxttWBCNz/9G5EQvWG+aEPHXkGS/BWHH2KWv
SSSuLcLoJ1O7ENLqx8KqmWxFj7H3mAX+s+ybCIm42M1e0wjdlr565HUpH0YEDM5VYKgnTIJQhNjy
MA9PkTHSTM0W7AtG4iSKEs/PUE4CadfORJR5wMDs2xIGdhrBxVic+2Ve0sODe0msSVcKG2VGwsVh
SEnN7khSRW2Kyx2hC0SfJCWHsWnGzQl5AMumUeP6ng+h28+473dr2ECTua3Q7fgXqfYCZa9IHMwO
5fVJiMbWJlHAr6Av5UZEEoa0lcxsD+Wjgx0vG+9D1cFkqU3hmupex6rTgOZ3nlToeF7wvMIGG+G7
khWOBkbYOlKSr0L9PkW1lK2r4rRC+6LupMLCPqvV1aXbanBfqw36ZnxPYdlRriYON0ELd5hq1mHe
LXnfBpZNx3olvS5Yw53Vapl1Z5Dv1viCshotGRcAicVmK3BMwFv5vIZga1AUBRcBQTcc/jM3uAGX
blil6skwynACennquq0U6Pl5aNGZdSnSgObVAFi0gR+b6Mm71Rn90zTiA/CiCymSalEcK3qJsCYT
jLO8IDRyWqOJgkdwG/UJQF8uvTVWCJRpCNgB9UIcPJgQoN4yKSwANcAamH0jGLdoQX5Ups5xAus2
P8X+q67OjVo7wfGj0F3qrnH08wUWEvbX9VaA0wSDYMGhgJvbSZilMKE6zGNrdY2P1tbr+Shx7mJh
OMVri14EH9PbFE2RTJUuan23j0nkcHOluGw1klLCpusnbl1cRfDwupxwaUJCNenVRYS5ZnCd90K9
47qD9os2IBT+TESBYEY9VWjQmuRvWVaDmUgkPOdJUyUbGGESOmp4I+JIIY1QUM7doTPVdzUaLFLg
QOluS4wiFhZHW51PvRFR/hiy7A6WHquOJZUTHJJHoRKix7wqp4uwtaAcgXzhM41wuzrTVHQoLrKF
+KXBuSoicg3ycLEgYdh1vUlWCHSfyCUcnaDotEpP4QoIjzG0xo05J3ihcLbH6jg9dmOenNfgMLij
puackd4iTK8tiI3imsPEqTcDC2SbZoZbZCrNBJfcrCJ7kTJVprSxct2vox4Fhl6Yp8mwsiiGoW1V
LJaz9k7A0C0k/YS9h4uDBckZx72N2jYRci1jPlPGMduhiJJPRUHKbvpQF66Zk3TbdaKAbjeRV1aW
AUe4UDYofYStqI/1SVdPteaJS7ecdpq8PEqJkp9pS87Z3A8QivDP5U8g2GzHHb2jCbnn0k2esQjL
XZ2PGqdc0dNvKqbqJA916d7U5ma+syAv1mgkreo6KbL6Nil6ajxrFC6kAYqtwQ7FLVFD18lbAP52
zBkC8p0cDq1fT5N5UuAruGv1JLqahNnCfp0S2UaLAiDZcpWo17BAk7YdvED6QDddEep4QeRZP5xz
j633Q6UQ11bl0XJPtcbtUbEwvNkoQoQHiBFU+Yb4V8Ide9zjMLGAm1hhbQPlXcKEqaWYtrNuFGaQ
6WxvDhGycpFydC+OsviiZGJ2ISylfDcIIuw2ghz3PR/Ga4cUNVujm6gb25KypmHPcPhITjo2JneJ
JOFKxGdsgxyxi3wjrfMnQ0ynS463ZZvmWfNYhyI1S6E20mPJPWXP7QyC6xwnPexEk0YLrYdpy4mA
zEBK8QdIF6Typ3USwUKpjBp3bLpaDrId/VkQFfOq6RvaNpWKe1GjdZxMsFIf8e00gGmXYEtAN2hS
toSbEeUhibuyWT2Y2jLsElMJCq5/OUYrIDYQT/NoawqWQTJ7ljwXLTqxNoFyBJGvPx0WJgBLiLB4
5rbFDgLfGg5igxX8qtgbu2dRKqGYTEnbitw6tOG0GibpXKz7juADse7YOaJ8eJYaoCaMDHuySgsl
SOJzC4KhBFSZgWVnfQUk2hMK8BZWprFyCXXw50bXQMjQRZdn8CDk1uG0TO/ZiCZGHBuISikfKsq+
ps7uzFQPbwaask9pXg/5eQO6Vq9bGwx+feL0tkdYiiLslBStlkEiKG44jRRctDjLw19tl+jcnOty
2IWzskDLhRTI32dw7dBhnoBPsxieuQmPXC0UhR0Wn1mO+Ry4et6XubSAGgO04GkTwE0GmsryZk9P
S0qv9Uoy2RIoRRADBCPuSS2BCsY2585FY0+2eFhRGk2uu1aP2CuKSijhRPXJqi0ZkZBvNYv7jl8Z
IuyAccZnyMaXGO8VbKxO4b6XHPBlwJ61lKsxNqKO+JWjc4jIw0rEeWcUQ/+YghQUm04waTslcUh9
hQ6vXDwtCevHuib5AkVBL/JNNFL8aMQTvJQIPn5gW9z5LqCQS5Grokym6Vin7VXGWdRRdOiwwDmF
SiiwfAEr6w2vn1yf658KfCOM/gc4h0gdmkb0RE0tnkZN4QJQjSVSM36wfEOUxahxL21jTFQVOPEA
eT+nlH/BNiVxhWfxDcWuJeyBdUNFak7mROlfybbqXgLy555Es1mKC6qXguS+CYb5SB1vOJAQqbuU
SWuvRxyO511uRTCKzPmxWHqyotBuLspFjbHVdpST4a2b2vBCimjbeAMQ9RkW69KrXPSoBgujlUbU
chAcaVJawSlM9nZwUwUaqo/py3RfLnAWsAQou4dIVrphE3ZaDOoK8nkdKnVZuggjNG0faLhV823k
82OIhfQMAUggRm0SQu1BgSmnopyZa+NkJESQ1mqRFNYlOK96I7X1splM4l/cHm/iNzyXe4oLJeDL
gA5Nmiluj0R7opUdFzrCM/GXNT/+ZxzMMwS+uOqRFjUQVOx4AilBQgEe7koK2KUnWBKAIp4r3Y2R
SOOdCDede2VaUTvGUF4egbc7JK4azmk2nAglRnLa0q4mURRK1VgUSu6mlqGVlJqpcksLAX260sLA
trWylESHOixQ+LvQGdto/bBMBY1NSgeeMGFo2qxX1zNaoxeKl6B6GsVBeZblTIu5RYbGc9Zn2NhN
eZ2kv2SRrxaK2PvcGkzu1mIs/liqmWSvEOFDqoUyyhe9Vn8aYiUgLjE06UXI0qh0J0UZ7uFO6rhG
x9n4CJ2FkEyVSx+prmaVPqi4ZD+NC7s1ZX55F2ih9FjhlVngKUIXHhqqqb8t6MxxOcsHkbbi3CSg
1jQp4f3l6puOX9Q9xQWzNw50BMhVy8aXMlCj60y2yOaTuUsBMVk0DWyVTJrHPJClxl2yJCHIC7cQ
wGcEReTPLUGICZhhrGJmHCQuMCbN3tlR1JemqIlCg0fOVYnkonuJyYCnBGJ2hgpbT512bPufkyaI
WOHiPaB4UBchKEd5ZLwUcsQejk46xWg3KXHqF6WqeYxHFpUTKHX6NqtWV/NKRi4K2MaICvpoOjZY
hQUhFP2sQ9Ywq4uQObNYTYvXGGlMNAy6+oKZ4MZvTz30QuoLtIFI5ASN/x6k7CRkGQVc/pgD1REX
KkE7k2o0ZFZU0+a3gsSkgJwFyt3FYNL52MOu9bUgk0eObogUOKTGM9ZYRkdrVJV0fhS1x52hxPlq
wpVGCJ2WuiQTudSRhrO0eWlLniS3qVCz/nE6zIFnrLjsPRRbLTGymkY2qpUbE/cQRntPsbfC+aYp
qIc1qNnYuiil0LhKl63+2ZoUmkSXzou4CXKVNN+EjsToICvI7qEp0mvDA4G/QB2gqLud3rWPGSro
yRNKCDyOHuu0lIloSBvbFAf6AWqg00Qfx5omK1sciYbjQn6jLgjlaCeNEMrISrrAoFAyYvixgCMv
qODE25rVrhKk2PSvIV5SPfX5VD50XYNThhaXHewCOAf2MIlLvB/roH0PunlobSFIcekppozE+qYM
xHeYHpSwpaLMr4Zex5MDzCdd4s3TvQnSyh43cogKGzmawPWbIhJ/JrwwxcE3I5hsXKi58fcgvCfE
QTSajRIYu28mK/gZJrIGwNujkclmDkSkdlVSY8w+VwaMv0iHNyKIGD+1CgoPUFGDZYziaTsJlb6a
ghvS00ikd00qMrEKbqkuIULmRkzvO3WJCi9qCvUyISVHpmsnWIVTZkKPe0gyNvf/WiwaeVhLr3r7
WLkpqkrkOKg7NHlI9GYDDoYV3v/LCkUpoBmuQ7bJaCOixMSSJjPxgZlykahnworuhLFTf7QLAVM+
fqtG4/2rDPt2znFb92DclXc9fI7pvGqLGR6qrCW21DXFrZ43BUKCYYC5ZObV+HPi3eJIiXbzLiYB
QXU0NVIr7xdm+o9kzt+mvP2PFTKTG/sBPnafu+e/GBHnz/nb//0/J29N+zZ/ZEn8+gN/0iQE6Q+L
nj+7LP9BLgFxcP+fJyHIf8gaxAnLkvAhp/cmo3L+iyihWn/wR0QDhFtb/4zyN1ECLbOFDxa6Yw2w
SmfD+SdEiYOMMpTQKjwnPIXJB9Qs0dIO0jlKsAtIVAVb3Y7l7Cxb7Zy0VydzMVEcbT5LT37knNpM
Hj4QtvVIAT35zW65QCnqh77gf5i6rxgSK9/gb4bE779nNdP+wJBQsj4gaoHfQ+fO1/kdspe4wW6l
odlISuzoxFCOcSA+szJ+G1M/MFZOqzlpzHVMzYbV50tb033RNopXbbTd94/32eP395HWX/Lh6Qp9
MRPkPjydcIajSSqdWclNMW2tEVzxKInhi6kEMZUt+PBw4FaGzsfBMgPDGSnjsaoX+cTwtZ+hZ3hU
SKMbOuo+do0j7Jb11Xx+dZYpInyXQMDZRrTDadSNQcCMkFJ6E27bTboZfbKQNskRk+dfKX/fjXMw
ieRaGS2SHZgg80WmPndKjoeDo9e7DH8n62yu7omA7aS3TN5///Z+X5ufH/BgQsWSomBkm7fn5CZP
fsj9nwwzNr7wrfxq8X+2FViXx+cB2Hc+vjGu8lpvDAwghO78rjoU2Z1NQiqEwzOlsTE33sCfCH3z
ny+VzwMfsICALFoJNg32rE/6BkzQyS6wrIIEQezvBnMtxJnHhjw2metcfPgUIJnTCFvfYutNruQC
+F82P3EKdNc1M96Tcrf9/u1Jq/n3d+vmgF4U1zpCuCDGN/fEvJpOB3fd8GJPcObL/gFJjtdsCi/2
kyNP+uVnsfKaDEWnItPWn/XhQVNAHhTdDJvsFL/fCF7rg6Rt22OP99WESgBFOugKIaLGwTtURqNl
TkP2lpfZkZ3gPdXsxKU9tYfcYG6RId5Mf3mb/Ocr9tigB29RI0VoLBIqYGy2MxtHoZUS7KL2PBee
FsFrzuVt4BmnR97kZ3KWKRMrhAaGUxETDt0kD+nzlFrVMlZ9p1DBnki+6pUb83RxADJsIsrcY+9P
+nw8/D7awbrBDKLqy6AmzXqDzb93S//Rf1Sc4zvb+hf9vUB/H+hgpQycw21n0X+KxMuyJnJcvDTC
2yY+/376Pr+zP4dhHVoKiBj8Tetgl0nSOuXOwjAq96VFuiNA9fsBvpyxjyMcLEX0XHIxp6wG0KQz
xVe21rn1JPtoW/x/duj8/jAHS2HoxXCg8wd27odbZftvHzpfLYKPj3SwCJYxxhAuYRx1M3qA017z
c3xYPLo4tvF6ZPrWF3C4Dj6OdbAOSPYU6sQwGesquDLfCxcVCF4Fo0u+0U7eZg6u2t8PeWxJHFSB
yCnULCTzxe71hwX0cKT58P0IB6f2Xy+K3BcWnmlAGj4o7MpMjeSoYwKlF5gXXHvZeF+0q+p8uRv3
x1bFV6ORtIIucP1/wl4OphCp0bjSLNkhHJq9GjXdsKW9OdgECzrHS5/1rzt4Y5+GO5g/UZFn4Fb2
PpDGBtOd3De1UzN35PDxyDR+Pk1+TSMjwdfViUCWFfFgGkGDl2xUGWk9NuMfOqVWgSLfbipP3MHe
99qLYpPfq/668Yb3R0b/4iuAFatpsqmqiiVy9/h0loUjZ2irM62avfiyozvhSbY3ODaFXbQ5MtYX
a5K4YG5NskLtqkkHX3Y2yyrGpmxTy83o0FPAPMaBNoDZvINJ8645g/hxbHY/s6H/mt0PYx585XSQ
sceY1h14Z24qf9pqHoIDPz5+qPx+hGlrz0+hUob1Dhv+80yCOLUlXR9KLHdwcXB0lr12nu9ISnWi
E+vYgfn7XH4e7WB9qtjgYiA5sD5LGz97R7LNR90dvOId8oMTeUhoj2Zs/fZJrENC5Zb5P/W3Mzoy
AGHUZBpsWpUJ9ndLtLXCV0H3vl8mXz/Z38McvLFREXAI0dlW6DWCdL8Y0sP3A/xaZ5+/bR5EQuWw
Fhtcaw6OS6CbaIKWzpqob2GnVlLnKNMrPqtbWXjDmzxXO09IcHrIiFT+kY60y7rHEf7v97/jyweV
RQIZJD499TAzC5GYHGo9VAg63Vb3POrHLh9fDoAw4VdZgFz/4NuGsAVPTsX1tcnwRnIUv+XrJu/V
cBA8xa+optxxe+zmsS683yZXMX61RgjmOjwVEAz11QLPzG6TEwSwY/NTTvZlppD08AbB7fsplL5+
xP8YTTm4oYbon4yO74BTQSNYeocPwIXh4URjupMTvoZO7h+9rf6+ZbJ8/n7CtZPzsfwnypashpYx
wYx9eJT71Ckf8t3aXdDbI2tk3RK/mU1l3XQ+XDXQQEW9mjGbUX02Bz8G6coon4/M4e/FCc+j0hU1
KCBXJcvnMSxjinB0t9iWLwqU6BtMiJzUMe7wrT0X3eMT+HtR/Hm89Z1+eCaT8i4qMU8hD80bBAgE
8GgGzKpN6/a/+WQHB84QlD1oAx8Aqtlq1290XNbgJN4sDiCCnVwZl/rdkSGPPdzB7lX2eJMsxa8F
OWKz4BQuVGWHhKPGLfbaRvJESAH2eH/ss/tyodB8pN9gktelH1QRWYGjTyizUGLppIs2Q/WSaO73
z/bVEAbbiIlQj5TPwwqMv1/VO4jetqK85PNtSpAPgo3/3hgHx1pf9HIu5pwxleSmk0rZui0R4H4/
yEHu7loUoH7+8CQHkxUJQ9EIpcBJtptOtX1Jg0Q57fEauA/c2CHRm4Qwf9xSWZ4IbnBs9N9LS0ZX
6BLLcFrxwzn43vo18njlwv264KBZ16D6u0BfhY+Tj7OAIrnjaVN4si3vCW048uxf7V5869JahKEO
WwV7H7++1jQ6RVWYYXWTX/ebYTudCJvOaZzwaJ/ki5qdJ/0w1sHulYtJPpYW318MJXhX+ZFrect1
49U7sig2pnfk0b46DAxdRbsoo1bEQ+jzoxWE90Z1w2s1OgefksVtHdolUNXsAlsc5jN3Mdg9MqHH
Bj1YsWG6jHMl0fWKsRuzOsDp5ljdvE7T4SHw8bkOluuSSlhzTjxX66HD99ZOfnyGNc4m8+jXH6ss
vzrAP4wmHxyp0GUiqIQLm+bp4K+VbHe6gB+sbbX+EX5a7yoOWZYoi87yI+3YL9oMqy0BIlNInXSd
D9tAkMTg3eEgweJcW3nar+/RoHHf3R1r3EtfP+ffYx3s1HOFFA56CMojdEV+vM1uzJ22gXrlYH+m
bOJLgmIdy6XDdrzHIa3f+OErNUGKVEVXZIw9Dr6M0BDDfBgwXFgvCxiX05+9Gbbov2w5d/AmPTF2
/4WP4+OIB7vOTO6SlJe/IBH5ZAWE4BeuN2j5ZTxd22zjNr7/fsh1Wf72jDDv2W05LrRDxS75CXW9
ZkrY4sl6pR228U7YyNujT/bVfkoDQsOdi1apqB4sWFhdjUgEFEWEr/i0VnzThRCyz0Q7Buzqd+JW
hc/7+m/s5F99+6ZhqIRUymijDwtsLcWDUOsZOf9h9c5wWTulo1N4YvPrQxi2fhxfOfJX+/fHMQ9W
Tg0/3Zir9WknH0r7gm3B2OkYKng9rjeIRElF7wk6qM33aCT0fNznlVOiPFBOUAzjKU8ATwC3KUEG
9Pj9C//yXP342w7WmIQ1UxI3/LbWg/U8PQzuinike0h3rnItbTDnyuzkXHGmO/R89pHRv/qgP46+
vq0PdWVWmvBgiUflLhA/6yeEG0LF9FTeh+JADLv8c+OK3YBooCOHgPRV2fdx7LV2+jB2rnCoYmqw
PnmwwQ3jDLHu1jiHg+qAQpwFDjyP62NHz5fn68dRD7YwrPYkqx4Zdd1F1qkOPQyIPKIivOzsv9C+
oUv0YbUfHK/d2Na9ma5Qp9viEuljBajAfrSLn+uJHjp1wbySivb9a/3irYKyA2rDRONcsA5GnUus
wZVeXgMHTxIIkPBQnEHame1eD3+K2tP3o33xRX8abf01H96jmMVoENbRMmOXdDd5e/v93//Fngic
ypXf4MKvq/rBOkmTpTTmmHabCvKwNreVzbon/kPo6FeF+2mcg5UhQaUz0oznoPJabnCL3inuslXO
0RWFp4RE/hvXumOPdvCi2sVCMrE2aNVNt5O2MWDxCsAde7QvbiGfnuzgDQltlDS4sPGGsNfMbsfW
047le3/1XX0aY33UD6ugQS+DhJmW7PpddbvqBpK/g6eO3Z03Z8f6CV8uub+XhHFwfMXEr0W4ogy2
uTzG0Q5VzrGN8ciUGQclfybnSCDWEZJT5GPXlc82camc9/7iEPS1a5x+L11+v86/qq4+TuGh28LK
r5UthJtMIUZlruohDQMSxk5dviUk5yHaNpt+m96L+2Pz+VVtZSjIlERuwXRdf/3zD29vKGPr/zH3
HsuRY0m07b+8OZ5Bi8GdBETooGaSnMDIZBJaBTS+/i5kt3WRkdGM7urJHZRVmVVVehzg4Ah332t3
g/97Iqof8mPkBm7EqbXyFxpHq/9g45m33JODzpeA8xv+FDAZTZ0GMQKGa3xz3YlTVeXEh+N/Vrw8
c3T8Eu1kCaGVBpZxx5MN1+Va2UVuZkf2YJtP83n18v3m4uM8WUrAroQ0gjK6caM8Nfe4h9qWfXQ1
dD4OFrMXm07O5fS+DPBkIZGPFgXouXR1dEbXyGwgTxH5PByiXb4N4YMG18uHyLPvkHQlJX0S+ByU
v77DlP7AFm35vHoVh/km7q/MBY6zPNN8eXHjPvsO/4p22lgzBZ0FdIUhWnfFK3nZZcGBIY4pgwjL
DqaX/TfKZxoNC9gNQM4h0fdHzrtGmhvUdAvH62lHr71He6+jbdr1fPJX1he+/jOHVDD5MxKHtDao
q5NXaLSVIsnz0+xt8Goet8ebZtO5igsg0rkQ6+yb+xTrZEMwi1TWonlkc6zfDSA3eK3bxhLnBS/c
X4h2bmSqDNRIpA5icq35Ok9gbIWKAvFhgYjrVlt122bBxvDULHP70iyhFHFmYfkc7OTTm7CDk2Eo
Mk30jE5x2bYMf4GRV1zLbjMZywDS99GioU8qoNK3TpCXNGaLfDKG9oEMGsnqAc7nbQIvJGx/9AJA
2LkR11/2jXgD7PqBllmM60J05+k+M8vXyQ+BEutvgXmIEQsbmC77wM18LIYz8UUX72EK7YVuslW6
93rg1Vlzi3OhKnvtL3npozitrfdWzZct/EMthoGPYze/uO1y7MNoJIOFO2avZY2LfCV5gg4YLrgv
m4NkvY3Yn6SxaGuNAp8vcvsKseDR2FQdojuZzD4yjNZwuzBbJEdkBYiDuFsDa3nSOdZ0AWShdJ0a
wYPV6B49saJI+p+GbiFdITRQ6l3XDMhZG5RCNCLW0C6L9Ux7OZr7DIScbuIn3+I9NgOojziqJwfN
oOVlI+p3AXZh4wPNxUaTgv95LayHSX2qu+fQ2AKeaHokvNm+KR5BnrTGW6SScsJMI5CCvdxfp+Vj
HLXLMvzRqo86zcnwXWwlxrI8ooI9ebiqu7J+DTQbi2SQqNUrVn+0lEso2FZD+mTQfw/9JcxexCkF
s6k4UfVUkaTMPnBtWGuArSXo1aF+6wf6MpLKlWmsNDw1WyxT9NEOsutu2CXtJklzJwQv10QrK980
3VUx+suk95BU4ZGQQ2i5y4HKyWECug4998Gwdn7e2VHWI2XWbkuIwETvY2Mhx+aqD7ZQKN1SuzK7
Hwa2ErguqfoVgqZrePELmvq2eZDdmO1Nk66CBgtbjZtYvZeYczoOBI2bHTVuo2BsfPAkEdX85TTc
Z3EI6U/ehXRmN82HpqfrJIRmte+13i4AMkh0XDUv3fQ2ijtlAHlULRONJHu8z/27sh9skfqWbria
6XTK7CrA5H/IZNSvsHaU9agUjpQcIuOhjpQltjY1/shS8TGZd2P0WvUHEzVloa0B79CicTDLhwou
VFb/irXl2C3FYTOI+268QSGCPP+upPiDqM2SUSRg/xUshuRjHG+S4BboSJEeAnPdd4eKidiUr1ax
1dNXUf9ZFhsx+hDMtZKvpCzw0v5WlAClpjgQq/0iya5V86NAJqhIriZj58LZvd0Exs7QnwbRqXkr
Ur63wqtmMN2iRj6NnA8Qd7npjQccjiABblOsuREu1MnWHA5mvUbImScgfp+ONFhCHEap84Ff7Qoq
D65xCHPaBKcBqjFKhoIw2vnYPGhbqz9I9VsEc62jh6Sprxuwq4E4OTijQvTFERNAUAuJ5zg6ae6m
3UeXrlLwmhbcEjw88IVYmeFmmCQ3C35Y5p1hbAzL1dJVVTeen99Lw2sF/AEwzSwnWNTWvYjTjHxc
FoZb9m7YPQAinCroLIBxQo6ODclqarZj+6SjoDNkWpjdCb1jpE+LdtpHrewOquEl1Q8zoekZ8mVX
oM3CgKMWnSh08vG5Od7XFgL1ApMjc7yS2mSPzmQnlc1VmGBJHxUWXA4jum3hO7RShamQv/a77trS
jl6IILPubwtxWJR5eGOY9cY4jvcN0rmEkmp6dPMGxWUvriMeTTHJy3FiZw/B/ha3cRqh4C3QoS0t
c+fj4Ib3Uqx+ZHCjDAE+XHenmdsoW+t425jWdeDHuFFiMKPdZ6WLIkyIFSxNK6zIkTIFkZ2CEWmM
0B3StSqvE1aO/HhIhZ/6bNPrTdDrLTtLIHhVj3kAPbqltzbGlYCTNwa4mpmABaEADsRELt5T0w2U
jdUesnaXp1eTlDmxSr432YTFrSBsckTIYSXypeoIIm+xEKySFRonWw2yJZhjr8yqOzlK1rp8LdVu
ZGwaBLZ90ewVHM+DZq8p3aYQ+TzF96y7HrLNseudidS5rCLRmZ6ODf1EKmsibzaXgWVrktOjlIXj
eRenCQam11WIpiNeVdLDENmldtvkD13wqzGvOxGWM/uSBMxkTFjKXsf8ICrYyG8qlGJ+kt6o2RIa
cOEfxlZflcXzOG76vN6pJYI8MUXRXFFy0rwk2fTTE4s2KzAeXRrGyBSY5djLzbsw4W+5FyBbtOgJ
GMJuqR5ni9b2Ry3gRxDJ3UclYkOoJsxo1CTKMhkGRzAMLFl6FuRbIdNctVU2mC0s8gT2coj9Tti4
+njFpuv0bfM8oYTFQv256B5TntMxevR7GErVex5sfJpKmlsxfouCbd89Ws3Oj4VF1F9BWfKF5zT8
ieyXI4PlBmS3fflNanOUUD9w9HIbaRsUsS2YzxJethibbCB+rFvJAjSkuK2hLHvZdPRyN5QdVmhP
mfAh8d9LtcCSo3stBqJgSFHQcO4vR7sMxJsQAwHb0opboAToCVTr0gHv3AWZPDmFR4PSzh8ZIA5c
Vp6PzAs4hi5iSKB17nwdn7veSW1eiyv99r8+5emypJOhISRQfv3klJdyeS0jiYpL4/Rueyutyu1I
NqN8uXzKO5Ns+Brr5JCXKrx+qiFzdYc2urtpJfu3cDIeFTvxYtkT2tX3g/szT6PTvsPxXEYJNetY
vp5gh7AAAJCQNEy5CUSb42oWRsSbf+Zp/iv10L81N/yiHPpWY/T/oA3iLLv494zVZfvrmJ/Ih+b/
45/qIfn/5wKG2uf3rWhup+K68g/KKuohnRKCiKSIVkBR1kz+1V/qIfq/DVKTdFuiEBKZJEgym/D/
/H8Ii1T+H5ItdO/NNW3zv1EPnbl8c/uVDF2bC8SAz05mhyDHmhymnED0/eRNTkY2A0+FRXiYvzaW
s4v10z/vOF8CWifpLyg6aUDdoF/4iFri0oEQUWGhM7i0aS0+vYjrf2RkvoG1zlnRr7FOEmHt6Mc4
UCr9Io+fO/OtK+F53Xb1sjpWTpV7oXoXFy5YlO/D/m6g+ZofIiyQXBOFOZmN09tw28t9kUM7Xih3
1p2xGN25rije+nt90y6NK4n7cbGZtnMeJ1orH8fb3hvpEGaPn1ZoRRbBu2YfX4SLFZN5Zfnud53c
nJUuCaa843cFzc5Mr/EDr6vno3SpqHspzOmUqo5l32iEmRfTZLX/h0iDTCCORqQEQNjf4Yt0qSLz
50X9y0M/lYDhe9eiuOZd6zjQoHnXuxSq6yHqN2jnnLxblfHaiLfy6H3/ts+u5wjsNRlxiERh8CT3
0bZ5nZapNpcjB4oyGenHZjUt56IMUJHnC9H+zCTNw/wr2sk7nKvLtPDycMUbDk/reone+edgTy4d
vBs2kOXfikcCCd4tWN9TqcFYHOtRCX+PTvHSdiXR9l1u55JnTgeLRQ/cpQTPn9nreYR/RTzJrmKP
EKa1zwil8kry78GhQ3Jdfz+ss1NUUbHBYkfUtdOmRSHC943TAEKi4SrKtkqKH0V2E5aXapR/HmUY
y19xTtsV9S7H/A8wF5ywt65/iZO/9Xo+BThZ4WbgXZIfGQitIh9zKtr3/JW+kGyakN3o6lLLzdl3
8ykc+9znzDceebk1RIzHB0gc4bSmudXw/v27+d0L8ccyZem6gaxWMqTT1OUwa90ngQnAPcrG5LTZ
ZbeqHV/nTrEMlgjxjQcKGQfRY5VcIplO6O5WLtQzzg700284mYSC2hRSLjLtj7WbcGFr053a/bow
0N+FmO9GOv+KT4UECTlbNswrpVrj3RqEiyS5a+X7AAlYmj3MvLG8eYKT1oxerDwY5pLsWJiMTlXR
zSiA+cKg/IfMeV7x4uQlB/+AN82irx8abqjibdY/mEa+wEe24i6mYE+hhHYurOIKK73wFQ4d+Gdg
lF6WAtLBTEPzBvFjVO9n+F+3s7JdcdwpNFO0wSpJ9nW4KQJ1VUyPQr5TpcNYLn1r6es3owZsENCx
BCuifGm4x6ZmvsjKAB/JXZfsEu0QGztd90Jxq0nHhVLclxQLhRAzxaVY904ofzTTexFvyBsUMJCz
cB/M0LbuDUGlM3WbuPkQ+4esvxvMwTlSgwa55QMFm2gw0BbjhMF5sBOtX7BUppoUofqogtwOmtLu
mh8SFIVpFySrTB25cz3Rr2mDWgJLu5wyLHxJICk55Az13i+Wok/Fyr9quvc6wMn3qSDvEMlO1Twm
OMvhrLA4yiAAQiBq+H1ND42muJW5KkkVYgwWX02s/sg6Ri5kLc7MNBcBzgmD46KXHyzx3qioaGvb
rIXGfVz4/j6sHvrJ07LdIG8q/DaseoenK2Ceq9l4oweNZaXXZEMdJblJg33b/urStdFBBPak2bUL
qlx1J+Eo1O41UmNiDYiXq3Sk57YVrEVO+8Oy0t/6WMU4bzuUPwbNibMJ/9qVFr3g8gichGtP7ds1
oMNGbfnBjm4+y/FDQ7pgrFcln5ggAbmt3KN0Y9LDJCi7DvzmDDLCW6cZY8/XXzChWKYVGwOgVy7t
mrEjdb7Q5QcjvAkEKmX9csrBz9ZeQI26Nn7K4XPSreLuWRFbXvVdNqxyZS2Vh6q70UBjVqMNd9LR
ZW9INmK5ngz1uqOxb7YBPL7opSfEh0Z4jcv9SJ7XKq/lzktJtpY9aUQSW5mxDgHqtqQEiqtEJ5VF
QsaUXau5B4LPy8fBW4zvdN3WCk+XsRFQP4TowgJ9pn2HHeDTQjLvRJ8+cVg4cYEBzqzLnY7OrKr2
HThAj9HDqCzSj9ZhIaMv37TDNYmTwiOvE184Bp/dhD79hJMDSpU3kzJG/ASLnFqgX02XbpjypQgn
h5Ihz7K8VIjwD+GqijolcIen+TiUO+Yz5cORgizQKOqxxRsZ+mX2H8g8Z+f4P863FtcpbM9oP8MU
4euzjlUthwjIZtgd9zpofkj/Zbc38Z8aN6TZpskDj7kIld3QA/LMqCawtOl7MKAgN51G9DrrfuAF
+JBe4duEynImZvbJfZCCbdYMRwSJaw732uC2ZuMOWPlYTDhR3KfRz860I21TDA+tsbGKG5+u4vQN
m3gKFU96+FKIfCSyfRzc7zeR+eWdbiGfx3yyI2NneZTwf0bDWIPFAaKTxA8ppjspq/mlI/Z8cP8u
1nw2/TSXE0tXenHiNfd2vhY/RHfyxseUm0tiB2uKtZ58JXrhKncvn0PP7cdACajB0fincqf6Grqe
oIbrKiWf1jrIyQGrCw6F4oUP5UxX18xa+CvKycc6ZZSPepMoxlXvym61tGzS8aQJ9/6VQu4p3CB0
XJMf+/4dnh8cN0bgshxHjZPnCnJOlY5zWMnC2zJEPOxO1sf3MX4XtP94eepfQU5ONL4SD+OgEMQH
OD00butbbq+/dPlzJEKK1jaB/5SBkcrEK3nw7SQ/9FHuFa2XBfcAdo/t41GjEm9e+61vt9KVWd8a
5o1cY3gd67sJI7lo3tuAGtXTsgNIJsMilLVw3WDl51dH1/J/ica0SXPVqQQssHFciGc3+OjHkBZ2
zNbRkW0UsNtM2M/k8UcvPXz/DKRLD/pkFuVBWehDyzNQl50juomb/UpxIYMrTUvb6FAm6leCQzHl
f4x7Mq9At1shvhDDYvDSbJazzitjjYkSaAjtRQOo6CATcS425Vwa78nKLxV1Nwk4rgMOW9QfAKAn
J3GDzYAFgy3/NK2F6hUeyYn378d7bjugEeBf8/lkOygiLsmZGA7Q0B9MAIn6haL8/Lj+mMq/eTtI
L2c/nq+LQdr3DXRX/vzeuhuGTSaWC9N/CbFX+X4cZx8ftxDMC1G//NGdLrW1aPQJcfJqnR0f+hGq
vvT6v8U4mRqxUpoQYomhCtda/ZpBsDDc/y3EySzAVgxnPvDmCCxvk2qn6iu9uXCfPtP+xcppyhhC
qSQ1ldM7Www7FuI2MWp3dH+zQN7bve/gnJ4uWoe+ml24AR7gpHbwT2zVvyVYnNmVFAm3KBA5mgR9
/2T1FKwgCYRA4ApMgYwK0oTRXL5SqitT+hWyJIna8vvneS7j8yXiyVJaZGB5tHSO6OaIT7xpyxc9
ayz/s4zpxXgn8x0XAUmI53jihgq/4gQblm6PrFbAeepymvBMB5jO+GhPwflLMxBmfP2+ej3uRNyZ
BjTi5e64xp9nVm1DFd0ACuclZj++f6BnvrMv8U7OMLVmJLEBt3oRRdxPm1fBLBeNf2FROnM4/BLk
ZJqkrVkL48BDTBPPbCdaSkD8la6uvjdxvQjLC5Pk/Kz86xmezBFp7EAoNoSbG3/rJY40Xr3OvEti
iHP3iy/DOp0bgGQ1f35285lscHA4Xob38zUjI1eS0NWGvechXmBvQUpIvth8eenVnSxfkH67LFAY
phS4tbiRtKeyuP1+dpzZTRihZYiUEklDnnazHtFjq6VEiOF4P41X03jhTf2b6f5XgJPphy9PgNkc
AeDNuvONBfY/RudzW/2KFoXl8Pz9gM6onubv66+AJ1NRw+YUPDEBo9cOKc5qbp6GDgLfsyaZ9XdS
uApdseyTVAGR+xpfP+eyNY6RWfI5p+v9DGpql7eCq9zU63RzWQ5+Zm/+Euxk7++brNVVeT5yjIfB
2JhFvqj9pcap9sJDPPs9fxrV/AF+uowoVtBGNIEQyFGegkdzqc1y94Q3R8fWutopy8muruf399/r
Ynl9gL4o6YmcDE5VQL5oasHQELnKt7n2Aq7bUi7wd+ZXcnLC+RLiZEpmllVNmGEzOP0hCm+yHFOA
YolrmME/ff8gz37Bn0ZzMhkTTG9Vaz4jpvpqMFfYlZBUujCcs5PCxKNQnWGIFMW+viu5lAMLZjen
A1IBIllNNcLbbtmEq+/Hcv5T/hToZPYFSImFqiRQ543ucJ9sSsk1XmZRWGNzyUi5q9gXQs6v4o9X
9SnkyTw0MWqxkpiQuLL7EEdmLX1F86MLLWkZkO74Pt7Z1/WvcBSIvz5KK8NNss8JF+or2LF+v4nL
j+9DgNj5dkyUmr8GkSDPytr8vkZFXdRd4pBgNipA1su2b7HC8FJJYrzNKuw9AOzLqXpRSsXWh9fJ
fExlW4Y+AczMLk1XVkglYlMnrlNBc8y0XvgKRu+pm0e3g8mj6vV9MaG8xiTdH16qo76oWJ3aDyt+
q0bZkatfBv7CDX8ds+cczZEUP4j1ckxusP5OrUcY8LpKihMZpf4sJ6BR02cqSIu+HPCcBJRe7Sof
tjA9RkOnYhoy+jRYfvRa5bbZr9zQF4OMF0h9n+ot3mvbSPwo+oek9Kr4Rc5JEkWmV+vXlXQXwMDu
kPll+NsmerTQsnWl0hImaK5WCjjkHnzj3gBnqC65OQfFgyrclcZLWBS2MKxwlaLjGz8R4VlIq4WJ
3ij8RfJYMO8amYPWtFQAtB8hMhgYIB0R0NU/FGEnJBZ2IvUiCPkJZKEiB666U2pOVHiJ6CXmjRLf
0/gYa1cqTcLk3YFRTuQQy/5Zi/Y5BiUofO1YxzJLg4Gr3h1Lfdn6xo1uhp4g/azow4w1PFuopiCZ
GKq3Ktwaxt2EJZaVkMZXcTINf0b+UiD/ihfNsA/GEs++CKtouilnC18LdPOmwCjLku4j/z4EHB77
RrmIsc0cBewD2yetPi5NOgT52W0UwrfuVlnWO/TtufSEprT/BsVa73/kXWlL8t4PeNEIV4S10TJq
Gj79fY2SsbwxwQ8fq4XWcXGHbj0dsHUR4j1askWhL/3gKi2vBO06EK+xcbC1aFXhxqNktwO/Y7Ds
gsw8hmI5uW1B3sn9FfZBthbozhSRFIYaDx29YMZ//0mdOcOA0KYFR8IxV9WUk9NgMraTUli06ikx
6/lDH199/+efO1J8CXByDNTLsjKnOUC6m4EewyraWaj8ETPYl8gT5xbZL7FOznyF2cpRNncsA3WC
ZJA607aAeNF68DtdwSl+fD+2M5vHl3Anmwc2xWCPcsJp8P9TFYt2PH+GJ1G78AzPvKMZR/jPTcoQ
T/Zc9WgIE/2jrKzSr5w28X66+34g0qVl9WSrxXwkHrDanC/Jza5EIF0BcPIXl0mSZy8fn4ZyMt00
bYxZzQgUr//BcQXVv5z1VxcGNP/gf7/3GadZ2bDGoSTWfg8I/W+HVgjiA2uXrWz87Sy90t6/j3hp
9zuZemWdjoUBzQkK1r0+LXPsQYziwo5+9uHhcW0gfpVmm+uvm1+BOWlizNMbc661thpWtdfumuWl
m9vZ6fYpzMl08/PQF62eMAlt5Rjd4tyx/BsP61OEk+mmgokctJYItKtStbQL+R3X4+9jzB/fHzPg
U4yTmdb6zaQVAzFG37dlcZuM2wyXOL+6Cf3qQqxzC49Chudfb+ZkkZPzzuoCjWDS1T8AxdEDDcGu
sYRk7QTeJdzs2cn2KdzJZBsmvERSiXA4ajqDzFpKGzfuN98/wXPFM/aFuUeTXj44UydnVvzrEiHC
sZlucEwA2xDPiJtkiJc5apYCi+Nu0+h2NU40XFBFFNyy+tH4d4K1rUaY+NIqyE1b6d7zXHLz/lFp
SbJV6iZQLiilz2ahPv/Ok4NuxWYeYXXNdMIUS0LirzqCRdP2sBuNrVa91bjldBD3rDvzIrvjzB7w
+RmZJ6detfTLKvB5RuEafMauAmQzbLstZi12+Truhj18v/0lMN3ZoDKARhztadn9PR0/3TC1OBXx
lMhYCPrczqqDEOGecdw3jfP9DDg3z4AjgsT9vc+dtlhhrFc0mUqceMC/1pXq3dSvvw9xbk2jCVWT
VGqjYDNOPtNezboylY/zhtCQjcIcj2/mMv72DBCC3O+nOCdfqDKKTRGNxOltyTs69Xb+TqtNjIYU
7hFGIUiQJRt1y9Z3L8Fkzi2on2OffK6a6tea3BPbz9+V8L6XLyw/Zz9UHZAgNsx4v3CN/box0FOQ
y4VCAIpfy+FJ8koPjciSfCxqVX/dLOLH6VanuA1oz1NX8kp4/luMpXk2/utXnMrHSxmjEsPgV0Tl
T1NephQljhbWo3YfpLZmpctM29dHNzYqG/ubxffz6FwF7Uv0k80RU8vOyrKaI8xmxoyr7sxfSZbW
K4Jk5LP+j34lX6j2nPs8Pg/4ZKOsaWkycPhliyntSt0W3FP6C0e/c8fnL8M62SobYeiw72ZYo91x
pMX09k37jdUQrv/ZJ/9vyxXnLteqBOvI1Ez4NZjNfJ1GWhF0IiZyxKINpw88KRC5KC8LVFMJ/Qi0
zCr3Y9rasXF0ikhbC+1t0d8lzb3o73OcbnBHldWVhYnf9+/2zBrx+Zx92hMZj9Komhh4ofv+vUZs
o3XIJL60lp85MXwOc9oSGUhZBad4DoPIrH1JyntJdfzKmS5hP8/Mmy+BTp5zE0hWUmLuiFX1ig57
t2lvdcRg3z+0c82KX6KczM4jZqgYaRNFnEvKS9GeHHlT3k+7GoIWnfSOcIskDtnQR7vOHERmxdWl
BO+lgZ5MXpCcxzifS4gK1M2kxfv2+CaY198P9GwQBdEBIEz6Mk8VMkGgD+LYxewg1j6pvFK6ES4d
vM/ODMioikFZl1T1/O8/7bdh1MSaVRNC7F7j1jHrn7qoQ4TdasGFDv0zO7sqzREUUNak4ufBfook
APUVy4njhDqtSvmg+TSgFfDgJfHC4e5sIA0Rh6UZ8hzxa6AmaElcyZyZEvx+2NqVK2NY18WFSXju
aMbGTpma3hhGdFoQL7F1zOn848khY7Nn8ktDuc5XKPkkWD9c6rU/u1IA2piT4IoOR/TrqAwKMmlS
zHNhHVG8OK5GT/f+A77f2QlBGzBUAVVSgMt+jaPVepKIGE5xmlB+0siqLYynGWZCebAlwTW6M2yp
3CQgKepLtf+zb+5T7Pm08WmKWDU+TUpHbD11cF5GYkxirndrJbL/xof1KdDJXMSVHjt6nUBatJvq
/djeHKO7/y3EycmIAl01qCYhyhBfvuFJT3eFdmGXnp/HyUUQ47S/3tXJnBjHKBeh+THTaZM1jnet
+Ot/G8TJNcngWtloDQFq8zBIbzi3Hy8W5uYJ9d0gTk54qTU1VdwSQ15KXnVo9wKdw7ABm1d5Ia7S
pXkJ94sS7ExIblUixST8dv5QHqpZbNUivq8LM96gyXVSxZu0n42WcZd6GbMNeAO/uLVKEYNHfODC
+y7Go/VWG+6q40Ft1Q1+1wKd+JwGtfinKWHWGPw60tkcOTqlnArf2r55mwQDG+TbVLAtUbep1ZrK
FuI3ovHYxqgeO7VVZP2ssKEz9aVgbTSAUce7sX2QuyWFhlK/npRHI8lW6Pu3g3kntNi7W29RtTFB
G1jCujC29FmYGqJx01bTvY4vZJXeVHSJQ42todsP67B4noSrChKQP9l64ugGzbfXotbasrHtk2ec
Z+1sSp1suBLLEZ87/rH4qWZ2PVxNMf5Roz2Zt2Ni2Ln06Ad2ntTMtJsBWbF+g+JnLK/D7i7WN1O9
VopD2tJkSso84CagJVyhw5s2ydxIWicajAT6iq2xXU1SjemvU0avWfge+vjLKe6ImXKvbUsgEga9
D3qDfd46HA5j8lEnP/wKKgHZZ0O4GvxNas6S67JcCeO+b5gi+bZrWq9VNNIGHNZUcv1Cel+rSJ+U
bSdNh2FkHcPGeDLvc22H968mXXWVvJAKk94EYUF6U09XyfgE+0NoXkMZSxsTVm21La33+ngoxrc+
shzNWB/11PbFpTCVlOwCeq2bRXHUV2mW3RxLcR1Hxl7CmVwf9WVai+QWDrVcLrCyQdl/aGJpgf/v
PpHo8sYEvBpLJ881hNrygzy1vzRD3FOGtCXxUCrydTqFV0FR7zNJtgUDa0hZx6TdmI0SokJ6KKQr
WVgW0kGajY+q67psH3BwXGjxu4UxdLXqUYeP6GppuS075mS1tcgTYhMPGYdGXMGWaE9rKzpqYtwV
G2MVh2t66Y9R44lSBtqhQbFHt95eFbfhkTk83gWRYVvjrzLUbL/clcGzGSWuyVlLsFwfi1KQsGKH
+Qo22uWdZjzRROpUoXkjtdMqFg9Cors5qvdBhEKSLSvVCav35sgKiQ80xr5IqAvcE487vU7XXQjH
Nn1Qo/huaoSNoeXI4tslFpNrdoYNaBW7T9tDYkasTz6Sbs09cierTMVNQhOlBuAPFWRHEzhh23sQ
GT3L8u3OYGLlOgarDV/EJkZpjltBkjulGnjiYLn51KzDmP++WKoUryT8h/h1XQLFZ2pwo+5dP3d7
47FpdWeUkToA+dQab6RMZKBXN6qFMpi8ENPWpmcVIUuO7EDvQ3eiQ/7o0xYYCLh66kt1oGZZ3vml
oxY/JP8x0uXF1GMi2bXI9HdJUTsjgoRRfDKidZPpCCtuK9EbjqT/uXgK4QcIYjtXAieVEteS9FvJ
6DYZtkU+RXkjucsqaC8tuJLjS2lcK/NCLjSOEmMJN3V2otCfnyb2WKzlBi8iRVyIZeM12nbI3vIm
s0vDoikbe7ejsJAMWlmmfNunwrorpRUOmcgtgBE0Amb23BRD/21SDbg3676sV7n+I8ArOcDYuMJN
VBhq2yoxDi/7wzioXpA3XiK125hvYOAyXwZLseqTRd/PpIzHsS/5pVzMzHe9lNdS9JhQgFOLfjvA
xFUG+toT2U4bzZtG4bEqpHsjxMW7ePILkW8tvTsm0lI1mVLyYyrSPuULq2F6HnJoGdpLnr9r8COm
8a4WVorupSRJdH9pZIc43kd95RRHkT72mdvQLYLk2ZfThancyNNtJtxE/rbyNxL6ocZf9cVSom93
UH7p5n0YLHWcb48+tUCVBAESjrbnfhLe5u3VGD3r3W2kLQVhn2Q/w1y2s3HFSh+bV7G2qiXceNvd
XOI1j/v5wBOGJkXf2JFFPKCF2DX8EWzIRqSdSMzXWvwmias+8iTVq47LMHpQpbXP+tynBXqL2zYU
PCF8r63VODUOLjUL1O+eqtxomebp/gx6qWUTKdAiI5bRp05a/pz0XZw7NNktzP6hNnUHE+q4UrHm
ti3rg2Lv0N4UstN3HwXEEzPwoCMJarUY0InEb2yzbHKRbcmB46c3uo8sJXpQqDJbr0H4qwsf8xK4
wnrsb4ykswMRotL9CJ+mM9fzgp0q79HxGlP3NFzKlFRj5aaNrmLLgSajBC2G5hw/k0OWvxfKJlTu
8Hk1Kf8L9eqYbNt0M+LVm/VeNnpy86M/bgd/qae07+k3Fu9WuRV7cdElD2awzvgM5WwrJzH22Nir
Tl41Z3lLrymqZdQ5kvhRRe8WxfVyYDVqruvpBZkPVvZGo2MvtULjoAb7zno80g7oe6O2xWDajK6z
CNaE+p75ijuwqIobPV9pI1j8LOeDWzV5tWBeNqNvU0rJUUhZr2UQL/Rh3czW2RYMiw+RdzUodx0N
77L/Q7da9sKnVt2HuI3LR0+RsGFGuFy8+cgk4m7lK7sJJkpWXmXROkqvFNnx8WkbniaDIna1ltVX
Mb4p+msh/fH94fBcaUCVsdmEMYgVinnaBKpMxVjULceoGFe40bW8aBP8mtHurGDJ4m9R8mhj+hTw
5H6QxUYoNzUBO0/dCIs5xznr5id7eiy8y9SIc9cRlAHIe3VaL/5oRR4sLbe6nASVWryK08GGu/r2
/SM8dxDFQFTnAWroEPSTA3wtdONgiSyenK9N87FL3e///HOXOVAGKPKhGUAwOEnHqJbkh37ccrYu
6kXdg/gq6UePlumwr6ML+Tz53EH+c7CTrIxZmUIhHZu5qUl3BZ9zRBXjH3w/Jhv//7L3ZT2O42i2
f2Uw7ypIpCRSwNx5sOTdDse+5IuQGZmhjVpJiqR+/T3KnrrddQcNTL8PkJWoKJcjHLZEfjxrCQwm
+qTR1nU3hA553pwuGtt3c79EPqqNoXbxQpgZPgPWn6y9G7tkw+dg45v/Mmb9b2TGv6Pg5h+ujv9W
uPsk+vl7U33/S+Xu+pS/hWYQ8gcyM5BFgZYsqO+hRP4zMyOI/+AoDgzRtoS4QSAduIr/HpmB0RSA
Dlu7Dni0mnv+jMxgf+C/BKA9YNJHERUotv/8j78AtvL/+/ofUyU4+evNCGVAiNhx+A8At6BPAeVI
ONP9AzYwLAVb5gmBOTRaXHvx8wVhWRGri0dup/jRdHHJttSjkLrnkQ9Gz5rE+ls/qIsH/Hr82AWS
VNjZKLbuOmjCh7YxT62J+DOhbDrQmkxPrfDrU9NRTLFDy7u3cUSfeLbUS7SpQr3NqzwAqoi56awr
ujZde/akkjn8FvehfJRLe6qqqcjstG6iIozFs+0lvSTlUF4QsLNf4rlPi3rqfkRhjSgm5C5fJdrT
d1IN9t6iB/PSITvuUpO2Fykt3XKbxiK+6hAjWy+nBkIo5f1US81S4TH57A8t/KsMMPrJVwQOG+L1
hzwc7sDbyj0LnPikaDPZIRgMRsigHTI8uLzRnCXYkgJfXYcYx6NuiMxeTgKVPgbl80unvLMLi/Il
nnnxGgYQwEGaESFydRyR7B0qFmWlSBCYNVFgUJLbGxql1IPnfJZ1XleVG16KbheRtkslKaqt8zHX
loXKz8u04PDTW/WYa54/yDz6zroixNsFA3GM4IEJ0Sj7BNadbOQuvq8nrW95KF5mM7mLI3AJVouP
OCQ2Sn9fdCy4s+hgzTxPBClKxnHoHObnSFiTDTLMf7rORwsHbZ8QPSq2CVfqZ+WCmCKBL1APLKqn
LRWKV6kyutpB7fA0LKW7tfBJpUEZFY8lHLZdppfxndO6OfJ5VqfSi9zNa1Equm243pLKZxvew38r
2yXazyNtb2qJDTLhGNOpBkV2yDlQ4n6olidh4ICuFm94wokd72GL0Wz2qc7KiC5Z1ybmfqhteG7z
Se7qOTJZOzP/Z90P8RM+ALhJJpccOKLQdlBN4YSC85fZjRGCym5hU7YYAC2VG/y9nEB0dJdeRsu+
B5e2jSeEcHUaJ31LPf8WJE5iIm4ITmuzv5HIvEes5RpONhG5rxz642oxKAjybPkUGq97Hsk8IMKq
sAf02VWPpODxj8XaKRuHSd+GYjoFY0yONoRcrUOmLVLRPHkdlwTIZdz69DI0QZEqlt8SFvUb2shH
GyNlurDOg0+2xpkU0HpajBUlm8SbQpyoYS4X0IeksuzCw4zsvLTmy8ukihFxCzjQQPrZ9eeunfPU
g38IzxMhec91IvfhMC6posy7tKpETGHAVYsie1ksNws+BPz+BHVkGYzLeSIezWisTZCypsTBPy/0
W8Kd2Boxmq/cC/qHamLhTvQd0IJigNvb05zeezGb06QM/Oeew4ZfhqLc9FUwXu36bcIZ7moStHSz
dINBmigO6HkdFuewicbPUg9XFCihR8VeKB3jN8/AC9hyjpKraCITDtmQA5pG7+YR6X/MQs0XylE9
E1/zPfeGdo8Bpk590X8GKodXkMXQhcWVxvgJOSMvPlik2Z0T0z5elie/D3as/qbG+CnpkCLGe5ay
jp1y1QwHtYThGzV3beuSXSDDIB3c9FENzYv2pjPhDRMI8HSZc/SpNwtQLMQusmV6LQHgpa2IX6FN
+tb1D5riOE5CG9zXAfIUJC9iLGZ5GssEFGpYiNd6yd19MfbV3kELuAl00f2AoWJG9p6vH80Cuk3j
KDiF8zGROI0v9MGoC+pEfiY9eeIVOXcNXqOTLmtimOmm5YjwRIecgkpkfv9Jx2pP8z7183FPqNt3
XYu0u+WHifJfnrVXLBb4xAM0P6qZ7gra/2rGhW4wl+SXUJhkh4a1s4zodJyDe+hf6IenWrdFggpe
WZmcQ3WDsxi4kqjrp2mM4qxAvMDiRPTJe0tfaR2EN/x6Y5yRRgwvSDrkb/7iyh/IV4w+fMrZFakH
cN4UhdpNqlJ7f+j6dAR48RZpLH5A8qi3yY2uz5TV4kEjihCaTtr32RyhkZP04YLDpiEWFEpk0670
pnUtKaomI8qTWxR8xik2woMxYQ47f07vyr4bbgnqyfZdPkzbIaD5i8ATN1T2iHVcrFe8ltwkR28Z
6zuhplptJs+DrFcg/81vxvuizL0dn4fl1Ja4ZtKIY2PqsCU/desal4hEfHBjQIIkcbXjeTgjMbXw
gGhERSrz1r11rqUQIdMAC4VfIiHTn9G6DBvrwYVJs0sKaCRaniNZMZdfgAzW3EEPrRbDuLZ1ShR5
J72uD3E0VFuiub6vyBicknoaT2UY8pSQ5b2JSPHSx4jZJSIEct33ALRKiVOSjoqsCS3yIghDZHow
dzu3mObahhZvuYsQW+Ewh2BHrfFmAnTC77HmhiJYVEsJgbXGWpkTXiO2V/DpVCe0vRDWTYd5rtHO
YDsYIISF+lWZSnxAFo/jXGkLyFxnBBWCxalfyUiAOsZF357dFAxbJCDCsK69PjPFk4sgQcIdXhxV
lb+E8TBusFWykweHRxZWhdiIQaMxK58OVSUYRmeJAFHh3IbYpLqLa/pq0P0DcCGKTq6fEb5YjVAJ
yKRIF/RcXwy5Y/qu01FwYgItWBErgk1StXTHHUTmFuFnL9EUk7e26QJMC4l/mXLkM3ZYoVM5dvKU
a+CJwexYGs+1vzMdcJ6JNt+Jwl3PI2ggIp9cigln52YEej/V5L2t2jyTcf3OaM3TkeXizhdIWHXl
8ISSTYSiyAA97bb7xvsaIooCqBPNhYaSHLfQVPa/3Bi6YxXTcl8KdlmEyuwSur0ZTfEeaWl3HJPS
sfSH17Ath8yyiW5GPwAgkGO59gJW7gYkhB2Whr7oyjQQHIuPhQJ4CqqaftZlJQF2++zWgcDc6dGH
wjsxdNfYqk0XpR02ooWeNaI4pjIqU7VI5Ed4iJrIPKRfXFSzoNcYKhao/ioPC2uPlFuNCOZcW++7
kC7fOBGyfe9h2QM9UMOKzWppj9HMxHboJBTvUfXLwqax7cgoLg2hep+EShxzgYkUzKIfXP1qabK2
SG45m7tXMQb80WeBQATtQODH9d1W+RNs1eFoweUWUdZHNXrOchpcvT5s37quw6OiRcc5INItj1uy
q+xgPWQycPKdGBJsgCViGoMLKO14s0KKALPKwEOSpRi/FTWQs75wOM8No1yvKa2wAWNe7TddjvAR
l7voaI0XgqyoKi8tmyAbikQfi7Zufgy5cOmk/WlP4679GZLSbsvRC3Z0YK8j4qDbTet0l7l5LHQ6
FsuI7SlXh9khxtMlzQUwJOB/H2uc3yKyuxZfdlj8EzQUzYEyxNCqiHi7JMrt89Cwfm9qaMt9Akt9
MTGgbdj5T5Qv381cLIeAaYTEBBOVux6RfBs5TJfeArcbEYLss6l5Hntf7Fq/Kq9957/aCFJAPTFk
Y9tEZYkBbjbkZbjHu//T5YN3Kfuo2BUrshzUeX3UM/0hNUK7yomqTeXNakuZRf6uMz1y8ZYh6DZ9
w8m3wZ89udHEYcW1dTieIgNiDxBuV1+Duq9xvYESgTx/YsXbLCAV2OAm6u4RsZLjA4xAZXS4s64+
E/GD8vsf/SL6h8g07ZGgDOXmOYqeHh+OAU3m3L80/sDj7WKTz04zoOScPSnKhyadFx6erEE6hy2A
Cetl8FLTtstz24f5MYwbjLNIpNBD2mBLyQpeMqw1VYRSGq/vcOs7Ka/11PjfC0xvr842/dNMZXLU
5aLup7iMYShoQx9wZzwD7hZTHmFN8/uxzYSsODj0eQoQmyIi6Ta5T4CoRggfOjnqD2c61OUrQCD0
UkcWyKTPa/Yxs7B8LgM+rjcUAIhN57P6REJBIUtbMFNwO6wkWxIg27vQ+KEUAb7NRqFt3btD7pX8
Vi/Af+cG/ZxZs4TjnA6CwccwCrbNS1CANe/9bMQ1eciX5WOcdLQLy2nZqLkQV1PDMtKTkgCImzhw
63rJZpuMW6/HXNAiaeIYdG3w6fslA+JYxsG29iOMdZAIi2vgkINb5bqMU9JxcmeUksdFV/qLB7R7
A9vAr1FeIDpp8EaEPbUN6JRtySNktwdh/ryiSmg1KWEMEdNtlDNMFjkEllsMAm2GusoEtFsHe7ZG
lhB6OskFZ0Z1G9gY/dId0NRJk+FpmXz3VNpFAHclI/akNuq+ZsiGzrX06LPpaZ2NC6B/iMJ+tpwA
jJ4V/CMlikYBdfcE4VihUuoCkkX6+P3EfFcHVjWAVf03MHyO6yyUYfnow3ayGV3ndg1QZO9AsAs9
48gI3g62JHr1OERRW9vDPRLXEyTaC1p2kJhhdLBpBlY9TH1PMAS7spjPOLt2kP0leb77DY38SyjR
c9/iz3/8JRz1N2Tx2WPurYpS/ec/zV79y5MAdPzXD15Bmb98gZDqSrkHxJm6x19SC/UnJrL+n//T
B//t1+/vArD81//5989ed2r9bkXVd3/BetbS838eqXrQXfF9cv/tGf8PHUKgEiJ+AhgOEHe4Bi7+
LVEV6BBEKYB/oa0DkuCHeORPdIj/EXGASqiggZE4Ad/+d3Qo+gONbghipZxAqYOeh38FHUJE3V/B
xxUeSmgUJ0jlISGKg3/HFP0DPFTUsq5DaBbT1it6dDLg1j2A24b+y2fl3eqr2/ZxZO7K0hVbWE7Q
dIVCOywVEGh0/iMN6wTHdvLD8bkHDcW8ZhMNRh55j4B2XiLLY0qC5lCFMz0Hroekt3U4eDNjnxoj
UPNAlm2c10gNVyM5t8kkPvt8AVm+TPAqohEuUBfrNftAJoj7V408tNUiXiYefTRd/I34OQT81aD3
4azEk80jDNejbvmTRIh2BqUTms5a+LbKwfLnAMajMp2JRD8kiQBiFIgR83jCof7t6yG1YwN2JRIY
fmZkm6HRi2+CCJQt0/UC/ixYRsTbufGETRi1iFElLrMXu93sQfU+9xy9ahP9WjQZr30J1MJF87sj
WqEPQ9otlaGPfP9ifozmOMZ4KttH3ntoq+GduLqaeHD5mcp/qdj4TsrWbv2ks1+E1GDl3Ti/udr3
t7kHGicX0bvTbXk3NjhHtLmCo1jn5bBxZPBujuThh2nddB6iPsy6yWfRJsm7fdWXx1HVAoVoQsMb
2U3mzRVV7oM8M3CvjSqQ2EHGDpolM9QfperM5+y88ibzBH3jisDAiMRDJN4Mbrw5OcBziLSjAp0T
0h5UodB/VlU1FqYFQPTgIvPspMHRTwygTD1vPFWiHX6sKrdMNnm49atGXX2xxrq5NhSvyrbLTzuE
JsOa9aE99CQWoc03IokdcuFRHSKOfPTwKfGEXGKgKjdXUsxMYlzaJzIWfmaVLPYodsUUAC48SfTO
shhfdFP4KbHlQpoliUa3lBJlgQG8q5AXKBEDkid2QR8DC7fW8l89RHcbhjxxVBSM3lveEsM2Bun6
BSDfX7ijNaa1ZNz59ThvIuK+2aFF3n3IyiNvPbQlALzqHzziwnutcRoxXRsfKmklkviEN+0BGscg
EgU+Gk/AZ+j6Asx5iMs5hP/4fZzB0hdJEWTMFogqLOdiNxW834LQlQ8cyB26QYOmvhWVwSVgTGnO
jnaIyKNrXGAvoZRYEOqQVvP6+Fh13YuglX+rie2PfYtOhD5QQ7YIAaDWLurVVW37TYs2xCbeDDBw
cHOKpQ+nooKlhPIxT1eQ+2jlpB5E0hg/g1tUpTBhN8jhL7AF02baNqO5H+Gf9H1AsyACTXDQUWzP
slWYQomKxFbDDY/yR9oXtyL06Q5Td39rhUuyDtzivQw9tYsmgDvwrRcZm3iPS8QfDlUZvEcq/lEW
uHVAYDbJvgqHGC5tpOPxyhRg0WXV32bwXZ9BrMePrvF7aAu9lZdt6bjj2GBfotn8iGOvOvgDJAkd
YZ8DtctXTfICVHG36KNBdv428YzOBgY9h+qxRiPoyvj3Zc2Cb6ML+q3UwMqbGtclhOzTWy6lOWDw
AWjZAgJRHtHbeljUVzcV7VfFIv6JYrjmFg1tCS2A7zKyePrUytr76IDhpWYeIFQZNeyiXVlWu7xc
dgVA62w28rGwFl0QYBDSMSCIPHRj8wb9j1TZZHjzkwLxPviGcCgPqu6j7thwJypkG4ZJUVwBrS9X
C6goTarkJcTo+YwhF4srBJ/ka+S5SVJEVUK96hEAlwDsglRDCHEAGg9WnE0LRJrUgyGLTzgvl87z
HkKL2y+JwuXE8uYWs3LYzkG9m5aBPUbRNGJcicNtGU/1UeZSfE/4HF6ktsWpryU+Mh+W3EMZx9UT
BBX+Tfudv3Ott0cpzXEY+DMW+Wd/nPeBH+Cqa24VtChAVMpNi0QUg06HTa7UoRviXU3RcB+KD9rV
2wBiJl/jbRTJwUPQ5cKgNEJydFmg+6FGamng3ROGEhMNPDTCol96h2YWV0yGV9mNAhKm8THG4QZN
ATE0SkF1XEy5m4dmhNSKPyYJXEzxqDZR0x+pGe+VAYgAkPbSjh18yxpMfT0naGKJh+5gkdXpRebd
jm+4YG9tQzEKqjMZ1jkxwXBD7dk15ByMwXc1RhfPmFOfkGvnu6M3IO8C8EU+2mNnQB2Qav42anor
df5TyfAOXaZ3ZRCijgvbad+Ix4WjGiGOMvxE0B4UIi7AtnUZ4hoecFJY2AxMua3xz3TH8xbr3zAB
KUemtzcM2YjmwkwysC+K4USBDmvMrdW26Sd80c8OkADDDdPl+B0Sfe/r8BZxxIPVcXIgHg9gZ24Q
nGFQK8TG+7ZocTAeVfTZSczr+AsXdRz9hNXAHITupl1LF4z03XsDGHyyZQUXPlbaOlo7KwSrNj2Z
3KaRr0vRjlkX4doFoHdJpDekOuTgQrpzUsM2bCzQCTpnXWixmaywKq0vmrABlTgMMDZm99jWX6Uj
R+SyfCVVAdM06X4mAaBSNFejLqdMFkjnMP2LvtkzXb6QZsSoo3SSNapUu3ZItrNXPeTt+IzEkJS2
5cEDQF8R2W4b0Z8qiYOKZa8iwhmdeXQboGgFWVnfcU7JTIilLsT1GNjwreoWfDgm3Bq3vLQsqaDl
QeNH2UkKxBHunKXGxdyxnZQdv6gFpUeTujXFLC4k1F/SKKDmaPTOvL76Puiqx0xRLwiLuI5Ns5un
Cwj5n+iIeu3i4GkWAtGzPSUHJ4Gr+aU76mm4W0R8Sppl3lOENP2qohIZ4H7/BnorPmM8RKhdMnVZ
WLMvBnwtRbFXvccN7R8SWd6higqSHmBVqM0qgzvhFiwFM/G/7GJQQ1OP46cWc3EuV7SeYmva0xXB
j1YsPynDATJF4PsJA89VYEfbRKb3n7GhohGts/Q+Lm3UpUDW6h2yosOdt3IHZojnr7JRYjuuzEKH
Jf8c/qYb5Mo84Bsu53Ll6d1vYsJfOQrym66AFBr3gF5ZjBCp2eAEQM7kK8dRkJXu6FfmY1o5kDiP
0cr+mxhxfvA8Fkg1kMKjh3zq2UZVuOxKvw6PRiqCszfUjydugLEInNWBQ46PUYBMVgl2JqhtkSJQ
jl6m39yNFoG8MtuZVNkZyQ6eJUc1D6fRFvpGJzllbY0tLS6b6nFe6aFpJYqilTIKwR0BAweLVPlI
cihXZhI3NDmplW4CMQmV5EpB2R6RC26lpfqVoHJqZWFX0mpY6SsUXXeXZKW08BfgsGglusYIAocb
jhfzbvjNhPklr3aFGhMAxMWIqZZHT91KnnXCB40mhUTEBKg1MHzmHrD+kmkfxFu1UnCVZ2ZAmsvw
ZFmFMNWauCciIBDKi2E6NLoC9CFXUm8KZHubVqKvsTO7tB0mKhmrbS0poehLnR2ib1t1QgVEfWzb
/r36zSAO+GAeAegvKHIh9ib6+gnoCI6vv9nHDrrPbQ491EOsCrCTpcvlT8JbtAyDu7QriZngMPIT
qnWTgQd/Rgc0RgZZBqnztcgQmDze+EqJ8jbgMu0VrSF3Ld0FctiXro7QYrfSqflKrC6xtCfGyAiJ
F6hXBQ62jU3+EOOE+tj16PGpVqo2rpB3xmVbbeOVyE1WSrf/ze7W5cyy2sbyIVnJ32algauVEI5W
anguGmSFNnyVXDFpxqsJ0IuD24fyXRSu3dVKTssdIaO6smpcqWhQvW/lyk87XBBAioNxyEwf9/t6
qoJyZ80sn1UbgM0A3QVICAMSwBhKBVKo2569rIAK9OJ5M0GxVdPwB6RJ9LJOX8+tF6kv9JXyj8Fa
eV+6MvzWrsw9yedxH0P2sC8WFmR0Bna1GRXtkKewsv/1byGAWDUBZFUHBKtOQKyKAe2pp2bVEAAh
XuUEBYcugI8LR/gzMgUV0uf9rdYNRqucNTnqC1nSf5iCFmybrHKFeBUuABCChgH4pmkv0YphsN9w
RvQb2gBOGOA9zOfqAeXTAD8Ac8XfnE8gKnYrOlKPpUX374qZIGQZQTtOVvG1NlE4ZFqsFJGHPKNN
sOItBZXlo21tZtuSvEHKsL6w30hNtII28jd+A8EzsBzc+PE5riWeFQyQLxYN2LDWCZg9zIoHdTgs
fZVzhUNZnDTflfDLNc88FD9L6H4yQMYdxQQRtMfaJPrCC/MTgxauwspTh1V4f4y9GIN9a+xZzwjG
7hetn0ENQ88Jz/e0wTVr9iZPXjSkIJj7qQUwPyzmJmoJmm1S8mUOGnGOmKhf6hjCy4FrmKEd4qQB
sfBvda2WdPBRJziENUYOqyP/AVk1nU0Ta0Gf9aGGxtOf/IsAtg2oPlxe8Cq+VDdVD1OufzgyQl8x
QlUPAQWiFdr2GowA9fN8JplSw0/d9GqbAxJ+ktgd7mwo0FJJ2/joGeuj5TAqnjoD2qsYARImMurP
qhy/qiGBlbovzVPp5jspQBjhTGRPk2yjR9rqajvk9i1ccnQJlNGF+nO7FzWog0x61Q9OCEoCefRz
lLWBfiD3zJM2pc1GZZD44oMxkZ4B8FwF/CAbJK/ESG3IeB27a+x72E8RdgZ05DLEjXcoq+WcxB39
EnFhsrmFBXJMyhZ7BJTDxo+Lq8nplwO+fIJbJnRQygfNrkvAX82LQwyM15DtNPYfSV8i82eBpoM2
Ln8lbbnTdcU/Ik3jTdFjsXFYD/MOKGXUoBtEAe88GhxHMiB/r9DO3Fc6Sg4sgKY670MQaYrPmOGX
ga+y7fwd5yPMNBHi75luuqNU9NbquMAtWcA1AbZM4PTI2JLg2sD1qrg0N1NF4mpbVt1o1LqsyzuU
khS0OvsFqLcOiEfKGcVhStD50TqYXBeQF1lu6NdgFL9r/BjqbIDd13IOY1jIvH0yoIStK+FI0ss8
QLJvm73wsIejgtmDqN42AqxcP2VYBiFcXv0Ki+/C1DbTepwuIF9H3Dsi9baETt2+iT2UJMYDgnck
Zua8F1DDgfyFtr/xP5sEBG7uC77PKUIIRghDChDn3M9iTC7bWIcIDIuL+EiJTPalVGoLxUYPsT9N
Upxj2UUs/jdJR8TqevkIbjcE0rSXAxnkRnhufnWJl+8mL/mV2yo/EUXq6xSE05ZNCAuaWtdA8BP7
wOTruv6yeCsugQFRWM/2R55rkZqF4dAN/Ab8qXgtaOTvIP8bMbp7fFcsKMXrB2++KFIckw4p3lwb
cRqAEEHIEL8jh+MXjsPxe2yj5siwpqW+bcZt39F4X2BC2BA/eJrkiChRjmF9Pw1DfplXGG6QQ5K6
AW/FbMLo2NsZgI1dYxDDoXzw4sLtlp6418ab4B4CcPrm2tgDc6lqJGeZ+GSEjbchq4B0oS4uiwqR
ZAtZMSe0IKR5bKBHr4dyfjdJgY1QTEjH8hQL9p1ao4yw28CFgmJmLhCPtdTmZyeJYClWUxz7OKxL
rG0cLCn6uSr5qQ8bsocd4soTzEPLgvIHpsCpFNBRbadAzGfiN+NT1CdXKG1AlsYl2gHm4XHguCJY
MW45WeReLwyIuwm9TW3QNiFUvVybVeDQI38Q4Uw6AT5gi/6BLhZKfr42ZDIxg/ec6gfkxNJd0CTy
nvgE1joyKeBG0lX+cfF8dzB8QN6CLoaDD9H9xSctOS5h8mtqwXroZoLlfo4uv4uNofSotiocqkvk
gS2CLb1DanQDhqTB5k91jGFuQo1E6k2QiFOcD/Zs8iHUa6oFCAs8UFzPe4k21W0hyHpiTVByJyea
gfDpM41T9clDxGDWBCr4Kqao2Cyz80+4iXC6iQQo5aAsULa6/hvPKT40TTGqGazlDuAbPszpnpLQ
u9TQR6cx/AdpiCLqtPCgzQa9y88TtzoFkBFfeF7bU7OCimbmW6PQCcEUye+wzauU0gbtghK2ls5j
wyHsu/cyp9+TAfWC8GEifV05gCQuefJaN+7U2Pke4JIAtQkzt5AoeWX+UanG99OkmZbzkhf8UvqL
xoyLQoZtlefsKAKOOsK5dN+NJ755BhXCINHhahYWKh45Y3BWaAXuHCp5cZxs4w3lukP9h0KIpPSW
B2+MB5jCGHnIMQm/Dl5C+xRjEnuskOsKlLvx3Gc1exYdiyFKeQ124njR7ksNjb2XeM9BYuXfsCRV
YHGb4gxFcnRW42DeGhqpK0COIvtfaiWCMfKfUyvghr9/9n9hVtYn/I1ZYX/Afc2ShIEpgewWM+Sf
zAoe8RPwJpDO4iQaQvj+d2aF/oE0DDRjszV8GR3ZEHb/qbvFQwSm5wTKW4SO+DT4V5iVJFwl4n+3
ZzKwMwR0CoGId5X5k9/JCv9ArLDSj1w+u3kzkgc5pkWmzw9RBlcgCtXqbD5cHcMZCmT/E0/hhEY2
RbuvULi2YB2uZWrc5vxaQOLT9ukeps4tRkz3bqfNSe9wgKt35t0dItSWq5MpDlF88nVmgVXfvcqt
3LSH9sC2cPtNFwdAEcgiwGfSvmLRAoAxgFLf9Ni6N+11RnEyonDwwlxqd3BjgEPcIaG3+BZlOn3Q
eBUPOs23SSb25THelvsqwxR6Lh+oSWN30Wec5fXmFXaLi39HHsQRW9IJ1qcdkgUuiN3YD+gVO3sI
086Rt+a/hYfpJLbkBxDOrT68mtR7ohu6WX8C2El2a9iGXvIdrbaw/vmP8we5YrnYPGAI2AY3TMDR
5vX08PqabK7n9QvIIi7iKLffwhQbzGa6QIqAVAhYVfDaoYrYvO+en4vND5sNF5XpbfuIyp5N8zpi
nUUfhmSbs78HqoGPA0ttAu/Ha7nrsLiuDu7Nt2rzjPdqjaLJFP6bzdhnsvE2ccr45sf0QbPmUWWQ
cFzaTXHnkjqtXgLSPWKXrPa1QtAcpkTWISfpYfxc9v4RasFziBIKNNxgb8EPwfMu0UN1j7rQvTyg
/xYCWKzHcgtghtwq/O7yhD8xvxl2P70vO5HxrLoUx/9L3Xnsxq5lafpdes6LTbdJDnpCEz5CIW8m
hKQj0XvPp68vMrNQWQnkoAYFdANpBNyjc8OQ3Gv9luvgBdWVa/ryIz+QNYkKSaU12MfoWILB+3l+
TfAXdl52X38ZzFWGO/zUd3Dhxo+5ae4Hsvdyv/9GWYDt5FgmfG26uf+gFJ3CarXxF77rkSfgz3iG
pMi2upt2W8xrryV8xuiKZ513wwd3Hr2QofYj2s+5n8V7Qqji/bWM9+83I+0vNgpkX7Toptjh+6PY
Ixc9te/LB7l1M+IRvH0VdS+72AASjHyQXnXaNsJHFCyCcXzFaWvmF+ceaMpHNP1an+OTdtYf29O0
HZ6ldVW+HHQbwheIkUfHFZ7OD5x9l9hX7qgd4kw5k1UkvDbDr0jG+qbgf22aztEcuQUC23o7nax9
SUIgXqw4QOC5lNisznq3HySMlzv8knWpseU57mRu6qfhE2cGhti7jr+j2k/LYRj8Kt7pfniIr+k+
PZnENPyG97fQwa+VT+t6PR14/Y0nHhtf4RFQMTtg2H2jQqp+YnLTdS9pvO5XfshzcYy3zj60N3nj
ETBKVx5CXLdNkMIE5nfHb9u+uvXjALVF4YXVJrq/HUijK9FzY/l646pr0N6/qtes88x3n+7m8FF8
pxsXmYc7kq5nnEfdG32J2fKbN0bJ1oYNZHPFXOe4ZBMfaRzm00HDxC570e/CZ2VzC3AXr0J/BnPI
fBbq7ovXhYSFIqM3k+eG5Y1v4X16jY7zH2kHzY/yNVDXTkNy43b6ppnJciqj1wZL5IJ9wFd3y7nc
GB4BuEuAp7bfr/5dvTGPX4rbnbltkmP6J7tIZhtXfpY+UoYfOgSVQEye/Z5/ATO3O+39Gp2dT/x4
Ld2ZV+1Bv8Jz6Ol+1N7XhTBd9V4/a+/2qUbjAv5LKuy32Kvr2b4jlMHa2m/4LM/FacQSVX9p173+
sLU89RL/6hd6mz081o/64dLs0121oW1bRA9WtsebjO6+5Q21F+bPeIe+zE+Dz894l+Jr3wv3Md5V
10Ma6N5rQAape1n8wLzX4uCbpFji8IGpTvzkCt94Kz/fdR7mFXIkd9lQeOJPm/iTOHSXtctVvTmY
g3xnUp04nS7aRvUupdu+dLFv3EHBbDHHj16xr06DD7txV+0Ff4SiCReLuyd9C0KDP0NGuHTzi3mY
fF4Q/3k9qR4iompHm6ej743Sy87yPdsb4YFqe9Plx/z33dr+7VVcoAhVrzvm29rNX6wASLIaXcRk
3ak5Ea2LFt4lynb8TbVD59N9pYJJYGojI3fg//qA1nC3IemTrkvd5KjqD4DE4V3OsuT26nZYNoPP
70jX3LIeKXh1bXgpRJFn4zsSLXr7jR5EV3P7rpxV3gN5rcjmkIluuSp9a6sGlf+pfz5TN3d49Ha/
yr4cfO0oj/bm+YKWjOU1tF3zk2Knfcu5ieH8kk3eck34iAgE9RufEiX+2wfKPQyC8sEZy8u3toXm
Rk/lJ+kBbI3diRdlv7FMXKaTgNfAeuzGZ6f5wJ+o/BkN3+p92KPEuAuDe7zvE8dXTh723RjtjJpz
znzPeclKTcAqGu9NjZl23Dm+2gvPqA7SUdz/lclx+1NdPouf7l+VO/8vanIMQvX+/eB4+uzHfzVs
8Qv/kOTYfyF1Ib+CBBDbAOf6z7lRE385EkUMgyM9jrom0Mr8Q5Fj2n8JWyUZh8kRH5XpYOX6x9xo
mn/xdzBoMmoaEtnB/2huVLnS//vgSIs4nknL1G2Viipeys3Q9U+Do8jSHpuNI/0ZR8SymbvxTkz1
yZrqoG29tYnmC6JXxdOi2zW61r3HCslBEtOltVjgD3iWYBrYMxmWVminD2WR4q2J1JyVzjK/rJ4Y
xBFQmz1zHVN3GfvPBOiJISxJDNcaiu8yh/OVKz70YuLWriAdTAsjEqSrtSnjARioVT6sGToURxoV
alidFVzPWTU8d215WAu06Ua9r/p62cUZ5Yp1JRrXkjOeA/msNNYcJBkSFDNqv1KTu2Vskk+RNBW6
+UL3FujzLYWkcMLG4zoTrZ2kU8KJk+8sQiMUJdzFAhhf4sHx4yR30zYvT2g36IoCnH4JkTQFUR+x
tJaBpc1+qBTjKW9y7Ebd2CP9hINx67HVgsLQziOyib6dnuyhEvA+GfOeLsN9E5JBMuqi21hrb3lt
iyqFbDeE3L1Gslnzvg75XaVGv7OerPeZPVLMEZcZB3FVYgNzgrZ7Be7yDQY+XEecgOgY4zEuMh9L
s8PjKI4YE/qkqjdLbK3RWUFw1C7KRk7jIxrpo6W8F7O4LNWfTHCQKuaxxJVf5t9ibGI/XcLr2A3I
7+c92n+vJJ2CF2vK6TCb43cTRRtzPnLBoOeMsl/0VjuwdjAF1dUAg2a+hDA0DzhgryWeKIAYH1UH
Y1ZbEBqCfsQJfWP80nrh9plxZ4GnI2dXdutcv1Fe7K+93t3Rh8Jsp5+aPuv3PYaGOSIrQrGN5Iyc
CP9ERpT5EaDoLoFWHdCf7hKEnlZknnJ2byQ1cjNLiOnZ6l7BsPdLU21XLLdhb/hpoyd+VIlXGqo3
sZKesGBFiF2yTUe+5dgS7Fm8s3yRM45OAOH8QKRUb+zK/pCFWVBXDBoNYt/6ieJHV2pk/qbpU7eY
y04xsu85SjmSsLOnqdit8TFRracWGL6/JVM42n0ZtfcWwi/Heh4JejeyyI/Gz1UntgoSa20s5hFN
b3wzZijREPZnVloDxDZ+tEjfnCV5kkUU+pbxFdsMCaoob8WedgpvnidnmRuqu7QkSdhG9CSi7LGq
5J1Vi2OoEgu+Bj1/U9eQy5+9TnHrYUcLTPjHwcQbhOxfkfI7V7gUG455+rmyFi28ru+V8gwr5Rf5
C8aBRrW8TnK+zA63Zu8SguwOavWVcbGapEl0jtgI662yN73Tn3nJKQyHKTzE0Jsln8NHWYDLjrHF
/K6FxRbg8MC9vEuRguBRI4cBV+Jc7/JObqoqO86lgkXZRNVWMcxLs579JdUrmCHyvTT5jttG95wR
hVBtyMc0Km4gb0EefB9ftbJVfKdUBLtMV5xNLA9LZXLJAhwWXPawvWlEatjEQD3Z3YlFfz4lY/W6
TGu5K9WRwJ2mvs+S/LfIByMYnBGP4eJM2xIEtKKP4NLNRKzYq/W6QkdM0v7sLWJK4AEtG4ZFi+DH
k6eIqgADjDPTJRi9/YYI3df6eT81RAmx119aZ76ucZQiDJ49rVOQ6Zr+WiqnJI42kxPTI9LzNK63
akSZiK7yWGmSeXENu6RXoDDfC4u4/bwFjKpfYFMJoU7rR7DlbazvyWMBi3YIs/8ol/BO2OFx1upt
cxOwVI+hg1hSlcV2XtqrTTq8qBbXEuEj8p9t2byL4do5mX20WiI9xAwbiAPhb3YLVAiDn/dXo//K
cnbdShf7eOl7v6h/7fpZZIPt44WpUFbVr5RB61uardMdjjmuVy37KVcE+IWYcYAueojiYyb4Zo1q
y82TiE7J2ngnvecCN9eel/xTt50/SVi8KxlLKZPOSDiL0ZNzwXwT95avIiPMhsUf9T4QpU3PkfCi
cg1CLCqmUXn4El1TmDuVZHxsVRvUFCjuTFTznCTIs190K/Hr1WSswnLRqRSovuIXpAVRawma+kay
URGVD0/LqL4etX6h0cMBcKXZNZ16HrLI/6pS+S3i6LWPLmTUfGY6wi7BabPMDw4eHE8r+sWDn0EK
sgaFNu5ytd9BE7tFSnhFMp51rfnu2YQsHhkGiw5pN8cZIa1amc8CAtRZ4GTAeY31K11mk24J85pi
Y52lslcwsJjmKUOAL4gIG6M4KCsTxDF8dsr2ShTAxspZiA0kMLLdtvpyqoec3Uf1Iy0GlU/9pUV+
Vqn+zHTAeUepbXs3VKjjZ9WtBbVKOCBWKZ5M8R077akA5ayzyGMU6BdrI2vsh2F3UmgUXm1nYyXJ
fimnDZ9bEGnRaXDavWksd/pUdjALubdWH50S+/AJAWlV7zAOHqc3b/CaK2iPOoOMcwnXBx+OmYFH
ll6MsBrpQWXFbLRZepP9MqDBbfP1HFvmXR2zMd/ac02dtpM+rFj0GCLgNJV6O9/8UxNNHJ0+P+m1
2R253NxskE8zalhHx1hVVVCSC44ObzV1c0sV98/SL7zLRI43GFcJH/K+/g5j59LIwTMR2lpjVPh6
qO9qqZ1KuwYzWN7g24DiKm5cZ34f2m7XQxBaOO5Ws2CaudZFFRCjsdGd5aubOYNCPU93Rf3ZpONG
rbHGjoPHM+vozPorpNCA2am+0RxsS1IeGrngYCWlNQHXmoClvXDJdkOIug2TJx4L3E1fEA0WJ6iN
TkvP0HYkg0JZxPwtKnt4KYdV/xYLVE9tAhs01OP+rJTI+ZWendKsG918Ji2lbaztgs/jkDXfSaW8
9Hl5npeJZnJto+kml+tNwVYsW2UQh3TYtwJjbOXMHtE9fqQXbk2izDg8Jo3x2Bhi07Z4Hvv06qzw
uZZ5KGf1XMT8+231XRghz3YKM6u8OZlcZKFG2UqEyiB37I+FcwvVdFCjaptWFX0TOW1YPJ6V2tpr
lnYhjzsgxkyr5m+lS7fM3Vez1AM90x/yVKouMnjHRfZ9ziCxERkMl7llPFoyYBfF7DwEl7fIss7c
OOmjeesiMfUYI+Q6PcdaG3qMfN+r9hPloITapRICLXC6gxb26WbweyKkVIblhjoSJ1XuJnM51pP6
vq4zCT2UhIiMCKI0eynqV9qiTyTe8nw8WsvC49FHDb5X5lJ3R5H0+Mech7CAOM3PoifGru0uk3pn
z8bBjvKN0i+nYjqP9bwTZqsTIybxlzi45NEW1XsDUzUxWO2JxNLTOkLc49Xh4Wp/LWFzN3bMGI1i
JL7MUtO3YG4GvQsmx+RRMVxqBmHsmq4jUYERGZWY6UFOkMiafo0o4a6trRnHx15ul/LFNJ7T4o8Y
CA+zs/olXEH9+mpMgwYhcDDbElNp/J2R12CmK1Gmg+m26uoEsZK/2VjNqrw6zm1HbABRcAh15rPV
UKZDqzCSlsZ4mTWdF947+6XWSGNT7gjbN4J1kM22T+KVZIk5qcAL615BM0X+UaSAWDtOryLRxXv4
aqYDKWZFXRkjuKmjulNoKqqra6Q2FHGvBr10XgdmcVdtqBSPOkbhhDttmQPKak7zGp8cQ+OuH2IU
CrezimEhJDxpal4UinDQk6GxHglit8bfWw7p1ZCOARGeCmgv55479jsfE2cX1YL6Fet6i9halQmZ
jVz9JdJG3FipucHtcZ6i9X7OVzRKa+Fgg8XuRvbAs6SU41SrWkACDgPYV1bQsRxfC8bLbN5MDf2E
zqEEpVK5uU1THLQJbV8zBLV8sTP4NQNcXbvHaut3WNosMnhNo/MKcXvUG/nPouu4e6Oq/V0JLz+g
pVLLbdQNLSFUVkeUWgKRine3fWpGQubUAjWvm0rL+hBlq12SWMSbvEzRys6opC9qNVqCr6BtCNqC
wDKGqkbIjpqNjYHPxh2oUObkztW7pTFHNg4yyCbd4qHSTVPhEbMkkPGIAnxPKyyuRGvoIfmNSCBV
N2NiqyDt1SeOZLrVKs2etjezFO/JfuD2rjzHmA/2bB/Iit1peTwdQhEbTzrVh6+iq7AKjmnytvSZ
3BuENUQQk3rUkB+J1R5nhjY/4lqU50ysldcakISuhnb7mFe646cM0kjLCn1vy4oX3LblZy2U6gWW
WNsaVgWZIm0debfdRxgBsJCDypGu8znYUrlTO3PYOH3NmniLSgQcWK5ZjRtYDOr0kfL8B0lFEINh
N5S+0ffI49f2ruUHtMVyPCUG5knmLFIw++JimDF7ApIln65FdZMh2fCdfgJKpOl4WzXjrzmT95bZ
9brJ6oTReYyd4k3L0yH0K/R4D3JKGtbUPKN4TxW5hSCVo5qEoMmLJnVghxic3Uy2xgEFKaFut+hE
w0nSbRKZRYB+Hyh5hup1nPwHRfx4JEd8cZN4gr5O5tEb7dh4wOfR3hv5qJ+FtD6TWpHBMoRo6Vj1
9ktfsBCrK3iXbHvjyMGQXtK1Ak1PnDR8xMrvYKJBahWgWBlf4jgcXqbWZj8flEYcU1XYd9zSGeac
ZT03shHvZoSCRhWCt9Y5q4W/1lpuq/ISk6g2klnSomj7HZtwaLyh5qJqjNm61vNiYfLX6zzo9Rb/
iqp2Qa+agRotGs8uEg2ueYtgE8XX+rCytF6Qw99ElEbEotSGE3rgaGw2SsSB5a5dw59PnXxTlcnU
MhWqN8AZvv7dNlSHQhppGqU/tZZFPmES5r+5kulEgSYWGIPWkZBC2dXQpM/sSUPsF8hRBQbmjF8q
M5lyC5WsPkWCaMQzpmEedlOJgumeIQzOPpW1dRmtVYMdXKL2pNaDXhzqOdKemrRxiPLoU4cWqagM
MVxZIUKHNVLPsz32T0aqDdwQo7Puyyaj3IJganptEPIcTJE6OGHmrvvupmJW8VmUFer5FsvSttR7
Jz6olj0NN3lHXwRlKCsetlKqBzCq8GEYGzz4C5rcDJQyPGRwoJtRr0PqLBQ7qy5xqHL8VOqoym3s
VIxmuML1aKc6g1W+DWntWIFRRyTGhXzxsPGzKfc16d/2ER2tnLZhbIeoMO3IuE8Wpzc2CVaBlySt
k8rtawcE2IoylOqFUQnSsfI8XjAD9Ow181yrpJePPF7hbxSrvERONrcbnP3yVCipsH207qDFeJc3
vAWD77xozaM+asuwYwPFudyPWp0FQzOCQleFotGYwo3KLqMJxU9TZRl8fVJiohviWfGMdqjOUk+L
3TLoKouXgejV1AstxN6tpWkQMS3yYFocYn9GfF6tOp7CenQCXYmcPwaduBukNDjCe6c66oPNHCaW
annWLIzwkf3QhgaGOWNFtkRCDGp6cmHMr36yW9w9YJNfJDz0H21uPuVJPvJIgJhS1wJ3fGMoFwcf
PtOB1h5j0/Hbcl0/2zTO0UyPN09yzvXnU7BNk12Z5MephwkjSJOPtl+0PxzuduONyVA9j2aJsci2
8+pDr0bEqOqqqV+RWec8T7vlhCNJ4n7HDlPbMNOCzH8DDH5UFY9uaAMyLAvFwbIt9IN1vihMSFrc
Ppp5shXZGj+u0xjemXxgAEsAblaVwfpMtjY+RMut2k42c/qStbl+HrrM9Cfbhgw1wri8Wms+vGEK
azb6NIN76Ma8XccJETro7O3SQzIjl97APjEUb9yurbI1p5FYS0NbTvmAQDytB8eXZFVtZaEmb0qW
aO/WJJc9GrDuqIXrAh9bGhjXU85JGk5q6xHBE+kiJB9nfhat3avW54mvhTHnHfMO582wthS+6StK
6q4sYowaEhWLVLX82qxK2wXpVEV/dFWzL7WMVhNsal6IdQEMPDe8fVDBVn/PlRveNhf2U6ajix/L
Rr+l8RgbPZLTfStlvC8U+Sv5ZKDzBxki5FYHLGB2vO6brCgmUpKjX03EbeNnJZSkesu6mg19DoZw
/MkGDVRlafTloiMH+yhtdMpAsY6MvYhvvnWzYu12RtrzMG06GQWCGdFLZmxEbjlUyx53q51eppbn
sFVZ9+qUPDU4GgMlCbV+I0vD3iRiTfZi6GAHB61+q2OqrZOFYBIFJ9FDF8XFWxiqI4aPRNv1imgP
iqG1D8isjKsta4WeIGc44FzD0V8l6zbk7ZwaB/OIKduYdm6Q01+r7uQbQe8zWniUD70kyqBuYzw7
M/kMkChq+5br4c+c6+YFU7r4mCJoqXxuht1YpItX12J5KVvpeGvcVvcoUsVd4kQfMS5EzA2GVHcC
SSdukrL3lkllsWv7UnFnTAbQvTlVUSuqR7cHJbyzGlYOxJFcdku+7NDX1s8O4Sk3yZThjekQDEae
vaYqYHWUOOpJrNHEXadAXml9Gb6bSjO4Gc5Jt1obzqwx8aekU4/ECZC5oTl/UiRGZ1uKHCdlrW86
uygLIG0wkAaBNPfqrGl3Riu/GzxE9HM56XudMEl5BAQNMnCWyZjubKcY6q0zZ+kv60OSobM0eHQM
kU58DNnCVIKH3fAZkYr2tHCObLRIWLSEtoIDbBL3LMadHahJS3L1/wo39W8N4yTj/Zet/P8jBksz
EAz9ewbrOWs/k5LU+b9b1Pd//u//+dtv/J3CMsRfKr5w3eY0xrv9N4XT313lpBGihDIZzTWLiBnt
Vt74nxyW9hf/BPen0EzJmCD/KXPQ+Eu3QY65bHTGboqX/ifap39NHDT5W1BgabxCzOVUA/93AqsZ
iWouugUrGEHQoaJ9N1V7TXXaOHXt+58+lOvf5VT/HG+oSfVf6DLNhJizAAdU6DKi6QVv+J/pMixl
TZ6bpM/KMunutbFDIhlnU6psQoPcDgQMt8DD1bSpziSw3RoDOLGbUzcheCKqplrbdNUcsyVqdkLo
fGKc7dYoiUuacFlBi6fKw1S01rBLeAatgahwLR5Aq8rmUYkrxBKT0SwAXEjx72p5q8bCmEJ4rcKf
wXibT9VnQuTrXTln4jHB56v5aThNz62JO5XgtdXotk4+Z89GVjUGuLNoAEG1tHDcZiWd8WZEQk2/
1AlKdf6puWd3gREj22Ixnxu1tJha0qlYra2oLG7iITcOamw/ZnFZ7pRq6HrkXE0ZDleRqXV1zau8
F0dFDOUtbCyckK9Eed3+LbJJeoxa1XJ22nF1vImI7PGEXjT5Q9FAjdq8npLar8fI0LZFYvQ3mzNV
a7WntStojdlPpA4ldRw5BwYgJd+TdhW9QCYWt2GpYedImvo8dXPlYN8hIw7QM20iAFrycNVn4rNq
5S1KDVk89ApQAm5lyI1XojugNbS564E1lVmWgAnlLFGmwtqlta9Wk4i+9LLPTXb7ZhB+Rp78cEI6
ys8NE+NNPt0l37HZFeh9G74KbxjKCSleMWO1HLTYNj5L3lCHqMKqgABkEb/YNulff9RG64xthyGe
Oqc4T1T5aOfLWL2oLDzaZW3msfI1pwnFzUy6cumwX/AvyPNBHzZq0ZImzSo0TudpGJNbRhYRZQGZ
TXHvpfk6k8Betba6uGkjWmdn4JasCFouU5XJmY1rPZSMWeEVBGEk5mWtU7CNfkEj/MAc3VmZV6YW
wv5BhTgOqgGMBkwqm+zy0SpicsVlAxb6qFuVYh/yTNfmu5RrGVwAYwUffapMnOkiI8WdyCwmT2KC
+FnDcU+qiYCp89tVJWjZwYO17gZRoQtS0Ksn+xZDjIKdoVlpocpZszweM/heulyjYxOregROxwG+
l3oojH3fYHWtoqjRrtIwGuhULS4f7FZ02W4hF204FZZk8mmx5iNRHhrCX6DUTkmWD9mHGi45jDci
dRxL841NZMI03iauZDiWqPsZZD6ighftbm5EsQuThY1KQADwGnIIOU0ZS8xlZnXO0zF6HCfTRFFj
T81rMQ7debRMbOulimFlxupCko8kfGJS5zZo5kIPrGis/jSm6C5SGZogSVGab1o9+SxJAMU1NFcS
t75mAlivCjapVrHSP9GYtZsIzv+JVKdkl4g6dNdiDREfFuu0qxSleDDqkYBDSn2eWCXEld5o+zwP
EVFfDB7fpdQ7ZyO7qvBDyRNtW5ErQnDTtHA9VeGzJKCO5YN+szGxgsmC6+jgXs5tguynd0xbhcBw
nDOedr7gkPwDY0J7RvQFVVZLOimeFbcZWYRM2sJoEA3ALil/wlmQgQ/GC+9oT/GzHlH40WRJy7aS
WY/RsJYXhP7vZnPLiKpncCvbILKtfVaKQYVn0kevYe55BQJpvKYz8Miv2XiqWNp3XEJVMGWZNoH2
M1qbHSxrY8XLuYf5SH+sqTP2AykK0ZYsKwCwpVmje6HCuriKiFk8ag3d/BxmfdA5WncP5HXrss5y
+tAi9WcR4maNcAo+OLoMiepvTOWccFhsZg27GgrDdr0jilbbllYbf2gay/YmZ4cg8XGJDjE7e7fV
hqU/JGxjblxh+G2SJV0+gAEdiRlzVnt31SLjDL0hkUKJclLcPCxAC20S70562Nh4FSMM1DWWis+W
yYwGg6QZ7L3mTL3jGZFuOc886HvM0nj53ydTtZynjkd8HKS4lX5HUAYM+WOv7Vs8I9hH1VGbfAIU
h+RS2FOrHdRbMvUiJWmS0dTGWkAKkWZxv1lYS2dM1SHRUqkC9pQZzvhsVkWKVYgZIsYchkYkaNcu
Wb7ErNS0+szERKWakZ7DOIaZsXKHWbCxxpjiDgQjOeSRcas0KRy9vM2vTPra2lqXDpGEAmJv67mH
iaBOMK9gVT02+ejc6+TFmoe0ggrdtxALxmtBMBORaBiQ0UCoZWsG3CHOg2mOZYV3OSShChMS7G/a
11VBm3uI77ylBeJbKVdl/gPkoVY/8FwDzLc5tREihlqaKdF2Wn2jXm6J8WhPyAEdoEX1vQgRszy2
VlFkiDszWRGxaKVPVVKU+lM/joWJLIK0AkZNFDnnmLc8bLpbhAzEnhaTnmKsxbhNbArkPydW38dG
jexzr669iQ9gKn5qwrIwQeZ5gWpViX4cWq6Q7MGgvVazFZ+oItEeV7Ph9o7zccUv5ChcRjFoPXVN
ufJE0pi9tfJ2BrS3qAyoFyQnqEeyF1VMIf/SQhvcmqrkc9U4y93IffSR4Z64gHPp9/1NHoKPvoY2
ZuuIg7wC79OdIfOGGdbE6mor6Npo9XEngJkbuTH8abKxv5hqkeDJ72bh05Td3/NGIWcTFpRtYU5l
HMiJPrB5WmIOgGoiyF/jj9AoUpTWc5Un4p3WwLrzUOs7G2WoEc+UNDuKAAB9Lo8xC5TcpsSpQ8X2
oWp4WWOGxSMgBiLCVowntYnRluTax7xUKNMxTxV+IcewC4RS9NewI4HQ1EIZ4NSHDZbYTgeiB37r
pjAtD54g4Tk0aLicMtBFubShG6FMgYfhoZ96GaflTmbGzQJE+AhmNb1x2B3r6VVXenphu3QYq51p
dsAhRjZaiz9xke1n2XLM5sZqwLLY1snJVzvd1WbUfbdOXW942ItdOdrLE/ZKShEBxd+cWSWgMg6B
QaQNsNeC+gHpheumX5PmJZ3H5Cfp+/UqM6kunu1QqwzMYPFNIzDSfricuqDJHNpQRlkT1m0vI4/j
QtOP+lJnboOI67eHh9tPud0TNlwLbENLUR2UvIGcyslNQgmF04h0aPCEae6gCErnHdp4IoHPLKeA
opgZIxypDwdT8o2wVdfTIVHTD4w86m7F4AuBx+NxS2rKsJlAu3ZKDi4nCMDz8E50+yxWqsOY9top
WZLuLmnnTWMk5tHUKrkB6V8OdeuEsBYkjwC86X3SHflrd0JrDRAWo8WrZKb6R6LnoYDsrJsd8cPD
O+RZTNGIolR3hJo78bYq6syHsjTIiRoEsme0WVe0BCGZR/2MHVSGF9nH1FF3jQ7DNsLo2xOha7uQ
4R+AMKzNPbGI9TaDh+dtzZ1118UVgojY6rnlx1Xd6vaEuGRZMFSpqam8lvj5nnsiVz2zEwAMhlWA
DZMpWVO5dVo1NEXDnBtEOJNeapVmdNVa1K4ZKCQtP05+dWLmDL/GgQKYKOOLpixosmPh9DubX3oh
fNIkBqUuggWf2nNSks/ojTyBe69vR7QGhBckGT1TCmkc0+3gcci7ccdV5A+9LnPTb/gEOHKUpf0h
0eomrJF1GF6EARy0x0BaYFVwxuyyDMv4XOu47pMCmUulpQiMDWXRoK4m2YCGT8kL1q9oaztzT+KH
nApsUVOn/YgqdgglUm+qHEZaEqfDiIDntLUeQeKy60jw1HGxNNadXmsa/E/mjSlkuRkyx75FcaRH
y6LIAKf+fgyXu7KpH6JMUU823jcCThUDNaIoPWLTOoRwLc/FZflTKhoXLh5TiIq8yyAJB3tlOMTI
4rQZiwJe2wS7wqBQrIcMEVFNSY570SnXHLBw22Kdv1BwWG2UKXtrSOI9OSIlVBFg+IqpMvkP9s5j
SXKlTa5PhDEgAnKbWpTKklm9gVVXVQcQ0Cognp4nZ0iz4YJm5J6bf3F/u915M4EQn7sfvwtMpL9m
v0OqKQxOrFDNyGp9WD8pSBH3U5Qx0y7S8cIxCxhWKTq2NEATF8MkEOuQtpNTvbQ+j+TEJB5MbHel
FTk+WyrWipaq1mwsGZmjHUEs6LKwvcQwrzYztkze8saGau8l93x4/96F9Le1Wh0VWLLcGYpHD35N
w254aJ1UwHzO2+Y7j2PI9rQ4HZq2IQNg4aR5EQ3CvUJgPRdp4m8lYScsW1G0b12r+TuPNBihHkpZ
4izKMNIDOGxwnWX6C0OHuB85JdToRhWNYnCq8gU7dzEQPWmKc15Y4UuHzaDYgnzu8N6VkEaIdzbY
PlEIj7EKho0/NulR2V751tq5derhtT2ifLfeLsOf9zXElT+uwiFNYBguacEICWV+zbV5/sttp98o
Nc3oe14TfuUOF2kuvio1GFbT6l6wbz11cZsSjkagPfmFtHGuZXWIiyGBXUF1zqC+dJwbs3H5zVeL
LO2fSgXQRatCOliuSbXv+1Yg8kkeUGpOurkjuT01zQ0oXpm1M4l+QEBOrS9wohPNk1zxpo0zTO5j
VzfDE5AMT6xDC+YHGqCXHyqyqDsDQfIYTPby1E+1pCIJS9dxKIGCMSt3868C8ezB5UWfyPQ781+v
suOTWy0w83URgjLr/ZnBN7sLJkvJgBgjQ4tIHfqqu1cpw5z7lJH5qekh7txQUPNzUI51t2tD9p+y
lFZBdESMh5FZxkttoyMOdeDez6PNpQIRQcEi1vGyEqYQoEut+YzV0T5UOeVS5OlcUphZ/ho0jsHm
lKSvwP5EtHW98dEPAQAPEQ1XLL/TjqKCatMjNhwSnq5pNbhM1cF2eZy5TTa/5AmEFGCdVkHHGCvD
3ZClirE/xgf2idEjlJs09KxX8TxMV255+T6yuOmYOgzWWtPMvPOUliDhWu5hkJmvlTubbl9yrNn3
Ku2KD55cC39OESGCugZX8k4z5RnWHFbzfWZjXHbpPeeUZ4fQyJlokGCC1YNXtKgx2Szo0OqOQW1z
COuCD1iWPq5FCD4J1qDOe1a9DHb2bYfY1BJz8IMIqY5dcfOdvoew4zStRXTKVKW/0oCkp91Fib4D
QoeNWfXDfdXDNM8SW558UBbjISss/iulmnjhcU67B2+cqAt2OH10f6c0qRuCTTJK90nDcWJfoLQ/
YbSYmGSMaVxd/NZARFpxWk2TvZzdnvaKqraTvfKJ7gKkArtzO7g3NurRWGicdAkxdAoDuGirACx8
WWRwqpgB6K2taS9a+JI+e79R71PRpBefofBz77MMHVtcN7t59uN7y1aMc5TtP/PJA58jed//dk5D
MqKUzntjON/oTNNf4VuEqpBtCTfY2McDhBc7LZ64dG47x3QrmEhgcKR576qZk6XzrxT5H5YGb1Oo
cN8UOLGNRdoL7olZW3bqrpOysVZWkLyMI4pY7ei3JJUv7ezG66YN/I3pkVCWGCtChMzs++YZs7Vc
VXNS7Kx5fIE28xLbASw3+M/kng9ATh9vfzseiLUvzItsGcZb6scQVgMihwHP3XX28sfnp98yz+Ad
0yTeBGbMnAXbbuK3ELwNnLazA/zStqwHbePG1sWdr8qvcMr+xmm4/0+vmE6A11T1E1rcsHYt/izu
56c6CImNuISAy7Y9lyZ5GGz7G031jXlZs3KddtcXMSJq+cAhYafCloxR2/1Yrq1WhZP9xVx1EiUu
OT3iWtYZIG9H7+cFuMTSzRjrs7+BNRKun+6QjnnNrIJAeO/fI66Q5ZTFN7LPnv1qawF44xg7sG3h
XeYyBf8Cx33WUiXhL90mtoudoS2vCLO/tA5R+ybfOtDcKwZLrHyGE8r8aPvJhwYacbtxd23lY40G
dzuU3Y5T7GUJzb22SiCW8s5U5qCVnlhN6h8YxJ/MrTJqBXwiTHAittxMsKJOUBvINy3xccj7LXCz
nSW6Q2rNm94Znxk4bTgFoL775yKDsdImr06b3Hu582088EKZfnCFfStnM9kJqxEaPsElelt23YBr
Ng6CUzDFhqVz2M401/RBek4Kb5s29hvZjxOwnHt8EFQliTtnmX+9KvhXwOJ20+VdavelTjVfadg/
z3XMcje9IYne24BHZzk8W3LB7JPiTWSJ9iXoSJFi0CvpaUkuY9o+d5b41OQQVo3rgR6u+8dJ4nLK
Hc0v2cY7/Ad3pujLHZ6uc9GLdy8qD1wYz0ZmgLhoFkzar7KX1KcaPJ+JsM5ZFm0jzzwZj9NQrA5+
IB3qH+E0SrIZroRdal9h1I8s+SFvFQTUyMfDyjEY5uKtnoCKyZgdvNKbXsvoaYQBma4rZxAbXPJH
4ct2HwKV2gUhTtOlJtQquQLGCxQBgy2UwVjINivsE6uWRYmjf89igXd1UYx16xkMs/qTTfZ3k88c
3hwpVtABgrU0emew/a3iFlOF6dPfOpLXcvQIfuc9OHMA8VH8o5mE6a2B8oStMH6p2Uo2SwQaokrb
XW1rvckrcWlcSOkjmLptSteN1VvffuGe7EUAHuQcYdHtWVGpGXQLa0zWiLtBq0eT9ncBz2M1t/eE
TrA29+2xNM1H7dv7fCDcmpQflStoAiie0tjgrhuSx2jobw46cMtxoTf1DcWh8I623jHv+D0NKQ4d
O+8sjnfLIu/wbiYMQ6ZzoPKTb5Xlfsgp7ihGjhpRjc+yUM60H0MV4iOZiTPk7SUsuUbhm3qr6/Kp
x3/0OALOJJEaJhdGFtdwsv/q1rvWXNGZsbuaLVU4y6Oj5AVdvseaD4+7GwOuXiM2M/gP1C62fJQX
GdXhl7C1fPUCzj8ACavlooWMs7tJjfW4zoMOVgPnaDx/qX4sNQ9dlwI7C3Uzg8fN8wgBlj8/IQJk
6T/RolzshQ0DeSrKKDzZwPvpc9z8Af85WFsBoDYJJuYRGwFFudB1a4tiC9qwQcZMd5xv8fhHJGGj
9BuEH7OZeiRO7C5LeA2HRD2Xixb+oacOCwMhfRzg8TOlz2psOhhjWHQnaEdF+dSUKqZCYalormt4
xUcfSD5uVifeOFxPNtXtPKgmqz0u80BqYVK13tYlHbPM+dvuHepDfx588i2roq0nipUwq+9EE7Dw
qlhU73U5DSSgtDGvtWv3T4QIpmd2kdDdGrItd2aq673tpBKjTBgsj5kd5ZBLM/cHE9vyT0zB/MHp
FjMFgNb1nLnVq8uAR0UIEBJiFiVc1A2nlBlTEcRYWY4/ya0TEsvKFZ+Ud/Q9cVpGnO9gg/9iNvwE
6n1jthGEiLOHsNP0zE5H2lm/RnIWdTEdHToOVaF3qCnkADzrl/mdC1atKzdRR/ZmKN+seDovEd9Z
179KFIWdhbIOio6K1kA+VOgbu2K2zo0bvvIKjFQsLe06iaZjGI2nAdzzGh39mOQ0587AaFp4yEb/
KdNs5xVwVur+39Bme0USLajnq+MPFM1AM0taj68l3taFPMgQUkGEct46wFy6TbK0HxgFjyBL/tVT
/5sk5MA6MvUWbK5STB/gSp+ddMZCM+wxtn+JGYq9EId8pjpABxePUvUoLNcunvxYBH/yXDAeDZp/
CI//VIXXDXNyUtd3rkjzg7Hnk4wXegWWY1UPDyP5gqpqT12cEnmgplM4N5412duI8VXkvLfLi+uk
m3hiEJSKtewzib8ABk3BcSWeIey2WgGuDpuVtMhOk+CYQQBtEzlNv3JhIl9g1qFeat8zbsDBhBNm
6JtztsRvwDGvUQ/ctHTbau3UIXn7bHrw6+Qnks3EkNeOiFQROmayd27Yqyg0pgigdP9wovsnE/Hc
580bkDUSTGM5gEJluMbswj8Wo3mfb1SJ3ib1YSaAU+TmorU1KwB7bdtdGLlHK/brF5ENOKAXTLWe
PZArcKsdqZDswRnrc8zFZocvGck2buQn72V6MrZKqA4u4juGUqBjrPzX7ukA8pwufZmCutiJYdqX
TsYEMf++WT/TrX3rGUo96zIs499SLsWGK/Oxcc1xmizs86FjvTEFfyqmHFx0OvsIppxQs3c/8KZV
GZYQgXOukQnwmDsMPSWamv9Op1uzhvdz9avozeOKSrQHlN2qmeExFMF0cWfpXIUXVoeQiibcKngS
gQvrwb5y+WJK61jmm8Nrv50atIQuNB2n6fw7dYVeN9LFnlP3QXi7X5snCk2KQ7IE8DWAgC1XWzsL
Klc6PZYeOWnZ5tZv6uCsaijCfODV1XuDNrWGDfeFP59nJx7lfYAecbSxvv1MrW/2rN4nEJ/paxvU
FFwx0kN0CX86P9rycTlY59BkK2dGzulbxpmwmlrm90/FOFg7L+RF4mHc4qnG+zp5F69uR2YzE/Up
Ew6j/EYWnUCMDou3TW7MURv4aJDZR+xbC9CeDDNx/CXAlJKb2mmBe3QKo3co3eQTb1hThs84mbLg
u7XUJQeAygeiCNqmHQWCanuFgqbOQz3o5xyXAsrT/I/XALUOzyFhur6/hC1vg1ezUtujr7czDMbN
5A/xDmqpIOkU8XuhOJ2RIprrhJ8XH12Qef9qb5zvZjJN28ilRdw1tD4oUhdr9iOk03DyzuHS8bBR
A76eUhDKTmSwPAeuxhE/Ggp/WAiwJ7hrK6LmbvAOGgFyD6X6Pszrz5qIER30Ag5BDvEd1jlh/agM
iKH3zwNi57EpnWTDQYXq39aT93KYH+mW4HyYFN9jwA2mYGq9a2sh1yOvKl7EAHYoa+tKWBFKgYof
sni579z0J1FtdTaWL5/oV8tOLdWFxqbMExPZgVaK8uQx9eH2hlwiYSFFPRMRowHhjpF8AwS1XDzA
aVsIXVjfFz7DrJ38OGeswGPFDjwwqTvHjLxusdN5b4cdo/JGlJvEsbjN9z/EFZKd5U3BkR6hcTOI
/nvq4IQoBmznni4d5E/fsiFXyPxYW8lXXwZPgSoW0IRF8hJZIJ+MnPWjl5bpHiYSH80x9bUKElQg
5WzpDtR3/BQzFmCUzJCUH0APZzhZjOmKqQUwA18NybLGP9SkhvIefpa3ghKbe3xp9Z4ivoB4GyEN
XNkfvd2IdSCrk8qnYGvydNoVdhkcCsXjnkJb2rtdGR+cxQMnk9LNRNooFqteFu3GJ2eAWesfUVOx
HryeQCsT7WDlk4U8NfbsQPuCNcIrwLEkpG5VEf09xm2p7t15vvnLIZF7AFGAnd0PgBtfMiv8DGyg
c4KGlpNyCA8XbstAtHUfyiB2Ablz8QpMs7WL+J7cEeIL9QYrp59yavIWBDgr8fEo4IvvGRKTxKKm
aDUqvZzGrtH7oon0Lh29dDOP1M8lDtyqKr5LdPebaizkVjyUW2r+EEdjC8474Rer3hnRkRjS2hBr
Y54kuJSzAaXivhHWW8IoZJuOZX0I0NYZcwwl9s+OrpbQIe6j7WcJAwlhKWXQqzKCLgX+mD1NOf2J
nUUYhqnZIcRReD8UxLGHnI1kZJzwWc4LnOikn7egMV8lV5U1BV0e90ucFIxpxfQE4836rVy+yJBZ
2Muoin3chS9LFFyLuv5m3mbdt0ynNksaPVScXqjsCkGLhbNASS9gih8o6yx/8RlsaQJEZ61Jc/+0
JvL33aRmJPo4PrDtvKqsJ/s7t8UVJTWAhzz2R+zjGdfQ7lE69Xw/OJbrruPbry0CVnRmaGySSbe3
pD1e+wzO7DhAUixK4+y8uG8/pjKw94S8OTfqQD27nF0SGGShfOqjZTrqiFnbaUCN3yVLSiCjIoGz
Jt5E4YooEFIYx7MdJn71PkmFs55ioct8CxDoBq2B+8s72Kl51U9ts0YerA3CH0EMdBVztkXc/vR1
glVnrvOHlMoc9iXUvqc+tPW8qp0q5u3iOL4R5X+GfJjm3Hi4ETCZuUGxNlZT3AiNNrPkPOh/XXuA
hM+DS0qh/fUi7gd9qZ6US0nQktDbMLaZ3vgRG2BsygMnVIzoosYJOBEmigr97PXOh6ymex1O+lW2
tLMXIA2j5G0OcjJT7cWjZIGgeE+/mNu/+hRlbNyOBRI1+EkkxZkn4RwpNqvZ6rtNXfa830quwDW+
QpW7lMQmXadCi22GrypxLp6tkMN8IFR0HAH7Vj7wbXFm7AoMNExOOFfxsKZ+dewgJ6V4tx449Z+D
Hu3ZS1KYTzo9pE4N62PqsEHjyGKtAJX3FFt0XSUqSB88tmTqLqjCe4OfUHPfLXFurqM4DA5OG5rP
oRxaCPNFsOvTPraOsvPL49JTlIol3H5TQwxXVY0j54FZTRkGlWhCyKUvlGp37k9XdifnN6ys7NKk
abDPEwHeIJzrmfs5EZ47kXf4iPy+t+NNaoAtIhx5P8pRzC+K9BPur/XhoQ6sEhVSGtnHzD4daYd7
4yn/0LYNDiblOa2zEZ2HVTaTefGnHBAcQXGFu9in0E8O2d2IM9fdYxTN3I0tq2YH9zCpnivCPeRe
Nb7QzVLp0r8DqFezUMh6fAc4y4ioU4H6gzc03LZDmr70yU0VWqLJo9XQXphbO60ZhrUMFoj/WWtz
RMbmcSP2eUO9nGucbxerdrPzgiHtn5wD/2M04VgRilX2c1U4FVmpxX4uyip5iBvK4Juq19+LJGDF
19Sd5zwsiAaNy9lhVOLuek/FP17uzQ3SUD3dKrmn6GAWjm+bcLHOMUPqVdnMyw6BkVmyE3fzQ4YR
hyZUgL5Yz8wTgxK+mGZK8DOTITpz123OeZQEj3QMhDuA1xNOjX65jXYDB7T3UsUkXRsrPHgTAhwu
dG88zD6kTCz9JZ2S4DFxdy31h+2MBY67EiN5SaOphXWI71txCfWHq6nG4qVyrWCh5AzqatN1I8ba
BPW/D9DUfYuHZkUtaOlsPdfTn12mOfvCm+QFlOWfTPY3rDxPi9y4c+ph32HZIwlF/vqt9JdqXI15
FCVrZ54pkCmtmuQZcmm8dnwrf1Bj0tGaMGfOTzeN2V0dtg+pZ+YtU70lBp3KlJbfJZUfXpONf8Oc
dj7SHfYr9GgoAOHQUlnlBiPK6qzqZI8riPqfOrXFy9TiPWFYjP4LgirNmt2Ue4ZO+77JTozvXFz5
2izXBiNUsacpo9gCey3NJnBaLgfx5GDZkbBVSXEy5FzzocetZEZ/cLnp7U2SZ5y5axcSV9YmBwcG
MXfYqSCwo5shvRvS0rtEtxHAEvOve4NXnGvG7cTk20h+103SqsMwjtNDTcuiN9r5phUxBkK34v4f
Lz6cuChjoabl4hAB5qWVgQjV7GMqqUaeUc4brNYpPRKZrbm2MDuxXbsrNn12u/yWAU3EGm7Kgz/m
80NU1kSP7GpB/eTqtE4dMT0z52E1XWoerpVtyGalYWo/aGF1d/j4QLlTObuz64ptgOjS3h/Fi6jD
/tGOK836WaZPTpS6d+5MPHMjPP064LS/s32/3DD+xRAyZGOBhM45bWmnaY3l9dfxWFydsUo2LbfV
x3FwgSuFY/4olnD+cstJTQjmSNJhGNfOuqU/YReC+/V56pR9SvVU0BXZzs4uhPO78uRMPxI1Pohh
UeDpxzixmX96fJMOpRog9Mpk+dPVI9djyxLZc5eWdB2aumfYrYW28i1PHjMzT6Qp54alcrciVTjo
5lnk/6Le937rWOt556WNASHszG+cXAZO0lw2fdu8LrJOdyJoGi4UpjsH/hDszVI3D3VvAb42fRC9
FPF0TTkqIVQHLmoABUSr0tclyfsyNY/ck+NHKbJ+h9Yyr1SN1RP8DSZMmvua+G6sot8B7u+9TCPz
lDhBSUNP1yyQ8yM8FI1XfURiIn3baCGOooeZV1DiBHjEjThvi8lNkt2M0LbsZw7wwzsmriB+V93c
QLohcndEX7VaFHUW6g/vtoWnPeWDRYd+cjZGQ6IBRhLx6JrwvjLoH0TQmfqu2oZZGi2Y+QM5kdDa
99YtZlkUdqT3JfdmhqaLKDvGvXVE0e9sTfRl0gi16hx72APDxCdJCaUZWCBBMkdcTn8mNP9lHw4z
oG4KZdLNMEz0PSRufcpL+DtY82gP2QLRybdp3ZbWttbd5B5BDiXdhgKL+g3r4VyuFmUpGgbD/LP1
GV/mbRAd0IAcZH/UA2w80/jjunTpyj7Mt6ojfpbE/L3oHe2XCprwo+/ag2K0XJGBpm4Xa2/5z8uw
T9uJ80cGteMfSgq/to1uw2fubTEGX7K2SDHFbuaqw3uWuMu0CsZsOlqa44VR1EmYNE4Guh+79ol7
AWPhwcwbT9JQjsKs8AINfaEgqocdyiP1ZyvKFb7xnHxE2D/3FJbGe0bNDMJnSS1M0stD5Q1sJMtt
QFMENy1OAFKk0idgBDUFzsZLgw5ucibgsIh+uTUJxebaqRB7siznjZAsgkmdNAdRumpvQxRGq2kj
MqtwvOVLmhe8OvQfOvtUuIOHhTmqGBimTcwzXXl0sJdu0j6PtGHye4xpQCkL2fKrByadimimrNCf
/RHLmmfbJLRvh8nl5OfMg1ehoElqZWaBrLrWLAMxsbYwtJ5YXHwABh07HIpxWvrdqaJtGbq8P6KR
y7jkoOtZ0tcn0+uOzm1RJ8SEWP+3fVaNz+NItGydWZSlcItf8YuXm4z4WL5t/cEwiMIJfBJNXh8b
PVv5U7Jwrz/iOyCPWLGZU+WrE0imIaZTLrq+OWuZVAGZxAEjsD94MfJgVaEGGK7q9COrUF3AQIzZ
pRWWG54cF5oQgHjM8TAAgBaCJbGtHW4aQSZWdHX1rHzE5pUJQ/vckOx6ocy4OUKPpigTSlM+7uum
rsju3TAA+Q18lE96uKC0WlD9qQ4amrDeVnSnQ6rzfOqQe4o0uj1qVR2vk7Dgr5Zci+mPxHkIrbAt
+OeN0wzd3ktKBjgAqB3zOsY0H8FEcIQ8suLDyA6WQDd36CDyqqkXaV8MEq6Ne6uBM2kK2S7b2dNq
+aSpY7hgxh2uTFkp4qLibLKvDBX4hoW3ZDsI+0zbY2pHubm7GriVGFKXjgy7jBBpzdjSMdogE4Ny
4JRK+o+0X3SI5w4f+NQ5Uu1QaBf/ZWwiknjHhS8rOrLuevN9tyw+nmaOUrnzrzVJnB+zsPCK5yIW
TkXDqu3v3DirAmgl9HpiHiOMbxYvco4WlK70SJO3JInQTxPteU63d29Gj2Aew1euWPXFN5YYmFsA
nGflEsW+JFj6yCCv3jYMtSiqMB2KEkX0n1E2ojLH3HhB5DCQb9H9bP3TRLV88+TIgIyagGVFWS91
RinztmdulaoBj0JMb4+7vv644bvZ6Wg0KNbKz25Nu7BLTl6dhU9EsP5T6JjvJlnZLwDQvSMFvVm4
j3yby+Aw9+I0TFhfSJFFy8uQ2QzRhRfob2rVmy299RpygGWQHkN+LqyziRORTHc7bmGzoaGtAgDI
H3lrC670cPD7FjfUUEea2B2bwIti6mnWCjv7RUPCegx9507EtiXPWYVdakcsf5bETzDaZsIHPohT
Pjm0oGmoLdPmki0sCYWhqpfrvEXd82qZPUFGWbuPRhRbo9puJ9LK2QaxmV8yOmvyIzvkHwzP+qeA
2o4JnFFFoIl4bxoO5hTHlLQhHTCerBVVszvNlXQzqib5YkGffxUvUg1PfXaGbVk70JooV9rZ5YC+
mfkJnB3lDN0BTW45N6EZs0cGTGD4xZQlV8JxFM84faDfSkjPgHEjEnXc5qh9MFMzX90mKaYd7Dnr
zbYIWWLeoMep1VVYPnZNV4GRin0KdUu8dHdLnCbQFSISgFHuA1cySPI+4U57p61hYk9EsqR3vbj1
0xIPiDk7kNAlh9u/yZpBM2bkaD8JXG/szJmTfroD4dKt03E9XQFwWfSGSR0JD6+InAEpz9f7MEwd
OAV58xjQP779//G4/5vSVSGAL/6f43EvY9ovv23+Vf78bxG527/1XxE5x/4PlyCbH+E5F4DCXVJq
/xWR8/4DwKPrEZvzfZvQ2+3/+Z8ROTf4jxC/4S275pHoFxHRtf+FB/f+IyQ3F0F6FB6QcF/8v0Tk
wogP9t/x4MAn0ftsPkXgOiF/HHjK/x5bk2mnGix+4uamTq7M9rO1TTMHmW5Xcyu0G+yu1HS1a8Oe
vQIrgItotIInClrjY7I09rZOotv8RHUPUdfXLyhPf+oOdx4DA+exIGF1zqxc3UVzae5V2Ff0F3S6
ui8ps0Lh8+H/AjbwvEAcqRmn6YITkDlNKV08YQZ+2reQ3nEUOOPZkxasaF6zk277ntNCtXxOVEZv
JsO47VhF1XxWRnpnOnBeyqhKwciBb5JBK5HGzIha1Kn2SlsSZ+GyZ/2p60vucZWNprIlZWBuvgUw
XHs2Bb3NYdgBWhzARrQzFJiWvX3fELZOV0WaTxdd22i0BCPRVfGz9m7j7iWi0Cno+3Gfq1LuChGY
bworBvI57m/bpYLcXmqvKw4fa5FFUHJyBrWUB+C/lK25dzplTk7eZKwOjhMcRyOCYjsmITspm2O/
npihXtlQrL/CWvqNU8NaNEDm1h4q5Ql/Li0BgTNZn0vriL/FoINDT5MU7je/iT6V0zP+T+f6pRsk
zS6uQZMkS/yP2Ik6ZHhXuFugIiTDfGBmVx6TiqkMsylgtK1dHkLGp29j2y3rofXUvZJLcO4SD4+n
C/rpUCVddzu+5d65Cjg0DnW7HHPKUB5o/EwRE4tqH1U3hkzFOrhKZcG1YbGYMTV5xfBhrjnVe96/
SjX+2bQDE8IY08BiXO8iSjw0mNHDI40R0T5s6C6Noq47s7Z6q0Fm/skn9rbLzUTV7liEK8WP+iYI
d2ziju4bRzhi31B/tJ4wBW+8MMbALC3n1QGaIzYu52tRYIDzvQXz9wS/imzaupPki5g77bs+C/6O
AV58UVUA9DH8bYIp4DpWNDviCBXQRdLw1LAGJ1eNBLHxvq9tm2jirfkBKAKzoYyowLHgAHdMiqY/
1BFd9f4Y7Qtj7HfpyPDV9eN+N0YOIIOIrX6b+3m47QffbJNKu1eiJuyyvQV8xlOiPMdRCQDcJiEC
oD+EPuN22rkmeXK7/xnzrYyLUUtJuDjhCJ+yqyfnyGWjb1aciPDz0d/O/2ClHEt8WmKRRP4Qzcnk
M/8FeZTJ7UCdG1x6fkvsAFw3tljefZCp+fSHuCWgUhhlf0v8sK9mGf9grW7XuZPLB6Zz51wZ6DzM
dvbS8pzHyG1x6MFj2I9+AWa6Tuwd1erIEuhr900DmK4si/rgM95NmAx3yK8dm3Cwqud8eG/GaAHj
LZAWYm+4Wn6/vAnT1pvYuCPx2WJnM5w5lBY1usJqbfAH2bUKwbeP4Eo+eFWHO01c7lIk03sQR8Fh
4E6x9RkODKThWolagpSYogLNDFx2VpplT/FwM31mPRJ7Nk7DQxNxLdpGlSYSUVYNIrGYJowFI7Zl
aYJfRnvOeQ4Hlx4Pn0JFLYANyiYm5OlMdn9XMBuxtrRLiXvB7Q90tUKEQZSMyocka/Q5wSUW4zJu
9xWpt9th+q81tvM9WKjlB/NQTjVvATqlrrsEsoI/EcbHdOUsefTrgIqFutIhNGaExrCcjGemDS7H
vHlHn+5bZuGJ26DhIPV61lCMJ7zRJnpMK3L6ayAA2QdudfuhIr8NbpGc04XGuPtQte5Ghkoc2coI
R4gJKO165DyyRfIsX8kcgtm1YRXsiZ10NSP8act+AzkdV64I4MBPMwiHnvnOimauemHmTBNSmFrv
+dD75yUr9KsYmLRHY3inxtYin4qLv6dkjmxeoveTH2/iKlYd1s1IHaWbDHfKcIZmiMJ8uQbTGmXo
6Q2KTDTo4ohiGu0ch7jSBNWWSCD5OzxHERT/nH6Elgqe1NcG3js00YIDZeSW337WftKVdiS3cA3y
/MG1kxffSiOQPUoPzAVIXa+Eg1Jt1ETtQFZ/GTqe7hlY05/AlIM5uGwhGeXddpC9xNw+KedQL6yU
eumoZhjk1YqdW3+OW5ySkAyp5PbxmnGR/pM2RbjVM7TPJqOkqRlwo5G0rT5F3lwjwzB5jB7DngWq
Neg02PB3XC+JxPr1ltVi3OksmB6Wm+JEt7E55rAKCfRgCnHDi8yZ7QsLB8RoxQw86mQjGSBuUKIX
tu2ICdqYcl0Jo4HFLBncY6zZGy1CnM+4ktRjHkpM3jiDL3meAk5nuD9kimoAjw24WvEQFgc3jeyX
2gTZV8FUX6/yUGF7SNP4aMay2XepN7HaDfkHPiKiqehz+xDn1truUlB5YVBdh7oqIe7iClzVQeUf
HVHLv7FD1MkhWo8A0MuAtrjO+6mSXDxGeWFf2jphsGfxUR9dlaGjMD8QoZ5PY6Di94qaOn1OSUc8
wbb6dsYxP7Uxm5hfTRcVOPLFkiLYj9NCgUHXe6v/wd557FiOnFn4hYYNumAEt9fb9H5DZFZl0XsG
3dPPx5IgTQsYQVrMZiAtWkB3VWVWXpo/zn/Od2oJG9BP44EIjIjea+RuQvCVY7ynRlgdCxGMBaxQ
QVM5bxeey4p/CLHnwjQ3pLNHIkijd5tOJsjDMLOq+3Cc5Scm5LveQkncMVbN1irK2+LKRxzUSPBT
cTfgFnsBufjaltxRo2rDddxnpcI5SaCDIO6ubCpOAbl2nm361w9h3YtoXTB6ylXqmpDjG4aI1W9k
Ed5w762KFe9BXDRs5+vgCni4uomapH9owhbLFgnvTUTL4HrKWQwRA4C3Z/sjlkazhx1imaPivdIr
eUPdlXUOI2XsOJZzfnG7tS3QCp1FG8X+4aDUGrjRBjboqLoQbte6Jm/ma6j4NA4ekDOug0oAFUty
PqcedgB9UpFJ+htDMTBNF3GMHkRY/qB7cONq96NTQqUrWyElEkKHTgxJ/WdhswHEkTPdlAF7gBm1
4DQ2VvOU9ErzCrEmCgAsxbLYMus7cMlVhxEFKOjIzU7HbeI59ToG+fxBLU9KEQN++bVt5GoP1w3Q
aaAMiAVQVOOS8z3BJ696mZukfm/oSaelSg3BN/AbbT0CWx4FniA5gyQMnWA9x/KjiXu4ctaIh2dX
hJzqW1kXe+El6tkt21+NY/wqO895HNj0QeD1aGzgtY9nsqvyT9+pOupDsgSSj+j8G7ZIVJY6uXqZ
FwckayGTiINt7S0VZUwkUfnIkb7ZS44Mu7pP5wdB7Svu1Rj2N1yoRHcNsYImoZeB4RF7kk2Nshg7
jN8UVwnDe0WYge0uzADdRUbbGb/gt4LhsFEKeUhPvEmll6YHU1OtzSdRH8Z+np+LcaYKKP+oXZt8
D/V8a/hR37gjQGP7TGI4aRlVxd7K32WRxiuIrhdXzI9h43Ur5PL+kxDkTZJ2DSVWaXhkTrlv3HqX
edVN00Tfdulv1VQ81Kb/TdziIR7dHw5NbEZpysNQzvYFcP3ToIZjlsk7IsnUBU3WcZxZRMqCiGKL
JrlyI+/YAC7ajOwatjwI0zVWmgUuvsncaG9P2fw1kgnlscnWYENqJ0kg2XntwzQifZHcZ7d7TDRY
rvtSdkLew2r6IZlg723D6Z6k5ZLvxPGesLKYwnsjpGEJWRgDrYTxPY80vwY5zGGWljTV1p06pW0W
bhdy9K0vpomIB4QLxtw4oB4CeYucbxOGlNoZwz2rXcrwiLAaGyLByUOo+SVUIvmNNV3NoTIOLd3T
JEpmTgvwIDpAk250BCVnQKkqaVQpdTff4E+Pv9FSQo5cJUBa3Lkg03BMwy0Wd67dUBpYkXAiST6b
PIxp8NNMOWM87rOslfw8M8oMI10Dlep1E20dlwT4nKO/pgOlj1mQ4PYnv3Rhb4IyyguOrWZnD2tL
heM171zoRTEmOXepmShwMrLoZoLIvT1dnSOlczno9gZL0V21hCMTWz1kcwfwR78VLBh5mehHethN
xPM5P0BwaHZKlQs4QJ6KvBtYMzvdfoB9cB/ht87c+o7++nkLPap+JZXjPACkw7JuJ9SBTHZ0pSmd
bp2hXtSlLN83uCyOwjaCfWn6KJ2M4LcyVvY1Ipq1q3PP3QsS3qspkTXZKS7v2R6Go27zgclipLoq
vpeity5uNxhHqk6zazBhgkD99pOtF015yg6/zx/mbvypsdMdBk2Z8WQZNps/Z6FCgdgtLoLbDumn
ZRUQR2P8LO2BWzYM/QdrGtJXwp4pYncA9GTL2r99ahRURc5Uvrv8Abm8hLHLPwg/3cPCoi0VQEm1
nZD28WHxRDBmC/hTlOOpdYu30HH9G7wpXG19SNOjKGKFoaAy3ppSJds8z/i0gswEVFHOp7mfObBm
zgEwJP7nvpEcI5PwbqbodcsTLic0P3e7iL38uvYqOKmFN341vTVvEggqlNuaVf2zAl/8Kkg/UyA8
8hyifLtcuWWMeDuIwHkZSZxgAfLSx76e0PbYoZNYXnjbck6vceI+cTEw/OhuMk+z0dZUMFYu+bXR
qI+dDuItxpaS93PC5xth2l5x/nCXvwu+gmAcb3MClo9NWDET2nGr3mh6rM/toEiTM2BcCV5S2tRM
05OaBSQePRpf0NgmVott/MvqPPXmGVNyTM12fPqvEtfx3PnKXsXCipa7CytQBdBZ+INFQ6H5aalk
OP+XlsmcIHSIFZGr/gDUC39v6LMOTrybJGZDLj0/ZFqI7zl2JjesJKa7/8h3/4p8Z7nin8l3l/j7
R9R9F233HRf/U8D7/fv+IuD5f3iOjTQmhekxCirvb/1+/h+w95XlA02R/8C4QsCzpSNc0/U9ZYMC
sP8u4Mk/TEF1C4K5jdxGvee/I+AJ/j7/oN8xMJo0YPI+hlUjFn3vf7S08CBhJdDUONRsvIcaW/GZ
psjbMoVmMkCy2YWCo3gkGvo9XHbADoPohj0gcShTe08SW8emhh97nUvgQimZS3S+L0JBbyoPWWuI
nHOsJ27xN4DJIfBOKpilCvdTnDavKeLFqsmUfYSIyHovwbC7AgQxbCtHkDuv46BuMTiWvyLm0Y1b
9i0V1lmwxjA7A2gBc8qWUkLjzPIVZmsWIiEVs3AfXUC/bLhUn0O5NqM7wvgw5ky8h6k1LCVlSbzv
iiLa+VYR7YM6kQ9urd3Nf+6bf+2+4Sr/32Xvix6/869SN+Gfbxp+019uGu8PYUMoZHksYGw6IO//
rnpLh3yuz//YNC83wN9Ub2H+YXEhu5L2IwyDf1K9uddcjz/Ll4uRwVLq37lpHPGPaDiCrniYHO5s
JeG2mf+gek+ViEJHh+7Kpnp55ehx2rKHRwcmE/WjZqcG94TDLGFL637ySUWLGp2I3WjOq5SOGEbt
fLsEw1dxo+y9Z/nqxbezL/hB3X7mgLlZELQ4R2g0yr3PCgtG2bjvM7u+qCbqi2//l2N7TyYtB4A6
iDFaEcwRu0Ev6IpLBzz1JKfwQRoK3wKclNataqbbGiEMNWzjKSoMbLTNMwchGg2i4Kse/eG9s+hh
gD9OEmKIQUwiWeCNMCWEGDwjngcMrwhxZhLJZknWlSl/z5bm5KKdd/D/zU1U5i6mH5PZ1xtGWAcD
ed6oJZHZFXvpTM+0OX+EeU+vjZ3eU6gLmtfku8QC2tf7REzpSaPOrFAzSJ5p60P6NlVzCTHQov4h
ozE7+R2TRd6W29EKzgpQE4hvR+2KMv8S8eDs485v10UT1gQCYAsMGJd25owqzYcDnAnnDfUP5ODK
nESfR3MK4itHPjY1AIxxD7NQDc9tp9hCEOAayZ59MbBjqgsAlhxcHpPnCCVmlZmI9uEgnwtzce3R
AnzNpo4wE5m1dYLySZsUW0jOCCi2xmWhYVKD2NQ3QzlZ1JTT/h5PE/Vv1GxGLifBdvYXd6mXM1vY
V6SXhG+0YW8AGGFVI82vRdW8OJMtV0GNgz2ogfTHfk1F4JSBKmfOMLV48XT5ZPYB3W6CQ0MW9S+k
N7tdytAvhtZaYxbSN1C1a/BkGGf4SdODF2ErJ7l6IAEZ4hDE/R5Z/Ws3lAQm7fqREDWA3ra/dq5m
piyKcms2OVdvhSrInkIs3wHC6GcAFgw6zkXUaIaA3+I1Fd43cx/QnRLYX+YEdlfXBFOzCmOaa75r
cjI8wnEo5NTB8iQ4Z0vWM1xUAgJMjIBI6lkx3xph8YzJf5eWHqtqbBEIu6+E+YIdqaERx7uqt6CQ
23VZjc26Qe7f5o5unobKPCgH/Q4w8c8Q/MG6LIZXr0XiSkrTOEYttVKZSloa1DWH9PCpimgLEkbd
H2Ji/VsnivbKocdscu2T3aoDL3lUraDyjmVNjoLvHBA6jQDFFtIt+G+MnURkcD6ouHlvJULIoNRS
kCSDQ6KnEAxrfzJ7PR76DqRTotTBn5x9RT5333N9vZpd89V5ZrqxcGZvsPCpTRiRkV0slru4Vx8c
7H6ovn4mIg1BjsrzDVt65De+p1Xuz/4eyp23jiTfZ9ZnN5WP+WB2+UGXrTyn2vKplKzmyxiFFfEd
e95w5iZXJEofLTGCxmvFHzwTcCzAykL4tM2N5aWvjWqyXexiVMTc++jg8YzjYdvNiLGQjx0c6U22
CSJOz701ZUeejfDpW2JLpVCLFbuOoFuSD9opA17TYgpRtrvuZowdqqiYe2Md7+qKV3koTfzVgJgf
JtmKJ1kUCmzxkG30nFnANXj6byxrOudOd2wT8FiW4cXbhLUFaZ+2oJ4rvjehDdnFwFPFiK118YkN
d3yow+wYOJW9NjLZ0NgC7NufyUMMdgd9afpaiId7o5uXOtEgIPhCRh/hjkFEPlO7oddhPXD5hfjS
YiYQeBlffZBfiHBzi1I3gyG5dnCx1K/Z4KcwZ6MDjopwm9fm1xzyKSMl1ZAwk2AX4PfJGvIbJUbb
cyKxpmBC8rl9+H6IXoTIB/I7bTT1RxnsYOX019Eef5aLNS5hqeggnx+dEFieDAb1f9O1+P+OZwsK
5Z9NLtcy+1n2n38aW5bf8ZexxWECgUhHi7dQy1iwTNt/5dl6f4B8Zf7wwK/CW2Ht/rdlvWLDzx6d
kINg0Q/g7++zvvjDXeZ/33HVMnI4/xbPlj+SxvA/TfssEPjzsOQpvo6J8P7naR+QVlh5MK42SW6a
nxEOW3PTB4b+ITF17czBSaHO5UFkbKCwcEMDQbhG2aTOnglecO3lBN8ga2V3g2vC2dN+oLfZ7N0h
Z05vVetXeCB55+8gxbWXxqDYSNteL6m185GzZZnfGPM4PGbLXoCVSfLDA+7pcRe5h2SorKPljeNd
k+UQS3IeeYDrRZXs3cnCSFc73S5hU76LE6T9HCPYiacMEDLDz5HJmZp4qcdhzm70t1sVA/UPM3I4
qPR9XdHFgT+7K1vrASwhZM8yAKmPtg7uW5HiJ5hh4RPQ1LhQq2UHZ9RGirxaY6DZO3SfnMUq2yym
WSHcTLAcboeXwnW6UxSZ8yXPhV/vnaSZ7qog765k++KVXhy5jY6mYj3MCUZdXs/UB+iO2j+DpJU3
C5sUo6PhKybVkTo86+wGSX4b6ko8B7r5apvf+M4AE7DTWV++lSP129F4ciQZnxln7b2dCeOk4Rzu
1OInHkftnNpl0VKX1XdQjv5GYj0GSRhc+pBQeGXX8i7rzf5G403JASpp7yHA6Qlcb1n0zYuZuSMK
9YQ5b7BXaswak2WxG31ajR09lTaLvZVPPuegfDf40nxCN/q3SdoewnIbEU/hzdUDIQb/T1onzwa5
7RZvdSrSemurbIJMnE8vYVST2sokDgs7tK89XYLrkL3NCsNgRaRROtUJ6wnvI+iDX6nl3wQmq5kh
L62T33oetVT1QIrQzfc6LRQqKESvfUUt4SZhAe5tmJKXk16hvrLMNb8m6OEslGoDn7DDeqUUprVB
lQQo4tBX2PaIguZiPm9qLOJJNtWHnpqb/ey6/YsMtSYs7IzrlCKDFHL9ge6MekWnyiu+O+1tIrN1
LynH7FUmRoMGkhHnO5oYNQF4BBZXfG0x/wP+ylalK2diPRT/JNMiYc/xN84Nh/gcBAYzVsdZPiWL
w77E/ADW/9H87bwH02eBYhgY9dOc75YZJeewa1BKlzTYThe7PlABttu/PfxysfOXZZffTi6L2tbH
BJLBG863aYYvncqC5BkFywcxWJXP5OV88pfQsKYRGym8yN3sESFIlzBBsMQKOCIQsMqMcIO1NtrF
GBNXRYOUid2IwQwPyAphL93Ax/60M12cpsBh/+JR17EKsjBFPGb19COzi3ob4UWd1vhi83NI7H8V
x3SMVlLBmrfLe6WTgSXuOIHjIKosZbM184QTvOhC/whU4js2QVPYCfqxwPuLLJ8WlOoMJNeBJf+0
DdntOzV9tCm42TnuxJbut+IWoYU8LGbR+cEJ3REfY4+ADMdkZeEax+BePMexooe6ZiEwk3OhAA8M
6Aq69XRi8h+dlQH6Ds+SjH7yt4PNE5OUe5gMBFnB8LzNLAdRzuAcQ+lT/qgiC54P/Sr+qcUiv/fM
rjyks6/37ITlS+/YD2GVsTzBT+qvqiSBQe2zPyFjSjLFjFNr0YF95kuWXfvaaLMDDx3/QsjTZxHO
eefZy2qoJEvScT+zUQKtsjQvqK7vztk4NKDb/Ddjkt6nnkFChZ21hHdIkhywVUxMt9PGpfE2qeAL
OUTxt5g/LoYh9MlPDa7qYcndRM5tOcTjNV3yOOXvaI4Ap8Gn0kcUKY0D/o+yCjYtGvFa+sCqXJaV
N6xfx+ewjPmKUujq0/PYiBXdbDibrjcl/3Zh+9JfGPHNNO65Mg1r382t2EA6C24woWYkkkdjoTNZ
2L/rVpIx0kvcCMR0QKO9T2woXuJImR6q1yGR423E+YvouRvF2yE3+y1Hkf5YOFTwjL+jM37jnxqY
nsdo2bYLAmAY9sejTvWbHY9kBgYiegEWlyd3iUctSxU2LrxiDpbFKWwVL1GqtAJHt46Xhr9gSVmV
kRuwI7OyeeW6RfjpEbXZjombfttLKitAy7itiqomSuZUZ8OfX8B4dx812QGYIlN5MlXCw5mteb3l
gS5W9hL9UkGd7RgMe6h2Q/NK702yyxsXTuRAQHwJi1HZdo5U6PyAcgOwPRXzuVkyZcqwB6Jev6Nm
4Tw+9lFS3IiY7RaO3OSkTDobVhEPxENI4hyMRVuQ6Ar5x0RuzW0IW+Rpieu0MWDfK/xNGmTJTRaF
04NrW8BGlgicA9BsD0RFPDRJJV9RuadTkjbDvqmj7IzkEd9bdV0f5wrYSjT2sMSd9LVdonYJNnzM
FUnSIpNzclx58WjcGEHnsFsekqv+HdZzeNk95qBHmO2H4FwBjNv3VU1yCMIXRYdEmV6M37G/nPcK
d7agYtgEVNmvq9/JQGElDQ8Yz3xIfGw/qxlfCg2AmBu4RfK43uWF6K9DNyWUkYZmBEEGLYb+eHNs
D2YSX+O2PU2EgLc91MmvxiBFssYvn57U4GQfZuywSlcJpYp123+ZGRnzVfs72jgsKceIld1+rLkz
CCuHTwZLBUlsr9CvCEDzO7UllEm7In6Fuzcf+JCqdW+UDozA0CgfBdPKGaMcpn/oXxld1xaZrSxg
p+ZPk3UJ1Fztgi409j5yyWs5R9Mre/DorcEwySEMcvAnvuzm0BoWiKJZMnIkrl7TRTThULZa71X1
tvhFHt58LtKg3xSwZAajpjNm3hNuG/LLoFoSpEuWFAm4f4+IFC0xMvdhSADeNA71VQYOC8ZGN+YI
veRRM14OGxNIDlu5MOw3+LeNa6hZjldNSt83/J390Am4MljcDiZVc9vZ8wgxzPlE7lUFQO7H0llb
Fgk9OKIni8tgXbb2oeKYxl1WfToBJjEZ84kT37mzQEHijZIcfk2/fp+0hbk7KPS7jxS0sgJ73yzB
Io/wXAPoTDRg31xO8B05mObYmUMJz6bXXOf6azTD7wUQbXniYolEbEvt32aSqD+Zex8r6PKK24iB
clemFG/rtSht+bh3KXj2a/ImYVHDEot+qZSmiE5n1VUVCbVPphPBqsqMT6p11wqSMi+cg+lTgx3G
FhMBOb4bkX0afv9jMvSmcgj1W4b1mGl97oDBr0jbv8uou+1ojuK+90gMZZg3mzYK73iH2xDehzvM
I9h+yuAQF+RqKs2TsZ0N4jeR+2liBgGVmhA5kA1G216hxqsQBHBjRA+O4rvgaMnkE/TROm9d8GX8
YdSSnYNMRefMsXnv2U+9Wxu7KrUePIZ4xfYsIZaygbF1oM2Siuhk2Jd+rA/1jBFGub8mXxSnXiP0
D0W2UwPfTeeyuaaiDm/f4HTjBmEjvwscQf1zYzebYeIur03WgXaZ8MFaBBwg0KiGR26Ahwx7hOGf
YDBfutlvbkJjLq8uxWugx8JXb1ImmcV6U+Vm+k6rWrIxl3Qd+0ibmExZ7pV0aaXiUriPLKv5HGrJ
GnQsKrWlfSC/GLTaP8ko/YpMBQcrgxfYoe6taUjNN+zB4RE7xtqxvGxlFO1eWuGt685PLKtPc8v5
aMiz93kq7Gseduz1QfjTgBR8ZbFxP+nswU+q22gYQR2bF2fSLRLkgDHD3wlcUDs8wQC/IlJXapgY
mqqdFyf1qk3898x23ktZw6tIS7FFKNbYKxaoEk9oA87Ygfo/UBpB+e7Fi5vDiW8hpqqLGSg4cHmP
HycZfsRK3JF3BZRCOdQKnAz7eDKLa16Nn65lB7sKl8omatQKxMDYv4Yexh3dqM8I2f2FelnxHEMg
enenpWGpqDNvi4jxCbJkPg9G6/CcTG4QsHbjQGdbJKadDFvS5wX+i9y9BOIypHCyTcq9omWnVKY3
5GV5ndT2NorrdC2LFl+kb8pd2BW3nJX8E9qSz7lkNg+4LdXJGJPxWHv+I7bnimkAlMQyPGGrXQty
zwd4FRLQleGZWy/WjAZBB3bFmXdQqYN1CKxo15XDcfYsjly0F/d4jrFUvnlUYK76scnuQpCO6yla
OBlz+u7GLmcL+HBwuUDXlSlTdpCXNccPsC15ai15mcvkZ/Vm8HA7g9A/LNQmTFA9X1dsXT/Y8k0z
mS1gRdNe24i5Fxo/as6BOtkHQfEOvJGpbKEmtYtnqcLgEmCBMBwHq/tog3nCtllhxaAfBl+453/h
LYVn1XLzc2OODbKUXyPDt2N+1iEoGQYnCvVG+TMf0KLFIG9l2v5KMQCwQxArS1QfaN5HtwJKE6RX
x+ZSwkh4Ekw1NLtICyXbIKVt3vdhve19c9oUUWFDOVBEJ1vCzDYP2OFnn2F8wBWyipKlziN+LqL+
ADgWjk2Ge7V27nXBoAX6GDkRbEViOZtCcnqsjGIjsaGsZegM2JMx9sVNteZaP7sWV1IS0gjeohV3
BsJ43bjhRib6GajCsOL+BJsJNbvBHiKx5x1y0lv9QgMxQRasRWs/11X4NqeYG/K6LrYdb0Rsq1+h
wX/mMODSDG38jCOzYthMsWsFzYfwxXM+LFS7qtj59STWZaBvgfzNCJS5A7tsaWzHhlL0VMTqIdg2
br/XqOMX2+j4a5nFtfBzBm/ahJu6oHi6FVsjNF5YClBvkIWHIhjnNVTvPQLGtBUBlYqqmG4DN6Z3
G2IRvLMdJ/B0PaS/kpmv4hEfFPBsERiewfG9dD7Nem1MITp1pm9DzFNWxq2LbOht0DBuMeKb7IfG
DKVcvaSp+06SAN60GZ1bjz/P7kruhn5RHrz2nLX1kaLag18P+zGjLpVE3AqG+bcihLwpPNylbgen
IB4onqT9vRxNqpsjfw0QmWNjMA078K6nfHReWYOQjh/8J/LgN43BLd1AyeTN7Br5G5/gky68+9rv
YBQmD34a0YtR0kcI4wFXOAMSMTEcVOm6FoBVvEiTQ+ZShv2F6RQgSkCaFiF0OM+0dA+N/xGEut3N
Es5923R7c5GOHesUUZq4wcR8GXXQbmDbmaBIcfR2Cnws19464Cqt6ukYlE/0BxXbGXwpO+3bkBe4
l2VfsWJ4ASi4Tz25HXM4ra3Gb1HFsHza4JONIGdjeauZVE/slOln9F67DE9OM3NMGCAqNe2VC54X
gZ/xKROt0IwvdVg/eQWYNCC+Wy+R2zn1zpwL3+ai+Shz+Q6AHgPkg+4HYBRueJVh+DEUWP7tas/U
dWnJbKkGQbzp5NFKgHljUD8LJigyMruirj9LDWwqw8ulPB7Nwie2Xb3OPl0vVQCaKty7tvteJ/Pa
Bki4MhF61nz8bGna7xKgzpVFztbq2NSkCMzhYB64DN/EFGENV93L4BreFQn9uzKOXhBfCusSVu2D
1dWHZpDXQL7wdIp2Zprel/ZrKItjm3rGGnIpnCjFIky5YOo4qXr+aydoPNdMI4E17gzuwiri7kgZ
hpEKSj41JHQ5vgSWd0vV8p2RiaMvvvxWQUEaA320IlZjTfM9xPlwEyUACEX94jn29zDJDw6+HzEK
4ILHpobB0ynM7wdkoY8oZunqeWJFSpdndrqSYSdZml6crt5QuflW25xahuF77n+0TUZwnsJZ2IFE
oOHMEBim85rcTIX3qqeVYgJ7BrSwqgp4hdOnZU+/CtjIxAazncPUvs3y7ACrgoeYSWrVSbtb2hG2
kvTFRtF75wmjoWMCo7dQgAYSXfdryb5r3fjpOZiWcLWrME35xq4mFb7Oq/wlCcKEX0RGc65Hil74
fWQXx9UwcUSTdCWuGlYBgV9h0vBJpPQcZvjyzHEjiURgbvSFZuyslrN7WpZgaKRqWeH5jxnFxlPD
ayn09Tb1iy2Garozgfbi9ra2SeGeVd1+SE898CiEgA0Cq+je58FB+QqfeiUoTlHiQnx8Q5J3Zdox
BbxK78kSX13HwR1syQ1dUgyNOuIhM5o3VsqrNyWzpZHSV0oEN8KmcQPplzMaVFQ39H5WNEutKGik
an7M37us/GQQHldBih8KjepCMPXWVjokMrEsc5ZzrdUTPHLcDiseL84+AqzX2JW79zVJD9uN+AY4
/7SzJtCl+zc7ZNmjxiNAiSOlY8deVkwSnsCkyuv+N3DSF5uKFBH1Y2DIOpivmaqfpBy2SR7y7FwS
A1I+VfxctKt/hOUbKAAaQrTeOS5u9maXxv1hEN0Z6c5dAw09G1Z3MLkbOBGwIYqvpY90M4C+TB35
aSwGOqCuKu8+B+WuGYd46CScLcUsd15mMP7Q6hXrm9mq7r1yxgqu+dl+q6S5SXLvmejdjVY/WLB+
hGX3XfnNE+0ZntN8FwaIDsHKc5ZAuWvUTn7Bw2TtG4Xq0vY/sWF35MuIlAocv10XAV3kms8gAecu
QCJ609hYiNUUePtCF18hEohy5S9Yd2sI/AdISDiIPe+5q6GgsEWGja8BdGsmMhMoaKDQ7XxnY/S/
Ui2OLHKrVdvnJ6X0rrD5/xr8mQ6PUSXfW/tn6PIuSbl6YvFpTIyBpbcNtLptRvcrSECoQ4ZDX+PF
ZliEzMXbSFA57sjPI5g9G7oH2jFt5RBCuYzQIeHmxeuqBIprGJ68RIHxNII+BqwpYZlCqDH8X85g
IpSCw6SSnjZs+T4xSRA3AJMjxU5zxROioxKuuXrWz8Zbbk188g8NQ2fYvPYqeLM6tEotb0nlQuq2
qx+StuaOwY7c8T4GetJU+t7Lq2d+UJTXJ90+csH9Dc0Iqrp+lJP1FZScMiIB+qyxztw6e7JjPLlg
1w6h/ykjdaoyhPjC+FlqOnMSFW2JfJxI/98Eqo82vEWfNVyQlYTFsPbniudHoo6wDx9S+3Xq7cfe
Mh9t57Bk8AQdqz0uDI8CusXTUBAKmO+j/GfuszaJ6/IoyPsoyXv7pxx5IgfOsWNpn+nqAiO66i+D
DuR68iWvJe+7B4XSVOqFMXcTdXeEvrAR1Keyj9+Sjpi4n3/7iEFwnN4tNCOcDOm+GOgacYfN0rlH
OOFYIUcR1XLu8sEbN4aveYMY5uc8ktjzxiMggJZZmeEoQqTVdcxjETR40L7Cba0JHRRvbFsOtVfA
523jozHAfGSjs0tTRDCfohOK7FaUfgEO14BgjfwnLLSRFdH4HobBaxpHrxN1yIGQtIiaXwreCH/P
qwc8KuflkjhMFgkIjFW/3H+jZqwzKhpzQkM72E8qyn8YN1ZS1w2+t2g/YU7rhqY/GrIEROvWax6b
m6CSn4nXRnvpYmot8BBX5fDT4Z1JJ85WDOLQ6hC3hEjPaYU6Z+bdHuV0G0sLOmJOpZcYaMqNx/ZR
ldaTOfJIXzrHZkIp1pA+VbwmNrNqH7y8wFFP803otlB7ncM0pQB9VPbgJPZ7JWOOKl39xuAAZO5H
S9MuhvbAkh8ynA4Bz4RNjHJ41i47GtrPIO5RUg16xs8eKowNlxygDs0n/MD9u6TTt6PX4ytirYKV
+r4hy06flvsQUhzMVTLh9+6791yCo6A9YysyD/feV0x2C3S0ubZSx1015VdQU6cSu9W+jmzA2cXR
FdZxCiiLtDaOVe5Htz7QeF1wJoK4jKa7ZlTfVtQQCYKpqGcwkbz07AIGDOTDUDXxsesWNHRBT2YR
jcaqdtRHF2W71g3Otd0efMDLtEVhKbJwnjtn3/NewAi1LOOQmnJMOpPN0dgjk1aY2zbU19SFH4Mh
Y90DOWPjmq0Nr79isjrS3LDNqnrLcv6mzaqt1UcKREJETyJOyrMtCYmg8JI7CnZTGlwb9ZKw7YTn
zGPOc88eP99orNdws7bgCG7d2HuAvrfu4Lagy79rToQBQSWVdfcwx+K13ef3VID9HEx6eHJuH3bD
IFPsU4p7ku1eSejSK7uNqYe1ajqg8yMOZwvOVGpdO22x1ewNfr7pyh0eYVjvQzN4nZqC/S1Qjmiq
vi3XJr6b/UzjT2q3x/XUM6hO2d3UPFqaV4U1dd+AYX/llvU4lPF933GcKUvGQyHDc9lAJf6PwfJf
Mlh6/5QrcP3Muj+bFJZf/1eigPuHYEqjcMaVpm399hv8xaRguRgocVf6Nq5kGxsTfsy/EgUc7w+T
wI7pS9v2TXzmtP7+lSjgQBQAIwAGRQhMy67zb3kr+VJ/9ijYtukr2ntdNBo804htf/YomNA2aWbE
3yV4SbOM29oQ/uDnrAtP3xfQJuMJ3JpzZ2Wfc3Sn9LOmIMcmyDBF9yZqioOIPiYXKgO2bfs4cDWX
7aExXxBUD4TjCJRC4q3LdZNgVpoPyrqfbQ6l4m2uQJpDfOJLD9WTPQLG4T46G9UPEGS+sbWmQ/js
jfc0o8jmib1i3kvQocWxI03twFojFUDAdFOWh7nO9l619wLUJwoWSv6VJO/txUdao6C3sdDivo+b
7wwwP7tLEth3FQJF53675R2Vrbxzm8e++G/2zmNJUi3N1q9yreeUAZuNGPTEHcdFaC0mWGQItBYb
ePr+OKdvdYq+mV12pz0+lUW4O7B/sda3mNLXX4uSVPTPc10gNWu+ER961evzUROI/sB5Ex6OKeki
IwIjoaGYimdCMBxpsp1aF2w26FRSKBKgoazulLdrZ7HVs3cTpngl73Sm4/H4BifmUUIImUIVyBl1
o6CUK8JHbywDowaqU8VnFL87eLsBA9kjnS9fIk5zYwyqlcnNUj1zaqxVs29MX5Mq4N7hv7yZk1er
OVKD49N4oUqPm2QjWRpgT97O7SUrmC2bESgm/VaF78jZCroZCR9dJ0Xu3V3uNe+NE51EMZrTYoCV
+k0uwBKi5NoL4/thLXucg2yjXZtle4zsKDaf9WQ5AhGEH6B22grJkv1FiO4zN/YhjmO6x26CdVJy
li3ZHlnE1USdlXAmm90EXxLyQCz2NHnb2h44iccdEJ9Lwbq7Q3dmIn7MGVjFHeAFE5fSus1+K/No
q6XcOmyj9TM1xqeECSpC0W03pP44J2w3Tbbzd6KBy/pR0to1SEBLR/lWf5zIHG3bV31KfLPKt6Vk
uZu2IL1sfl+xn5Cy2xJyFjvTdYhT8n/FcXy0madVOuh3qhzlnOOJJ7xBbMqQUA1Ax4t7VfeSCnYX
JVQXZn5igDSOL/VC8Fx+wTyDD8rfwJOwXjGSrwbr0IpKoShfshl6AW5AXRxTTGsTmvx29kcx+Q1P
m1vDsGoWf9RbMKz43UOTPaoWUJEFJJAcCAVGigjTMSIEwQC3zZi/FO9FlhzKYkXTghID+gbabA6a
yYBiMPmWw0TCubZbPrh+Php3dYblJvxbk0+AevRZXf+atb16J74XQf39gpG6CZvFgXPorJaI7ywP
ANNNL4YbRVbOFxZdpyseMpala4ALo/jFvI4E0msNHGPrnltNepxBaHB47+qFaUXIeoOF/WQDMBYG
uc8YyK1rNFOBDePD05xtbXwrp1tcnIvrkwgAi53lRcWS2MC4Y8H916tAMYVqM4bW41kV3y5NUDna
tliN1ig8LMVoQrxSJZmCJlB/9LRqt+b12SxmRpdnHDXgcm5bHzFgjrTUzpjkNUVFW3JM4zeG5R1r
8hEho7onnon8rg4xMCUWIpf4tmAajon6OxXcf/OlGj9xYH75UlfF/Hdf6uDgUqtWpfmSP5Dccm0R
0rIqQZcp2xTl6wygsdSfbYcvZW/MLV1O8YffFTHcr78rRE3blQ6TLE6pH/+EctRIeuxQsGWGs4P0
tqHSyyY/6q7zGGn3t0UgG98usbOTCBfo+c1byz6W2nPjHIl3yEhr5L1kPurJOU+9Nh9htEfuPgcJ
h61Qtw+1PvAyvfr9N/eTlWD94si3R4zqrH85nuEf/2qDOwZtA9FGrfdt6FG46kRtOudU53/4fn4O
mP/7QoJUHZOvB+j0jxcaGG3g9oFYxVOGuZSVO+ZIdyIMFh/4n67l/PKxDIoEHeMCJiWqctP68WrK
ZaNiwi6E7XfulvatExrHpFMHvDyHETRyaa2qY5I7UvGsagz3UuwNecyqnSxWfcNF7jjs3RC+ZXP6
4IJYNrI8iEjyhq32xHrcjzjnY432GSVaXlZ3aVT4Sjxi5uQd3H9oLTJgSKesZY4Jzaa+vs2HmgHA
pereUeXsmUJeE27auQrOT3uarlh1NO6wEyZRBfNNG9O9GfDi7K9Zim0LbRxaHxlfGT4llo0zqway
5XF3vIK4O1b6dD6hI2R1sVFq2jltfjDJjEdJPMTNsW4jX4u1Q5Tv0uWr0K7poE4tyvKOZgXNWMrC
qB8vETeb1ep4IvcIoG3Cgeg27bYP7/X8SIIMAiiyOm8qAXrSqQNMBSiXWO/xNTgvMNECVDCafFyP
YYcsE0mwsWVvRLNurJaDF8NhYiDlsDtO4GvqFwBJ8KB+GDrKNTJvFjIqtPs5Rbaff8xucdLZSKTy
NA8Mor0v1/iAT7kR+k6D2q3KN5LykJlfOcYtqsWxJ1P9mPW3IyeHzQaq0Z7oFX2duBROAKyb/QAY
1IVqQyTJoLHqWZfW/qqk0eZuA3QdIf6wUfG8X8TMDqDe2jytpP4xOyG9DiJ3NfH2nEltV1urO2+Q
wrQ2kmkGgs3CSGIp7umG9hCnV3EUGO9R+fBFDhOS167HllEdZj68YEjucbQtDOii9N0kC0XPjTNC
RCoDA3JyiFugNusm3ADl9J7GDVSGEVhB41fmCgwR26Hdyug8jzy/sjCLUptxuZIES6+1ELeEuKwf
Mwc+vo1nYA//CMwRuBfoM/YjGT+7cWgOjn3dI/pxF+ewHqkCc1ox4dKnkNHIZNX/zgkhBAvlzgf4
7JuJNQjaU4N5Ebces/agMJ9BYIDu458N0UFM1j6SiOjkGZmgUD/jk0y9oyxQuLtQEsAFwXzHCoFw
r7tdTHmXi4cRBYywyFJ27JNBpxw9uOhgGlcA0BawnHbIc0i4h1oV3mZ8EnCbcWhsjeGmGd6J06T6
UtuRWZSln8aZkoA1p3IClCNIDkNqGFjvxdegbOoRe+dW5i0kdzpjdTRIyzDrr0qHH8gYYWSq4kOW
2YQrCcKC9ZC5eKCeEyY1M9QnJuHECJpHQOiUf8r9XOxi68bUdd4Ww/rONB7JKh8kENPlIKi4CgLG
FrLTR6HdI7IZpntd6EeNRBRPEVGQm5tljLZGSYaXeQWcECN7exi6dyQ4+856VjB4Yi9GlYlHPIzu
1pJSYRQZmI4X3QgeYAzi+r3sntA3HUxqzTm7smw96IcXPYkfrCnzF/LbbdRU1HeiYy180Xm7yH3E
k75ZUFQn0Rd4EoZDeHcSZ4s2YrWmU3TPFKRzr28qRtCisLdqYiGeXueYLwSrZDHfLpSj7vDkmBcR
r9lufGJdsrES7ksDU4W17Czb3Jbu5M/mc6WfOmCrOKbnccCkdSzZLIVaHwjz2jigOvMtYMbxY6PF
p6jjHVtlj54awWjkW+KcdmsrMRj5leMwRsWEIspl3yBLkmW/gyOIr9/yizj3NUYSDFE3ethdNQaB
UfZEbAkgUvsoWAEhPaUI4TFuX6MWNEHRsIGH26kekQ0Z5VdJrYTmnCkFYH4dfgy510n62Dn6bqnA
+t/l04ek7Wmq4TAVNZe+ZYq77+flFBfwYjHa6XF7o3U49pcj+/NN6bBBba2tjbBoUbhYsGzhYIK3
u1kEhKHyjqOhWxlbfX6vq7O45S5lBeCiXnszGAStf0rPzMTQrjP8Jw79Ct6kHTyFrVa1lFWo7OS7
UnLrGjy2eusL7tZe3yKi3ZlcrpFawI2EtR2lj1FuB86hjM4WL80uYuthOk9yRuNW+lCqyQurTqn7
YRC0wCtvQHtBQ76P2CrF5AkDh/gGrmT0DsqS20xeWCa5Kf0DsaiDYtnT7rORjKgXxZIl68+bpKUF
K4/SutLkHmVPpm5aDXDSIdLBTZ6s/lxMd0SeNIiZqQpc4xxhkG/2QOtx8HWNjqDzs5ueQ3ovah+P
VJEuI2zPPKszScLBXjWvS/lYr9cp8suiTV81YDSjbF5t19uS+rFNHxtyGV0sXVT3iBPuW/iW+N78
kZvWW3VRyHLwFJJFfZVJMsvVsHXqaDvXzqVG/92rJliw9bRj9eoSUziaPhCRs37l6y2BRQ+7xg1O
90Z1rOzLMXsZnVfDzB+M1t5axtcKzwCnX6eVP8cCIC736RLEEKgWncYkNv3ldRpbhBRBWG5DGqI4
AfwE7CDcuehmBkxCVuHPOgsPxu9lxpuIfZ93s/CDpUsCIczxJ4tTm1t1Qs2z0LriwkpHfzI4ZEye
0bYPYB+TNRZh/jy1vExlvWe4eBiNByjCNyZynomUTCiu+6wFoeeiBPa0p4ZXPfDiYKa9iuu7qTsf
BuSCHonSYX1u5DD4RrQRCjJbvPOcZ5r7S+EyJ2kewumTCIRL0C9HzQJPY5Id2mVfOqS7hn3LEh9L
b8dUgh/mRWMB33verkQSCZNt2yNi8IpwE068iCHXy5B2/h6dFkkBkvHCsOsE/Qq3dW2D9Qa5tn5+
lzVMHUfIpcsNIuctuQH7oUzvoSbxNlkPuewEicFHMbIpxnCXwjCzdRRUpu965hZ+ecH3oy9IKrjZ
U7yFE9+u4BPKkFi+pbwwzZoVDrwwjhj0C+x3OM8By1VegfDiEBfpqQeomKHTydD+zjmVHKlFJYdv
tSXajuJEsbOV20KfLjWe5Zi5Sh9+NVg7OzM/xGXoS+d68k61za4B5XqS8VnElrXXPrI0H/sKt75k
p28QvCGRKy7ngo5fC9PPUUdVN7rI8us9JtyD1eUk/riX8VqliO4qTSbIrLqfWAdjhvjdjX6dc/fo
9YUVVX4VWjTtlZ8Nj1NYbIcO7kfInYqwH620nU6XeUbZmRUXBHEWrMOGoiWEgK51Kt/MtLkc2uho
Aj7aFHHvZyOFxPDR8coc7fw0jMaR3N3AhXFHibidmutlTnYdYXupvcCp6k4xZkXIUI5dfAgnDrBr
bomPYujyijsyMCfSOfgdkT/5ocPpUBhbZAkBdiGWtgWbI/JNdr1+BhTfn1bxgAax2X4p3LuBdefI
7s0tn7mbCcM1Zn1vsYFJ+xidgY2rL/bz8BXUOpUn+K+ZVrlafFU9tuYSlILfu3pYygeaApPwaH2R
gZWv8DeSq9Y09D1U0GLRWLjiHLYMwNjP0crloKRU417NF2Kqko3X5Vcw8C6V6MhAaSCTqz1DOJw8
p5HSqSiT2/+dS/9P5tIwML9rf/23/u3/fP717y7fis9//zdUBONnmfwwmv7rn/znaBqXHFWm7brC
ldgaHGa//zmaFv9YAbgGkSUwaAXWun+Opi37H67jeAbNJsY7+lv+gv+C3SJGR7BoSd1i4C3Fv2L7
t+2fJgw06TTqTMz545hL/w3D/W7IQXKMkXalTPCxQIgJCW+mD4hjpoR9eDF1+gA0XArzpUDdvleG
EMdkouUqMgZ9SyWhOyMFfIgzdnE8zLE8qJE+ogYhhS/JMa2rdEQylxSJg7jLwuctPSAZQosJQEAs
TeNF0pkxT5KsJBNZiRI0tA7F586CNUh+Cmg9bV6uirEDuNpzqo6o4m9Mi3z3zKy8k5qybmcVXrTH
8dz6CUxUdkgiHQBlNfU2VSVbzQgJHNJTvmisc0kxMdfz3F0X9yEheLzYTooAiJ4Zq+/0FY6XoZMH
OXbjvRbXbKEmI+ZvyRaz3dkStyE7tmIMPKXqW8V+jIioMWWjGBNUuwpv4/E5rNVXXpEVZpnhOWsG
bETJgAtYH4DYbZKu6XDetcwYWxBBjUrfkC20VMQuHiQzb/fEO1g71GblNpqTlmq0JZ4KQcpNafAn
j6WT+o5DXBTe6uoudij3XdLhgbfi0CUltrkYysz1Y2mqIJzd99BFWuOKrroNW7ioQzPbwVQSCzHx
Mt50A7hti97h2hI5G/rM7rYtab0fljt/FH0endyltA/w8ZpDWixrYniiHSU+M7BJsXwk4R2Xv2Yv
t2PhOCMclHL8ZniGiceEdDeEhooCDmt+S1Sr55x5Ctm+WCvjvEEl3GVJD1d9lULlGLMZuhdEq/Ff
0FowpsWSV5FYoMoruyrCL89RRIuX41UR1+WRsALEWrqEDZ8I+zxnKYAUvEcvVGhnVag1Z9J1ogtm
69O5bhEYwBfu7IjbCBdelS1LfhuBvqhYwooBpIBtrPuUeUFNXInwWyJa46DXSXYHb8Y+5GGoH7K8
YFMS3ixN71D2Z3EABRnnYklGRp2a693jfSyeTq08ktLmwJEneD12nKCFNLUZrXo4t6v8dtJq3uKo
NondmwUD74jYgazm5mEUMAm/mZgG6WZM7iaZIP4yxS6HOZ9vyiebHDna8Ezm6WEh7Ijhdp9g2iOy
CoQDPkRW3IFp1SQW8wyf6mlcm5bIPk41UmivGOguwwECdLJwe5b4YrsOqgFPo3EXjQ28RNxFpOmG
AO5M2j3kqNmxcyv7uYrDz8Vyn0HkV6AMwUaGpcQ9kCbHyq3UOepSxsYmHaqbDeuMgWNpSrQLnS4/
QJRY+yTnAcgfp2+mitaAg16eOQVh6JOtF/5YuanLje6UAVT+dmfOXXqhTUlIs+d9Lh575RCMyoGl
DsEi8xR96DRyoHVq74VE6QpSl4bxxkWxVZuld9bKztgVOaIaD7lgkER0d72FQUe3W6QCIbGoMUlf
IBiVMlhZ5fIR4U37RRxo/DBLiAe1YZaX45CE61MOHkOVc7WzXWzD/LS6IjWT2+h+zscKQZlc9jp4
6LMKxSf0K0qSwR2zHTxfkEJRPiGp/tByapqQDOBGEWGxrrLIBqWV3PPB2qtCbxl8R+JaY7IECAVH
MWMfZg3SYN2CnId02zX7HAAnHLy+PDSI0TeGJ9/mqO8fRnfho7IOrTaxZzQbVtgk2M3aywodjwzV
f87T3HzD19j6RT6PzCDTOgJaZBt7VSzWnvBX+4Dcezy0uYexQFbGsYxqdVE5Y3MfK6U/GqjV7tD8
e6wD4tE5OgKFOECivcsOJ2isjs28ptvptrUEubQmg7wldhN/Bhx6MDP3rbTxZ8lCdsd2shlXKVac
RqFXuyXNUcmtmvKaRNtIs7xtGrOClE2U7QzGe44UT+xS2pfeQwFnGopSVCcomM2foMI2uvN6cR71
nlI7diqfiwl/KDq1TRZiuochcbGJs8UTeg31wTYfYoGSflPzJd4v5DeQEIZikQTK7MDsKVCWp86k
575Lix4aXePZ4HqfsYX/qJWyIiDFw1gYG+WZvRDLixb/3Bvj5FoMZjZs035+tr35zLAYd4pKE90u
Zdp3WlLBXEHmozttxqKMD33pxk9am+vv+L0poZeFB9K0iuyVdEL5PmAHO2hNHmHywRLHUQKnImIy
VxD6qIfG9Sh6C12bU3FyRkSLdl1WXKIE1m4muai3UP8wsDMGaVenm7DUqi0BhdPRKoDbtanIr7K/
xkdQc1EBgyRvEJ1q6Px5ra+NHOvVSC9PTZF4lMFp6AZFXCW3prdgdtULWnk+7HWB2otQcuBYG46e
YULipcLrjgAvWDpyfPFEy76uq9Lo0uI9zMct8Emi81cBCa6MFxSPFfgbSLkq74JikNVxyUJxgVnT
vJlUJ4LRxIOHWi6rLpUjTz2TnLdFmYDPHdU/uxj0n7M5/HL72HnLWBn0TGF6BztrGFk3zrRGkipu
7Hubv+o26uj0sFB3x0RUUPhDJN3IxMiKYkO1OPuePPmdEqyNZVdn/tACYEIDqPVQQEN1jMSgPzIi
zbY2jtD9opLxRsc87FuJGJ+zgY68MsbJdzSxZ8tpXS1LauzZmqhvSpPiKGAt49DR+d2yVuh+mUxy
j8oWtvFEgbMZ8xqc6RyZSt9GmiFx43nYdLcINL17k0f2YQFzFiDUK9A0S/sS0L91BV3DPjcLsEPI
K7MzRWj0RyPKGybX3edigrZFgjnvyRnoGMhNr9pE4+/S4++GnEBI6VYt7tFsTa9P3nRdu9cdDCWl
VdN50D+VbBmIsUeUC8QaZsKCpsjtMXTAGZpiHVPeMAXkDswnXn8ab0pR+S03QVq/apl+XvfnTuVe
QpRJ2Ysu1402ZiRqJ8audqgm6xm52IIBq4jCGupiSKxsj4PD0kd44sm8N0uIJEUK9FUSrFYyMg5U
2WNhU/Yd5tZ5p085SGP3HHrULhHfLK89x4ZxW3W9scEe/zXwOgJDSMbgJvWsq2lBhahmFLawma88
YefRnlNG3BLuspwPSMUfNU/jLUdl+q5aI2W8MI2XbdabuEK6PuFw10aepkIXN8Jp2MSXg7ZNpUGr
Bj71yhkAupvoce9zgOG+Vpf6hUkC0aNp4wvf8sDjYjG7rgrAU6PXirW3yKjho+LMP2GycjD1txFk
gkxLH6U+xTIIO0I5cbqmlwydgTkMFfI7vRPqAlCm6RPshzq4ci9ic2GLPRfwONMw7y+jPrF2Zbd6
eZv1GV0ict78mDywVapp3JOICkYJleTZ6Aj1GtdeeZYw7PDF4PT3pozm596IACnhGhjONGrPC2ks
7ravh+SURP24s23mlJvFKl4wwH6kGpK21BkuRellQRWvCxPy4wnLzWz3oVGmcXArt0Huboa7xC3Q
kEchr0zPdFCiMy9eNM62VOvjAxAC9irksaqLuF2mZ7Mc64CBMLbJ2GNeRvCEj1bDux7R2VEyukz/
FmuakN8DLdj9bxP8P2qCTVbP/2/63d34ln97az++h8iwBv6/+iwh/sEPYrA8dQTrYMP8J0RmzYKR
dLGeQPivk/7yzx7Y1Ul1cTlcUTWwYCAs5p89sGP9Q6Dpom9eMd5rRMu/0gOva9u/JRXHj3//N/zI
9L8mHEUTKCW9tvXTjj1WfTUtCpZFGLr72uatu7x/9138N0qCHxfHv15h7cG/67Fn8O0xobzzHpp0
6ryEV9aTpT3//hrG+mf+7mOsEpHvLpLhJ5Cirud9S6vbjLsejylZV32ZnbqkQ9b4GUnlt7i9fn/h
Vbv2y3WR1+kmP6CkIv7xupPjsd5w2W+2JDQ4pOqRSQUr/xk38e8v9JMe4++vUegCj7SFuoDf68cr
xZUxWw1guH3dt8vGGdVDb6krmQZRmT3MM8NuN5rPMWviu8kulIjfGgynLKx+/3f8KDr4688w4QxZ
OjlrwuAW/fHP0EnMc8yRD6yc65b9FHMc8iDLcy9sN0Ze+oWXHn9/RUNfP9pPX/IP1/xJ6BBNMUFf
idL3avSOtatdQvkBoe18st1jzNriXSQowD7mdafdeD0WKGWFVlDjCYHDh0gPYy0/kj+SG3nLfQAU
hn0knOUHSAv0c1TcBTN5+sv6pg49fJ2jgWIshY/EGPi6QLx43ZrCTxZdD+iw7sCIbymj6mMVmjRU
bn0fD+i04xwvliHx7XG0aKxgR79t3NtJjcaWVvdaaawpwml+q1XHurWdy71CoAjlY9mUQx5fzQvk
F7cdNKr/6TJm4n2fCDCS2yUd1dcYexjZ7COzgvcBi/vi0lprmXloKguMSWKe7IrViCqzFmgDVql4
Bt8jZESUat1/dkaUXCWaSYbRCAlop5nt5UjIK/agGw4eVDZieSTcBmG4vSSHbqIYkSkBdwUR1WXn
3AkjfLCGpvLpRdyLSLfGAFffmawH1ycg9RrLsL6bM41/0tc9HcWk4L4n+zhJkARUzqapB3hpjX1I
2XvrMvv2+xvF+fFd5liGIQ1H51Vrc4Oid10f1u9eAm2B9qTXCXjySppkYDkWNbW3sVJjeQz7pSOa
OzWYcpRWybahmp3rmsnZbpidRbJ1sOBBlSg/6zocgiJJl53Ct8LMojHt6wmfQsCYADX+7Fi4iNoa
z0CJvIAUygbxROQ5w5U9pBD+k8Eqy03aZfg0ss50HheqHILlapBLLD+q3dho76Lhz2LdOM7Xwp6W
Ywzh8a6pAOFj00E/Z/JJzG1kov1XXWtuR48EoHaYrAOePRphuijYQqiNUvoWfTkYamqvJgdHjedN
a+vcyidaXiaGnWX0ODJIwdOzZt9GObw+LDIkycUju23uA+z8WXEapvpdEpuaITbeGiN2gZi2jOlh
fBbXAxj5U06oaGYAJjSgUG4kSQu+wrWIqmV4+f1v+eNrZv0pHV260NUsaWPe++tt+N1PqZVjGJXV
WO+XjqdYkuD+Caqp8uMuXPxwcsKHvu+gMbHk/MOFf7mJTGaWprANcx0Ow5f98SZSAMOiuQjtwHAl
71lr2bazau6rkrFcXi8PsqiA4jPN3Sx9csw69Qoe5rFywohqP8GrYOIssN350hxVuSX87wgvrNpC
js3Z2LoZYiIydt2+wPxV9bhtq16/booyAEdgXtHnPhYzaHsIHax7UbjZJvJeGhB0BU0TvkJ3vpDL
CqugrRzrwlwOIRnwz7YB0aCXzbBJY/6Aru66K8eU9/VoU/DbuYOlyMpgNrMAD+MPiVcFIihvPneu
mIQWDOopUpcRUJQm4teCoOGXOCqNs0S66k05S/RGD9/eEIbIcp3A0PbebfTu5MnJ/mxl/gp+qbus
ohgUnUrYscW9Fvqohc4dvOu7PEvjW7ZI6bVwcseH+LbgXs+Smzx2UH01jGWdgTFRGoJOEtr4SCpH
fe4a41U4WReahmiImUf7h9N7PZ3/62DhLgPQxy9NGSVRx8Me/vG3lmRotBpcryA/Rodu3x9ILTno
h+7w+3vqxyLh18v8VAHRKjG+ipYlGJteD6yo34tYJxE7ShhDVy8Naei/v+CfPtdPtQKoVlJfdC6Y
i1vt3Y2v9c80uZ/v2FsuD7+/1LoO+u13uOpIv3tSjdi1mZJx7uD/3skAl/pev5u22p40Nr84+/+8
2vr0fnc1M8lcyesaKsJOBPa22Rdb84NJ3NYO6v3g/OH+WIuZ390fPxU7nTQXbzQHIyiNT++pMD7r
199/nl8vwJTUg/nO2wZzxIqX/P7jkFBfmRnRxYBRGGNGGOcj65lRwB8kqdaPNfh6Bzos03idMbUy
he789CMNyiTjx6qsoCBYel8P3lkD8vjGwLKN17MdD1NGpUPI3dyfLSoDSjgYkP+Whn2/Mdxpnhn5
UeGWp6IB64H1PbCYv0Ek6rBHwXBcR2cx6he73MVO9o2kyFvswmeacvozI6unnWGTLCs4T1HFYprS
8dRBOejn3Uw0qp+VdNhaSYmAm1UhVWQEZWNn3bL86XaL0Ty17JwCTmtjE9LKdyC4cap54jyaHe9B
cOb/ocw1ftoM/vxqWFuz738Zyd5/kZykQe8jcfahhJ3qg7MXuyT40+vh1x/nh7eQXM/C7+5pLGKe
IPRhCqLhofPOU9aEg/WYsJf/V2+2H6+zvjW+vw5IqjAWGpL3BAIt8KK8znYSd+4fLvOXwvl3j81P
9brTxJEO7cYI9GJUgZPM8iqG5qydPGU1X47qekHkbyQOE7F+171I1U1feSCnet10sQgRS3bRN7G8
zQn0ZP7aXXtL3D16EfLaybEPItRvzcwmawg9ka3hOxXoYlI3PcwTFU5GFCDqrCRnWdUMmINbq3pC
CTH4WgGAJTbmY+uoOxYQOElD1MUjDOha1yj1wmg+OiMSFyz7YP/MUH5Zi9fcs5msCRUzMmY4VdTP
D0bFmHHqsv6Z03I8EgLDuzaGRlHPYQRJxEpJuFf9YyUaEwkvUesEjVwMuH/ZeXSedsrtlSymjEi8
o7/rb11R3sW2/uHV0Z0B3PGhF9O53aKinadJPpt6xwfPB3t4SZwYRoX1xAZOHDwdhHHnRpdpVQ0n
OzXPpsH4BuYTEF4MAln2LomR9jeCScCvLPBjRvuRrL4rBCt7vpxvDf+hVxnDPCevLsIw3XoNNoYu
yvSg0TT1OBPiFjSyfMiS2s2DITbRGht8qqh2jbcZrk7OuDd05l2ZZfmOx/YRA0Pls5c7sdUgYMYT
8ZbiFc0eOho8KyRQJ+fAyy6c2n5yWOhsTRudNRxeZsIOze3czS91MQzHlOXctdng8i9liZ6SpSgZ
jfd0eBChqpnf0GmqG8vOXuGyhHBzUJC1KqFalonMLxeGZy9sQLWLVrCGyVRh9xuyBc0jpBUKqH58
NiL16TZKsiozq3gvZW0c4spu9iF8Ae1E5TbXQRaLRviOzeZOL4zolTftyjB1zAFlT1sb4SbrcKij
EIYaGGA7YShpU5yLsdJYoKBNrth6HZhpT1T4NZhwkZEy2Hs1la20nmBx6vsE94gfynr6hqOMV3HJ
sDVe7UJlm6NrRWFXvS92uzyoXEu1ndY57VXGMjGnAR2A+9GfrsGqKMyiBDpPWymU133jortO++ZL
aYVRbQrurGueAHpDSFn7PkyMW4mD/K6wm6PbZ8mZt3St7+UsZ+IU4VA9RlOKi9w+LMqaJ9oKuOEH
LWbG3LlTnuzM3tI0v0pstFcEkRXyPcYU8aDQ890boxlmB8hmGqNcqOlFX6sz6LGyJUC2aW+JxtWN
Pa0R2sOwteiJl8XNYUfx8t0BUI5uGd3DRAxrK30aZAtIg2Ch+7DtUX5XZA59hItZ30eJLrSDO3oW
KqOZ82L0LkjumpDSaXuyqVy/Tqx6V4+VCFK1ZAwFomFv4FeDnWJXmwlPHHpn0x7vEHwgNG9GZEoX
baiHcLmhJEbkHkXd+ojQ9zLahogKyIwiZGFRE/mTsFGlk1x0z9aegG4in52djnsBXFt0E8NCuSjS
Kf9Muh40JS9C5u8QO+Z2xFwGnhGhnoPoTIzxBz77CcjqlNrAR+vpWhZxeqWP2CkYcBNmlKFQHS3C
EbwUnBvH6QjKr66ua6tnNTy038ZUJ6pS4qNnbUj6a8TvcMrZFB7yQmb3lTAyPG6O9Ug7Y25rAva+
8s6A/eS1pMR3cCzqxlz2qpQREQg2S6cd00PvouOufgzrVS8ar645OJdBrHllsMgeg07fGNS1y2PN
PPE4l87FUs4xzhc5btntHF1Li0DU5icx5ShIwwUaEmHNPt9+cYkClBzPASti1R7jEg+7jKGejONZ
H7rHxEyvdZgcYQz2rSJdunTHgxdquKWn+rlhxXfbjhGG8hmpoABBn4myPrcMx3ovW9YwFt5X8HLp
t5EWZzuDi4TbEEdPRagRHGClwyMLzRPI+2lPO1Swzy6uU5u3nSEH2rgeoXKnv9pT9FJG7CUGV0tO
pteDpkqj185k39xNGjGxYuR/mVjJHU1Fz2Nh5HB3QOOVWFl0+p957lsSeOuzYTbVCVn1SjojMyRh
985SRvMyeYD+Bpgf5lcbI5JkRQdIC3rA+wziSSMyzzKaq4kFn58k/VPRwr205HLsdPXU5wnDGoUd
bUzLoBvRN7ZZifS+0LdZadbnPbZQEEJJpOqH0E7MO3tZEHW6uYEkMk1Ya1ZdASw60uPpCua2cYi8
bniCmUxZvSBxxW2u8FC1vY0DdhqNk2EYw3Hms244Qr7CkDiDIhvn3X+Qdl47bmtLmH4iAszhVoGU
1Dl3+4ZwZM6ZTz8fPYOzJUojYp9jwLCBBrq48lpVf/AmwpsQQv0wxhIIt1+pKLkwm5gu7zj7hRSu
w5+NZLAsmyp1xgBYgQKaaKWMpbDyMu2RWlB43ysVoFQPb4ioZ643JLJXkdA9NgmYEdN3v9daU9tJ
aaYgDPIcchE5vAxhzdwfJ0ixV6IigUuuXYUU/gp0yOQCbm4vh4cBefCnQgSonnFrjaVAuGFWw0FB
HVJElKANi3EfooEYDj2+dH4XvlOQdHxENXZwoPpvOZJ3kPEV2bpN9LxCtKn6gReKCAg269112DcU
K1EIl/x1mBaoFEbhn1pGH1U3Qgt3NR96kEJqpnOV72pjCN8gWD50uZcB99RTy4b6KXJmqkykTpXN
R49+xtcDNWiwEmG/kRAT/mhw7H6IxPIZfG/pcBwiEZkK+zHpH7uk1G1Rh7EItvkubmIX8PLwmliB
DekKlFqSYmUwZNZDN4RbFVa15Ak4bvRfKeCknZ4DGmP+F1z8s/Kbq2sQmgNBsBBkNqQN28cPRF5w
0gNnomJng3ahOkkou1QWBQV5xcSDjw1xUEk+wyRK+K/VQoJQUx0t4dDB4BGn91IUkDrEgtXsh+Gh
B6Tjr7yyk160GOPS63fSWfb8/z6AyAtanPYkTFHNP737yqNbeCrCGDbiPLeaXTkIWz1O70aW5gFx
0YUs0qV33XG42VVbKQwD6WdZAq4DORmy9hbNtetNOn81GNh78UfXZIsa0uyBgi8znLIKwioKrQfd
LWy8YA6VyJsMzsm/D6VpxkTiR0xLF2f5C4k3MBCRRLYj8at8FaI703qo767HOE+7GUyjf2JMaYaj
x4koQO/X3QhGgYlpetabuuNndbAwD87H5eQJpM86rdNARXoxD/omhnAVoTUf2113e70pS0Fmc63x
MmrDIUGM4daojF2oOGozHq4HmVW8zpNKsynmpuwgniKlZD20bgcP4jGdwARKj8zMgPSpHkofxRA+
gODalJpn2QvxF3JMxix3VnaN4llQ2p0oN14rCZEv30PHxVBg9KuOTho8spRJQnv4KfPOlzLKCRk1
9VUo5ncVbLlDnXOSV5hfdaH8CaADVdQ4NBa+U1kYDWM2eTG9yXnrjp5T68ljnOIXOn4OBVc66yUo
rNsy++n6461a+b+asq94HrYUtXDLVqxvnWd7PTBVg3tgEZX7ttxIGpIK+CspmvTU6p/NmDupeAgg
DRX1jTd0By3ZmGQjdLlt7JH6juDBETDx3wgF5Hivj4G8kKSYgNLHi0bwSrFUXYBqepmSlwhFxN7Y
9IscE+G++I6WA3ZIk7q0mnAlVXL4GShfb8p+hMQ5JN0uoDb1mAncQOoMqqhXwSsMXKvaeZz2uw5x
iB2+z+nCKpxW2Tw/AP3XxCDFMlRFma1C3QzySOaWa082nNKr7PEcqZ45UcXu5/UeOt8kNXSd/4k0
W4peiJBvw75iB4ai3Ytq/1HxnPyuqMUWYE3sXI92aUkcR5stSU3n4phRvrW1nwUs+fKn+VtSklWo
2k2FiOzC6E/ffqUX55V7sbDaPm4RipDk3+WDCfGjw4DBfx40x4+ihYzyxXyYrpNCBLMP5lidLSN0
MVJg0CSP4Mmo3y0uu8Vnf+uqG2GEgvaYvdTVQtLy4iw5ijib3CPc69rFWN22fsrNxijsHLQ66Qlx
YYf4e/afdeRRoFly1ARNq3fS4IIohdU2KRiCbytvE/KgtwZ1DORmcXaSscByLAQ+7bx3DRugkHvX
Sjy2xNRHPRDGt4QS9xYr+OFNlyIL4mLyeH1+LQ7CdIgeHZIRJcsESR/X9qooRbFRDDYATtdhqyDx
3w1IzVVjMaUyoO+hK+eOLUjOupQWemxpZKYt9+gz4hKtWMgESK+JT8ak6L42kn2GJcjSFF8KNC3v
o0B4zOdWOBCIhqxbjHiwiQhuhQM86oWevbh0j+bA9CVHkXAWrbK6wNJQB3YcjFupdvJXMkp1s+lR
lRncHZKtjjhBBx5Kd+veRPUfN0E2j3s53PcQ9Y/rX7T0QbOdK8k9HJsrEALFe/UWQPqCUeZ4n2nv
iB60VKNfGNPLc8skqwKgCC0JdbZ5xb3Qwm9huZEK2QgrmMwHcS/ayjZ1fOe/aNs/obTZ1SEpGr+M
TQgDodR726xTESloSgh+tbwv1GhDwfC1UqiIunT49dAXZ9RR6Nk2JkYmdRKNGSX8LMJHVf5FmgBY
XvLfVBb1ozjzzSuc1NQELgBU4FIJ3cP3Tr/N2pcUbjX03mjh9nx+FlBHYmeWka/7e6qeTl9TGvwy
ErXOTiMbSihgju4Nk49VA0t+4SRYCjWbmFURxuOQV4MN35aspABdBMovQKNDiMtB8Hl9vC5cc09b
NpuWQBHQoelQKa9N8U7pZOMmN5KPHHz4OuldnImQt5aNHBVvKkpeM6YLFcfz6+NphW52OFQyglSC
SHLDzGFChZXdywfB/9fXlNMgs31dNlo9Arg2wITcyL8B7qofubawxU2/4/SUOy0BzmK0sWixSxFD
gww1TvrbzcJYXZoZx0XG2bEAUN/KgukJ5xu6jcsj+Ha8TmNkfUMzu4VmrKLSvTA9pu4/a5WhiBAC
MdaGZHg68fPSHFKzBEbv+Rqyb/HbOJUwJGl66QdyjyGkpm1dgFR2oZfWOh1KKKjdO8+OVacMCzeW
ix1w9DGz44o6iw8Vgy42u02lr3X5PoGT/1Gqj/LSs+ZC2Z3hPIo1fcvRgQWhJW/LknUx1u3bpEsa
NAhVKV2OXVGP+mlmbRHKbvayjtOA2dx2kBNHmXfP9QG4tDxUCb9xHaCfZkz8zuPPqPwgQy6S1ABF
EMG4N7q11C2cFudbNomOo9TNbAUOSibDkBQkOzfdD5RmebpIKtkk2DtGC6Eq7ZOFs/Byo/5JFs2W
CmL+SZX4mmTXFEqhRuwKTJRBj++u991fcOh88h63bDZ5jchNELU2JRtF+sw2Uzzj/CIi9YvzgGjA
isOiYW/kKmrwQb5GosNbRzC9wkZAtTD/0VbBbS0jSoADmD9p70q3tSlku1wf6oWb59IYzGd2WYYp
hHUZFs3rgJB8HtSQFV5SdpL4eaFXpqPxWq/MplQ8Ag7Cvkm2+07nanvQBu9WJM2tlwfordsmem3q
PTzXlY9yRYZExvX45xev00TUbLqNfq3BtGBGq065jw7WtrNVu3TChTBTj81beZzvms0x7AR0s0lj
1m+5FX7UyV75ruULi/PSqGnwr0VtAn+cvbPJHPuljBMj8+tGcQ9oS20HVBjZlTV0FK9328UM63Gw
2YZkKFXb62Eg28qgPHSV5yBl764LPUYWaYi0jdYaz5FQKJDIFLshva0prreDpwGJoRCthaZfuM4y
jCbcbK5z4NzU2drKUY4yi1zCoTusP8fwIRj6j7LMf9WjU3u/kCiGiYFrScH71Vw4aS9tH3AMJUxe
RWCo5uyOafJG9AFeSvb42gC4QhpBX8gwXjho2P0taNqaCXBtjo4EtRti8RUNtjd8Q/172qB2PX4e
1DM214f1QltOIs2m6RChasaFT7KjBC8wJKPXYrXQXRdmKRu8QlpZsUwLzOfpEdJHgATqasRjlgsr
VqQbPDGSoL1XeJFXo/vjeoMuLO/jaNbs7dEqZVoCH+jsqgy2sfVEUqPa1tQ1FQCSnSfcip2CwEnj
Lq2P6RfPFvxJ4NmsqFuxNZsEYrKB2jhOAuIfTULDhgr0pvLEn2KKpHqTU6PsUXzBP2ThpnRxINkK
FANdQlOelwtw5Iz8rMXdxeIpLYt7Cy8ZoZYXJuaFXY1G/hNltgm4WajKTSh19pC/o0a1R7y7hafv
1u7C+r64AjRRNaDCUJSYKDXH9w7DgpGnxzTHQ86pgv2LtAJSVYa6QWQ1Xkp4XOy8o2iz4y8PehTQ
c1exxcp8gZfr25SbXwPRMxdmycX+Owo0rZWjWx1YIyEsLL3Hjs1OXwA1ae/+7+sLYCnEbIh0pQIv
DCzELgIMP5CJ+zlGVc4debxxNVTL/rdos8UNtCOkqk7aUPvMfgeQTKW7DN3960Eu7iD/9JoyW9Oi
XLpyHJASiSgvtCmF2X3cCquw2RTG6/VQl+7dHCz/mXh/NUuPRihUKmQ4JNIkboa/yuijPWYggIYb
c7vTWhgVY/3VjDgv9IOB5rErgq8cN6KJktn1L7k8jgq6XcDUVbCOp1NlGAxMc6apoouv1mcdgKg7
VC/XY0y7+3zPQsVUZEnDagW+cxoDUw0YNwkx0C171oTQaeGNXA9xqRnHIeTTEKYeawmkht5W35ve
QSi/fVOa3fUYFwftOMisr+oItJGkI/ZLHcSJsY70PSQW2yd/kFaF0VDEf1LrXW5GuwInu+zrevil
Js7O0EI3hjocaKL1ie4fouMpVqXqQj3w0hZlyLh0i4aKVO78FK3qVO5NIentAv3tati3zS3GSgsd
ebEloBrQ5JEwVZwfIuhdaYHsSwTJUbkB4ASKCCRPvR5hk1zvtItTTwHzJ+vU6zmwTudFMwaNWde6
AtcVEIml1G+lOHoLq/nSKQL3kUuHplDXVmbzAqSO2YkkIWEg2+2rZ4RbRLPrN0u88eCCX2/QpUyW
KbJ3KLyXZfXsBLZwZNMwBWXniH+XUCHHjVDYrbnmNF1x/w2/iVm/EPNC+05CTj8/2qxQz4DWLRGy
AhKpD+jmc1imD9lLOqneba438MIufBJsttV7IYi8LhV73O70N01Yw7faxEn10ujtNlSerge7MN2P
g82ZGxgYCh6CQJxiadPeIK4gkYcU/C0+9AvNuhQJNhIDZ5io3JxB5wOc7doQ0bSsfKY0pBU/xI/r
bbn0VoHi9E+IaS0cDVOeCX0XqrVip6mo/8mF4THqa9xIxxKt727Mwm8FUoCrVBX7LRy6AyQbdMNx
4ZSd619yaQiPP2S26CLSB6Gu16zv742KkFOxrb/JKE2Rlrwe6NKObKK7hWgkHhOWNc/bZfjHpKBz
p2pDt1XX1brfcQ/eWE5me7ZgX492YdsyEZmC7aPJJAkRDTvp30aDH49yrGIbo34TDGscwEB3flTN
EibnYv8dBZoNZBG1StP4rLcC2W8k0oHWYc73YfWf1xs0LaXZuXzSoNk4gWLIMi0hjoysKDhGD9Tx
e17oK/czqA7J0iNwqf+mnx/PT9kLzRrWIfUaLKrXyR3qQEvV3qUmTV17FKMR2hyXJnlKDaAtMli5
9KIPgEmivoGjVmHNjqbUZ+XKAYrj5lKh8VILYeDA40aiDm7z7KLDjVjpupG9C+c2R/IMZ+DfMMfb
dwn7cGGxs3GpGGSRLVV4uMwaKkQWEPzK7+EX3qFNLSJVfiBFXj1lGhah2Qo3IktdSN+dN+805uwc
qLvMMvy0RhSrE3TbdYdD4po7ofKqmypOFybn39TK6ew8jTY7CAzByskVxpjapqD+QMduRTlN1zqq
8FSjQegLoCI2o+8/KCk8SazNbxCQ/1LHArsF6D1rzQ3qz8ZAhw/19mxLAXgfC8G2aGXgnSmq2bX2
JVnV3hjUN1NXHgs/1b+KLvhWBE1iJ5LryH1Lb46kpnEQR6REIj+2kvschp8Y4p+pMq5xO5gWXOZ0
5+OQi15LV+PsUfgPI27hWQYMKMhrjB29UXoyhvL/aWn8f10rLiTMTIST8OQxTA1D8zntp7eCLIvg
ptiilzX4XGG3Vxj9Hscv4NSFdO+b4n3fJ8aD0o/x50ASHxJ59GEqP7IEFdvrO8qFGXLyMbMxq+MO
+Z2WAmIPxwmN8KcUMvISAenS3D+OMj+10S3iDOsMalDS72EXQ2gG1owRnC02T2p/37xa3cErFyp4
Fy5eJx39VwTyeGtpwijUQnOw6+4jezaNh+ouDz6QbPe/pc1+XKpXnO9kp+FmL5o69GrAbLmMfQi3
rHdvWEm3o/GaRuBzH9C3/58GTp+dbakxVuoIxtjO5T+KhCbsiCFouhmMaqHEfOHInqYqNugi4oVU
2mYbVyALQSsHnKJZmTlSngOM3hllt8r8X7kcY1mADlLT3Vt6ulaCX7h5Lrxwzg9XE27x9Ba1zInJ
ONujmyGA01xxZWg9RIHTzfjRp7+SHrnshS5FT3R+virwJaF/U13GHMucCwkkiZeFuucGO1DkQGxC
ufsd5xlqeMjRaQBhncLr6y1iVC9K3rUI58NGrD3l0MptvReq3MLxVDXdXTbIya1eY/eQphXObEEq
YuRXYF7fjFKFwWEjI7Akql3nJKJXwrnxFdzdFDj2f1xtxIJGzKl8rUVB0NaCSXpw7UqRaNwI1P9M
tNBFbeNDKvvTGFaDuTEUFjtLhOghA/J9K0NsgY0yFDr6kK5kPVoVnt4mLJ6+TfDY0wS8+3wFskEl
I8KIOVyl/jESF3oU5Ih9GZeVg81kgcNy4WcgOd1DrcLoUKtG34S+6KfrWIb4G+Hhiu2nYLPDPxgm
QDd0w821Uph7qVdfG0lot1Lkv3cVzjtuixdWOBZfSddtap1sXYLN8JsH3VT2honxWSAmbGZ5uVGl
wJ34N09dDDPBqCeVZUTHNvEAiG9XISB+10R4yyPYqd110Hm4bWbf86J5tFIVbfVy0L4QARNfFaMX
nhkxJFqaxs3DTcHWD/gcVG6Ma33VxztPL1DCU0e5bzZ6JAFcDYNIVm3ZHbDAST2pVqiuxvh0pnGX
rRovxxGiIAeDcARY97uWEinmx2P+Q5aln0loSF+egcBXEAVvUS4+S3IuvEhQCSU8KgYOPVdukO32
rH4d4Zx10/uA8f00RrI7rBPEupNEjlYW0MycrpbVftUMGt4hrpnh3syxiHBVC0FwLJR4K1fQ2WrP
MPco2dtW1H2Wpf4K7hXeagXqtHaH2hbKErS+hrRDkwsfSdLh6pu294iHardlLqe4EgrSKkSAgKQg
wlNjUu+QsBpXSqhsuYBJGxNBsp2fI22WpY9lVr3lOdU5f4i+Yi1236XeDT9d1Ks2UvmLbDpEh9St
g3UoDN5Npblg665vfWcbgkH9Q9ERVJIMSQa8dXplTAW8bEFB947hCVilZlAW6ofG+54gUBYM9e56
tLM9YYpGmcJEmwKh4HmlG0R3GesqnvYSuBdB/sXOXj9YOFMWj82/PrFmsaZvOTqx4qbTYHuA9Wqp
l3XCljrhVs+QYrAQwEDEUf0WDtldhxT39Tae30lmgWfXADOyamhcNHKiqgVCtoJZA1n7WavRT0NS
MPH7XaVs8+pH6O8Q92QKNf92VKFeK5rIu1A3IKrLs0+APisUqY7gndJBBxJh/NW3o+49Zbpq15aq
+zdSWRrO9YbLZ3PpNOo8hQyND+lbV1edIqiinYK1wUFCwMIxFJ/9r8/db42pDl8hDmvjNhA8FGAS
YSj2cZqC9FXRab0XxAzFIKRxRCxt8lz4GSgh1jW1NJL/HTIcUcz+oRZBkSo6HhdiBLMRkdjkRY/w
8FiPhbppGzhZyKSrC7e78yuQqopUIymwcdFUxPnZPaRR6uayQehP5JRrXJNfSvE1xx1u1zxoysIQ
Ts/ckwfALNps+rY51dGy1QenFstt0sm7jLzn9QE7u6/OQsxmiYe6iFSpU4NeQvh93a0arPQlVN35
lec0yvy+qrliPRaVOTjlZrTRf9om6+ELNoct7hDx/bjepLMNZgqmiWjvUtEypfk1dQzwoe8rb3QS
vBIadnX/5yCZ8BRwnISvreb76/HOEltTPF0CLKMgz47D9+kmo6Cy3NR5NjhVjvDz8CKEkY3V98LK
kpbCTCN5tJfJQW60WslkaKL4FZStLYh4PIRt1R9qPzCejSIRnCgUP3K3fm2FdOviDwbBDxqegL6V
OSJAHFFNX2j9+YI/bf3086PPQrTSheanDVAn9E2uOSbG6e7wiWfRjdH/25vr1NMWeIApaTO9+09j
octmDaUSY4JVwnGTo8kVJng0BK1ZC95PM4Cy8V8MLVltBlcUtTN8AIIjcI1ThhY38p0CKxIZKt7V
BXraC914cdIeRZplvFpUprU4Q3dvlBCnh9n5NOL80UWi9xb1oYrOr7sqRXeJz3dpUqnAWngIqNPf
2fLPfStQzTgZHDPDGKR+UAp9A4vzei9emiJHQeYw5dSNAOlo/eAI0B9VXG08ODWJWn5Bk3trEBn8
L8JJSD5alm5xcZwtlN7oFBV2+sDb6g4lbK5Lufw6fCjtEizoYufhVGQhHonuzPwwQM+JXSYnkNW/
jHJ4G2DD02cLz8WlILMzwIhK6kMhQfpE3k6CzBje45Vyvcsubi7qUVNm88CoeKrioclEj5K9JbpP
egkjI1Fxm6+QnZYb5DRWWL1az66LQDOCLnd11G9VrBhuEEnOUHQurGdP7JbsMxeaPz85CnbcBLgt
gxkJDw2IKy9Lb8x8YcpcOgWPmj8/Msy2zzVj6mQl/mq+IzsRpRiCLmwmF5cBDh2UyTgozgrNBY6C
gR9Ug6Ohpd6vMcYKw33+HC3hgM6zQ2yTsMH+E2i2lwgWZ3qRcfNDK5w06NaXk83kYZ5WjiG7d3pz
j87DelTMNfad/01PqtzrqMLA0JqrvikuS7Jxx8FJAPt9De3N+D1f4h5cHC0NyVb2rclGc5bAkBMk
B5N2QAiVm70RvapGv22TkQLqkm7VxSE7iiSfHjjkdVGEb2UiWWO7Qpn7ER7c8I5NgbKq1Qoaf1ws
bJaSMv3Sk1ufoZIskbiCU7HlwJtlojrLbZs6VFvHrwADe0otPHMR7G5i6oE3lamUd0CV+7Xk9w0y
4uicg9fPlQqrKKG28NLtMswEpcoIGgBRcur0mWY8qUOX/8mbQv4ODq1GcyTE/q3Sg7XQCOkDSAyq
ZDraLkWLLHLqkSJQc/VJRXQb411ZfIkmKB6vcEG/UfNGx27QB2q2VpPa2FOOTUWe8mW5xyojXAk4
yW4QzZCzTWOYXY7w3yjje+CjP5covxIp1W3TsBRnFAR8RkL/iTdpu46BfNTrMNalTVFbOC/4/V0i
ptk2aId3wzVRxxmHpiz2nZKh/td43WA5Mf2zCnMuOJIwfLMCvVjrEOweBc+VHrIylB+w1Yh+KwpC
5jkimoiS+3U2rCn8eMZBgOTvH1QBDtpt0NduvsIpV7rjdZofzG7yZUJFHJ9VaEtyEWDgJueKMrCQ
knqbhglnJSAHoQnJgaD+S2rHd3Gb6z0rITXbTWYnXoHAS9jhHwe5ch3JQvFHJgOI8R/6niGpeF2w
dghO3LS+LCIiNVQ3ddFsC5RpsswKHs2AFI3eJsLWq4aXOg5DblfDt0TN770+0kz4IkYqoTSKJN4a
wcPosUHnG5toUI0rxPHRM8LXxjWHLYIKwccoJlGz9ZqGYpfa+BKCQ/DdNopS17eYVcQ7SR+y1z7p
biMJBwzZdTsXlfUBmVjBr3AlRMZGErDE6vyVpeD7Ac0Pz/Lrp9HZnj89njVUgAHM4BgxR2WOae5H
qRj2jtV4X3UT3HeBuSf3dT3KOWp8CqODuOc19zf3cbq4Q3LorpfHvVPgH7MZrfI3lt2v5sCzXJBe
us7DD0jhaelnVKvTqljpZbYuDelJy729WfUmtm0o2EsYqJUu9qt6EWfrDkOh6995qTd0RKVVPhfA
gzg7mi0VhXzcZXonx3DebDYWVRjfW3jYTr9ktucg3ahiCMX9GtDLbM8RCqyJ6h716gRXEQsNlCHs
7LH/0zbus+G9cIEyloDb549CA6U+WTd0/gUOMD90E7+TM3ci0siOZMvb0BbWdbLq1+ZK2oo7cynL
dU7ynsWbbeZi1eQD4itoFmA3ghdrPK7zOtRY3qQSILSMb4pWdbdcw/uDGEYB4jzCk6n7r4FX3KDF
NOJVZ5jY5CrjqkqxLa1N87viFo4Y9KSCs3Avm+2/zuLMPno2MF3jGQOyxzA3uTY/4ZGzxlIwFLBM
ChemwPm1YRZqdm3AoUkV+hSIMo5dm2ot3bQ3wXpS6otelsb+7LUzCzXN+aNHY6bHXJJcLLar75Jv
48KpDyh4/hI/NKteWD5nl4VplSPVyBPH0LjEzpaPHHlIeZuoEklDtMbXapvU6dZSDgFaSNcX6oVG
kUYlo6WJpoYL2qxRAPBzr2u5dnVYhY7Vn9JAAQvogkbuVxof8u7fvoanlh3Fm71zEK8dE6PHe8iH
LBB5imMVd5R0MJIYkUNbmB0Xu/EoRzy7c1UBvkC6SjeS/V8NmnUfmps+GTZIGC0M2HmOjXYdbXh/
f340OcZKCpIhYPtH+HrbKF8c2GjEwc4e3J+Jz4UPv7O633bhEtfh8k4LFQAotHqeXohysxy10e8d
VeEJXjwCINrK2f76LDkPok2YNYTf0UUW5TkMylBDchjoljutkKMpVWEorY4xsgbp4jl6PmaEosw3
5fVJh81PDjkpDStDh9xRenxDpL6tcQ7PkFdOC2Gju9L2esvOc7+GpnJKsdY01vcZqrGIQj32La93
OvRT5OY5Gw5RHa10qLp5Nonf1XtqMs/ZaN3WUrtL2WWK5D2NOWcrknUJxjohXnSttGq53wkkClT1
rq2ok+JkayRIHkl3aFxsUElamHPnS/f0y6efH025tuzR2tT5cnl4KB/9GrdW6zEJtv5TsZhTujQq
x70025ACd/AHpBQ7jCKUnS/ceRioqir3WXFhyZ4/6qfxmABxpgYmh7TZaav6Wk3d0LU6p7TKfNVx
c2+am6zbpaQQ6lDaGBqWhnLzaBZPfvGmasgNw0jzu3tzfL4+NS5N+uMvmR0tLsiMKkYewsGlaFuM
/c0ovCDRuNDg80sM7bUmNJyqIk41f3smaFMJY25iYFpiEavgodA9deG4J7e3yYpNoR9cTKqvt+zs
hTj18VHM2czxIl3MopaYVqXtrOhBJstkmLchHk7iUh5t6qXTS9pprNnMsbApKDxZ75zG127kULzx
v11vzMWp+Z/GQAY+nTA1bxHdVQnQjoZDRcU2vXwN6h4o/vVAl3sNBKHJdfMcL2y1lap7nFMA4YS1
WKBMxz3jLVbuo38Ndvg7Pv9Ems28wWirRvYL7CbUz+a7ZqyM5B5vNPnH9QZd7rl/wkwL4GgDSdMU
M/iAa5ov2OJ7JezL78gh/G8xpm84itFiqGEAOZPsYdiN9U5Qva2pbYHJLCyji/uGJkqGRZWWGTfP
r1hoX/ZBqVu2IUj3pozMItKS+Z1eeiXAtyJwcrH0dj0mpatEwW8N7drhAYVv4bcWZT/iZPLrUvPg
OeNZsdAHlzaS40+TT/tgcMs2sNxashEp9nDjcl/FWEad03X7hYV9aUSPI802T9htiSrFjOjkZz0J
dW6yR6yWrw/phTs3dcSjrp5NT3AJI/7f3LknGfb2xX/xbuN7DLOdbqe9LsRaatFsjjatZvT4z3Hw
SE/9gMGbexcUxZ0XvPfCa6V/1tFT4haPHoK7pvkFPmnQtBu97HkaRwuduzSMs6ncG2mZJSqfAmPR
VgR1Y8H0r4P36y1eijLtQkcLRud2nIs151+VonHPTVxPvLXpb69HkaYxmm/LXPlJVVAgIlsxOwKs
2B/00FM7R3WLb1bvvwxBdSdKd038wxA3UvN7yGIJgdqtGGNP58pfnmtTWFr4jEtXGHJmHPX4tkyJ
0dPGIvWc1LWC3I6QtaoziuF9EgW/UbP+YfbKmqs6eB+r/NdPEA0U2T9BZ8vRVLIq7xKtdrI+xbVJ
EN8k8169rX5c7+JLPXwcZrYWUyUVkFwwagc95YLiAylBsc4W5uRfqPx8HI+jzNZiT5mhq0O5dkKt
vhvQV63d4j2GDVeVFF8ShIbRZUH741nNf0bDp9U6rdKtYfZSEATcL9feYezfa+W5NX6CkD2ISbxK
5T+eH62E9iUTDXtQ8GUORB7wlfWjT0QfM9PsuWmeewlpJHGftE96dN+Ept1EOPSOHPFl8tl2HgI0
GiLqPunZADu79GAk5g7Jfhu+z77qtmb0krdUCGNltA1rP+o5Ol+fabHxOv2rUv4UVbo1xn4NWs1J
TUB2ybckGG2zCmytFZ4tcnxiiqmghrFqa2vgpm5zq/7RB3c5Mr2duW9Cw8mlu7FrbsI+gXXVrBXz
hYovdpIr2br3MuGzbZd2rGlcr43ItMCPFjC+HkGDpmnjoFktrmpREzeRjnyM76JGrxQqaX8N4SNM
CiNbsUYwH0ltfppK39y5lvQ7TUmaXJ+JS6tstnGhs0fuLWXoG/yfQcDjWrkOX5S6uPWLn4G2vx5N
vrRlH0/J2Q4WFZgUo5jbUenAJ/1WjW4EOdio3lqbRLMVHGjZO2uvg6mZINESr2Xts38Nm99NEW67
VvVXqoar1aem3Cd6SVZNTku4Zj8QVNgMo7rQOX/hnPPxMiHOUbXA+gdt6NPxUitX94Uoqh2gCK28
riVd2BnmgOYHtqoopVvyrsvyeFsIcuzoY1q+W7E0/I5C0wL1aj4OQonzQPIeDXrryH71p4+gsl/v
04tH7vFHzrZr36OeiolZ42RmImKCqXwVimvtJACVWH3Hv7O2P8S5gL14mK6UqosfsJteOvgvzaNJ
cWDy1sAx8O/AH81sIFDjZM+LhUic3UK0KXcYVlRyFRw0g6uGBg2wydNsc73t5w8k3uWUqiXLNBDu
ngP9sixjjYQ+UqOlLXyqiL/LP6GAmLHTfYAu+t+CzTbtqpcFkJRm4TQBeuHCo+TjTgy1XA3sFLuk
VnrCAG9hwZy/K6YGQj6RKAwy/2YT0I29KAmEfLCDP+2rGDpBuB1eSmOBnH9hCp2GmU0hwfULySV9
Y9e2esAbbZfusr28Elfp2l04lRZjTWN6NFP0xtWHZER/o/SjmzQ091T91lRZN76kfue+/aupi43o
vtY+zrv1kq/O+Tw9aak5exFmCFa3ncyboxh2tXvQ9ZXH/3GILr21u0TpWRi9+RUGibB+EHy5cAzj
EJk4kojyKgVkIGCxHC7d7y9sVkhYS6j0wW7ENnReZlXr3i8EjbkyDPsRNylsFdxdSFKxz9BUQXVX
uukrJIFsL+cnG4+kUFzwPTwIFp7d6nnDTz9ldvPQZK1sfTHjrVH8SKSnWlAdo6JueN9Wh/Cz4cFV
Pbvmu19jtHBj9o/5+KMymGv+nVoEoNUFG0fsVYzLXX9oEPRh4xpR4rDeqwI3AK3bBp941K8lbxco
v7IXf1xH9Tqrt4gtdiCktZ3xJ8ShAYDzN+AfbfUcfquXKM/nl/HTNs7OcgwexDZoGtEuo3ATNc8l
OQzNWsJYXCgqnYaZHdCYIwseVwbUvKmEty/GhyauM+Tbo1U6AAu9jdoX5XdULWj5nZ/Tp1Fn+06E
fYoYaH3haI2f2XFa36GWE6ziTmw2+KUtyKNdbCRJZFjqQARIts7CZVaMZ4Pkj3YuTbKqeKL8GQXL
vdUrvKHXUan9BIj+Joq8fMDTxkoobgOtLtAmpjB/fZe/sD9BYD/6ltleWMkIQfZFzAJyzANZ7Z36
YK6UdblO19bSvjvtNqf3i9NYs71wwLR7TNRKtLFPhNYrY0KUoA63Ln71XHf87bCAxTjf/U7izXc/
N6nEdrB6bMsqdvn4oSj6V1WJ11Kw94NDLVX/Y2fOd0Al7XW9b3TPqUq7eZsMwOv4rgw/2YK0Zpe9
9GaxXhRBOtftNUyDTByYWSAnEoX3/0PadS3HrWPbL2IVCUa8MnRWK1j5BWVZNsEAMIEAya+/q8+t
mpFaKnfNzMt5OGUbTRDc2GGFz1eMz8rAhDMiIUrUxF0NSXdiESdA6a6LZEzlESPA63I9by6p+38z
6vm88tnX2vBSd1GLwzMiV1+byaQRgctim/fijlAI0402E/FICeAm0ZUyEDL7L47vx2c/+5S0tFnB
c7gJ0gg6v/Sxj94KSa8bQEHqfsHYV6SWZ984URr1bPP3xU9h/fw4f1z77NNRA9yB3AHNH83Qn2cY
saWj2/76+yLf3S0fFzn7ZqiEwRfm1jhSdz65tm7J0xCuiouiDOTLs9CTz+dppoVZPoBfn88QC4sh
KrpyXjnXKj15QLK0fAKEIPM2+erSMPKbAPhptfMR4SCDuaeYw6NtxtbDbZEVa/MriINVfUtTc/v3
HfwaBT4vdtZZCRzttTBMgYohyWaxpuU100HC7azWY+rNF2LAP/7Tn0/F5+VOO/0h4es8U6Oh6ufr
MfqBBuxGW+FDITKiRFK4KlusboNxyn5mVgoXoE046S2scNIWF/zY1Am6jRn4EYUV/rKaaNX5/Rqu
U93Wl9PFAdO3O4OuF3AjLnRMzmVtwsAN5pkXCBxd8yLg5dw5uoubVtO0BGcqLPrrzusr2EZF4N3U
xGycxfauvVoe+sL1E9zTYJvVOU/mQB0m4kK1uMz+/va+gX1gPz/8yLP9HOG2SMWIswIOsgNCwIiP
jKJnETvtmnWJaR40vw+fioE+Ls4aHsOoymAvDSrmytJpRGE9krbDRWrS13zo8886K48goLM0psGp
CmAya6+rIlHwrqpT+I/rm6JM2R8qfzXLCt8r5BX6S9SSf1gJX47Zh205BacPx4xj2OPXuZ0DQSfB
vCxWjds8gA0qKFsHoBZCDxKmQXHklD+kstFADK8LuIN5wD61Yb3KGYxq9BMZINvkbhz3UFn2HfA8
L364H0Ea1AswaNpLGe93+eT/mTCDhBebk9RdeVW10Fm1hNlOxkPLYkiAsG84vynrNUF/o8jXUwB3
pWe7h5stu4aR5m1ub/y+7q+tCM5sJJicVAOqPtls1cslXqybXD5TVsF/11NJe7I4h+WCiuTRrzbE
pTeElxuYDW1hYlY20/3fz9i38QiYWxuDdmBMUH9+3syoUmSmtJ5B4YRidC89UE3mpNFo/bXFDDtE
bgCtjPB1cjuMPd7DgRCEPn2xUfr1SjlBRv/1Q84DIxrD5aBp6ayoN8O9ndf3gc10Gsj5RQC2pIPF
ie2OXsOEe80nsxGk4bFq/W1Q5+itQWxSe8fBgfGxcccDszGds/EfM5vU09NTAABIJ8G9EDzca2+A
azWUxZty2hU5YmE1vGm7eesCnky8h+NiDVe3qp+Q6UcROjysyWD7FcXAU6aaTlkU5Q+TNby0bn+z
+M2OdxjQXXg1p+/o/Jx/3JGz6I3W0lA0Ejmj9E5I6IfF/yUBXpzAuKzgpBr0z7iH4eKJkpYdWwUj
E2iS/f03fK0OPr+UswhkeVIB3YFPvaU7sI09sPHcOz+/0Iv/Lhh/fNDzgFLO9hwCxIBm6arPgyyM
fo5UwlHgd3Uyq7bJf/FUIYUmKPlHcOccvqdp4/qzx+eVERms5GCZ4f+pLz3Ud1Hy4yJnW+e4Q9AB
IbqsxqMrdzAss+0L98PX/IiSjyucbVtTKQpvitPLKQ5zAx2p7QxNV6VhvoX66e8H4ds48XGxs6Db
KGANuXDztbVBo37VrXUMjaKtk1Urml5S6/lyICIoLwPHZAcuMDmQb/0clEyB2RdrQWTuIlqniJsh
OPMYuaEJlyptNm5gKpBSR1lc+ua+RCGwG0DTskM0V4CkOgdiWJWF+YQDnRs7Kh8NHW7A4/4Dqkgf
u2PmFv5+Cg8WsW+6+a2GTrOc19V4G5YXqrev1cXZzzht0Icrbu5YJX0DvYrSg265G6Ke6Oeyzkxn
3sYgTEhNigRRO9XKPUBA9OXC2/66DZ9fwFl14+Q1lAFOHtudt7KGLL/FlKe7g8VIIX4O98j7RQmn
IECKU8xhLqx9Cmufwt7Zyz+rayY2LBJ+9DjWk5eNUFCnxaxjEVr7HIOTTIGomKD6sLICusmg7j0X
bh5c6FN8+XjPfsPZ/ovAAxeTkXwNSz3yu4L16e+/P+XXBaCmSNDohZpFEITnelStrmab+xDFhBcR
j81ADjXpnucwSP++zpcAjnb5x3XOPlu3mg1bjARYvl53U2zGbYiW0qVq+NIqZ98rUI8L5c3JDYbN
WQjuvV70bzYGz5NzIQ6d0pHPh+Pz85wfzMAC976GqYbdDsf56EM4zxqarDuV2TD1TKaHv+/f1yYR
NhCSimgTwaL9K+cfXniOCnuYgMMJ1Y5ncqpF/SEOcS17Jyzi2GVWl2cUA2oG6fsK2h0XfsHpojh/
5I+/4Ows9jZA3x4F4ohcjagZx7XaBIchndMmtdJLTbHvzuXHxc7SQachuBhdYEesZzJup+NkXXiB
3x2VDwucN6ai2USi9Hq5hijO+NrJpHgHQ+PvW/bNGidUvo8izqaBfY4CcgdUfEaebKPg+iViPr/5
XTJcFBX6Gqj+Af//a5mzG35RnEUl2FtAncP6NmvW9lYegZNA//DSB/bdMfz0SGd3PfTopYAQjFzD
A6Nct+5PCvGVlTsVv6rch3dt6W88+IzBgxms9LbbOXX9n7I5Izytj+EbjCYx9jsvFFTfcDMHERR2
eaJurHa9jBdi1Vfpic9LnJcAPpEYkdUw8HYbnahShnBfDXZIEWJfO2/gxKvNXMEAHkKuN70Mplsq
YNc7ewHGG/SShPs3kebj8/7zRj5cwX4+c6vtYQc1/xxg11zeRqAAOw9dkxq7iV33wsN/d2ZBnYNu
K2amITw2P9/4PtxfhAQWbAUFk6uyGF5FCwUazumtPcJH8O8fyLfH6eNqp1/z4eFyNZhxOpm2Q+P0
FFL4yrnTO0hLrorVpZDyNZkLg49rnd3nOSr10diwsRof2+kIObb8NpyAMY1AwPpz4bm+lEzQp4LA
6onIgCnql8nYWAnO9akMQm30Ty+Pp0FKfkwnj9csX11ysfrmpX1a7ux27WBIYeupWlZFEDdel04/
0f0VwyWHFfrNWfy0ztnhyB2rAaNHSKhpLEnfwlkBQjTRTYXGhJFlD9oTT7sZgJrQvHuGW7Ge3nqi
9nzuMaanaHRI62dAe9grzuahACNBONG2AhojAt4daiV7B3DZGQbjkAeCqFQubnr3DriGJpVeu4cq
bjJ13jbiBLBJA6PB4IE2As7Vs4i2UkKioev3nQWeGWEabC/9FlXhwwSBI5jQ2w+kr9MCo63Y7b0o
MZAXsp3GS0VV5oe2XR5lMSSQXZIrXgX1tQU/mS0cWn2AgWx0B8m4r3oKl/Hx1ZdzTIc2KYdhP89y
NS9tpktImE9o5nRoNsH/9EcTwVCshoYTrKeJjVlOgJGAoWkkLOt2ishbC+AnwDhbt/XeBGm7DGI7
WW6qhEPpy9AZdtbla0RtqLLIqxnpWQN9sXB4Cew282v028aW3suoVFHcjh4aJZLVzI1ppUEZMDPS
kb+f6u9OGYDeqFUjqCF/IUMIGsKfGohA3MmVvupFZkO+v7wQ3i8s8iX2yrwNF1QSq+6uB51jeJ/a
10Bs/qcnOY+pVFAPI2qc4+4R0vZ1ph+kuhBHvymdwpAAzghJE1hVfuGql+ivQwcSu+XV675PhYzJ
nIxe2lSZCWCMgy/mQrpxCmBnCdqnFc+iQG9JE0l+2jrYBOprUa4jLOnKbHEvDGu/VuGIbx8f7iwQ
QF0EUmkdFes6qoCayvAlt5i4vykvTDiaQcN7Ua/mJzNfghie/uEvz+gjE6YBpCq/ENeXiFojO+1q
UEIgPUa3PrykVP39m/uwxlk+BVnPKChP57yMlgefOT8qkw1ul02Os/YHBrG6DVqxNur+978fy29f
4IeFz5IrF3BwKIDjBVp9Ntwt1rN4Bx+2vNTP//7tfVjn7KCEUI/zeo11vPWUumm5Cu+Wu3kVrNq1
e0Pu/reHOjsqZIIuHLUXsc4DuGn3blHFg26czKotMHas9s0LyurCx/dV9/V0Pj884SnKfMgrJocY
DnHDk4em+zZ6JNNoEZQDKG9Fd80bK8mX+dcStSknJ5pU6STmFI1rh8QzdYHr+lkbAsm6AjiWwH8X
J/5hPYr33C7Y66SdfkzdCFaKJTCkYQQZwPFERCueLTrdDf106MHEaqmXGesV2olso8YSbJACxPfF
eNdgBiStiFrcIZTtw0HbP9XI4ULdDPZNSDCqdlt8wdUlVvh5BgSmtovmOiR/4UMcAjP/eVc6aCI4
E/HxnqO3Um5mjPvIcluS+7z1tiW9lEqef6vny50VjCHvnRos9WDFCyDkIDzSmC65rCx/vgyKqJMy
Pyx7fIji2d5Ze7oqctEUOZwhzLJdniTL9KWIcL5v5yucBYQOvDrl4/iuqhHiAuhijDFmJFD5wR1Y
8vy56npMVBb64+9fzndX4ccHOwsH0oXwQB2Uct2+VORJvFjvw3BBjfm7hM4F4xBOvUAwOOf210NZ
TDqf0FXQq3wzAnrirvlGrIYL9+13G/hxmbOTIG3RYaJygktPsQ0U+PwMR+VELxvkTOpiW/0Uvs7v
iI+rnfUO5hDjGXewxLoC0XsR4mAmuv77q/kuUoNufyL6e5AuOocPhRWEspZTN6az19ZzMFw3cG14
yOX278t8G6k/rnO2cRAZLKeuw8apFazdN906Spf1vLJTjAbTS8X9pYc62zcJiZQxWlyxDoPtvFx1
t4roGF5el9R1vvlgkRJBcBzCBeAJn/uDOAZ4LDAu0duu4snOgIPsL4lyfbdxH9c499YSYVQvXYuN
azKd/j8gx0qmW8ywYCL8n48JQEb+9wPRswiktM/8oFD1eubVz7mHfkk7OXRFIE+yFmH9Ik7lBs25
c6E9/91Gwq4MKDaAxWHkcbZu3k4B60ofVeZ0BAUQhNvyAq7yu1wI84d/L3EW+vJmCutywbvyaQxx
gxQj0VYNsS+aZCBx/wB3ASPiC6f+m3DxadGzwAdsMqNhi3LWNfu8vJ3luy8OABRM7rY0r0UDFwga
j1f2MGf6J4fspwpuaH5dvOT6UibxXYfi0285y5WqydGhqxlQOUM25JsI+2yDB8XtFxf+EOXt6AA9
Ch8Hk/x9Ey7twendf8hgDCiAbtMN9RpaO3ViA9gBpeInFTEnwVCAr4KRpmK23QtH6tKyZ4mT35ed
Nam5Ws8UOX3eQAKnCOB4zGSUWv7yu17AVBKX5jzfRJ7ToAMKE/+AMb8MQmftEiFxkEdn19y6wQuo
Q24J3ZjV3zf1mxv10zpnp9lSjd9YFOMs0ddQa7KA/yQlu/VmutJkufDtfHO3flrs7BRz1GOV60LE
CyJEhwHW1M2ulctmmt3HU4HOBp0t/qUn/C4kYFCAysg/lZ7nF7qydCcchYtptA4K/qhY8kJu/d27
+rjC2ZXUd3a5NIzOq9YFgWwJ0UBpPOcF45LopTDlazhU3QXUKlLQ02ad3emnAci/nuvsblKVI0YV
KGBtIED8VHgQsUxHLeFchHzds5OZ1SFo0HL4wyeOZCZcrF0fTJnPPLaHR4HZ4roOtjWFLtdYolZ1
yoDAuDcPbozxlh+w/S12nibRo3ZnYQCYHMxjMHg+fFPcci4hOQzHxOu68cG7EdNC33jUMBI7RaPY
ZiDGK+Mu71oo77Q+HKajuUc/xhu7ne9IZ7uwvF8zfrKpGgt3SUpTGcBcRi9v0H1sunfKqAsI08QX
QF2irnFiopx2uu94AfmrbrH6KWvbobczy14YScO8V4+2GcKTEwMt69RpHXSN7GmMjrkJyQ0ms+F2
rjq/hHQ3RIuOi81ynYxwtSizvHZ0EfeDbxeJmZYSUyVRVz8rZ1IPftBgwOTlxNgZNOCtPBGhx99O
8pO7NrQYdNunKLg2Uc5rqN1qjSpuJPNzyRb2ZNqpKuMiDLTZQ5IcOf9UB+59E54A9hZID7N2cujE
A7rTe1AKb9wO/bKAx/C5zawxXDfNSd7dCskBOnvqeRQS+DH1JJuQboKSCjAHKzgthtzf1WWFH9CV
W8C4q5TXZXjFBzRXGMp1iI6epP8h+QsJDMMrFVcR9NlqATZV3Ra3LTPkBjQYwFeodeW3Y79FrlX9
zu0O5LDaSSGZH+faA7jNgQi5S4BpsPxXMI4QmHzIxXfWuLI8K0IjDiwAlGpbz+rg5CpbnTakvvWq
iBxYyFPLdV/B+hYNep/BE/q0P5RPH0ta0VfSGvT+5qumqgEUnlWbopvyPHjD7cKrZRPNT2PJuoxL
r8ogjhlljTbjLrCrcd0rCFI7EM0UrK2u0TVI8PNxK+k80QqYxSgKb0bV7rkJmxXTHrg1qt5GrbcZ
IjMmXEZXHbYlGXjUZV4BkwhAqXpz7O0Occqy55SLetxMvi7WrjdNeazhG4DE3WlUPOfwq50hjHcT
TMr6TZFph0HrXlnDsO6YuQ5z9F5nsKLI5B6mVrgQpUJjWgoHKvE8at+joPKzsCrJFYPqtJsso0fR
P9LQTdchQa+T1e5mgI5c1gIWudEQcD+ErIAumJpZtItaYX4zv8jVGh0TqIuUSxvibXU6pnaV14l0
qvYXJOwoZlC+ZA9EuPSubWx95fO2u6c9aQG0xCv808LdNHagwHdVKF1hLr1wIAogWu3NuGbL4Zen
elXtnWoS3tp2i45medQQJEGyCtd1G8C73Vqui2L20xzZivR0dSzt3LnHcRMu3Axsltj8Cq7huxlm
bE0MyliZFsIH0ymI5GHEn9rXYWtdV/5EFxT9AH2NsBsCy0sv3e/Kbu9a7YzXLia9N5DYhH59WEO+
Zyqcw4Dj1iQTJO/ulNXnhz7wXlxbjrvFnyeQl6171Rf43pgzIazI2RLX0P0fYSQOi6F3v7XCR1Hw
cVsPHZw6uBk39jQ7QCQuw77p5yEWAwd4026Lq4YqZ6NC+GXaQx4lCsjHddmX96Jewk0OE4ObnrkB
QoX7s1ewWl163b96MhriBuoecZETcuVREyUlzYfnPsQbARO3hll45Y74QIpmBWHCFOLQ/o+oBgTW
A0UMHdNyt/ASvpLiQCg79qJeSVXSre6rTU/6dlcMZELHu6oy5rpbLkiRteVS/JaKbLE6ewpG59fi
ueuCS3JVTsRAdRVWQI4sDx4ZfmjEthhqNVvpih9OIPpscfQ93Ne6bGS2iJcJiXcyOMC8LNCx3CEm
A24DyWzxpmod/sDEo9/womZ1WkJduo0jWEi+W7lyEXdsB/a6XlfybUNdincPHbc65giL62gJu5tl
hugiZ/gHJ+QHV96c00ME3nJGvTqKSTfKu7B22w2bJIt9paykYMZNO83YjcNM/6iHdkrpWEVJ4cGu
QeGCgCAQQ1vLYvrBgqz7TYE3hN5EqaEB6djJOEG1kjT4/nqLOxnU3MQjVG7e3Ln0kxoo3xPSxQIR
ylI7OM/Xu6r1vCTXGvi3IOCrwZH38Juo1obD3VGwwuDt1+N11y/jusynp9N3msJmok9h+X0Vhfow
LupRC9CnlWM/hqGy1iEkMEOKYQwxNcu6argWBjaEXl0JOGiE857ndd8jz9ZbwgRL8OG4VzVEwTPm
9+Mrj/RjVcBhN5T0MKO3PgCXA3sU+7ZmotrXGn93HPPgkeBvwH6kjnF+tqqvin1uKRlX/jgkGrLA
8cxd72oYwHqeRkk3XCCWL/7UPIlqmldMiukq0phEzsN2DjE5dHA0d1Nu/5wGeNK1kFjiJbHRxRjc
h4oMDVrhbofJu6s2uoGvc10DMxWStd8p1LpcAV2b54PcihYEd9XW/h8gJ5Mm91MJx7g4x2VztyCT
yoABfRyptqDoWRzasA9uGqfeFQGVwF9pkE8LfwdRgRA3a8+yWml5XbLR3uOMmHblsOKRA8m+nsPJ
JFHQiZu2IZmNtH6CAmPcYY51I5EuYHdfbYMC3CsAG6H+vu/N8upbZNGJCNpl25nBXE2kw6TsJOmH
yZbLtR+Pvc70QjdKithgYAVcexhmZrRhMIS5nTtFftwF5DfmUXorhiWP/Sm4Am1G3kJ+5QHmu1e2
veyagP6JQLCLe+RP2Vx5LapJqNGvaz94Nn6NeQlz7u2mjlYLddmNBCpOxqDnnVAwiu7Cms7XzMY4
frLbZRd0ThU3VUBA38ZwZTnBYi1vznxYAXWNwtXoN+GOK89DaoZmqNkr34F4HrdnPxsMzGIWRwI6
07EyGbGvwOtaw8M4c3zW2lH9Sk7lmxKYc/btSZhuoc2ddphss36e+/2SE/4YISuHG484MpAenloq
R4iZmtbOKja613RpmqO9zGEKSvcYM2KTNYxkMKjxcoCsO+09CUeASS3a/tXBR+rA0j1RpMO7r12M
TnVerBCHOqgZhGWQ0KquVgzo850zQnI5D+etmEpr65x6zhAYLQ+aTPnRMyHYrcsUHf0y1xtCmx7S
SvO89/zSfoxaRClmBw0SMDezWFltYcPcHKpqsDe2N/VpjVrll1IL3w7w+d1ZORx9qkHKGpL4BkI9
uEh+I1Z06zzyGAZOBQcZnbs6wf0U4VRXHkau/ghKm7KqGyIs8sD72XsEkSpqE6shJawFFADzbc/T
UtvzW9NO7mMTVCVs0GSL+4xfT30oMRVl7rFZJgy4c6Zf5LKofY2IEzOLY5gqZjAiIGC1IoVqNqFs
yYbOVo5MxNM69kwBtGCt5Tp0sA0W3k4amo6uobnt32u7Jc9211rwUArGu4nO+y6C2yTRiMXLMouD
8EC+FwJMdt7q/C7w6MCT0snBjERr302IFD4wdBx4vUw0DsPjRnNaMVImsGS2cXIdS745aKPsSu1j
7iwB5Hbzsb0d7aD8PQWQ5WNOd115kx07c+EDWWjydysKf8sKGlLEGvk74ZPc8kl3W8n9KMnbgMH6
qKrgDzSWrpfoYjg12cvpVnjQ3LUIevCxtBE9IMAaJIxGGE3gsFyRBQ6bMZ20WE89g7NmBBoA0C7u
HmxJehojO2ECfc4+GUzUA1jWNmOMMWe0JGxcyp2DROCQUwohNMzUoU+3dPrWxZ4miItTOopAXOdd
MXv4qipyM/Rutw8auqStO4XXNIczO/PsadlJA2HUvApJ3HqRmzZWb90VY7gcB179GZE5rmb4K+1n
2gN+D4n/Vh4wBxg6yBCD5ROXwOunXq9A322jCPPv3unyIeFdw2DmSSy2cXvdgYs2Iv1pCUAR1rCY
o1DoZOQKzIKe0SAjzPf2WMtKBC7VeFJ02bsRQ12BycOzo+zuOGsyJK5l0RhEF3YfOqw6ONB4viU5
rOOAA/vjeP/kKg57sZjiuGdzU77kEv8ehpk/4BlIM6hwFKshsp/aSjSbvI74rteKJCQ0V8QI3YND
jAl/NdWv3tyEmx4I3BvflrrIRmRCd8Zx+U/ZBjdy8f2124bkWHZhs+vCgK91QcIrY0VGA+HQkVsD
rsW66RryXkeBlQ2+1q8lq7sOnOyhvHO1G13lZTdWcHQq1HEY+l+TDZVzv+shbQd1uVUTFoYlkTDT
NkfmiGJ4bIIjxBD9TVFY8raBJ9dzIbzmHn6t9aEizhBXjpS7rmraV7SAhyMNVQ+TMNUAzpDrYtd3
WmZ1Z2NV+JIP68k+WXj53Fl3kHtZg5TF96aB+vWESaHVhw9lUZcGJQS7ax2YK8S8C2g29kuxd6sJ
0tKVLd8ILV5ZD7fY0RfhqheTGlOgJfAnaLAOwHExWzJMEKqNIoDiBk/eD9wKDnD0hPR1EbJjVI3O
G76j5trzNAZ7E8wXBT3ppojwXRkK/SZF/Ns5aKFT6/gPqDuHGBQz+E1P1kPJNN2VxuO7okftCvgH
0BogtPzMuRckYQP+CLZzpdUCQ/Ec1WAaOM24o33HE4azHjeheaoUDAK8YrYSH8ox69Ku25Wqp2qD
eI8IHepZ/HEjzh9DA8k3U6Myh5t4ky0SQNdliJ7MCBs0l+SpscQdWhFuLFDcQvB7TnjAr3vXGZGC
jrcuGKEibgbhYGZZw/OxGmOc7eBIaAT6iqh+SSAX46bz1ZYPRO2aWkCDMs/F1amyQm9E+TgTNrxD
XN/PIKTkHAFQm3bQeQdlrRrynzLoi9vebzEa7aGKCw0VM72zSverAqj2q86Zo61t2uBXKCpgLwFa
4Ael1Hg79mBa6JYXb/3g1fvSAMWgG0xSVUuiXwri3kUaWtbpPGAyA4+wHsfcQHk6YbWONoa3QCGd
tE+cUGFoG0VQ1imb4mGaoiKRssAf5sEOf/fdmrS/sgv3OOJWSlx7bjPLiYo76bfsuRPQNo7habfJ
pZGwRoEBXhwyh2QusP/Iyhq5roeK7R1RAt3TEnVtlP9KQw2XzsJtjqyAOy04M/3GmVz1Ah6TlTS9
FWy6Kjc77edIGqLZ3s9kugrciqTI8/skcvrmEDT+y2zVL6ZATykqw31JwGgjLGA3guDQsBB97umV
gX0W20tZX9VD+camkfxoKmIOuTeRTaU88mtpjSPSMlDl3TBHwyPoO+PWXlz1xykrL6spe6TNZGK3
Vsju5wFq5aZ3b0Mo3sfS6gpQDSYnKYrm3kJNlxQRmIVVWzv4ersoi8wUPdet+4eUI3usXBjWF1A3
x2NA4ruFHI3RMtja8DiF6v/yvBhco2DSKvC6aAAYV1FegQDRx8L4c1bxkacm0FaqLVuthkLwtB8V
BrrwWHgsOPJJJyj9p9KO+IZ5XEMAh12zvIqyOmhGZD4LxlSRXJBOT9XJw1DbN4ITfTsYTxy5Zfvv
ke2/COpW2yaEBxStuyDpS5imwYL5CJUBO6WV/VOIsA9hBTo4qOe4jTFbP6sN/meULUvEEo2C73Fq
kdKXbZC6Y4gfls+YPTSevZGmpQfXoJVV5LD2oASpnPKC7vfcVcGtK/syWSJYtQ2TF6zgquc825au
4UtL4R2TqIJPmVtOIKpXGl68EKl/gqb2tUJuvS8GfxcOzN8XS/jYSV0D+VowmPd09IgGvbuWbd/+
MKT3Tk6Ipvjl4ke1Y3kv7a68HpXfrOeFKmhgVxb827SNcKa7a1uROxQ86mlZhm7VR9MIWldIjzK3
AFkGTgE6AWEDq1uqATYfAjFCQxbSE1Dg8pMxcM0fFAzOLfxjA5PqRqNQCHr4II5FP2TKLflBimXZ
ka6l64Ho6NbpF8fbIHkNX+AXWh8rUlRtwgvldjt0VvjBQYEENCEyhwNcHjFgZWjnVr3MoRcw8dQx
9nA3LVFvpSKIhmNkjxEEKYMyBbYzcFZ15XYi7Xwx77q8QrOy4m7zIvn4S2nbgjQQV5lbV3RTNUW7
1jOpNzrg45Mibr3SbgdNEFhVwpdRTgo9BzH3R2qc8hfQo+gqdzOU9J2KIraHIfr6eYBPfuRPwwJ7
rrQPO6QP9iJ3owIjqIiYt5J1oGLTnmwCmroe1uiS8iNnjiTrMhLNMTRsOtamne9JS5sbaWrvR+9P
p2izBMPGFqLcsByJPBBH4gFqirhYmHsyqWg7tEWLYHrMyxmNrtEtxhXylBrxuakHaC2o29nIV58X
zXHmQfWja6wWFmjOcBWZUN1KbpWZI5B5xgsr3mFRcQMhTECLPchTw3vxCtwJ73k4SQ9T61HyyPkx
2HDldGB5sfes+qel3SUDdAIpWEtvie6t46KDJvYj/Gvd+IPOnrepK0RKewIA05K/7XzJNFSwYQwB
bwI4kc5aZUBTsxulTHXw9bhxvNZ9k2pAv1TiYAw07PfSlMKJvVbVh8GCaPuAA2ajfx9XS1gnAf5t
W4YIZ/DSCCCSTFskgUKRHAniuIKo35SeONX9gJYMes76uKAzelt0provG1ncDGbAHlBYZfIJH+ho
6A7Of5Nzyi/V/5F2XsuVItu6fiIigMTeAtPJSyVbN4RUBg9J4nn6/c0+F0uarZDO2ruvqqO6lQLS
jBy/CxRwynqQpFU+ERlMJy8XZkSuafdqeRoBEPl1Otn5fli9zUhplOvOZbF6DeJ2TWNiDvfgBowv
91WnbZtFLdGgmaGRE2bYqKoLTas+CENdOUjjzYFiNZHnlNaR66ZXS4MFjS7z81kktzLrHsT0Fgtu
ipOHwayq6frzcY3YRtxbFj88aR4cL9n2+nQ3OYTiJJW3MfL4zVn8H3aCd7typx35mXTXbAzB+xFx
sk9Or/Lu07G/NgvzNlHLxUTrkkoJN/9lZpk1yB8rSpPYtNfQa7ufsp7vfYkTtlGfWaSU7wc/5Url
s/+J15n7/1I2aIQTRYwJG4K20JHUaRA9FOW8HIw8u67RruB+ZzJZpmSXVA5KIEhV+oOnOc4PW7Pz
PzKDi0VKyV52fX8z6bVGCiS9/bM8drICuz4gO5JQ2sGt3gZb9TFFRJfBJybLA6TE4KqWyDNlJm9p
mfY7WuxbQ8/rgwMJhkhOJz8ky5y+UB/WW63gGEg68ZMqpT/WPYLeT90H+ERu51ZkxE66oZqV3M59
es61WIRDlscwO5ebtoyx3XDH/hEOUsUTQyhLRHXuyFgPylU+e+kSaU3bRvhaalwJsGMb6bA5Zltd
xtlYbuBEe6+z6d/NZlbOQbJOSKMA+61wSPAzC91lyZ9MNft5gMqHWpHd5Bkk0w47d76nSE3vJt8k
ILNLGjMy8UYcMLmlmWUZD3W9xIdhZA115sZLUGzYKWKdxY9wKLxMNMEOZXddsLrVri+abZfy554O
XpnX3QWW8XdIsaNy8IcD/eDrEbhnr7XOeFHN+B561p5wxTWACLNesAEgctaz2xWqK+x3/XIsPJ0U
rFjuKQJuzH7oXzUo1hDvY7+ow9r3yVFxiz9WiiOUn+21irc0TtgZWNZvMVmBh9vROR397tnwMeAp
K/un7Bc/6DIddikZOFeu29IiqJcGRVR/6xXGa+Y7b01R7IifOB/S+Yru141bF5eGdH5KUuCWuM7P
22bFABBBIZI1uZFTqyFnpvG4n13N3FUdccFm2ZPi6Bq7eM3DySNoRhfwfHoHxErOAyIrl11G6907
mkQHJlX3shBgGxjm8JPuwmGu2uJaS4rfIqYJWHb01geON72dQxLAk03dpU/NMcfUVM21nrBt2XQy
x9W5mWnBREbiPth6tSW4okYVbjqRLeBnDVTCOd+UQ6tWOwsRg1rTv1IkYZNb9My93cAcqNcRHiO+
GojHy6A18QxYMv2hLtjZ/UQSgJbdtoSBhs6QhG3WWqG+OOkBWeNVXogLgmOKUPrlVa/35zUl3lUt
0eP7xrg18mQr+p+Z9LdTog1XdCkOlLtWRPrXj8QXoTutiBSXuj+4fl0f3NG/0kgXBCddztjGgzLW
28usbnYEfhDOLKrLudP+csXbSo6TZ7af+FeOQFAKE5jCa+g4LvNwDkCXBUZabObEVFFS91elyg9V
C/w72u2eg+ROrpYZOqu/M8Twexx+FqbNYspsGjDFQeXxEqlEQ1ygsFVMNDeBjUhoc98G6wi0VmVl
VHCn2UwuHp9xTHqBpJnJSujpuBvch9fGK898yQKUefPbXsqL3h3PdLooSZDovbsR7nBI18HZ+LLg
M+isiwrDDMgFXRA74zGJMP1rymG5rMET9yO9JhQONJ6AZftOJdtB70JaWA2rsTyDVf4qCI8b8BKO
ex++7ILvbpkm/iY3QQBT2pCarm6Pj2NnPfKKNZzLOvKT5FDVQE99POynqb9qyLnkaiz2PtXLRSzL
M5229BKLAtDA+617C1CKhIsXN4bYpF68o090na7rCB5e/Jw9PjHYQxEyuy96Xb7lbGFUdN2ej1Ke
OWlx0fjmec0dLPCShgwfpgk028i14jsigJyH1FhoZMgBaGW9Mtx2ayqNmChAPUOVRAfzL3rqapHt
Fta+6ejek1pPkyXd6MPS/ChWbp0B5W5+I7BWrfvYZkvrJL5VRqsO/uiGo+Nzgckh/Bk76bEBxv14
6Ih92SYZ0eZV4Yaz+jNUYoh065eUkF+dZX0cJtqP1OcuuzE3ndEhiGtKn4tGw+R8rgmq8Sn/smS7
9Ea5gdxAP95NWpxk9U0jpvKSflPN4nYhBx3hzsWKVhotUTF3eD75qQjSJn+kr/7U1d1PliBEN+sa
o5+gn30ziql9mUzGBvUgrbXEuJVuEhJwTrJcpfB/cIeNZa+bCsqkMBHW11k0loSre0YaMge6jd27
FM9mfuvYOPAlVYQZ9A2PCcLOiVbgu+2ARWMKFSSL8adL4lAmqF7YobGM9p5zpcKcPB5rsV9W+C91
XIVjmj8mwiAtU177nfeiOOA2tmWHcbXuMyjbdiwFfhUpbtMFWKkj6ttFZSFZZ7T34gs1YFCyKFri
0AXyFLs4bdyuRnsbU7MDUAOstRqx5dLwzAD3uh9+9bcQ6bKhpzazYtrHlW5JXxFMLyWuhXF/I7Tm
el209gx5jR4a9HD+aoN5kTjTodbH/VC78lrV027mGgIuvdLwqYkwax/nZiFg3Vv8/ejV0LxLMDhw
6Qa1mZbFkdLo72TuWjthza+ccxV1sPGwja1hkiZh4mBwnlkG9zEo3m02XM9S9mYwWFO8xRQfxrem
IkGeymBqvxuNanAszpg3D3Y11KQvZQdnjCNSrspAZNxQbHZEepmZM0S55nqUd4sR9Pj4b20Bat1r
ptrKtrrzjR5/YWewXgyN1picqztDMem14pg8wrX6vEN+ZdYF1HHWWUxWezAVsUVqTr3LMo5frroR
CQ5y0yzJr3hQ+nNi9M9ghAOq6DTIgEyeOUr6vR23He63aZqH6VQZZ3LurvpsPDMdh/3WzXbWau+d
eSK1VZ+cYM1Jiic1gu5wpvogBX/TB/cSfXnPGVkZF5I9129s5wFaUJhxuWpUt/x0aB3sRb0Y0bz0
u8ms7lKaRNAD7Pjah5OQ5+2Gi2H21wARDTLfoI3gDdeWxDNSLrPYzOtfDZvXcEqqntNXKzA/0fuz
1mp2zazvhtw3Qk0fbmMNjxQzeUzpvAZO1pwDnYRy7UXIURusyjye4qW36yv9ttByPOKKcGlZ6Mc+
oKc1G5DvH62gISXkhTmNOI1koyD/TtcvB91rUYQAlaj+2cwMIuyQXFmZflbVgx/WlVW8iYoo1tXw
2n1CLw3/ixzK5FBgL5XK9bbGSepH16rmtz+7Z2PRvwCuXGskjF+zL9yyrVJqqE4BKhQdIfZJ8lwy
V0bNqS9drGypR1L9VTPje1WgUVsoJdy8TC6RwpFetNTXhKku+0l5O7OorMhoGuM6sxfzDRStGAOt
UT48Dp0ULk0Qtdw665vuDfMtaZOAIxqmvc6qNfvByCm1LQquIoG2YUqR/ZpiLCd0shwDZXGad6O1
hmVuxTs8xNoLNqlz5aR25LVjyMfRQmfyiEDhKKMcV6FOEyLSx9Ji1WNW35X2jspn/gtj4JaQ9wTn
YEn3ze7+Ftl4AEjghC794RGcsAyasSiveMz7bAb9FNK4rpT/wNub2CENm1J5dO1ogAnZ1vLFN9Of
gESXXqmzTeLeSA9TV7Q73Sq2AqTzQ5hYQ7dbTO5oNUd6JDUM6tpWbw4EPo5hLrMnsOkaOpfugn3U
EF5o13S0ZwbnxWnri2zssx0mSklYt9BE8oJ9bardrVicX3rPObBIPIgnn33aAc7wU4BdHMOp5hso
6QRpbXuvuptHtTI/xJUm2lcmS+gm+kMji4iD6dVRHIKu6W5pFd8R/X1reuJMr/J7p2sSXJzqu9SV
57EgxN1C/df42m5hRywgi+9pjvkchBy5kLXQtks2fcF9YJ28XYbt2WbiYpW3uGFPRu1hktwveMMm
OBINUpXbxjSI3moG/9ySlXm+KOvHUttNZNdcqMckHVm2M6qYdHpkG6lvy46ioqTPKWbjbBh4NWWy
nhmarbaUW2+601uX0D6JEs9bc0NA4m+bOpu+db9NSTeSxThvlE2aI24GV2vF3Gkz+xFfpxwwewTk
7u4GR2eDAzKfg0I/cizy2r7HRcsYNuPA26P8tf/M7viI9Ty9+3IAetE0/eiT1V84StoBVxvMWU0u
IrYuKPHSG7qncg3wTcNJWeVXfT1daUVGR7tc31IXb6ySyX8tViHeem+iUlYz/3kK+phbxjOt0hF9
TwaMZZdncw50rCnxp9Z1/8zKvOKuMN3hPDX0KpRj+yLT9U6bZ23Tx7/o01pPap7nfb/0/WumoKQp
VYlNX9jlXan55c9acYc2jm95mgtIFa0OItPc+IRLnjVmfVZJzg1zHi5sM3d2y7Sam8Qw/sBANwK3
x//Jk8aRWiED6XJWmyvnldYC1Y91gfY4jzWSKJW7MWtohgKG2AWiX3tnaisuI9DUu5tCWHFxb3KP
gcI0a2kWAZYmHAJGmr9kw9r9apRBXqM0Da7lViPWazzd0/sZatwPv+7RyTU1DQldWGk4rO1y3rQD
v8qiTJLjDNXtjXzF9n0o8LOqKdJzIHUYMG7vOsDT9SqjzugJDzWdxjv318QdaJBP4q4uPX2zHF9N
OiUvIqcP1o3aheuq/vcylOZfvhiERF/hoO7qLTG9pu7CUnWs+HEZ9fJGb5cpRPCbc3i5b7Fl9qGT
D8hS+qwY3K3VJFq6MVIK3jOHjKmrJGH9uGP+4DnLcFFilqZZA+xLagYVL0+GPluUvaoYHxsNty/H
5nc2aq4oK+6qYqLTTTmXh22lrgSqyWgeYXM3Rt9F/GSgUb//oUlSUbXeCDs0qQ7oBdWnQe5w5E04
bKxle2grcJVFn38qffkTO6aXB4PXj6Ez5hE8CCCsxo7vSoIgH+xZriQKLIAeiX+upxXXyZX2Voa9
S9jzdjDTbeNftV6C5SvMoCrPu1/zPI76RaXPUs5eKGL7mK1cw/0prClME46dTblkq0YImdM9xK0Z
H0yaV5t6XOaNThPMAkWoLPCKLCs9O1qLOjsMyThoAaQv3QvXuq3Wa71oHco6r4NaJtUEagpQXTqh
Ico6e+pyJznLa5puVGlIhs4b2Z5PhsdEzARiOQMPmR/CSeXBMmLYmcvK3cB3MD/J5vp5tWC0ElS0
bDysLR/Tta+maFIzMHFs7+Oha55zQ0tE1NEwBI2zPJDWCpK5zzFGt8tIzuwh07ai7WBnYYOwz6p5
Cae0XrapWd6lEpCQBMstDFczsgkoCerRebR1GA4VvKEtcI19NfbL+gMimHs+4wzARLQnUNpuvBKK
2Wzby77MSXxYK32fjVBWef/x+Eid3YWzyPYyrrPQS8hFGD3MAnutA12xRQjpAFfBSgbtnO9Huhdl
6KsRpm27WNpLAfeKHoPA55VeZPnAy4tRrHpFKSNv5EcFmTDWX97aG9NRqrji5wxoF82ZI6/tGagj
k5mGM24te46qeooMyXEa+2P6KBZ/ACHMrhN6pSR+KvmUKHDSaLa7vKMnAJGNoeJcbMpkaO1AeTaa
RssaAFotlziM2eXamVOabGTC/0GghAwys2qsII7hUE5tO511ia2/eN7aPHPk74yVXryelXZUZqlO
yl/cnHkEIj8JjdpcqxZcPZXPzKQ1694WXv6zlCN3C2nMgRav3caNnSpiRCfomlRctLAMAh/UKHCN
NnsCYb4QCeqgSMIyIJprseBs9UM7Pioj7YjytY+8RNMyM30rZeqPBz3BGS4g6rbhGmHDihuzPv3h
xbRVDbSNaWl7kQDDgJ/awg9ol9rb5Yun/XE0kLxgVsaykrAkWlykAapG4pGbrt8O5eSsF12c6T4I
cGLQmSlhewQYxnMDALNL620i4Ggb6D6YAF5+wYpcHhrqgzFoaotn5Sajw06fpDYeUl1yw60WAV6o
Clu8OE7VgSea+VVqC/spdZ1u2fYwQLtgpFa+HHVArUBpfdeH1rx0vzpH1/5AjdD0wIkn5yb7h1PS
y949Z8pLLuuxywXIpVgwjXxTCvu6nBsTKiUXGAhGy6vVk5mxrSetxUC1trgHIiITU2wHFK7ZeXVk
dRcudFQBSzOfrTqyiyUNVY3puibHS78zadrn5ow80L/WV+01HaR1Nbq6FUFgBMI3xzcnm6AkK7KV
d4VhcFlvnAzQR/NgmuaQ3SPLl36ktyYeMVNfGuf2EX89KiZCLjacmWNhv41M1d91U9zRbm9uRy9L
oSEJwNJpbBTcXpfnU+Z6iJ1kWoPM4ifaHldpD7pLqLsyda+8lqgNOE2cwF8LVf6R4v5L72A5ju4d
Fa2wvD7Kf/B/TCu/NuYt20T7e816uP212DmAxPqI5ZKZ+LdeO+0L0GkDRq/V1PdDkqBrxj19hs+m
IVBvi+yhsKfnr3+3TwUg7361ExGNTV4pUjYEIPpjCQeAIGD9TWYYQH7nN/GZFsl9N9CJgMZn5fl+
wiV0bvWX2liu+jX5u/ZW81DbC4jFnOChatvfaC7/rRHC709HjWQiTnT55+ObH8yEPnpl4tsg9ECA
hLdv5EK0xjf6LuPfipaP45zoaHoioaxeHl/jEqoDQuKoCQFlYK8H00W5Kb9VKf5bGvRxwBMJjdb6
ENc9JbZ6LjqavTLf59iuUg1xWf56inwiv0QTa+FjbTguuux/gqLeqdfKkfjRRPISO+SX6OhDGHFh
dvH/J7/89xf7ONjx798NBjBKZIlC65m6B3prsR1myDm+E4F/IoX8OMzJxJB0YetK88T2KN3xnz0w
gzq1LmK1bNTjoEVdU5y17XcWSf9eBMdRiWCELGU44tQguiToFuBAwHidqDuIDJaLc0OkyRIWBe0J
oV7X7L+2YPk45MkCX+CO+6uZrNu5Ays7xiPUcX/Z9SrZGYv28r+aKv95wJNVvvhplcSTC+TWV2dW
QwP3B6Hy4CjaldCPQVnY4prFnXyw1uFOLOIbBfwn79djf/UFc9W1jdNw6yTDJmIxmKnTkvmBHPXx
2Sxqb2MiKnk69js7PqnjfBft8+9NFHHRf4Z1T1JhTAtuEd3jhc8qYJSTeOpfuSISXNCM5Rvnvk/W
x4exTs6SfHAm2M+D2CYTKIrFklfH5sMyW8ZBH7TXrz/oJ0/2wbn0ZJuZoKQk8KjF1queLPryVVvl
Yak9enW8t7TqO6fU012NE9Lwjt56NplZPpZlHxf/rLVr5RUMJ1bkTOs4tGFte8ahqYbp79dPdvoe
T4c62bFReqUVNd/Ek+UsCQgKz25zZX2jwBWn9gXHYXyLGeBjygCoePICfQ4nzHSJzFizmQqW64gG
ShmgjljgKlZ2SFAJeTooLCATaUcJF7TMXtz6Ddy8zih3ohbLlaFs47clUwilVfNLg8IdokclswxS
c1BxBwMbs9wbFB/3SYLK0Ru1F0zuf/eZPCPqELX37MGikhhPedU5qsdrWm95tCJz+28T4f55YAyl
fMu3dB128cdPaMZEAzYIA7e121/Oroqg0T50RU43BP/Hdv41aeM3L/mzWeO/G/LkU8pxmJSJB9d2
TfIbT8oBslM3nE1xsjx/PWnM0w3m9OlOPqebgATqqYAuBDT8hrYgpn9FtVwqe4203NIvYqFZzUbH
a3YP6u3QHij0jZnAwwc/TkODxRrVLVCiI6FhdIX7g5tISePRS4EfbLkboXRczWY5b7D1G6BwZR6E
5LL0ngvKpQAvNE6OtYfUVND2+/r5Tpf7P4/ns1mZmIi4RGd+/HgW9HV+EXcC1AvUD/rTKRfHSFu/
+WDHt/S+Hj4d5uRM8i2li2VmGGcOsnSlW+ab4ZTrbujJ9CKzL1ubFlt2+PrhjONv/9WwJ4dTChye
J9Moti7X+9CDu00N6m1yz+jCWOvgmk79o0izF7D6YkNaw84z7G9OqH8VHv/v2V3LRh/mERR0sj50
w1sq4U7eFp+JQPRX8ZSdF/VA21Qdalg2nsLEFADGNL4Z+ZNVYvLTdc4iqC64Bn38tgbkNG1IynlL
l0fdNKBBb//9+zUxuMZCxec89MyTEfp8ykdo0/O2hEIb6F6RcBD2yZNS0BEHi/4vmZx+4KxENBNc
qh+mZr7sanRUX/8inyzSD85IJ9NrTfnMg92Spj2Nj3VPRtto6TfKlfmFq1L/intqGorZL7Zfj/uv
ex7f9sPAJxOsrsER7Rivsbm0CbpK1FG/CLG5qcaz3FAQIZr1pXfyO6OwTPymsuWH0SF8HRfHC0Yu
7glJqKPxmAxaHPY9/OLaXvvN17/lJ2scBzvhOJxL1PKn9gxxSXPUhx23rZbwGHr4EuuPaKRGLn1f
D/TJZ/gw0MlnsK2uHJ2OgcQzznHQT4JO7XEZkEYLU+ybb/7ZU2F77VkkHdoEPpzsXJUc0mSCc7tN
1svxviT0xRJ41kYe7JevH+uzbcR8P9TJc/mFJr3BTygy4RucAQrtsl0FQzqCqrbLd1+P9t1znUwp
K5d6knoMhsBxUBfqJu1CO/+hP309zL/ueEzdDw914oySuuhQ9ZT3ZwfT5njHiw9qP4ftocRix/hm
J/5k//8w2MlGsRhaX1o6D7WWLyK+VvkR4d91ZbZz8zcPD9G6+sbn4tPns7jDUlTqQrjm8Vd6d61E
4Gr6moo5cl4naMGwiCt8HM5nddcBm3iX2XJHxoo+/vr6vR6f5OTIMd8NK05uBp5o4c55VJmaFmG0
Sf7L8N10PE63r4Y4mfmZQcixkrzM9GLY2NtuV4XmQezWjRl8b7v7+fO49tEM1yAe7eTLNVUDCRQU
YFvBPEmUdZ4M9UYT6zdn1WcTxDYF8lLckmHjnjyTr4x4qGl2bUEtm9Bbmjs16ehOHTelRADVSGt4
Ptgl3Zjjdz7f3419srxtDyt4dEcIfpWMNAgW8mUlEsGNkBvDP9mND19Pkc9W+PtnPVnhKHdlC65v
btu++NtqmhlpTH9HDetuiK+H4f/4ak8Wek3tZXuDN23bPJ4jaGC3HFjXuBsb8PwxgVKTRAlR6qGH
1vmbu+unW+f7Zz2ZPlXhxN5k8W7bDWY9m3I7YXyxW0Njo+B9fLMyvvuQxxvguyXfGHnV+7o1bZvX
Zb7Hk6DJf44/5/TG8rBB2Hz9FT877N4/2fErvxtMGThrORReWwssFXb1fFircfzrD2m5a5xSXZQ9
tAU69N/5r31yjzVtIeis4qLq/8vi25yKdkp0MWGEkw5QEK1ln2qg1wh3ygHw7evHPH6gk81GHM3a
TZ8yz/Ssk22UmCPCb7PM3Nq+ayHH7X/o2pq99AZQ19cjQXr4ZCzTtvXjUYFz4j+2oO9e6YQVJORw
UiZmvxuDJNXuXDUJpBIwuq2pcqOU/Le/rTTKq3qwnZ0bd225w+6ccEJT2u6d6cKjPPOBWF+RqHHd
NXwZZZOrTQDEarxw4UO9WYmOYnkym/V29XPnHI80FMisfyG2KVZtQJylayHeaMb4vEk7vwunDpdq
YDkvaHuyY1Vvg8Zjv3NdTsILOhtsi4Y/ROp02Jit1Z9nho9K0/FjXBBAp2ozr/aTAX+ntuCb4tJs
BKvZL3s5jtcdpM7dCMMVpzvXrkL+UOxapJtoYqrpPh8988ycs/5n6TVzurVL+6lE2EuMbAmJU1lI
5txmltHctw84qFVXyVAVaQBn+RgqXh1dS5ukucq1bjs6RYboNSn/ZIQOQKYy2k0+WtDafEduDFt7
sephvU3IxoIP3qDFgBqRLuJVJF0R+r2ujxFRp17ouKoOB7T+yO2RZjuzO0Yj7ekLzZIQrAFukUVV
tR8as320o1hLADaRY2WRw/ftrAmVQeHdpGhtqw4qWpGL9QKhqAms2MzdBUoQevfNHKuIxOdXTUGk
7/PxbZ1jTC4nxP3lON0P/bwSF9fB3TyCTEWr7Wwwnr3RyM1QNtOFU0N4SRBYGptWH9Mn1cM5C2RM
Al9carCR+vUoaCWrDwrD1AzQfNdEQLuEYB6Enl/frxA3M786uKZ+iH0T+Cit2qiVaEVlgapUI6lj
L9DbgOQflUoF3vQFsPVzviz6blma8t4iXnPYmt5408rc3FqL9xcS1xZ8BJGRURNOJf3NiC8QlgRG
f/x6IJ0L4iL+ov8TG0rgkNeZJSyn7MyRNZHMU/sHdxOxq+zp1+DjTSbdIr3yFUyEtpjBto3MbTfC
WnYKu4XDsBKlLMvfDnqbQZjjX9s2ITphfVDIawgl+AGhTo6v0kSHao43ijkk+2LJoU9USTQ75nw+
TGXzc5gbeZf7volKr8f301QrdPjEwTHLGSVxhin8vloAt5V9/9Sl2UDOcYp1VZ7QvbKmRyR6LAlH
Oq8jP/naXHX9Qku0n6lTnU269eJLhc4So60tYTxyRyK9cefb+XTRmL0WtaLJt12fJNvCRbkra2St
k5xf22GUPKgD9s4fI2Mp7ydYCy99ZVovnprzJ0ckr33lo4Dvna4Kbd9qr1YBPx+quPFzwQ77twsY
reM10VaBxeICQyY5zzJ/jXgSOF1v7psBMbZdXOheY2+PtLfA9boqSmd+NDobL0msLXJ6kOw5FkMe
WGuOKmxNoXFbiLAczKsCqxPJUWf3s6lxAHAyt/y7ks0ILX64tQT/VVouZAGOPtVc5eysSr9EpXMf
F15zSzfR29egupil6Q9kSmgYzkMsL4RGNK7CxgOKnjbuW2nHPqL/YsbwaRxeYPwhT3UkLapEx4Sx
Q8yUWyZHh2uM2jd9HuOz4+K9R/FJsWEQdJkPK0q+LDEQAEFXgMOstIOdMyHx/yjkxu2dy8ZwIXVg
BtVoPQI6Y60uKxBwOcMmRMNxqCgZvjvIPimbsR/6z+lyUh04jocwxbegB3t0ftSINsEGmsF+qrh2
7AG657Do11M536T5gguDP7bRVPb5fh7lVlpIALX6KOwb4Nr160hUgm146L+PjjzGGKgyOVcTPXk/
nc89yNtXIlVXc0bOpss80RGbQudLsWqA8Yvlv4ItWuj0RCrGTo5R7z02K4v9oI0+kDgamzNiUKF5
2dlCEioqiKoYaXb21OH47SAQmP3AcMnJHK2/FtJHFFnGtdtbPmZI8w4XMLGp2Cm2o7K+ibX6pID9
8CZPSh/Rw4XiRmxu3RSGaXc0VIN+ENqJ2q5+HBrK/Maw/pOS58OAx1rsXWGglSguxlYYW7IY2RGG
DJazO74l0BXhtX0XQPvdaCclD6Yv8yJg2Gx5zvJHrOPoIJcR4yEn/4VC/eXrsoeWxWdlj2MAYunw
F/nBH58ucxA/0Vx2t61hw4MoCmSoTQbP26eTlbkaSeK5bx04WvxH3VibS+kO41lJB2RLd26+6nJf
e0rB8hcuMk951V1rhUF4R2FfNH26XBtymBI4WUqcT3O9bGAasioRD/Qpx7S0oI00W/irPrYTwr3o
B38O7Lw5kqtFGVSlLO5rP8vPYfgvD/0y8F70yyOfdHG1G3F0f1nIf2GjWpvAdx11aNV0A03V5oTB
pK5QvxZbIrKwnTN3Vdau7+yoarlrjWmFRHRqDm2dzkEDdzWoZnkPUUy7SktOdc7nwKttK416XKvO
sOYqlvaF/xfJDmHunbuRJtzkAjLdVHbIJnyu9iWUVHSrK4SKQcBU88Yq6uwG1ixGrwtSIOT7InLt
fpvA2qt7dzvL5Ojmskut+tYnhavNFAt9jKUXlkLU53btjkFBub/r8Tj5IWCtnhsoNxMqF7zaMAle
730d1HpqYmy0yPMOLPXsKBMlvmlT70mkJ7lstAdBNmiNKs5bK/+bNfLZony/857ctGrFLjKshB3O
ZnKt139h6RwU1pijuGys6vD1pP1usJO9FMDDKeIab3jojd1rcltph/Fx/PP1IJ+uw3fr4uRermQ+
+VyK122S9t5uyuSjK/srUWrrw1zCqPp6tM8aRsJ8N9zJtbwZIEa2PQHelWbjdF4hZ6FiwChKttnB
bYd7vCaRBJERe7Bt27+sXLZ/S3XYN5vuN3ehTx+dDcE79jd157SxXjZqwn2jNLfd2pu7ZCb3U6Kl
gPKmIsP9XzRfBGpPD4wCS3SQoI8bUEmMU1drTJ1iXAQiiTKGK22LSMLKCPTSv5rG6rIY+p8+NefX
b/3TieSRHqDb5GRi0/pxaM9MEcbVaGhy29sQJJTq87Xl3mN8YTv1Ny/109rk3Vgn8ykdSsSGGrkZ
dCMhP+MJ0UAz3RpW8fz1Q3030Mn79NvaaUqT9+lW+WVSHHrP2Q241P3fRjkptdoFUmUysgYhGxbT
2Yqa5buv892DHP/+3bmLM4u+jClDdJ2MVBpASo0wbPj6OT5deO92rtNIuKHDv0sXuoMIhhQxXIvC
/yHtvHYcR7J1/UQEyKC/lURKSqW3VXlDlKX3nk+/P9bFPilKkND7oKcxBRRmQhEMs8xv4rXyCe7S
wbZpe81H7NzR+jLav3bdlzkZaSJjTVgbbtZ91D+Cl7r7kF8vz2gOEJY1k69DLDZ1IKU5Z5vv36rG
XTqCDoG/E+Ykt82Yb+gZv7SS/dE15AqXBz5bQfk68iJ00UdJ1WWJDyYLq1x1vfQthxrsQg05SJJe
3BvjG49VcD+klbH3+8CCbABttaSTslEbXzzrVVfvY+kPMGD5GT2r5j5SMkhTQb5WDAPpmADZZUiZ
KeV7dNygbeqQGTBnlxtoHHNwDLhfhor5YiB1kWbFi4/eRlTlv5AjSd/zOIesVbyYAwQ9IX3W/ZTs
JUl5NAPJXsM4ksHGm2JtIjqEpFz0Xeom+ZCR9f8RgHDdsfMgRDdOK+CwDZ9RCIZRd6AybeTgzR59
FPIsF14odJ2+jP4YZXCDzs8qGUWP0sSfpK2Tu5SXH7nM/C5sk+lvBST+rp6sv6Dx71AIBAmPFJky
SN/VRNnaXE9ODrA/XnWA+5G9gF6Qme8iKLalYhxko7hSrVXmY7vcPPRmbGFosolS6eITtpRqI5p5
vTt52UprWsqy5UaBLIMmzlb13hq8u5NJ2sbjbyG0nTYYBP5iX6vD0+XNpMjzPXXhp+iLXoZf5ZGJ
VPfkpqKHJ5dQdsm7AuFQmpSoyiDR+5CjTIVlnaPCYhz2Xlhkf+VRBHvA4fJTNRiYrClI/hlegY99
80iGlY3rMMXTVUGWcq9Og/5BPNi/R2P6TlXTpQ7xQeXQow4xWHdaVvZUFOIUokjcD581vo7qaghC
FEEGqKHfptR870y1fFatvHlsqvZeV4bwNYhlbW9brfQoKYiyShTTxniQaTo1sjOEcDClpEBFWJIC
DTyNibCf0dnpU4Jz6Vqxw3VbmJ7bhlp9gzcEUkFag2yunRA4Q2Pbleh2q0iHfpAc+I92aexwzJQ2
AU8MagOafO/ltuUMmAtUUSLe5XYmMUkIP1XdT5mmFBJZMx69e+hqLu/JpkQnpfUN4nR7o7GiG6sB
Cp2g9xo1cLP7vI+fg7TeFJ3yjWwaUepY3fWjZUBNM5EkQUKmfcN86Kc0jBulIVgwMdYMlKjbGQGS
bzMrUb63gjhxci3vV300WZtQjn9rIfiSvlXtjd3AOIZCUF25kc6hH7BP/d/trC/uwmyc0lwUbGcN
odCQ4pze6D8HA/w7+qCd17qx9hDZ6MlGVw6SOHfRfx158dxzCQQ9PEE6ccWsrjFqD8JMHigf/Ypt
yRlt+7eZTU/BIFN/ScO9kct7XCsoiwTe8DPX4Zgb0ne/tPw/oYySEn2SO1Tn9oFmvcJCek8lICy5
mobr0kif/BztpSYFX375EJ57Sr5OYhFKTJqXxXlLQApgLF5T5/E2o0/3VC4CONvGS+D9nWrjWa7R
qro88rms9OvIi/BCTlJKuUZq4GaG0CklB+1QNZWNsAI1zdEY+32Rlcg6y5lzeWBx9gZUZkMWKham
WPpcgZVqQG1khqspksYtk606Db1geUJMdsyDld15IXlX+OQpCD0UQYbivPrNyLqDpbb1vje/15a2
1iZEF3Bdn0aE8G3tEZWmFRXbjW83t9EwIG46ZFeQt+e6Xdj9/L9fPq/pl9iCGNeXp8TQXOou9+a3
HFXh8CYBWKwa2lPY7qRHEZt7oXlXBj671b+Mu3gzapTMba2gexpg+moriDLGsFTLlZ8OV7wczsXr
X2YoFk9CjA9n6pXsilQWdyUVyTHoP2vUml1THfbpONpXdsOVqS0BahYaz1lc4/SB6DlKKh+FETuA
e1ZV+Ovytjs7M2zIZjsoG3vCxUWFGKVsBpMvgyECXYui9609oGQ6xO3OKpMONcBrVa1z0TU2bgYD
ygo+VIvo2g9nirU5DiSb1qOu4IVo5o8qTaLLEzu7K0Fn6RSDFMWG33+8K/Whk5A9pL7Ujx4ytKin
Fb6u7fPJ/GhD27zTQa5RlU6eZE/vf45i2lqZ6ruXf8W56+Trj1gcDU6xZlA8g6MZlcIFKb9uMZja
ti2SAmGESPtQGTyuZKJXduz56dMxtYVJwxQsyPH0tSoIPPTGTbdrx+FZahBYxjTts4zy21FRLNhr
dLwsxHvwzaIENXHLNuGVXXx29l9+w+IyHYwenpNcUFL0tNsKEyJVqfdD16GGmdaHEGVL2mV4jF9e
c3FuT4PK+9+pL3YYNCQ4gTP+UaoQyRETUUPaqXvN7/z9AMy4JmVMpOcS6evHDE4c5As0TH3YgEVt
2Hc+mIS3vkaRT+GIQ6PTHMhuK8WKniQJl97RW1V6902PjVd8pppdRghdSZrtVGCPaLPl6vryhM7N
BwC1PYO+QHwtMT2lYANPQO5dO7Sye0XL0VPwdXNPpEUfDzKaZar57vKY/yDoyyj4y6BLRI83EpLC
yreAhxjJNrFDVOWaMn5WTSku8QESr+rU+ocWz4JtOVWEUCPlY0QSE+8D9xQYEcjhb/Ji6j+rtpVe
+86GnyY8SPmiwBar6bppXeSjuc7zzERkZqrsG8nT+helwpw8VlJxx0M9/Ur8LiGn0qXoAYetDlsp
2Oc3FZqya7VThp2k9MlD7GF/E1bteOhHe3bsa+ore/ncrtJmYpstm2iFGMsDpaJjYTY+gG8rwjPe
nG7iWnmfoy0H/TDopknif4L0fzSbTnfy2Lwf5PbZQrEl66RhK8ewlYcyRvShld1yEIhoJ/YNrjQ/
SiTkN2Edxk81KcDjpOCUkcVBOG+l73CtXkpBb/Hy552PwOLrzv4DpmyQb6HKtLj2B9MKjckkVw+z
FIHBACoojNV7P4IldHmkc70xTUCqgmfMlWotX5hM0RD3UBGlSyaQBLk+hVQ8hOXSeLzppD5y1ZgO
r5RV05YcHRmQdkx+BWmMcv2kwXCMpm2nC+mu1kS8/7/8NqJ0zRZck+Y/utuXyCWy1KS0+n5wBeVp
2Pwl5XjtZxYZ9W2d54VrFe2ccZlQiFAqS7TuL6RdJImaA06o4jNDxcnsMmlz+WedOe8aLJv//VWL
a7O2MCnOM4/OG94HgWqshnwvhdk6Dqy92n6/PNi5OpTGriZtmiHT9jLUmLAgMoDY08YdUNM3Snud
p0lwL0kYKiHQQwSS/kLMt75TKIV8oE291azwfugaceVrnAmAj36IOH6xBtp+FjzXyY0TXXvDCMb8
3rX28+Xpivn/Zbnz1ZngR/RhCWOJS+9hBQc8gNwRUd7YVLLl37Wfuahcb3tPLTZ9o26LDBa2bibf
/KJ2S2ijNz3KQW7qW9InSZ8Kox13mZrWkZEk8p2GrozcSRU8Fs1V8DO/j5rEvhLsWnOMufjhFgEz
J0WxLeKnxZGFzJInA0qsru4jliQbNd0kqquKZ/yMKdWsBoTwMlr/KSqmHTLBWde/QSdye9m8aX3v
pqzFVm3qdpvZFK+ymB652ji6PYDFr/s9ZjYB3k8Qd4QKZ75o0WOxLQymot7chNgMl2ptR9DvofW4
Pe4pKFwMk5PodfAUJO1HZUzZy+jRIArQHv2V1mK6nRrbxvgIeW0KGLvR1NxYj5FME6K8UfJA3oBU
8dYDum8okUYDCU/xZ1KnkjvAMnAZQoZtMnBwqjQRubFNKtOH+d/URMxUDTEwUMISUE5Y/vQmpVrn
hbDuDNEV91h91fEGZwOl2BmjXt0oqq48qnKvH6Ji6J7TEXMq+hco7MjyWA+zOvt7lyDATOkQAZht
TDKAnr5PbJAgvwfp9f8Snloqpw6mKY/JyQ1sJOWkI+KF73mDF4zZWJvU7xxkrH8Ai0B2YcL9oijC
9nkcg71cardJm7dXHvmzTdijX7E4c1Ixm61Z8HmbKZI3WYNEZN19U/rWWOt4goje3ndeeZ/qNUwK
adtZKmVJKbmrfM1zy1bVd1Eour06G0LJNpGPHsW3JlUd7i5Y3StKsNteVsotdLenBgOzHQLQH1Fe
7DBtlTdKK4iDbWp6qfFqmNkvS9EeCBeQqVDQhamH6Yfiq2tbwkASAaW1VIctOXmaYWuu2t9zjcx2
tLvqgRwCpf6iOGR68i3SwoNAzeABimZwl5U+Gm1+geyhIZr3ym+bdd4zsaQd1J1k1VDSw9KVAy11
/Caz1hHiGqtJLUHIxNOqlRVOAuGQq2LzBqAfBFBA0+wu1q2DJFrcsHLcBkapDlZK5+0LG+GHMGkO
A8Ktuw4jonthUr+FEbIVCkq/Vag+IVNQktkjhgbC7Hfcas8pfnAbP++b/dCgs2gH0a8iDUlL8D1Q
7BSZ6aHcBBTR36q8+tkBlnuI4BwgeOBtSv4XmJv294gY3wzYm20CCtq73lf/DHo+rJUEBV1FGbjP
pXR4KOPkyoNlnAn0Lc3UuE6peuGzsci18KXqBxHA0tYrUF2ZVZrWOg9NZGfnIp/w9R95JCFJq2d2
8tNAjH6TVZQKfU9eERuOwFLQ4Y8LHYFFQ0OqBuXLda9WDYpapuf0VYx6sFZtSJaeqwjamGoh3tf5
oJb4wpBdAZGEWXAjRvFHKqhy2J5yM6pcYUIk2a+JItJqbAKowcbOHybk6cz2N14f9l2XhI3jj5pj
dX+NOnsNawOBSqV5MApR3NVpHKKe63lu3qNSRJ+8r1AlLNCx0GPfmVD61rpynYsRXErPdSQdAhrS
68gYdznWQ5Wf4GOHKkQzDt1G7+rbqvNSUu0IjKIni63WXrN+PYkdaClCCAb/T0ME4vX8pb5ENKJB
NswKWn6YpN30Tb9JRXpnGoh2SjhfZd2VqPhkOJla/ZcPvxguQTgk5rWExZ6hQtb9nQ3d2LKuMNr1
YNZXEDjnkloatgrCtCotYu7O49lF3djXXkLY2sODWcl6d/A779mrtWEvVDCOoa7gG5dhpyIbdI3t
Wx49eXs5gjgTOh/9hkV0puJnOIGkG119KhEIn50DpuLd0oorpYN/ad3ywUdvx9ThByingbMsq3aP
rihpX9HTl5nQvlHejKA+tHFKg4rW0wY1vHrvFcjwhd7vANRvhbLw6KUkF95vu/aeQ7oPwkjEtqh+
ywbCsIgvrtUmXWvWT2Rw8IgQq9wr3sr0u2GRphiy36AMdI1efe5++DqVxTMz2h7600Exuqjt7qrZ
IKlRIfu+9GnzaVU9D8K1+se5jfl1xMVOwa47qNBRxAG5VH5hc/CgAfqPEdTyBX6d8vD38qY4V/Dn
yIFNNyk2oYIx/54v5y6fvCYqKhmAaxY9ZWSvTglqIA79di9kcZu3KQlypXubPkJmHPeYaxMW84wW
2wVYvEGKJaA4neSnMtajQYjmjwskHvCm3mYTLrCIh4b6hKQe6rbRFjGbhzjV1a1ZVx5Sq9qT0tOo
xCUOFaK2zfR4pRd1h3Y2+TNesdKLBlZvjjHxgbJRRmzi5odPIh/V9s/CSH9fXsUzH+1oCoujJcxM
93NaerMWDLp5KHja4BMrfJUVVO6sIAo2dDut/1xesRVDF7qmKLptQZo6/nRGoclxiFSe2xhvqrdR
kmEr6Xugdvey9XR5gnNF+vgb2YppzImdKgDdLPNNP6h8pUJ0j1wL2GsiT/Q5YRZtwllKso+if9Jd
/SqxsEKQk+bj8ugny8vbwOY0FQ3EHeoP8832ZY/20qDADuNtAN0rf8MCAjtRAz9cnFMPCY0ODyLE
lbU93ZWL92ixuIDbUzDP0DaE50NNgFCovwLep7GJQmSzsYrwtveb7/iAbAcT51rdVJs95p00p/vh
xpP1O8WGOaziNvOkh9xQUyy3INGN/CEfpHQvmcNbZBnvRZpkoCLNcnV5zU6+2AzRoXgBh5nSm7ZE
aeitquoR0nIUI7LpPRzBjCc4F0m1FtQbDtlTrePSCNw7MMfoPzN7aG6oyAvgsAlG6CQ15/rX5IjA
0DV0nPBGZJf7w5C1bx2WD16A24pv7Jq+vRLNnTxwjEofnlSTepdlW/OSfNkmkudLWoecoRvqvZPG
mypUnFC6sjFO9yKDsAtRLIIbri/7/R7m0AM+yTMhAPOZFy1fI+e3qh8xhvuvH3AeaGbyKaaqnaC8
pNRrWlElzMYv/w6t+imK21btHqs2d0Z1M9sfet6VOOXMCnIL42QuYNGpVG6PV9BSq3CAfAJwo3g2
EGuL8GCw8yuf6aRFhJ4z1uKmgeTGGQGKnBaNZGucrDLZ9TIg/tC6iadn1DmeL6+gdmYknTo9LEgu
D3qTizNce5ptp0o7AgdPEH2sd0043kLX3eiSsu+C73JsOl72F6bBIwJ4IJjSGDS/8mD4u7Irf6kB
YEG1gX0Kyk4uX3FB2UwGMVrTvkNWFXgtKrdKeAN86JmA5zZJgxtg4IaGgGdXP2sp6rXDB2x80Kv2
xst3dVpvZUyt8vvJ5wY1iz+geZwJpfnIDv7oZtetE7260lg/CWFA7kJ3ETRm58VYPvADON4YSdrO
VQVMWsk3twhkYEKTzQ4fPU4GklPWZXHl+jmNeBUUveCwE3KqqoyBxvFWojOXFl6a9G4mOnPlN4A5
DFJwgl9Dfqqoenil+ikFqYN6coQi5JUg9LQ6yPgmki4WE+cPy/HJvzAio9jiaj66xIV16Hykvt5T
oNOxsquNYFNrlqOIVyu9s4P3yzvvNKpajL6IG22B+6sOo8SFdraJMe0gw8W9tl9NQ7+lZLtWc2wK
kM+l43zl3vjX0z16qxVVsemEzVpuMHNt9Xjla3kAjR5giItA3wsy9R9G1n+aSIrsGkVxRw1nALNB
NBQnuFIZDOTms01WoEOfaH9zW3nqfHGIIordJu6sLRrrvfFco4F5eYlOrxp+Jd8G9rAwaQ0tzmZS
4ahYF2EPR+BpJj/19U2Vq7vLg5w+gjQJSAe4ylSNUtViEI2q3dhosufQoinwNC1XgU+56hlEOJbr
q55S3OUBTw/b8YDz3395gjwtnWpNxfSrahDqS3B1zmJXLwx0n4cDtccNENArnN3ThSQq+leMA5F7
+tZGem1bYBg8p5MSXC90svRsh/PhlTLumQPFe47mE1QzUxikd8dT0+raFGXLWvbrbqOtgzVe6Dtt
E92rCBDk14hJ8wE53sTHoy0WEogcMvc4STradnQKN6Cav9GAmGIxtsnecK25/N3mH39puMXDJzWd
SKJW8RxEiOPcRu9VehbgdtKpcrok/v9cyyUsA1ZJi6cXw00PzUZ12623ASHZutIWwv7Gfr08ORQ2
Lk9v2SrR6EMNU8F4aQI8p9AVB8Xk8ClBB3QTdKJYt/W4awogX2ra2qsJ0x7dpmWcNt0W4VzocpSN
Dl5QVkiHyr90Os3uEOboovOYDhrdAwCm1sYSSQwUr74DpUXE3GwtSUmoAlYoZQ1zRRvNt8ysR0dL
PTh56Y8u1TtcKlQ4/BpS+GOSrpOwhnIohu/ExId4Sj6CyNzihPcRJGa1R0Ia+0KU7J2qxeNcqPnW
1woFzkauTY+eV7q14X1ONTbKcqxw3DOMqPXUbvaqiPHjTfyNr4i/OtxUQKpO7WVbfAefdbUWG02S
Dl1sa9jiTLcEkx+954E4zAhVGyjjOEfAKWr074GG9KxRmxjLRb+GBCNEtR83ljr+6I38vZuUwdHx
fzK1/sYYoFNGNMJ6E5kYQ0uGXUY5pJuaGxRweHSzuP9srW4bNdZNa8faDxEY3r7pxa0Z42iUTM0a
C1nYO7Wb2RZ6Ym1z8H3RfafLrM59HUdI5hMYIqyXy7BvVpo3893gBSDNik/xatCLHSrr05oNfh8i
HX/bVga6Mol6K6eUhs0Eq98YuA4tp9XUxR8+cmv3Ut0dlBqiz1Q9l6XktmY8rEaMZe5Mk2qsaUWp
o+DkftNkKNqWyjQdWks80Gx/0Zrgj4SAuNIOhDiRgFzjQ4Kbfb7uS10/JGbuzPCqLJL/ZhoqBlI+
W0kL/2bQits8FDgpB5swx9S2NB+mSYZGrgcCenfgWlq67X0bYCIW8I41KetAUtaTCA/0IrAxTKr3
0puQwMzwJ5/yIEegvf+MZOVnh37KKpe7V2wP5Js2yDGotYy9XqrbvKlxaMvolhQNdnJ2Jh04/Z8z
fnV/+RyehKN0HnTqG8QGGPWdRNdppbcDthD07H4P2G4945tsXkHPnDx4gEfgpfHPHOydKDyF1D9K
0x4SN9qHO2VnO2DMdtdFb07eHIo1SLRYqkAsk7LNIsQwOBCB4Rd4uckb+V2BtPh2ealO9FrnchBg
hTl4pzx1slao/fdhN0yZm/nbyfxRP/nqR/04qmscNw39dnpjSzV3ZXSlznH6iVBNITBRUYL4F7ke
P3IDfHO/MVi/onuh95HRRyNSRGLt8vROPxNhDxvBhuB6RogrTPwQ95EqcnGQsKuN3j7W6H6q3cba
WWqIDPr28ngnz9uMCbMQlSKvooe8TFpHqGaRDhyGbjF+buQb+ABCOhWpe1VB9TTwh00lKzRTBHm/
BljueAkp8VrTUKJFXYjyF1ryW18adpWBKC0eiYX/h4oxIlr9xuclauX/yqrTQaESGSgYIKpANhaD
V6E1DnLQ89A1ySwSXm4qLQq20QCN0oC+aEbDtR7S6YSprnwJjP417r/EfJbXVbKkEKrgtwlGvpX2
4x31SOPQWR8q4Hv0oqXqSqJ+NhqjNiCTqhvE0MuSmAGPWck6BpW3kwsVdSutsRvd++tq7W/+eykC
bsOXweZT82WGEYaDZgjL0xk0ZrgG6A5CWzVuAhxVB3QlrgmTnaZPOt9Qo+CnEGhaxrKSI7BYqQq5
S9xsvNflv0HtjH9ypLfl16H6Wb56z5ePx+lqMh7/MRRUMU1YHIvwr5VrejO0AN1m0zvKplxbe39b
b6Rt6vpuei22nW/Ho2ATiSubMJoKEpc1le/j5ZSsBhBK12SuUis/pVZzdEzffXETpeFWnpxwxANS
wi9LujFgVtnyzJZtr2QNpzcCz5BOBUanRGggdHD8GyIvFk0U1fyG5Ls1rjC7rf/Uj1dZ/GfucWpX
pF+zVhRN1mXheIwsYrFpiF3Pu8cxOXIgZue+07/KgYu8gS1vGzzftuIaTuz0Ij8eVzue34Bo62j4
jFtwvR5kfT28cwVd3jYnyR7vOXXOmYXJg2tYiyRfT/MyVJo2c0PoKXdZ9FI8Kzj/dDtbvvJenPla
jMQ5mDW9BMXw49lIDVqydMBjio6r/l4JXC120UoKt5cndG4YXQXGbwEMmYHOx8MQ1jdTgOMGWvNj
dAjGVf8ADjXS//O6mTQRKOPzytqgEhfRA0blgT2OBckWvCy3i/tf2PaIddm8T7pSbRWLjrdfW1ei
r9PJHY+62BElgcyoaDV5spf8GQIdL9cCT6niGYkYTJlj40op4DRGYjzuLoPaI0/hEi6OeIuB3L1u
O7FWfw+G4DaBPPWMzsxw5T45LfhQ39Ntm1cALReZ03z82fBZUUSo9bYzZuKtVMBmpwLPnynYdKrk
H2xgE7UMvV8LfHxxuw4hElKPIY0eKyU9yN5Q3YVUhIDxiJcos38rIv5WNNI7oAvn8gY7tyYmQAi2
FnQRYpHjX1pFWmq3hWw7ko3F66TQO2rAmJuTdeV9PD2a+HUhwA9yk0CEHsTxQFqeyPEgWpsXa8Bs
jbQw77dtCfaspPipC3S3ArP+c3l2p1Hd8aCL+2DqgUaOaW07YSVSDPG6XTylN2Zj+NRmbMc24m8T
xiw+l8XlgU8vOwa2lblbgA4Xpe7j2bY+BtlTDyO7GJPvqVwfOh03b1tkO/Sb0iun98xjyb6lwTLz
xKg7LTc2HS0pBGtGbiFGayckzObqaG/U7YvZvNpW8BZOhbgPWqIRDUJ6QDt2hfnZVSDafGCPn1GI
H7ZMQ9JEUfSk/dmXYM5aKcG+J1jh7PnP1AFXyFdlK7v5JnD+MxOZngjH2CJ+Jtw7mXfjTxqng/E6
fyP/8VHseM/eLn/IM4EP6cDchhdCgOpaNmBEUWciLgfbIYB4rSJ4lQJmW0GNZo3h1rYNCLxQbEpc
s5XilTDr5koCqZ5uYkprSCGQLACLOgm9qgIvYLYTYKhejm8TKVolmREDF0Ii2C+x2UPPLlwXGOs4
mhLscr0L1xPlggZ/VXfkFtXGwv6u9t+UQM2xuqswbar05z7H7nLGfGVxajt105WvYyE99Yl1j4tv
Ka8aHGeqzqweDSigKz+nW15Yf4o4v6mskI7lFGMKrGX3RfdpK/2D18ZvKWS/p6KFCXn5K5xZAh5B
c9bRQz8OhPHxcVKnwm5FahtOYNrIWaIng4sXqu+5mXygBuWv0cHK3AqKQRvCFL08+OlZpl9CPZxI
VCEJXVbvQ2xo7DaCu91Wz/WPVigrjo+dXfnMZ+IyS2UA28IVkSO0vIm1WM1EUKem0+D+RFkXvyQf
hycLta1Z3NqobrpBCQ+TNZrbugyyTVuBt0DmCxWZyb4y55NnwSC5mFlcKq0iRBIXcUebGUmmIEPl
GN1GvPs9oOQrI5y8BwaCGTyOBDU8PyekomKCZx9wsh1QwztFz2ow00rrakz2VdP6bRSJ4Lbrkv3l
j3kSc/wblnDKogJ3+jLXoBnLcBSG05nxS5ujzjPojpa03yQEyZxGkhPn8oAnW9ew6N+iQzInpKam
LZ4gPWurLrS90enNAY718FQH5Tcpar/n0MDR9bs3fLK1qYo69/LA/zLro9uYq0KmLc6/ME1O+n1N
KE0xJ3Vy4rG4pRCKmWC51W/tsbgztT/5Z5nbrvVNm0C7SvFNsOstDDnVft18DvW1fPV02Tk8vE6G
QiURVv3i9bfGXmm10BZOFCd71CNjBz/XfYxgq16J2ybPny9P/nT/olqMsDhbi8eBpuPxhRGCoIpS
o1H5tFv7W+ntlB+XBzh9c2ddZKD/pMPElMpSalNLNcDLYM8c9aXZ+Lt6KznZLr0dN+kGTtqVbOO0
ogHFwKCCqFFeQOpl+QoV5AFGMMs/B3v0Uh2K1ruc0gJk3M1/RorMbAY6dOwYGvwnnyqSCt3GthzY
53aeVrODee7CqL9yLk52BMOA2qAgNWfdDHX8hQx4/Vo3D5MNB7tzuYKeNJv/uoFb93r5W51shn9D
qbBSEEVlD85//6VYMuL0FCHqgd6rhmWj1P2R8LcCnZZOVz7TyZ2GXQnQA7xYFI2HQl8E07KeV1Gv
1TJaueHvypq2vkh/p/pwr4snkGG8of8Z+zL30WVq2Ox0wurlo5Fn9tD6sja6idjg642VIw2JdYtv
tH3NjezMKgIcovqLVwEkg+VQuKwopU2A6YokoYYWtR63BVKhSldvL38v5eTOZFY0ov+xLi0VUaXj
D1aVMbaymgnQphqqwimn6MbISU2mXBgQKozWwacTLkeQ++/pIJcr2cwoJQoZe1LdF59W0wBJLHrk
Rupkw1+pr9LoYRVgUFZCewMeyOVffObD409F0eHfg8nXOP7BOS9NTLN3dKW4H3eiRNtQaLq5QrZt
hKbr3/advlPl5Jrk1knAzUJpKMkYVP1nqavFtRoizBAaMmBYbFVsN67N/qAXwe/Lkzv3NdCWIvJi
V8uUyReTswNVpA1oUBMN1c82bItHspmfUL3FXrKKdKU3CPOU/SStSr3/z7Zjc8fh6/BzePbl9Ea1
3GdqnQO/jRJvn/IZwZQa9WdoCtezG7V2wK5TPFd6p+DBuzErydhdXoFzW5+gDMQX78l87R//hLL1
IamMEtw+VGZXgVVEfyyjVQ4ynqXXos0z96L2dax5q32ZLjwUkdfY8LihZUML8LA7xXS8TA9A5++w
A7yyc89OjSvYohg4Z1GLHdSkhS9HLaAc6B2gReeQUlG851ZT3y+v4Sl5k+8I+pA4AEdH+lSLkXhU
2gr2ClYnvt5taOvUuOLi9W6jy7pRKvMBipS1snF8v5c1rN7MSluXljX+UfTgAG6SeBgR8k4xrtw2
Z1YApzGCXEuZsS/LSjPmw11iJSCFW27adQT5zIlaGHoBCKXLS3BmpNmoi2SOY0Syvrgl9DTQ8azr
BlTVrfEmkzT1KerFW1dn13CXZ44sxRyFm5PbUzuheetxp9ZFVw80HZu9cvC3vas6sVtfORenOYtJ
SmzM7w6wZzpMi83a1eTOlK4GV9qhve3GTr5O1+MjrJlts5U2VzEoJ8RFxqOsMHtTzgT25RuE3FQk
egSa3XH2NDWmfO1RNF9lVaP8bYqfijohyjWhcO2VfbZBAvdaEfu0HMAvoC6J2xO3/NyQPD6eQ43o
dIq+jds0s7sC9J2xGGD2xN7WzBMXRtarivBROmkpXXjYkZe30JkPS2GJOi11pRmntdhCtqRIAZo/
g0st82W2NEcZN1oXk19Xq6Qr/U0bTWDAUahGsjq4UsI7N3kKp2RQcyViVhw8nnxVdGmjxxBBtUlS
3/ogdupkrPY4xTtoQVt3vRUAX7Rhgavx98QursnmntlvCj5MGN0Br8Jac9k1rWqlkKsRLSTlpcc0
FJTOI/yTlf6EI+z/RemOniWbGxbav77wcr5q0+ONTvPZjcbZaVf3n1Rckm5TRKylIL4SpZ6UGbgV
iBkF/FFBY2bZpQUmbSdBja55H/U+GHBkukQRBbcIqG95B8YrO+nMxwSCSvwNVdsky/+31l8emkxF
ubsLC+x/UPQ7VAl0fUVDEFzO0H6v1R4JaZQKe0tso2L6SeWr/M/X4YyBZTcLSBNze/94N7XY01dd
ZEHRCHHkrqPA36Z1dO+lk3+lfHR68QoAGKBtARLQG1rWR1NMNCQyHZa2ivYV/Gp4S/Wt17e/Lp/O
c2sKZ2cGLPARoc4tDkiRagY5Ifcu4uaTutfzjx7/pjel3dvqJi7XqnGlanRmZvqcEmIvQXmQW+l4
Db0oxqDMgzQXF8igNdChFBFoK4Lza65K88V2VE2Ybx3I4gqZBn9YPpN9HpXAprAGyVAYjPzvivlG
XyPt/JcxefBb++PyUp4bjicFtCztUI0+8PHEWiKgxKfW5YZNfztZ6WqU9Hd0GeHU3EwyRvDeNd3A
08CL4irv/wxNh4m4BCqITi7VcKYR6OmD+W3Ib2TvM/u0rl2iZ4bh/WLjA9qc6XiLHNHoe0iVdda7
tow2tXTvQ38CS1YZfr4GEnUlIz1TOKCUCPBo5p7QUVquYxlJGGE3Y++GdbZS2B8yFcYOHIjul29J
mH1IuvjbVY2xQrExXbeyZG0vf8lzP2EuWfBiYZ02i3ccf8osbkTal30HDPavWjZ7LN4MO7snmr8t
oV56Bg94GK1MX11Z3rWs9XS5aQfPpWNNpcOlLm/VYFCGfCpYbh039zKt9nIyImbt5NZTX+8vz/T8
WJBDwHqhRrRMlOBdTn1t1p0LaXkdKPm6nfahsIBs9ysB0PLyaKdHnwIX/TT2LM1McvLjZVVFKPyy
qzpXmoxHQ2MoDr6X7S6PclpFZNWQ8qCEBqcNGs8i4oCQHHsxHWFX6pW1lv4ac1QfZdCMWa9hzi7p
O1LfB7Qr/Qc9bd4yUez63F//D2df1hynznb7i6hiFtwy9Nyep+SGchJbCCQGIYTg13+LnJudtsuu
9+zLXRXTCEnPtAYbsolABzq3pBTQ9Wv8bLDr/73s9pBFo/sGPANkTi6PbK3iwnMbLDhaqsOrVb9I
9aoeZbFr779ehU/WGoXfyrRDAwm4/Ist7MZcVIHh61r/ArM+d02cest3pd/H5A6G65jCYh5r44Ne
Xg3uACoyqfE6c/mMCQyEo4e8bR5Z/4DKAZVRNslv3uvjLQsQPlQjQDdd50uXe6ibjAiiudGbBZxF
ojt2aIm4glZEOg3IXSH6eihFPHyzc3GLY2/+G0w8H8oj+GxIYkENu7jdheMIU/pQlrRlXD+1ZPLh
gANsKkTEyl5XKPX64VpNku4IRBCObiDzLrJ3UvovfhFHaKc0VhJ74OSaGH71ALW21aszWC3MC8NN
5woLZWV/1JWKs9lW8t4Ch/1EiVHPwYLTD/keeYxa+lIJq03DBZwxH87bUvlbUk53bgN3FD3Fv6aR
7Oc5oFCrqOoMmsTvZp7ulfYTOTVvU+EmzihOS1gWL04QpJj2izu52r9aZbnzaZRhff29h5nVLI3T
QbQMoPIlqmFRPL8XsWk3UQn0rRzGZ+MP6kHrKXVjvXOZ82i1NdwzgNozA9VnCDvt1n/IOwdlcW2/
QddPn+B8VEAG2FCI/MP8wvWe4P1hbRoL1mgeM3k/cyQElsbILPrNjC9zVBYqsaYVv8Xdcw2CPEyC
YMbUQ4rG5oTdYQ5iMqLm1BMx3wW8hFQmBLFMH8SwGvTqPdQzD3IksFxzsgjxPy31+Nai7uiT0R1y
MXYREOI01cswpLqrIhgSFdC65UuuEaTOwONWV3MT2i/oFqh0CYuNp3on9Yq2P+lSsoc6riSkYpsN
TJthTMwLAnR0d13IZS/6ZQe9KfhMAawy+v78O2oI6MPwMICzVYox0qMZWC6DYB9zF1KzAOYMwQ9R
dGVCi04mziy7g7WAyJ70kBpJl97hkPtSmueLAausLDxz5Y0QYpo7OcPlWgRdGhYh6pq6H1NKGnYD
Qz/A41sIwjbOcyvX7SHfv7lwPp4QZCAe8DhIJlfIhPvv7d7gf471oKaNZtiqKsRmBUqLHyNavEZw
Tw5mPt96oxy2jeApY8zbNwTi+sKm2TAUcC5hLPNH2E/U4XKLPuHtJNgb2pcLtrsDZfq4u6KrB0/A
mQsp2+oABk7E8tkYugmj5jVsumz2HAZAPKyWwy44uUUf37itN2aegrd2hAl4GGF9YZCVm2KZn9Gg
/hEP5Xae+meIFu9GMYgtK4p7WJLxvZbF2QfMI4WnBXSZXcZfWQCVXkrCOqnpkDl1XW+Ms9Q3tVY+
QDrfKSh+kp6vqRBGAMiG0My5JN4NUDO1gAPXm3gpbkpOzxDlOBkwch3Ou3RYIU9C2k8CFawzwvbh
62/6SXrwz9PXy/g/BVfRSzbMHEFEOU9wpIn7M8ypM/02Q6Pm6yd9bAujnIJGmo9xIy72y1y9a3wd
hfWsNwYKIaLBcR2/qd3+FmcXNziaMKt8FCzLkViuL/ufl2mp7eCCQSuAvJT3Phj2MT9zyLJIUiWs
h0uWVNtiOU/nqZwPnboHsuh2wpixAptHjGDFN5mEBqKf24Oz+frtPwlqSDWhU7nyDAGKuUiMqh74
A7tGvtnB6skWmTQ+AoTM4H2Z0yCd4ugb5ObHWSBOKtoSK3oUIPwP7TZVtrWtONY7hrNbAY+zULJE
FM/W6hpD7DNu2bQEs6Kk3r0R79AzSr9+5c92NibM6IoE4OPjw18kKIJZUMmfavwC+MhxWH7a/c+q
XM5htYG+eNRc+/pGLt85OH7Sj1mnDqB0AlRHwBm8iOOw1hk7p0d23fTlKewlVLhYm2inzzrfuZkt
/mZxPx1p8DDU86tbwEKcqB1su77T7f/kuvzbXUZRhfwJ//27HdUAC0EXCdTGa5oazBrP3oAIT2/m
Zm5SLmL7m7r7k/3/z/182cuNaDiBKz6DzOrVbTZb0bkLn6LYgrgyUSl6Lqnwoj3awRKi/OLggB+T
9MJJV/PXUKT2ugRT/MDDB5uJN0Z+ieEefeDHr/fFx4vgn19JLsSGhw6eJw0tMJdCn6cKgHTzv1uI
9TT9exH8+4iLLUDiphnKSeMRWkPXc4E9vfWEi7ZPqUsz5cGJywqcE4J3BPsyD0Kx8z2bQPxu3H2F
vACxNBVzT8A44jmE2dpkdJwKc3s4NcZWe3Jp56a2/10j9+Nl/O/PvrgkerQ5OnRK5o20QKHywiM3
bZEWwe9icjYL/dbnfF2Gr5Zp/VL/uS+tcgng3Ifef+OnFkkmvJyXSvC5VJWyeN/eo0MHxar86+//
0QuB4DUxS3VBMwcP47KD6QDfCXF9R2/kYPiuV3aXwnj0iEOyh3BMvQ2X0Uk4Jw8UmtsTG+MUVoBJ
EM5XorUgRQit0W9i06cLDyQXrqkVf3NZs81LREZVBCg5ati74iMk44iUgw3RG6XjSuybv7scPzsF
gNTj9dGXQ718EXghDzvLEeKDG+hqwMkeZSj1GpiQeiYzXfTkFwuk/3py0OBe9o7zUsJ1SnQeVKgs
+TRpiAt+/VU+1nnrdBv8hsAHrA8B49+9AC12qJMqS28GebfsZ+foVbdReVU/+ENqT/8fC/5X3QEw
VETsDyODye8Db2nxNLd8rn5EMBvjd4ZjpPjNh11DzMUOR90KTjdyVpSwlzUd8WCBipk9GgX2O58X
9HjAn6q+0879ZO1AqiYws4GoaRRcdq2rmDQhoHp6U7CaJPCSvTVlb+cakpJAP9TPi6inVLAIGMmK
ffPdPomyQD+gk4TyHJiuD68YzUDbKUVh5T350L7ixs8EMPkwuIBQW8teSOX/DqRIjdtklR7D/zmx
wejjL0QfeC6MQC6C3KChbwUM4LQxVvnYF+2p0XIri7Vtfkv9bjuEy++vd+onYfWfJ16cnKWv+xKj
YA3lb4hy9DwJFpA54XwLQqz9zXTJ/+RmiIBARz4BvhpG/hfHwgEbzendVRYDKQWorxy+nCMMUVJo
N8q8V33zEtetgdzz+EJd9+xaY9KFxOzbGSLkIBNDQ0OE7g7yn7lopu4Qei07ilHel+F4B4/WJIz6
ZiPqeE4GaxXb6/rzPNL32W4zHTWwSRb7gDjQP/Tim2IpfrCQZHXpb0jjoh9QjdBZquihaMh5ik1O
xBImdSNxlkBcbiu4XVLIwysJy77Ix7aAStrGdqbvhDw+rBMG1UC1EYzibIgkXiKnSmXEAAPWcdN3
8N7UKcR1K1i705tv6TQfE1uIZCJPgqoohhnrfOrfm2rWjj85otQbfjOLY/ziSOgmdOfw2e22DU/G
m+BHNX2TTX94PWAEXDwT1EgH+O7LAFHA/hTlLMokaChvPO8PDdw8GKtDM8EJrP8uNnzY4X9rQdSE
GIABA3EZIMvAocEEN8iNJEvSzrDjjQ3djSOcpebQT8YmPo1+cdf68lWYIqG08BJeoyUGLuyZWlGb
DoIfGn/5+fXJ+3DP4Xchn8dBQNQCV+Vi5QHCc4QuELM8F5LlJcASkcP2gLFBPT7kYz6tcA1QxJ3M
LXj1zUX3l730z12Op8ceDiMw72CjXUYobkFEdaExtpho7QfZRBgpVeoMuf0Al4/xH2I6jVYuRFOd
B/izTg06bqsnjgNltMTzsCX7ZQFVjqoHXloLWlewOXWX4Ja57a9ulNeDa/iTsQGe7+Wqk0+yaYTy
ZjgEOFLxOfB17ipoEtsYpg0w8kmmeUqtCYfNmmWYOtrfOjooc78Axt3SeRHb834Oxu4YoKrOO170
OWAdaTS7OO4k6qA1ANmmveIOLN/XEfZEd2zUZm9qnNWvP95H/s+6fiAAYXyMaeOHOaBeIdWdJZFx
cKiRFhCaXdrcx6pAGhdawEcCr7mC2vngpGrgiVsjZDjwsjb3w/SH9VY2RSFMOV9qdWwL+s3X/WzL
r2wfSAWvZ+wSzaQc1GEdBAFWoqGgMCqMk/aP+Q7P/iEdWJcAjMrVFxHn+JJS5sPwbgidHqLRJNoy
yMsWkIebbHf39VJ/KPZRO9sIhsjv8CA06f+9oVDqNirsonEj7rwub9tHCy4A1+D1gMz59ZM+Rv+/
j1q71jDX+DhtcLSBssMg9AYduXhvBeNdHcA9pxcpNX65dfV0nkn1YsXhI6+db27Fj5jI9enQzUHm
jB7tBwG3QnIo5/ho1QOE+G4KtL9jP5UjF0knqxtmuX+Q5JnEiukxMNETLGpPflCNSQ3jkk0QQ+Co
pauYqsmW3vweYxgqA/D9zRp98tGBJ0DfFgM/wAUvMxSly6ptOLaWpHf9shX2uA1hF/n1h/jsISvp
cs0UMJW6vJyCMe5sZYfoDGuJsZ7cag/p3vgdl/SzFV/pgitWC8MY8leP8D8lG5SYWqty0FMJYw1G
7ASJVEqzKH7prMjbOk3DU5AzSarixt+XkNV2CWt+GTNmMN/eTry+bhvzDmzkEbJ3B5ux22EYxu/8
wT4JFOg8/R3yOphxXp5mVN9CTjbVm54BkHtnkYdo2DrvvrnyT+TbM+BfJvlICNBSwyEAe+KjtFHc
1VT3EKzauJYFO7UGBm6kfynHqstVX+4lqkl7godXNwxTglT6ivlrVwDysDP4JhmUKNuXr3fDZzlK
gKMRkDVlWGEQ/94AUP4bOOb5oI6QK+sFiu/Mz7qH6n6gv4On9nl5LL8zOvpkA6KMXGdXuEMh4nAR
m5Fzso4Dpr6pnTmDghiFBcCovtFN+ORiW3FW6K1hsul+0PccbACWWYSHuO8K0S+iSXzLTYKOoh3+
+HoJP9lCQNVBj2tFCaCAu1hBP7KtBksLW+o+03+mcW9+iekwnNTjNP/6+lGfxJ7/PurSENGtXUdG
Ax5lZA5GPayjMfkX3x5d98M2BdYbvxvQJkRaoP7/3ROFMj78A7xxg3TCfWLkJG59axvzvLvrSE5f
CMu/1bf7uIquDXQr5FfQ+EM/dN01/7ku/HqxyKQ1Xo1mFkFRMCbL8O7bb+xlGXffLeTH1ivaJ4h4
6KKAawllhosGFre8InAqtbrFZPoGmJzmBe334Y2h3vBf2msbHDUFGf7/ea+ABemvGgmQY8Fxu3jL
vsPUtYKL48Zx6n3UxL+i4sYy6PnDGqFGkeRhpNRN+693zYeSAO8KTZuV0Q800IfKEKIIME13MAss
XbgoDLdRbSW+XyWhc4NT+k3y9smFgqwXQAcPHTMwUy4/5CzYyIRR8q/0hJ/WOc3r1L3+f9ITzjev
9smuwVUKABdiDNLty2JOQFA0tCgiM9+DbXNWO+ewsm2+w9p9kryshApA2MFixNm43C4qCPjSdlG3
qUc3a+fcrV5mkxXLlATvA0h+8W1///VH+2vr9G8RgUeiS7EmfwAJXyYDxJdOC0ofSPC8qLcqxOCQ
BdN48CgJErt2vUyZanirFdwQMouJLlscMmxKLpzNwLSXOIMnEpiheFvOw23gFI91H7lQPwTHQo/d
76lg+0ar8tGuYC9HrfEuDiXMG2wDIXXQm285KIYJZNAgT1X2AUuIOw+PX7/lR1g7yLnI8BF8MA1D
32v9wP899jp2+57TIo8xEgWWIL4PYroLBDQGD6wPfjQLuiY9YmADEbCrsZVJq6Fmh4X/5od8cuet
XGgsNO4fNOIufoiNWXdfVlEPitiqP1NtgHA4wfAod/Juu3jfPA6yCB/DIOZdPvCUyPfgD3D5QEa0
J2hdF7mn6lEncQH1m8RqSgWbSEsuaR02Ve6K1kMfsAxQitVjn7pk3tKma5Jllk+eXyGsEanv4Cld
PFZwackKUt92i+z3Y1BzWLjGGBZTOHHtSEwH2D4MtYfOi12exNTKfKS82Xd8onVWNoG88gVpM8cK
X6mA/UJtrK5PWTWT37BkkXert12f9OMcX3N4TCSA6j8Wvd+9VzFrrsI66BOw7IFF7QKNzhDgGUYZ
lVuNXpJeu+LeD0o4aoU9X5VqYQ4xszKCry6kxYt22lG305ldeZBzCGFjW7TN8ly6Qb+De16ZdmjQ
Jszu1FNEgiOwVuyqZP743hNHot6r2SEgfvFaVoVUecvpE+xKgvd50S++goNM768OUZy9KjlaW8oQ
of3Rsl4jUy6pqSR2ugy6PoeQ03CKLVMeWRjva8WGZCjJCX3NKvP5MGziAIuO3HqAWHfL9gPOb6YL
e3pVLY3RSiQ8ReMpspLClNZTE4T9kwvrsGtBGvFirzJ1rYBLkW+5EIx15tdSzNWzR/urFoJyGUW3
+bHgw4wTPgZ/3GmwX8ZJ2i8T2u4laZoxh94DuYMfs8e3TgdNqEL3B8utNCxJtRyB/IiKKnGHZslq
d7jC2Tm6CriolAXhNg6tKq3IBOZ5ZQdzwmIWHGWH3sDM2l0Y8NZPnZAx6OfUmt+NZfQECOCrB5DC
3g/g68uUcnM2tioLALjJvJ63G9pUG9gLsY2yG//EQOE7zi2UuWE7cmJ+CU8d0fc3seUHbRIFc3xC
AnON6QVLxr6EbMdAqxBduPYMkBDfgJ4GvT+rcsHOh+/dlUYFUcbyvS5t5yhrAT6umbooby15iwRQ
J7bbPsYL0VtIMvAIzgJjU6O1AiikAPSDe5xnbkTpTddUDQy2mXwiYze+BY1kmWl8kgBfuAUovjvA
gKvaKWT9vk3fNM4H1BZN0gHy+E4mP/EdHd6x2mQ+dYtu54jIRpOLAbwfwM6hhYteDrAkDDhYdDV0
fX0OPHw03bZ24ikPKrTMASCoBqYItKc6YWYqrggrhmdbu+aNaAC6EsUxsvPGa3RMIf/XTfeRNf+e
2u5pafQf2EvwpHL9MaEQEFRJOAdiq9SARswypHNl0axzrNugW5Z8gg9s6jZ9dBONc51Xy7Ck0GG6
J3UMajyxYaluhX2ioD4ndNOkUEE8z6UCgmOIoVnZWTuxsHvqqd9WxAyu/vC6bODPxMoik4j7iZbl
nTOvlB8Foemu89oH4JsgJCGCfGhCk1I9BauaQncdR/TJNnDriRYF4d3WOc99tVx3CFA7OvcwVgOo
Kprao1IKBpl2/MQGWL8kFMcAfDyG3ofJNZKAI6rh8EAnWTyhnq92vQCYEoMTJE1ErEN7dgNLIpJx
ocMD8nVq0qWYyG+fkpfRAf4IHlvTI6y77F3veGI3t22RW4iuw7hYC/paEc1gVd1lDgQ2N3yOfxdR
scCHmaeCyj9gqWQKFXrqtnyIE9PxI0ZD4ZWG6c7J6RhvDpZt1ElAJaRJx5E/VQN0J2YWFKeghiR3
XNZbMzZbf1Z3c+dtZwVzFgzm+WYCHAToo/negfClbWGI2BNzFC2bctq1oBaw6sGFBuQU2HuUznE+
1gB1F5ijZB4px1zVtAQcpyKZJAX8NRpnjlLadeOtaPybhUpYb9gwi/Mt0z+q2DxZDlzAUWWaA1t6
/BEADg7h7DSZZxTb+tVMk6ouSOZC0ZikoYrcE+vhZdZ1823Y282th0bv6g9PoKrq43RYEh5KOqJ/
qqrBLJYBMO0k1VRXuakZmnFRAXCQaiEcPQTjwXEX79ETxvyYPTX8VAYG7ML8FDzWKar1MIXO5e/K
H2naSxtjfwI8J+vKcEc8prKYOU8lwRfDxXKiLi6cpVX17Ywc6aTp7O6l5PUP5nfVjk6aZJ4968Ty
CADaZAn2qH3a88QVLvKocG+4DU2hcoEtSIxW7qaH00E4DkdiwtsILhun2ubsoZhE3SWiBNDJHvWy
qyflXFu1aHNYnZ8WY48i8YfyWHCLJxqhg05qgleU6578Zd5VGC6SNGDA4rVlHGKor5wz7cOfbGiP
0MJyN2KuIRPiVYw+tb5wrqzaPwHTF04J3O3WYU0cpvMC+WCAJdJRteJk+dManRA2U+TG/sbuoIDb
wzJgSUB9Gq+w2vykfZmMMz8ufQtwke/sbcyG5niWuECjHaPS3dDRj1L4hh5Z3AoccDRXIx38Qi3R
50AQviwqgj1Fg+QMA14jpn0Q6beYey9LTB/dUqBXqH6Xbg8xL2k/SkZoPqtBP1B3eKqIfnV9O9yH
ThUcCysaMxXAHspXKCsxgXSkJ2BNCrvtdJ50Czq+S14XBctgzIrGsErHNgaRcWr4G21gMj+yJc6p
juNtFbLmlUQSLloYPktoMpR6b2SwbSrl70amOBCdnrR2wOyZ1HZamCWqKqPIsq6l6fDoaIn+COBj
QY5wrXdNo2GP+ZdGhiOmCa++OO4tt0t0/lQFW3ahGp3Vtd6HQ2VjQdrXyibX0TIUmAqv5RTSdL5d
GO5dKXz/YUG6dF1AKnjYFHUIuVlraex9pypxu0S6PzKr7xxgPmX70Lm0fQCTu78JClizxmQRQDks
BCoxgwxeorh54wufjkOP62Ss+E3U97k7419aXURwzddNFhf9KdTxLSxmdl7jlfuQ4nZJ0PexTo0q
+E+FCY6fTDjyFFK68ipyB9RmPaDBnohy5othXwYRMpxihFyZo2UuiH8TFwXbli5aoxUsn4C39RqE
r+YYA7F1bDis6lrd+X8kFdOx1Na97FtM1WZ3MyyyuA8HI/YOuCiw7LRAcB7Cwf4DDUjrh6zm6M4b
ak4T05QwFZvFhLvH7RSCj5TXkSX0fasae6O6sS820xLB16uxCYKNGCtzVUb8j7bqN8i9/JghdvJk
MDJQCYzdyiQKrXyeEZlnu9p35TifEWEh7Np1z1ZsIdMKE26ssw21ocRUzryXIj7OHi3vYgvmtlPl
HKPC6o+938fbwtBtL8dXXvLcHQzKoKZt9jO37NxZtNouVnkYFURwAU9M2tDNkYAlQwHoJyO2dbSX
QMJRo0YMBni0BdY5IRWy9KSKSp7VwRwk8DXJcB8ANRnQJS0IXNqtFdFrL2J13gkPwYxEomDLvWrx
CeEOJPYFjO2adDKdAyMeeA9QT3vpRABMdjW88vpF7+uOjNuoGDZ68Y/gg1ZXUxk2O2uJn0JSB6kw
0BuOgwkeexaQyPG2kw15LoTU0x54ZuBpCgNHbEzp3vwapWEye3AUBvTXxpUiuuYXkwCqJKKS7ZXj
ArQoqANeA+Rhsqk32xhUDhQgaqJpFKlnV5HoMYBcTEJCuZOeQV0zi1lubWaNt40bb6bAlTfKOPwU
VpDNKa0j6yFTHQAX53fdbwMI0MEilNziL6kMsf/Zj+cHr2vDjT/C6405dfQ+usza9XWBoOeupFIp
on0dq2u5+ODn1ALevroHx9NTMt7EfQCMlSgenEVVueJmI6O421cO9PPawIH1LCGosDT/DVL3bhpa
DYOHthZJzTp8G+i51zPIml31gt7LHv5N16hluzTQ9c7vsN0h0VEgyPvd0a1Qs0HS7hBR/68wt1rh
+u7vMJ7rd9NYDU2B6DdAIztWwsQMxHwZQe0bHmu/CgLoOVJIY01Y7A5DQPzLXI2Vu1mq+A4XTp9O
kc1TfzSrgHFbhSjSSon2uh/m1G1ZNgfcvmfhal3fU5a4rezuFxs5+lTM7mM5Czj3eDC06XgemHY7
NvpauOTFDUxzhmrFPfTJ419YRpVD2co7k7ZAWW75BjLoMvRzMTWYv7UWwHlVWR57UTmpdlZkNyQu
Khh1RzI6NQudDq7Q7rGt7G3Iw1ebOMW9jmJ+1ZhOvEQiMhmC/G2pxXkeOnLmUHa8LgxEESiK9mt7
mVf3rPAZLDR4PeMAnUE3HrK59U4GYoRJ5ExlWgib7ILK9BrYa3QOOi+kmR7MgSPg/HBYKXOP6BYq
kAEeN/QeqAr01XZHLRK3BCGvnXp3yZ2WweRU2scwrO7HyCtw8GHHCsPSdLTa4dgoB53KBd3FXIA/
8cN1oOktZNQc22i8XRxnfuh7bCZe407NSsj15awqzx7murtRwym8q05oS/McilmHGkF861XurqC4
tXrZAEQ2dtOLDnv84ZGea2qeVC1+ycnTT8gxQLiA3ciTDhp7OwkTV4mOuu5hFlAHNQQhTZj5rXHZ
77IfnTzUk74NTRG8wG7qYVLsDpJrEtNLZMnUe+qtcLzHZWGntYKcEcimImm9eHh2PQAWjAqbrCu6
1zHAbY/KdsHlaYI35CDVTyecGhztKoDJ2ujmvDTFlHqEQokSnrWYYENOInEo9Q6AtgZpPxF6HYct
elVE8R8uH/rHTkJtH4IH/nbho91t4qZ/BACZHoiFjCjrIwfKatBWvhkDmGfyqO5wHbvBBgpFJpvq
kqJ2AQScORgSFV4JrWltH3tZBzKx+wBK9X31c6AzO4ymUifIb7CrBbETtW9TpkHhB+nSwWOt8dk1
APtmrZLu1IjnN2HI0nqQv8NJNmiszCyD9hXFFnd29hixEyQ8FowD0TrAbbz1wPp9LGJ3ow2Jzqpf
/NdqKsrMblCGwFxHA7Ud05dRWcN7X8zO2VY+4jFUs5OKWb96pskbc8Y3G2pwoKTHkCKxIJ8beD/G
UEzXk6bQrBuXvCuN2sPa2Dv7EBUH6MJeHrzAiEO04O/F1pSGHd7MlQAbON1wFLEMfk3+EikUOByR
uOeNAOmbkeimCfvqOphm98lM9R75YruFGAs8wBVb9kFISnyJBnW66dkWPINiWzXwUmIa9r4zSDRz
y0Bo89XG6zi/9kqryEobZVarXYSQokC7oMLVJ29KJ4A/CcXVU4Ei3XVRmGLGIFIoay+ZVYzujwUC
fHnjseFKLMJBFWbaO3v00FICIN3aoBti1WnAo+oAmNov3gUNHBT7YCRAK1vxBtdraKNz3sd/AjIW
j4sU5FDz0Elda74d0duUoor+5skItcHwGMBfwcpQs8UCcosMSFY4zg4dNPGaIbVWftNMkIROtilT
2hKU2IbkntNsZ8iFJcDWwJCrFNe+W94VtW0yIKLQt2Ot2LReF+GWWtCukhOOE61XtptnDa/IxRxc
zXAB9G9t1alDHOqHYUF3jLcxzQkV745obkFk95OOVvzAJLSUeVcHJ+XPcCjQIQ1vaua0G2dE876M
C/tHS9Am1CAHXndsBiJ0sB6EgRuMgzYQWvxi8TKgRM+cwMmOWPpXiegHPpAeNsyW7hY2zn9aYGW2
oCHC3rdRIuOoHh6q2C0z8PZ/oGF4DrgLZYoY7Ulajjuhu8yC2Bkt0V8WVpnhEs7Dpdwtrr+RgO2h
dEGbon+GYdJD5KsgCQ2Z9oOynRwCw95m6caz8WGE0ck7t9fHQc+5QfcusVyYIvL4eqYiw3xmtdKm
06s/CJE5FeE5xDH3i1vOuygunngrQShaMC9GxZHp0d9HtftaBvM96H5b44G6MIWT2MAZeL733Pak
EGnA7UI7u0dFOpYwevBp84e1/c8CQNs9KeSp5yROI7tB3cz6ZwRh/Hg+7OfQ/W1RcC6aukjsVSEH
vsVD7kuGY49padiefcPOi728dqYqgXwFfqaHKUoO/sJNWwocOIQKb6Nd95oUtgUoS+0HL7EvgjFh
fECKWIQclY17LmKrevZ9q92hb5d4dcVPAeMy8fhkzrHTnQ0be4pUOjbvkvQEbSFnIFlnDfN12Tl3
JIaOBYM5UlDSOK1NhIxZ+d6piwDn8xrnrquaA3w3w0TKdnCSxcH0q8VALhtZuTFL+2vsNexBg/jW
MLTS2Azn8EbpBIicmwoNR5RnL6ELCEWJdQgtmUvIhrCoOxbEuQqFAMDDPWIUsbPQj/bHPhsBukxC
eIEVDvlTNcNBBepXrxuT1k4NqWmGtbeQ3MKT5SBrat8KjkaIZvrkYQVMX5PdpIpjAIdZifwSpraF
al+UTeC+7iGrqya73cv5h9+7bo5fB8eWyvITUpegb0zWzvHB49AipCdO0LJhTQAQpOy3TjmrHdG4
aaJ5+GUH+gB85JAaNC6M7OcfGMYtsEnRWuRRFy/JPHbPjVP/H0XnseQqkoXhJyICb7aAvErl7Sbj
mr4kkHibPH1/2k309NRUSZB5zm+pOUZQ/ygnad9dfthz+v4wmMbZ1Mi0ggX/YqEAkjW333a+L4mo
JY2zG4iXrYnORsGAWpEyFjCchHfZpWcgPBCU7gX2QBO35+7AUcxdvvDnkdN5rCO72PVZfTNmtsjK
e81d82j06lxNwas7ZM9m4dIjr0o+0IhwzbrxKG604If5kq2q/YaIADShKSBpag9knadJrt2nHwYE
HmTuvuvGFBQqA+JsKV4uCWmNGnXoLQtzGwdG8BKO7bUazZL/LSzCQtXwa9kVbdrZfKpEXxuPo83f
OPBicQ10PBLTIUfZtPNXOH7CT/m9WxRMU0S2V+WotCvb5rtp7OIX4dnLoyzUUKIz6/+Ohv+UUzND
Y5EM4jkPh7dZr7dgDOsTGaPy36R6DkFvMGPPbH/LCuCbbcLeN2p8D9zuZVAdJTJMz99d19a7mf3k
hn5niV0f/3rZqHfmk9+EKdLjsrZDjEJwTI1mKfi9QnzCdRBgqu+8xNKrOsyWJZNg8PSDXRTGwa+r
3YJMaVfnM5P9xBwhwwAgndGSnOJ7DR5vG0mrhg4Eh2t2CoNwBsmc3Bey2ARql6VgN/Z9IvCbj9aK
RLwq40GSXZinoZL9T+guMyrb0LgSPLI9ejQGiLrosFoO7rFyvPrNr1b72OcLQTFZgG0UVQCMhJAv
dTDyHZogEyKawN/z+l89s5Ag3N+F3TK+qi7PkK6bMZt1dDaHJeLO0jhaQ/splOYpiKq+2o0rrRLM
Tb3G3OBPHwvMgbTyFy6Y1yjP2x/Qq+Apb+Sh7SIaxKueZsAD1s/iUIZBxoRRLSxuroxOgxVMJfCh
oy+NN+1gkWLbaZkJgfWr3RatLPOU2Zad2a4p4Fe8mubXoKZLqPssyUivkwZmsG7Qw+vi6/Kz8vTG
fh9+oTNn/V22p3Lyn8VMbc665AHl2npDXGTcTA0ZgK//Y4KQjqVJTUauy3Ob408Zy9tI4XlrevYl
G43HrnHrSxAFaTFu5U8v/HSY67GOV4NfqPH+6+zheXHb9aqjJXbcLXiNpLFyT3gvuo80JU7iY+GR
/3RZJv8D0v43hN5p3YojfP+uCmmClngJt77EoC2j6rPLaS93Pd448vZ4ykcnoVcXVSp1RVmevS3F
nDWogKbutIhRp2ps4F87tdBZzjPrHqJ565+LKaKscyBDePEBI4JwJyrnVG75vptm/9BE8inM9aPo
2itpw+/2KG+TZe40262upp1JLv6izd3mGAn14RA2mbPz6+DdJBtYR+25KSW6UgDUo6yGPi2Ybo7K
r9yfbhXRc6C10ce+J+CJXCIB53Z5K8cyOJkUE/frnwiWiWPYSyJ0mWFfUr88QedY5nxdyHq6Pzt7
u1Ie60H3Ttt1GsJi7f22jCs4s7DiXLTsf9UUJspUn6rqXs1+5jqS7YHV67G08od6LozEuJOn+dTf
hob3ssNvTOFn8GCX7osoFPh5SOtVTxYPwVe/5pp5aGo9DiCOwoeytbZPom2sCuZ1CM+LKt5KRT1U
Zj0o1ybl3PzZBkw/rjdy95VPIujXeFaQVaXCgmYF8rukFDnowXaCcOvTVofPQ6NvvokJG6ntgGir
/uiKHA/4vQcsBGwH80vLQP3uSerR7p82XGMuJlT3BkHqLWr4eC05nbzViL2wkwfFBcjvbSSZ3vQ5
VxjHLexIRcbfgoaA7B8Tu3texVKJ20jxFrFE6Qikka7bUB5ChzdQ8v9v6LOw6dTLtnoXoaXbFyFJ
qMX0qAisteUaJg3Yr2RXgeq06HkRL6CsvCfO8sRTAJ66mFwjbZmO5YArs7LOkxjBgqbv1rbTbJMH
FzPy6jkT+QFQ9Ezxf6wNU3vLBt/OkLD4oajG1kdRD1+TbJNqab+3OxOcLTGhzHHBnrAE1cMcqPDK
p7rbJnXyNKibcEgjI7Jiv/nlRL2GF55DDeILfVsvwcdg+b99arwSWSIeDO2HuurStbPatFFuc1GR
lSd1H/7xRUBfEKC/MHErOU48Dh1vckmFmKrcNFrtD8vP6gOargfVFQ8rfB+7/wcf+HjsDPfQm0Xa
8FcHorxEFkkGOVIh+px3lQCXzdqj3VP7zqqy0Cs2u1O1a8qBS2NZUDCsqKr+eZUfEXU+jOG7RX3D
5zgaDiHKeWT9C3LTKWPwhfzKfzQAarupfrXvp3pBZEOIViK2e+NxGljwskZDWvvhKc9g2u+2WWZG
dp6d3wkW182ej7NNN5HBg10Z43VxoS5nzt7GU3Hd5unARelO9mHi4Ryxo488yXNUgi9N+tAOiI4t
t+wfNwZIc3DOWbQm3jJ/rVb5RandpZT+39ZSfkwJ3aWOPpcQLXbjDtAfLnpFniTwsXisvIt9/96z
kM1Ucj2aZkEuxU8kW9rERd4kUcXXYAdPq7+egrKgMo5puSE+3av4V8LezIEx811hOgdHuDtf3Ymm
TiRbpg90WZ/mCCZj6+OBzBiIfVoDsJAQYtEjdvcbPKNIR2A289YAvweEHgOG+PvDhmmtjbp7wkKP
F8o6rMYffMYxgj4yASYWzDH6b1k7yDg6BF1o3cYXBP3Iv6j+l6SbnfepypI2yIByym+BCYasJSOK
52BImNe+C3O78bITTIRbUVSBkXa9NxzU0MAXt8ra8fbu7tpiRmC9L3t75ZAd0bZLEjUyGn5b20wz
HlJv1nFnIsupicmoyjrBvlDx0VYxOOptcsZnt/sqsjxhQU42GvK0WHdRwdTgVeEzjNCv3F5e50if
A3N4WSPOHX98DvLh1AbqPA5oERpYGZBg7eRp3TVJ2LjXuUYc7Pftbd62cM/xlwK4/wyjXbIXK2O3
2VMitPPurp6F+4NwyY8KdeKBDIzxUkz9iSTaGKzwRgbpJ93DDi2siMFkVn+IaRnxvPtpBoD3G1Ws
eSLdd19V3T/LJ1PfIsESpgstnuOKp27sH5cBLnBtaNqudGqsQTLY3blpi1s7jfPJGPwHn4TdHXxL
Q76WPBCYiYqhtv+GvH57A6CgsIri0Jc2ApW5hXZATkF7qvUy0oZuDjkPh90lo1d8tsSXOLLbjRlA
d8hjJKt/I3EfXRHGDWxBEwBgtcCJj2XmMJ11HgaoKryTZ8hQOI1eZwnyugEz8TNmP54Lla5GGcb8
8xiD+/dq0KGswuZhIr/k3Dlj6o8QffkU7oau2Jd5v6ubP2bTjOSPoMfNRL1r2H7OjrIvDMwEtyzr
W7luR8QJ0IQ1f9J0m4SCyub4QlI7nNjbRBxO7sFf3H951L5X/fAo71WJ1XiUU8VRHomkcVhXPenD
3xYfoSClpRgvEgxYb8WlMte4VHf9lxlgQoCpaCfEB/eOwjxoUQYETI35mVO+au1fXSvTzYHmhHvu
CfjglQek8YjhL3109nMu37Y5+zGt8ENPE6kKzQxluh6K0v+Hy8TDHRTsmvE+b6r3kt4c3RdpsMij
Qe98ArwZNxUDmTRGehvWtOnt3eB1n0plBAesPl4Vwl4mY0zAMy5DhMGHwCqiNby9iT4DNhvRFIxY
brusJ/yGPZFAehle0c6ljW9C4jr7MDOuoUCFAnLr8nVPbvfJek5DwuzStEJLrNk9gpnGNXk7iyDI
BMRmovrtL5hkk4wNj1RtcWh5vCS+3560s+4sOrH7fLuW1nao4dT9vH9e6sZOGpoo/dX6itRsHLdc
PJiZQ5GytSPyZnrm5nS4UX6vrjCSdQp9kv4cvnjwpyLcrEfX2YanzoziaEWMtZpLv4N718TwqERE
3dXqx/JQa+emi2G/mXwM0n7ic+GQHu247WC28d7jJtwbHE9TU/6ZlPdZAogTPjSwFJqfygTuVIZm
H6zePC3SKavgimki/Qgs7lqIliTcxKHqrSoV+XAMYAmT3qascdTGtRM21oJumH/PBAW9lk6QYoCk
qWYTvxcipRNLFQcY/egx8MWZBMfDGNk3f9hO7bTszF4eKy9PqsDntkS/Ip3pny9fmiG30jUyOXS9
NW769Qf/NgoDc9wxZSZAFewecOkhxZjbEmFIVIt6XKWfX5he/5SG9VtsxonLnMRveFnhtePF4x5C
+HjFivJ1R+X5sb8cM3sS7fLBnozKJPiA1qh3XpsHO1J3XrLQexod+iP4fZ7HO4OzlAaN1G54gPWq
ExQCTD1+sFcd54kqgr2fBTHgn3ekDyUmgfRGq+l5HYd4Q8V6dAp8lNytOg4rIffEgzytwwjMwOBC
zdAua0z1xlZ0JJBgOWWdkaf8yUUqLbCwKt9TcsQdGQKyV2QFFH71WQ3jhpqzOrdkCcWTxxVZcJDg
7N2FJdtOFbGte3UYoZJRNfdG+ISE632bdHAh5y56l4zX+BNaWx/ypt2TA3zq9Fa9KULwWs87Y0c4
48Xmx1YVy6ju8n2xkZnjdWtxmyYpboqaBmQSzbcsRuHGWVHfQsfQx23hWARbRk9i/ikX1FDcv4m3
BTSnmTbbUGBeV6O7iahpIZqC7dtyI5KtamrQ4smPjuQtW6gQxUC/7pxoixa2fiquE10NRSWYFex9
DqJIyRCnl13uOu5J/otnrzP+mA69GAF//DpAjvBMHMyItCiH8Sf3Ov9tCrEkchfIcrqWeVa/F4GP
csCZojvpwKzKW16t7gaaOT2OI3Spjqavuto+ljFMdeFzHa3U8HbvRdXFpZTPg57KV6/IxROvHfyb
O32uxDHP6xLEiNFqZl9/bw3icQoFqsxgQIhYulBD2X0ra5c0YOYSGfOyO/1eW90/uxq1ej58sIWb
qYrUVz5Hr/RHDXGr7MToyY2w7MdReYesbB8B6mMmtb+5Fr8h4xgLtJcKpR+izfhVdpyZSpK2RbhC
1HUPqD65ylwMiBsNwos9nfqwvc76Lny0jF/16BSnzZJnZ+66s5+75dEJ0LCDMJBqJ191M2VgC1B1
ZcGyNTmHLeokPV0evzHZXxESi9A0uxhMfKa7o6TVVgR+6rUT3OlWOomJhOhQB3VwRA6TuIPrxJnm
QkbvOa0xc6N5mmdbpIvtiTEpO/rWatJZwmkBws5rE8Mr58foexvv7XDLJHkZXj8nbmjxdjTXoHIe
eoqrSrbPJiMGeEDM7a7NI9NkEkUYIKNpK65i7ezzPJU3sfg7S0hg0jGbdllVvWmvu0XReuzC/pi1
5LfPsMUd16cOrRPD5sySuKABQ/W4053dxVsUxCRJHs28JKdxxS1Laseun6cP24PfxJp+MExx17Gt
t1Jx8BfOX6OlCGpwiketiid4T5N5fhPnpWy9fVD0jzPDShzCHzEmcyOLrD+UtBOHHnBCMdRB6kbj
X6QeadZ7wNGoGb7CUaRh/mfRvcICYH2vvn9GNnzpR/Ot1RhWRbZcetF/1Tm+PI0gp5mJ/A/4/ihD
qaFC3KPjlvpUa8GIqqMdzWwtw9iSDZfQoqA499xX0mSmB6Kirk4H7ial51xDXvAYufGxJk7IyBxE
ZEbiVwUGoIjkN+SnKQp0wICtPmxAhSSYYFiFOXzMvXVoYihGZ7fMwBj0LFNv467F5zR34YH7C0TS
VKxYCgNOiAzkrRcCLWZVDbENUPMJyjD88PUVgPWcJIQixh0Y/3Nkqf7o1ua1XDaUTSPyouwfLEzM
qnmyRfnPHI1/Q639P1x92VcYwm3IBo1CVDgHX6zcTtERbRlsj0wHXx6nfmrTKMC5MoEnoaDp5lDF
6DMWkG5sXVmxUG7iotIfvTrao5IC7DAcuWeseg6ilW28AtJZFbtHFw00Z/qdRsI/Zj9ZqCD1+lCs
CaImWMVFEaU/h0bicc2UPb2sm0J4YgnuRBeSf2VbH7xLtQzkpcBZWVzkxdGe8/3s8Jwx9++D1n+b
HUC+lorXLqPCGbZoRI4GZFcszFEI5dKBusvELbYZso7RAemfnxja0ykg0I9XSp6WaNzZ6G9D1Hv7
ng6thKQWqrICXTbEpfU0baFeKIxTGejLSpfNx9wUT0MYVD/dPeUnCP7r0C++tKoGmMxouVFta7+a
ebYTS2nfVU0oUvtsQMxkn+sQ1Wh+33WkCs3/qtDTJ3ebiipGkz4eiuind4WLFglL9YC83rsLKP2L
665BkCw2AKSsgmJB3ELc0tYJlbR208qHhWLvp8jyH7uMp7gVKma6IZZCNheewFeQWYhQ29MLctD6
S271FKO1iyervZFZ3KWlieyyrXzEFl0TvNgzAKByiN1f7I3M1vZ99eaIM8l5kl1lH2Xk/lVlffTu
U0K+UiVUV2Q/tVWYfYK/IQsgne6iXfehXgaUUlwAO2UNLpwqb/VBhto7MROpl41z4bDcU+Z0Wem4
NwSqQ7977UIEv44gtrZsAqYzZdfrgB6nrvZt4Idny+JADAj8E/60pW691R/N2BX/FSr3byuG76RG
1r6n0ung0M2e9AiI3vIlG9+IaYwF+GHmmmlNkQ9TFbKlOcqpDvMGq8TFjuh7kfejcnD7Iy/D9oD8
/a1a1vCcrcHfwK2MvyYGhaeyX49I7ILrQPkdamjirtwOnfYwhSiFNO4QXOtu/V47rQ2hUHopJ9Tr
MFOBMN9po5mBXi5O90t7PHFM9OveC+Sr13iXeshdPlA1oLeDzqFnuyv/c0dr/sMcLs5Gzx7p1N6O
YZZMqdYwdgBT13XW3tuaSyPphQe0NVsXcvWChwLrCUppQ18H37XfstXqPzhcIrrcR3kNiJeEtCIE
sRf47dkEVPjZ+QaSEiZyZ4fFHk6XeNtqJ9vloYdO4X7uxKuUM9nvznAaVPAUlc4pZyo9KWGcoqG9
khnmHNBh2qmujOdOAVtlZvkqTVu/+QIgvBlzlOE2nYROPn+GwdLcQtVDBQ9VnS49O0ib2SMdLiOT
AMxz9TpsW5S0peySXhFB0dh9dRFr66YLYdgf/qgenLF6aRfnpVDcfuMS7TvNcDVt0X+zsnmCW+/g
B9Wf2XOx9PbhenCDpaTvIb+EtuFfcFyYF6ORMoYwdnZRtf3rDQqA4YCRuwWie+8cg2FzEyRxRpPZ
qdQdB7nbKjguMpX29TD4SSWHOUGTP77OHC2POWrDB5wW7IOMB0DtxTVr8vA+3EwkjnRTUxDPDA12
CoXPTGG2ygAoa+pbhtrkbKDpOEJEc6ZI81Z5sx33BCzmwLoEYxdHk30ZGsV6LaQB6jTaYEklKAsC
DOvabjYYtoqiV4P4wUPLbT2igj8pqzk2EWPMGBGOINX8u27xWDlOjt6j5a1H9SORrAaGE7Ibg5Mt
dj5zNaBsl2vBNjlb+xFml5si79GMguSu64wJoFrvp1tFeH4STrZOGXiQnjRc9CO0yWWhWwNXNRYE
QUpEIgcSmniTwSIr10OdYVCAJ82ydZJ8ca0t7ch+kI+FLlAUtMUUnpqWhqNOWPauHGQ4pJ6v0Bt3
PYDXWtYBgzz9MBN2/V/ZuFXskTM6yQnoOlVe+Efrqn6iI3w6ZKaj/hoyuliV+2TMznZsanNj0XcF
UFq9ntfFenLkjHOG2pskV0H9TXg/0fGTsvOUx160sTCa7OxLQNRspSVAbCbx8l30bjpy3AcjUAOV
f4wCHAP73mFpRkN49cvRfrEqcm3xN+FCcXkPlbeko1uSK8SJqkf3kgGsrV2x3MSdnhCWB/IJkc/v
ngG/WSUiSvgj57itIijAOaIDIbPohybBJ8fzWxTz+lz43e+OgeySlRZ5wqXn979QWdansS2i8zwI
+6XTkfmEM/1a9zq4loIKYDHz8LgNEBeaDk+iZ+2m0vm2IVvGLuYji53aOuncPMmwuhk98s5gUSLu
6m3l/iiYZe4IJk/K1Hd2yop9tsbiQS72Y9Tau7r191mIjrfU4a9+DLBsCdLxm+lrrMI6xrG3j9b8
0bz/OZXRAjhM57peusfKX7xfjdBkZvRkbEd1HLWyf62K5snw+B76iR6SxZ+e6q7/s7k9RhxhQ1Ob
YU8pZlbylAYfnqgRvtm6u9JelKdInKMzyXOsDCtUXZNjlptn0/xTeXIgx9ueHgv0gl8lGsqdOcrh
JUKMGXNEZxzz9ndBWAFPF1qQyrVpgFs866g5xCHha0qKksnvnJSwbuch0oSUjMZksmPB2PAn4mUL
tJNWFvpxmmHdiw/fuVtYiZMBWZaBg/INiDbNlHdWQNxpXTPSthovfVbefSpZfRpM5n/BOOmY+WXN
AvFZ1bmVpfaGrkjbkzMcOWJz0Eo9J5FWbUxmyfRpcmg9OCXdWt6sKC/J5FNjBWdrtkRcDtPODnUa
BmV4MaROOm8egRE69F51kB2Vu0HlrhzJU03cFjzfuQrwhpiGq7/XfBmJdgm8h0X4LR6bboRf1nZ1
KCvzagQuOgqnRVIU8Z3klKWsroPPxempj0KcZfX90XenV2t0N0BODzog55nwjDXtpf0amMVlxSzg
Mc6nIpzRWmAsIIzd/JIlu9bqbCiIl527Ai1M/vc6uchvMXgcvU3uvChC6YKeEohvfG59IqTCqtyO
jAVHsQE9l6rIcb6Qbext3d6MeiiMcDyYvi4SUOG30BtudS2sxxzzKW6z6yTWl0hKGwp4popViAvA
w9+7jnPx7/QB5sTu32qK8Iyemx8YyWdf9O6pYqmLW8/tSBF2X8p6wknSBM9tpqqXTRnk7y19g9pV
D4dlk9dsi6J49MvnIHSsz6UtSDn2N7QIITzBaRp4SLMiA7b3DORUiNHFvqmDn4l7OvKL6jS0Rv04
UBbxIJ2o3jmGfBRl7bxmg4FuTcrpimwH+FHX6G5XPXBPNCb03iatMS24Kk4ow4+rKoHPaIy2z10u
6Y7HzoN0323C53lr8rPl86GrofidB4XFQJdzDfuBycPHP+C51s72M0cZ0orcteCJ5mFCi6HJ1fL0
KyPA+OFEWf0k7yr6Zdq+sqgAmCebAOOLMJPJQaPFcv87XNsXz4DldYgIwhWhk3AIp3jeCgMUBYRo
Dn48Y9rr1b5W4YijTannCB8bh/wD3xr67koeFeLqA4HFZRqgoI0BqdZ3UTRhGvB1tmaNgt01KwCk
okR3ovbeamMNBcUsi2/LMD79Sb3YzB/8u1gwgulREjk9eHka1ZuIR8P7a0z5vgrhfEv/k0ogWPT8
rHidzQqCq9v0BZ3md9TrlrnW/1LuuAvD+hB4rXGYBP2BJnHm6KZE4od8UvWE+VHpe+BEne0x4DNC
eieOh6cg2CwudYbKu4uLnunGSRTGBwq9a/erJGidHXlB/3P3kOrlPFv9tS3Hh2YZpCCpm6UYh1Fz
sNfw0V+9R0+aJPUa60FG0L3aIn5Kcr8TuyTeWZm2RKH0n2JT25Y+Ot22ciPOC5lYYH30Or42Pfcc
IveX0cdJNU7BeVXNDVlECit4MbR7M7iCdsJuCMpbJKidfBCBiSNwdn3OLKqjZXQjyalNkNTJnW9H
h84Uz2vmIahYoyvOu/1UocOJRQ+/4bnZoffVK6HNSTSMe3SX6n3uFpQ+G7uHmL0npEB7B8tfuDKw
IiV6BhXfblW79MmA/unOp53KGZPRhiIlGPGhDosCda/t7ADCUxFbPLhvI0smAduFxDvf6R0JHgCV
iNdQ2uyIGGMCNCscYno8ZLLbG/ruaXfXkz0bU9JiNuFZVmmIb/bWBGC2Qt/joFZ4Hqu4DdPCyRip
77UK4s1g+7YVGprSOxEiT+eKsKeDswG6Gy7Pi73snGagALTsdELVUlLolmztMTyWZmOeVxdpioy2
Gm5fzr+7jZQyhbnzYvWb8710+mDXAuFHs05I+pc9SjIBntUdu9GbGA2jz9EpZ1xC/q0l7+9sAvSZ
HqEIFvhpzCf6S7t6Z1FT9EgsIQrkoUaRTI5rYrBYbnYH39X9x0X7YKCXYO/4k3UEFqks2+uuujVD
xmexYtAygR8wVaQuSm18QPAeLPdVZWLowl0kAhb1BjHXCdHH9lsTHmuW1ZctvHe5RSdrzvqjiaUk
Lzx9kB3YQ0+ZdeCOF4C6C0qUPZOFD+/scTWoZuJWxVNnwUDbReimW1MXp8XPac00IKZ0T+R7FYkX
JMzdflorOghkBXeMn1jnnZVKKq+nwv1dkklrMSPETod3ZM2Zz+MRdweCwhUxkKF+sBk+BNQYnACF
ypPHfOqq+rex5meTlIursmZNZFS7PayNDhINdMgQ4D04Ngb1IBSjScock0C3LubZK7zUyvPPsEVo
YN8TNrSsXkMfrWnWPOShfxUtTpgSqSILURM1ByMsRwYulFyN/uUx/I7KvDSm9zA1mtjZfNxj77lM
HvypxYoAzFPt/JGG4LXBem522x1RifaTXUEgGpZGYwZaGYjp1G02mu1isy/zTEGEsN7svKh3HF2J
a4m32R5/rNpq94GdgZjaWzqHU7ZrpH7PVurorerdb+zm2V2aNfUD9KVAieFh7oLTvLXlG4sdEmBT
S0z9tTx0nuZusqanUo04rkKIvulAL0GCrvXKVIzGxl4j/83LiyZZBie7WPcDL8iJ58yGKEpNMLGw
s15zhw+0W/6jCrnduWXImDdK9BHBjCSD+7/A3UiexOqcKRTxEA4PvNmrl0c7k+nHZGrc15nr7AbZ
rscZVtMOtv+y3nBOxM/whfjZaiaBr04u8B2gwurvRRAt6To7O1WA/EoETBApuIp1cZT5fJYb9gyz
pYzCQcWSehTJQ2B4ex2AcE4RnESpZXvBWXxCvT4kTHDWDsv6z6wy58k0UcaK7R3LhYoHA6a9VLLl
0yCZkKyFCfOhSEvDA6IPCNQ1Zw6jDXgbacpFG9Zxyb0PZFj/Cav/hH+WX+OIWgLy+5/a8vUQ+m2X
msK8hpZo2Xs8Mk1z43luTXURd708u/M7Ufb8eF9Gf4sShG2tDljA097iOXI42E4GtqB01M0Dqplk
6HLgq6mz2KVYe3UBKx8q24e4LA6eaf1X0Z2bBgqV2CAbGCNmHUgwda1R4Tug5E8oDbfEzoGNmrqM
rYrEBqpgq4RzYDR2bV3j4+1DFT3BoO9Do4xiW9UfPotA4t2J9aEeUVlHUvw4A4Sdjf3oF8FxD1u3
1l+GHUQ7m2QnDIXUjqSSuJm0ne+SLU6wgvyFCZLMFXQXdcNCqrkNIuq0IKeVfC+zYLzOkQiOLEbt
abT8KO2r5d8UrV9CAu+ZliN+sHTBBEk8mEvrpUaJjWNq+x0Jq3us5X/0wn1eoRD88S3aT1Jjg24K
i4nfArk+i2qQSle7H9bCbIr4VT3VgaqvdosOGD8EQpJuQJJG+d9s5mlrGuEvJaZ000A2mSNjt2qw
K7REhqo6PNcBKg9MfAWPi17uRCgj9kQKwa6atz3acMCLxmRp9eW1dKCIYKn+rWW5/dd70fbPzX+M
wPs0vaH+OwbtkQHxSfn1YW58dfBQjYwILKpnf93eGI232JI8l3YNN1xJZKrugvB9Ns+uE3y1W8M5
038uzrAmauPMN5HTeZNrPUIxcxqUjqoew6lGe7aG/1YgWLBcTHeQjdNUQpKHmIgZ+qJbsUriqyB5
yE3oEj0t+M2iJcuPYirySwO9B1GcM5GP8y6anfoLmAqR3mTum4GfRh9IcaQ15DMwjD4pkd8TsmR9
5pn9sHkWWhrTOSqMr/xjAPvK8N8hve66hyv0xdUs0Ft09i/V4YugtSk/zgPeRrAtBJlLEWogWZ3T
wy6frckTOLPyMK2r+S4conjV7bcnVS58xtEKPVkD920VMTLiL0QRg0arjgZGpv85Oo/luHksjD4R
q5jDtiM7SOpWljYsW/rNnACSIPH0czi7Wcx4bKkbuPjCuY9O60zPaa37C7Ptn6qoiA0nJalc37hl
IlmfgsVAZCrX/q4qcz5IZmUG+3DQ3ntW8i+x04osmsdS0NAuu52zIl3bvr56FZWWYgKRwQuUJcs5
77Ko/WelNfci+uhlTiYIdxQbRIPFAh632eYD44VVIAFWhVF5z0mUsma+HcROd0a2x3n0yepZ+VPb
Gvz6lNkc0tnGpFyWHp6peCf/eCRGdbBTtyHAuEQbnSUMUeSL+S1m00MTFZoMWUtLxnXegC+G41Zb
Ul1dml1EIymJRSy6X0uQ4Rj7Inhu3cnYZWpgcFoKXv/mv3JF8LgtJDCTymw3f9IRWXaWJT9EOF5n
f2JhDiGv91I5TzoxAZH2J3fJ9k6Xc5QFpkdNtm0ehjz6zULlsKskex+UVt+TiX0VYVBcjQQFa9Gy
/k6lPhoTq6ax3W7G7N/cTH5JYfw3k61iX8VW1/1RD/Za+HmFZAT9bHjvK0RBA/2XF8m9M/tPd7Rm
AvE1oWvAg2dRmP9m3hYIOoQS3dmcHmneMQRq80mt7aEh6e7mskaOlH9ozXTZRO18IgjphIeuXSCo
yF/XonSheHx7FGRfVaWoPiHWbp1iwBTxb2tZrPA1d3TEd9id7t0Kp7BKj+1aDMmoe+XW9LJ3n+JE
bbI/h34hSet0iTlYsSYbeXSH6s9IrKKPEK1UiX5eGQZtaovkoJM1BynyT9jasWTljuvCtW1h/V4D
DIsjPwKGeq4qqCb04KI+Oc/yPzacviY20U/YIlUcwUmIBHzvzKJFFUR/xjk95xaFh9qedvjIDxRA
+81kFne4AG+K0iOGbXA3Vf8xCe9cCPEA1mzL/oxYdXmxRWtyT3aDRNdRnt5AkepvfR591pnzRTX8
bxutRbaGlXVZ8CZ0s5C9gKhUUgGr02Xn8/jdkFu8FiEZ/rFn5QFGWQAlJs1sXkxzg+TcV/rWZPIM
y+HGhbQeHJmxB1SCpBdUlO5LSm9JVPaXipztLCVPQLvYMlA8J2CXjqmizFg52ctcMJKEOKNyElDs
sn2kGTwwrzaEONo9V2GDaS2qE2+UXYsqnYCdo6VwTPzhsiwNdcD1nZxxOoBn2kWltc+ooywsH0wN
ZP22+Dsg1ATJ8GohTs0LeVyRu1scVux907rWPfE+MBA8WP94zfxq9snRoI4U91EukWObZSsJ1UHv
7h/A92zLJdCx4S/uW2Uw35Jl5E+0lvzFxpr/zsity03aO+aLkmZ4HK3wtSPYcHB7uBMujgKBgM04
mC1HsdjTX/VeRQcq2C0Qi7oCcJEtKMlHr4XicIHU2e4p2TwNaX3EmGB/U/vd+dRwRrbxFsgQnRdH
5KtFB/l/5D8kUbMNe6F208ylGEmHqTpbSMGa18rIb4vm+YurfzFk0cSLYxwUBbkCxYlYO8Omli+J
TI6i0hvp5vzjqMsgVF8LUXu/SUggjS8SvrgT7WpYZe1C99ugObEYW0hOvxQcsLGW31SUv+lcAHnI
H03Y8hv+WbCFplPjlAc/mLEZ9Vnn7LWLyrj0u3e+AEx8+XCqqvFp9syX1CoeFqD029CGmdAYJ+nK
F9p1VzQ7e+PgK21su7zKyPbvFOO+afYNuANUiPRavOH3JNJHNkZZPFmtP5aTPeqgOkqz8G6BbTs/
vq7DuKHnTejeLS1vUzFcFFjhBAYyT4pPp9Ct2DUBc0qF9nmbU7uy9wHbtrju/6QIdrvAa3JCEQvx
VRH9lSREC1sdaEfAqghn48gOv3IfTOG+FtGP66P4KmzSbdCVLcF5WENeNSXnSWnvrzlM70Zf/AMv
4W07+vqK4n5E7FsGRfcnGfId7BO2ilF0kJRXR2fZRWNyss2eS99F2+LznrnOLvW9o0d8aVAoxl55
crR/KBPxFSR8EsZ1VpYDAopXw8lJBJjqjlScF1R33fbdjm2AL2M+74ywe7eSYT+73S8y/97xnQdd
cu5AiqQYZQRkb7FMp+Pk0rTxOAi+4JUS7nTBmhht3T62IWHgkuJpkk6x3zkn02t7GJLp1krqVbIp
yFfVQY61RcK5CSwIIEjeK/l+OnsshN5yQ5O3N1BW5wVAgENP3r1RPFMbLcI4xUrCGITBLPRHOaYn
4qfn3IWnPq2fNs30bXOfCktZL3VDXlICNk8aL9+7WWjua5eHs/CICxB9EN2wx+HsdhUEwdw2eZpo
ZPMgc5HiUkXoOFkjNm1wqqLRQWwL7kpkLhqFW1y7QPW/XYXWBSprP69D8pRX+tSTVgPhvU7Hsgjq
gaA99a5+zjDPCdUYpc2LmjrQacqU+uAHTiBpNH6jVHxr2rWaFHIUZjteMoTvl61rOjsdNt1Db+fq
hIvJZrqjYzGQ2sVLUlkv00DZa+n1yWQUeR2ZJt6Rui5lmIKUaqeZIKEDrg9byRnz2NbM+FMf68xe
tnWBZy64QRSbSrBJtjmIANLi3WelOKa6jFQ9poA2EjYA9X9WCJyCJv3kJd2nsaIosEFydDKj4T4n
vGnLBETCQM7UMB5VR5qvGU8ZFW7poMJKWvDGvBysIXpuyHvuvaQdfxbiHBftoeLRhyAQz9+LocmM
i6A7pCUqtkXYQLCzmreljR9jv1r+fAOLh1Glv+sl2NT5fCrS6UgrL3k1FRVHcp6QGjDOglwwkDiE
YhISVFkg/hsGDgYQeT3OmxBX0/Mo6Yxl919XOPbGzNW/suabCHWH1t3Ba7p033XKeuTywXZI+jiv
lTj0LLYd+nJc4U4hrrgHQNhy3vpc/glE+SrICR9zysCxl6/KaLiGIWZtv7aUxNItJahwZ2oyK3nV
viypgQtDsCixnYjig7cx+JIeQ7xzyg19MZxwRPOtHyQRiDCttvDunluTxXMNa6APyDAdxtG0Hqqk
G0uj2Zsji5oraRtIMLgWuveb10oTAW8Z9V4z3GO2/6Vm/msoe7B3ukyjhyzH8/cYaQ8sn38LtYMW
zYqnOfTZXBGW7akBSvFedIbNzDDTp+Dn1SfsExwLlGFfHgg7DI8wKhj8lvyZ6GJNNjfiB8NntH2K
CNFuPJHIlybpd34y/bTWfMg0ybPapGXW6tDZhzI4WgWv1bbOuOEXdY0o7/SN11zAzPC8g0KSYkBJ
fmc11QL6ji/sjydAsgTGW0eM/S1qaPm0g1deBjcfV/APT/q8YDMfxT2M6Yy4PgtkPHRvq4gTlbrH
aU7cQ+t14jJKP4xJwHU5D1Vms7QiuEopdB+svh17tq9GCi/KidrhvQlCCxQ8oj/6cboj+ouFVzuf
qVOC6LJ/qfRUh3kysquz5Bd3aUsUZw7+HubHKR0EAI0iOtHRjKMlH/bsfKEjXNGTXNFm0XhzRFKf
vXTYFJ3iOdefiy49QIiSFKmrbJdmXN6eW9lvNXluaGSReGyZnP0thVmIgk3kH+da+E8GC4jmHVkn
J4bY2Z08VyA2dCVyDMmTra1JAwp2612c2Yr2lkG/NsAgQOxIqTiF/3o4OUsaxCMi1tXyiTgk5dCW
m8osxlso21i5hYOpT62MRNH7ugdvStLoEBCp2GEpkgR3F9ZxYnuxt9hjXyexoTohXD8L4NogCLJb
7axSb2NJkz6KfFoXpvNTZSNC3SOm9vgtsZhRBPw+rf6bl/6LZ3/yyXsoJxHF9GS7ECSq5Rm5190H
0o+9ZPpXzWzy2paNUcbDIr/QDR4JIxNEroNflvfFbm3iGjl8xCdp7Wgf+uSwiIDsmm6I/syBvCVM
WXoBP+zrak/WCk/ETyrONRMMgZ3EMEvlFpzobQ7AelTp59TOT8VoxTmd8Mh27xOn8oUnbSwiTBAO
esKkP+VY3K26BznWWkDPQIFv+4FhIFNMk9g6t9Qji9yXl76golyW71NoHXmInjnPHj3Duwgy9+jz
RvbAU+9AiSUlW1ifMtZV7LnruG5YVDR7RXnwciRo3sNgzhhMkLecBz7cp9o0f3NVv/MRYn9dbwK+
dAhgfQVF4D2VSXcZG+IpW1VHX+1ikHQlKKdapWNRIqrMIfZzMctrFS7nolAILq5zINf0FKIWDAA2
NlbDPdOU15EzZZOaAT85nkKAsaE+QrfjcA6RbBwHI5NfD8y6aXSeInugpWYOPPpEV7Xf2rc+qZZ+
uU59juyZ9zMxBvzAwbaj6ySGS+1Gxq+nkhOcVuxPYq+Ma/3Zk5j/Vg/BvFjaNw0ictMMmOxwqGjV
OIkZrhQa85BRNZ06Nrquhzsz1wHZklDr2r/3asKZnqq2sxVsdSifxkYy2BkZhMyhJYjfqO+in17H
ZSbUky9fSyoCsatZYaSO9uROCXS3RlNJGZv+aE6rRKtx0DemhqrArAp0LQQJdnc7Ul2LW5e4KpK9
jsyM2UgCo6FRXjsjPCNyzUOy5/uqmBKwxLrusUbnj9yMg2cZhwMR+YRjvv+P9Ba/XrkEZ+HrccMw
t66sY78sRRI4Z3u0Kda9cAULB3TIpP1N7QWmsdGN1/2OtdvuDYrmzSaMCpddblb/2id+9FlOZvpv
8NPwWvY2Kk4TeOKQ5rV8szLEJm66Y2Gw5beU7JhjrQvwB81ZUBSO/yqnkEluDod3Xq7WtAFFNMaN
YfZ3N21JxknFv5n+yuCEQPzkHCtzRWkqkiy+m1cxFfO1ZBZsQzzUAHefvEqznaORb2IPcafu0ux3
qtNTZHhA17IoO1uudu6e7fCoXmqv6s+JtPS/Iim54Von/3Er/kdw/obi2VH8l3QlXApoZc36+jH4
EN7c0UPo6oc58LU+Aj/44e/70CSD9RRE5YA8S0YF6hO4WTT7ZZcgKKaWWV57hNmDm0w8ZNYKXZMa
jzZknuX/bVRuSnJX7iN/L3u/NMF9scXEcRBGEDyq/pgyz1QbS1jeTgp/PzpwAmg9P6TL+DU2If+3
zM3+S6tZUzx4VOG7UOdgUfo1sCralbdJHFD/kFOe4pEL09j4g5Fnuznz9C7wA8M/qoRudgVk6YOe
Kn15SX8Hq6DZUfdd9oRBiBAD5ktmtJvUGOIymNUVNoPxILt6uRczlghCkL/prJw+tolKE/gd0aCS
KFk7HIrWOYWCXvsAntnEQDJHbLtCI3wyHLOQaIqEgGFzCrqso7NSkYdKSfOf+r5s6Z+3Tv3cj/QN
EGpN3lKodvbIeWaDB4Zmh5IIrqDwQ0w3oTriHIRZSK03ZyvguVYkiuWDrbeDClTehR94R8ce68/S
x1OlxZPf/E4ObMNOm2saWlye9ljtWjcnNVlGz13TTufCmrObUqh2YZROIBCQq3rl09OZqx/brtTB
88lGMxNZR6UYbQa+oGfXJ7guy8LHgaySCpthrVQqzstkEj9dWahPYBo8UZuKZmWKtpf2DI2z2X1U
CUBFi3vg5LSDBrXBIkn43qzrJgDfVfe6WcovuytaBkT+x7Y3p/spbN8dM4huPo4bXFET2wWD2Un3
leNbch+lWfDXwzOBoxsQPS7BQlFbHP294l3/0IaNfiZkRQxhrNLiTZfGf32QJSNZfNN/jxxl/FiZ
iL4MzZ/I2iH4AD5HzKia19GQp0FrOqnwvSAdyEMr6pvpUIzwWXC1GYOgjocs/ebZ0e3rNiQ8QKNQ
VNY9WBUMw2hvftFkZ371m4xs2bzKu0EQ8RAnM9Tz+xcU9Jb5t6D8DbsaTsV9FvzI84Sd3502t6Hh
eW+o2zFYIIgN5H190LuvFq75vpZtezKF889M6s8gyB8hqnqnJsVy2kxz8O2Mo7/aOvKkZ5VL2AfB
vC9QTBBSC3yx1Tsjxb+vIJYg0PUvpT0yK8n0M4GLtQFHsAfak+yiUP8JfDZoD7zseTz4Mzwe5gZR
/Qlc96VLcI5riTraOJ+Spu1uaOpj3+kvs0DTBWFT3is+ZdfJ5qGbDiAIWOZ0SoX4S8E7PxlDSxot
M69WMJFSVy9O3YtNtXBGUlM1NmZr7KGzEaWblt3YcVIYEwd+LtYeWRjdQpThERbbvuNnsUGvIzAT
RIeKYi0rTMlZOUgAVhMFp7QR505EMO7WCKp073lO/n8QfLp7y36sFWlAw7DKM7WoOKjsMxGVHXHK
l6xvqX54t5Sf29hhXJGze21THqXm4F+o9bKlWyENmiNf4h4dw9tgZEVH1ZIBw/v6P4DiZ2hN4920
xR3M1UvrD2webIepfyq81t/T49gL2HA/JFaqT83bqD85EySTI4Krp7bVEIakop3pbTEzovoesnpE
PWLrjO2M9hy6HwZQMc2J0WCsNbaknuvCiW1bsF4d5cZuhrESTLES/lsg9YUM2t7yustsDycuo4mf
bfGOAQZyV7if3chHOitFtstySoZC1A+m3alnLOrxrUqHU8qo+NA3lBAt+ahqFzYRxgG5x5JIf/Up
ie75BIfpHC7jp8Qc4vXQUrnp5Xs/2sNzxjbvXSTtB1qiE1ndERJVwcZ6l1j139IuFy4DnoFObxO6
qn8t1zjwrf+gdmxv7dK9QYuHowSndTfyuoQaQtaspUM7lO77ZJpvJDrvOXiEXeRzKNDJIcsJM3ly
/B4mUcCEkhx4wh2Nha+zqTmmZe4Bulyhm9PBIwGxYl2G8F+FeDRjujzpDLs6pRT/x9R0/J2q059d
ZX73frDEFZmyfwYRSuyz4mkeDNqXizESd3Kvlll9U/b9C4/DOYIMmXieW/tygA0H5ePgdU1Oy8Vo
DjR/DqxsPSMM9zu3Lynh0RxBrF7yfe1BJasI6nF+1PsFUPQkQGK2ZPFTVX7k0LlqK4RTlSEa1aHx
5tS0Njhxlidsgm03N8ChRWAjC8AmPFFxifZiKV51O0Krs2sVz5EXV6K2tlo2yHKQKT0klq3rts9N
uJjHlnelG+RPakS2MOxQ3EQ0vYdD+DTmPtVc6IEYCfpYBfoSgjjdR/Qepy2bQdRpNQGP1JrRp/PO
jaNwehZZ/RE0RktlRK2WFp4zkglqXjMSLVoi52NUUDoa0ej3jMt7n1CmB8KcAipzOgC4bW+/l4kt
Tw3MOU5kNk22OX2FqKx4zLeakmaqdfYcNZ4+Zq1b/WGsAzYAE+3E7I8jKNP+SQJUj6izczu3SU9b
xm6peoGd6eePMgnFh6/Ihju2R1TemOj/y4UqTxg+OD6jv2QN8U5OpIs6cmeQ5tjiufIVlwQ6z9h/
QlcZt0GJVNGX8kQw+IOVqE+ILT9I2BQMaBMCQOlA9+98lX843Vy9Lz0muOqMX1WR+SL6exaA6NBx
ifMsWfgU5gb2Kdm+Gg0a7FuDUU44dgmmS2ImLy5HOnMlJLE2PRKE2g6Z11yHhfw3GeEMAyssgVg5
xHyTXbEmj1y6vOQfcPB8CxXU/ucXA0yE8TH1xvCn4/21T3yPFjbuhHiGMIrwvjLuu8KmdlFh39a5
ONYtVSFrppOWVziV7IJelm3nTMGn18MUtfuOFcVB2P5HDxN2Qp65WXIenBrVOfHPUg/z0Sq7hoAS
BWua290K6uvd8c7jh4M9nfGSiCt9JZVHaj3QDzQzF6ZB13y1mRgU4zmuVJbpgB+T6cGfWMSJa3xX
2xRMC+V/jDnV/MVr7StKfdnz7pDmZlDdg9XyZ3L883Q20wR8lmGLETJcH7M9Kt3bKMcJCyn4YrRp
XEbo4WkjY6BT2aUEVUD17jTV5jn3U/5Qe7HiLgBsQmlvxk3C3VX0P8MioLPqN6e8TF8Hc8376/DG
x/DmzcytiwBTpaOdZ9UApLqnqp3eVxbrHsYex4QmGihtgnv8nc+Vhw+ZeyRHOhsDcCoccZjqUm5J
133ArqmQXkQ8UAw7uLl1H10mojz3yyeTz/K3GJLgb6oc8Ttp4qeALg9pMn85NpFHwB1X/OziHLU5
ZDJTuzvDsvwraGv4nPhSpEUPi0VgSNLYoO97zdfrADQI+hMT25wU9FEhrbsECL+IO3UntK9TbosI
7Phyz6osQAY1GaobIGeWdg7DOu/4FpdR26k/jHd7zxJfTsjCDQuGHFDKUxGaN/6+zBQoR7D1wm1Y
o5vnglV5rRuiCpenJFPB54QTbxeE3HMBvHlgSIthVtwSEQ3v0SRp+RZEKXboPOUG/AW9cwCHj67P
MyAavaNiEYZZT/9xyP03ARO1bP8tm4jwyRKuU10CMfLUHsZeeICk9eh2A96onf4VLKoKAz3RTih3
hWUchnn4j6MvxdeofmZB4A53bVdOOcxChNkdUHLjwNhlnzq7WH+orBgIB5vIv1F07Jukne2iP24i
CsWBCj48rdKb7tjuwfWk9WDt5ywPdv2yPHoLiYvCk799QsajMV+znLXcU1+wwL6G39K3Jgqq4MUI
BEJ/eGxv+IyM8COiArdpgdeczFo0G0X19lpWM5YUSrgg9YNH1yV/U0n9wyR2qFlmwIoEkjYpznTr
8ZNuxHhuCwrQZKup3JHE131A+quvPGIT4alzW8qBC5QZPYPrMnvkQJ947Jh2l66cH5vRHx+9VO6s
ih2MhjXVFyxB2lQWnZLBew1DtsYgucdZR/kdDF9tPg6z9+iL5pcrE85UmdwNQQWkTeyHzun6mAQw
xg9BefOtEMv0UgdEfPoWPEfVTUe9EoSgum0Dkdefo0vqIGsQ5nKyjA4bLCiugsXNzPRhyZMT1EsY
s/DwcsHGEPbhOOAdKZKQ87LJ2TF8QKgKq+GVTxcKQzRW+5WBxhcGpwiAxribV1TYyHZ4sg3/FUF2
WlDmwH6M3sEvqps1u+3LbCCGDpkNYyr9YfXiTkTdu1r8hzzrrE838p6XUF1B/QFsHNJHy2O9TSOt
B/aF4IWpvnlCryq3KQ72c+rbj0Y0YKqKhyCs/s5J/uGWLn67cshUzh8yYUIbGsSfaoysd+qZ59LD
zIGj8hZW0ju4o3wEj3+dg256YAalP54/sijiuZrSu6GKDxuquLSxbdwku5vtfEkNevkdeTg7ZOMr
o1ak5d9u0S/pSvkKFQTZJnQebe1md5IdTNg9HlyRj3/zeuWHu5336BFKP3lJoHfVQoeRjakKuMZ4
tIJ+BM7KZ6K1oreqbPkNqltH+t/2nAdCBF8Tr4kjQEaEUSjUmwb2R8BucbIVfN1US7TURFoVbsxA
VdKFsRwAHcFLX4rXgDf/Jo1SoOcQAknXm/smYSEtNQAGDNPl852woAblaN4qFeCSwyNdQzJV+S8y
tIejBD4n8W7aB2vJIrtz3ibGX1au/EGxTulZiegmqdlupklMcSJHmR7p8RO2zYEgfCARYDZFiBWW
PJau/9PayV+48QfJwX2ofPeB+p7cSXj9VGADwbfMe+mJtkhzfO+S+ZQkbfmqA/ZV+HQez1xu/8ZQ
oRZQj6QsnmZvYY56uhD+pZ1rb4yu4hNmNPdOOcwmniDHbHI5pXn/NvteGec+5kgySLR6kFQb0w5j
HrZEMDyWV+RB+UOM75V5IUb7yi9g/vNHHln61uXhtFap9VtY17yJXIt/6ppUab+EQmqeGkMdLQvx
jlOBfTaLHbH4U5az96nbAAyUEOgNlH2KB8ezet5Cfsf5s2g3+cxqd5/Pif5h/SRD2TiaqJvcxA7I
pqNPpBtXjGwvHvS+DefhTFmclEwZ6ALatQHFCI7caPMRNkdMl5JK6kKdXLasXFlmOPEVChMUpnLP
OmEZ2xW7OjzaZSKxL66snMea2ugBlfre+7YZlwXevV8YOGqdJOHlFV+ZtFCLy3WAhZu4ofQynetk
FAd/rSHNMstJ5YxGcDYXA7hPbz6VjckGm8kBLTTJC+muaQd1/802yg9igdxdOgmgpkxQdHHektF9
gQCY3bvRLKFfRqPxNEEu/gEkxVIOIvdD1D63Y3sFyvhJIe1a2oPcWsuq8jUnNylyQiSEAmOvdyFy
NkUBRoCHN9/4On/DwYTj4heXrhHfBiUnsvLFtM2niYgjG91QpkmE5CAgU/5ubFoiDWFTOYiG8TNY
9WY2I9ROGy2gEAf6543V/GSF5777WTY/GNKKa2hXV40qdrbWfNgIZx+6fbkFEabgFhLzyXq+gyEO
On8EiRBZCCiBHB6DP78qY7Y3YWd9BIt1jKiTxG5Ecc0CB3NRFiWZtMDtI5NT7s1kfpkr67NClDj0
PYmeuW1ZYGaUA4upZ1dcs8FKz1Y9xEihMdrfn7rPWVrFdpSuiX5tgM11UYSHjM8oy6Hsk+N3w/ec
gnN06mBb4ydQR6C42tv9veHiIeFGwKhCyWD1ShiNPz776WLZUEMKrOlke2zXzqfGj/OGeHNYMS5C
fKUbkCZsBMcjWUxz2o6KydttaeyM8PskfV0zOtkGApfjBKuo4CT1rmc/B62v8r8ox9CXve72DAiX
jFL6i+ca+XhwljQP485M3GWTjM2u751g2+jl7rbJNVNZ9Vq5xqkVXmyz0ApW1lbPqbj7hQme05kI
6xKJCrE5q90abtiPkTnsshorFpJEbn4JrafY6oyXnkP4YEUtQWCXYD+Kbzedxv87n/NUPk0VjsXG
8uzsOnTiXfEi8LZTosO3oEn3kAXCv7Jy4euV/0JSxls8ybh1dfvr96Lnei7nS2aXzj81qF9DAt2m
Mrewz0sG4dYeFio3aTheEiJTN8zPH6hEEzE0q4pbUdLqy4bWZbnGUFjECWQffY2R05wTM/A/mwye
bai4dSbQHgfMCzZ5OKP7HfSEAjb0CbaqdaMP35+Gl86ypvsovcLa2Gqen5oKyZ09cNVFsGTsgqgQ
Psmw1Xsc9eZo8CokJD9fypyNQHHDM5oKZp8/D6PVxHbgU3j07SYMISY01Ufqd9+FssedJZfsZ2Ai
/69NnGbfdxlSUg6BA6/KuCVjav8urXkp3YlbHNG/e2Dfuxv33CivfpSbTznwHDDfTDbX3pya/+Zp
rh7qEfmZeTf7Z7UzzZPErj0sbpGfCBewqoN9E1HSPgqZmE9B38iDMbJFjXAiIEsArfVrKhMD51LS
Fly3pCDkLvuk53ZIR4FHrwDeNEL/rVrz12Cx78lJ6F8rGdHz7PS3W1j7QLFmYV7K4aBEhZjohASd
+ZKwsGwgTJjpcZdNZUHFVMMq1+sOBbKre4Oc27zxgyp9HMuUEkA3e5gOnHxTHKVa3cjvq6MpK57X
CXU7hhllHQHjepIfHh3nC+FHzAFii291SleF9yYwtMYlw9V/1DzzyKuPM2dYoRgiMqhGJL7JkgkK
yglhAPR28ZDWo6ZqZqmHcBr/8F8gc83arzbCwF08A1yZK/3LqCmtYOgKBiC/a7Xz2nBEHF3uAhfQ
hl+oY6LcMueW5ze6b4sqem8YrlvL8L+bznN4Uxb2zhAGUV7wNo47EFMYqe4byszvI0SWXU8kmlY1
n6eN3+pbtkaI+kHvkkX8c2145HZfP6TWb+KI9J6b7pV3UbMfAv72fvdJj/wcBeptCtCdzbT+SCt2
9rrh+D7UE5PHws8ADhMVyoF9Vk0O5DkQFrX9Jnlc8vTs+CQISIOlRzR7qONsYBpS0pG2WT7j6Rmx
pMYyi5Qoh9J/LNqg/eR88M24WGvDEjZIeiUvqG4FpQvIQPqhWOoVKMWQUPdkfgyfrsJCORfwOkMe
3tST7g2qHkNvRTDR4btuE668I2OFZtskKCXYb6x09TndLcztMht41NWaHG/OnjDETjTfvqbn6B0q
CmMzSavYzlybdiCICAUA4uATqwf7qTBMXOIYQ23yheLpA24jzI4RXo9KF+7cXB0pexaPc+3SvbE7
JgM2Edkm1Wsf6siQ1Se4DLuwC09YuZI2DmGghMUZYTcMdO4yeSi8Hu+4QqYRHeZ9E7S/PP+4+6rx
gabE1Q/m7jVw09Psr3Ua8nUEf5JNIPmKsHZiB3+nALkSPUrpfjduZLPFTRaxHlqHZchzc2J14bxl
YrO2Vessy8ZHoNgUi7pHjCxauuZ2KjnfCyBicVHaTwiQEjq3k1FMyv4Gw/xTedisdIdfOO/6veV6
n2YBOt4DBbv1neg8MEl3tS7vltbylFq1fHbb3Hsoqi48ysLPXmo21FHW8e9FlnZncpE0Bdr0b9iH
z4FwTq5Sr8JgeErzkZdXr/NravI2GTkLwGkP7zVMFOqTwbJbw2OqbT8t9n0wR7G2Z86PNOCifY+X
sYONcLQIG2oy0IY1znsCO9w0BbaspEEyNmlsWmlAB5EAyLSqUlX6tEgveapnQfiytl/DEYVUqXyF
LHXHlBLMnLfqEECK+bGCOvyyMf5RtcXbqFywKOtrCyXdeOz6ur6zpp208UCSoSuOIUyJY4K34S0B
rqgkO9f5p8Veh8BC/dRukUdErP9H2pn1No5ke/6rXPTzEBPcyYu586CFkizvlu20X4hMO8193/np
58e6mNs2LUjIqgYaDVRl51EEI05EnPNf8DGP4oYCOzXGaGzIiYr5Y2jHCjUmiTQIM1tp3kzNBjSg
0T6OrfSq7/X4Xqe/OFHqR+7jvibnEPdJsFWFXU4BDiOowCZQaY0d2Q9+d5l/D6FX4/dzBFcmUzL6
8J+zOH0YfFXdhb7ScicHvwhprcaxLLkeYH8nLtLEVuZ7m4pKG4K7FCc8S9Mv/TxwEUUAS5tio3Er
DJjjDQzAe3rAcMyT0F8JuHM7gGULqhk6WvHtOyecvjVT7cGHm0ilPOh+tH2xKlo0++VQbrZ1ZEGS
KnxVR+2nq27ysbb9FzSts/thrKXLLEbVJeqKraUhVBEhGHM7KDDj7MbL4MwglVz7NjAqXhS7WpRT
t8/SSmtd47sC1g6gr+YYklSo9/QjrZ+abg33mmTJe/ZXPjyGHM6OlQ8+bXjDfKflUF6qLdf9BCYw
igNVeAcBlj6DmmLSlNdwO7qK0wYY8KAbAUoAVo32Y4fIQ8lrHLm/ovTqC+jZERBwXSkmX0yoIbop
4TJLHtuLyOp3qAV21HhzMYzLogKK2eoqpcChGTfI+z97eintkioO1kEQ3oxoKl4E1JApyWRLVe/0
GyPJKUIg+ArCljMYF+PfaWL+lj35EAcdmlj20BjcJzxEOQ1AHdT4/ZU6ATtbrYqGpd/WMSxeq11J
FgJSLkZ7ydjBxcqClzLyI7CcuC97NDdCz/0N4WkZsMBfE4CNGyEVdEbcgbq3AsQP1QyEW0dr6VZ4
Kam6uldzbuogxDBvBcO8MBL8aVKY2k+4OhYH0zc+4MLw8it8LpwGDLdAH+IH1bcDLjqZv1Nj7Q0Q
wyvXuIISYY0YH4oNuI6hel4noLpMrEp/KzDIMbRN9foxhE1+sDGr4IUYoD9b+D2EXTl8TCPUqOMc
msLU40O2GzSvVH7AWSgRTRwMaFRy3j+4HjiBpS67wEi4kt8LxgmtqIak5RlWvSRD1rxEonvkutBn
muA9uFbj4lSUMkpOKoirdgh3/Kk1EqTGm1al7VJGmp9yGg2Fke9jDK8ImJq7IGxpjwtIkxDD6GG5
FaqEYIgR+fG99krTpPidE4BjvjGQvoDiTVfKsrde3lu0gHvIJRpc6ys5yLVnz2IJAkc33UfFzYaD
3WrSHWjFEJHeDlduu4fob2MPcoeasnw5CKqLKmTAchUXJU++SSfgMq59sELFQQjPeExKDDkXk/ZB
tbK0qD0EhY70JpVAh7tliRQaQtHVsrK5Hq66oa2oyEJkHCVWltCV0sHrqYI/ZNLKT+zQthdhZ2u/
hop/yM3GhrQDa+kSkgVaM1npX4C/UrcjMCWqghIUktSnlVqDv1SdqNDU1w4PHSyZNHun1+LSRS4n
jJC4BEl17bUqemC2UVNgHSH5wlPNoaAlj0mbXGVyd0Ct5klTcafUhvAWaZ5Da2u240e+BpBqasuF
TZPfDhbwKAOgxiK3UAmCOrrpVNvFmiQdAHlZ676r0GStWFFKaG+AxJgT9A03NXLusxEpWAROVX0I
XvGlpCPwq0Q0iuAwusOjQPJrTYspQ0aip0cXg/pbqobio71qrYIeccoYsFoHFTQO7xrTRACkbBTt
JfNC5LhzOpgRi2APd6bgXWTSQK5gLdPRtIMrYYTRk8uCunDHvM8XOaDJqVBjPaIQJu8LDte13idN
ys/q9YPhl29BrFJq9jyq3m5oHlDOO2gmWw2nWagApRtvLEXbUG2VFrkWcPkIMD56tLv6WTLQ0aGq
rOhXXjBaezfyISsh1Dn1nK+1ABa1HEO40mUK3h3uC3s56JqFhvPba5Nmz70h9XdlpXJhzLI0+NVl
dXeVWzoNIbyjGiQl8vin0qvSOppYy3FfgIry/ShHpZznOPIliM2guJfHv5GjbC5qt+BhrJAD8DQo
QF7kAltvvTXWOtrmAFQoglWQFqY6Go6TYXNtpqhcapGnb/sEqFkWRwgIVWABJfdaMSliRoEG/tGg
59q6lxW90m2cwdNelIPnIvMepemVUWEMQS3L/qBtA7IQdshW0REhAjyI24SSVjtdskfAizG045Lm
dps3vxKz246etA/t7DqswhEnAy841EiU2auonMQ3Ua8MV52FxLqRYZraoZXRFjKkZVmOn2QfEoBX
htol6ByQw/rUsBVtlrNb3Bc1AheoNNRRoOorqIpjxHEV0+0OcyPfAs/1p+4gyJnJQYL2MkZMeBOY
EwAi1PaVSm0AC6nxAQ0OaYO7Oui8jH7hhaFLynsfBzr6I5UM9WJsBmmrYsqwgRAtHgy16B7MHN6u
pXswndAGfOAV7766vIJegI5xC1X79gC7kguT2taIJPMi9icGzUhReWM27PAVE8prDTIBr8DsgiPg
IA8agMoAPXgk/W68LIlvclPg0RrG6oKuNJsq2NgIGe1ce4TzNLXh5VGjfjl4nMx9d+NBEed2L3Pf
azV0qQGZyAin0uFIqYJgWOVSUA7bbTu5fLLLeDSPKVq+oZ/1C2xw7iasEOIU8UVRlQNyq+mefv1U
LORdFAcULvGY8tUPmt5rs/F9Z0yiGsx10/CIUcLX0jc/WilcG1X0KLl021EWv/A5Q+A7P3FbpD9A
x3VXc7psAPm9Kxp6F6UC604FxYIq7F5txVJopLpFNBpiWebJ3kPjQ3QUA30fa/A8fc3o8a3NpDm4
2iR2QBVgHZcuBfc0wvWyRtVAuBmFm2plKn8J7HlXUWOMa7UGQTMWPGehdvl7KWpLDASMq1xDFzij
JnAJI/Fd6ayEn1HvImuQ+C65cuNO4ATbQ2GMO+IlxwFsS1CStMEEf0oubps0X6PUx4LyCiY8yA9d
02sXYZKDRhuag+gxKa1UWCxNmYDj0LyDZlkfSWeu4Ks/oq2TOghdrIdS7pEBS/el7KuOnwBSSVGr
GtW9i0vW0my97obrZHRhV/YPu8bhwg0C7xqLJ0SJLNSI5aBFWi2Bk63j3bEpNXscnI5K3m+m6hX0
LoXWcoROxs1E8QMwrbTfH82BpQ2GkZTbbKVGuSm6fuCxke4ovSsooYzKggNSpnPUvgW511/KPUh+
EJrPVj6+K7aIb2QztC6SKkzoUnhDf9No7QqJ62ghLHdtmUiAUnLivVEbD42aQrzN8GDx07F6tE3t
Ru4k2n5xo6ES1g50yJaehrZqMxgOdMHq1jfth7YUvtPWrO0ePktYZ5MuuuXVPyGWe7usMDSIFqgh
5lpl3yHGiOxfKOSLYWTH50gkLWqZsnkaKZBaZeki9yzKtUqBfnRAXdpT3PhJsbpgE+noEEcVfrxI
RiCFATyCtkXrrWxAsgEAPh0IuNRdtUB1lmpFi8VMe/V21JEiqsu8ocpDWd3qy3ivJ6iyZIgo2NFo
okilvmZU+NCQtHeRG18FdXnpZnV2myM/4gF42Wi8CXAYzxxqBjkMdO4kukl7C6QbUv4xLZ4Ho+qo
uuaTMFLrqtfCQ2VAEom9tEPFfPIwOj8EUp06ZRFotyR33msR9Au8GPPIlhZh3aqOzW+iaAAtb8uQ
1xX1xSWKOyDwuZQqwMZvzHDIN8heoXUemXcAmEtKN/q1COLBEW0ARiIfw486yN6iEkVRNOzgHvrp
iwbhqi9BjtRo6CzDsnmxq+iaY3UPYpazChEZRVBpKBP0aKIEJmXWxMMyTCh0IEXdvWhyrD6OihE4
Y2mqu4G3+ZuMGPeiV0PjPavgr9qmcaEo6C6IaRJyaTHIhb0wmxq+Flrsa2qSUFSVTAA9osjVuBRd
eSTcGbkSQaWIA3BuUv/g63a89ts4pGZaBz/YJQdwtOAIbDg+vBEXUg3YNpJs/0lkylZKWxnzVH7L
BVJo3Ra9Ay618OtasEjclO6SzP9hxv6NOdbXCk2WlZLZt62SN8Mippy0H6Xol1Yku5ojEowcMORH
kdZXKYknXAjXfvCpEa2VEgNZXR0lB70bPGDc4r6mIHebqtDZtAxV2gDHqLzjaa2lVCl62XpHo+4R
XG+CxdXIPV3l9pmW2LjkPhLC9d0gqz9ChLFGWWMnNKGPrdYApdcwXlCCQlx9BMfN/QilG8i6UW78
LLE95oUsTz643QAdN5MTitNRy/GktVtpKgeV+pWiqpRtlf4xbnAYMorXtqB96KEOC+AEgZEgKh9c
jZ1rFo+ou9KYNDCGiAFh6Tl9ldHGfjiF9YiuxXSwoyNgqW+VaxZPTVlzs7AB0xW0z9AARF3TxZaP
e9Mix9g7oVd1Od2CgzHLJ3TzHbdOf1KJ2yTo+GVt+2DYlbnDBTeHNupBKklN1OW13Lwkk33IIgfv
59MGRyWZ4njAC8zNgt+WIHVEkoBa4bKeQ3VfK/Ek3YoVJ5mD5kD8BEt2uLF0ceuHWnaHj+GLFFJp
Ignf41Z0nZbiDfhRDilKkldqpR8ioOo3kVT5mCqoEqjpNh3WUoR7OFQ5UBBdcQWvrF/hgxHu9E4U
C880b9ApZugwQ9aqNwH7vCi5rOoBuwVk2yPg5f0KMcsbutjuOtNbHYlUq7wbNNC0FTD/y1AY0o2I
C2Si+wpkXzZMIKed0itTiwkjXNzY0Hsgl8hkdiMNV22bVoeqH7QFdpz39FV4TIJCVh7rmEPb72r8
CXL1spgYPgnv0lDlJQKSwtDfeHpXa72MryxFxstKr2nHS7cBDD2HqwanbPXLs02MDAW1hilvXaK0
TxUlCZ/4wxsD6oWT8uy/DMw2vlGCgPUpcWm5z1otvFeAEq9wGaYFm79Y2Kd1wmTzQUlYiUr3cDVo
lJ1XRc1WgRy6rEvtXS3sesmFQTBV8SXwjec+M54qSzWWJH7yD53NJySLXNAVfbUswIuuUGoc3oSf
p+hAYgEETHpZ88v2GEZ+KD1FvmVkqsWPujJ+DmbR7vLSpA2Kh+Y67Q08DZICxn+t78JOf5FRDaZM
bcMNwuUbSbDgaoC173OOrIOJYFHiPyOFo4nTWfggxzI6SAlF3ATLOvqHg1ktZCl7wkrgwaywDsUY
UH6mqfqi0UNYJkUGYl82wiurzA3Y9HzvWFfRfwd5sRRYZGx009pZFpJHfaShez8mtfIKmRcCWKsA
9+prFNzicHx3ub6HGv+vgJuu58IW7TE82qSGKB7csv6Qea612J/AxDRgNDTNB9p5v3u54qkRjSJf
DSgbcj0ypXrVp/F9qUq/MRbKbruI+pIB1oklGAEpCRGNK3Zl1+zZ08sW+dqtbwW5g82a/hB1VeGg
tcfT3OClL5BYH8eyDZbgz/X72o2DhwEHgY2UeNqjTfOWZBVJWKFNvebWggCJ3vRex+C7QtlgWaeZ
dqELe90OKfgZhFzvJLwLr3wMByYqqrRtRJ7v4Ypy702TklbF0BsP3CJfISLR+ZGDhuNQhAA4qKdO
1XNJ4+JhATCvpa6T+eIpKGh5jDdaVfm/C7TQd4OG9nNtWAuoHQdJwYQsKss9WMjfWQEFNtQSjUJ8
P/J+zfWHTkkNh2KdhnpaGK6z3rvUUvUilZqD3dfXaZhn66GlzGHWukM4RoX7Fo0huAW+/kQ1U72z
KSXZS5EYdEXjQe8vDHes11qohRvf6NNtJMHGl3v1fYB87oB9xEao9PM1VciMC3h2A7LqJpVqcSMs
+uwBTmVG6iv7qKnUF1Tpwyl3pOjXoQoXg4geG93GC6fqcf/W81v4wN277uHr65syb2QtMzd92fs0
ktje1xouMciBsTidwWrePK29TyRUJqBCU4IL4XHI+Gm5KbJ6TW5dsZMRW7KGteZZvMK9FmfQOB4a
C8ZT1mz/9R//+//+n7f+P73f2W0WT7YP/5E2yW0WpHX1X//S//Uf+X//0937f/3L1AxLUWXZhnqk
CVMI2eTfv/28D1KPPyz/L/7CUK6lMYdCu5Z+SFAXosXfiKBzRdJlU9ZVxf4aQTVhnMdIE6/xRK3s
K+sXd+s/j8D7XMiaAlNZEbMIchQFZpEouSOJlUrvXqzNp78TQUNvFGIdCPXZLFHIakdZEigYU6Di
VsTHWp2OMP0N8++g2LowDGEqhmlN3+nTdwgKzn4uW+66wcmJDASIloZYWEZr//V0JNk4EkoTyG+Z
iqpruiF/DYWES683IKMckAtr1AdW+S53+m2+1u+Aki4QHV51z+aZ8R2LyrcxVdMybaGx0r5GpZ0g
srIeG4Q24bv0YXGoTRVvVnlYxzU8sEEuEfjKzQV4l+QmSRFRTuw73TZvsfVcDALAK57Ji4bi5tXp
Cfm+BVTBNtAEKGbZBDDx9ZflsCYDMk3j0DikabNsDeEE4eF0kO+TDh+JCNzJ8cay57vAUz0EUsym
cXg/NddoJtXX+svpEN+XECFMeFemsGwF/PLXcehVHFulEI1jS9A8kGsKeXzdinJnPf+jQLb4Gqij
UUWfuWscmuqR7RHLEc8ZxjvnvozFX/R1U3wZkT1fM0Y5BKCWW96+l8CQWniHyati6XeUaF5S/6Pt
xc3poZ2LqHwdWt5JRSNJbeOApB2ewnEV6b867uNbNMNORzq26tAkUoQFuN9Q56suRhsjq2sWRO3W
tPQhKqcfqnF5Osj0yWcTKAsD8UnD1mD7GLOlXUqeUHiyN05S3lNLRMzFQ0VEpwa/0D/c69PB5Olz
fI9GVuFcB8sz3+Jx3pU6PH4e/kuUPlfpyt3hJr/JHM+RnDOxpjU2jyVDxlMMIIeyqs1G1jVgoehO
Nw4WeuYPnnJoxomWUvEFBMcR2yQ3+ONzTCVfkv9VplSzVPXr0hgT5BeUAL4fRXrg7oW4qoUOZYHL
1vvpwR3ZyF8iaV8jyWFmq16JE6o5ieQgLvUI2nJhPxXZmaR8LBBuDRgM2TTxzXlSQtitAZLPSQBN
YxspMIRW7fNQ+JfFmRHJ076ZfS7FMoQ1nTkad4Dpl3w63uRBtEaRDQjb/SwjmGmwH/ATvFXBZqEu
+WhDhEbpRJz5ZN+XvyYbpqmzSGybq8FskRQaBU3J7mOnxc1JdAde01NfEpnY6EqDeRPXTg05/kzU
7ztbQ/PNskyhcuJ9u44olpnXVUZUQ9x1j4l9pT+eXh/HAijcFKa7guDOM59MlCNUdxpWaPyCHERl
EdFofIFPR/m+ODQqXLRrLcFGs+3ZesdX1bZyjSgjzQ0ULlY81msQY2dm63vGJYyt6IbOt2IfzwZj
uVnKL5jC5FfiycDAtKeagZ/DLwpvp0f0/Qz+Gmr6KZ8Woep3EJTBwjkpgOpuW1mb+p6C3+kg8jQv
X5e6xgFvTWmQhEvX/msUQD3QswVLvVwBOVnJC+813XJ52SiraBVvpP3peMcGZTCBNgfJlDVmZ6QF
6jPP4Rg6XunUBwUTKuy6dqdjyN+zraYYmm2z6GxGNE8UXmmNluYzcwXGLoteucxvE/lSjLfNreI7
eX0mL33ft7xJuZRxcHFAsnm/TuEwKDoWL4wJuviySC4MmtGagfW5QqqKzftuai6gSH16lEeiAhEm
GRoW3olAt79GdXsPHqrKIOUE40mgzn8xbLVNYFQHGd2zpE/uKUT/+UkGM0uTKZQpiqF8u/nbftwg
es96wWfO3LfdewFc7obXs+6+W89oCfz5KPmK6rStDfvbp8TPc7KvYpTKxrqoNsauc7Aw2YRn9tr3
HKXLliZzteE2ajGvXyezhq5UdiNhdOOxe8WZ0z2z7o8FQHzNskiyKtTmWXriLM5LrFB4kmXhVdmm
TuGhv4nmw+np+p6e2FLT77dk2TK+PZb0MuCADzkiaU8hDjr88qyfId2Ly8E6sxCmvPA5b3AO2wLe
nCbbgmeNPDv1O0NKO9qlDAhNh+6paddIdnbamzj82YjmcaaJ/ZQF8Z0HoSGa2HHByyaI9hbwcSl9
X0GzAHULd3x7OuC5gU0Z7FNA0bVYyZgEVH1rMQKbdyQF5pPpL4GBRyspg+d6OuL8o/33EKeLtaWT
QrTZ4mvdvu5JIZz7vYPunj4VzC/CnxMSWDsTap5+Z6H0WdIYIN2EGbQXUECESeF4wx9DMStqqxW6
s9KZ0+X4XP7PyPRZtp+0ycw47immjPIqU0tpmeWi2oVZsqP4qQCyxCnkzBaYFt73hfnvmMrX79eQ
FksN3XnYKzIVZ/+GI+4fzuJsM8uRbw7Qii3kKFTyrmXsaDL0Dvzfjnpu6J6Zxb/20qkhTUP+tCRt
tKzNscD5Rw68q9wUKA2KDP4hXTKqrRhio+ceRWKThjJA9/x+1MQkolC9jzYqOUVf/Dy9YM+totme
xEkL8YiQz+q1iLjW6j3exwekwe5hm778s1Cz3QiWdZSAcLtrHXxiJSFYa2MEDBjoLtfPFX3O7MP5
3Q5FFV2yYK47dKt4F657tNi6CnIl5qZN/eAH1ePpwZ0LOP37z98Vqye3DsEGW5q71BuACml8PZb9
hLehowsJAQdOn9bIPws7yzcK1m+eR4+VC5hnrupbi3Zz+2hK6JGd2Sjf3tizfGPM8g34qBi/GQ/b
40W7QgVwMe719eDgr7I11qdHdSzXcOZxFUIUkBfvLNeErQ/5uqGrpvfZymhw6kmjqxo4G01wDCTN
M7WKb2/EaWif483yTJ90gGFBwzi0BDW8eVpotwhzQ1pzUXpY0l5/5ZXzUpn5Bgu5ZTVWN32vBmdm
WJn22jw3cASreL5pumbND49UeKmfxEbmRNa1+0GFvnvEVNoEyundS8+27wzNnWweukfYxpNmQQ6G
4y6hWSPV78pbhk7azoPWkmIur6bO6U/y17Xp+49TTY10bKuUK78ucDfBjU4gWYTrRHiFntpNrL7L
+SqqjA3WLY5tqqQ0kIbuATm2C1sb7vGk99uPTD10rYq7skUyHftqTSIrVqB4dq2e7DQ0gBBPjpCg
R+L8Z4jsHHRmKB51gwpz0/mb08M4urLsf49itk3xXzEyCTSXAxNmSXtjh+TMG2ah17ZXXVP9/nE6
3LHsymz9z6TNtmcTtXaF7SRfFHjfLW9/+8OT/0YKkLm1Wdw2VAjXswyuTpaFoCpDJxtpxVXJL3yY
l1h5aYscUY6guMqb+NyGmU7F+WJQpqu8TXXPVP96iX7KdiaNUqAPdeZUOm3GClGPALumeFsZt35i
4fBcOAjJ40T9LNvXcrfNbf9vXA0UU6HEYsumbsxTBG7SFmQtQDZ1bEGUjZDHaP9GFvocYpYVQsVq
ENAHCRTD+HktxQZt7gEdizMj+dafmLLP5zjTZH+aTNtIcx56qBb31CCSsrpsEwQyuDdqGgiHwnCK
Nl/5KZLFeSQeK4nUZBkQJQZ0YZAJE6AZhblQWiSlTq/eY/no8w+b3VWUoLKjtOOBg42qDs+j8VfF
mJ1ZvueCzJZv4zVVU8djijr5sn237SWQl9PDOHY0K6ZtaHQodEWbZy4V0wbUBBiGe5ffdMVrY26S
tyZ/PlvlkY+P5d+RZtnFajB7NVMiiQ1Gqmt5Fa56xM8W6DhTg5GX4CEuxts/H52hqIrG0Gi+zEdX
U66IsrICbSavSgWx1GVmfSjmNr6T+zPZ7NjwMCEwVRx4bUOet++sqkRoMC8JNfms6ynS7PAvbOXM
OXjse30OM9t3GGwBCQrI0XhFJHdp81SaK/VJEYjmXJyeu+MDovrH85cC4LxUIMl1W7cScxdLzvAb
WwB21OkI38dCiYUnvM6EMWXzCGHtgRMyqCcFeG3hXzT0yUWHDlcsb5Hpd0YwXqcDfj/gaH9wdaIE
aFE1M2fJRPFL/s4poPkjb0H2RIvoRWp2JUYfpwNNR9fXI4CiHwtOUEAyua/M7gPU9Euw2xQNzOJH
UtwOUrcL2V59j6QgUDFmspf1MzGPDE7lRkirlJiamF+QYO2iBIjTu6Ol1+2BKr6X3ynPcXs4PbRj
YegYgHplCqkBzoamtHieZXafOeqP6DWQjKXqoaX9W+vOHKNHFocGdICyC2We7wVU1+VtN+R9BPIf
i7hrD+n7+wkRkh3636dH9P0eojNdFlpsOvv3W39MLmq3jVV2ru8pu7bm5thfBt4ehuHpON/KteAs
NLrMKg1nkyLIvDnmxyEePninO36Tr+0fGfZsV8YbLG3MVBegVKPn0wGPfCpNpt6nT28FOumzl4Ji
FTD9oD46mOvFt3i5ojK7aB6U9EymOB7HMukKMyp7DsPQkjyLygSMeGWslCcFCeB+Xd7hAHp6ON9K
+H/NH4P5/3GmJfPpLhA0dhO0gvFoG6S91v0e9NI2XgDJWItt8WyfWYHH1gVZidNRwaqWlsHXcIUB
4J9XcuqMmPDlq6Ra92i4n3k6HMkU2ucgs2tEydnrjh1KXeCHF8W1DdUU/XnUGy7YV+gpnZ7Cc9Gm
nP9pBusQbFkxhJzBF7qDGPgGx4N1ubHWp8N8Pzr0L4OaZvZTmEy2gj7F7sRJxIZHfi428pk9ey7C
PAs1GR4ZYMycfNgHlv5kaNsc9YDTwziyrnX2q6LaqNN+xwIY1qCpnEkpAPoDOzQODuG4U57Dc8XK
Y3F4JkwoF3oNxl9P30/TVVcYCxUa01U9Ba8jChg38aunn9mkRz69zquZph71f0XM++TUzuqidUsP
r8QHfGsX6mXbvWU9GjbvyNGq/tPpuTuyeaYZm26UVM1J41+XgI5CQo10UAiAbTGkl1jdPgfZmSEd
eRzoX4IoX4N0SlwDKDU5ZjtEHR9D+WPgzlB39UrkjqjcpYTH3nA9+lujw33YiyBaJTj6gta3/TNr
/tyAZ9kiziUeIKpBmeRHnm6rQ/cMM/6fzeksV5h55/cu4pBO/pbDwwBxiUhbdS7LTn/L7O5Cs4On
zXQcAk+Ztt6n1RhzwndNU2CftPa2/hLAPv91V7Cmm8WULEy8ApanB3ZkA0z9KAVAvgCENl+bwYCm
8iRqP3WAkYlMjbv4yYCXdq77dewEMXgSg3egQ699q50B9Gp8XVLpYK5lh3E5vmMvzatxaTh4dy3F
GejNkXFhAMFliaDMpjJbnwh3qD3UQAqtuLk84U4Vuuv2vns+PXtHdvaXKLOV53lKIuRpUOoPV19Z
2C9PELDNCHRYezab3elo58Y0W4R+6Uui6dhztDXySSJmYzybB8qQp8Mc+1SMykRkzTLwvppfofHE
8OitM6ph06xVh0vTyrw318hJbIDE3hZnTsYjFVydiwU3W4WbrRBzTNYA24La2oC0ZTdsRKy/2mUt
HNvTVUgSeCOJSkZLBm0VQ0o2Q1U8a0XcnckhR+qIX3/E7OCUuwjcsknbKvf7nxomg4vU9n9SIUS1
eYx3qpBeBJ41W9vXaHwEzR7uhXbRxP5mHFVEcW06W1gqFXuUHcJLcj5IwAaJWbc8IMV3lYsOfrPx
OlTSj1ZOfwk0dxdgTdDhsOorMPCQLE28YE9/yiOZ8cvMTivqU0IpAJRmkm9BjgP86K64Dbgjxc8z
c6eeCzO7HSIWWhRm2ZprOunxpdb5ygWMvPgl53UnlbG/bKq2/dHY0S3aZsaLEAJFZ0Pb5JZ1KHHX
QQtG5anht8gdmkb+3EUd5h7Q7PB3wYExLIbuKcKcAN+cHAAsDleqXiJq4indNmpxp6jk+gKq9UUf
4YCbdwiv8hVvRtt8G9XsXq40e98osGezMST235hj7ij/DQXhzf51juOkoDo/zXFybbvLhmoHXLBz
58+U+Wcnw9RrB/sBgoZn9CwIhU2jVHjDOC1vCKd9FeLMNzzSa+B6z4VrevSRpucRckntTPShKFw6
1kZbZxvr0lggT7LEe311rj10JJN9DjbHy/YCGdPM5Xrn2cu6vyxNx/qByYUXPpz+Nsem7dOg5nDZ
oodtpQ7cVQtxh2KZdIdG++kIx5Lll6HMDpq4G3OyJSH6G7DSm2aDauFW7IIdfDNgnsPmdLwjW+1L
uNmJ02PSrDVokzgh5HYPtt9le934zukgx57LROHknK6Q2rdrsdtIg6r7PI1itKTA+DzK6rK2FkkX
LVVM625EcAZlfHxB/DvgNOxPiUrEphnLLvdw9Yf8PNr78Fr5FZV/CJDhEftlVLNsSGm+xtCaVRci
t3mwjLX6+/S8HR2FYVvI5AmqnursgA5LHGuUadokCpFZ+KTisiDnl+m4duunfxZqWvmfJqzT4sLA
RIDtCovRsFZNtTeQ7TTV66RJzqy542v807hmX0ercMHAqozlgP1GfZOp14W5rF3kM3fyVSvv0aLA
U3p8cs9Vos5N6OyL5Zoy+AiJs3+fVLzhzQU8OOuXdjb5Tbtmnl4tKl4TMBanwnmxWmCcNDZGgGj3
3bAsd5TkV/ayh/yhOCg9Oef6yEfSkg2uCdAjZTz+M3uhdZbZ6g3O7mwvqjalvere/3h1fAkwS0ql
iMoUCn/qRPbtiCU1Eqv04Bq8Js4hSI/cgG0qT9NVW6H6OX9s4kTsQbdDTSgLt8OTh3gNHi730ksV
IoRxJteeizUblRSobYCxeOo08p2QsTGF/K5blHdDuOt4IRV3BTI/p2fy6Kf6NL5ZvsV7UFOaZloZ
WEk9oT4f/Dgd4NjmAms+EVSmG7c+L+HFohqsemBU0wEyrT0E/5bqFSTtFbBf5yzSZ5ql2VonHrE0
k+bMtx5p1DZwCCbQjtgMS273q2KZLM1H4dAbPYuYOHat+BJtlhJHEwJ0jIQo0VB9WCM1shW32kJx
MgeW65+XDb8EmyVFW1PC1kgkGr3JfngSeNuau/zuzPeaNuep+ZslQyVTzdYwJKAtzuigDgIkamks
0IhcATg5WxI4F22WAWvUz/1Yq0OnF08s+xg9H9SQg43l249IPgzPufjQ3fTPT8ovEzm70Nd4VxqJ
xkuzDi6LO9HurV9nZvHcKpxdaNU+GKN8pCY2XAxL1gUZV7xgl8q6wOjzTLTpk5z4ZHMcc96gBRTV
bujkvVPeIn5hfmh/Dtij4//vbTVHnaNKaRRRR8GhCHa4pHro3h6sc0GOXcy+RJmm9dOxb/tCD7Kg
gtf/sxfvyeA/xD3QmhHyubt3MVnRCuoBQW+fuUifm8FZGkyMNpbAjITOJAyTItWFVjRVjv4PiYfc
0L4Mb5YtjFHL4nawQqdVJmmhhSU+mjM3zbNTOEsSaqQiFCcYioqLGARc5VAZToCMP4ypeu0O1+3j
6bU+/ehTq2+WMECL5rgmGKEz0SDZUXgdV4lzOsa57zNLE3gY8fwNmtCJEHCWsJe3VenJFNFaMZtu
989izZIDAvsjvgx56Nh7I1z3H4iri3J5OsaRi9+XhTBLD7ofyAnmC6FTN7rqjFiv44wX++iGyMm6
rcRljuL74h/FVGdAQk+thSTF8A79STotQ2s+R9itCTaowSBom53lxUx/4beFQZuDkhd0829Yocw3
KjWclBgnYbZY3xTZk6Xsa4R2XX2dl/Y6Q+Yl9v7O3RBFVkjVmkGXfLZUDFdEJsU06DFopAlElT98
xHGqm0B9PT2fR69OnwLN1olal2Opt1w08pcIK8QH/Rww8ejlYqpcQ0KgJc5t+ms21NRGkhGPBtXu
YDiz4n+38R6bN17e8UY+s+yPJo5P0f76959ybz64+EoVWejoN+VO3VpcY4yFuKw31fbPJ+5zoNnz
AJfEzlZHmg1CXLQHCS+bM1/m2O76HGB2inQ2YgeqxPEeBLsk3Cm/O/Nnfg3E8fQ4zoWZHRoYlNop
Js6stJ/2c2mxzKlZL86evEdv0FPp2NZB3H1nkud9Y/hth7F2t8Tg7KlYorq7MxYgNlfJSuzPMW2P
5dpP4eZ5Ake8OpUVHqWC1sJVAUqU8u/L6ak7F2O2BFSRYPKN5q7T1OOi+FkET435eJbAey7KbB3o
/4+089iRHAmy7RcRoBZbMhgqta7KDVEii1prfv0c1jxMZzICQXS/Ra8SXRZOdzc3ce1eGP2pN7KS
qD5awMEYXNNgB1vxq+f8AFNciiJRi2bSdXFLJSvIzXxOroVvif4QfxOVlajh3DIAK0LWAWMHI3KL
cyaVWp6Oc7RaJhspdsJmJ72uTjGeO8ymbMJ2oiHYQBfrq68JKeircocR9d2HQ5EmoOdEOQon7uWd
P2eHshtzmSY1ZWOJVElGvRhylR6g2Vw3T9AixAFtniFbuZunm0KJCnjenAKyoCWWSAMc2+eQ1Gwr
iIXRI09RBbHWIoU1I4sXoEF+VS5FSEKEadqU2m3Xw0oWvf7bD/Z1JYvj1U9V1loegfdQHrpnVb8W
Brd97rMVp3zmsflsRxMX4UEtAsPurcj/62UA2zu5E98AJqInNu7LlQTs9BR8Nba4/0Wl9nk5DzQP
FQK2Nqqi5s3wQlv98rebv83XCAQzNH6BhsJ3w0v69VAj36KUUWgE20qH5MRgEuTHTM9fBzsp3WvT
voW697LFs0eCF3sGhoI8XJa+Stid0AofoaRtFXpfhnVbdkMLWWt3+P8ztPBttZjI5jCIyCQJyHAZ
frQp/NbR9FFfWdHZrfq0osU3hN0qh6pWN1xjRDK1DhUmqUEaJiXSi8g+SVHXrYAvzu/aP99wkSV5
bd1DoWgJrjQhFfANXrFWRzuBKvD4BBGJ7bdrUKn5op6ek38szrv6KfRRkwzCNJUObao+5yhSKIBr
6/GpealiEf65NRaGU4c+H8t/zM1//2Ru8nII66IIbWoGL5wxYGpcsFAHLtsRhfFsreG9toPz3z+Z
S6GJQr5INVylMD+mDFlGPbsRyjC+0tRsn0Gt/h9utyZSLAWVQt9wWTRtFS3r1QaEjkh/QLlTXRli
M9URw+fLd+BMyKpDa/SPocUlGEUBibCSGXG9suXw0DyjpGxru+od0H57B0nyir3TVBd7XG2dCWGe
4mVuAUVfGU0pEV8ZwbLoO82zB/soQnFXfXMTdw9SJTvwlonxNolvc3V32fy5YwO+BF+GR4NwYuE0
JbkbfJSjCGvxYeNHNTz6FaCxy0bOXb7PRhafFPJVtfQ7zXBlWKDrH4FaHIZhcoZZJ/JJFdRNjJT7
ZZPnbt9nkwsP0zFuPfQjj8EIOuEOoZ9CuE7e4XVEGeiypTOhNDCMT59w4Vpgss9Ak/JiK9CmKpv+
tVOY4TXs9KFJD9VDPD1af0zzu7pW5zx3BeGaAlVCJiyeIN4hSMzLIiftbSqh3yK8vlMLREUIxAYE
GBSHMXDN/S9r/cfmMo5HlnfU/E4y3KCOGY3U9iKCNHKR/axh+W2S6DkuS5e48l6HRHYPK8pt2/IW
Z9DWrhzcc4/ip9Uri4MbxBGKegl1627oYExFXUQYio2nQO69suZzF/SzpcXpzcvJ66qyDrfQH2q4
cdWEzZmiOcyTo7gP01p+y6NOOlqxpt8wCthei1lPHR2d2RnGiNpGlD2qY/Jw+XetbP8yDmkRMKb/
RhyCUpB15c9PmBNcJfrK8T7rID7t+OJ0M8+jMxpgaa6oX+nF1mztpLtey97PwJn+QplAncHYQZVl
8VhCmB4Wic4dEgOnepL7IzrbZtHb8W+xugqLp+oGHMfl73f+AM0o+v81uXgwpUE0fPQlkWuP5Ech
MXZFV+gODOXm2gGaj+IyEgCn9X+W5p389Fa2macO6dDoaH8Wu9a4ygfhSu+uuwaWTkvS98300BfG
ewVt76QJT5eXefY9+2x9kVCME5KpgYCH7/t34dcgIi6LPs0GzTtYqJP3JlxBEZ519p9WO//902r7
vOuNdI7tQO8H3X0xwVFp7ZTi2mOINBKUjd5IK1t5/oz+3wc2FmlGXhRwuU4kZvSG68e2PeT3Yb1y
D87mMsAT+JSmQRd6GYUjZuAZkjwZbhyOXG7zIPbVLVrTx7jRbGDWU7EXYRWHWt6phHwzpMmKxzu/
k59+wdIRIVicMiPuuU2Tt5DASuVbKKv3fZ9sgsq/8dVCf/Ci2ERvCMRJEQfZyi84/c6m/rdYxHCq
ekoyo4sRAll5YbjjgDT8NM0M1nDOOxV6BEgifFw+uWesgaS0rBlYxYDqSfUApcNYVxLLbacGzncF
7sYxoLQzFJMD8elKfW/N2uKatIOVkKyWFJCF8DtDuAfZR31Hi0eU0PM/l1d25izB7PRpaYs7EoxZ
AaLZt9wIXQEbmVzHUJGOC82osTPNR3BVf64qv7+Sx7GALj9+LNLEESLE4S7/klMnONdm8LeyBjPN
SYKeKYhiwu1uuJGntsei9syNNw3dwWgNZeUCnTFlSqBjpdnhwgSwWHNpalorNLrumqgBuwY6ADuj
pjEm/ltiM54Phal7RQEnAj5VXbjbqZUhqx86xcUbGI0tl5u1EazTkG/+YqYJB91MR3syg9UxAcjJ
HDW3K26YCN5Yxs4qTVv+IcFtQA+u/NBN3IBKqyzYoO51edPmBXx5T7DOdDjzeryVQHDmL/3Jw4ZZ
kKFx2CpuFV2nD1b0Taqv5bei+f4fzEDBCLSRmtfJPJY5peEo6nzHfjwYV1q7rRFcu1fWWjonkTqr
4UiAMlNn8qrllCMknHXRjJhRy20b7AMF9Fz2WI0I9Q3f4UpfeY3PfTyNYcqZphXs0nJeYKjaKkZz
QnG7uyi8M3bVYAO6Qan88sc7tyoIskwo6aR5SmBx2qmv/z8zrVU7au9BsTP5By2Cc0xLYqhMpl9R
G40rJ+OsVXaLSwbglWnOrycDTU/RQoVUceWs5wUgCi1z/16ArSHwktbN6trtER5d+aQnrpMdnANk
kmZdOjO4lwZJI5qN4k7snYguj8ghiSCD7q2V9Z3bvPkBNqlaI7K1fBJMLWJu2WJ9hIndvRlcFT+S
dzTNL+/dqRVDhLMDvP48FqYvm1ZjhJhALWNF+JW+NPV99wo2S17rqZ9EhfJXK4sEptOzVoolrLQ+
YKw+aGSnS6p9RVLjmGCyqqoCFq3C3ozAs9wdYLiSVg7piUuef4JBOQW06jzxoXw9Ltkolp0czD9B
t5vxkH5Xld3lT3n60s0mGImYm6YKOOz5W3/yVUVVZL5UYALVIkZYQMfstRtkLpjMWR9gOWtNxwje
0Zgd8+KblmaRySgg4Etumg3SMFvBDX62UNPNsGLlcHltZ74eyEfg31jktpmLcGzIpSEz+0px9ZHc
uxCCZKMnIlKOTbdWLz29YTxqn0wtNgrt8dhnWh9phKb7PkYTA9keTEReICHf4/trw2Gn5AdEHzqM
7kyfi/optlOJ5EbTapxknCdONiKbg95bVw8bQak+ZDlg5BO6tXaWLUdc0y607EWnsAIvzLVaZehM
oT91+WOfZojzT7JwqLSTFCaSFweptKImEDwOUoa2BmJ7Tph410PRuYFfX0nyzqrHvYWEXfOnRKjt
svHZWX99cGEnETnE4vziMjX89RBDAZUyO1iz03FgjwkK6/sS7bsyeEFJx5K23hq91qkf/2pwkXSP
s76enJSKq3jv1rcmRA/8TvkDSSsf/PLSTknM+K5MkSNkQpA9x4Bf15Y3U2bIQqG4pt5sB/Ndyb6P
TbrtxOFgKEd9uNaMrZD9kYPbVH/PuxFtm5WE8dw9gtEdEDEZnCIu50n9Ua0I4vgFhbTpng0m3H6s
rPHU1ZqmBh0ZM22gHpjT/7rGQY4lr/ACxf1fuqvACY/iYdwy8bJbG8yCuuDksHw1tnALsDL2BTK9
otsr9QOqlUgECzuomOtt5pdbJKwJCMebcJgYqJfC3J6sytsMRvk7QCzCyazIaRotcrJA+e2FnnSg
GI0oqidnTqGKzwhreW6fadG+LXO3L423PhRjhNdht4+odQZjSsFauq4RpoPIKdjVYXltRlpzEK2i
3WSa0BO0RubraCLpopXB3qvjyu1IOnJP3IAUqJzQV33HFxBeLyzJTqzp2KWh7oSqXu/7npoXIlzf
pgKF1MzPpWMdFRDvq9lHXiUPQRjv/Kp7n1TdQ+UkRmuRxrDdSaKAljVT3FkMhVAuIu5WT5vJbxAq
SwPNZE6tuo2GsnGg1PPuegbq7Ljp33sl8XeJJ7ZvCM3oKH6kLSiqVqgRkYaAD2GTCvHvMJSStzDI
xresbm6Cpol9p1T13G5qZePnhXobZ2ji6DPBllrFj40V3laGxax3X92n0Czjssp4J6L5bdex/Cwo
YVPsPT3eZe0gMdETR96m5s7fjoo5XNdSeBiz0bwLcqmypbQ/gLa6y3KEZPMM3Q/b8lAbMP1wow/6
ps2EzIFR382TKf7eabW4CUpx35fJXaZK1a6FEmgyxB9tHW+Nhkm5MEt0fqvo3WS59hyQgmxMqUs3
DTrkb15XIC2HEsnOCLr9FIxON6DIJdAd2qMWvKl7v7GrKN3FIryVrYlMU1x7LxSAXCWXta3RVtdV
ZhluVcyS8ipl28kPNn7cXGtFaW3GRrhNtbK+s5AGTSN1rxn00w3hPg4FjsCooHA00/2p0d4QjRGd
DOGmr0oUFxgYa7JSvtXYugDwgl1I/pEpWnyK1zMfFSdoA2obSbHeTCt/CcvR21v87w7yXLY5hjcQ
GL7AZmFsU99Ep1GJXAJr5JPM7Fvv198HjrKdKEPs+KKFOa/bM7WPApok7ERRyDZabCEqKhwkn8U2
1En0QvAk20sa7TacJXz1uCmR30JQW0ip5KLK6mjBdB9PQe+a5aybXTe31di8R/n0XU/4NIB6n0ND
4023tGNcQFkXjskmlqKPotO7nZ5ozJTm0ksq+JkzlEaxSaIUIgRibDPzUULp48corRy2ziCSmxBk
k3X0SHV3yqnc1h5ibXEFzVfSHaVWREVOEwIUkdUKAa1yP2Z5ZhNmXCVpOqDop2r3SFob3xUIW75n
XGPko5V8L5WoGEkF8nxgSYTtIKG4F0iJM7YxyoGt04r5ZkSxY6+MU9iiHiTLhx62YMTFIvVezaBV
0Irv4lhLB+BnjSPSPnkSaUqFbhu1CM3pUdAf5arPnaIzmKCSQgfS3q0v+HeTnPh2akBPVkv10Nvo
jZnfFK9GukbE5cn+U1qSxHUqQla0f2z8x1uoVs++UN1rXmUdEc6g/IFQb9/AwzEG5s7Lp6dMp02b
qvEGgcbj2IjHqjeGKzJS2xvQM/flTrC7yvzTgrbGJ31Az7hvSrGGkMAznFYxnbQJHYS88YvhH6M2
7rIhvGkZF3Wtttm2mf6UdhlABNiHt72QXWlBAjZXRggulWXydoNuDrqN7mBMG23w/+C3yt+dkhtX
vhwdwkDZ5TUtHQ258savXtPSGLdtV37X43prCCpTc6krdtR0jA7ApycgJERD6hBJZnUzBFb0KmgC
YURgia9yn3nbIAqvWyE9wjApPade+5Gb5ni0qvquz5D7y6L6FcHE4vuUqPbQymicImMWJWP0lrX9
lVAOxZ9yLM23MTOqfVAm5M8DDwP8xuJvnGZZ2kbv1Q4sy4LvKGUW3UjM6NpF2Al3NDds1RNEFPFa
8SqHmWfX4ykJ6IPbuWIrjsRdVYVIhzmkO6kIHiWzFfZAqZ2iEf5MZuqUMiOlA7SOjch0VTYMw4ar
2m6UVuu3WRrAelbnoSMU1sFqKuTh0FsyUXmKWwaBlWZAtVxF2T3kBFUCkqypUDsj8o1UGl8MlNiM
0bAVQiJnUvn36yl9gZrmCe7mDS6Q6z/cFD7LNaJ0Q6TD5NNcJ+RGt+KgOWWi/mkU7ZgKA6rePp4h
laAjsDQmNQkpbYMpcS72KNmGkelXdZe4IdO1jhwnR1lJHpIMZWVNDanooOhdoqQEtlvaJpkwvlSp
h/Im0qiOVJX7kjOsVT6PbdA6NOATW6v6hDc025DqoeiLeI2Oaub4u1MpoXaZF92rjaehKiwPdiGq
RzMRXUtQRrtEVC9VtXI3qWnuirGG4PHsxCW+qhWY95AhbJROQ2yhNwW6MlGkcTMtSBhTKXNKI1Lt
Jk2/+a1+h0zePkB4m++WMTUdCOYuM+tdMYTbaBz7mywdXw2TpfkpRFZDbzhBizYzSFSbEEV3Gkm+
MXLlpwcRYWpCvWwijdymDaGKiIq00o43k15c5wWtPqnmylVi2fwKNDG9EXAcBqC8TYa7d6pRdkaD
iSC17w960N7Dz2sTl7hjq8aoOUSB43sIjA5VM0B8ASVA1xisu3yJat+dEvGPapW/aXw9+yAN6oD5
SqPy3SgXoIO1mkcpbl4zQB5JYWWoGlobI9Rppmsd5IlRWLtWL7xIozjZWdu6gSl214hf+67YRLeW
CV66CmDKRlpijKfQlcfsYA4ItkrSvW6QT1rDk5wM7wqLqEztWm9F/C1aiF3TKE9pINpmNEmIg3Kb
eh0R8Xgkoupbk4sh+tdWUCSOV2jTFvH5AIGiWCs2g+VFiJkbDTc17rZq223qZu4DmXJ7VdVc8bQu
3MJquL6W9kfpZGeagzJN7GwhU65hTdyIYlptNSH5QIRP2amdjgj8JO0Zl0Pwsx+urQn5vTR5FeD0
zxOloLzW/YRYVN1MuYGua1Dj9yUkuXf5GJsPFZPonqH7LvNOG7mBjNIPxONYyAeaHXu5Sb7HfWwh
A9naTVe3/NR0W1uZtvd1+SOX8RtIuxMZKr9KP9hTCkIE10DHPEJlLlPGXUN24UfCnhBhepDUafim
mGXV2gLajEhrE8ylfXlfTgkSs8ZYf+hFf2DWS9zBI2sXifnQ9fpOHOBLTSmmwca1a7owxZGVx0yf
xKs+DrwXZIl/VW3NYOIwGLetYT1LQxE7XR8duwDR2NCPCZUYSeJw1Ee5DG8g3bbFsXggGr8JUe91
2l65C0YdGr5YfM174VH1kK/tgh9DZzJ17X3Lo/xoaNnOg4zAsqSeWIJZgrQrXHAeO72VoqtO0K7y
SnhMOMVDQATS6wpwSwJ6Ken8fQoxpJkE9wLypVdVEeRbL/OvgpnvxmAHIyVFY1PoRWeAENCPq7si
GdymLjaFh46goAFxU5Nr5D0etEC5oleB7qwiQClJ4Q+uAHWrR/12JjBWfJxX7ouOwBSbC7ni3MHR
uTLaG9RE112B+6paw/b90WFU+uirQuLkASq0Q6NehUP4q4tDJBXZk0kXXCvrkU8uZDfTkj1I81+G
NuzVmZygIjbtwCnRyCzvR5VNkmQIbSwNHtzoqTZlu279YNek+qYAEbySzJ4W7r6mXotc1kKhOFF9
FCSVb8h+wvALjK19E9ewT6cJK7IslPVFhE2gF5Dnas2nmpaRNzqihRHVEVw/bBt7r1M2hDH7lbT1
XCb52c6i5JEQZ8PaGahuKT0L3+LwF9wpG10f2MCXXL1DNHvTID5z2erZxc1YXcYr51nbRa48Mjin
R0Mju236h7moneDfjP7aMO+ZQh2f8JOVRZLsa002+EYpuxSkXWUTuoIj3eK80JCgLPh4eUl/6SS+
1m++WlvUb6SqKODQEGXKWR0NvqjOXoOgyndtYe78zKv3niS4WhIYjqqQW1kV+TNCencMcBMvCPmw
TbrArlTN20j9dIzwcjB5/SonLXDNVjVtBX2lUGO6O4jF4bpTJwnh3B5l1RGgYdlUuHtq4VEZevtq
Usd9C8rsvrT09g41cO5G2k4bQZd9/vkq3kx98ZsKHGAIoyRFzbUruQrSndqot6GQADW1itehLTad
VqLS0hebUvQmGJBxnVlZ2Chm2BP8tglSuzL6mttAQvuS1KGXPZSRqV/F/uiWoWRHCamt1X0EfpVf
txXC2OlUD06ulb+q2N/4tbUVITha2Y2T+ohFHQ2pPIafZ42KxWbUQ6WiU1/LbqpdWd/K7KV7WOVR
PlMt/GpkWUBD0NeLZYwMvivnThr5G5QiBNKIl6I/ipJr6W7QPl9e2an7+Wp04X68LChKXcg51Ib+
0kSPo1G/RTVM5xHK0/q/7wJ+dXaL7zi2VRczcaq4xgDokxYCGkzbThru1OkWqYWVIt2ZL/rV3OKL
goQuIg++Yje6nrbaNjx619aD4kRu5vxrphNaq5+dw8IUSTdyx5Enu5JKYyRsZUZgYCozqa2Qjoj7
sffcyzu35vQWO5fUiZh4vqEiG78Zw5i6y87L1oAxp0Xdr8taPBuTMWbiAL7E9b03ddYuUMZfQsog
TKTlN21pYrz9fXldayYXL4gioZI9zA/1WCrXulrcY+LYB920B1N+CAZ1WwSUAS8bnbdn4W1RqITx
n0K5jqzewmieBuVA4g1CVxoIV0ZdcofpP5x+vAds7DOrFq2rxRmBeqdJyk5R3cayrpAFtzU9dEXE
e3T5j9qvqfadNgBmAt5/rC3OR1vhKbu6V92+id8oaUDBCGa1tPvJg0us3Q3dnchvuPwdT93JV6OL
81KnXLiqU1VXrcmBULJ2yDy/abnx3mQVgZjSDivXYP4XlztHa3wGgsCpAPni18CGVLU1WgWLXsxr
paPZLmlba4KUsFmJbc5aktg9RPyA3y1r/oYaN60sSaobjY1jVqNtKtMupWbIkOXKcTy7d59MLT5j
nxe5ZCS66g5xvZNDCoCd7qiTC7cy4qb+NiR55rw+XN68swuEPHeGS4FdWoZRgUEth0kxiaIrZcxh
75fGMTA3Qb+GSzt7Sj4ZWuwZ7Id+0WqJ6mriRxWSwdoJ5ZXkVvx5eUGn7JVowVqfDC3emzjNwBZQ
fXKVoNuiCbqhJiUQ2ETFd0Vo7LzzPwYDgqW+F7eykAzbqZPCwC6C6LqemHuHG2mWhy+jQ1x18gqO
6Uwbi183j+Pgd8g0lrNZpSi34HHCCRCy7Jbp8BKQT9u1Pu6qLDP3jWc+jWP7OjSKLXuKO3qzuu0Y
ZnuPXMmX6zVw9un+EwtIIvPCdNfwhoswWvOSglwRz+tnNVnrtBWnCl7/Y+itIU1O3y4saaQjmqWZ
lrJsjIKmLcNGHEErVHu1kq/j4ln3zZXn//QhIduZhdIQi4SieQnSmby2rOIkBuLR7MTXXjgUME9c
B+/avxW0hceTGrWuGArcbRQjF49H0qB6bnmK4voKXC55A7FF3e79PC02l8/zuQ36bGhe8ackbuqm
Um1Ekjjx1Qx30mv7xkD5ZRPndgYQGhz7zIzDU7BYS5aUlMRzPpqY5j/FPtiPuXikCXfZyqkD+Psy
QaOBtKIGd+fXhQiUXkZP60l6f2k/S2Ow5es633j1x38wM2vkWlA+zaCOr2Y8ZEv8WMdMG1NIzAZm
30yPsmiWH2ZlpEZcgyb+3eqvrxFvkc5ADCo1dP6XYI4wigsrAr3i9l1Oq2Kk9lUPk/qjSdSaW6z2
3dZTdOpNheIHid0o/a1RF07tG65UCEfkAPaeGN6UlXHnBZrdd2tMpme+PNdOZXMtVFq5el8/SdLS
eS0yGtf9H7jloVr8Idz7a+OGZ1JlWB0+WVkc1MiH36MpsdLSM4VYFG7bg/GClOVW3fvb9O3yNv/9
qouvLs3jSH9TNGB5i30WfOjl+RsxWwHZkJQw3EihqJjoUfoZGXRSvieatrdKAtdhMPNNqOcvYkLB
01bCJN+aYo+anA5BDVUuNUSnQwiuurSLD40W9w594njF958+8CAhQZ/xnwoVynIbOs+KJBHdOlcy
GLnRYmGTh8JzbYxH1RKqOwVylyJun2Mc2PbyxzrjFQG+sf0MUDM9tQT50U6wlHIGikm69qbJiRNM
8k2S/elzmq6p73j12rTYmSM3T4UTUMw3AlmDr0euRceqDmQATmNlG/u6d6TsVfjjiz8uL+zcofti
Z3HoBFVG7IiytivuzJ3sTnvvOoOvyXcqR9isTVCdccWgkIFKgqSi+/v3bf/kijMJehel4gXjQbbh
LN0U+nQdWuYxbCf38sJOcxOApp9MLU53H4mCWY8D2GDUjoUsfezUNZD8mS0i9Znxx4BZkM5Y+GOl
aYjMC0wAd92mzHOkiX/vx+pRU9+CMf8vH48l4SnJt6jYLeK/HoUVcYT6n+HgaC8lJEDd6GppSHd+
TWT53Mo+m1pEgLoe0iNRJeqeauTwi3ZGZrp0iWkPgw7J0/3lvTpzr0mY/1nZIsXTR2Ilf5LZq6Rz
5NJnul/47ltHNS6dKtYfVf1Xo689c/MBWLg/ohyJIS4DROSJM5Fyz5vSkkfHH0t/M4TZbaCk+mEI
85Ur9pdAa2nJAsWq6BpxIhOEX69yTPlenQS+phn12ZXvh0/iXJqy1PtM1lJnSLTXoK7uUBzptgx8
/BIgt+nyTjx4cQF3n6c4okw/OcjEveyVV8RMpW0GApzx0ADZl7fizFchtmBMdQb6ngFN5xk8nQqO
bpB/qEV5aExtk6+OMJ96HWUGdDAkQOmZAZMlN03SSPnYFeDsvFY/eAFMMZVyJ+pAG5pDTEOtMaPX
qDUcLQTWn0Yoz0W/Ly/0xBXxC3QFEWyYcWQo1xeX1/BFodQi/F7yfRKEY9NvxreualderBUrS7lX
2eg8rQWa5A59fKdWqSMH0bM4PEpMZP2H9QBh0AGFz2WSxZVtLDEDVoQlUBRFBrQhtJUPpfm3ZCLz
V5sDNeY6ziS72hDFuakATzXnKZVfNDMngunx6fJaTtzPXyukBUwknEnxkOkAa5JihV7kSyVnu7BR
bruBAJCaduDwFVYei5NTvzC4eARbrUzT3ASF2VjxUUenvMg+hDJdyRJOK6sLM4szF48AKtSKdVUz
dqfgcjNCa+T7uAbpUGmtY/T9Tsh/J9QuUHVdUzM4t0q4LGCDAj8HPHL++6fXV+iVzpi4aG7hpx95
/xAG8o9xrQVz8u6yxs9G5hvxyUjkjYLRZnRg4Kz/aeTxT1o/l0/HuTv12cIiMor6PKwMn5PuZ8ar
GhxrwbiBRRMsjrxyp06nfxaLWZyLWBkjXW44F6Y49i+d30iODy/jjey15r4iIYSYXraKwwxfihP9
Rxcl/h8QMy5FIXAbqRyvDeme2cP5TsjUQanbUf74+nmTHHAkMwuKi4YjTwl0bPCD5N7m8ic+s4lY
mdUhVGoA4jI3R1YVjA0VFDep05dJ7B+8cXvZwrl1yPAgqKi4AQdensXU78m0oAZx/RJuy0a0Kz3Z
eM3HZSvz/nx5eRWRQpGMvJUpK0xxLb4W+FKAMTonXkTfV/jlRchuvxvlz/HZalY+2WkSiy3KMnw1
HnnrZCJBLSRpqsRMcXM1NPeehVRS3cd7jz7GjaeaV0lRR8dYZ1K/1ovwEXeD8GpTSVepMG1Qymgf
J4VJF9nf54z7G3Zf5WvB/pmbI/3V+JoLOxDrLQKRotetWirpmmd9Aio0Ptap+Rgx+Bj18q/LX/7E
FBkLGRpPLCBsKHPnv39yA5Ak9PQ01dEdb3PN2ijVVvium2sVsZP9/WuFciCyPZSqTmpvqdV6qSyN
bhOCpQJe8hCU2l13G6c31fjvebAX1hYBOCgZTW4JxejSF9dl8y61ZGW0Xsuntqtta6pp0BUPg3io
wObIV4a3dvlPa58mYxHELMy8zKHksjjnF7ATzGmNW/bioX40u94d4ClRR/0w/jCFgxnEVyF4jL42
gCMNdihOjlo1/5ZhZ/4V3CkKeORYuPuve9vngBE7XRxB3YbbLFOc+Eoa60MgdfviEd3YyCpXXs7T
WsVXk8tBrS5NO7VHd89NjXIn/kiUxNapRU2GCTIYRN+V2eS2oE77uAAhr+xj1XTDqHaD0LTLo9JA
HxPLB1Wu3OS9hgvv8mFfHkMcy0xKhgL0XAe2ls6MRncX11IuAtkDC904gvTKid3qJkQuAEentQHb
ZXw022PckKqpavAMLAvBYzsKpa/EoivT1h/1t17t3Fq4S8VHyvZrb+B8qj/70NkY7mwOlKHFPtGf
QSClt/wyE92uUd2q/RML3sFH7tVKJbsaon2ojbcJyArZfy/U4S2RzMPlr3tutZ9/wMKV0GWsQ1Pl
66bQfjBAEjltNNhNL3cboUl7Z+jltZ7jyQA+fbFZmHUmXGGUhIGgr0dc0axSm6hFuXXoffPTeNsP
TDuCgpOcoPSumYffkzxca7nMvc9Wguy/c8tfPjnWNZmCp8YsC9Gs8tW60JpeEioKlbkmese90n70
Ghmdq9zJ5K68lxGsqZAcnGy5zK/yPBAje9ClQy7nAO/zJ6IES0BU2qJ2S8voF685hT1ffk5qrWKG
2EjJH6tffZ52thmqFsxDIJCTCeS9OA2OHpujiyIuwNou2SAMlzpN61t2nkcbARi+XqnjLq8KRthB
OsMbHcbmsczS1K3z7jn3LEGyqbc/IrXmo/weKvFWKEwlcmoGy7ZRBDq41Yd0JSw8uYTzRzPnyaY5
wD153NKhy8mNIslVixCmYim4ZW7lvh5lYJeyiV8omSUYAMvvLx/P5Us3HxUSyZlikcIWFdWvm2UA
Xk3TElKcXoWOAnHEbkrehuJjkoX7y5aWMdP/WiIpZx0iufPC7yoNbLhq2EhuEUebKGvo1urOjEW6
bObklcEOzFvEZKRfc5a3OPypJbWgnHXRLZvxCqe66W9qObvRRvXNlxpHepGT4NhOwM5NiNVKfZfd
wrC28iOUM/upGDSn5/IA74w2//1TBNF2kzeEVSi52mRZH5Fvfqt8/3eAThGwzCG3s9BIAyfRs2Y3
AA6Pteja05HiloJd1oX83A5Ab1lsBTNOdkxXgGpMKqduJPj0xkhzB4YwnMBsnJQJBLueYeQyoNAG
4Hlbdltx8J/8AmivUWVuGqBYk9W3lckUJkxaDsRP+9bsFbuvpcLOFe85ycwP2qS2EEq7QfoVgo/c
KLn62NA1NfXoQenUYttZzEa1VgUmONl1bQgbZ/dNYRTKKsYflayEW7htlZ/N0JUbWQt+9wkqQ/64
LcTRgYBysKs2Zo5sCOhkQvXsN83WqsQrU5iYvtIz+UkWpHse/p0Gzt1GvmbHPI/12yegsCulghGm
DpM/uRJEbtNTxDbH5OV/mDu35rhxLFv/lY56btQQ4H1iuh9I5k03W9bN9gtDlmSQIAniQhAkf/1Z
6e4+XXZVlGdizsOJqKiyQyWlMkkCG3uv9S2bOfHsVc9LgODVkZlMngIcdGQ+NxWU02HJeQ+ARUzy
z1gu2xvfS5Aq8rZqByjrEpaKC9Pk+jjZPLoZuno+OS/va8o1Ju/d9rBmXB6AqUsKJE2910tGL1Jp
x8dQun4fo6QuV57Otx1RD5jOVgmFr5Qk8qZlSHGPg+VVJu1rPmKkMPNwL3pZjVsN1V2TXfW1RCQa
h+p5Nslu1LE6kSGq98PSVFEnjoAKnAZlCoJ+xi7WqL2D7IMHw+t97mC2Krhp9rjIn5J2bo9DD4X3
n9/Ff7A2hFC+4bCNYSqEMj8U3NxoSaJpA8F/o6+BrDqzfJkfl+QnM9s/eJlvD8n5mAOZ3Y+NaOSK
OQu7POqBuVnKoc2v1xkGMcQhwR3gvvz5e/rddozwRQYaBUMbGuPOHwFO1kxGb82MehtR7PMdze4n
PR7MrTE/4bT8wQIAB2eIl4GAMPwdBxDSwZbDIRLsOjseguu4aZ6AxrxiwRW/6+v0H2/rP16W/+Rv
4/t/bK/27/+Fv7+MasX3NtMPf/37O/Um7ybz9jZdP6v/On/r//1f//79X/Gd//zJ1fP0/N1fztL1
ab11b2b98GZdP317TfwO5//zv/vFv7x9+yn3q3r72y8vo5PT+afxdpS//PNLp9e//YID9G+u3fnn
//OLN88Dvu/Ov72+/f4b3p7thO+NfoX0FwhRTPiwlQAL+Mtf/Nv5KzT4NcdxCqNO3LuoLwPcAXI0
U/O3X5L8V+g4828mf5x2v0Vf2dGdvxTHv4LJe1YlnLVguFzpL/964999+P++GH+Rbng/tuBH4jXP
T8a/S6Bv9u8Q7m9oGnDcSVFWf7/6Jz3s9uhhRuUW1u0Tzs9tBoNVzB+Sta6bok2zRRU9eFf3Uwcv
PnyYwyyKHjqCpynOup/R73/4fXDIQf8An9eZIHa2Twc/7PKxdIZGQCDBESjZ53kgwpZLB7vSypf1
M8/tALPfmjRTYTWcJnAr8OwqDNRcl8q07vY31/GfH9effDz4dVAe4uogOx0fEv7wAwerm1NBdLKK
ykfpcuDxhsRLA13wxwFUKgjzl3idgY2lcCQNPkRjrOc+wfhmXCWKL631T46EPxbM+IXOpM4Eky7k
HGXACXx/vSYXZNnYyKUawnhtiqhliGATMH1+RQtoJQUcwcM979oJpeeisrF0M4W/LVRd/T+/Vsjl
PB/GMJSD1BvRmd//LgYUimbGJKFy48KjvRzrJdolmRinMplmOuyFnrL8XZKIbisC4u2HMNySuzAU
aXplRowmfrINnDt0393PuGBJiq0yROMcNc2ZoPL977Qw1MyuZhRWR1RwH0lLonjf887GJduoSatO
mno5ZtlC+aUbvYaIm0D2fROj2AmKLhRbB0ONbKcnjel6uB9Dmt+lIknMzbZu4LozzVQZZaisy9n2
MatYD034LmBwkGCILDEUYLQG9omNnHZXhKh5OzVMwfTtahta5Oeui61m4kK4nmqkiRYo3z2SfJmH
qKsbSD2U8DS7uhx0M61VohhAtyLL63U3s2T4sioUlIfGLfYceVwn94guxalJuw1GrVS48fOm+wTw
0T7W0b4T65IcEHST9Z9YnfOmHEzUC8SmzRmDRypf6heYb3x2FDjuI55T1sFwGPuMjYWAb5m/62Qe
y+sacNq3oOmg8JoWA4V07sYGU0vc6+keZkmbl0Cy9s81ch1gkF8sSFGLyNetjNMFicswevn51hmD
CM0toF6+98OKvq0+v+3HJHd+3bEA2VqFjmqJZX/01FSzgA4GT5iWWzHikPGE7h90oTWMoJDKCFg+
d6OpU3FC+GaNsKUQyvelXdLHoddjv6sR6qrLwBKY1lwT48oh0DP2l4nxg6+iuFn1rsZ9sRXxTObm
vWHLBMdcFy1fm6bnwGsHgR+LjjUUvuRAJ9RC6AsjdQGPYA+L9tA17TVZOGXFhlYBTIa0y89K5GTh
x6bOofKg/dp9DKjl4XmsC7cYR0c2hqPUpxjOJ+v8NqOu/Ard2/oJsrAFngkeJW8ZLGd9QeINk5ht
hG+lTPJV69tYGe5wIEyxTfeU1pXvNTyL6FRkTxat87yMgVVXiFIGjalZCeDZbiIKSMs1lKxybMIn
YtvJviObErdpJ5vPDmunLGDhjV4ykbHnxaAALmB45Eu5TClr9v2EfkwxMZjJUUTzNaiCmaRzlbTO
vYROyReBIS88ASngOzB8DFm3d442n7Fzc7ebu4UEpdTwoRdqSNxw5ora/mJQA6rKASmc5jQGQMHD
7t/7tAryDUaNpZcCYlbeLLhzQ3jf3bbCl60HG+BdjqKDBRiCAYdPxgxmBw+rl/hEdQbDlvHJu4yM
ghbzOIZbEW56mKt8nBZWLB08tIhrNe46ySQkJToRWVTkPdvig3fpSh63MYapss9y01ykNjK8kJlc
wSaZFPS1wi8RjiP50MvS57K9zdzaB+ClCmNx6oHgp/QokGfclZQhxU9g9P7Nrns99Sop8m4dwmvn
6wzpu9GIowbT6woZEg3wYGo7q3tBCNoRG+yXX5SywANkM1qEBwAr1iNvEB1UOKr4LdoCOLo4ntpL
1vuxA8gw92khGXXQM0sFH3FiR/li10kNBdJ5cJTqiUfKEK9XOHBCw7q4APsvENU0NWARqNnXyOpL
F2IwDfbxVyY68rJZJnAWCsR0W2+dxhluzERXQLk2wOfW6UgWOgbsAQSXgIfl1ufzM9uYgj03Driv
kDKQwsLGxuizTOSIaGOJvUktQfRxGaUR5RojLLAYqGuRtBy0wF+PciN12StsdMXml3nBDxE4PeJD
G8IiDERAy8kHOGYGDSXVkGKejjZxhrY7WYLxuUZMwwoPUbbSitqtlkUT89Ddr0ObXjGKHv0xied+
ObQqsWu1ACSGLIV+Ylm5GTsPcLux4SsqHxOUDbo7r7Ou4ZbG4zDeBENK6K5dpxXUgm3LsO3DZ3SS
dQucDKVWP8dsFrbYsO1+lXwTS1UrCcMxmnnrl2CpB1qh3Eg9AD/9sp1aGH5Bs+ATiG2hjlpAEaIm
xZmrlYC4R46uMHI3yPU6pYPzGNWbBRrruoWvao8HmqRfAmtH+GZZIjAqsxkPLjuIpfEm+tTKIkh9
gvMlHP8SevCBktKjt5PthFzwVHdtY3PcYBO7WUaoTkqVdcJWhuXmPsKobSp9W6Pd2po+bHdjLdLx
qukiEBlS4EiAM8LkSu3yaGSyMsnmFVT8dPaFCDHbKkzXhY9ehihY12W9j+plfSK1SNzBtT5+THlO
NSI9zdCgjjEoMbO4bqFGbGvgTkeaAJ8SS2YeGO1WMPSb2aBDxxyi72JJJS/7QEAc1vSMTtWy8iEo
CFDGHZ7OPNIFXP6sHCK1fTmrYMnOwk72lvCO33cNw91kAeLlh7Zfmq4y87B+RK8ungo8OLiS9RwN
L0oH+CO4TjS8UqGJ71v0227Rt4Ep2eCMSAseStFVcwtXJh7nJI9hFyWYOnsyruEnFSkRnEStuD1R
lHfYXoQKLITbBCVZalfo/IRCl/MGkypsHcTCoviCZ0BAgml7k8oLjmL8nmQq/jiLiMDnhUY73iBW
/7dNKflE3dbKqhYjJvf4ZLAIDsBYt+Ws5kzg4fHwg4c87BMYywmCIkQmosK0iFLbs7ZJs32QLAIe
pEZ6dprJYJdDHZG5KwQX2IMUbsuvXTJkSdX5ATQO2cYoeMHWRCwVDvsfh3bsHlguNmSIpjWswz0D
HGYHI3bSHkJUXZc5KKvIVh4JKBIzMfLCtCLFybnGnQBURY9Hw6Bfk5Y1x81bcjrCM44OOLA9AfpT
cZlN57s5d0lysY7gkRVyynv3MDm08fbrSqYOfpU+GCq1ZFuyR96BaCuvRrIUwskMS5Ueldnbue4A
j+CiMXs6DKw5hX7he5lLZJJmiAu/XifDddHkA9QxSR3NsG5gDj8W2rcEpgrZo7LO6QwhQRzPFst/
prupwiKDazG1/hG03vTORiqerrbQ86xK1wypnctma1fEw8wh5YBv/YbEE3GlaSY0hCQ14m3arG52
G7pL6Pp4qbsCa71/P6a1zU8IY4Hw0oReN9UYB+LVxa3+mDcbJGlowm1wC/CWheUQtyLaZzVx/UmO
wTw++Rjb6g5XcJquJJd4jDv09h/aTClUhcg4QH5UmLV47Fwc7wPSBBIHl4nhQMMitKMcvC1NCa1o
9CojYj8O88B4mbUKj2E35DAzNliiTRniE/gClV5rCh812B0zw6KDDvlKdiDhhxIfRIcvbjMQPWWf
g8FUcRNvFpwFQM1bNqVzmdAGrJEs3bKwxNFrnJEkl6YXaKCaGu8zxSYQ4K5DUUK36JPFn+9xIsDw
DenX/eeWolVeBmgvxmVkR23KfhndHRiOfig9zzW69ATEn9NqRMv3EIPiGg/EsIeQpf1lxj3qQJkq
18LMTfSrjeuBV4g6BHKIz9ESXRqmzUtEFQPsKYXTBU9PjzUlWHARN6emhwaF8VwudYfwRTjd8w0s
CZLsSG31rQem8h6MGwMSDYo6XpgA0IZCxJTcJW3UPgWEoVDRLbIHdy7YUGTmsh6aytahwbCLS+A8
Gp4btL5BHniNOp43u1xlPtqnRsevg/UJWARE+AZF04g/qykO7ieMHh7ZmqOONtDpYRGow8VgkR/n
ymCkHFRKG/plI57oMkI/dt0bhWta5tMkUPuCJZAWPTJUEWdFEk7KSE0cqie6bg8ASMSuoC2NHjRZ
EYUbkTxcy7zJVV2kXCLxoZ1n+ew3QKD23ba4q2zA0rA1DcMRsBfPOcnBIYmG5sjA7jo089BfdFlY
I9iqyeZTzTL1cYHJzu+oSPhhdF5/kFt9HIlLu8egpdMnG09tNWEvr6wzPWJ4lchvs2RMnmMfk4MR
DTYpNB3j7qppUaO6TqHvajUAN1uUgX8MHYA7pKKFm9cjLOhyjAz9lAwo8ct+6M2nEAfsYxZ0y3sJ
Au3nhEwIO6dyyw4h4/yDjS2tBGZnlcfyZUr48YcrpacYgX2Ybr1KoZsLCl7RiQcje4hgjXzX0Z6+
UJBdLtOco/YGOmnCqzUhjoNRT9ObWDVZWDmCfA6shRpTVgOWGQctJiLNpqHEdmt0SGgfoHwdmu3J
q3DzFSKI9CVDaiFyAiQH8ieYEL10xwfPosKaFMFUdZIfVrLmQD10c3M7Ytc4tS7JLkI+233G53x+
mLjvsOHXKA/B4KjBDWEzRbkJ3Me5qlbXrJnbG6qV/lAnKtNVHq9mfRgWS5+SWS7qYoyke1jBOb0h
zgYPDAOvXQqWigWWIvCneoROGFwLw2CrHjOfFAxwhusFaIhPdJu2K6cXHe86HM0vkoiTo4+A4qgJ
jL9LJxhYBxmBnkt1R8cHfkehq79Lpppd4ZFCldSm6zXPV9AysN4ftOxROmM1BFzLNYqXgM3Yh9Se
J62SuroDXURmV4le0MLG0p/sAzRNGApG2xR5aBa3s2s9lducuP6Qz4u1+4mFYBQIQ5bXNRiW/grF
UYMaM/LiZkWR86kWLR7gVbwTmx0OKIPJp6FT3VVPJvY1mIewqRY5kKtxC7k+AcyNuR26JrjIoES9
JBHKYqCvRn29ZDjPFniXGFZINS7vuCbNJ4V/sFEXPsfaAT1nxqopQTFVMWHVjRJGIA5kU+m35gAt
/JRFX0db06Hqwnq97G00Vd3EGYKDMWE8rGqrn4c8NzdkMylkcY2zgNnRFIHCSTrGxUjG/DPbpDm1
mIbXH+CRVu/ymOCeo62FRArYph4oHltOsVInRtV7kZihgsFqumRMrDj2Yg04ooVT43i8gB2zgMgs
9hgmDFMJIz+WRZQ1R++Ur7rI8Qto//FdHEkJS5/qo9zW7LlDw83vNydkUpEsuTCj0uoGwM7hSmcg
hKBzEj922DT9cfBjKE5NO8n73AuHUzZmzBlh7hQSinOQ5Yy+TY1DiSHCBPQXDjwWfP4juaQoaA8p
wU5ZrHCkihfVT+5zwxWhDKMNl+NsFmq/xvs5nAZyUzet6y+wJEXrter6Sb2pxpjmZuGZr4/eth1Y
Y8TU4arKpmUd7MMgw/QweAgdIqKpqUEahMHDgk2zFgEObpwUog4DQOMW5PdUKmINuWMT3M5qt6Hb
5hkQYdQ1zS4FPU58oE6E0VMCS198ASth1lebxxu8jyIcPG4wHlkCimN5LqOjDRLLb0ALYwF2aT02
H8mameGEbVKnfTV0KOcuG+zq7i6h84azJ8m2bHzjylqEt4MkFIOoNJ2LUF3GS8f8tY7MKm7ZpGb5
NSTzvI0lJquqcXuZ6tl/cLEdXlIgVVBNRcL2l4BBEPpUCwE+L7YtbY6TiZfgMszXYdotI3aKx3ZY
sd/PiYjmwwJASsMKvW5L924ZkCOWFnbLeo76v5/BdavpPOu4sOGWba9kGZFptKapbZ5l0AE6uKWw
QwTAsImOB0Vdt5AX7mnKIfE9w/wmSopa58Fiy6E2EOOB0hSBsNVNOUkvGDd5sp/jzeESLIGMrzzp
KAaTXsXpk61ngw2bT4GGFjhuUcB+STTGLV+wpnbpdGgDhxZGwXAoHm0RgHs7fFQoH8bXfCNzvVuy
JWwvl7btp3eQjYL3UwE2ka+HJl3q9BJ87QSH1HCeh6vWwcN1hHk6Gnb9NprtNlF4EyOOJ75Bkmq2
ZtErsTVgsZxEoDknTUCWz/W6KF0s2Nnzo5mgXgY8AW2qQ4Sw3vlEJxh+ymGYwvkibD3ASCtxc32Z
2BTyCzvg7F1Nsm/9IWXOihuis0bvR5+68cKgAEU9neZrfxXjsdj5llOUd8jNAcNLtuOJJws79LOg
Xyea+ZPt0Q2uNhr3rhRy3WjlBqUAjOLwoR7jsV2vBwiQQHiCKL9/zH2ugyr3IRUnAsPmWvlzgcVk
/yVes/ARSWrzlzaa1k9dk6oHXKKgAYFKzpeA1tML5Fe+5WCLXFpw/bIJcTLgoc0wHwhH72IJ+su+
aTR9Z9VUw0+Lj7jfaZsAZREMmzql0nV7k1AAPjbI7JNPmJChk4n7gx3zMdVPi03asqfLZo6Ydqb8
YIkgpkhWnr/Na1NvRepyFCBgPw0t/AiZVea+p3XblmvSwVYiwHrqgRhKI73zi0zSgq4p8JgBgFZY
+6Yu7Ku+m8fbdBODKrHFWBSxGnUzQt4ofwmZjuZiCDQfYVOp0bnRhqRPWxehAO161pkqDRrs+nYZ
+88aNKwXtG3HdtckGdh1mPGgXslJls07NKeFA58RtoBqwZgaw5+YwyHXehS9B18LZi8d3bCBxxp6
qZLLaJxxlrRpc90b8ELRebOpKbLAgC8RpZ6slcgTm4Bn1ZL2KlExKlodZX7GzF1SMJcyCVlRhNHn
dEGIc3oH1JA1O1ymZDjSpqPRAcpH213HUtToJAYKNUyiFn5NI4P9GdmE4dcw9LiX2pjI4DbTfkB9
ytDXL/IEHUnkl+S1bwpHVrDcJI/lvGeCDGVrtXqtvZhXTAQ6/8wJlCeg0aV5eyvCKXmOmpq6Czeh
hN3VIKSvJYd/ryvzJUb7K3ZmzKsZYHWKk6iIk0ucp1DM15NOcdjsMBdo0BTv2wXrE7VPtl0bzNGC
swA9yVUAxmwowJbapOhPdZYu2ePQREg156pr71jnMHtLp5ZehUMA7wm4JB26nJ1uReWmQbxgY97A
yXQYheHq4xSMtgEHVXPBA0ELZsHrrPoxquOLqeV6ukeFTJ9X7Vy3wwloG1BtJZoiWa6RkDWzAV0B
0SXkEaOVFgcOaMpxzhQGqjonxzC4TpxLR9x4Ke9d8VfA4Roa2sZXxjfBtewwPSvELOnjGtLs6q9r
I7o6GyEcW/teYA+NejS1GXYzZbXjxV+7DHjFmgC8lGzYL1B0EfkUdjjUQfCwhD/R8+TnIea/h5zn
odA5CwFyJaiUIYL+UUiJDdxsSzoBvrbRDYBNEKbCI0HmRV7O9Qr5KPeeBEi3EHN37VbhwcydZQ+Z
OTQxVSDykey6lcUagSETUOGooKKmIHOKKiLr4cdHaEtYPwyYG7SXKo7ccoynZL3rMVtESei7CEPM
hbA3zKTAgViRKzhWY9MiTBdlWVJgMB+/X0yAHn9gshpaNzn3L5BaLksxasbe0HXIr1janM/2waDR
0d+UZ5eYGs1o4sHF3l+bnCxoZ215hjUAIh3wSa1t8HBT2+Mhi71kZeNd2KJTimiocsDxb7hFWzBG
2ywNsWqpWqKlR0lav7RgxIBxptAKrkKbo+j1VMFVg/6FHC86NqNJSAGBbm6bOOrsBaTfEWKPZz6u
r26jtXywLpuR4kHHDcX1vHSY2grML6qU1SA71YAps8KgIHyIEc58oaGAupdN758yGFyjIlDAIJe+
r1HuwypKMGeoDXQk2EjxMKM7m/FKqNHN6HFHwVThDIlj6IatlRRNSpYMJcS5X8RmyZ6xRUQO9DZ0
YS/nrUN7jkmxhUUEGNfyM3X69/P0FNI4fNqYwZ6pCbDvsB80XfFocAb0vd+RKEALEIKL7ZFiK0O7
LlPj3br1ri/R/0/iIlqtemlyAt0g3AZLif4SaHDfBtj/79QW32kvrtsXM9rx6/S9COP/T01GhKf8
P/4lffidJuMBE9q3179cIkP8dRy+E3Ocv/Ef2gz6a4pAEQgtMCfGIAbJLP/SZpDs1zNnJEBWUoKW
CFpBuND/EmcEv6LZew5rgm0Y0tGzrPSf4owox5ewwEDUkQTQaMT/E23Gj+YQLFdnjRFeHZtcioCa
70fZA2Y/QTQl4IWbCmPIY2L48TcfyR/IG/7wFXCnhhHSfQBxPX/9N9I/aztgIju8gjaF2dJjwMX/
8hXOUsvfvAJApD4cFF5h0GWL95BOPwu6+8P3AGshHj3IlzD0//4VsJ7bBGNgWrgU/MboqIX5yXv4
wVf6TYKPJxre1QxXG4LhHzQFXAWNDjEhP8teouW6cSpAwu2QPQHrTuhlYLSSeGd8wjQ9k9fQjtY7
ptL+msY81lUWWpGgGHDD06KhbgVPIVi3j4bOwXDUizT0gDURlLuABIDt0r5TP9NZf6+KwDs4xxtB
YAozfwa5dXpetX5zGfTYLTrRKYWIml4F02sG+91Z6T366Cei1u+1s/94JfgVoAmBTBcoqR8uOIkA
yAp6CJPZqu7P+bmX8MLdymbYqj+/d//4hRC0Ai0MrEd41L57S1svkwG5Tag0XVINmJiFfnxsc//x
z1/m959cyuKzJB8iTmQd/PgQLgmaUytdGc5tPeDAwVhCgPoJlfqR+O4nr3W+Vf9dppw/OzBaKMAX
+BdyG37Mn2zTboow8QuxzS0nic4Iuq/naDYU3k26//P39YPQ6tuL4U1hyAhHNv77DU70m1uiS6SN
sgX44QWd3j5B5VdxzGkIJh3Zczp/MCDND1chhoc/eWE8N79/nxneICJyGVxpUJ19f+l8BAWDkuit
aBa7+5TOAjl0JkeNOGaOv5MeJWAJMnP6ynrSX/BJbh9CIEt2SEjWURWZph2PfbS278QIC1/ZJQo5
D81YN02RIBLto/KICpxjFcAHzEAiF9SphzVnuFvg6Ucc8NrST/Vm8881ZsqAOGcDKI+o7+q2ogmi
TwsyOC4RR5p4kJVhByKlgErsSqhtOo3ZmQmpEz9/6ZWXyR4ncP+ALiikEUbTZNfHNvsQuwGCJz6l
kSw5+MrLBeIHgvCSKx98ARAGYH3W06ggYa1d6ROyXQQKSgMwP/L2Q+j42wxiNHrTtgZ0my/o8xcc
U/wNY3BG74AjxzQUVV2WHVymWAJ6Odd3eoOd7bQAq79fFbGv7cqn97FsxhNmXfI4oH7fRdNAMeES
azNWVs3MQCGdhNeo4OwMbQVOJyVmgiMmQvOIJGF0FdNgv4xUfRGAZbZooUI3Uk1rNyzv1KYt2LlM
D9eDWefnOnPjpeY6RCCDDm7z0GbvqWGodtMoucq2GsjI+dyw5IMTogoxnHrHclSie6hqAnfH0elr
YdfV9kwJRozEtcXBxl/yxM6grNPaLkkp7NS5g0XOUlwMXZquCB4Y/Z2SKcRN8LB0n/ItvxBY9dBQ
WACCz0x4O0c2v/MSK/mB8hqpF01aBg7Ie0hy0keS0PoKPABIxEGK51ewWkh/gUvK9lanCxT49Xzh
Rr4ORWD4AiuYEvLe49nZEd0lyx6EgTy6cjnO6gXifNL4Ci30/rBlOFQpts1IsHDO7tDNchHu7cQ0
77s1SCH2EDrbQxcE3OTUjubaTfO2QxYHJthTaNoTQ8zK+MFNa6D2S73m7nLAR/kubzJ98nWOLUTK
1a/3OL1t4cHjx8Go1tChcxPS36H6vp+itt85xrdLg9NsBdWYX4+xHXFHFy0bsz1fRwCIUnR49nYK
0v5C+7kRB+i4fc/Q+BXNthd1kERV7BItPs0QE2O6u9QTOa5x3vs75HGLZzuSfLwM0bM69XKTmO7m
I8Jz1yGP7xPI7tqrKYQevcjbFVkROjHis94g25+qyNkcaDzs8IcI+fVLOYkJeT0FNSk5SRMkrkJU
l3mSXW6ifcusP8+wpr2M1vwOx+ZuD88ErIFQKU7PrI+afUScP5LVm/fIb0s+NVGkvkLzER0FzML7
VhCo3aBxes504Hcxug4r2mN9Nlc06nNTta12vmgdAjEsmPkP5+MKK6QfAmROcNe8ji7PPmDU7a84
hkMUTDbGjhHrswNUKJiNpwCUPeeNACk1rgO5T/0cX1joYWAQwlq8n9Fz/JiETfaMx5jKIl1ceCDJ
NL2fncBvRABeg8pDDxdtYih5RiczpAdpW4JwM6TQVxIjhr5SbOFkl0RB48sGS9986LbeXkXb+jRK
1TwPZpBXaA8jGq9N6uzghyEfdyhtNajU4Kv7A06lQMQb4K8f1tbwsBgsMYd4qCH/ATkjAgISU/Wv
6ApmVadCn3/ACdAAF56rPr4MnFzYuyZtMdKjoWrRTInB478C2T9Ae4ZAJ4aR9ALTAmnRKiySWi63
NYm8vjZU9O5xgBCrlpUGZVpjhteqqApkC+Sew8K9r0UT4Fy0sOUev7esmhqGdORjzXH4cUoHSPqG
CGuJTHyT7KdZrOQS2lK0uBuCGq0wg5gPUlN/YLWn+oCEzPE1GaN+hbSNmYsBvTJfwuS37dI+b9F7
gFDwQxOkA98HUHU9IB02fkBeTYw2l1QXuaIN6GmO80pn0/qYqRBYHWrb4JqgMe3utYH7sWxbKd9P
eGoODkLVLx4T9LZwOW6RfdJtwE4FI0Z7D32GOA0wm9Vlb7hJj+MUZfSkawiJQFVetxy9ym1V/g7y
KLFd9EHbwns/bSx6j0wbO3ycau31Hgpg197CP4BwjAH8fCeGkX7uXUNllcGjGkHfGogrDTz6LRd+
i45UA1t8ZP6cUTMzfkMjmXyQyjGIwBMFFH9G67kWRTth5LzTUI/y58Tgwt6kkVshJvKIECpFu9X9
uxz+1E0VabvIK9COl8vUgMI+WpUDcj1TuLQWtMdPKyPj3aDmHEEWfmr7Sx67eK6yYMzfQzHNcmBQ
1kFdrAvQPiU2x1UUdOJuKF1trLaw5EEH+n9IO6/dyJFsXb/QIUBvbsm0ypRS3tQNoXI0QQa9ffr9
sQYHrcrWUWLPAeZmpnsUSTLMivU7yOfwNO4XSiTUFBgu973HGtn1wtbtHSdEvbPGpshvahrttN0j
6yWP9Dj3od+NwwaIoN3Ng5a/RMowv85sAM4GG3e5QesLxZs9t99DnNVYG/aC/C2sz21EO/O2nZPe
OeZlPGqB2U+RthGIUSu/mDzjHuEJLv7DOGzLhjUXtUkNxDCFyYMhGpXrAe6IdqqH67lzsfaZqDC2
5DnjzKSlI6UJFDlsOq0YOsliUg8GPs/JuCDuxr5We007Cs8eWoIgilDem4XplGvR9SoBCTQ9tw08
GHRVau0BGhtTdK9wYZGboZzNJ2D2e7ZpLV3Z+Yh21Iocab+o2ZTr1/T8oN4AxNxUJVjBEeAC5QyJ
U5iztOYow3WppMyGVhr8aoCJiSMVGhTcopQUkb5Xt1pDDEUxU2aNAgnQN2XMMhZbDyPBnxDlZ2tp
kELua0Tiro0K9cV3Ram0dT7MKpQKo1R3JkCAOEI0TK1d4hqKWMGF0aDcVpGnLETSaqpvY81q6K2G
71Kn6KFqGtLnoSVHYzXWmefe2Brd8UONTA7rZGIFS8L8ZATnSuVP1PiBv86eCjfKjdpi2yOCEOyw
tdB2UQOVaR/NnZBXjUDtRwO5jddG3ojoXgNGITxCFrgjwTmEDqnIaONZ9kwdVU6PbiOb/kG1rEBL
kvTKjap6JZspWg2RsatUK76JTcjk4eAhfsJbNwg1O9pELHks0DvV5AuP4w4K5OKdZdUz/j+2e4QY
oDa/K5qLdK/Ihx2qxNo2maJIzlqBFBQ+UN7f9UQ6iHXYw9/edZbT3sSeVN9yeNiC3aMr18rcT4dK
n+Nd4fR6t6FrMU6bwW7M7BVvayeG9ZDrjd8Uk3bEIxbjUSEU77Yx0qh9hZlnvaWcqtQFihftJSBa
6qMNsw8jaRG3KZ5Ot1oXCfWn2k6N/oAtDrlRtB9TTjDbeQujsN7ERjmvswKzFatS1DcF9NIN6LU0
d6OhS+HneWNDVtBcOg/IBtaet7TvqzR29YXDZATxFM8jWLLt1tuyHbx8j8FT+B2/D2rBXJfKG3ep
Du19Uk7KA+yJEXprXLsRsHg8vbdpSC6M7siw+q4hOEg2nZMr3UrNkjp/sETM3oERICKJ2kN5qI+5
syqEC0ZuJaW31o2CSI6mH+Ng1BvjsZtyLgs5IsErGGfhXoGwgsyCnB/3yPnQQ9/wIkJ+zKr6LU1B
AS1dVJSp2E9CHLqOtI5JAoFKz46b1TTXyh5KIxFlRRwh5k/D05io2WMJuYBKvqE95CceJsm+OoIy
n2arbXrWEpR6iOTdPK+ISoEuVYvZuSPppUIlOTcuNMJUQlozrJsOE9OgMPPud5ZY2RNrzd06pXAP
+N3rCDYb5bcWsaQCNuJpP6hAJVdRUzqkrynjItsrUyxf2fMj+Ahlt63muVSeOkMYsOoKGtVBxRnk
HCeyTvrn0oPYFRde6vpibDG+sBTAKq5ZiKgtq3xUDYg5a8dxJcTdqiBgMtGECfpRyQZMW7Rgy1nM
acK2om6hclewqDMCRvaKPTj6vk6rSB7dzC4MEmHq8jUx1SgJImtsbSLXukIeRTcPhyLWjWnPhhjv
uVqFUH8aQ03WJjSGMYCHqr8IGMQJGmVVv4qq5faVNPSzG9nGGzvrnR0rAMtFtSSdr0yjeLh3RxNk
q7b19HZKswpT0Ka/RoRibUNHeKuw8DCB0CsRYvqvJMOrilUmdoJyHDp9JTu7VSA2tkQyDXOWVkfC
m6LwSunSKHlspYuoNMb0kly7hU2AVkdCfqT26O/RhRt3Cjv3N7fBkXGNuHM+EB7THnorM99HqHgI
v81cldewPFUBa5ZohHs7RErNCWkShgjjE3FxH03DuoLcdQMiLXeN2dfDcjkhyy6q6EUnZV//KGXS
nTp95o5rdZ37hgyhav0+hFslvXIzTzSyrwk4nN/QnyCl0dsaRM8A3PMJF0xf0naR7BqcuFlAvF/9
LRMTM6Xt4RPS8tc9EhmI4IWYVa36Sp/uzWxIxQZPZyIL1Qlf323qUcy3eO48YDmSAR8J/quHX1si
+nYzjWl2X2okEECnNfGFlPn7IFUXSk4cfSOtyXqMCCOsgix0m/2oS2NVa9xbISiLk0Vbap2NdqP6
9A/CN70uHXp1WnVw9aS+ieeCAVHvV+XajIf+xcN143dWZGQ/6JgSbD0znm7sfuKK3tr1uIWsj0IA
zWx7mgpT34Jaag0pItZ0FTdxAsbt6vOGhUcmVgZ4HOSD/cNudOVa9BWZUXmkyjvK0OKt6zWzodxC
10JaBEWPaYRIPOQUQQbpW7LS4C3a+t6wTGtrwz46ikRkR6a1thoKM93w06s7Qy+0x8HMHkIp70Np
tpRQ0qbIg6/tqatFqvbKdqNdpYDqJgmrMURIinZwYjgeL03dlfGWv0ayY2yIcpUDz/hcZ40fruqI
NYmExX6YHVJ5ZNkMRF3UXEAQ+3hvbpUru2IsaVcpIxSRwGgUDo7MIPh+7cCjYEm3RbMicdZ9VhTh
bXSi814txNAZ+Zk2RDO6ARYWuHPyAJPGeFSrqt/GSY5yvI9scack7vim1FF+D2oZBZYSjYcMuOQ4
1GHBFNQc7aZwAY37yRD3NVmRa8xSrUCSxnRqmwSqv/D6BLYLbr4NF798Zbf28K3rLEIgHb2xd+nI
l0OBURHLPgsjqTccUZQCHDAKsXX8gIAQI3KQ7NHdzpqurOw61H5zwFB9V3p6iJNmRpoxprj3YpcD
/9xoV8Pcebu2G+xnuAvpXUxcbO4P1hja6yRZFNPYWcIRpTn/0OH4up1xbpABFAdkFVUyiV1BOukm
LmDaVGEHll6gNdxohDlwME9wvH3+516sCAzvcKBRYRoPkwe2VjQpzyvhJtwpuhtzX67qI/A/VOWy
JvIvnpKtNbDNWdpUIqeAvU2SkJfnzwTg6WIr2E0mH5oGKc9EvawGXoQbOLbeH6VGhl7QQ9j5FTWC
IDUkb99g+AQtjPD7sNGM/rqcO2u1VNFP7iSch5y8X6DFwunEj9n1ypepVsx+o8yumt3yOlhIBA8T
SKeNBaaEHaAq2HiunLTZhhc3LA1D6oLRVbeA+860S7gOTPCZNeu9SIj89Guapava4FqxSRKlHnwK
Wahak1AXFJLstiCuQ/YaBIuLZXr/ow/tDs2CfWtqaYQgquQeBfg59MeuZxE5CrnTPavrtpGW+8ue
aFRRNQ9G0Orx/Aox13wNm2m4pyfGTdJLLXlwQfo1ephgnz78bW7Qcacb9WoGxYEYw+RGD5ZuaiNx
1p6GWGRTAjNhKZIxCdb11BCc5zpxRfZoojlHq3fIjMIFMLqza1KEECXYBmUwM8/nGjb2D+EMavus
HCnriSeFcIVZUQGstRFEB3bNUc3KZO3lys8WTSRSHK7jvzCCRLqCxhDnAW2INyRG0hhyahPV6ujN
xXaQdfPumLm5VZ3CXFUdnJzd1GoMPTQGEihF7es7Ao6105jx4TxBECs6oGGlktBDfYQQ78YsEq/y
qwrQP1BlM1vXZdI8FmX37rh1f00YG7s/3gbHeSI4wIy11K+vrG18J5h+O7iWiE5qk8J869RW94q8
ARq42uYj+y62Xdc06ifKxYLb06hH8T7vY9MNQLr0m8GVw1oXsJZ2EarxnyX1Zevjy0zedsms8LVB
7bDax1djDjWzpXEi+ueWYvh7Vth8gtrm+rgWrUH8eOwWHiW3yr3sGsWShD8Fd7yD8z4CPlOBVtfx
4LIFl7aKXlOP1UCH1Bv66TzJJ9Q+sbZKAAFOIxJN0vAgPrrbymzR6uDe1Ds3hrE4PPetAycLZ3ME
K6U1fNe7IUm2WeN0ez3OGm8Li7V9F11qb+OyF++KAQ9w5QxQnEJgbXXDVWIatknlnVibdyKmeQDZ
zoOONlrh3qs7VLAenhTSlxTP3sahRoKp2OoRQrDSA0yP6leSK82gRn5S+5mXhy81FyBEnfhvQEPg
uz3bNGYdMKS0Me7J7XRWjoENle1UFE4qgrdwVacupZTR6yiqEtLOGh9vcdqExmDXKEgn9ydNTjLt
8rsQJSl8vdHVT6QMFNqGyNgwW0dOmD3ALOy2Sa0nvw1KiHKhCxjZ2kVRBz2/KAk/nSYvP06p4NQg
Qida2uQWp32EGPU9gnumBlyCxmczdIhPC5EzHTRDonfrukwz9vpcqsiPZmhugTsgPSLNz0bw2Jld
K9ZZlEO6JolhEusakUgVtDAQwscRkVJL/mE09xukpGTXARWG127kOcJvkpIwDCEz46gkcIN9L49g
28U40o43Gc1ajtnOhKLXkMv7Q6Nh3qNvyZNjasrKWoVmNDmEyU6psgWptiHMoyjDh12P7ZUH6WZb
oocT5DpV7mNJknGPi4gYjp3T8TscXATF3huEogS1RZ+F/Ni4tNNbskIUoo77ogMO4JX5XFmr4R2n
p4Ha3aiq955W3fwTG9giu+2phfeSjXDcLQnmSOxLXb/TUBKIVSik9qgsFfAuMg1UsB5mLEHbSrk2
FSU/IWRuHjpNWPTSKeh+zYkRb0apjYqPeBgDmWY0yi5QbcIrMt77ZjRwEoGjp2JN0iXXZt+G8zZT
ovoO2mq3Gwor5W5Ve/OpxXP+lgJvuJFG0xNiS/Ag7QXV4d+yx/CnnDoVE+3Uwj8dFDdq/Fqm1rhV
i3wwD4YllVVsN+GzNFx1VQtTS64dflgBIZDO/H2ns8SpQNz+OZ8lur9ojhXqAy3Kn+tuEtNaVF2G
MqeH9YTUkh4qdLIofU5qmgNs0LYiSQYLV7NtNkfM3tmdHVFhnJO5YEPF+E7GrQjX+GRXD8qs1E9Z
Xlpgbhxbv8w8TW+zPHVXkr2i3fZQWNaZbSNnyt0mzg8wYcuHFqPIIcgIPtCPCTTL3/j61pA+Q/h4
NEWbZoAnN08J8eQRAU/codwe8qCX7UYpGhEUiIX3Mhemwqvpiy1ssuottybrOuyUcq967fCgoqjk
iM16kmR/eWWp3BEYW29S72dC4K9nkZcIBGpmUMzGKAtsqRYKEI2m/mo0SJpBP6Zu7CNRSY2DiPP4
JQ3jsl7Di+a6ptbMZ9Bm74nG4KmPM2xrLFGsDDsOMd3izslXLIgaacdunyPjOeQxCTkNTlPXJhK5
7jBB4edAC00v2pjooOsr+gFtuYcILgEQ+NQ3ZlvJfi27Pp3pFApsiRAXKNFBdUywwxyR1NGE+StR
TBYJ3TTuFtlJla7qlyg0ilUHhT3kRy5E2hGOFrs85ls7FTTxHv/qgTe6mGFA3xM1+prJ+wYEqMHa
R52IFNCbzXVSaxC9OVv0xyZP5al3JOUgxvULmsWFbjPSHhXb1Mk4F2SFpIQ0LqjTV5rWO6+a0JOD
MuTNdKqLtiOTdDQqndx67Sry0gHm1gAbDLlmUn0XWiWTDWJ6OFNlCYIBGXKIk21dGpy4deLQTal7
B+AnN4v3quIyTETyKO4kkB1P5rZRdqth4XGXIL2SV1k6FYhopaM8zU2pntQomitoqDSRLFHlOOuo
M2Has27rVDuePV7n5ey8GOrSDY+U1tbXBiHrR+ZSuKGYUjfe1Hbyamw18ztlJ28IFVdZ78C/nggg
gYKoZQaZ7lDenXmr567brlJUBPpjRT2mBbqhaUUQTnPHeJ2C3Q5L2wYpsF0qFVdhu87sXnnGdKLa
pQ5Hqp8n2fSdD6ddJ06Tim+iHDDnyBNdeRgaOwNg6UU808ZzjAf0EMrSggwbnEYamgRWWkO8Bonq
96TJRmI3R2VZb6PGmh9TK0FclA3j+NROMOjKKTKOEx3rO/D19Jts4a9jKYOG3UE2KHZxLY3v2mgt
4Q7MVT8Piehdm1mTPkiNSGl/KEUxr2hWAF+lo06Fa0eqBst/TPqHtgidCH5ehqpv5v9E1KBTObfI
uGW2zurGo8MoIyj4onXs3wrMmGzfDiWayDxnqwwML8MksqOc+F6C6UxPmDxp8X0T5mJg9qIDDSYU
KsTbIZJ/6vs0T5ANJXD2htGjZm5c2utA8IqC9xf99M2MnVZ814YtcbEZhijfmsQod6VKb9GMC6Pw
zTSbn5PGMH+PzSgektLt9L1Ou+6GdKGu8OmCIJggrBHZ2VgOpXrUsnCMTrCqRv0ujifmesoscw4W
h/c+zyctuUrBoLWrymjhdyilGb1pYqhm7paefZcQVg7fsGrzWxdZyYNBFwAdo9KXpOi1dnkXRYQ6
HzEslFhDFtGbTTXUYNcS0oVMVeTFePtO75VwS6LNoybpEUdzwgQ6h/d4UOYoIWwa94NmVYxdcmtE
mTHvMyusipdqToebLLFVbuiRyF6kCkHBV7WmfWwtu35ELmOAD9ulQv8/Ka7cmcW3wppDRzhqdMjt
p5nbBOYeKCcCSuL8SKsvu+O3K9oKGmtr/hBkER56adW3GhqatW5W83NZTfF1YekudmeQp7WZgHub
fgqehBZggu1btTJFW5iF1BqTkbno6assdcb7NG0BQx211u9S2ek/YSZ6WI4hKdiIjATZt4RCkK7o
BG3CB4MkBoNFs6+ttDsCvjnfMHpxD4ZrWnTaaxWxl6xCsR1qNcm5EibGRjdT9a6H8EscmF0hHU0m
8ylsMrbZvmNXctqqi1FqxSPwJfq/nd6ZXLcSiQ3cekaauaYZMP/m3NJW7VzW7iq00uwdOV99jUF5
fFuQ7UxyYajIwrdpDBYr7C0cMnmttuzuK73SbxvEEZsk78cb1VP1V61utaONxGhdlfypClg/RLjc
WPk6qcASM30oN1NTTMySJTuwH1S7XxsoK90r0KDxpQYO2VA+o7DNp5I0YSOOrh2rdJ7Vzk5BHvTu
phy43pN8DPCZAUtzc9Eievq1M9KM7RDbvLKKwnVfNt5tWnfIHLKQHxTZBsHgmnoyEnqAhFm17ipn
T3npVCp8lam5rkMLyUIbxngQhBjD8SUGNyyuIldvaOlkbMo7KvVMQOpFmJkNYf6Qas3wzZBJhGLH
Rv2zaKdq4zZGvN/soPnJq7Q17d2IwA0pMtpYZrSq5PcTxAdgzbRKf+FiM7/pjQVYonppgiwHccuS
/dyq1zFIIO/CzMtwPxidGa4HL8H7nmW4DTF+rldGm9atLxWR3UeRS/+hLUvtfiD+lnKKTpyPAKyX
G9LSDe5G5IotppXuUz6HhbW2+w7dWYNqjotannerPDVmua/ndiCeXfO0bkNZUS6iXn3ayYz4vscp
wTEHwfpw1CnuPB8/GeqDgnPtAC2w07bZnMtbLCCs6ynUDLLNJT4s3HHUkOJl+XCbsKGyPtH/dKNv
hm7QrUlb0DccanJ9FaHXvu6SRpEruMKm8ayPvbLxognhXVgp1rinXWrSjnYrZq+nVNwpFTQtThQB
ZDSNjYYQaHfO2n5tY+PGfiFuw9ERyZVA3HEfdxJ8nk9xsCxnfuKGqVTX7jgV8nYqjGgHDho9lkrC
uhq69CbS7HQJotciqCYU6+nGkQo3Wq73rIuZF9YFCiX0apzh13P1squfRWKEIrCLtv9mpRabVljF
2HUWrTeuBJBXFgypLNYueIW87xj1Hm+O/BCyjd1wj7FPXTvWd1oyoWbUVQmW0efNBisFLi0oavpF
9+wthX1mbtKiMZ11rFv5DjWDl4L9W8U9WBoN4Yq/VfiRZYb7iWOmv2ptwnqHqof+mFW1EW1qy82F
P9JjyH1EqkKHjNEVt0Zq6tejJCj1APWuGPeGndDscmu1uFVaKR5wUGWpgPgnXDiq+hTVpsXaGOQ2
pcg5aGE8v4e1GB7qduGed7M1HGuvw0Ya8xmUT5ZDlbUpPTigvlZm/Z6Otv5sU36/KHoy0bq3DPAI
s9LeuwLlNmdHFha3YzmKtWnBwKdOm8yrAXW795IRfHiUFnCGH/NZjA2CYQIOahx4yM/uUvAwNROn
tMd7dkOtoLl0mWRjBwXdeLn4ucTTA4yCrH6l9sFNRsEEamfVsfjdqKqrbHPPWHyKSqz/d27uRt/V
Hoc5vzYLN18vmK7lV7aL70YPJ+eeDUBAZlILTo6pRIY6t/oTusER6HAo1rxr9Q3OH94wPREgo75y
NQOz2qIzmk04lKSDtFYal7vZoi8BlJqxNWMAF4IeISvYeoXqro2xVbBxajn+BW2/Izpq84ihTMX3
hzv3ZJSR+Wzi7LoSjh7/xHndq3e1OZYN4AQ2MlwbEUcvv32MD5PbjC/eLBJ7k3h2jdUzindYWhyI
0Yvn1u7PaJp1sZdDQVMJAiOuoVTyowisstCuJ8Lm6Xu7w/TaSjP9Di/BeK/cvlEwr9GyX7OJajAw
qjKvAfkjF59T6Xls84AzNFQHB4kHtGu2L6UGQ4rT/JS2U1SsNTgag+856GR3Ai+uOxqaUEL0yE0e
+rxWyxsRQoxgKaYWt1NzKPtTbsbzFW7d4w+Vs/WXUVTxFPRCZ+8pPH2Z66k7vuqlZj5MyCEzwPeE
POulOHPAEuk2behuYyc36FJLjxDVJNYnuaupq0T32teaa+UhxbkE7ySMLRzwo3rCZL4HY14Nub7s
1lFPGyFvIxCA0qwwnyCP0hLreQ7phItIaZ6NbjS/x5JKPzCymL0i5nhtiVVsC4RyrjfetULpiu3/
acdZdrLu2cYTYRQrpTf7327XGK0f04++F510t5rdpcdpjIZ3PW0rOrKq+vY1gfTfxF+HECM4IJpN
JfUvu8pi0Pom7iYcYpr7KYHHwOL1nPl/ZYb9hx4LXKm6wKSu5ZrmGedbXaKZpxablExHQ6/cJx5K
8OIGpLc0L8iTzh8IcRRtDgf7JrAELPXOGOxt1UTSUCTycmaYHt5L+zUdL9Cyz6nFf8bA4JqcAMvC
O/BsjLquEdBMjKHEbc11XmJbDcjl97Bd15weNxx9w/HrD6W5Zzzf80GXf/6BYtznaNTgN7UB2StP
qIu3TtxhLwexDiaTDm+iJy0ird5KNTmk1m9DzNem9pSpim/gLEYI48o05mON9+yFH3ZOQD7/YWcG
z6oddWOv8jbwwfAb5YV+U99vs+kHglgISoRXXDv5Vd9dmFOffmgNK3n46jh//rEj//A+aDKMcYpf
YjCNcgdnY6e70a6R5aXHW+bmRx75fx4PEvniWakhU/n7vXtzl6OFQ1TPdhCEfRbMVr9uHVKe2sWg
CFE4zN/eEXeYW10Y+281hosEg7ms/TP0maLEHOB9ez1DdzbJrFUFZnnJlP/zt/jPEMs///gWB9SR
peDjee1IP8VEcyv80tQu8tQvvMVFGfBhHBwhVFwLFmuC2scqYddsu9/JTgnyY72TO+kGt/qD63tc
iYNuN91/PUUvPeTZei3lwh4OeUicA1aNl9ITbNbDlF+IzVom+lcz5WyFQiXqnAbnWPx89tZMHvw9
Em4hjmmHM8yuE3f/f091vu5avDSK5ZVm2qoZrm2bC9rPr4e4MAHts307RaYDTRP0SCkeR+OU2Ov/
4u/rBLeh9FsCQs5mn0GB20AG4xHkqa0fKm/39d//dM80ETgv+jFSD88+PKYzhZMhRwdzEMcB2STK
9wfIM/BvdkT3HED/v3894vIX/zUHPox4Ngeq3FYrT2dEe9rbRTApt5UCb/5n2F6YbJ/O6Q8DnX39
wVMjeK0MFLunDj9WRJm0ly4s20+fBpEW1z2T6JTzg04Ms5Kai9N7N3C85dm4V6es8GP1lUxHMGX1
wvc61wf92fAQ0GHurNqUC2fzgQtKGBY59kyxC6vmhf4FFv1tf+Hk+HRWuLh3MCFQK54nEij4Y0au
zauLUCHVLaZRGebDeK1o0U7GmNYUF+RBn77Gfwb0zpZR3BZlktNTDLAcd/Wbul63xS/VfdTsC092
aaAzLVAEKBKN1fJkSkXvaTXV0BC/61oA8PP1PP8jnzqf6AaTgrqRxYv0+u8NPXemKJritgnAa6jp
ruwrOxg3lNfJLvF7X+yt62Fzk1693eLYGXSvD82hW2UHa1ttSGr10wDR9IUloeufLL4Pv+m8zCzV
oa4Nu2mC+fSqrKMrY9ceirvsBXD2MN+kL8l+Xt/BJLRuq0O0mgAmrAuVofbZjmnYJKCQEEl2pnH2
BQRXSYMOO2YQJP5dGdtxFWOc5/dBuyaR+pY6extfCF75o5j816f4MObyWj6crVMGKdzm6hB8j+ZA
O44v6u10q75WqzcZOKspIPFmFV+ZB976zrow4/4o274a/Kw8IvkhxQen54Gvip25LdY474gtlpib
4dbaan5yzG7cjXvpPS/T66thz0qjCK1xWAqGVXbzqlrjqHQl6LMHzY9j9WieXB9exzXOtyt9W13Y
pPRL3/hsl2qnaoAKyvs2TgDt/rNzGjff7zGO3dgr7Uq9VU9eYGzN1eSLl4duQ4V+KVT308vAx2l2
Vk71OO8PNhSmQL+Gthav2vU9LrIbJfiz9OQGT5ytc2WsvdXXy1779L1jVG6qho3Q8bwaHnt09lHP
e3f8lKlFVpXf+aSBbMDyN0lQHrCmkoATQb4JkeZeOI8+ffMfRj//6k3mVQ79hyDEf434KN27ZHr+
2QjcVGmfqQ6u+d7ZdC6R5DGdcS7CaiOYS5QZ+oXD4NNXaBI3QEgAOmJoW38vVw1L5hSBchM0ta+t
qh2bdPudmXP4IZ9L/1e0jx4nP953QfYM9frr7/fZAftx7LN5Y0Inw1CCsZHW4dOB7cwqttRAGS6M
8/94SGaICzmWRKqz92j3NcxR7G0CAyeJH56P/dkpf498Okt3GeBKABcxKN5otw7+tL24K31WHZnw
FP/v8GcTBZp/ktvj8o7hlfwYX8V1WkMFDqLeh0geiHeY7UF++vn12z3LE/jPhW1xyse9GyMA/TyA
K0U1BYXb4PVqz07mu+KX7Rx78Sj059RaxeKqvxQb8OmZ93HIs4LTSYwh7lOGBBMWd8Q3+s5JruSh
3GP+ZuFG6ms3luAAQoL0MD6TJcl5/WS2Fz74J/sCrR2DmOjFssE9P/fQFeXxWGGqNNpPRYEz86k0
t7qydqExdNXJvVSZfvKByd62aVw5hO3Qvvp7Een65Epbw5RUhfuDoRksJkBYBCZDll5YsJ9sCa5j
GwbROvSvLGMpuj4cr1myMLlUnJ1Q6m9cIo9mU71QTX36NB+GOPuIMukptWHhQ5uv/BYwux1O/bT9
enZ+svZxUtFxXqK6/o8Hx8fnsEE40A8xyOKFWkRi3fE4YpOHb1+P89kqYCAaYw53Bo3W098vLNJy
KMtdWweDdjVSHtLs6/GeCnFR86W2x16njB++HvOzb+Qa5JgacDw9+3z6IRtdxBUdSVk4pcmw3GdO
fWEa/Evjz+WEx/pnDP3vx5qt2JaZYAwBbAaHg+s3tuolwuINTLYZgzHoQ+0mji6klHw2OVy6XExy
FSuDfx1JHiQyzx0WU+CbMPyVjA9F9/vr1/fp1DAtl9gFFpVhn+3W6kjCChq0OmjLxwoBbmT8cLB+
Nfvnr8f5/FH+GedsW8bCzsIZj3HgJQvjxuxuSGb7eoizkPY/e7DrYi5BB1g3OMHPZp/iYD8eqsvs
y4u7GWnDLhTFcz2D5lmqGe2maJ63QAwSnVa8rz3jzRvw95IzfPivf8qfBM2zIpWfgrsNvjMOJ/3Z
a0UKaoSo9eoAY/xoQbqcBkfrOLp1srH8MZnIfQk/KAk29GwLz/NGujexiG0OTQXdBRua3PHHi60U
zpj5FXXJcXQbIgmwUIwKFK3zbeRB0UuUElPDoq2OZRy1TwTMYBWcDZgj+Og2k1sJHf9n5ArvpZ30
do92zVncPSA+xGbS3SWh0JjANezfEWp3q6enoltaVmE5uShx+mRTiKn4PcRwInwkgeo6Mj3jVpMV
N+dK6/QrHYlLcuFM0ZdN/Oz94SKExwoRTRigWMuh82HnHZQWk9J6qtEkK4FbPPGK18WYb2YMhBu8
4ozJuKKW+h5Zv9WqfXAxFon19IUDY5WTuAfA7cv6m4CWazbDDkRrm8G4//ojfzKlPQAHNlRjmW/n
zik44tHxgXMf6G1yGJBqFsV4NTovX4/yyfH61yjLAv7wJhIsHDtC5TAgw2/gxiSPPYZ1JozFATOZ
95DCxT3k/C2EXwIHxuECqPLJ/uCRqsX5voSqMuX+Ht7UtFSVCttem6rIdPvAHB4M8nmaC+N80r/4
a5yzBaOEroFomVPdraO1M28KtPko86rhoQcY/vqVfvLhWJwek4HM7n9XqLpqFpHqshepdE4zrd6q
ijxCDvkvjnamr2vTb9JZFGfVA/TOHDeKuQ7izjmVKiZ+Xhb7lhlfaH58dup6Gg7CFg59IHrnFfeM
Mr938mUP96YlTgiWcz+hDaucvnqoIwrhOSqIKMqAMIHj5VrH0vrx63d6aZ6c7e+yB/BvRc07xXyx
I0UpxmUzX1fNhYf9dBwNrwnMQ9m0zbPqj1jX1tCxHA+MFmdFcjJQRJjwUbQLV/3P5qOmU8PAdLaX
+8Tf8z4Ose5Ml2VXF7Q/jYe0RCrvbfrhCffXzf/+3X0c63yNEa5kThNjKd6Vh2lE3F6r0THDs+O/
GAe8bPHUczz9/JnSnhNrjpgnSay7d5POVQBpqfbbsxG+z7Yln74e75PSzNO4c0L40Dl4Fle4j1uX
HAUOmcshCIc/GIzhPh8uNf4+Wcp/DbFMlw+7Y9+alTd5nBNDVQSpoW08bVq1ffNfbPUaQCP/Ie0E
r6e/h4kS939IO9Mlt41lWz8RIjAPfwGQbDbZs9SS9QchtSTM84ynvx907tkmQQYR2schy3ZIVqKq
srKqMnOthcjavJXV6gdUIJAxvEXCr9uz9Ucl+eLMOzGycIPUhyYdjbGKxqQ/dSSamof4aybuJemz
kuzmPjaw0X3zCBUuuqy3rc/vjEvjvOFEVDJlRJzPR0irfpLFCSOcdNgTVLi2Z6mHx5jkLjymID5u
m7t2qkm8EzSZXAgn/PzrJ+uWdqXQjNXs8gUc9pG6k4bhm1TRp+93RxWqJ3FS95rSv982e80jZYkq
g4paNQroi1Om8HwBcl1GGQ31rpHzR4iT/j7qc17/a2IRCGFoThV9dhVNDF9gpnuN4JRpwr+lbePS
YbFaEtGJ+6UmLtaLXBxodbpIHImewymftnDi7K10dG9P2J862dIveNFxu9EgEFaWM1YaZJhlNUeM
IZDAYiSQSfQ2TZUzSi2u4G0PNB3cVTm8mW3RPYJEjWkJLSH5A5k4cj8VER8F+BXUsh0NDbAn2uBy
V5ybbB1LrjMoBsJSOCaIXMH70fuglEQ4/Dzo7u7VyIPrb5Lp7Swtr/zSeFa6MQMpbYAON+ERyNH0
YtEj9KlGWeK+69AC6KD2Mm1yQDAz5NAi+SR/iihyePqkmu2TqPlQQGN2G8TH8zsBEKbrD4H3bELP
zBkpG/02gbWDNijo0pVysGjXq01K1QHdYh2Kx6JUQlmQefs4F+S9IWgbqZiUbVYY43bqwYBBpjQ+
wYk5wQsuqEet5OWIrhLQTURgSqjIOsWvfiZmau3GqZ7eR5ixAbMaUfGsTNT6bfq3Gs+GKgesFpKE
AKYGadeWafyP4IeSM6LtJe19rkzeyq68epOAbVCaCxgg+ZaPadkSQOIY3PbAehhH5GaKx7avmr1K
ZvYdOBU9YRU8Pm4BNeyjhBAz8Mlo7Fa20PUznlQSbKHEhz+Pg5PgUHZjVDbF/I4jn9S1v+nPslXE
C7zft517zc4i4FYgDQrF4M4iycnW0sujqHnvUWLe99YUrDxO12wtIo8P2XCNhBhhwfJ+6LyhQMHQ
M1PBVNvnxuvtgV0Lc6fLuBgYiCit6DWWkYEch9h4jbN2d9vEtQAOQR4pPypdCrzK5wG85704kx/w
QDMlWlehboZ7l4cJ+uVJ/gMJQgfO4T1ozv/iXmZaZOMk3iKivOz9gdlE6JT5/pdJRzl0csG3ZfKa
UQKOYi2VfW3NTm0tcnNg6SEy6ZjGwgDqA+Qx3Qq6+AkKmuq1tgTl/+j2i5MDym+rrKljcg0EiO7b
lR5vCvmTh3j636+dNXc1/f/9tVi7XEYyo1UxFA8wptHD2kHKIVrvE4pDtCQ+p9WMC/xLyd0/6Rnr
dDoXZ37IGUD/I9OpCMD6vVh46kfhaIbhrzhIHkYDnQhLFDNw8D3EYEZfrWz3a3dF/gBds6ACghZ0
OexxkEEIYF8qAXZyvs4Vy/6HJ9Td5vYEX7tMnTyapcXLTx3KHIQATmqp3pcs6ToHzaxiQ2cvdedZ
jwzKq0qDb/G22WtvllOzC3+Ncqi8lDkzXlbGXCMLDVeNSYYgd+V329u2roWYU1uLxcyqqtaiOS8Q
1oadZAPMJys7/fpy/Zt5WLROFBW8mxF2nBBiqqCx+/5QxT9uj+LaDj8ZxfKkMVv0UZEagPsl+x1W
AtqQMD6I/hPEBiuS91eqNXPDxJ98lqJqXKfOA6ZUi5ATzGJQhes/Kk+tbb0h3+m8hsfu2NwFr+02
RTvlLj5mj7p9H3yu1yrHl95x/gHzXJycqpknwDSIKgWPl603bAuQS9Y/nfVYQOB5e1ZXx7rw/6oU
Q/haMKWwkaM7kXuXrf4Mtr/i4weI8C85YP69/wzs6Ejv0qdi930txK0NdrEV0PYeDGhSaF9K3R6q
2xnMDGAJaEr0fnuwa5YWGyEx8rHJdMaq0pPuHcrkfkxe6/HNC8uVsH255c4WcNmSp1KgUpGSgNAB
yTf1WxOvuOiVMgeFLhUKHRryTMuUF0Op1UL2VJWev3F40rwnq4ZRY1sq2yk7jIPL4BR4YSdVWxvX
ZbjUZG6ctBJRxNEvOtEDv66LZIBBgtyOi4AS0C+kpECdWLbcw+kGC0Ts+JZ+lxYHv3sQggOgnFE7
6Mpjr33V+5cwC215JMfg72LPRe5wgxxij3TrtO1z15icSprFM/aR6R1mnD8kNJuOzrkmA1w0vHcB
sRnC03aXpDqC56NdxIexejIa+HoDx0oSG+AxEMS/9hzuthpdaLy3dVrtzjckaZo8FyAjczL5mMI/
lVsPMboo4qbUqpWT4doMn5qaXetk70NPPoESm02FR9j+aqiFQKaFgov+g16sjOuqMS5nc/Vjrn8s
Ip0/9dyUkMNwks6CFXvaioJuN2jI98e8fYSnduUougzi2mzoP/YWga2tx4z8DPZidFeM0lXkT4DW
0Db761P93M4iqkmmpxS1Po9L86B3Tbem/JFrO4Xm78Iw9yaIptsOcmUiufMBaCBbx/5Ylv8EOYAa
jvYu3vjoOhX7cPo2Ng9CVj6F0AavBO0rs6jQdo60Cy1sMKQuvBHEejlZ6EM6suY5IzTf3gSjy7bP
Vrzj8ljXzuwsXLGQlECdOSeczHoa4odE+hSu1RqvBMozEwsHVCYFPGXJvDWeCv69d3R1f3tlrg5C
IfVCfkhFOnnhCvKk6H4WMFlq0H6BVh1GnOA1i1ZqIlfHcWJl9o+TXdtJQOtDESsx8W1mtCNh8X8b
xyLiR0JgkTfCQoeSed66wNhciabF/5MVZXGTUzUgmOyQFsoLyLi1PUQ/hN6VFO3KZC1TF2ZadoYK
fyBk5NpT0MmuArzr9jj+3NvPk2H47r8LosjnCzI3NjWagY0xmx5C/aiNMTmKDLAayoJhdgSKa2dB
v+vhwmgmYwMjtTPAUBF0GRTzIhSmb02srxzb8xrd+qjFxs26CAlngdlN289m/laOqDgiS3kAcSvF
m659uT0JV+PEyRzM63DilHDBdlkkz06JkF0XWrYQfklkiJVWXsNr67nYxG1nIfJmzZs4jp7bqjyk
2afbI1mzsDg3cphxzQERSqeHgizbyc0q9GV27FtLswgT4Guhbwciy4khfjIjJOXNqTcpj43P4J83
VmxuB6glm/oVooyVTXcll3furIvoAZkTBfbeY0OInxBjtIPWKdundHqu9fshspxeOGSCvGL1qjPS
hMPZb6mU7xerVlcmuS0h6JyUkOWh/ACNTl860LLbyXf9VWx+3V7Da94IY55BHUGyZJrCzr0RPtG6
GCzstVb3O63AqoTproWyW1RWJ3Te3cvVPLW1mFCYTmS4JqC4kI516lZ0NB6L78aD9/ZZfq0+8pVC
55X2anIUJ0NbxGbTUxH0pj/M6T7Ex/DdeIsfx1+lZaN0DMJ042r7d+3Fd2/P51WvObGqLWJ1YciJ
D98EGYu3fNP/hsZJe1D3AVkEG7GK28ZWFu+PvslJKDGlIhczmFqcsQpdUH3OlMF3+mqqu9t2rp3W
p2NahO0ACoy4ibCTKtYefP0h6EPoHdfAJWtmFoG4lYJKSZvZDH21Zg/xSmGHH7eHcqVIeOYV2hzU
TuZsNEdjbGcjqDbbqCR8jT7BfEDXZ/5VfUP/JVwJw1fPvNPJW+xoBNrEDtXdDnqmd/+7YevfGhc0
/SbcgWzQbOFXcZA/QdJrvSTvt8e6Np+L+EzcRA6zwrKifPTmu6zUdil+vm1jdXiLANKNsQStP0b0
B6VxvG+S3RzCew2eClDqL/nX6X54jl2g6PLOXDm4r/Srna/lIqBwaut0zmI7sewSHqcn1RHhxSpo
0dz8I9rZzli5I13BqOj078uaibAoJb0/bWsn3uONaWgVjVQ7agFvc/I0a8SDiVRcOa3dMAI+/5B5
dy0M1aMrlI9RvLITr6QY5g+ADlRUZRCyyyfNNEy+lWTIOFo9ACXIoKBwc0bRZm1HMMzRfgz0zeRt
0mKzttDzbJ6H73PTi52Tm1AMyAbt0rF+8A2nQYbRMO/ifh/GD4L1lObHqvyaK7vKgGPW7tAgFvKN
Iv6SpO86jxQN9vD4BRoI2/JhU2g2Yf9glt7d1MWOQe8k5D3C1zSvXAsFmrro7Kb6BjM21H5P/pSh
c3MHByFMR3sEdLYV+Yv6WE8k+M1v5iRshEZ1oJWX5DuYLYp0j1p7LiAa0e8zYedFez2b7CbdT+ZO
H3dV9xYPD57ypFH58CMfurGffnjw6bzRuVWkuWtNz0n0lMmuLm9pjigKCOyeIqSpx60IyVKTvaem
I3rwfd2Z1ntevNBN4yjZIRlfZlEPKXapeBrlm9ls01ih7eCo6fcR/Kn5Ueg+B8YXS9lU0zGuDjks
WGW8N/LXNEZX5bvXf8oJ5tab0d3lKHKOu1h5ytg/Ijl3PfyoVboMn/pp2xnyJvRsNf0q1v/kRuhM
gwcFzSbWHwLTAb+eRW9C/l0Zaxc6dXpvnAb138JEVKJU72vBtcIPOQf96P8jjo9p9IQeqwO5BbIJ
0V1qbnE/J8o/e+Vd6m2n5ndTOpEF8d0TeawOOt34Rw9NQFAeO2iemuygTfDJD07cIWWxqcV6L7Ql
2kMgFOSnRIE7Pjd3ZvxVEbVtCsmGtdbYdAU3odNHr4viXGifESLnkR2JZa/SgrYhBjjS3thXAGva
DfTPR8g/6eZ8Vh6Mz9UGD3sTfXsN/XLNvE4ySqXND9QsavLn5stEo/FTxjy8kq7s9E7sZE+zAIf9
5U0/+m52/9E49Zd6U65cdOT5T15szDPLi40J1ahuVBxqcxisUfy7L+3piw/bG1dX59XYGA/Fpj6O
d8HecAs32gmDLbq+u3YSXIkPZ5+xmP+gg8vH7/kM2WmdHNOeq+8Ixv02//o5sznhXOMY21+tn7cj
0+UtSD+zuzjmOnQERtFoyMv7bpB+K+RNXRR2q6yNb/7+W9O8OOnEGKULQ+sQ5rLTR9VRDsEWRksH
Cvlds/EO9V3rrOWU/nR43bK5OOHSAAKHxmRO03eU0vbZtlTtakMC0v3ePDzS0+T0K960NsrFrTlR
qiSrZzc2rHsFWYHhURHubi/YtVP0ZMUoKZ5vlWCEQDqusIEe+Q9Ru5vEbF9ESID03wedImYyfG96
2TbiIIYzt3JG+i77sHuJ47UXpnzbeaxlG5BlJXJhdXwKl8EX0Bb0oewjN3703B8xCNTplVMNnFVm
11sTJFC/bZzevYcC7u32nFx8x8zDIaNaowAzQcFssXl6SH4TOM+4Ro3VVjZhWSe41sYD9NS3DV2s
L4Y0ESs0gBLCl8llK5mSQldDlJgp1UHIaBfCRlkF6s0h58xvF1YWe1LulCkZaqwArTIre+J+ZufR
Lrvz3vK9gtqUnVO9+utmxoXVxQ7NIEg1/BI5cyF/aaJPhbbtJef29M1/xK2BLTYkKUuhFlsGBnsj
bHdwRX6RBfrV0Hke8wd4tZLfAm0Pz7etXvMObdbeZdVoK1o+9GIaM6UOhlXqgTsR5TpRfu+rg6x8
vW3m8sn8ZwL/tbN46E2q3CFgwwRa3OtcCVD6zr+X/xEsxz+ab9lrcdAegKc7lKxXLF+cYbNlWO1U
yjgzWmyxdL4xIQYRxpAL79l1e0O0v1Q2NIi7ev8Hd9eurOPlO3BhcLGQrV+2IZrD5LYfmmNIangH
AduL8a3fDrvg3nxcTUdc5LIWBheBVdDGrDcCDJbadnDpy7Jl0OXc1LbZOtr3EuV8bu1PmuLkodJm
Sd6NItYGV3oyd91HDohm3Mgg2pvDtNOfai5GgdMglmiPd2vn1tUgw1sA4Akcl+KyVj9KeZ7JU9rD
Zi3txO6un7NYmr7mNFe3xQycVFVTBue1cBq9MY3CYlq5bLW/253o6BvhWN4XP7xnY1ORDnlMn/0t
2hL/jbPOWtXizCJCxef8/GrNqUUhC7tUlj7UF8lNtp6b/JA/TY7mlE/tjxV787a7CDon9uZfP1lM
TZCTJgjy3jFke7pr0NO0FSfc1WD0gSm1vP5WZvayAWF2nxOL83Y9sQiZe6KjMtY75jd/tEvy1Nts
K3R2NOP0R7t+Gl1jJ+wjGAJ+D47xrbgXjtEKOcPVM0RH4VykSVdUzcXqVklRm7kyB6PkqEoQvP26
Pa3XB3liYBECDHQ4U0Ty6C5GyzU1kXpTIycSzVc6NJGtKCxHgE9lBGgdjSop6MD2BqrcfXCHHpUj
KZpNQycqBOUTcLF9bIIX7qs3U6PZG6rMtQfG5TV/XpOTz10EkC424xImKI4efa9/679Pdq5vg7fi
7rWw6zvzA3BX70b3yv3gSAjSOaP79tctMOefsGRjUQQVnTuNGUunfSl+E9oXM3QskxattTz41cUn
wQIBHvsa5O25A0adVoZRTfyaqHVlU/E4DOLu9vpfP+0MevhMSYIDxFw4+ZAhlT7OEXmChRZl+Mf2
casdkHsd/2ls/5N23+yq0IHcfHvb8NWwdWJ3HvvJ5kKQClmfBrsW5MZqMR0pUzt+Pm6C4OO2peuz
+O8IF7dKhEi1qfGxZFpfwvAdEdXbf/68Q5aBiTYXel7oHuDSugiEBjKTfu+XuKSPNiBJD+/ZGl4h
PIWp4TFd6/e4NppTa4swCBhsCuoEa6P1pYVdF/qh28NZM7BwCN0ItUGaDejmmyr9bLq723/+7LQX
06XwWuX1Q6fOErQhyaOiQO/QO53xo9bcvNnVIQKeG8t3bhu6fGGxUcks/68lc/HCygeFwznGUqig
0EHrPRnnOHpI/Z8+4kO+rDhlljRu1llfeoTekcZp3sVO6yAQzh+9pF7x+MtMLd8DZxSd8ZzW3GIX
Mzsi4KZ0Gd8T/5ZsEAMNXUW1nR8f6VIiIdKIK6/Ya1vMMukAAllqzRDi8y2mhkxPQDOw43utOxrH
QgGNI23Q/ro90UuPgSaTK6tBpz/dYwBZFxtARRc3qVMkkSYylaLofYpzb6VevLxLzSYMUWeX0XFr
0ll2PhRNASvQxphQipfC+JRNG1Swbo9iOVvIVoqqCC2NCp3cjJc/NxEHOaqyAakFgM1uKSh2GO9E
xOenYO1isQwYs6WZ2IDOaYOWogtEWwkblhfmqLLO0kRI4vShaI/mnT58pOZ9aGUrO/qiHDcbpHPa
Qm0VVJa+BJ7lxRRXoj+qdp1MTsfJLEr3WbULrYcofPD9TYd8or7i7ZcrZoka5JqA9nB2sL/n0yn7
hTRYgor0V/cq51B6Zs1WWWumumARk3RrJnoDiUWPEyF4cR0YDCGHqwXq+cLtIRPSd507uIIt2BBH
bXIHbnbIw9DsmRNUUGgN5C0kh0m3kRlxBBf9ro3hau7aw+pyR/BZtEBxbPOOvChgF2bCu0rnsyTa
k9r3xlwpwfzpETkNon/GzczS+sfBpi1XVEh8FJ5M6C7LzTzuzu3ItsoOOio2N6L/jNuAJqeeb0Hb
3v2fUaNV7viuB6+XSQ/x7R10kf2dCXPI4MB2AnkuUK9FwKHnB6nHVBpsc9yHSHv5bmXZUe3ob/VW
evTuhPQAyxUr8Dmw336uTfpFGmtpfnGV7cSoy70I86jneiiAvpiGk+2/PeUONxnUiDI73Hvb4u6D
WhnJrMJ+HO3fM5Xc2g3x4l0NLEIiUM30TBARXrDL1EhWGUOl6/AG0C8hiU6Xf4k03alGtDVlNQCw
CK1u912u32u0SJBz2oeRsfJ0uAgzBlEMIguQmLpJF+VyNfLUkgNrQi9I0Z5ycBGt2LyOkV7TtCE9
y2Xkik26Vo28iKKzUR6DPFioD+Km59teTywk7wMJXbLIeqzKL0UP93qt9i+1kB/HTN6gvviIECKd
1FqFvLzaPA+m4tQKLeslrAy+/1D4w+uKY86x+2y7/PkqwGgw8Mio0S1ie1WPqAVWTIXX/MgL9SDC
eK9FKqyN+YOpt44/QPiWtZ8tOXkStFmWTfkBrPvr7c+4uiDARqiLwGQtL99yhoxKoj+IBmVaXs0a
xScL+qrSdztTuotRvUGF+eO2yeVlC0ekPvqvycWWkKsRCdUMkxWOr6EsIwYzRtBuq/4uD1ZC/kXU
WxhbrP2g+RYCrRjr4EeFGh0BSUNbewFenCsYYWfRq8PdTmYxzx0MGfoxajPFsMVR26DTtitiGWUV
ZSWWXfoxVAtzdZv4Dd5IX9xpfENoGqGZOYc083nMxN+6qaFEk9afp8nI32+v0uWYLFXkUsiFQIfl
ZZn3LlIFILNmeHTBIeMOLb2vdO948UoC9dL/MGPBaQPPCHhfYx7zyZOLwpTcNZPlUZp9b6ItlTEV
nFQp0vP31aCCfntQl64HZbsEyh1yaK5tyysbCLugscqZsgmrNjQx+87rNvGQvsTWtOmyacXelRXj
TqXiEuRKcI5FuAtDE0klSaYYnP/odOkxGZrXbExsNfP/8l6NVLCETzAo8G8wSCw2lTALA2aRbthB
bbzwO/M76BAQPYwUEwKntX7RedecxS4Oecib5nupQmp4yTYrgm9vUURnC7dOrb5J2u8eFHQmIrho
bNLua9b1m9srd+GOs0XVwEVgNyHbsthiYITTGIJMg2KF6mhhtWm1X9641gl3xQpNHBr+zlaemTjO
vRFRn1G2MvjlquFxKP7RKg8FlJUj8MInzJlp0mStVC6/APbObaAdWJiqb3CXnyGCEFJV90byZWxX
9u/Fyw6PYCCI8nEDBc267HfrGmU0pQROSYjLpCM88A3Qw3LYJ4MSHcZW++0pfWOXPij7osvu4pGy
U4Vg3kaOvGHFOy/2HVlgiSYVLoYgW+lmPB9zX5eJNcCsZkeyCsl/hcSpmarKJ0Xtkv0EXYHtq+1a
3zT769JNZySvDNSOQxbk97nZEq3sTinpHXNd9+C6D+7hgX/bzj+2W3u739s2/3jYbrf8m723d429
3+3s1x0//e9f1MmzH/arveOX9/zzld/H793Mv85PzvzD4S93/slxbNd5eXHv+HG4w5Y7/8TfDj/m
3zL/1vk/3J+H95f3w89DQeGfjzvw4+dh/l/4zsPfnhs8gkWDB+pMjQI/0GIa1BYRIVT2EHwFdxRX
HwD4t1589PRPt/fo5SoDc9LZO7yM5wLDYo/6o1ZOVYOufI7XdXOjUKgdUgR/6V8prN+3jV1uI86k
eSfRGqtidzGoVOn6ULJCw46T4rkOxP0A8XWDcE8nr5XFL90I0gtLp3EFnKNkLumOYl+JusnPDMjC
Yzf33uuydIMafTa53mTNB4KUt4d2GYXoQme1dGjr4DX8kx49ORMDKVYKJQoMe+rU6iB6aeKiWJnD
O5iu4XkvAzmmADJBKce1hVvZ+Q4Ja5qatTqG+LYz472E7JQddmPqDqOeBzY6ePq9b4zdAVXWdwNR
1pUswLzvz88RRcNT5nAIz8KFxww0KSKQ2xq8Oyw6vFJb/GtsNut1ZmL2o5PJLOByMKSqY/FCKbvL
O2F0tTFv9xWq4045ovupSNnPWOhKp8+SJ6UVS+f2cl7x1Hnn8QKBRI43z+IL0sTzArXjCyTI25y0
k445LPpqNn5NwHT9vS14nWhdhUiA59XiijilyoiCFNdd6lKuJNyL1kMKi2i2ll67NqZTO/L5rFZC
p+UDkjUcLii/Sw8eiqphbTplsnJaXvMQuDI0BQ41zg9xca8pvST2WwkV0DKXXsrC/4gMYWXOrmw3
6N457yWexRLx8XwsfRAjtJ7wPKxQQ7drpXM0KCDsQFuDuV70iOKLZ5YWnjBoWWAGObPWqrSfhc8T
jhf8agTVlrSUmhZ5vvZ7XbulLqxstIuy8/+Y1jgAgHXRJ7sYZNT6Y1P3Mg9vOj79JyCfqnhX1s+9
vBPRdFTDY97di8Ou0LdN9RpUUFAcWmsLrGnKv9/20YveqeW3LKZBRT7PC2fn4VvGfOc3j7n4zaMV
UtGOnXavazv4QBPvAPct2pwbPd6O40qy6opbcTXSZZLfMz51eSRKna7kesV0FJUI52JbcGApa1WL
K5tEl1RODDAjpF2WyY62aU2l9ZENoz/tNx2dWxgrf+XjtCn1NdapK6agRdEVwozM5V9d7MfS70u1
iBXdFozqSxeOL0WtHdAa//Diol3xpcv9whUZJmg0r8DhXBBqCdAJlbk4e7Ei7MrS/FBi+b7NrX9u
u8nlkDDDixDSQuIYpCjn23LsEKkeNcwYTXcMhhThU30TUozjGb6SIfrDAXZ+Ds2hBfY4aLsgXlZn
dzk5JCxVqMuiC0xOvFH83odN/25EsuBCVJTeq5WFEDks6sOe+ozQf4Fqo4y2SoSc3waRNvOLqjRD
hPbkxAkm0CszOmS2w30l9Pp7ArU0UJqq6H8logdrTRlMg28beg7UJk81XgANLVnB1gOd8ntEUg8p
zCnU3uWyL5/FKrHucaOh4ZLed5+KoCra3aDoGXm8Ikt2qgKVCydLWH02oMD7VIdN9A+aes0+yob2
l2dEzb6WrWEN4XK5gbjMK0g1qYYBk6C4WB1Zq4CZR7FlZ/k/inqI9JWgfO3P5zFLdozl5G6yuN4V
VoK4bh6ZSOHmPxqEQqfeeP9rBwOD/K+JxaILkdBVPsLqtth5LgKPdtQbjtG6Tbq2Y/7cEBf+RfMg
LsbbFfkra3GKdVqQiUOSogNp5zZIjDkfrjwhL2CP9EEDONnCMOSmzq9+WzqmsvHepvtk16Nu0drv
hSvav3+ajr9F+OJ+7fS7MtHUKUj9oQPG00BeHAxTKJAXrnOwewrCBzIcNsra8K/s5DMT86+f7K5m
6vo+7TPTNn0BXEQ8+PSvi/3dBJ/Yps7F4dPthb1ywCAWCSuAjvfw+FteGpDBnuLWzCwbGXJbV4r7
Ah0N0oCO0CEOLEiHSiw/1Yg4qsjomcFgo5wNP1/gGjrtI3K0Uii8fBdRgadjgsQnAgzGshhvVVOU
hIbg2VKmvqoqHec1sPe8BhERfDUnaeX5cPlc+VPHo7jKS4xL9WK6tSIZlTJEQzwtf4RIrEbmzzJE
PwbUS7Q35JUL2uXg5gyXSTVNNjh6lv1svDcVlLUbctXmdKco3gsKr7bUdg8qF09lWmtgu+JLNCGy
tlTwyOWZi00LB1IFyscyyXNJAD83mtJvocGQvGzl1n65L/AehCwoF5I+uJBt8uNCF+QWpcFSD71j
VBu/+6mZVg6ey6N0rk7xVCYNNBco5sk92RnUHz1oIVEvVbvvYS6+xIGxFZR8ZT9cLhFW5vZUcmgm
R+kilsbI94RDGPhOUUsfTZHtoMD+NAiGZdPykDlSbe5ub8Brw1I4uslxEfW4/pwPa2ohXhek2HeM
/FNWNI9BaND5tLZCF21Cc5nRAPQ1F3dAfS1zgok8VGku0Cx5+Jrase2Tm9l9fHE2zstK+uqiawNL
1KzoeTLgOVKwdT6ggNudhwxs4Mi7yiVftNsdazexSeXcnrg/M3N+UJwbWrh3r8hDPIZeQNd7+qd+
XFFDjmifBKrkKgxy/huYg334+tV9sDYPT1t7P8wD3z1/qPZRtUtX2xQbbfNhP6s2OW5aEr/sNm/O
3cvPn4e1fOnlbjz/3MXhIZtB7Fc+8yIYXeSEbRbuMrCvG9mPXw2tl1Zu7Rd+BQxARtCV9wtKVNC8
nS/D0KttE+l56FSRXG50LY/vCKPhxu+5iNxeiQsBKglbcz8+/Y06AWDJqRZENHt3tRQ6o7+dJI7n
TNxk07uXdHd1/N4mgxv5x84QDkHSAVNzUrTGh52eRtsiFoFYPVbeL8PYa/1KdJcvAtP8YaZKV5cu
Qvi23M1TNfZxqerAyjJSwGSGImKfldUKSVRJTx8gtQ91R9erGIIxQW+buzyXtecgQblEpLPau0tD
0w/uKzx+tInYiotUvPzSQ07UuVU3FuJWEgbhYIphpjpSnDSCk/c9l9YyLZWvrRGioE6hEgnI23N+
ZXk1C4fSSVzMqzsnq06ioewFFglohJr7+qjB1CdPsSOEK1vsyvTxKOPOKvEMviQ8LuOyEJWsB9rY
tneaIMzU/3d/PQ6GQIfTHNjpC124aTv5rZJUjGPyuvcgELc1pR8xMVai0uV0QWPKG4mXmGJwwVhc
KqGiRSbe64Bvkh5RvZ8lJ2LWpivzdVlHmNlST8wsVkU0c7ATHrI7PboSr9kkiXY89tph0KACLiyr
sdt8SpzYk5nTLA02beu1dtRGPeLhobmG2r4IOfPn6PC4oj1I1F/2c3Tw2hWZNGh2Ur6k8jao9ooK
hh+ggGG5rfXVyP8Rldq2ivnv79qQb0Trn746xsmn26v85/l+FqsXX7KYf5J4sBzUfEndTaiD3bVc
fLK4PJjyveXJpHNcCQipID+J9asobv3pcRg/q4Ln+tFdW8Zggkdbbu8rI0LhZZNqoK5CxYYtjDzz
V0MP7TFfFf6dT97Lb57rufrc6Lh8VAtx0htIg2hcn7568s4w/hGUwK5qdTew171uchpiAE97aU1M
6aq3smRzxxwNZstkiG92et6Fk2a3SZ/bbVPnbip0P9VGSFY89rqH/GtpsS6+6XmqUmFJoUPZFEis
BdtGG/Z6u4ZzWLO02BpyyqJ5MZZ8RXQ9gQ0PIaWSPKvtdsXX5m++XLf/jOmCaCgrTWMMoBsMS881
6WqU+dfkvmgnNw1fWiHayFNF/Hcm4VESd7JyD2xatRBoeE+sr0rxbpiQXrXf+vEhFoF8tk+ZlaKs
DVf0e1N8Ga2VJ8/lE2zeHMTwObtPIXVZw9CVxDMMmCF5bnmPsD67RmW8+JKROM2gbGNZ3Q7i5Pij
4aaW9S32PqpK4ILqhbvJ6mjAXSt0XOZeFx+0uGpPgVoO3CM1O9PR4BhBIouo0lvHOpAdqL+dKTzU
4nPfgOwO//pc490PIoX2mvlW/KdF7eRcS+VU6MOUQJE1wcaKhAcUtzdNUqzcjq4NETtIRdHkRL/B
8mYg1DHPGYMDYdCEiM5v6HWjkR6rdGy4OHq1sOX/9XYeBSWHa1tmp/HY2VlnJisDvrwvA4Xj7WlS
dtSI08viXKJ4YxSkhJmoqr8PvuLmlvSuNLorD+io5dqb5/d7E/1iiyboVA1e9F56ClV1q3V/zf3I
SYET8vgmwc9Dbll+yaGaSYqETRrFcv0kRzBblXnzoVgkRvmFGHRJGr77fpQdgnEK0Q0Un8ygXaO8
+zP7iy1szGV4Wq24GtAtdH67Mdpc8tRA0qCJL9JNYFqlKyuVeJQ8Km0dfUqQzfagP63oLUjS1NF7
qLrjUJNZupYUn+G93g4q1/3lZJXmq9KJX7axBXuThl+2jexk2q6r9qL+kNOSZvlPChBRMb03tGOb
rgSHK0fBmXfMv35i1yspGmUgIGxylYia9dtwyjZ5k6544fz5iwnXyB0yQI4d6UKlJkF0SgI3oNlx
dK9LPhyc3/6bCTyxsDhpJMRNQjFjIKn16BtfBmVfp+AzvyjDCxgL7uKqfISmc8XqEq+IQ5+Na3Hq
eDFkparJuDTjszR98QRvl4j3QvZchb+TZidA5K+u3ZqvLhkAaNAktBCQGTlfMq1Ro0wfGamqEzE8
9S4VGjvPrBUKxSvHHA2q/5pZTGglVgEsQJhBYcgp+l0Qb6DaUobXnNLG2K5coK9tyTNzi5kcR09u
hILQEOfPEhTo0UOVbUP/VxIAi1Y2acadATm8n0jBUMP52yTJvIz/GSsCR+dTmkRpIjUJB5JSBxvZ
FJ6LLN13ifnfbLYTM/ON8GSzTUlMHXcOf4X2WjdPkf51WgskVzfaiYlFLSCH/1xsB1YtngRbhBSt
E1ZC1W33o5fnfBBx3iCr4WGhDYKdMgCeHfx7K683t7fW7MXLiEEi8/+Rdl1LciNJ8otgBi1eE6pk
6242+wVGNtnQWufXn2eN3bIqUVs4znG4PbMzZgykioyMCHdHuQ51IKT9uF0e1uiwMIGahXqB4sZ1
Ao6Do1R3qOnsQY+/EqZeez9cXEycGwxVs9LaBCtTS7th/tIieVN0m7qcbB18epF1L1I0agPw2EB2
VTB80Wh9c3q2+k2v/bLUO1H5VRq/BMVR5QerK5y2LB113AvGD1MHA363hvy7MjsX38vNTpnVxiCW
+N6ongsi652IV08/bFN0lqP3b6gg/JCsNRqwI8gtyYVRziOEuWzGHbiESQ4WG7BOjMVMmrhwwfdt
94lKROXVNFbBKexQLKwyjBbr05MXeDAVMK1Cn7ARtBFSFjsoZ2BP21bkmHcZpGjn5kvV86dGX9Mq
uvbYhnv9j2EeHhYOSpZhltnr9qUfv0vyV2iJTmW+lM22A1e0QAE12tf9RHptxfdeOWMX8Qk305Hc
t9PQw7SOXoR8+D4i+zIUKwd5IX94isbOoiDO5SKtVQ/BDCsJPPqQtn48v6EkDufuKOaPxkQpsyAB
uKrLDnvKpmnk0AISHPNzlXROCtHG7l22NjW61Cl9v338rwVEmAKQOyJQZ0RBnK9si6LKqxkhWtm/
TvM+U7ZK5g1K40x0E86/2mCfq6Cs3d42u4A7/zMnf8xy/jOlVBGsAi+60RpsOXVTBISgmXc7ZKea
1oFYkl0GP4YEbdgNylhHvOFtAdxOc+hnwlMuO7Jho1M/kSLSmft27fvYwi8OA/ibcPMD14QWXPz3
sxukTBSjjgTMiq4CxjxDkrkbiNU/BMa2Tb/PdGWLLFtVWMB+Zo/biEIZZmXcYjqSeNogmSLFYLOS
vAoCuMIurl4H81nTjt24iaaeCCr0NSBgF/5OJieWHvVqtWuHTf+t8XNbVqd6Lg0JWx7tvejptsmo
J8Hl9fGrLNhp/zarMrIaLzWInKaVG2kJk7ucDIOLEtBaDuQrqrZEQMBVaYcsqDw9OAZiQnI8l6pf
VoSWqJV0w3+xakFCEkAhiCZxB0HAJdQYHXD0NPtuZSLRivcQehtG/aqb2xoS5IbxLKjCymD5jSZD
QB73roqMAdrkRL4pZxBHc6wF0yChuNWS2R7lQ6gdFOmtGZ7KNczy4o2KMjxq8hZKwKgn4MnMXb/o
MQdzi1BG9rv309v+fvh0757DVdTdYjczM9DGAOrIQJl9UfwNhUrpI5rH9ptGUDki5IBaDbHdzUow
a/HJKGbIYjOIhgkGAWBR2tkxlQM5K4FwjG30OR+99+M/vzy0Nx/R5cx+/9OxzLqWWeuyzxqZt/j3
7H+nX65L3IIcDjb6lx83X48bZ/+ILuVfb5vbDm+BycOnKqzaCcQHU2wUuROV152mBmUPqlK7tdF9
HZ9ap+3NWlfUoohzMgSEAvp24bqwry7nRBzLPM1BDWmztmo0fWPQLlmJ466tsAJkpYoaroUiIf82
ahQrz1Fvj1Gz2+/f9s7xw/O/oRj3zV1Z4sX9dBrOmSXOM4pFKAVWBEv74xHLhkrnv1gYqFoyGDAk
K9CCfDlfcWmVSRsjCcIa5d+P3m/iYzvYm5Un7Ak8dO5S2UDO7XADkYa8jNISdo4fHz9fXl5CdMS8
oIzJ+mIo/hn/D6bdg2tvnr8q+/nrGTxj+OtrBj1gxP72eHvkJwWQ5RcBxAVwOsCJfBtMA9hJgZYC
7BR2XLb3wAagWR8d+5sNOvZXjPGh1j/D/2OMHeWzozoa6AbSamYMOAQgEJ4AN8BQNwwpcNvUoqB8
MoXmAnTkn0rXnCcXpxaNn1bLTB1PsIctO/bs/DMswgmXsGbz+lye2eTimdBKp76tO9hEBwjBjxTF
65y8YbQpwL+//W/+w+HhcHBXFnGRdOYHyz0T+xpk/2IKw/CAJfG8F/+7fbfmVK6ed+lseJyjNUJJ
rpqYDc85IlUG7/ngY6e+rm2TxWOAHw53Q4FkvZEgMglD74639cndmoUFVP1kAbgchLsAGizA0UpS
FkI6/7NSe4O8D17vOh5aCSr38+Qq7Q07AysvjevH/8wsd/xTJchzKsEs2x8gnuzt97cWoHEQiNjg
YAZ0HJ1x3hPBTcl6GBitEvG/ZWQ6weUzogMpXeB0OisX0wnusPACZx/G3RcmJA4oxIP/OS3YRM7x
9AMHhx0edqPiqmSHlf3AT/w64O+nw3RCAWG2cIxXzjAfgHKrxCO5hDqoe7RYnX0V+zJ80D+3N/sK
9i0MjeSebtK1L1DYlubnBWq24IVAKy7iGG5eyhKZYrWBKiEzfAJMMcwUg0N9w+jv7B1zk86jtxbU
LGIapAJZz7qFIjcQDXwThtK0kTKYsDv0c0N6HQVTC/piqeYqWbjy7jhhIy4GyRnjvHKXFEISmQou
v5LchyQkeAbbA/mNf6Jkws+QRW4uxkswbP/wYD9tn/yt62L4X1+PvxDdbT34OSC79gCAPb697R83
PfkKnZH8Wuu84ZMxLD5mk4JACtwjC2Splo55gVJTCny2GEBhaU7L2qWSUrRIGQFR41ODQomsKbIV
J3tlSXQwaKH724SuFdpnL+8uMxDqmaron5jQnEfwauwd1P/ftVlLdmnRrPGAMlfALYqOVh88cdDj
gJYQblGsVFHSZsA4wWFuQXm9U6FBYhtIUYCjwLBW+vHYPr5ljYt/SqtINa0RMTj6MI5Ete50/TAV
flw5abdDefX2yV5ytDNtp7PRcY6wFnQt6QXYQ68qfQ++WqJs6M/sZ7gttwnYwxo/fZmd8ae24lIW
AQjsKiLaKCGUARyqyJ1nXamzJiit1K6qx3j8ESYoS66lC1ds8I2hvZxK+TjARp0GaFFJ0euwGVHo
uT2F17bj2Uj4l6qMwv6o17CSZ8qLPCpu3zniMKZEUlai72uW8IrD7aCZKkhUuEiq6UujGSi6egbh
Q60jxqGuirUtmSsjOpXGF5vQQPcQKxJCCptN7Fl0GIJ5RwmYIanRiKTbvTzZcQEd+/AQKF4kvIfB
a1t4U/FNNnwQ5JXITk+uqfu3Z3b5QGab8+w7uKPXpZMl9gG+Q08CYsqBl1mekT8gCaRWR7QXB8UB
5Oa55NbFQMz4YAkrp/Hq2T/7AO40thS6jjMaIsGZjubV0QwJ1MJJoUFYphBTNw8Dt5G1lem/4lgv
Rs0dSSih9VoCghD0KURuUu0awCuyCBSLG2H6fnuGr5pCvhEoVjQYLjBZbWD1cm3Bt1lCiXK9D4Js
6EI48uAEwUrIxfbMYk8BpcHUCQzwfHGb10xLQw0bdGhN1j3ttvnwja5VQ6+bUNgJAdIBfb+X2zYR
1aGoWcteNNfQWXRm6SsL32/P2DIkPjnMP0a4p0XURAFtdJTwxdYQW3S9ia0rKGH/ng9W5upmom7C
lIrPxZQlXlZV40Gy5rx0jbEtdimkO1ecwvVDYv35IO7JUUcyrWIVHjySHUO0m0hF0cjRgr0xPAfR
oxVva8uLe8vRjWOsQa5x7QOYgeXK/rkguWmXu1SlRo4PMEBq1El2DtZodauLR621Sy0mJShdGttA
yaz+VLXtynrwteiTOOHZBcathzCrszbX2MKl6EfdHQVfiBz/NHFnjd9E08sar21WRnx9n/0ZMDfj
FrpfQViHASvBR5Y+zdUxV79uD+vqwTwbFffCK2uRSgAGop8r/hCbTzPe5eb9QP0B7Me3La0Nhv33
M1+v5qVoZiULb5L5ruw/BEv05KhYue6vOFITgTR675DVRMcw50inqp7B7D5mtqF+yYY7NE6lbYcS
0tjG5xCsIYquzJ7JMp3Q1kFDlcWTaMjtVLbUEDOoBUEAKRY8ABNeVH3awM3t81BfCxEXjxOwsyPj
iXgUcAMTZACXc0ilZuoVpctsKuruqJtuEP79KgE6AYof3QJYY5HhK9o2mxtlyOxI+KjCu3yeIMv+
99v6wgZ376hZLBpQ+sMoUHIszI/UEA6SOXm399uVIObCChf4jXGqQbEQO6FJSjQe2Fm9jZVnhq/+
/9hBGzS3JuGA2JNiNLgVoDt9H8XbPqns1Qj6hFvm3B8ol4BHBdEpwII8JECWRBBYNjOmrQFpLTik
5iolEdADTiAB8+KACScq3byvLTcACmcbjdO4nVqpQYOkUmxAAWTZKWQ6MjsDENyhZj36NIoSD9b6
3wgzxJg0UV08mJ0V5G7aJGK2jyH2A1TvnAaj2+HUGRuwP2WQxipbxQUfhUygiD19C0Yqfk/CNjxY
IG//mMLMCB7TXla+qz0aH8tIQD0P3FShb2aS/iuIU/pgZDIKeuC+1VxDMHpK9CkcE0jIoHHfb4LO
GA5Q6hFqT2lTKfKlMIy+NdowfhOaWgF/f1lG3ysQv0DjJwwASzA7edgElVx4Y9Ik1r9wLKAuA24Q
bNvQLOAuH1qBJDiX1MwOig7kG34zArWibqb6UKlubj7d3lRXnCUa6P5Yky83VZj08QwCGbixGsDI
CiF4FxEQDtq3zVw7I+dmOH/SphTbZ4YZSfklgRkqeBr6z3q1jYvNDb9zUawBeFbHn4deoMvRNIEW
WUqkZ3Zbf1ZMp8pX1Ps0Smyl2guJb5T3Vv2g64+3B7esITAtizOzbPRnN87YRWEGirHMHpRfA3pF
y/wpa1OiD64GlllRvW8FF6kmYY3UZJmcZQkkSFvAfTKWGL7eZta0Eyy1y20ASD7V8oMOk6dB5294
7dN2p4eza/YtCVNtOyGQSLVH8KNsaVTuZsXwb0/ClRvq4lO4OegaMxM6CZ+ijpJOlFJzBK1ygOIO
7b5Mt3K51orI3Cq31hg4bijwWaOJm+cXDvSgiNV8zO2s1J/LrHRNs0ptLQ/ueqH8CoFEaef2uVLN
X7cHusxVo6aqgPwI+EyYxaP/crWNUDPayQIoRJ9fNQB7Iil/s8aCDEn2bLURCU3RzgQIP7YNOi+m
h3gISafFz538rPbJMZBeJgOkpMpa4LhcAWBw8MIFghw7AdyDl9+laX0M0QWxsAWp8tvph5AD9WPq
XhwBQZ9NKyf6qjXGgQXYGOut4dyUZhpJlDaQrO2m0plB5KPpAonn0pHDt0JYO9lLPnj0jsnA/kgg
ngEilscx0TwoVTNGC6+XPOdHUHram/3j3vmynM0axcSpLnVjZ/ENQ1oupWDOHJCoLOk2EBnBqZlD
A05Qu2MxGTGUrboWegC0NcpdGgnBXjSyGAnVqo2+glkRBcjQ6hLQUPnwIMpzsklyUyqJCqiIjK6c
oPsepRqU5MMZwj+JGtW7aARJxyyK2YOYIOIqwvJhZddecY0W2moR4yNBhZI55xqTkLZdNEy5LQnD
YAdmfxRNiNobtfodNdjUhVzxi1mFD1rm0xoqbtLUf93+hEVMyWrGYE8HXwuIbFENvdyfSEYDFwDM
NmmqlwwU1U31cdvA4i7jDHAHQE+7meYlMzA9Y70k6XG1d2RtDFys12kzKCo6mDCj0NP6gFB17fmy
YoKnjyqlBE6NTVMbgY8ifBOtlQfm9WmCULwMhgKGx75ch2CS9QEdHBhD0hJ0ijfNk6z/fVgB0CFI
BQ1gJtDywvlINTKooMRijug+/6YokW+1xpsurQEA2KcuTqqFfB7rEUCfG+eE6JhMulbjpM4jojrZ
G/BA7yM/7/++QMnKAifCSR29FQZPAtVKowQGzDm3a/n7JCEEfx9Kp5GcnO4G8RXgJODzomij1BPJ
QkjOKfdZvI3CjajYMv7dX250hOCnshFa/hG68cSUYpZQAb4is1lbYRlt+rmwVx38FTeIlUNAAHAN
2uEWBINCZuFRFgGGiPL9PRoKXl5YTR2FmeeZoK1k8/eFKbQvaMAIi2gOBT8J56H6aDCUqUYUxRQw
pdiZtA9ZfpvWcmqL84Xr+9wMt/3x5FHqtoSZHK1uo3o3W39fR2IW8FYHNThSzryj07I5lnINFkoQ
oc/ia0Ed0Ab5GUXj/cpZvjYYRvSKThlGT3ZqGziLPHWdBtgKiEVSK+keuiJuD2MHkojb++1KgIvy
FPQFQCjHyCb5y8MsAkUFv0duh4UFyLICbEts0HsQ0BIgbdyKom15/jkNuZe1n0GtPa/YX6bELu1z
a5aEgjboTIO1Q+ZvqAdSzwJw1lJ0R4OvBroSs6Cioog3+LTGiXglzlHA+cmAsRJojJdl2kBSaNEi
2kPLbDwc5dxhDwrQedKUrszz0p1hmH9sydwLPx5Rr4ti2FJoZ/esRXXaK/HeXKuRXR0TGLqgQQay
IfBoXd4AAPEkYaUjVs8hrySJJTEyr5/vsu4D+rErS7eMOzCmM1tsB5/t0AkCtn1qwBYSPnjH/hYl
vGM3egC2PuMnDTGnqlcq3rBGWHNljEhfWCbjQEbrEV9ThUhC3BpqWdhj/hUWApELBDvobU92hpW4
twd51dZJ9hqeC52d3DUkjE1eJH0FygAZzPyqL4MADjzLUduTbk1U4soegQgC+gUQxsmgCea8ZNXN
tRzONWy1vi4dKVga2gnsR/3L7TFdycKjIHdmiDtzlTI3ejbBUJ/v0+hIK1Bk/ZJNd8rswujJUOzH
1hblt7Lcmq3bp4+37S+fdzDP2G1x6wIgxedXC82CtPzcFnagjY6QIw8PBgbItwC091y0lS0rv1Jt
ZbNendszm1wAqcCbyrkKm1TNPCvxpDzYGMpOAxPP/29wXBhZoVkzqaamsBUlIYCGYVAz6dNPSQuc
Th3sWPRi8/ttm+zjL2OliwlVOecC9p8ZtAwYXGEgT73rWoeqH7RVHcG0p6RZuZiuWTt/jLIjc3bs
50kcmgEwUeTvYldB9SptDgKy42k9eTXU0qdqjRELnSWLEbI3Il44yFlqgOpyy0fTLqJSLzHVhUIa
/SGrgncatj2UHcvGML1xzlog7SrBEvw5zaw94NGAzKdNJL1JaDf1TKFSt2CUM+I7OobmV1FK8s++
EYKdEOvhds5mw5tyI34xw7Fyp7bMmmdK6eQbRV09iIKp7/VZVt+LsW780qrUlGhdFQQoGs3iRzx1
8YcuJSjwjpWgf0N6vWDA80IWiTxN9eDUWdpAgC42B8XXR0F9HtOkt+5Tqygh04pQjO5CBSTAWyvM
dQli24n5LvemUADcLQ/g785m2qOVPbd+V2Wgj5su1MLSDQJBVVxrFqXJb1IxMey5RUYbhbN2LNxi
qKvaC2uAqbeCoQ7mk2xFbQwuTWmatiro/aEuMrR5uhMNIcPEQU3SGXNl8pNItbp78HyG3VbP6nDT
WTr4Whpryr9H4K+4H2tk/sk8mqj0FmYGvizZnANAbwTopQMVMhxzzQwSe6RhltpZnk2Gnytq4AZy
E0V2MYbGISlrowTTEYO5T8GAIF/DlYL6bqbOvzoqagGBxuus+dWAZoKHaAykbjsnYoeSemFYDSjB
5+y5HC39XparKXanokyhNCtAOUSLsknyUC+G2J8eq8X3QdFilKetaoTOPKWS17az8hNZLd18zMDx
AJXtKMEHa23buZmFQXrxlBeQBE+j6t6gatG/0HIqezu3qqJ2LQPS39uu6sSfotTPvjXMBTgokCtD
WhkcceO+SRrzewTucnBXAMDti7SdQ3B+AYOFKySt7FKP0qdhrICY6Us9frE6Aw1BhiwUn2Oljb+G
SIcQ/TyKRxVJiE2thca+F9JcIH04GIYD/IuZk0jU6dbKKuEltdr8yZqGunfGOTYcJY/qvdpDGB74
GEN+rrK88YJaBqVmN5fQ/m3HMH0rpaZ+aCDfrpPAGiHAlwymSNowGQFTo0PwQ8vj6bOsBfDVWmZL
/b4sRfA2GE0+OMlk6bXbJ4C82HUuBbbVKwaKAZISEgDY5+c61OGHlF4df4MLJbZsSw0GsMWWOUX5
dzR+hJEmUxuEUeVj3GiVjxZLCLbn2O1fM8h6JnA3ZLrTIHOTkCG2kGvpxdAIXbSc9qGN7GH6wxQk
ufebHhsUexwePdX7YvSoGUMmIxmD+RC0mjUSPEDGjlAxRDlPxzPhKIA9SvQKHNmf+gwCLpKCbrha
yaYt3CVSFxC8gmgJe8Vi5JfuMhjlceh7SQAoyxZamwG2Il2GPuPRTB6Rxrx9FSxeDcyajlgWyVMU
FPn4L4q1os0CWBOsH22ONhB1JRNzilQvLhvOAhf1gZy5q0uwfRLdp5/xJtt6dPNb8YVd9RbbPweC
BhjIsiN56EUr3HmLuOGUBGLNEqAKwsuIXRJnF89QtkZcZ0ifFNC9RwFz6O7a8i2ZE5JOE8nbTQUV
0dvTuWaSW7wsH5G+k5FQCeePLNmEIAMpcSwyr5J+DKZmW8HK5Xo9g/NnjNzsyj3thgLFTDJNd6bs
KeD6l+K/jYW4eeTizICGNDci2IgQcwWhZ40Ahk1Ora6MZQEYhw4yEviMcB5qOUsNrVGPdEEH6RfR
X2X/fXDSt2w7jr7kp9vCbzf15vZiLVvBOHtcXFsXWi/KFewNnvQsvQ/vsv2U2kHryA+H8SAfDEf0
DWfF6CI04Yxy4ZDaAXRp6iznFqZOWKNppXGotR96O1ENohv3kdCQugcOEDq39cpSXjvujL8EsDMN
BRMebCiFqZ6CKkYgRnCs83uzXSmzL8Lm0+D+/Plc3BUOw5D0Of58YdZtVRncGfyv9JitdViujYOd
w7OjXetKqIFhHk4SKrW5tAnEbsUN/5fN8Z+h8NDARgXtD6IOgSC5ZoTOR/xID8Pms0WbwlexR5e8
l3vVa70ygatmuQdkHFgxnUaYtWR7fnrMv0QbARKeAfvx+7fZybevlpNrK25rCRlj64bf0JUDOBfN
A5fz2Ytok0XRXTgp1u+0T9mfffNYf3XOy0OSkfk+wlmAthtJXsW9vvJmXuAhT+f+zDrnqGurpbUa
4EiAgoBGbvkGUEJDpsAVfPlbtHIEll3Bp7Fqp8QfmE55mcISSgWISDHW5FB/1W8y2tCzvb6VfPBg
vE+7hmR2vU+Bylw7+YvUFQwbaLiHwhR+LSCRZkInOk4Y5gRWHF1zKtRjk7tGsZV5W2lOEtzVa40i
VwcLwBWcKoBtSNtxvrsFg11fCRhsnru9C47FHqrWxV57ggzZYfZMz3ocN4jf3TVBvGue4Nww51t1
IJTqAc8Eklp3oDIAF70KtvtaW/Hh1xzBuRnOm2ItEerKMCPK3w30JevD79v++mr8cm6Bc2mCEQRy
oMIC0t81kXeVpz50hISHNnR0YpLXdlP4j8pWe1g7F1emEPhNtNiABBzZK4MbmzxVEUgAZ3Dktq8S
itq1M6vbyXq7PUC2A7j4DFZwGbCeMh2h4OXRV5IcBCYNhZ9T3QJFyKhJ0ecTrbjTK+uEBBLkGSAL
IMnwNZdWAKIwFMjk4NBZr5bxKEYrzcwLjnkZaW+QYWnQGwCthGpxkdcg1VqLVwLYaifoXIYb614h
pp84gVeTzov3qdvt80fVDqEI2tn07WH0tTsd0Sd4uh7ae/iafeCqd3fUL+xyK5PQeV1jzlvMNPeJ
bI7OLq2IUW1ABCWyVeEuHfcpaGeDvz0OMIE1ZLADEX/xiNwhBLMjSIcju0oOYvakKit/PttyF5uF
/flI/UN14SSTx82yMIhhnI9AdXfKl9Q8j91ujPAgcqJ4xdBi73OGuLkKrQDnIqxACVxSMga72PhQ
M1dsVralzE4vP6BTLAQYM+Oi5s5YRpGLVsoeA3L0t4kYbnVIXeXuowJEDjUOvzvEO3CobaHWc6c9
Zk/WNncQAfjCS+mudW0szgj43IAaUVAqgqQ4Sl+X+0PJCzFvijECR/pXFzv9sNbKeWVSLwywyTjb
gHmXSPocw4Bm3NMAigrbqkJ6a2VOr+wRlHqx9wCUB3e0xh31NMC7XuuYlfqYBS3EADfdUNqgwZvW
rtQrJ+rclM4nMierVKQJpgAoUku/b3eDuRKQXRsNXsig71cgkIcS6+WcZWWkjn2nYFHUT7UiZrEP
2pqwnp50ZctfW/5zS2z1zlankHWksHRYKjU0EBXoBlHXwrzF2wM77NwEt8OsAvRLEEPFfHmGDEUh
IrvIwblt6M8yEeA36a/bl8vyScdZ5LZcaKEZNJtgsRG8+E2wiGrXdrEPDzVCLfVT+z9IEq/NI7f/
QGeEK0KFyX5XCMcKdXr7t2VPtvge57Y2Eyl3BGf2bw/0yk5EeQL7He3f6MLjK9bdOA6p2moQoELW
Jn2FlkrSPNw2sQR+Q8gL+1CGnidYPOC1LjeIIuh0KCY9spEevoPGCTF3xn3+NBFkkb3kS3dC4Ps7
Alnduy/FHckd+oOJeZeTHyMJf97+mOWLgfsYbreaTd5qXWlEwBQjCUpA3qTOpHPoQbWjn50beAWZ
aruE7rRM9JIEK/f9FVd2MRfcTgbqJzC7AHORKb8BlESKDmKcT2W71pu+bH3gxslt4CQt5bqlMDSD
JD4n7V3jAUf0Anm6p24jbaj/OtiqlxHFVZ3uzvKhJ7NBRW6FfPTqcKEVy3o8EcnzDPmmOVqlUTEm
eKjmKHaC0NO8p+2Kf7hyctCiAEZHlExksDRwt3sfK3KsUxCHgCxZEl7i/HVl01xxphcG2Aecubgm
ROdX3MFA99nCyYGTcxvvQ9fcRj/pnXiv+aENhmvX2q6JdpzaErh7/sLy4uzEtVwPsNy6ZUaGd/Wr
9+k9EsuSrR2Fj/rQxrjX1yL4tQnlDskg90WUS7BapV6bP3TV1+0JXW4L9PChzxN7FAnORbgXR6Ol
tE2I9vxE7jZW0N2ZKkWVoQTioJ6itT7bpZNDZpo1GWMDMi4W7qkw5EljmXXF+tEfKDpZ6sd+LYF6
xa/ABghfmDqjxpRILreI0dVCNYjIsugf0z1QFDXUexDCD5vQNywo21PXHZ0ZCu65s1Y2vG4bbyE0
lYLCXuYfKeD1m6TYRKY43SQ9mZ4LDxTPNojW7aizBbt2rN9Ut+kx9CZK2v2amv2VTYqx/7HPp5zE
JK4UdYL93g4eja3e4LY0HWqX/uhuqT1Cc9B+vr2DlgkC5P3PbXJrGk9I2EUqy2qVJNki67gz3oWS
/ASw+HPC4J3IndzgW3VcSxAswYas3QQODbBzFWSQfC6yksu+MucQ4Lb4mxHYIrB8w2YKfQ1I1FJ4
GPrUATlkoYMQv125rZePeowatzWIsBDx4MLmdpk4D3oi0AisbgfFSba5O7qWiwsMiXui+MlX+GIc
B9OeieFMn73dr9G1X7nLLz+A8wyxpedKYOADwNHhCRsaE+lgfnWH91+mN+8mJ9xPe6DJXGBuAMfd
py8gQUtscXfXUbsOCHqCVnz/VVdyNiPchYo330StJEaOY3Z1qK8ajRcjYg+Fv34doGXeYIrd0D5n
cnCX57vNKPQL+gBMNdO9FLWAZ3hj9dDLrVeNP27vbRboXfp8mAI7uo72U+Ba+O78tNbQUK3CFDQW
rMcUrECPY9bu6Zw2UCoFaY88jz+Vdp72KSqWt20vPT98iAhWMojsgeuQF88ZQ2USGhPTqYGAPzAK
t5VWRscCD350kNWDEcZKDhjC5USGSa1nhZ6gtVDrAWZCCGZ0+7SKv3XGbA/oGjNQX/4Xg0KZEAcX
ASiGdmkyUfo4qjrkw+P6ITEr0q0hR66eS1aI/F8L3LHIMlql/QALkQK/qzC0Al7m4w9KTAjHuQ2Z
vYS8pS/ISYf2LxG9IytDvLZn0CyGIIjdAECOXw4RxM9CCvgOioUxolkWTqv34QMYElc80LKnCsM8
N8SNtFaTLJNjGNKeswMaGiAmj6a4fbzN7W/yp+yZFlkT97p6v5zb5M5emhdUa3XYBIzsRdyJtvq9
x3z+Nu+h+QP+r/znmojUtelEKkMEKonRAfI7ZjDkPDHAEI9cAMitE3DMOpP1ADCSmKBRZUQHgXN7
iy7d2OWlwoXrVTeB+EjBpSIb03aSXCCQ3Gl4ot2KnSsP20tD/CszliGKRmGoOii/Go++Q8lyqxwb
PIZc1UOhtN/cHtmVs3FhkY8Okq7FnhFhUZxt9aPcQCLpfj6GT8MGJbDjZCOStYtHtIu9Sri3dqvi
Jmx3XDqcS/tcpFAkUgDBatiPtsK99RyiOFu/oRnpYL7MoUs34Akt7PpFvkMu+fbQ2aG7ZVm+PJRS
1o0QWI8AGDdRd0u/RUXldWvtqcutejk8zp82QTwmrMHFppIMoZ+WtHL11FoTATv2WyhBNqYZ0QFj
rdyHy4LfZRhksJvk7E00YVxpwHas6A8HMdmAG92Of88WQWucfD86007eo0zjKC//YlJZmg4KcgB2
84+9amxTkaqY1CALiZz4TfkW/HUXJRsbgCUWfgPpwwfUch0OwsBs1JY+bEbN+p1S6b4T5moDF+z9
iwH9Mcafj8FSUuTPYCxSfmuiS3H9heqa217U8C5HxIM/jEhDcU+BEVU4BKoz6IfEGNwiV7xG3rWS
S6tPWXi/PbCrPu1sYNz2jxJqzVIAm1YsF06TJUdtmFUU1krBLRXwmdw2d/W0nZnjDkIuBkC2lWDD
FpXHKHioB6A2/5YvhZtFbs9HVhJRI4yxVOZPZG/QVU+McMVfXj9YjCwFEB0GVOeuco2CCXeEiK6t
WUcB0j31sQTdHd51yibItlr8YkASJxSJEnq1dq9mTqITuVvJU50q5wvfdfYV3D1vFUo1GyO+YoL8
h0JkyKHKoNZKf0TTfd6D9ThwdMjWDGsP6aub5swud9dHDUhzqxZ25+RZ1sF7vQGTioOuwdubZVm7
x1LCjAUEAUN/8jjrlvaJVgSwI6joWVExDklvNkEA9GcAIoeI4aREyRFaZRetZUSv3UhIfaA0CnFd
PCO5O7iOA22Gnmxqp7W5Q4nWydAGMk7Kh14a23DtAr66lH/MqTzrwmSYdTnLYMbP8G4xfleT5IQB
UdunykxIUzROVHp5MW7xTr89yYuriY2NyT1BkRN9zTK3h0Q9jrRAbRu7TnZjBsJ6/VAnKWrq9oQQ
Wam8qMu92yYXU8uZ5LaPGAE+nA0wqQ6yU5USiaX+OS1qR9QAaS0z/7a5xW7lzHFhW9w3A6QCYC5D
gl4JtvrwWLezrawR5F+1I2MSVZBGA6/MDWucy0Ka576xdavcR4Fha0PuCuC00It65WK/OoNnprgh
5XpqDdrQNQB/24X5AwQtcTrZ6lTYjR79m9VCeQqPah2gbx771cvmWOVF3dia0kPTu/yBzMKulmWI
XsfVplGnNd/KYr0Lr8bW649BXjBNM4S+GMSqseF4t2Kl7vS43bcgFi/69y6q75HdA+Ad2zQXidFn
29u7ZXFDMevIDkpgsmdCotwq1lNWBlmNVcyE6n9Iu7IduXEl+0UCtFAi9Sop18ra93oR7Cqb2kXt
y9fPUd257UymJgX3wDbQ6IcMkQwGyYgT53hRgc6z8aePfonLVmZ95ciKtIB5igRVHcGKGoSeAiUO
FbwlDaA7ibl0Hp5H0e8RgfIRmTBoIstZT1aJDmLpsKXUK71NvBio+ChBA70nSgKkIBIxhkPy1eUR
zs4jLiyQK0Q3H/6eXj31xirSpOsQVwZ/3VudcDQj8iylXqhezMavP3ZkhtUhUDofaoTg0YxtFGw+
qmzVAYjUAp/ht65ZfqI1bWFo0+KcOeiRSemx0jM0eSkGTE4KZChOAXuE3uCq+EAjiqNaC/eZJWvS
DW1kYqKpx0QS3Nn9R648WPZ1QB6DbMXJ36KaJ1c5Gpl0PeuszCKZCltWC0pSVDKzdT06RH3JWrfA
kRQDh3/ZTZaWT7qtxULRAJOERW2I1rUJFL/NV92I0w872+/T5wS5PKsRX5fNTj97aQkn7z16GGmZ
FrYsh1leImNRJF5AFnGPswsH7e7pEmORsySangFeQMNhkvI9BO1LWbzV1ZXBPU3fovZQZluoQIxj
4vjRPVMDBypFvXlFm50h3JL/rQoYkJdotv/zMdI8l2FatUOCAbfWQ9oMKxGDTYIuHEuzs3pkRJrV
xOgisysw4jjeG2W/Koal1Mhs3ET3FVJokJBHevJ03UCzlSR1C/VaBVOotV8VAUFp5rBiSR90+qEz
BzkyNH3IkYPExPBFVMBQJ6CWBoVsbrxo1kLsOjeCix76qdE+AE5eFKROjZSJpifUngIJ6VylDTd5
gy5Ve6kP93xZTs1IEUShITdiA2uPbiy8J5nqr4awXlKOPF+aUytS7FBAXFS3NQbDRt1Lo5cyCZ3C
/9mZC00f83bAZY22UdwSZM441gszStCl7ZLa2oDIeFvaVDhGV286S28XPPo8PGFQE30cnA0PEJkl
S2fxKHrSl24DNwiGRyNyGfUCBfTJ0aoCkAYVpL+NTKcWpcVKA8OKeQIwWm6NN7Qqndrm95dNzLod
6gZAk+DlitTJqdu1tEcL24BBKUbyM8s68hoTCnFRNPcvTN/5PRXPNzLVPIHpQyVOukyhEWzstYGU
LqAOez3YtrVxQyrdKd71JTDF+ZMckqVoaZoABt+92NJmaqpcj1lq4do4uNrbWn3EY/g+d8WV5YF6
Ab2Eb6CI+qktJfW/KYFOI8WpXWnBtCqM2WCZIOp0ntg+OYx31Wq8bdf3mgtwv9M42abB/6YcegNP
JhCi7Wu1UVZgGl2Vq3obvWjfTUq2mx9yr15BgvLr8nJ/9yJd+kJpZ7I8LxthTF94G2yCJ/FKVwFq
v/YKX3AlUPJGI9qeOfpD5uyh0ee05oIbnJ+Ep1MkHT6jWlRN0+MDQm1flq+a9aRFO5LeDQZOigXn
nrnunhqTjohQ1XkO1Tn4QeJp5NowV1wJHTCatmg4FI+ljzzaQkiadfMj15M21NABUheGcD0zaR0U
spyRrizcDVv0dS+dgHNzCZgztIJN7N8zSDVXmd/mCsWWyp1egei47TtDW7gjb72mvEpfLzvPeWIC
2+rYnuTeWUiJiCjsZfFzTZxEvUkFCFMCaAFfgxyj79escaulUstc3EWjFoMgEoGSlSzM04teCeIE
7Pi4/fnRTgkB50GfJcQ9Y7HV1We21B82FxMhJoXCPaBJFEjm05hoh9UYDwUM1vG6Kz9o/tL7C/vw
vKyDqTyy8V2EObpTFKYu9LpUcHKVaOgGXUvT/Gjj8IOk3CkH7U4T5EqYiaeyblNYfBWPr9DTXNiL
59AI6SukOBklqLPqNUbadcIV5s/Cz+7TPl+j5OSG+gs60vGUOShKuCnbxhn75PayR81tluNZkBwq
zjUztTPMAuihVoUQ4LZ6HbWDGd3RfgHVOOdFx6akwJdnrShohaGqJXVKAZV1NCI3X0a1xmU7rra0
/TfB59iiFOly04hoNcJiPDxFxQY8aDxHoZkKr26fK7QKB+g0Vtv15SmdflUO8MdWpZDXl7iQjJPV
nj7nBDjYpTvX0kRKAY6lGlrRBQxU2QjmQVI5Stc6VRYeWiNfGYYPLr7MGTPz4fLA5oLd8cCk+4NS
+UIwdNe7odE6Zv9I4tqhNXVF8CsCoOjvszLTBkWOBFxUoJyVr5ZjXURVosI1efq7q1skY5wMHXHa
8+VRzceaP2YkJ9ELv9XotAPqMdr61XBNarJS9WLhdTEtyrlX/DEjeYUZ1lytDJhRq4esmw4lY50J
kI1b28vj+T9Cyh9LknsYBTTjuQJLJWQ++qRemeGrNXrQOIAU+WiCvABJO3cMPPAEOQu2p3B1PsoJ
6TWRDkIt/DRwM2DA85Hwyu0Ss/uVxqTfWPEY7TJBWeM0qd8+gG6jeh1bUngtpCD2xBTdqoxSZWEX
zgY2DegjWyPQQlQnZz4K7yAtaEJaIn2ftsQLoicRjy5eCYSsQPRxedTnyOEpiB/Zko4rvzfbMK4w
alo2XtiNsAljY/RcxJZb2u+pMXgY5lVtxptCt94pKHdBjOi2fXdQ298KS9dwf5CQfNogMoFq0AaY
ok0U+g9FGV3VwGgltr67/NFzbg/cpQ0/mZ4Ech4SRrhqm3Xl2sgnheUqVEHgytsFZ1xaBSnmK4GI
YxZjZhT1V5/tunItlKscqWL06V8ez5IlaRtDnMWIghSWmM3dnK4y8ZSrb7xAkykYYi/bmg3AR+st
7WWONBkBbTKy/cm6Lh8VqEuTwc0s4aTmxPj7qoUvly3O3qOPXUza1LgjKXS0sKlNuonA2YIOT+Io
keX6pdc29/aALNYSUHD+inQ0Ting24UfNjXFnBrinoJeUTWvkuo1GTVg3Pg6K2unmRKT92j9Lu19
PCxs4W8fPIsmGphDgVIHqkDuyCmMwadVHVauqR1wrLqd1Tgk2I7RDYKJKD8Yr5y2f9Ag9N09dfbe
Ul8pQJSXp16f96w/XyFNPYmHRnQ6voLe3lrvA1rCSgBJK6dUAdqtcUd0Ok/d5e6nmBQVSzSormNP
WScr2xvfL3/L7Al8NCHSgmjF2JaIa5XbKxZ0gLoPpEpCx8gGr1GLnUkqr2/Mpc7i2RcrObIqhdKE
c3ADabBaolUuWweB8+vDvgFZ0FeAxypISzABtWM5JYrsa/jmdhGrNxesjr9ACrChnsZ5ApI8EEo5
BghlUHfNxRLBpqHPHV5/xnlGwoo0e5SYsKJuKvRQb/VN6Fi7n6WX/jQd42tAR6l49UHn4IW7bN+u
aujode/Gw6fmQk57lwBCHS9D1b8rbBd2gZz1aqraYO30WRWvU8xzmOogtbPGrR+jpyHnZf+stEx7
0IIu6yBQEtT7CvDNyonSsPlFtKm7LPYH+yewe9FVW2n2tVqnrHbA60iG+7EHNXHexsWBG2oYQRTO
4ocEhNf1Wu9iGxOdxszhkPKgbhAUPgcffVLseWTW25S2xlVOAVNWC0W779UGrNxlA10hjVKy9QPB
XtMKTZ1xyQdgvTu/8bCbkFI3uvEGTE3JJkvjYdt3I3MLRdGdjjXZIY0qcBhFZukNaVk/lwoY3p2B
dGJviyq7y0lJf6Azi12nzQhKsYoyPfLGIEW1qRa0eG1YkFduWMfNXQ7HTT2751A8y8fMG+s0eFKi
1oIWUcru6qQdqBOjHQdZl8E3NrVgZubq9WB9qpiZq6DgWY0sI6iF3M4WwHUUdgA1bRulawB+aYcg
XNT7xrbLFza2w5PJWHHH+j64FY3BrziaNtwoIwrExlv1N3pT2ntkgNT3ttbtXZsF+EUfLVZrYEeK
wR0HEFmVKGjteUzUe9UHvNhDhYs9t2pbXwfFYAmvKNTsyx+psvYDq/FdjnbvrcZSkeJYTUqyb6JB
A8IlqO1sjXQYaZzS980UBasYgvcoKekDeIB17WGAquk98fUACU6R+DeVbel3eOwHhmMVLP2gJUdb
Zw7iyBCzXCogUCqovVVJRu5UH0puQWoo17ZVJ7UrVBatSssffhuC2GiNGzpjczn8fafgL22FaQcf
XerIiGwjhCQqV78OH3Cf/Ii8u3jve5+ZE27023wXeq/dFd0Na2gaLOUWz2GZ39e8fw4CufE8Darc
bqc4yDY/GyTmtsFjB9rA+8zR38cVW0X3bebSA731b+gUFZcoZmevHWgLI+BYRiFXxoEPCfYr4TFG
X0/4pqG4tsgIlZam+5FG7DMumwPNsGhmPuwuT/w5hhlDP74tSmdgX9txZwFJ7zLlE8Cqgh5AA+cw
vwDvPN6ChlPSR6v01GilBx8c3MdmThcqr5MJee2PP0E6+3ojSJIowCfQIvXUwFzH5GEg/V3ZLKUN
Zh8xEJJAuQLEnmeNwGFh0FT0YJ9MtGrtQx/EzZn9Iw4KsoZ4DQ45S8EtXUEeW00K6INoyLzlebaQ
mZkbL7Jt/3yFNOW0LnOmolDoooh34ytgMFN2Y7opos67vLiz95sjQ9LEtmhDVFCNBIl20TSOMSQ/
RB//NlXlvQmZ045L+2j2LgtSFsOG0DcYiuRHopLEttmTSWWruzJwdg7Mg/todFXXHE9Br+2vI7r6
+0GaE4AMGiH4J6M5ST3oIEqETbX8mVHcWMxXqzQd1ryaS8ij+fEhcwkCUwZuKzlxwQOq1lWJCbXU
J967Rn8FRrleaTwWJw4FZLzwQk1bGODcFQnkbmg1MAygSuTiTmuHXLQ1VEtxyjlmE10FdbgSSGdc
nsdZM1OTPLoLYEjGEvNmgLaSjydBPm5L0NBayrVe/75sYy6BNhFP/9eG9JRDrsCwDR02OAVJpVbW
7a6IoVF42crc/jq2Mo306Czxh8FoCg1WWuhEibhw0NftdrpX9nzhuTjvEGCdAI4JCFXUCk5NhVYm
IgW0o9jK5Wrs8GDAeQkdFxec5DuzqCHDjLwkgJwQhDSWttvcilmYMBtuAfIXGZkNqsk4M6dyT64c
qh4qPNcZXzge5hbsyISMx+ZNVuRNAxNFBlV5pFe7pFh4hS2MQt6/IJroIGcCE2akOmWce3y4CoJf
l11i7oBFWPpnnaSQO2p23BQd3vWxckDE8IwhfjNByhkpyYfmI1IlxBH1Ull23j1AAakDQzgVTKfP
OvJEM8bjTViITQJwWuh4a5vWXhMdxKmuNfZOAebPRXb3ufkEtAiqxypuEtb3o/fIJnSzlGyifHVt
48GE06eDYxkLbjFrAyhFayIDQk+QlPzp02K0c4FxJRa/KvSN3oqtEAtrNlsSgxjfP1akaBHVrETX
CKyEOZSmhgBHcfxQ+P1tRZir+SU4XcC7R9rO60rzyS6zv5bpw93o+AOmaTiaSl+AbA1UYzjO4uHN
6pFzHcNPxUDjQ1M4Zb2Uj5iNW0fjlZwUdKdt1/oYbxZs6vYl7F/r8KVdhEDPpRqAF0QKd9I1Ns6U
llK0s+cQlHLHJv4aVfaV6sPKROePARm2lny2BVh2GyDQGiPcEz11WBqHTlZUnWNbQeSI/ksw7ToM
ARWvl+5GCx8ni/Vk1KpD7mPKoQBShFcjA/Wsa0MHJEK3GRi2L4eFeT+mqESiFZ5RubtUt+vK59NU
ZGxwwDLtlUq+I1m2UCGYjT7WHzOSI/dE60xGYCZqX2tx24wRWMDWLEFzcr6NxkmXdPX/G5jkuUOt
+UXQwqKajm7NeOIwIM3zuv830RssUv/MoOSzPLAE0appBulzbN5Aic8R0RJJ/uz8AVGrAkEPwLd8
0BGKllitwoXZB9apil+76IYPkVf5P8Zwg1PWqfB2vjyBs3sR0pyQSrHAoiHfZBPRNJavT7kGc80K
tumqDbGvh+avG56mEAMINHqbAfzGAXUaYqBxpI95DDsmoPIjxBeRggXf84I7zD0Ejq1Iq5Qy5FWi
ERNYmOKQVUOy5rXyTms2Orre3Oc8WmLNmD36oDg5Md1MCRv5qqxyLQkVhmM9iYN3/PdGK9m2pGIV
+eN1ZhpAkd1nIJlDtiZfqNosjVZ69uSGr7e9wIUZKZR13ryjh9ytQE2QNXyPTpOFs3A2Yh2toJRD
hXR1ZDUFrLXFTtGeo3JvdsH9WHZeDtpggy0x+S6NbtosR4dSlo5tFJawl1T9OqXGnbCg8sySVVhH
N32u/7Uo06mHyhEZ6pgJpSE8tNVq6KQ8ldXvgn71ysPlDTfrMEc+yqQCY838MBIZ7NS2/lHFUeCk
vM2vNOiJuqCuh4oa63NXFSDBrHWU1moR/6s9/89eZFIOqgoRI7VppOC50pknqO42CdA/dAl1M7uE
E28FlA3AR/ZdnTlaQkhtpbo9YAkDKDMX6z6+16b2lfI1WOISnHXOI0vSydMp1M7GHpZs/aVGW1e/
BmZ/zEqoUyDz2w0Ld/nZqAn8oQ5GVgalKSmaEQXPnxCc3W4NXYgshJ5WBtbuUb+2km6B023JlBTS
ojIWqjBgSlDtkende2SiUNdZu3Kx9j19tZyfmlCV/x2VFE+qSMkyfXqAE27fE5DfO33zkyzyLs/f
d4/sSJEkIjzzu0DgLOUrY/QypCD1QHgZfKNInmoGfZ87ZNPNJajb0lRKESWmQd/kJaayMJB81G10
x5SNE3e512XmUjiZLf2Zk8YbCIhA+ClTCxZpLkAoA2tm1P9KBMTXdH7Ler6r0/DNz4DR0qvmd2Rq
aI7NDgF0CYKoQoeQ76VW8kqA/rsceOTLhcaw31BHwFvJ0gFvkFY38RWcg4UfoI8VCgf+WzNCw7jq
tmPTb40pD2ImmmMFf0t7iLInmoyRA4ReNqhUZMrWoq+zJjIo2mdr29Oa/ViDDQ6q8JcHJy+tbEUK
aYM9QmI6gpV2KJ1y4tMDcyrYaLW/lmn/toQ+LgsbAG15sqKnUFNtYAJkKdSKd4rde2SM1n69dPrJ
Ae0/ZkBCC6YsQBbll6dRgse3rsG545PScCpIUwMish/sxoY2i+1Bigdov9+XJ1EO17KHSPuyh3KT
1qF5242afs/KbN3X9d6w83thDCsUTBZeC3K4gTkTWTCIzoFeGpdPyZxo9CwLmwAEa32zr1ARclBw
uRK6soDam7EDfOvUaYic4nQMnV4kiG9WhTb5RMQgbDMJkqiHOHm7PHdn6zXJux4ZkRwwFeUwJAWo
9/qwi12Ni10DnirS4fVpKJvE/x305eNlk2dxFBMIjXsdfFSTnDCYyE4H1oaiQ2W/BwWeHt4Hnb4m
NELrtvqpafy+j1ucSuqrBlWRAtI3IVnCkJy5C3YBsiJAJ1ETZ7y8E5rGTpI2ICB0VFvwFnf0086o
+aMwGg2MfGbmJUimPV8e89k0T9EEREXGRABvoJf6dMiAmfoDn6io7HBYhe0h7XZCuy9zRLT0Djzo
l63NRBVcWlBUtkBaNGk0nVpLpvu1ouJeJsbUOBQFGz3R+cJVx1bdaiFfAr7N2kPXNvwIhLRgYD+1
F5djq1VWEbk2WmL1+p2H+ppna3WpLe9sRyCeYNUsOvVvTW3ap3bCJG51HlYY11DcwFE+a7/YcIU9
/f30obUKh85EMkrkBEyJ8QRmp0VuEn1oJiTG15bxJYKFnTc3aWDuBUPa1IKCtlRpMKGqBU2oo6NK
3dXj19ikDp/Uq78uD2ZuztAjBhXVKeGIWHJqJkpqHKAQPHC1gisbW0BjOS0IckN2GC097M6qxIj+
ALZRisCIRIAhM+FHg1nkNIwj3Is69QXaXTYEwIJIu+8HNcudQSky3VEVXf1ZQTt7ndVDg8ZGPmI/
RCq9K/sEVLLtGAZ8QxhVC4eqlf8F5HL/NEL0/ZPSytxSllXcDdD4/VpzP/sX84WM+nfeFMUcme64
aAjqfKofug0ZPD/gDrFzsD4uPTHmVv/YjLRlMgACDJPCDJ7X66Hf8lp1zTj2Rv/l8vrPGsJRbOI+
h+4tuY/bJoUuRqJgPClFd2XWE/Kqsbh4MEbf+ATpqrXUYnke34EYQ/0WrCBICE2ny6nLlaavxkMG
Doeo3EaG5gFZOVo7KKW345qCXaVohGOXqyBbuEzNuDrsTqBKhD1wi0lzOhZB5isC0mYc54kRm15e
KR6nS/W+OS8HHdzUy4VWRdCeSFvKqnrbBIk4Lm14fYI/3VHCe5s9kxKdCqsSXdCo/xX+3uCbNn8B
uVrPHksVDvtDiCv0lzOy6pvbfok4lGBWj19B2HvgpFdBa04027Bk+lorbgsz7IC4jPOND4iAhjP8
siudpQBkE9MnHL2Lm75AUK5gQnxGxCXok0Bvz354637278lCuXPmlEZqX4X/fFdz5ce+PRZ9kUwA
UobAODSHrrqtdeLklVfFC6bm/AbXfOTbVUAOIM9yOiyO9iIe2gVYqbjY1v7o8djcsVxdmL55MxY6
DXH/MEz59BrRLmCwHmZ4PiL1BfBGDG0LYwG8MDNvE0eMpaMygpNF3nyVHaHjOOkjNxtjNLmqrXKN
0PkTOYbaiWIVrAC8+1uEPSYOPY1Il2hINdMzZRvFZ0qB+hr4YjvjEBWdm6rQmWHp1u/ShUvxTDg7
MSXdV9loRJhCNGjG+YtggQNJRdfK3wLy97HkxI4Uw0JVrU0jgx1oSXq8qla0DrfNSP7eJ3AHxh8d
VB+4jEo3GjVUS1JqkDhMO+Y1Wnnj58IFKHx9eefOxAZiIxZDvYPgYSZDFMDRkEdRM8FpotcOlLem
8XjZwJxvA7TO8EoB5yhSdKdbSPgCKscoWrlW0P0OwZSTQ2k18vWFnTrj3CgvQGoOECwQcsoXTdWs
WKBM9Hg0yQ9jaIJeX9032ZdZxU4YDguLM2PNQjsFbrXTiw+iJ6eDQgeTaeVGnLgAm1ypsbpLW+pZ
DcYHrmS61Lw0M4WwhmMLCisTm5t0ehU+61LdTCc9drafdDbRSrzSq4Xc+8z+AfkxsCpgdZkeldKY
GrOLoccKskg1tzbTezlKhdMBYOdk3cJizQ7oyNT0KUenRUiUCOEdpozSfkpKYYB70xwHr7SGcqHx
dMa/MSqMCYVCnMsyBSZSmiEG/U2BqezYQG8HbanGtWRCGs1gBi0XPkyUorcfRl5C4XDg/OHyPppf
nj8DkeJBMECraLRhhXUQQ0LoJms6PhjK0lE+69qIOujvQmrrrGLXlVQdswEs42FBHtuWgife3456
AKqK+NpQ2NKbe+79O0W5/7Un41QGBgwh9wETAIy4d6oyyN285dThevHu+2zNQ74J8nh9eTZnraIP
aUod4jUsX4m6hJsVhzylO+bJ3maOSH7pWu8IcpcC/dawBXNz9yPk1v7Ym3zoyOP1LqOVUsAebyEs
B21hBQz8GlFdPjx25m2KBKY5rBb10M/6znD+ntiVNjXRBFfVAHY1f9wYwZoU94Px1JFNjdEO+Saf
apdhtm6qnbV0G571pKMxS/vC8pW04aAjQfePDc+xTEftlbsh4dea2TmjmS7cb2ajypE9aYeQ3ka0
yqex6geupdDtCtbWIh3P7D48sjJ51tFKjiLiTTl5zmDbq96sP7qqAf0JB7oiHL3LXnrG2PC9fMiG
QRwMN3iIuZwaS+qEt9VED1+bgE4HDUBxBf3M0uRpCP2naIv2IjIcshL9JiACMzdB9MO3LLflb22+
EH9mZ5fZkEbCXxD+SZ7U6lpNQfGBN0tY/UpZuMetgTsJ4wtnw+z8HtmRvMZgBUUeDkNWdM3rALdS
ah031o8QD9XLszsbt8GNipQt0vigNDudXF7gZir6Bv6pgO/VyO3CSe18wcjctE25KXARACJ+ltFE
Lq5PQecHUQGorzEuDmbiH5qavVwey9ysIX84VeyBKDyjk6WiVQIN1N1uHFnZk6UOya4EPuYQoMj/
Yqbx62Vzcw95CFEA+QBXAB2W/DAK2hD54XBIwAEXe229Q7Iqb98tJPeHfaMkAKOjtwIwj/Vlu2cV
H4QzPMemuxfWDCypp0uWd5nVNlzF4aSEB1YLsomrAY2LuVndMXQ+JC9TPcyh+Y/LdrXz84KpgHng
Ko7ED+59kuHCHgcQW4MwlFc2UhRjTQ9K0L+BV1NfxUGiO2nDXgGt7na1TRuABhv0s0cDcas4fOCG
8dFp/MVgZXyjWMO4iVs1cjgUPxdKq+cujY/E9BBUICa6JOkzE0WtFB1PMqcwnmrx2mVvl+dhZhpO
fl8KfllaBSQNNDy2oQqsvFD9qU/ukxSiEZ7gS4Ic51vndDDS45ugQ2cUyFw6PggfeOAkoIoFld5C
C8PMEQkvRkhD4Wti4JGFMPSqblESQAIBfPQOoS9m/GEYz0oGkKd5iPXnoruq2rXqX+vxEojtrIUD
wt9TOh6EmHggT5nrU3/OaJsnhVGbjq69a7GX+Ng57YqS39R0g2ZVVp1rmhDH6J79GG0P9vViUuCb
ZfA0OTR9Agg9ULMCqEF2GcXKLda38Gw6iJUmvNgvAN/bo98+0KGco9w2Acj7JsiW5faF5mb5utdX
Y7NSRq8jd7pwq2Bb4N47+E6sd24dbVr6lPWPXekZauCqCvinzWDdMeIOvo/GpUdSbgfQQ/esdLLq
B8m4FyvXtfhIya+qfLTZLbE30aBuOEfnHF0n6WND91m29DKduZSdDl3y5jCk/pglGHoBLejASpwe
70YOtDS57RvQYAhviB5MNHP99SY6mXFp0aO+V5Skg9l2WDcdyluYx0cUZuFs/IC660LJ5zxmnoxS
Jgsduy5mFYe5fMjQoDSgQWY/KbDXLehDQao3fKlsCYM3s3WPhygXKENRt5aStSYYKSyXC2DVlNQJ
x6X+8rMu2P/sH8hF4JILCh4mHeHoF/AtKFaYzjD26MdP0VP3mCW/bHOvNfeUTvK33hh7Ynjtytiz
tLVufCHXgk4TtOKl6BNENlQY112/qdTYURSxurzU360X57vrzwdK934/5cTMNUy+yTH5bB+N8HmS
whz2PAVS4VcyaE6Z6CvK78bwIxdXcZY6tZp5WW+7A5QMVPu+MSo0c96yFiw49EavrKXjbXa9Jjgj
ip4UaUjp3EDKQh2GCvPIwUynUNeOn8Ngh6ZeHbx+4Jv0CH1gyMuj6GGjlVM4Tf9FcrYwW98Vh+PZ
QoQFCAGvpAlVgUe7tJx90EKXPobSrynIQ5kBrTPkXhwGjkmZZ9CvBpDOIHtorHYV2+99CEG25jVX
syeABiFABwkl0j1fXkH5YiV/krSACnpMTcHxSW3UAeXxKMS6TB7KJfkD+eCezEz6vwauihrANVJM
SEWdtnmN+1Ote+EAePw4LkSds3NOMiHTwGZmyFkeQOuE38SrHrwSjg+xinHTrOMv9EiiNHd55hYN
SmkrK+cqVzMYjA7N72zn79srIGX60hl/qw7Y7ZbYReaW6mgOTSkBbPPYKtOQYQ7b1171enqv0Te8
NC8Pa8mK5KN+BHcwCoxqSH71oITjKOr0H7X9+7IZeUd+rxZYFUF8OckJy8Bpq8srpLMxmLRwwenp
mGBC/Xt09uR1f4zIuRemCzXQSxgpUqjc80cbGmugWi2dKrqq8sgT6Oy8PCz5AikNSy7EATBmd4kO
i1axJmAb1LHHdWfIDt0X6M0XjC3MIZUcgtlNC40pGFPyp7jx+vbZeL88nLMH+vd48PBC6LSB3ZDx
oHWtkHJo8Co2y+qJWkW17Qd9TYvxzc61GEg8EJX1VTl4IRI/e2Ylb11eFGCSX9nhxLt8MNNubfRj
vfAQmAK2HEktHU0i+DREVHmebb0hgZrjPchaBQdOiP5YH2pOPyCyUC+1cc5N87EtaZpLnqsKuHMT
VxQd4GnokSo/SbcArZrbdsdGpG1XdSpnw/TAzdBN1HHNy5P2JlViZzT09eVFnYvF3+1XBlQVTNRO
Ty/lYFRlQcV75AY1z+xjJ8gWjtvZxZn6u/7XwDTWoxSSGjFu0xQGOJBMnW64EyGi377kZKXh8P/7
0UyQKjAFogUV6tanxhpGBjXsCYTK+g/RfRbdwmzNrf7x70uDKYKGUO4byN+OASiAKy+gTzVY3S6P
Ym7Kjq1IF5QM3NF+Gk2jiHatufHVFdFaN2F3Jnm8bGl2PCaUEaFcB6CUKp3ESZfmjOU4iQcSoRd0
baATQacLcWPOxUAA8V8j3y+TIw/ITL/VKxVG/ALUzHQT4Jp1eRjTtMsBgJq4U0zoWEZlpFJWql3e
RzimjGI7AkSeAd/xEP2brXJkRe4wADiOa52Oceh8nWq/ez9Y8N6zF/IUYJGhm5CpYPQ8q8BPHaw8
H2DBqhIEsp1WoM52G/abWPWYvxPlK3ZoXG8ED50O+zUdF75gfiL/+QAZ9YMeYXTrEhP+DbBKyRzf
es6rt77dXV6vebf7Y0a6LHE11HIg5ZC8xpuM4WxIHu2lq8vsJgLnFi75wN8yWSzGH4wK93kNMVR/
MctHMwTyZpdXq2jpIj93ytMjQ3JM0POBR4EOtOjg6t111z0PypbUb2W6Jdn28sSdvQG/PeTImBQa
SG43pV3AWI3+iDV9tJ3QGSLgvp27g/P6OrrO6rBaWc52sYt7dhcfWZbyB10eZclAYTmyE2dMwaQc
Lhzj+pIJKRpFQL/ZvIcJ47ZJvepBcZUbSOFu+DVdFV6xE+7K6Vf8sfOyZ3Lg0JC/PLuzT7KjpZTd
P2OQSxkV+Az70B75Tf6ieQJwkcdfykd1p93vGw/o9OulHrQFB7Kk3ZDrPakGBqt6CiAHCPogc9cc
gBAn8UdiLQBH5ozh4WsxpHjx+JVxMSO3SdJMwbiP83Woo3WImrtmLLdgZQIfMzIlpVgoVc2GNQak
ONooAGOCetLpqWzUfhj6Ca6meej6hgquA8cwoHmp3PrgDGNO6P/CXdmJiptYP9DYq/vNwsKqMwfE
8RdMnnd0BCmsBG1Oiy/g+Y3eeyP3zG4tkuuAX5fwr+jBx4P339gE4hDlECQaz6quph3UdQiQtZv6
q7IjbprdheJOKa8CCx2iFkp2eTwxli2YnSZTPgvtSYfMRCe/hX7h06EmjGVpZsEs5MCUL5BOVtsI
xcIrlGTSXVZFBbikxmRTUNGjoTcy8CDROzxS2ajiy2q2aZsuXtjZc/EeIjog7NDRvGzLTSRNhN7R
UucpuAIfKuM1QUtE6P91WzoOz2Mj+unA9QxVi9QPUsjlrViwh2g9rktRtzC/czHq2Irky8kw0lZR
MRS8MxxaGA5d6oWbO4OPLUi+6qtaqmYaLJjxfZduegEbyNwFkXfZU+YOSGThUW2F+CykM6RoGzM1
LwR4T12Fly8Rte9KTbkxrP6KWc2mgsb7ZXOzE/fHnBxb4zSMzNEPgWs2m02v9fcjAs9lE7NuhoQe
6nSTCOQ3YPV/SPuy3bh1rtknEkCJEiXdaujB7fY8xLkRYjvRPM96+lPywb+tZgtNJB+wgX0RwNWk
FhcX11C1OOVM9rTOTwFRFx8UmgxxgC6/t3/AQFUYzhNhONrJT62sbGcSrAndrIxALLv5URp/ilKk
grO6V98gfMQ8oNao9qaHe6hu7QqNE4jOLy/jrMY3BxJgyQXFOQrtswjx6Tpyv/cwxod1BJDlSK30
j3QbQge82GQHvNHCa93tceNNLrsJrkTf6ayg+gWOTkjUieGloKt1Ci4j32OUNUw8D+zOtHDPXsfH
sn+M97ETbVtR5nzV0r/dD59v1GIQ0/gN7GJMQM7hf7RSiVz5Z1bcldX/6Onmi2hhgrI6Gn0YYmWD
nzhhNF2HQ+AoQy+o450zwc1dXkgRyAzXKrwq5+UxYlh1pCxTG4TKG/Natf0r/3e1C179++IdiUf6
YBSW8olKtedjkNbOs72oLL5y2k5+AhcQtqz2tVLCoAKpR0+1Ro+QO7TaRboDZookdAUGO7tv7l4z
5K++TWTMkezhDJbQxKPgbIZ7T9FSKeHy0q69LLBa3Y1BXD/FoNIKdnJyR6tmE2GI+DL+Stx0As/d
LqTDRD6LK/gWdSN5G3VAsskxk9Km5JaIKttfB/zSYrlbpq7TPI5DoFH60CDdMDUoj2LwMnhpKS52
JOBQO/uHq+1kidzFo42YKWgU7HBQ3BYgyJiEz8u158sJxGxTi+PhUyNPpQTrkqR7T9vUhksD1FvI
UfN+xJIbZpJVfVJQcUeBG4SvQdRiItRFVgedrpYWHnqQYvpvY/lkdCI2rvU9Zxomnsx5XoMvC9Ew
TstwwG9ri5c0/lN3v7Rp0xfGNq2e1MmB8TlGPggu4fMxYxVtzxhLAl05WuINnlKRhhp4ZQ1s+nhF
fqtvJVpqd6Wj2fGTZrcHeV+6PbGEa13xiHjGg3hJ1zFyhR750+8QRFKTSQrO7rAZXeWX9xNF7g/T
SvON/zu7YZv01oRl76N70b2z4jQAjLki1OCR7OevHTKqXimzGpHgYEX0heXHqNlcPqmra8PTZtaJ
xXQB3+mEthA6UL3FSVXoVh8+lGQzgvlsyLZDtL0MtRKqgRjhG4o7MSV6YQy0e+PEyE4iOaTdmdl2
1AULWokGTlC4j1UMZWNCMSe1jXg7KLe1kQl82+pHWSxjXubiVILnNleKEAAR+L7857DbBCKG+rUr
30TPOgow6Nqah+NOMYIAQidhl2DuOiRuN8Jby24av8cemAivIQuAptckBPsu2Ggvf6O1c32CzN1T
ELWC2BEFclDet5GVg7szekdyEC3YYeFUKNKJ0lurkAzj1gyfH86Ef4PJZuQltEOhBFmapH7K0QTa
ojzfoCOhBSlya0nggPjbUQ0EVZgS+gbl1wn22zGeexaz6S5nd0T+w4aPy3u5cgmeQHBxG5rsJgpG
ADyjDZuMKM+Dndq/hgqsIfhoX4043AW4ROKLdXXXaL1MgESL/klry6vIG60I/a11MWIjqdPQP1Xy
g8mPCMNLdp0OgSsbP8PUsEgcWYYW7MOObcDe7PjsWfGInSofoaJbKtj7Oi27G9CIHEEI6vIGrTiE
k5/NBylhF0AaBT8bA7qWkm96+cWEoGvmXoZZ/Q4KOhcw+0FmOuDTw+SrgQdiTbSNjmxSX0LTTH/6
MMPKSlUaIH7X4NmbjFU5NgMC6IJFnvsjcKfORLggUTDIGVsgqBXTrPFBoRAnjzk5ZIlgdefuCH9f
n1kBZ3EILPN0dWlXhJUX4e/XKNSaJdirSbwxyY/Le/j1yDg1McAYX5kS1OmAdQoTq+2k5RrGWpLw
oYKWd7whdDv4DvN9q/ZutckpO0s3rxu7fNJAOGLbiqUVm0nkGteWCwYqdFljyQoYR05/RxMUcjQq
WG6Z/85jdg3ei+3YKoLRkJXcpobZe8b0eWoIA2o8TJLJZdKglTsfLe2JbDuHvKRX3rV+BPkVZHSO
6Wdmp4fkSheEOCtBH5Ahbjp3sqLzmG+6mwhppYLAAaOwYCp2kDbV3Zgr3cxe3DQ3VVNOHUYoaX2f
DwmIeKZUrqgjh2F+JyMrdQtK8ToEPbhZM4f2nuL2ddUNVsraNLMkJfFzqynj4MnT2/qpn3J8Nkpi
Y6d40d9fxRi3mvub1XmUAvHF6bdKvVyB1tnsY3W2MVXPKStBR/h59HKKwN3FY4kSfhEDYcjvO+8w
9Y8kOphxbZmijsDZvnn7R7EMV5SOtCzYBE7XUrZpwtSoQsOA6iPFVOitm5iJbOuSYVilkl6PVYKX
RhJ5O4SLIjncs+lhjGKjvRlV2pmFxdD4RIrsJSbaCeDDor3y0/tFreJaQqrdtNW95+Q/OmTad30P
cYer9Fa9CX7/fQPNCf7XHb4IeiR5MCsyt97nyR+fHbxw23mvWiqIEFcP9/cqv8KiBYoWF12kdUAx
6geMtctVYqki/ahVkwEFHdrJVEw980LzbQ1exoJ2SDQjo6G02jEw6ZZ5EyKN3DIkkSrWmvuHVyZg
jEMPosF3gdQllXx5ZkepMsM2KwU0/78uu+bz620eapyZP5EhmnvuTy2z9aAxgu5amMZ0Uw47UkLH
wc16SzPsQEQ5+PVz+WOwAOM1N0oENVUmA6wqnVQ59uM2LV0jdmV/x9TNQDE9f5uGTu7tDCri0//i
yLkEzjllDA2Bv1sFeHlT35PBkp7RBun228/kqDnHJrACR9++yjvL30MwHXKLhT1amW3YvQu6ZtHP
WTPW5VYop/sOcVg0e837TsrrCsVMc+cHgrfMmtNZQnCJjSIwPU+eANEmTjvsFXQ7orO6QVFxIxl2
ne8uW9JK6Wk2JVzvSFXBmPis0QD6BTUL5+6TYlM3d2T6oUQ7o74dA1tvfhuQvFJ/FlKPpiwMBZNf
tSZI1K0dFjg4xDEgJMBbgLswPOg2Ri3FelMTugGo6neKwMOsIuhzEynowcBxzCGQqShihaFnM6C1
JadHEqqCeG+ltxGnHbuIeX2Qm1L+PFalREovxiAKiMM9dkjHB9ncSfHRb9ycOf4spwsSyxL/CSqH
a45gAcyfzVjv/KbrADyCXFfayvQ9am7k8bkurmQRu9ya8S+xuKMYjXBFxbzIws839firmJQrKQgF
wZBoRfwRK7OEjRFQAgqFk+k2yQ54hHjsnTQ7LxKN1InWxJ22Fh17dUzmNaHtSv9ZN1dR/3b5hK1d
PpgmwzwF1ecZWs5XF4VWVWUzz5V5ENRjVfg77BTJ6vNpdIPBBxEIqxX7MubaJs4ZOtRW0Tl9Np0H
eRgamnMPXho/No2dGhB3e85lazSv+vjpMtbKFsrzyIqKuRk2U1Gf+kS17eRcYsBqTOR8FZU9FQ2b
NokeikgpV1wjJrZVlP7wpkMTPYfkEw9vXgOuKsS4iDyGN35+pyb5jSQXVwW9gU7PBspAotrISiFI
W8LyndLy0OKW1+A/wsHc5VlimYPu+OELHZWdJLGruniq/ODQBbWDgNf20M5tj7VqRVB5aPRnNQp2
agsWFFmQa6ArXxk/DGaFET+E2nwvX+VHXa5nMF4jl2pHav34KtByomD0IYxe8KSf3gwzMfeYVOt3
kTrGTtU2iBgLpQG3SDN5VjnFwWtWFeQu85TIc0jfaAkUNuMWM1390FxlAx1CjIow6uigsPxso87v
HYxvDJ9JFqm/A68KN7U6jIPVh0x517tK22f9GB9G3wBFIUKH6aE1KxlGQeI3ry7DvQ/Jxw1ajOv0
Wspa8xiTLhf0cJxnGeYJLlXDkD9YuZBQP7VJvyVql87tU2kMyTvad9ofSpHXGg1MVo+52gkusbUY
CYNbmFWYLwGQdHG+EeOPOIvQyrKV+/YFaWIXXQMBJOemq3yTdxZ5qneXT93KpXYCyLlJvMtRAfpq
YqjvKcqruqjnZm0LlyviPGOj+o0hwXxsmbrICOUYOPZCYkd/n5SDIBTeimCZheo9Xo6nn0oqu7IN
52K+wUq3beObjEI1qqsEF+WZ75jJj7/JSvnieifpWdG3X5SsmSWTyjZUyNUGzNXyjcScxHSLWqTa
c7aFwIRHnHnOCIMrnm+GxdNGyhONDlkFGliS9xZmH1w1H52pqBy8HASv4vOMKgc2O4sFWNJJudEN
CDPS8kC7A2G2Gl73qZPrzyG4uc3XALncyzZ4niDiMLlvB/GIRkfkAz5d+SoLb9MGGzkPuj7GuLpb
R82PPtnFkVtXltccR2Mn91dB86CHuPMOEMMRhGFnN9Hpz1G50rIkjTSgCX5Orfk/+7j+ZEq8LQZP
cNjPjt4XDBrD0EkLhhk+xQEOhZyGOWAiHX0aLHtDDub+8s6exQwcxGxZi49p+pR5GIbAxka1VauH
Gqzgk3Qnxy8e+fW/QXFGyszG0BsZB6OqZStI78FLsSn0wxSH9ijq2l//QN87x9loUwdemqCvwcZU
tk0Gx4ea4Pi3rKugqMepM+D8kDZBBpZbUDyYRlhLOHUx7mCwj9up7x0Kmgk+0dnly8Fwa6nCJPfK
qQb9aXYcqicm1T/q7CZPmg3DMxXSa8JHxnyHnDyFOUTutE1UzUjUALHNBjsA1+BvLI7ejIV1FUr2
NNptl23+wTgU8IPNbJ2INfhLAAT1TTtgL4nfXEdoO5H03k2aG1N+aqiAcOh8eGZe3wJsPncLox+K
mKZQsgWZOjQ8iALFyRAGifbWorK9YtP5siV3aPR/yc37soJ0y0srW4m8oY3Il67u9OKX8OFDNiXI
fWHZjFmm93NQH4IYnN2uKoHkunA9qFEZ6m2tv13e7fMSILcD3LEvdD3QkbrFWUSzBtLBBEKUFTKN
m6LEOGqSWgUrLFTZZZCHX4ZePZmLFXOHJks7KcpGIBfIcZLuamLDthNRPq86TvANGIjh0YjIB0lS
P5Fc8luII07EqRsNogpN++PyQs4jsa89/AbhAqPerBrdHCCaLZu3XgEW9FfT3FbSdaredGFml6+m
sq2bGyP/aEzBJq66hMX6uNMilbEqdVCisSm0w1qNWFP4hJdYYYHUkZm7QtJFOeK1qAYswaCtRoME
OhU4l6AVWUT8CYhS8TR2x8a09HDjFT3IEUqrbXZG7gq296xPeN7eb0T+ju0MJanHDIidvm0Ul+V3
YzxhWil3sqCBzDGGBQtULf56hGCGXYiQcL5hqtJ0QrkSIiTySzEElpl0eHC0+9Z7o/3Pupx2l9e5
urELPM4DlChSRng1QMvMBFHSNGyVnrhFDmIPs7v1S7adhaPCRHYuw65a0AKWcwDp0A2UzLCKKb1I
3nuXlIHV0BEseT/lLnV7pRC04617XZTVvuaN0RbKGW0LBg+zmbCzoTJuFGV4lqfiGMrF1jCmm0h+
DuVxVxi6LfcM0rJNv/cgAWmZ0isBpb5Re9uciWbIVv0EWLjAnDrzRJ9lFNDd2UaaUdmg9twmSvsw
BCLds9UA6z8IEAWe3jVdAT2EKQAEHhu9doPwOIq3horZS0GwOH+xs0t7ATRfNYtLTYLWd4p8AW4w
5tkhenpa5KzRc77LhIn6VR++gOI8H8Zo85DMX7Jrdh27N/rXRhY5nPVnxgKEM5eMNRMZG6xHT30I
yVCrR9ddnFyFHlLU0HbWXQXUBnIt6l0XAnMeAJ24bRHIAO5I43pzzyZ1C3XXoV2/AncZ29HyptQF
QZ5oSzk3YHR5bEQSQDPF0dEv7flbve7+5dmCUUw6C8hAeZIDoVmSDsb83TKUZIew2Kojc3WZCm6n
VZNfwHC+pVTYaEQMMEiuWW3xXmG4ws/RpgJ1B28QgK2a/QKMiydks9HzagRYCZaRMbkpOtC9+L/q
XJTAFQHNHnVxvpgvV4jCARRmd1G/lbEoHWpsoSB9sGoIi/WcXbS4A+IIhkB0vLD99DEg4yYt68fL
/n8dBp2VGMrDHAhPlFIWORTSJ7glGdM/PR2RU30cFPmfDO4bhXMUWVxUvqEDZWi0nWwGT2MZbqPM
FMxor15mmDn9v8VwrqIN9cRvDRM+Fi/LKdiqXuZq4a7Bg6X0nUn0PhLtHecgjMrr1TYHHCaYAsUu
lM6KQlEBULQm7qwiHRCYDExFqFYZEBmEPGcEIpv0V5gYk4sMJ57rJbiNXZpM7dNl21h/HeCqIpC5
QbzHZ8rUVgqQvfUqu2pcrTqAc6kJNBDV3RT5ldk4kW61ZQVpANGaV6/jb9yvTvvFEcv8qRy7GGue
ZMVK0GHmDaIgZDWqXEBwt+TYSU2SyIAwMjSDYRWFvmNwtOjOj4fYHtsNGzeJ/9d9WnNUuYDlDoKe
Zei66WAymqTvh6J9mapke/mrrVrlAoI7BBoL2xrSBPC6+bFKZyL0Jx3WeRlkNVpdgHCmr6P4JI0j
1oEkpwUN8nqem1OgqoMPxoaHJr6apN1lSJFRcAch6UmatQogMw/NKHpy5eXZz8sQq659sSruwmLU
g1ydAZ9boickq46Zl29bdgzBjvAvQGBURpJjnsLnvlEEKmpPpVJlqzpGetLIt5XMcLshs3JDfb2M
tXoLs28s7lNVZZ00zIQ9pNoB76dBBi1a41AQo8l/q4f1lQhbQHGfqE4wK5IVgJJpe039Ebn7hyFF
6Yy0/ntXJXuK4mNfeIpgO9dN/nuJ3HdTSTx0UYztVODjW5ALoWPaH0Sk0aueeLE6LsKAoFfv0Xl1
huo0yUMBUhMZRfBG2xSV6QrbMtaN8XtR889ZOMGp7VpTTrGoxHc7FAy6YkvrnyprBZsnwuECDTnp
O6MkWJZSNtYwP//KEEWK+LHNI5HXXU1z/beFYHI8XVNmSKkXGsAyg+ew3we5RcFpGLT21HtWEj9O
5p+BPOWqaNDxvNPyy+/+32ZC/+MUeJBYwqYUwGFtoNf8T+2Z/sYYiNUgICljaZsW4JoeLbMznD4s
rKID6UYXWgoNLKXTHwa1vBtTYgr2/rJJoah9+rOyRldRM8c3bqLnpjtoxn2TB1dR8sLYz7hiArR1
p40xc2hMoUzJz5lTeSyKKsGdVyXECgu7ywcrpKBXl/dD9muEQK4ZCO6JVeP6mqSRoSNwJnI/xJ6i
hBWcNlI4GJVy6+atpr9LJnjzrufgFjicB5DaMYpqD0vTQUmQ7dPQrqWPpNql3f0ob2UFd+1n1T6X
yT2mXZzLDnb1Iy6wOb+gGqXSsPlOB9NJwtA5Er/UEEAEh3frY/5ENBIm2lLOL7CiliO5AZyf/i7D
G7WwS+M20wSLWr1tF4vivAK0OhhmNIDSxdNe09pPuVUE0frlhaCwdWr8CYnMIgsBEZYV2C8xgUGt
SrpLys3l77N6Oxhzol8mmMfgtRIMs1OaKMW4kTLkR0mlR5aSF1bpD5dh1qPlBQ5ng2gaj1uPwsfQ
/hXFkrmKHW6obDWa75IK3RI7UGAFrWgKct32F7ic/SmjVNftBFy09VhVV155E7XweHQ8UMhmMVgT
zV91FnwUUTOzd1tZW1/rOlisLq9/9XMufgZnlxRUprRvZl+WtFeFWhxq6Amn4PlUJBElzmpIs4Di
jDM1taLH66uCcNSnBsOpIjzu0EzYv4Kncfc/LYtnL43r2MvQfofjVm18KCsCyxxtogpCz1UnMl9S
IBkCKwavtqKqA4v0HkZajlu1/g2h2ALdIyFxtOa5IrXgdK/eBAs07luZrR43+oBvRfqfSvXMuoNi
vvSQqcz0Q1ZsxqYVnEERIPfF4tqT1Dyfl5eBd5rZmXSU0aZc5TcpdTXmUlE6aNV/fa+Qb1PUggAy
JkqAQ29gDhqZhilqni5bxnozwgKDCyq8WqlRGMWiSELuzbA3rTpB602eKp0jJ8NN2Ue3pKk/KtpP
tq5Oz7U37SXDQ/4wvA2rmc6pSiI3T6hnZx34JPoxT63I9CTBLXzeLYpfiSETKILN3dtn3XkQqm1I
qocQ/qYoHNf+FlMeGCPIi50SYQyrRBtX12zVWT4LvliK+v3QmP+SBFr+CM4/Qu2NoaKKHyHn972E
1lQUNdNMlJ5bdcNLGM4dqk0q0TTGl8fFVRmbur6e+hcmMTtMftTRM8l3WrkvJ4H3X79k/ju/pnJ6
mXkYJNKCErYQkelKQq0oKdQbv4xLgZcV4XAvR90gURHpOLlI2+6ol7uljhZjVZR1X3dH4DDRCUp9
jJ8EwRRKDhllLEdnzx2brDp12gajV6MLlhDCRNOuqx9tHsuk4CJH+YV/EPu9Pnixio8GibxEH628
vU5RUByCpyE49tnOzCNLasDuoQmOxqqfWADP/754ZUFcTUpyDUY56uVWGvptLzmX3cTqvbhAmL/o
AiEJUg2xE7ZyMJBUmDYF85xY3+WqLjCN1VsRbGBoqjdB6863ToA4yBzyHqaRBQ9a6Yao3hOEoSpE
XUV3/aoVLqC4XfMGpSNZNkOV96rcW6wmoG+NBJeGCIXbudQPICc4P+uhtWCiygxJv0RIT7l6M4F3
/kuEBz2+HEjQo/2I1vg8MuhS/fB6hJAEAVlHfWsmbhSDD58KrvrVAuhX4/6sdwadX+4yLJIuTmP0
nWAe1IqP2sN4x57qG+XO2xCH/KgsTPF2e/8PorjLlrh2qBe4fCijVHEWyV9Zp2lv6K4GofboTvEP
rQye+fvLWOezZF9XDqYT/v8i+cJCmEH1EZEvLsetaflgF7egV2pPFrtLr9JtcTAn65VYyXO5Aft+
Y6GNWRK8L9bOw3K5vEtuGhoyFeYzDZs2OszE8+2TUYGF/dflta5WCpdInFPWUjNTeh9ISnSAS25H
kPeTg6ahTYHuKobWY2aXorGd8y5xboe5Q2iAjV3pJOxwbeXHCXE9xhKtwbdQ7Qhem2fv4dBQCz3k
zi/P9UXl7PNWcA6dOzcK2vVIF8FjgwZr4z2xu+i1dnQ3dFF22/r4oPeRYziqXe21h9KRfjaYS9/W
PwpYNxQbdoiTTJAFRvsdfas25F46hKKH0bx+vhA+jyzrEIqBqhw/g4ehjimO0gh32HDjhQMGs0XX
1pqDWoYa3HevsrRJyIjLI5vVs9AwlW69XjSDsPq+W6Jw37lKtFCd5isqhUM3BktPjpglV4NP2qJ/
IpE2puyW5Hki297caCNxL1v32v21hOfeClIxoMsWvfO2WkpX8aQf+uQP+Bhf61H6vIwk2k7OL1Yd
ybMM1Me2Pt5p8vPYPTben/8Jgn8WRG3SZjp0um0lnmwlVMB9OG2mRCT3uxrPLDaNV0ycDDPQ2n7e
NFAT4UWOu7g19pVy22luL39G8iGXHcLS/f+2PM7l+cHQySQArK/9qFA36+R7TXm9jLF+i/z3luBD
Nc3AZGta4CuFPZr3OnDS9NIPw+gPlaa8R8ZjbYS7y4jrB/kbkTsAoxlXieoBsSqPHkEUmIJnX3A3
rmLMExzGTA9y1pSU1UYt9/MhU9rgJjd7pEdMNW8/Lq9kde8wRjTrqkJgnd87gg4gsM/PKCVzRgjR
kqOXjJhuoU7Jbn1U6/43PG7nUn8aYzB04C1UPlTqrRdv4vE6Mt5S734ANcVlsNXju1jc/O+LQFcn
IUR8GcDGbkI78r6Ka8zDCnp2V73RAmT+9wVI7Hc9St4A8frSBcuLTUIT72/jFo0eArMTfSzuIcn8
LFJiAigw4lETLStuM72PwyNVDpKoAXh17xTIpjKwh2hnqXm9qaF46eEu10GDOvZXsuGEpWjydj0m
W6Bw5pCpSiEl89PYOAa31W7aoXq1T49FhrK3hcJtboUO3We2dEw3JLWSo+Eqgu93Jkgz1wihw/zf
SjkraVoVFAMxjkD3cQsJEB+zS8bnjydFsw2ndDpb2+r2ZI+vhtva9GrS7GajCn7DV0x/FhksfgNn
RMiNDmntYx9aTG47KTSuHoZDve120Xv5EdxTsNe5KIOJ9CjXI7YFLmdRSaaMrC6BC6UYQ7Jyazg0
O+XT+2wpVHYsslGs8h1V0tsCjcq6m4rKb6uHZ4E/W/zi8HiqGsdmCHzt8QitouDVu+4jF9+ebEbL
eGgP3oNyA5IC//2yZxDhchd7xOpCYxm+ORh9Q6QQ1OMkubWoCCRA+YrSF6vTY/R/DxSrC6v3yDuA
MT2OOmsqBc+3+cdeMJ6vq38Bo2i1RyNz3kSMkCWB/psizAY3u0XonykgiPwJ8rairtlVZ/T96b4y
fAtUNZuqoBuB2hafkqc6SQwChgQsT08MecOw3lz+YucEMafH9CsoXeD5RWpK7Zw/HW3ov4CjydZ/
4H9B4eg3Wm017ht5b2zyIF1n2wYTp3ZyL12P28u/QuAVv5gEFj+ioaDZLCTYTQmdiqGXN7lqMyrK
m4hQOI+Ugx27C2a7KasMY9+lrdHXJhaFhKIPOFvvYi1Jlc1tCkAh0Uctu3XrlMGHFrsjUoSRiEd4
Pf5cmAvnaTQJpIn67GWlrrZG3dbAs6A7Ydc6LQQykBUCa5LevGAizv3fPhnnYpS2JJIGzW7QrG3x
Gh6gURT8Ux5jsTjOnaA7PZfT2Y2aIKebfvTpPp22Bnr9Kh0UckyQRhCcd74ZTRursO3mD5cartS6
YeuQDEcw2k9KBw3ewyCS4hJd01//vjCVwoDNhxU+XrJH+7ZylUKd/Lo5mG5ihcd6A8I1aj+Mm+dk
212BgcUSsUOtxsLf+/vlGxb4GEDwUMvEiqW4cX1dR55K4F5m8zv3oRgYBvf4TNvEPZy7VoJarYLQ
yshf2mCvm4emfAkSV6fOZXMUAXERjzZIZZ56ACrGTQDJuOEGk2wQhm3/qY0GFDz/LYnzIqyD9vOA
4Umo139g9haRaYJaa54LOh3Wv81MEQWWUHBEcwd7jCiRExbjKkWLawoxdEPdX96ydUf1jcCd4BGK
XJPBYH2THFljWOJ2yW1PV6+7XLIgW+7UvS64Ur/I5s/t4RuTO9GgBgzMkgAzzMrXWNHxxEuy0iVm
ku70ulBxwfqpoll4YYxvYatidhs9m4c0xeytlYUSfVfaqf5oh1y6rlRjuCb9UPxUmyB5wJiZeoTS
pipb6AQId+lUo3O1YJVTQgX5D9oKvZd2JOO7il4flL8G1fFpEHpONZTKPlCK5MMozPgI3pPuqI+j
vw8JG16ipjnWTahhnDRXB6c0afjRGWOxN2JT2016DaYCUkZQHwGFrc0kzY3o8EgKPd3GpfZIB8nc
qbmiuZUU3uVmKAm+4qrhz5yuDEw3yGpz142UKXrVKhkyAfKbWlojGE10aqnx9SBS31rPfi6gOJNk
VW8aEgS4bDNS9kyKrMDYFeabhKBA1g9xgOks1U2Y4Gm75pbxglZA46OqhHzROC2cVNn2kZSpOAjj
ANXNGoSyoAvq83Zfadk28KPdmNYY+SOvl0/H2r6C5BuDE7qsI0biPFfWdXo7GgnenzVOuH7faRF4
U4saEad5JCghXIZbi02WcJz/8gJdk8gAuJjc90nt1sZz1PytHuz8JFuCcK5LrwxzglQbbCX/neEN
CEHtBPOuGHXND4rHBC55tRiNWQOUPkC/gIcgBxcmU18MJua/WQxNZe9Xb1hooHQo5Hv7pxZNQHVj
mRl68cbG8mTBU2R1Q0HpPKNjLJTPwCSSWkRGjmlCXfmEoIAdTq+N6IWw5kHBvfMfBvfRylSjVTzP
MMeBgl79be9jlidC2PCmtJ9qLXjVra+IoWtkVnhHj91pYAkGtNzXepx0aJRZJADlw/ug5YIgaO3a
QWbs/0B4na24V4kqxTli5Lx+CTJtk6Hl9R9MfQHBdVOwYgI3i4R11EXoBngel2Njs+7zMsrq+Z11
KEzwZ0HqgDM+kzZmGEb4Np38Ak4ahUUwAVQqCoRRXSIw9VVDWIBxThgPw0mBygo8Y/foMTBnFk6v
vWNqztH0fdD8w8QQHL6J/loQgkFz+dQQvDYrdA8sgDYeTVtfr6xo0NwsFhygszUp8zQumAYhtqGA
9p9zgJAxViszgKY2lILREpXKt+H4ow3BoKIdem97+Wud2TYHxp0kOdEYMtoA673eZf49KIWcqhOs
aP4KJ8EHB8KZhDeqSFgOANHHEnrDx5RtEiixE09wJZ+nnWYgCo3OWWLjfJzGaDDYMtYKmmw0ZuUf
QweOOy11NNmtSgX6OI8JJY6cf4lDtJUz0ttg+FW1gp+xutzvX8G/ZyCF3oVSgV+RRddp/2vQrmjy
6P111wPWqlMGMt+ZAg9jtafGaJrxRFicg6NrulFjxzRupMExiCAIWLMPcC0xoiPMUc/mdlkBCqw+
Be8l5DKtznyrpcRC09VlI/xqEOUNxIAgjw4eaQxMUs5Axl6OiDmjyESKwJJYJqpFk9zYxUrZg8/Z
SFDAzqekcv3YaI8YYy5cEqGZ6zgwvUY/qAEKkt+9BC4/CNnnPgh3pyhoHcNPlN8EUxMRZMMhsubm
WkZKEN2NeeGqRto0111HB7JNUm0gaBZTC9VRaeYTgZ9aMwk4Q7iNmTAOmgenHwt5SVlqQxDclrLi
ZJ6bytagGlY7/u0tAqNA4tegIFSTNfLVpb+I2YpCpqUExkVkWvx2gz6mP0kBGufLn2v2CWdfC0pq
JsjhcCfyN7wH4VkJLKmxzfL60IBLTIdIxWWI1f0ywVMN5kUdvMOcp2Vd0JbTBHrosFFiZxh+VnKF
sSdtdIZyFHybteWAWwJkmZhLBx/KfKEt9syDjGY5jvBO8ZhaBgiIk7vLi1kFAKMriiroO0Xt6xQA
jyJNShIsRmsgCd/uo+bjXwCgZEtmEj2IFJ8CmH40QOEugGJKr3+aCbGNKhAWyec/wn91aCdBpXNm
pgO1wClIXilpWUUROJpBECCHrolhTCN1MDdDtRc/6p0SmUqDgEbgH8xtCTxv7+L7dIXfgZQZlOV6
mf3C68BW/b9ulMexWUJwx1OuEyMlAdbmK28YKHPo4EqGthk1wW179qSacVTwTqNnQlbAI3a6FE8N
dCOaUtDu6rIHaYaPAVJ4ff9addGdOaBrV82SaxKLRg3WTpM56ySAbwM28pUcWOxgit/UeB1gx44F
tlxSB3PP70lOX7K/7jCYHRCEjzF1B74mg3dAZaAq+ThrAUiledOj/C/39LrxRQTGaytawnAplKTG
WHADvVh7hD6SRfvBTpHSCE3/Fg0Iu8unS4TFhf8qqh4KkryQN8jejOSQxcekuGmzH5dRzh/5XzsH
gitTNUDMxL8yIOE21hR3lc206HdbQ5mYtOhEgdYTU600qO7iLHHy8j2sRDXs81z2bJa42+ea4czw
znlA4qUQT8zBkt8V1GZgx89vR0ighXuF/s7LnabdS8qT3gn2df6rZw4F4RrCCrxtoF99ehjUMB8R
yMEqWRXcKeC6zT7BDVJD70X9a/aReYFQAYB7l9EWwJ87kEMGOsjdcS02tLFrudp5fpT8i59agCin
64mInsH2ARL2MVr9yZOOtPL/I+3LduTGgS2/SIB2Ua+Scq2svdJl14tgl9vad1Hb18+hZ25byeQk
0b6Au18MODJCwWAwlnNuO4nQZLirUClj+eUV2tIMGKRFwU0yK/SfJkoO9TgDyd7dk/GjaYftbWns
EF19oJU0TiEDVIm4GxEVKcCrMUlBN+EyedH4ncTKezi4D5r1flviNXI1+1DAVsRXAp05NjUubQjc
AaVIFIis4vp5XApfq5Ozgxp2CeaVMcwDq9SCvqwBXGl8NVwMdlATe2D1xgHtx+3fIrb1n5/CrLMK
muGQznne4NpxrdFvFASXhx5olla/ySeJKIGhMdzIqA9xM4AbgLsWulZfmgIwen40kaDudmCTi629
7RRBRD4U2XqbTBr3WRNK+mEpSpy7LAQa87mJvk6R7rkZnkzu0S73t+0oCJ/AsbKhGHi3kDhw4bOr
W2vRR2AlO5azC0lAlZ9W/0KWRpLGCe5WzIMZeEAAlxPr8Vx+Yk6o87YFMIsz62uJHYxxbynH0gQ5
Hna2dLyea0mjQGRH7LvpDJTVca64HEhBVfRxEDXz5Wlq/Lic7vTNgaaboe8k6HUCX3SYfwBOhjCk
CE43VbHbSGUsRx0ldxPyCm+iGXykiLAL6TzZWJS+/dEEzz4IZPy9ho3teR78fIkqbAsouIzSUd9R
hXi9OQYjztltMSLfWInhhwXbTq8toHXnfohnUdrdo2QZ1vp2kpHYi244lOhdXQX9GxZzf//96jA3
rkX7miHwA6lV990IQzpeX+rNHThHn5WpS55JMhufQK7vUeYGLVec2jT2zNguG4lpRRc9KtugR8YL
CpsfDvcxlZjoRc+Yr5f0VJPOs8AEsIQsdwdB9FZREdBQcHeb77dtLXTXlVgujY4pIImGGDzj06Q8
NxUOYmx/qWKyU9zlqXFSbyyrvziSa025uKYqhebMI0Qm00eifoz6Ngd+dkuPlupHbuclmsS2Mh25
0LZ0YZNUNgRWGP2j+XuznAvASulV6o/FhxZLQtv14DDjkF3ZlHs3WOEUGl1pAGpe/2eqN9Ow081D
5J4c9+CYj25/psW2sUDimB7GUPJEFsYEYmP0Gq99glL45f1Ex36pogpu1GOZQun2vWNsB0A/DRHw
u2TzXMwnuVQA4DQGUEMdglDH31BZNIWDksCwhl2rfm8m3WYc52TTFybmbrXw04zSepPFo37UVe1V
CTUjGJ3e9o0md3GJx7I5XJH24H1Aa9tBpeOKTNcdwT9slSYsH5KNY9V3ZrpLuy1RwCSPWYXbR+d6
VgffeSWNr+hVqRH1dYJ5J618pBr4l5qWYTE+I3gBtdUMxiINyla/xwpCrQW67xzs5K1OTwjSSvGi
Ol76NAVKoMmoGNmZ5T8LfhqwYGzQ21v8m1wxOgUlNVhhqvVN1tSPuBoOt3UXhWhdd1wwF+lo19ic
i7tZCBLDnkWrLAFLPVCDYuzPOONBb5cm2QI/v3/97xIBTGsArorhGfCT3UOjzCYpwQO9JG36SKMO
dTJ1AVUy2OyDMOo7SfYl0tAFW5GJswRiBb7POReDS8E2CVcqS9fTIuVjyZdjoumPeRxKZAmD/9qc
7MesLiKT9pmOtBo5tYs1qOb7QM82EFu0LVLqSb8vYuTz327bU+gkiA9wBJwVwP5eiixUJcrSFl8w
x/5sWHSnMZQRvohMqJvAgEU3nJBr6sdQyxa0c8GV0p3U/M6ZXhR9547PtxURnnl8Iwv0z5qrOZwi
pDLaxq7YmY/Kp8xQjk3cvM4k2USUPsRRK7m9hHZzkNyZqEizYfJLu6l9NPZYhEfMo01319mVe7IX
8uW2TuwfuTrBKyGcP6BViqGIAUIsawpcTKopaRY0uuTuF7sd8EFUENI5OhzhUpccOWUJKme88M3i
uR01UA/Vh2SM96WlB62ibmnt3o3WPw4YcG8r+P8RjTcdki8UQAm7WlYeb1sl6I8SkA44FASWyTdN
sb241bdDHPoTLXaF9TFW0y7S/qK1xYYIsO0K8l207DjBKJtYytgoKLZ1ShDSw4KbKP5Hoh1LYfjv
txbCnGilnTktnTrGEDIorutNdQoOdGUDkgBA5o9eNUy7BRXSMnWfJ8dNgB7883/5AzgvrdBJBIo0
fkCkFFuz3DnLtyh8MOdd30Ub2j7r6hsxfrnq9rZc0eFY6835bdf2BikMBGkrBdmCsSO2jCRalMsZ
Diskohag4pV1adk20iKj62Ycv7H0DW2jDedU2ZnKnmaYhU1kI4/sB/MfEoUo2wUdkgtYdC5XtRZw
vJAYIUzTTpo7+mlv+l36USkyTneR5daCuBwVg9pl1Dm4Acy6fKVL+WaUMvQOUVBB9xMXKDg4cOg5
z09MEPGSAdla3H8l6Dc0T+XfFBHWIji/t8BSC1BEltqPZ9xeTgKAWBPk3ZHfN0+NbP9T+HFWCnFO
7mau2iQhPs6cHbV28BWn9kaCXUxZQiUTxLn1pKQ6HTKolYbYEDkP+X3bvTixJKcSfR+0EdAj0x0A
tvFVrildgA0bEpzZnFTeoHyr62Y/RjI6A5GnAVgAxxQXJphYOJcOY9VaTAehgWSpeadicsGLei09
344Eopod5rQwqWDg/5g05T6O2qdOSUfUkxKqfNDG2GHZylPAKzNbmTdO8Wnsfhgjdk/mduvSaBPh
SJE68nMqI1AWPvPBEgGEaaLZlsqPThi1PaK+XiDkL72JsUUQpmYTer9m5VUAkhsV168wb+nWidel
i18tMgCw69ErvOox+8IQ2AgzOmeMGA1ALSWM+g6atoBiGd3as5vco+YvJ1cOppHpXomRgIgOh1DX
fGBiS3JMFhj5SLY2Anc0bbfJC8Bgor6HVKKk2wyIM8MWgx5eVKgbWlV4H0ouedGxWYvktLbCMY1A
oYJaaTttk/5Hl+yq0QiW/ofE11hwvKUbdz6t0p0TR4Nus4W+cwk4x3p0Attpj1EPKFHAbQRO/8NY
st04lptUT4CaL9tJlnoZl0yZ2aCTkRm4K4Cpp6NdUXgm+WexPhv7xxzf9xP1M3PX0b8oOBKsNhrg
wGKDBJyViTHHGYYTENa1dB85rudW4UlPX3sSpPaPdAhuG1uUbq/FcbZuKmRqChqSfhQv7+XcbAbT
PtYU1VRWd9TcX7fFCX3IMtC9xuQiknv+0uqT1CVdjfotJcHcBFX9gIXrdJYxHAnVYkjMmI/QLeT2
l3lFnCwVNRPIaYpXdiiGZjdpUUCaeyIrmwhFuWi5ggYTQYHPKeq2iO02bRCOVJCMRHtDCYpqO4ff
E0MyYiBKllj7zmJ8mCgIcC6ZzGTqKbrkvtZvegsADM9D9qjao+9op66XnHbmZ/whXAtjP2aV82pJ
VkexA2Hl0JW7IdVUTyFmf9ApYE9vO4VMFJcEZtnSmCDGZknggzN/5grITDOJDJHjAbMOWSaj3EDP
mlOnQ++/SuEQNfgfMlr56G6DT0/xAMD8F9qsJHGpX4piyeJWkBT1PbD4Ck8LH4bh220hovC/Vofz
77QZTGz5Q4hlJoBWeQE9n6dZO017K+bG66bHptnclig04KqAwjkfLpuIljMKKFP8YFbbWj0k+Rtg
nm9LuXJxBpOkuQDzxcQRI7C//EwlCMAGkKLXPhAnnsBP6UWW9qhUrZ8N2N5ZsDo3WIrkWF1pxmSC
nR5U3aw7x8skaUPqUYVMij+26ivhGd4fzLL1TaFuKzmcY4RW0w2pATkkHIP7MqjKyHebJyXbEl3y
sYSiDIRZJCisj8yZ0VFoRg2rrDFdCj9MCsyxek0f9K22t8w7kksG0oTiQGTDSLMx+sbDXIVWDXCm
qYL51CjZN4utYTIErfe5qOYHt3C1IE/C+zofZRSfV5GDfTqGU4/+lYWki3NKUDqDxnJuar8uHgGK
5Wn5Xm12f+GSKxlM+VUgTLPSwPQYZEwYp+mHDHzqiU9J+Kq59sFBndRQZJtjInv+bjho2MzEuBp3
uodibMhC49oftTdFQSfrm7McuvENbzFEFEm8ugolsOFamHmpX0V1rEekwLF18OSOh59mmnrF7z3c
77kSe+F4l1iSUVDRZ8N4Ga4wjQ228u5Zx8mgpkykoi3bSeuPS59s6Whvb3+56zwdqhGQY2EcD4Yk
PEX2Qpu5a+y0xvoQ9WzjNUr8gWzjeWtagR59gvS8Lv5RSGAVMtxEkVGBP4mRWkC/YbeGc8xUTR3L
qnHW1WnyFVQvi+SsOl+ofYyclxIcEVX6dltZURRjc5og6MJQNAbBLj+jTaMo7RTYVIt1YE5rR1ro
m9iawGUvm9W7rvYxu/6RxRPrkikezDKDXc3sZzyXfhGGJWqb9rmNkk1SVge9nxpPrd1HokZfbuvJ
LHeRl/yWDdA0nc3yYXX5Us+SxkNH1az2wSSFSPriIv0HlS4mEiO/rCWBTSaMOxvLMlhTqkHYYHy6
0U7v8yBP33G3ToYMkZD9U7f0YmdmFWbapcuy1mGitC96/j2S3d/Cfx8Fbla6B5fz1eQZKt1sAQ+g
UW7xqsXDD72QDauLRbgO1qBMFf13zgVrtTVcDJghbGVBDpQotZbhYP/uwV1ZCXCK/08E36MD7UOh
5lmBYPVYJX59mg7Zbn5qvppb+9X2vte/tE24qTbdBh3v0ZOhdQnjFqbnNMwtOSg+cNfqEvbDmGIw
yXdU4H6CH6dzg1I2MScK/mxE73+EcGlCO6Cs144QYrjnxjkUeYBFUiyjGH4xPRaft0+T8JOthHGn
CQMgc2OBTQOgzoqn4W1vytA6hDbDWwUTLRgLQtX10q+Vskwcva1rsAhpttekYYKC2FlLu81tTcRy
UEpGUPg9IXQppxg7HFaKHISQeNypVtltsiEuA03rZFD/wi8ErEMTgRZJIz/spKjAM+wshD9XbTe9
fUwTwAv/Y9UZqILfjPDltmKiT4RQZ9qqgUl81K0vFXOXODZKBy5fz+99l3sKlcwdiSz3R8AVgPjc
LATkrhBgj98dKNE4x1h2ZchkcF4QAwi1K1PImO2tmz4b1gMS7dt2El2AazW4c1OrVEXdAiLG4RSn
vtkdajAZy/rIMkW4A2OV2AClBqS0RgceqQwgz2AN79vNbWVEFw/ed0jh0cezLL4K5Ci6C8ogdi6b
bU+82D1nY+1l9mcpq8gIFVpJYmZd3Tupi61tS4ekOgS2YBP6hb3LO0nCd10+xq291ofLhxp9zuZ6
hNmGZHm2sJU44sFaxlpgm9l50Pogdnt8uNlPEjswF2DkllWyzfP0oW0m2Y+RGZfL6HM170rTYM+V
o/Lovs7PwJn2MtPTHM/dqYdwPwcoK57JO5G4qDBxWpuBO8uzaXX6nMLYEwFQeFs8ok61zZvSd8BX
MWFbDsFrt4x6EBeypocoaK1E86unMd64FGP7NZ6D99P0A/UqY9xMMbYFgkV7ve29AlkYAMLjBVek
inchp+ZAwtio2h6yqhiH43MEW90ITKpxZw7HVBZbRFaFOEx2sD4Lgj9z8ZUL5wAId+0Ur3eMLD+Y
GtJSq79P+sTvFSDDDuPPGXTxs9p56ixbGxCcngvR3OnJzbbv2hyaFto9ZqPy5ksZ7m8bU+CtEIEx
acPC0DC4ji61K+0aqJtKh5JI85zSQDE3KVDUBqCSSirPQl1QwDRQftFQDuFC2zBnmpU4MONg7/X5
GFdf0vHtL3RZiWB33fpLKXaUhQlElMkmpfcNIBWUabNMe3c43JYkuA10Vo39H2U4qy1AU5iyGh+m
z7ZFcpzrjyl6HtIft6UwR+bSUQw8IJ1mO7wWtho5fQqsjAACE3dODoprz/XL78aGnnRPhi0gesrq
gJ3HdAVGLNyrRnmW2HZexcy37+dj9DI/JLv5UzlEhwLSqGTqUBSu19J4iGOncms1VtTaz0/xDgOs
p3ib3JOTuo12y87atbv+221DCpIcbLdid46tTjlXG6hOVrbx4kA9F1ucQxZ5/Sg5RiLv/iMB7GSX
nyrTE3fSKCSoytMwnUh3KGQMNuKP9K8WV5tfRFmcMRwgY35egvkhLz37Z7uZt+F7/KFs/+K5pets
hRyCTEvj01AMxejDYjQ1gLbaEI2OdPaRBRfe7S8jOkgrKQ5nN6emhlqPyN+p+RXTEoV+V6bvvWz4
UnRjrKVwB8kMC5AkJtAldQFObnrVdJenWyV9d42Hcnm+rZLIFbCHjHEoF/v9wBq6dAVCnbbImrb2
4xlz4vFgd8C/quONsxAZAYDIr3UDObUFSQ4Gsy5FKRQPnrZBGJqiMeiW/m5W3d1tbUSmA+46nvVo
fGK2kdPGIvFQ6CFe3XFjIImbMBZd7XRUtNLKfTbjH8T4z2O5Fl5ZKjprFgOOuVpQ6pEAjxF7ajVo
zfZDA2qaFyuPgN2MBRpL8joRXX9rYVxa3xgNpbnGMuFyU1EKnJpjt6TbWdtQZ3vbkqJovhbFXYCV
UhMCmhpcgNODCvjvTq+8MN0URdCBJBnLeQpS8dsiRa64FsldiO2YDfPQIy8uy+qYle7X3tbvDTOW
MQ2InAQ+guI8xjcxJMI5CVaB+jZScIqnXvP07EvjfHFNb3QOWgIAREmCLbbjv8L4Ik3VF3Pl6BCG
DuJ+zMtTPNO924eHxMRUtbP8o9sTBXKnOkqsKYpVKy15xLcYaAEYh0AUqSyMEzdntvG0JOCflPUd
riFIfx+BPypyXknDPs0HpiKI3b/Hmtl6amf5FWCBnXraFKoRpGr8OJFvKmgqKnLGXYrJdd3r7fFR
r9+iyUSriRE6yvr5Qodia+gYmEd9gh9NKQ0lN2oHZxPkjfuuQ8BO+l/N0kqCjvBUsj1xDNP9ntO9
jGtap8Y9KBBQM1DfuvC1Nx7bcrf8jOb3vzgfOnIRzUS9GUhHl3JGtxmUZkH8xHCTP+NZ6DopSPB+
3JYi1IatxmIlEWU9Po1r8q6IGxNSgLXxjN/iZ3n6EoL6q8irYy/nYme/mk8bAZr0rzzOe5ZqwXgC
RRqMxy3Ym9SfS/xRTYWvUnOLbtD9os1voXpmoBd2LpvVFR6SlXAuymWTMuTAf0ZAxRA3sV4LNXzN
4mXrwLK3zSr0xZUkLrjVhrZgvRVmrbJ9bu/m9IPKeN6FyrBVUpT9GEgbF9fqaRzMroQySfyzNQJS
bpNuB7plSWC5ngZi5/2PHD4LinDc9THHF2O4u9to04E9+qw+WeEm3yinWrasLbTcShzn9nWWFFab
QS21y7ylrvxpBHF18BefZyWE80K3B6Nf0rLH2PjajPu8e0mjw/9OBOdrSpVHJEmhh4b1WjYVo8e+
7Ug+jshYjBcKSAQYy8Pu5GWMiArGF1hBSNWcCgcgQCegd93WQ1hiQGcNAQ9LKy7AoS5lJKCbzpxJ
RZJFPun8hskYb7LQLjUfKOISpg8xoUWKv+gJ4V35RyqLW6vnMh64s+vEkIouftWrvi2F3RCcn/+7
hQP6HEAC8GOdDaYHEAsQx81JP2cGHl+JEf2gk+WlCxgCbltREGax0I6xL2xE4t3Cz+CMs73YfYd4
oGg/scEQ2HN2UMo5IFbnGennbWECr7gQxnm3M0XgrRshrMiPdGqR63jjKGkPCq23Uohz77xeFkMb
UJpZlMpf9LOev2Td6MUyvA1BQnWhCxdIwa2kdjX++Ik+nWljAXN43hduEwBy8H6mxjnCHKSdytxP
ZkL29yv3sxfdBRwr+17osdqY5ygAGSHrqbHfzt2FF7pxJ4sQGml1C90ipToUBDipPZUsNsr04I4R
TcxqyiPokU7G3dBP3tS5UCSXXHeCHPtCE/b3K3PFGFutnAliFmdn9yfSb6cWwIVA57f6wq9+3vZv
sd0w8I3FSDzD+JuvL7TCcjtE73quAqO7w+i8RJ/frfTrT/OvCP7Sy2ulKycFIqytsR/9GZxEYEK9
U84P6uP4LToZvv6G8Zf7ehdustbLfhS/MtmPEN28sOqfH8FdhVbXkrJhxV0XICkjEOJPEzgOKt/B
VPCUYS3VR2fUlokVh6o/UrnoEbsD1iErSM0bCzjRz0XxrZ5OQwxkjEkSRCQfkt8UN6Yk6xpWdrVt
7DvMO6LIshdx+PijDPsFK8eslKGqO5dJwIOWjCC32ozprsgwXVcHqbYDMeBt35RZjwscCbqI01JA
IPAfljBYliegpfg0CUYZCZz4aP9RjYseY+kWbaFCUqfuZoqqngYablk1lJW4bp0DLn40Ztn1NGHZ
GPY2l8BO3tvyo9dMb1A/yjSYAUc37W5bUOYUXCxhOLOA04FehvaFhh/SUqXMblzOpDUDkAAn/Pu9
G39X5nGvFuV7X1vb22qI8qb16eW7Tr1dx8PCnLuOTMwPb0m677AUYqho/t3bZVDqR0uGii6qXl8I
5UJG0tpTQW0EYjg6OSQbtfa0fXmXHBA/TN1vHpU3xJBSNvgrzAZ0tlUGEApRDRuZT6hDLBmjICnU
g4F6mKN8At5JEpmF3vGvpKtadqslakGBdeHPbebZAMWpOxmUuMjlVxI4E1aOQ6nK7rKWZEB0/bSi
LVh1bjuH8L5cyeBjLGm6tDWYbxTfGvd1iR4wGTDlfeAY7xmVCBOGJB3jsA5DnnT5HqGmjE5jNyPO
sP5saOjWkGDqTjR5rGW8A8KjtZLEhSTVTSnNTBYtuhfVCix148pYTMQevpLBRSQj0pNqGaENCIC9
cdgoRr8p9Y1W916j+VU7AtPeiwxMO37Jim/V4I8yJmqxC/6xJxeg5rpBbt1Dy676aRufJQ1uO4fw
zlppyAUorPEuYTExDcsv0fgCbr5OeQopDm5QdCmYhWT7DhIH4VFqrKUMzTKGQsA8R0vbDxd/jD4j
M/YHWStKJoo7XCBs1heqMV9EfVJh3+srwH+H7GjJ2moySdwRA6Z1PzodkzQqmFO+SxQgA3aePX1O
stkGYfQDrCvGlQlG1/iJlWaZ+yZkFRKVvCu9DnbyH7311MmmsYWnayWGP116kncRKwguznfbxbc5
2aGkfC107ZUI7nD1ZNCow16OI3mN+1+zjBlCpgJ3dKy0sY0ohKV0bA6qWRSodGf8Z4ZGrJ6i3fnv
5+DOz2w2ZByYnfQBm+lG4ffJzoi+3j6kEk34271o27RHnQDvUtxDqb5ZFMB/J/8ZvP9SFb5s0A5G
anasWqo559j8SKJdPklGH66xXzgZ3EEBR0GTZ0wTR/PcPVb9rMcP/Sl9JE/aQxOk7+qhC3KwsQbd
6QxW1rLxmjtle9uawsP655PxGAoNwQAwYTkfSC18a/iSgBSyrU5ZglX1ybstS9SqXvsHYYdg9SYA
zE+cOQ2ERfX3UJ+DsB+Dpf4VTm+AftmqqRHQUd30rhs0TbG17OLb7R8gtTjzrdUPiMOq1HBTIgPd
Yhd/G6LOudU3468CaGSBfVh21Sm8azflF3X7HP3ojl9uyxcmHytjc3Gk7zU7X9jzORo/zPqsGMt+
AMVwrgH4p7eJV2ZZIrE5+yevnhErkVxcqeIhHAnLd/raa7BZ4YabAYdFGSSpjuxUcvHFsctWm5hq
+nwgE3j53hVTcjvLRHDRpW8XU8X1D1d1t8CBKfMf0iWD38igN8zFX8iz4dSVu0CN9ATuyJ32kngY
WHtCPtouQXRv7UrNr9/1bfiSvtvgwB73+gP13eBs7IqgkBUEJBrzY8xNSZSZRr8/3ltOn9zuxUwk
945YBHY3WGMdzwjOP/rcGIEGCxHzQr043WfhWZdNc4hjzB8ZnG9QWw8njUBGks/npOi9ZDK32RR6
dV19K03ZiIrwlGE2RdVdAKJf7cY2rdXqhYH8w8FCEWB9PJduhzYJmvoYpwdV1tEQF4swamFiUBrr
V/zCT2GXXTEVM4q+L90XzErDRZITVuwsr3gyHzpZG1h4olfiuFujDZfMBUoWrKl+M+cjaQ5xBX6z
w+1QdU10zy6nlRjjMlQCcr4kYwWtlD15njfqfXI0qiB/rz9aTzsAEu2YPVl+uLktVuiOK6ncDWFl
OXpuJaT2xgmjjer0HsvYlViYuDri2N/T0AtgyBLsJ6zugLEFZFEBzEs/745U3WvZpqOFp09BF+1M
Z/KW7P0vdFoJ5KI+qJwUQEpBp5zM+slGduyH1EJrUp0HSbQXZJE2mskmXpu/V465EKmFhdIaWlf4
YL0bPBXknbu+rjpJ4iL8SCuFuJixkDpLpwUDiNTNnpcy9pPIucsnSQFd6OcrKVzU0BEguohCip3v
iHEczadCfbBkiy/XxB7Mz1diOJP1dlhlWJ5G4r1EARhschV0APFDA8zF6stQ+SS5wxpdEt4N3cuc
+oa1df/q8c7QpBiYLTpjnD1HM43N0WYdN7TCjOlkzR+2LAYLvX4lg7OmgREc00LTgxUIYiMoih9O
/71fNlr4szE3Urpi4cdbieOs2ilRr7YhVDLNr9b8qemgOr2TVvoE7s4gaBhNCYBXsV92eZTJnFtV
yb5dN0/+0PyIQ4kPCj19JYCz2mjGwHNwIKDtd1lxLIx/Ihnmh+i2Qj3KIIBOA34+jyWGtXTAtkYI
52DGLF/quD+6FubMFppaxx5rcw+RamYA/+yK/e2wJPpEGH9l5ChY+QCnx6Xx9AlYMW45ISzZL47z
jLHHSb/LZCUbkQUBFAZMEZvhGfMzYKPeK3UTG+x46UGYqIfIWgKlNHa3lRF4AgYrsYwNd0Cdje9n
dAiHSkIAdqdi291X41D18rqRZaDMn7ir40IKdzsNbuNM1IYUxZqf6rrA9GO+dUjy2qE3ZKM5dFsp
ge0w5wSAQLQawBnJKxX3eQ4+RIfh28Wbqu0+jX4CHaEq6QUJxYBAxgSWiEWAb3TpCCBK0dRiAmbU
kNZfywFrMlr75MayhoboEwE+G0uMcDb4HOdvTmIXFuhdgMhMSmtDmix9mfLs69iPIGY16KkI64cs
td8rTBd7w2Lfh1EBUrR+abwpbNxD1lmW5NEi+p4GAO/xm0Aph13hS80Lq9aSpYkLbNrG3hinXrY8
WL2vZcfCfbv9LQWnDYQEGBlCrNJAechpX2LxPO6ytPCxEYOtDRqFflgiE9DmLEQ+0CnA7bgtUfTY
RVxEoR47HFhS0TlvRW5cxmk0FCiUeM3G8QABCSSLb1+rXeFFGBKvdqCHxUoO3Pm0+Efr57yXQbyK
vrkDjATsnWNjASa+NDBNwwoRDz+hXcAXSMFWntL0/baeIvddy+A+YlQo02BakBESTByCbFI76F38
wym6ThJkrr4hwgtWfRhwAcMQcJk7rTJHMEGZHaaBsHVeqHea+qk2zb6bsAaeWsrmtlLXpRImy8Wg
o8G4CFXCyQLQWQ1Kl4xl9g/heJ6sxVNjIM5nmGgCNsnZpnfUOhbDObYld97VhcRJ5u68odTbJG7z
Co3He6e518oDGKYw7v/gxGdtkVxC148nSGMsoMh9sM5yNWuZmnFUzGpV+bVrnkCq+jIPb+5Qb6II
cC9p7/XGeK+q2Yko5Nhp4bfbZhbpCpwETDI4oDdyf3+F1RdNaG9RzJOjsa+7X2YrBp63gVVRgrlr
9Wub6Hd9JLtDxBpjVNbWbaLagNi+9CJlmo04jKDxlFlvk64elVkLgEcBlig7Otka+DAy96iCL8UK
fxamLfOsqzMJi7PVIQBf4gV0tdprhLHmDL1d+lV3IrXXdwcC1LaGzF467om7Ie7ODbc5ckQgjlrb
rJJ98qvONvsBWJwDWxFbhOChb1o3CTuKXWl/TA9aQb3eSjxT+RUnumcr+3w+mOE9Rg//+5f+jWeO
iU220MadJwA+R01MkM8DsSM9ZX1bYJaur+8BFPO60OTBScPvQ+b2kqeSKGS42NUCuDlCIHbDLj+2
ZrRlnuh95ZsNGHxp6Tn2/JhMo6dqkeQaZxpcJCfogCA24QGBxx+owLhYG9ZmqzqVWvmD9YkZnR0y
zqCvOmBNtQc5h8l1k52JA4WkC1G41H/XD1ZHh+YhOo5ugQdS277+3iLVMW+kZhuNNLuxexpc1R9o
uI3ARH37UwpseiGZ+5RKhaGzUYHkLnwawxQM562n5NEWcADBbUmiKAxRFjDwMTcNd+VsqsyLpbkF
4kO/GEczAQxgXZ1iJQqMut1kBdiT6nhbkZfFju+W0d51qqwPIVQWxGtYUTOw98Kj8pRL0uhxCWUX
5aO37jul8+r+pUtlw7+CSAi4dxvsOC46OAAPvXRUSoqww5ms/FKjx5YMG4Rq3260T6Xs90oxHfJQ
Nm7yGyjpymMJLlSTgM9X5fHyzNpxUOGEzCw5WNU+sY5atGvzvaluSrKPl6Bw3i1Qv7lbPT1jZpPt
51nOI/3PBUPmykh8MWgLEBEsNHG6G+4UK+Dm8NM4KMARZbw51j3BelsW37m5bDxF+EX/SONxbIZp
bpK0Qfwv0SIHx3XTxaAhNAE3KQl5ooCgA+QbhkVBCEn3pVphrs8jpQvorwAcUisJ1tzoS6nVd7GR
vUxu+/wXhwXBR9dRegU+MB/XO3VSE9PUKl9zZw+lBgyIbDOqemZ9X6LBUm/C5CUsvyQk8dXk7bZw
waWGMs4f2fqlrti31tS2ANWXBnyzJUxPWtzvbotgJ4D3VhMIcajwsr1vfqsOE7d1TEI89HKFbEhK
fUudkQUmh9tirscs4I3AdMSbGRDLAJHivNGiSGbNHpiyXetWuySKTW8xi+i5IJEbABoo38W0uk8d
G8KNKOhmE6zt0YzEMLLOaLH1h6EqZEyWAl+CcVX8B7IKRHsuacnrzixmx6ywVdFR24/MLDyROFvK
wNXzJvKc1sjuLCVMZZiaTFvO6owYGxcaOhTgiuU2Qe0ks4ErBbCCNtro7cNoN0CmsX0Hs7s5+Q6a
+F62xC0K+hciuXOT0NIdh4nhI6CR1dRnt1WBqFVsQKL95BitV8V97CGzmYDQCn5X1wXDsS55Lf9O
DDi9cY7wB2NdqolVzkuHLmYkaSnFYWqB2zXkmjdiP7mxfg5Gf2eqeOxkuPDM725ie7XV7kza+ugi
7pPiqSX2PrNAv55UXmondyGxdzEwJ6daVp8Quyqoo4CLhfIOIP8ufyQwsdJodnHqStDDjOmRZl/T
0HOMAJXbc2rWBzP5qnWGp9vjGzjytmnaYvFIl8Q50cHEcUT/BejqeExwpsIBAHLigsQnMZTeT0xt
2gNHFsjuXSt5GokloctDUGLCG5DzDM3pmpxqOAWpqe8JSH+6Id/YuSOJNKIbAsu1FqBqQa15hWQx
qYaSWi32M0kMuNBun2Q/k6ragg9HEmpYVOSdDHPcILTG/jsWwzjLlXNiYZaCrS42YQjgNkz4bS21
7ZG4KcN5ILPzrlFN2xexU586p9NOxG61O7OsB9ANu5HkBhGddbQtgB3JSN2uLpCqrzV7yYbSt+N3
O38i4S99OoAPaMmf4uLVHv65rb7AzMA1+COOuzPSPtHV/0PalzU7qiNb/yIiADG+MnnYtvc81Yui
RhAzYhS//i7qxnfKxnwmqu5Dd0f06d5piVQqlblyLTaZi+jRAhtE4Y/8TVvr4S4mytAzRmYBDl1k
F7NNxoAvhAgm5E3NnY4daPGjlX6pjW+iMq5uqnyTrgXra8IyXCHnJqeVn+XmLG6Lzkympq6rePwd
Ik5P31D9wSsarA2RkzsP++in9NC6ppetBK6FTb0wPV0kZ6ZFVPLanoav4vyzkt1UTR0u7nuyVt1a
uJAu7Ez57JkdmlG5qFvYkdQ0kCrJTWxwHg71DiPiAJ1FKy+BpfT4fEdnl3JPIjawHjuaNh8jR5Ow
fO7Zkyx5BQUBvB3c9kxFXzqZeDeiM6Vq6GDP79sRTLRmTpAkYjbMbN2MDwPfZLUK2GWdqvaWN2pF
/BAqR4HAlPWbDPE5dJxtQfaNmXVALZTKEBgJAUaqFaYIA20U4lEVhWy6ZCQkfUA4rzZln2vmltFk
+JqATNVwdRESPxpD3CuhFSZ3dQVOKE/lEaaNK6MrIn/QJb5P5UIC6SLiAMlVKoGTXlZ+2I1cb9W6
T4QnZ7bEvC6Kc9OtB2qddHCz6g5miMsHEmryS6Uq6YcuZ5aMwSxrxDO1lkPZ1ZhCVScqmnjXZj3B
w0vYiaeA8RS/wWpPnUmJ7qQQHvqqcFZ64Fvgz6RCt98TbdX7bdzIX9DvQPDUZGYUXpOFkRHoUaXu
Q4jBZE5T9uATzupejzZ1JmW7EoFsdDQl1bykHuWtXam97DRpq46g8x9slPeGvEKsR7t23yeR3bpV
GFs/CoB5XNGa9q8kLJVdRmy2QZlLeHZKI2Mv20oBxnjRYd8KbLIT1rGIPQxdtK6coO3otrKW/axK
0R4NcDfXKDvHtA0YbaPWAchN/5XZtPmqsEZYbhLW/HtbK/lzARAudfRKWF7HCerWY4I76ckszPAE
CI4cu6GA/rLTa+NBQ/Hc73gC1IOCxDXvbWvT5VQd3KhsdlnTxnsAevNdKyp1JzeD9bUayp45ah5h
bpLXcDGJDyTf67og2THXC8uHYDELPZ62+R3mH+lRVkuJb0WumKGXqLJ0zFo4ryMKtfhQuaC5Qyf2
UJeLsaqg3KbbxWM5xNGdwQXR3KocqxF0+1U1Qb6LWveHJAqDOILSnKSDJErjAxudqgKbgKOSQlUe
Sr3LS7/tlTY8Sg0nh6FXa5+0xP7W2aLaQK43150SrpGtZBpLqSFAJaCfwHsRXjSn/uW8gftkGI2N
ZcOl6iaqjmr/mbATWF3zeEuKX4AJCXIwrDXhlSXTeJejSjlpyaNPOAusRdfYVQ2FL2Aq9UPddSc9
/JEAqqMn5UaFOdF3QaH2d1UGBYq0gKxmsRKVFmIgECEK2q3mNAeiz2JgLskjWOfBYt5KoHNwN/qh
7TUcS9mN2No4xUJ4J1AHRV9eB9fRlbSTIqV6rTQYcARng2GcysxwWb0V9IWSNUHSpWWhPCdjsBVg
EETby5ukFD3iZhWWaMJoKMhWWrFX5KFNHbSGdMgvyKz1xlBJcmdsjf6v2SNQjASHNdpCNqqEV3VJ
1J87Ho8Q3k6BxmYp822JHxtJ3ln1moLIwtV8YWp2ZaZSpxLIveZgUKm2VqV7Er5lMyRu+NeaAdOi
0L5A30LBFTR/vJBB2NwSEFeKu9ynaLN5qlQ8S0Pvx2bmW6nkD0OxkpsvVAAubE6rP0sIzDA2oi6G
zRQDNzkneIY8376VJ0eYZcvn+eJ8+JGWNtNqUeeAaVAH6hUQgOEOtVaGYBbc8dzK/MGLll3bjX2b
u2Nr4wKX3lhin1huQJkIveZQ23ThX+NPpm6EbIGFHi6IRvDsBDRE1GzscQI0TJfXcoukhu5StjbS
tuB/UBmGyJ6G+gaAB3Mz6KtYZVQiNYSUBNe3QL0ge3sx1+peS29nCAZNUlvalAfPA5UwhpKUIQPH
AM7rRzUkJjoLYsx1t+lSCfOORohfEcWJGB2j16jhCCQ8X2jXglYoDcPkkIeKeRfVnb2NQiPybWRG
dyrvia9oaYcKbA2Bay9p+uJhSA2MD6u8i5KVy2bRoc+eJ+TSoZmOGjeZHIGbqKf1Mco8SURW0vWF
OHvhbdOPODs1UJETSm/DiIb+szpslfYH1x519t3Q/dunZ+Hrg7gW5HjyVNWCSMqlpTZuG1Mp8NoC
5R+uz8YjbGsA907fbttZPD9ndmYrijFzihYJVkSm89Im3y3IyvZKHCSp/alTbV8mycNtk0tPPPg1
KlQQ7J4C3sym3bFcl1sQGpQGitTR6ERp7qfjF3DoOkr0pc9cNfUyTfFu210ISBdmZwcqqfNM5THM
tnrvl9kLEWKTrs1ETb99HvWgMgNYoTxJPM6frwAI16KTUSPo0B4NSXSfhO3K/q2ZmIVupeBIA0KY
yDIoxQsaPaoNW7keFvYKgW2SRbMmXeM5yIVXstmlEw2EJZdPeS19DWkaAHLyDyWMczOzmkLLUm40
FsyAPKNM78FKheToOPHL2T7p3kFze9sFls4vaN7AcY0OnA2w8+Wpyio0rTIdxdBGRF5RNPfxaPrN
oO3VhnpmJoJ/MGfhbwITBwWyeQiPR6MyWgWvboomnzKmvl4ZnlpytOmjY7mG1F06yhg6/s/azC+q
DnrisYA1Lt2Pfe2o6o86OTY6JNQxDbN2bSxVn8B1DXE3nGBQbM+Ke1rC1DECJZ/LjZ+a6dvmZuh/
pfGL3VOvan8MoA39+83U0dibyIqA/pvjxjUyoF0bJhXohwdfL2jpjKk2OJMIpYhMAa6u9ttti0uH
wEAlXYFa6/SImXtLNBR2YYI4qCggszUY92Gob1S8af9hZXjTTZLAqOQZc11gSwiT4azlLvjQu/Gu
ptyxBz/ieNEp/2Tqv/7APCkjFAX0MUVSa/KPQpadgr0KI3JK8Cn/Q5vw4gab7Z6Z93o8jrhZsgZF
LepF0VMtQheYgkT/HnVrxDWTd88DL6ByONwGUCJXqGABdepUNackOpSctDuVPUhK2aOerNXPl2II
nlnAg00UvPa8bzfSTqhyBkN1+q5nRykNOFi5ctuvUAq47YBLJ/rclHoZrnKUU8xhUl0V0kGGXKGa
tX6a7kM8a5PkoK81tZculnNzs5yDMBLJNmQNkG9UQRLRu7BfG6u9JuWb3jpnuzf9hrMMKmN2xjSI
VAKD/CU3ngQma0HYYYl9E+/5GCQ9eEKARd028RaoUddgr739ZDQPwkicWnq5vb9LVYKLXzPzUWiM
FoWs4ddAyrTld2glOqbdOh2mUErjzsZBVOUAmtNR7rfRyuXwu/1x5bEmAaQYCoIy8BKXWyEZVRJa
NaRZqKV+JgRFgqo/SS2aZQoEM+zCGXPuDfxLbqcMJ3QN0LxsHw95Hf0ogKvs2efu0JDtmTTmbqsY
O0I6h0uYxmlfZaNztIxsJS1yuox+1Qz+ockrScxSMwyjFwAgA0QAFtx5c6ggbWdgwgMJbv/e54ZH
Ve4JC41vVD6dGrVwlOj8iT3GEoMf6kC+gj+JgrOHZ8VaZ24pdpz/ltk506lOwGmAnYDsPPgwfdn+
iQtarsLtir9Nn3T+yc8Nzba8gcBdyXoYqkzUxpM3Ym1UMF/UxYvRgTY831R4LsWo+a6z402d32vT
AJFN3KLoy09h7ezgAdSQdJWN/Q5J4ZASgJUfRH7MFD8edD+J7yNxghjR7fUuhUqc9/9sTvHtzOao
4WhB3wnPJUkvFBcJWQr5O0tOPCPOemBX2PDZ2WX/dNvs1efEixniM0he0Xm0AD+4NGswuRZqmCRu
HtdeRYxdyHhgqvSpC9eu7usIMtma6lFT7wGX92xb07Ye2pzBllVDi7Mjo2O1KNDqqSdwjHQQjU7/
Pa/JKYHwGX6rN1or7LvXB3n2G2bbXLV9k6c9foMEWN4LN6X+DlN2khePgMzkcql4vRSOm3BAmC2Z
yu8zdEcay1qjWvv/bMYkIYMKydSOv9x4JUozsL3jh8hG7NLG69ptbH6XmiDRA3DLFJAmh7wcKuyg
N1o5Wld317QHBJQueFYCOD7/5hWJGTRnisQFtuNEpMpP0rXW5KJbAZWIeTuIU6LhfLk68PzZGQAV
2Gb2xUo2CflhTwLz7m3nnf7KxTmdFoIthEYCoEFY06WVWBqIVJQ8cWmq71uj2EYttIvX2FSvwy/M
AAWAdpmJ6+eK9NpMS6ZYcZiAewD3L1pOb7kpoTze4PlP21R9pYQEcYMZXWr134ay+Khr87HSqO0q
GXmljbZWBb0uC0w/ycYRmDDjyLdnRwm1JswDgPXbTerMp9DoYea4RUvGlfrGgyTBo9Zmvg5kSZh+
3N7za2jdb9OTEiNcF/bnnzbJ+g6svDBdPoCZaMO49i0VCXQxnkYInyhh9NMCFVdsv3ZQqevKzwbl
Ux8cIbtaT7a9joKZ/Xn7N02Hdu4H+C6IX0BQoeUzC2IC4IkKsKbEZQNmR7vHjKBaoROH0uFUQEaa
4iV02+KSf59bnN2CZWenQoywWMYYIiEURApy+skw4aFLhXfb1pKXn9uaebkiNeOg9rCVgJPcRuJs
lm/lWrJ5df3gq54bmeWaHKNitWLDiEAIjkG9CFoKyd5TNGU7//Z6rl7DM1MzByrSpo2KqEzculHd
OvfRBjVRIgVxiGomjghbp1yThFo2idwNXKeIRmT652eXa9yXQGMYWJ1MK1iKXZ6oO2HLTmvYJwq+
fD27T6RxZQD+t6zElV8Chg+QLSaArkoowDEbwBAgPmkb9g5eVQetvENxJE7q3km+cOnOPgye5jZe
diy90aEvH5Wr7YY9e6Ef1Q/tH+I+QCKT3LKqTU3Gy12QMq6LSEFQJqgFAIp3YuEaWPJ3VehqyZNG
pAqFStwxs8BU5Nmo62mNkPyoPSlBsQ/9zvYGVw30TRgkXtk7mAq67VBLvjt9VMzHo5IIQqzLdRXl
1I6vMeWQG6YoHzIBlk80jG2ieywF9jUOG/2prgtzTbR+6WRi+EmHVWBhgXK6NMzLDOmE3AEfKe4T
EjQ5Rr3+5SYFSBz3KHQw0SCduS5a532Ogj3oBtuv0ngKo1dmvxpWcHsLF1eCXig+GVBL+LfLlYzm
IFJcpzggGDls2+4t5nhb9ePK0V/MeqBbilY8VBvBqjSz09iUhvKAMn1qH/XIN5K7Pg8E3/D2Qdb9
QvGJ4ajGQelWXq+L6zuzO4vX0aC0UR+NUwzNAxuoBVI9Fdka483SPXS+upkjxiEbw6zHLkamhmIf
MX9ORrdo7uWuWuZmwMpW8ao8/9vGHiIqzjMGelHRwZ088xG9zytSN1jdyDCSl1l3nWl4YpTuKQSj
ckUKDOPXbX9ZSiHPLGrTC+osoNImYx3JZYSSInSt+GS3xLltYTHFOTcxcxUqUBY1QpiwLOqWLU6W
H4UPYf9eGm6ublUM1EPh7bbRpXsCBcyJNx+1jqt7AsLPOsQ4dLhJV/iW/tkDuT8kvUe65sT4sG+0
7CD3Yvd/sjrfTEBphqTrYNUa7sfyPm4f1OiNSw+1tuWVW2kr3rJ0Fs4WOS8OYxikTSQCc338XKSA
7GvOasFm6SSc25idt2LghRGqsKEltSNpDsZzHQy5YDBhLxp/VP4hfJ2bmx08kVmJqGSYM6OvKVjI
8sHn7cpX+n2NzK42jGjjHsdBA4Z03mYkSdhUNRIJtxVpygJF7cJPID+M7wy0KYFdAEE1FFZyAmcy
H0FlGUr3WS4bEeRjw/6Aee70rtGtXqzcfgufE9c5VLTQRkNpbD70Z+U2Kxs84UFOu6PhvgbPiNXR
lYOxdBoNPLbQmkFFEhn2LMTwdOQFmTrRfV/pB8mq1Icw0++SCpDoRG73olN7DznccehiAbafYvyH
ZepQfEH+piDIzcEL3AQuP0vxXqbWs6U9FNZWWWvTXBdcAdw6tzELOaQrx9yOYKOBqybJ6GvgjB+7
57JM97QbXtTGdCCv5DClchNiu0kGJpQcWovxAJha6g0EiijyFxMciLcjxMJz4+KHzY6TZSYVrYs4
mUYVbPKGsfZR2YdrQ8gLQR2+jX4RqEKmSZHJ086CuoEuJgoVeFSq/FfCXyL++g+rmFIMGaPH8NhZ
ulTrck1FjXQ4QwOgchqeOqKCxoW0sltLJwJCechyITAIVAC5XEevxjilCR4YhO5V6WfVbax0pY60
ZmL2XJJ1UcX9ABOt9YwevdNyTxYrU5drNqZ/fvY5ioR3kIjAo8UqflWJnxT3Q/l0+4ssfXEA74AP
QxsIIwEzhzcKFFUME198hOdOqCpkYLctLAYO9H6AAoJD6Vc5cjhWtNFD7BRwLnazHSBljTkn81OL
oP+goxGKMtsK8mSpYIMa4x+b0+10tnM8woRhZ+dwgGdbccQG6GBH+yw29mnEKPJbfbA97W9BAAgd
aA2YtgEqEuzm7GOlBskAi5zez9IB2jASXtGrhMwL2cmFjSlKnC9LkancNNOyKk+RURf0xuxIodsC
AgaIJq69CRbDIaa5MSuGMVzMv8zOUUwjU6kHvBdbt/Pk1wHTQmCMhEq9IwfsYN3LnnCkuyZIN2vQ
xSXXx1whMCE4vniyzyMFmp9GC4C5y5S9Fu3L4Yu1xk63eJ2f25g5SZEnGJoO8VKVN6bDtpgB+6SH
NrA3kWM8hZ6y0sRZXpKBKxSFRPNqEjSrNBZFI5ZkKbimv/fZUTQrJv4XJDxPUaYCx4QywPt7DjRo
4oGLhEkxBglZ9YrBWP2bLifdmwY57G1bUvULpILtHWWxdDLzuNlnlVL42diXW1rI0S6MefOpDVT+
WsUF3WKSfAxiCQAaBy9ssim6kAYQIWv3sjF2GB408/EzEZBRNMIBjbdu0NChkSqLe5mAHmrDUvhI
bYBQrm7VYy1M6Z5XdGgc2RLjplKq8KsaK+nRALn+Iy3r4aDFrHlIJTCbgSoLsEgnyewhYG0deqGs
frPGpI39XKsB5VeR97y0LWO4pjt2KoBtzLwhD6eRVEyoc1Cym7XljIWo3xoj0TbYuP4Jd3y4U/RK
8W2Kx5nTtpa2jcphmu0YK35ghEy/jMa7DnBpT63aPHeEFsVebhd9UBk66EQBd8/wP8qGAFhUGZS9
GQtdeYygXJKO1r436kmhpVTN2Ec+lZXoEcraQS1lug0h5BoD5ifXtdNiE4M+AyGCzkfpc1CMTNp2
bcrc1tQ7O4iNjm2y0TY+sibK9pjlk15iJB1fRmrR+7rsNV9SItKCr08jQBU3ptA8koZaB3ngRHkn
UDzxhnAw7tKsVb62KVd/agWTH3ozjUH7ozA88inG59BOK9J3QKT6yg3tIv2RU33Yx0TK3mKl63bg
Nh1d3ovsiP97e4wsMJU0qUmOFAwTP3EDR2DmVOOjynSIuBQjAyMopcU7Bh6Mxz4P7RhMiZxgblez
0j6gWRimm7aM1F2h1s1jEpMqAFwHmtkxIWIv9Xn/xewi2Yc1oGJ1RvNNj24dxyNCx/hWGtanlFZx
iQGZKe+0h/A5TLL8qchHTGbEwIJiWqeqPkPNiGxwiPP+q9bFEndSBYP3ezXCsE2cmFIQj2m5p61M
XvK2JHSn9Qnbtok6Pio9yYMsEborUcl81M2K7hoFScym0ygJ/aqtqOIYORpmrgbAZweZ8Xp4TEso
IDpDatNDr0vZ1qBSu6WsBLDdHKriWx630QvBvoBAMuLSc6joNXQDACF7KWJteFbDRvlilzaGLVI0
ItHhjPOXnHTVVz1FKRgDFECBOVESVe9Fn9qP1A4B585LQjatpGV3Vg+VgBEkfUFa1JiNrITKnVDi
xa+h6wcfEmbqi2qwDHR0ll1IDiabh9IH1iB6JgmmmzOmR70ToqDwogpVCgraYhJELmSov0Z06N8I
D/sdTTNuAyhlGHdwc3oKSYMDXMiYXCUjGKajrOzu+j6RP0UxdesTyNE5SNdo5omuME8ZRyXSUeBl
u4oyCaHD4InYsHLke41jGlbEYwt6TS2qdpVlJEEOzRmf6mPEUTbWh4OEbPgHVPb61xIoBAjtpDbo
n9C9uc9RV8pDUUVeyQv+NYR49wnREC1jnglw90CBftSIhDd9PkRObZYxcnwhwjvWMTy3bWHQTaXF
2fOAcA3m4FrtHBgKdxARrgKLWMlRK4v4SaIi2hoR0XEckhIHyYgaPyQ5lF7FiIGJ0Ug+M7uGZEI3
tj5Q6+a2B1JwcIxQ7zzOhYlujaLWFaCkBENUwrTuOw2DRizONb/oEsiLl4bBbdfKNHD02ESpbacv
WNV4alSnEQpJXFHRNzUBQu40AtyFyRrimqGZ+IaSpC9WTFDbzutBwhCHpnPhjrUGGJoNGbZfkZHb
oTMUVfNWFeDuFYSXn6ZGm20XpUkgtLT+JKHUbCvQ3AAn1wJZbfLSg15w/xrl0vhOs1T/XhRqGJig
E3rUiWwewsau70zLGncKHPG1zaTor9FL0yvtLL2/SoOsFqEPGWUJx6z0d6v4QjO352vV3aXk+NzO
LAlh0NsKDR128navk9e4+/s6zMU6ZgmIVOEqoBpSxirzqyh1a/1Nsd5up99LWcf5GmbP9jhRSZeW
WENT7+P2ndvPCX28bWJlm34/AM6yUpvm4P7gMKFqH1Fa4Sm0v21gcQ0grDJR3sCXn7cUhNwmQs6Q
hmbKHnBGCVNIMl17Mky57DxzAqbwPyOzj9GRtDflBkaMx+xrdQpP41ZyDa8N+s5p3fKrvL29qMU3
yrnB2ZdJUt0K1WlVIGpDJH0Ytw/dneYkD2TzanvyYS2lnrz1aoE4gjLIINEknffKZUtSMW+J/FNg
hI73D5b02OrH0LoH5cHtpa1Zmr2NK8TAKI8mS/JGi7YhtxzNeByTTbFKonMF1JlCgT7xA2hIMtCC
uXwRxWmmG10GU/QxvjcVXwdiYo9BfdUnP+jKW3nRDf/Ymvu5qpS0ymPY6hTP0k6jFnT9vxwlE/Rd
mM6dBvFmy+GDoaYKRWsd7FEYZnSabGUN6lIh6fyBMCskES0deJ/ggYApxgMJ+Eezu+/90HKNTfxg
eKYbpU7/0ewNx96UvzCP5NqvmuJse9S8/NtusgTFAUfyn8fK7HkZMUkkxALLUkeeRhbIwAIp5qdq
v8vdtodXYpwmEYHWBbftLsUrYuOoA5E9zR3MzPI2jzBfi0qmVG8qTO2mnK8cgOkzzY/auYXZAQjb
Ug1tAgt2K76Uyo90zB1bpo5B0Itk3+0UE9JQ7bu9rMVCC+YQwPULrIoOsODlWajjmtRK/PvTqm4K
PBUqEFsLHGhueM++/R+NzcJlVZtxO0gwllgoe4JjqQtaxGVLD1i0Hdg71X7E1a8Vo5Nzzvf1fIWz
41HwGG2ZDEYj5pAt/5HtUfB3te+yF/vDJn9dMTet4docXh0TxyU6sLMN1cDBGFJpgv088gPx0t03
5obHxjEzh7nqAw3qHdpD1im8X+sjLjkQQHn/WZ7trs3HKKSTi/I0KHfpr/Agf+dv8cZcqTBej7Mh
fp4bmu1obieM8giGNN2xn4u3YNwwZ6Lw1EDimR31p+gb3n0nMBMbJ/66JrGzBCUCdS+GA0ETAjjC
XKe6NiWuaiU+6LF4aqBNopWOtalQtnVtN3TjL8WDuOt3hu1l7//ybc8sz+KgbkeFHU2u1HxYunOP
/FjZGB4xneK7FTki4A7z6jv2LcZQu7tGXbrUBb9Y9ywEMYlIuCJhvXrr8Tjb3iumk771XrmXNiz4
a6mw6SODRgcTBui5o5x2GRhYHYGWnuIjF/TEQN9gBE0JGr0jXUNpL92Q54Zmca8TXNhdiAaZxF9a
/kHCXSuvhNal4H1uYvoJZ8lmXMFdAb1HwdrcDRkgJQr5h2wTAAh0+gixLYzEX1oowOSpqRNI1e7v
oF5p2r6tr9SKly7hszbTfLAEJPq1rHTo5kijdeitdN8wEFEUzCWx6t129EVTfzKKOSNcmjeFYUVT
S6d7zfsAXIIF3RhkJZld+vBgMgQOExhJ/Gv2VUyZ5VXdToVpc9OH4EyBetJac25pJdBDt8DkisB4
BV4qytGKwh7IkSjKnQxQIsxDpoWvxP7tHVs8nOeGZl4sSzHXsmYyhDmjA8qPyT5H+cs3m7p+MLlJ
MQDRVihYGF8GWak9Y9SD1GDEbTW2dqkvpdJoxv1OcgHI+h2/z9w9bchYjCoeCWYSyODWUKKnUL5r
6tQdlBWw2tLJOjc1i4h5qVa4kWCKAmXIyGMfrSGZli2AdAq45omgdXafkjTNzHgq6jf1pixOpFvJ
nhc9BP3p//f357dmjkFGPuDvV/kPcEF7YY66mm36BGQut33kmgUJIRXZozINowCjckWfHgLk03GY
sqBGFuk6Uh4p0MPMKVHdbEYTaG7TUUPmh0lxaCRxEla/gzwTaqidE5MMRTLZYb29bZVTS22USFf2
YimDOP+BMyduuqIdoRKO1o30bhkPII3JIj8q3KrZV+WWrOErF7f+bD9mAQDVadyoDL2UBHCPmjWO
UQpXLbYhSom3t34p1JwvbPolZycit0GInUIm1I25h3J7I51keSUCLPopSPZM5Hxo5s39tJdyKLxg
BMSN1UOUKOi5r2Kblvfrj4mZqwqjgD59jP1qXUCTwRLfnvIg9E2/8oz7did5+S/20j5bKxfPYtEB
tE7/LW12uUG6NpLK6TvlzGGn5mHi7tvHzg/5oHqSB/0pd41kdjGC/bE4V71ieWoXAGcC8MdA2VW/
1GaQpx9pfZCybuVULvYrz1Y3BzHSnjbgUIJvpLvxQO6Ih2ruyXZLn+3q7/J31TEPYqsjx3waVzpv
Ky5jz4InaIh4X6lwmYiV2yJmB0NL/+GOPV/cLIuriSqGmGIjbaPdFKRHnTt3UjNdcf617zULHFWX
cE2h2EMxSMC2OGbeOVXiad1zH6crH2z5LP/njfNZXlHKqugM7JraaJ5RvGaYWzSslX1bQiQjVv+x
MosYcd1rtYzugpu82QftcfDsgO7Isf9s7sBFvu+ehLPmDsvR94/J2U1HZYWZdo1vBe1VGRM8vD6K
/lgZKLxBvFLZ2CS4HRWXDQK/j8Tot6DHZVRUWoMNetoiLf7oT8AmHZKHcU9c9n7bzHJuBNJQDUQr
YKudI4TKWCS9psGOyQ4s29PhPrVidEfejX7bAhSggezMBVDOAb7oXwL/hN5Hm49YV2QR+TAmaIXB
dFTv8zZyZfQUo3izssBF9z+zMnOWLjYTHTQ5mE3wgbF61iHiyPblO0jBQsPld2JXPYMvGrLbT2uP
wsXDcGZ55jOdlgvJmG4dEKnF5oZnICVYAwgshqkzG7Nrp8rZqI86bAxZCLA8gv9fU3pMidGZhdkF
A7GhkkkSLOAzOhQkW93azNdv5td5WQa0vQA/EBOV7N/n/SwDyKitjvnELQXulQ17Sj09qNxxa7wF
oKN2u6PxwYIIl5oVQNtUOPV25Ql6LV/3e41/fsDMRwadWQC34gcM3pF69nd2x3c/k4Oxi0/EkTwj
d/bFSlRePN9na545RwH0t1FkGALIrfglRg7kZFlfH8YItIomEcDSpeIJTfGvGEbYrRyJaTm39nvm
NERlQwOlcXRGjhFGvkPPvo8DY8Me83f9aEauBGpCR/FZYK5cD4vRxoSMBAGw6jeXxWVUq5K+jq3p
SzN94qgmbmW/9HWFBml56GrTzQf5kQ/fxuattGJwKKcrIWdp5SZozicBMBWI09mVC5KkXuUKVp7F
IFAMZFPIW62T9B92WoLw1CqU15W9vg4CvwnOkXNi0nDS2btccanR2NYKqECBAxy8O0G+LQ4kdss7
4EZUlOSRvOQb5Tl8v233eqGXZmfpSxpDwS0qYVap92PnSuSHKI4pWENum1mo96EuDcEBjLxicSA7
vlyeifZ3U0Va6todz8HtF0XdsRqT/hdrpXora60F8aCkHL5ZuYaMGHLpUGnqEtC7K9q4l4XWPKZJ
AcKBRhqzV8605KFKpfZbaUtrV/h1qJw4GDU01RFjZAC+L39qnnUAeCagV2qt3mNS4vFhJY5Mf+Hy
XE0EHIDbom/1exr30kIfoY/e8RAETsLliq/mfgfQU418iytkxdbCB56qrGDWmVg4roonnayVaUch
kIVmfJd/4cN9U/jxKlnV4pLOzEybehaaO2DDh1hQcJdu7OcwBZNj8QT5xnv6wNzmVx460CBWgxhB
slrp314rUmGuDSNS2EncC2APmrmWRpKGJglWqDzrz9oewCg//qY9ftNPHXqCbrKzcqfdisxx2Y64
YhujULXi3gsuc/ETZqco0W2mWmLa5PzTsI7xKk/ntIYrjzlb4ywexTLrdGbDgP4dzO0Ndf4XkAlx
Gzny229rak0L76nLPZ19zoiloD2EiJIb7dpjAZCRRw8j+OCdcQ/ysUdpI95bJ3bfyEvzuRIp1vZy
CpRnniRJKUk1FUvlH/Eu3zEw0r5rYLt1lMmR3OYpCVbeCWsWpyN0ZjES3dilDIu1htyRJT8c/poy
Zuais5ASQzO1yaY15WqyM7p4W5Qra1g+5n8OweyqrkrgL0aBNVR5GNgEvODDuwGhq7Vxm0U7YHdH
m1HFnMB85ETvlDLqMtjJlMcRkK/Q+tqQkx1HK2Fr4ToEgcAfOzMHNOykFraC8kgoPYjuWEP5u13z
tMVDdWZj5mmJQdV66GBjDJ9iqLYDZpabsRP2GKc/qvyR5dB1/irWtLLWtnDmbgbq3FCVnIKFBo69
2i3H1K3okax9qrUtnDtdVIjGbrE8jM3o5T0PAdBLvNundc3GzO0EWKMzFQBVVMqeRmtb9CiFRyvB
daF0hWBkg2MPtGb4zznAvrVUFmo1Nqyyw/8h7cp2G9eV7RcJIDWRetVkOx4Sx0k6yYuQpDua51lf
f5dycW7bsq6FvQ8a2P2wgS4XRRaLVavWwoqZmr92er2IQM9FnvsewNCXIjqVIyk0TfU6eloUiZ/p
sI8/Ac9e6FKpmGeYxN+0zOOySbHt6xyKUMcmthPq2l1uOLGmEw3KW90uWqJGnqlfYGwCc2Tg0UBr
H1P6l4GpUjzQWftAN4LgyHQ22SfYqsG4rxmR7t4rRrYnjyjVLJW4Z+Dxl2YnHzUQpACrAOlOdcXs
Zt3Zrq4X286oX/NTvl3qRM8dh3MnxwfQWfRlajj0BYUeqR+vM3nvFOCIMYsl5oHxN08v0DMr6ggn
OrNSaDH3qtGKUrwmYHgf9rwByKREnAQm+fX2qZhNSc6tTVISKuTdkIuwVuruqjPB3WAApHRAChTo
8QrZtfjqmpnpPZ6ku8KIArMtoJO6dG6WfJ5kJWlXZ5XjYfsM9+9A0++HdWl4J836Az4O29GLVQbI
3nbbLcTVuZiA0wpCIwB8QGw+2bVDRsOUE6SCUQGsK1gcmcGEx9sr/P/s0b9GJnu0HSgP0XOOjMpu
TGVdH2JD+Ih3AITrzQoVqaUMbwayNB6KvwYn27QuIBRcUhgUVzSynVX35B7T124wqKoTfalhNruG
IE1Gq2ykO5zy9LR9Kmv5mO/5CZLnHWje2mKh6zdvAi8CjOP9QLEuT0TaFkHrdwhpMlCBwKB2qN2V
zcI1PpdagaLmP0b45Nh13GNgN4SRKntyEgHdxaUuw4Ib07mXFm+4PohxAwkQ+PXpTq3vnKWvMe7Y
q+ABEmsUuPDPYXTmcqmgUYV7qYXMbkV3pDPr5q1hthRu+vZlYVvPeoMZIZBkAdWIysOlpVoKmNs7
ODu10X1VCBGxzmyEfF08+ZvByI6dUS68n2avVyj1/J/NyVHiiVg1qou91tnyN1gZLG4Oq3QXHfIN
AGS2sln6ZONRuV7OvwYnRylSqkJlDQySlfsYP/u7cNNZ0JBfiBGz4e+vXz+d3LOQr2S+p7Yg6zMa
m9lghyptBe40C9Fuycok1AeJ11MpH1fvazDdo7MTUzxypc3tjbGwZD8XzpkvwAs7VdTCSrBzVqnh
/SrNZqy7LaDCZvOcs70wzXNqKldu0MGOfKS4+qttYTl6/4oxv+NthxY2+lRGehAZmKvBJWWoZD04
pltsHPH5tom5kI2kCUN3IFFhgPJN9lmdVg2EvsGLQaO3TLhz3MJMMR6lPjrMhh5tKH4zYqdsYT54
Jp+BVQlw4fH8alN2N8WrHXUEPBiO1hgiGuK+gzkK4AWXzu3M82XMCQFkHSWOwQZ2GStoVEclRrZj
o1RrC/rmUA34lZJX6NHozKEWmAAw4yLUqxKzce4Qft5e3ZnIfmF9klw0YUgE7sN6CuhLwg90qa4z
u44qqjqIhRpyiYl7EWvKCggpuIf0OhS+u+5R8PbeknLyzEaEgb9mJn5UnlT5hQYzkrtzg13jrRXH
/hdLdWZi8ngYRHAmYEQtNjpxMNuSgDzz6baFJSfGj3UWHoTCLYC3hhMsAVmx9u01FYaDFoZW5nIu
FcQ9KjhYMUSpTNsvQ8lDyI7BSuBCWBSDfg4g44mkJ8kBJV3Y6xRzKK0sfe7qZ4fot32cCYEX1sf9
cuYjeEswxUew4eImWJUaO5Em3/YsAX28ahVlZAZAdCd8iRlh5u6/MDu5kf0ocFFXhdOD9Fg6u0jZ
d/RNKt6lf85ygZIwk4Ghk8FfANnBS/+gHZWrJQFHso9xXD2s80OMNl1EvIX4dL2OUKTVMLY2QvaU
KxEcparzKgFPsBEnpS7X+6w7tXlvtNKGVKuGPSTtP4ZVArU32kKLGqdgCqvsILODOSQGbEaEqbfn
0HsUyrfbe+N6/1+YmEJNlBoDbU4KE5lSrwr5VapVSJiat43MJEqjFTCci2ABBhnv+CvOdqBDtQrF
L45WO9Xjbw5lgW8Q4W4hRVkVOnsX9uopNJeEza/j7KXRybbvhYy1bQejOWstFUyt7VKOPvNahYlR
2gQVdIi2TFtPeVW5np87MGElT40NHTM7WCUgqIs2mC+FwtdaSl7YKjOOra7tgpW2Uza3l/Y61l/+
gkkQjmVBTQj04gzW6CD8V0SrkRq8Rl7+sRn0binQ5hy5PELZ5QfE8YobDWoKEJZ7VrSt1NmMPNVL
jC0/hDiX+S0H3hrC4FCZgnrQT3H9bJ+QUtTyOIpRa9Djx/CFNrprBdQAg4Lu3/krx4x0CRj3fWO5
dnwCmOG2lz9x+Jb9SSTJo0EsNaQgRn032NSMbPmNHnpb1KNnvv/NVh+/FwyOF9gNg9NMuyZDEQcc
Bp13UPG3BHibZgsVFkvZ151Nv8HMuuTjdVhGo1QDewnBuMs4QHD5KQPSC4XSYccUpnAKHvJDcwqY
qe7UDEwVw0p7p0Zo5o4hKYvvipnNilKkDKVWsKaghzcJA4rQY8LWcbGLIifSQXLyGJH60A5CuQFN
h7C+vbhzjp5bm5z/kEEeAEMDI24P2Go5++iS6El03/ggrvvq+7axmTgKpDGkUnFBjKS601XF9LyT
g63K0MDt1pGProdQWna6bWQmooHLCZFGJSqUe6b6sB3tqhSD23gxgWxK0ZGjsyNSQL6wK+fMqBKy
FQbyeHRap5/J51C7FFoUT9HCBTwpA5fcbUdmblKAL6DvJkFA7/p90XtaTPMGuo/MscPh1StaPfA3
GV4Z1MagH9qti9q6P8CDyVFDpEbfGLg2MHlO++jeIMSa5yaRIWW8HHQiO70B1VLnoZMY9gfz0FvQ
PSWToTMNrnStBQw3EgPVNTAAmoChA22o0pBbAT1QfyjbTdsK8kvslMjifdJk6yCTwgEqFGG4bvBQ
r8EYmsjQe0RSsiuLtt6hvV8ccgqy1m3GfPlBHVRE7KEfbBFyMVtVjMk7FEH5tvM5hFOxgX2D0hg5
jTzIYM9S0auFeqWrqd8xSTtM5PP+EwOByjEtnfjkCWX4Kwt5vZW1sLMx4u4fM+6q2yxJRM+MO625
kyNVfW1yL1+J4UgmECt+Mphlkwv71OeNOZCodEHDRpoP5KtBaYsuTTe1OiDjKVoWP7RJUQ1bEKu1
zoMmEOk+6DTeGC0I8iq9w5Tghile/5LVhWczv8GwfEor0QQsAKrXvjT4eGulWW+6dR+0+iB6wn0k
JuQ1zAfnmFalDz5opuSbuBECU44Lqt6VQVKD4Tb2km2ShekdPiOYJCQt7P+IuZjG+tCG8ZNfixka
CqDXtpOy9L/LKo9EW2BFgrI4g/AUGhBu/eqCpvdTZEP23Xg8+KRuIVmFW4PbNU0iaSd7JdqMUAMV
FsLuXHxgeG7iTQ3mcvTbL6Our/nYPyFBRTkpQdn7ogGq5inm7WM1awSoFKSKsAX1g0sjMov8rOWA
pAj82JQ2tKcUacHETAhHYfWviUm+ocUJFieA0mrZvYeKagZ1ZhbQ/hFAWPHfOTOJqCSFcjCkIGGp
X9PirkSy/Y+VVkaGWIx2Y7kAy8Rw6+V6+RBaaZB74z4KwVqipHa8Uk/eAGl5h65ue3Nd7EJPdiTJ
xHQUWkDTQqgPM56QpyiCx4Mhd+hjCNVqCMjKhziV08R/AmGp8P5TCZpGPKjBA7uCdxF23SSON3Ge
e26F60I4oWOT7F5Tgw066GientxDs/UN9aQcQsDn64f407M4slcRKNSF7zh3m6ADiMlsoo3KSpNf
oTgukxNI9ADiaquYCqjB5HN7bWfAhVjcMxOTm15qHXBIVjChObZS6+K+Nz7RWMU0yYOWmNIx3/g7
SB5tluqkS65NDnWWRCytRvniUfICExY6tHtvu7ZkYdxWZwlx1dNa7n8uSoTX0j904vG2gZnSBEcm
hnRs5BfGXTxJeSs829Kk6pFyp6IA/iDG3hLMjBVGzkGao2tDOeqyaRC2kGO1GSCn5/iiWUHq9jdm
PALsX7/cQnOkyRcizZzr51nI5PxHLnhzXBlZSFs/C3gJqN5CG2culJ0bGH/A2dryogpTMe/QHG/F
l1CENopWGkqf3SXigqWZTPQizkyCZpcSUCJBL9RwMn/dupskQnOgMiuy97x/nvRemJqsWgfZ5yZ0
0IFOO8esVN8EuVWUvmAu20yEJdKKuaDGuCKh5oIxN0yoXa5g7qZNXWqIn+1IVgYNIQ85z1orJB0U
RW2wdCPMfbBzc5MPVtJQ7hMB5voYMK7G7Mm30+hN9LJwJObc4mgjATiAuosylVxpNKXw2qzBKxB4
drbWTn8ADvpC6CwAIsAU/Yqs2622zl5bzVzq8Mxd4cjxUbXFxCxy/clxVOuuViIFtj3QVkHdmAMA
SIclaPSClemzswffm+r3uBkCzIVy70GVH9Xavr2Mc1/rzJNpbSQeiiEHwRcCS6aoq1YKCyA/6H6g
yBQg+xGc/jtzkzPm93IelRHMSdJXxL4SJPqZ02Ha4ddtO3M1An7u12TTB3nMqTA+wvwP7Ymg1KgP
O9TMcAnsmAWkQqPzA7f/BXkEpIZwfeI6hwgN2BUuz1qBEFI4NUVPDjdBrBia8liLJ9qjiuubXmpX
UDpdwkHNHgTgqpWxUICpvomrmke91k1lrGmaQEJzkLZpXZ/qNostWhwaoIcEbWEobC5UaqDPhIvQ
fQT29tJNJPStxFoROUsr15YgPShh7ejcT8gm4/mrytkSSGrWItr4I0ZK1nAXXlpU60ou8xB5ZtpH
oIGWqD+sw9an72LoCB6YxHMnWsVdHS80BWbut5HTFwLyKOxKVxcvPnEC6kA0rBNP2aT1njn56vZW
nTnlUMFFCw/6WABgTNmLBLQ9uVyji0fCEMI2A/FMtSg73fHZn9uWZrqfgFqg2YStCYVn0FNcLqIf
NxjEaSDEVVUrUOPowofWmIkOUnFj6ZEzcwAvbY2B5+zeFjDTJHoFbGEeMz7Ee/7bs0fSKdEW7w1P
h67aJ1n4VjMF7Eubk21JUzACtjhsRmp5T2SV6ni9mZixMKS9d6j0O2DwF1b0+uNdWhzP5rmXhIIU
vIaSGwN0+Iu8hKhD6P0GszmmZjknakR39WZpeuT6LFwandw+bSmmctqPbmqnQdhCj6FVDalCd6gP
jAUHx3N1+Tq5sPWjA3PmYBo3ilp1sAW5hdIicGzkpTkl28B8YMfy5Jq3Dc4uKMOBQ5cePVF58tjj
cpOgvUMgxViD0g8RJpCf8m7pu11bQZBGERBUGOANwYG4/GxDpqlo7yJHCVI0HMRjjeq/mFu3Xfk5
Tpdrh9cOxnvQuyaQbpqCDZAluF4sAf2Kkk1vyXvPFDeSmWx7OzKBQTG46UE+BiUNo03NZGV+3Bnc
WmhOzRXrL37EJB3zWaYUMsHLoV9h8gbV6k9t65jl3t+kG23P9fx3+Gcn6uF9ZvLH2wswFzvP/R+/
wtneoaC1KMIC/isgtOiIpEtL0k4/S3hriSdRRsoL3nAK7/C8CyNdfn/HANfbl3IH8rd1qavHaue/
x8f0qToMn6qvu7JBLefjtp/X5/HyO0/CDhtcD97hRxTIQIOHgNhUWsfxLu0X39BLSzqJN25EEuAJ
YAqsOm+oh6qdnn3Gz7vmRfjma/mxCi22cNfPmoS2IZgtIdgK0vnLrxgmXdLzHjUxj7o6qzF07n3d
Xr8fdvyrr3hmYvoVfZ+AdBMm0sik92BkjleVCXbR+6eA6V9E977Vp1+FLmhGYYGc2Gwx6O7pNdI3
9VBvg6Uq4ExOjEcFUH2iCD5riNNPPG4DlkmZBJAQvRPbO1CW9vw7VZaK3T/6Rpduj2hrvB7GHg/+
TKKQAubi3h8LWxGW185waa+TBgxZmExXVNdkmsf3Pom9g6t5dQry4Tg/tG0UnfxB8u+iWIzTlVNQ
IdDzvJYtMCFFpxGLsRODrut1Ue7yNSiSWb5Ls0xb4XrMQGHRtqWjB2kg+Jbq+72ISruvnCIN5DBg
MRAx61mWORYblLyJeftDjw5dOQzuCY1jzhlvp0kS5/Sh6xQAo6DIpBALpPyOIZelsGmr0SB07ixR
bOWV0tdQBW3yJVKuq3PKod2FKhsqrwzFvamWkN/lndByXNZ4+xokS7dE/vT9P25Tml5ULkT/q2Pz
YwxPEFA4ggPsp6JzHvyEkuRlA4otyU8ehFjasXwh7IwH72I1JxbGX3BmISfQYYk1WGAB9D1dtAVp
9SiHkX37o806AmE1pKgYGbxibqz8pI8bMko1c/dIWHeSFkUNrpKM0RMNTxhUXPH3tC0H2m4FexlC
1k7nPDophFPTJxYP5kiadkoSS2yOTN6zP8TLDBQpV7cdvDrusI6GE7qtY3UNI7GX6wjG9dxRxnQq
4PeBWhhJ++XXlkOWADBX77TRjsIxHIo6DLqQk0BaKHFLRZ/CjsT2A8/MDoNnOBM6ajMr3GIIe90S
3nFuy0sqpivwATFkPWURjYY2SUBrAOldRfolu90G9Nj1O4ukbVYp+6QuVWOQvSe1YI9+26G/p4G9
pxbU0hwiBi7sON8ociHZWZWDO49Kz7eX/iogYEm4MkKBkeqNDdnLpS8yhbZ+D4rjoqW6VBqgdHZz
O4v/OIqv99rTonjT3Lcex1KZAjgwcC6Tq9qNasVXCxevEtTQnfqTgbMlGwwQu/0Lx87sTO5pnoON
hqcCQJLNc9U9NJi0UjozVtaZtqeZnf1jDNK4kDig2ti0ACZ0sreAblEEcP5DUZoH6H4CLQ4mh7JY
gn7MhZxzM+PynoUcuaqCknIsn6qBaB8sroNrcu3p9trNnROuoVQpjZsW9/ClEe6XcQwUC8gJu4Pj
7eNC1kEwrhGIEFpev5Afz3p0ZmzyoTxSpGUcBQg9MsE1uhX9VRllC7th7hSeezS56MPSxS2HQIqW
LXqdtZFQEM6DPct/FpcoYGc3+F9/poJrzSCTNnJhyqVvGV8n4VOS/c6zze1PtGRlEjJVrQ27Ek1p
MHpstOxXn903gt60q9tWZqMD5muwDyC3rE1rPrIbNYGPph8aN6BmqP8Q0TdgjZUpQFRQKZOIwfv8
X2wIPNbwudAMu2ZG8INUjAuGDdFlHvRbcz2AMBVnx9uuXfMFjJcBKBiJBHHDEeVzucnDKOVtLuHK
y3NItHoSuCtBTAriNb3tgo2YokXWymNSVOsK6BRp8hUryT7sNLvpM6PJW9DDfyv5UjFqbslRT8dY
E7A/0pVOFm5/p0W1GfGxYmaVpYj532FWrsAHkQyGkO6z2Ly9EnMHcOSgBX5SA8XPlIkiY0KVDxVm
HWkeB+ucRLIRSl63T6VI/TemsO5o7iPlRiJ4ueYyIouTaHAuLYa91jtYavKksvZ026PrMhRsMFgR
CfIlNHQnwTjWMqWXQQOBil5is9B7bip/XzZ/eue31LYbDOp5ugL+UEVuTxS074oI7QFBJPq4SAsV
qh9o6DRLPN/PY3p3FrIrmge1oGE/C3jdPdehAgwM0DBVYIWeX//pgCJwbeimJlCSElkdmxnVmg/s
zNbEgLKbjTibSDBCj9L0kaMf/tLV1AfRgQOMspkLBWJa77XpVitS9hn3g/bYqEWETnZO+SkA68cR
3N+S0QCD85bjXwn0AIJMr1HOu1XlpW5ou4IMPDckZGLM3Ke9EuiRnFW4NJOmXyVaVOEg9k7ZGUCF
pNyAXm1ot14HVYjWCdpoXRYsewCFOaZH/SCC9BrmAjGT1ymZnVfAU7uVgEkBGdARvfNq4E/6vM0P
WlFRAIwqpj61YSa89XlUgzrOz4F+gRwO6qNqEvRGUgKQAhWUTFShv80kwEJcAkRx0wV7dH3VBwxx
a51VNVkLlrtOjO5D0a9NMZNcVfdkNVrJEYZN9Vwgzgtkfzq292JMhxgBSuj3tIiLjecWzO6CBumB
w10c/bzkMTG1PmDPbZC7FZR8mmhFiwrYB5lniR1oVZli+EJut41bdh8OAbOT0XZCZnmKmC2xmc2F
+/M9NNnQxdAOBUhdEwOKKnrpgNfxkXmizsOFm/+6QI2Tg8chRS7DRJT5JobKgMgeVXBC++4+geY9
s1BM6fNnzkM9C7YO20hL+MO5+HNucpLSdBx0O4kQo+CIGTsUAT298bKjmw1vt6PC7BpqQDYBSifj
yT8JPlqZD00SwU7VFevWk1dpHjxDxOQxq9uFODe/jH9t/fz/szOPci06Iz1sDeqa8k/SHyvZN3r+
IWfWMFhleAyKeiHQXMM7OPBGgDNBRHS8OKawJihluoVf5smof+zmD2m7L7ov1/voUyNQ7L4E0AyD
641OQ0vMKj0VTT98raLP28t8fYFd/grxMty1tOBO5eFXNCEELJ0TRMPMhHSG46Fq9Mvz0QFfmFO6
3kCwKI3NN7zzAVuc3OSJAolM36sSI1Qwsp4LtuzzTessmbme9hrXd5w3Rs0I2O6pWrbTNmoWDSgW
a616krXm6Ddesa487U6V/BRiR2FreAAzQuGz2PhpnlvQCOALW+s6k6UY2ySj5CEX0Wyc5OYDD7UM
vOoJlrHcI3XxVk7Ma7Pq0QfXoI6ky4onLkSFuQWGQApF/w0WscqXnzRrIBnlkyg1XLWL0N2PSsPN
IZlcZ/TP7c0zc3DGNVbxGYGDonD10pRDuyimIdyL8xdf+xN6vS4V2DPCmxB/NOC6FXf9sKTMPOff
uVH50iiJQUtcyNiynTKsA6q+Vl5tp4W8kE3POwdULaBtgFKiMjWxA2UuJ5WhORZoEUjWDoX2FCOD
ju85ALMorJb7GBQTt1f0OuphQbmKsXIsKa75yeGACEwNdTQcjjL+U4A1MkgPDrgtEmHhy82u4Zmd
ybF3NG3sC8O3orxLo08wndB2IWUfP8NlInXpymT5ikCrFRrDlao4DiTVu36JRGxpsSYbgYslULkJ
nAgztGSFeBP6/MiiLRfrJQDLbJg8W69xPc9uiBiscmqVwpmE3wvst1ACH9FtJOTEDt211NHLSvwX
WwEnauyiS5BnnM5/aVJedy2vIRcPSlQvvu/9Q9L4ttT94wcc0se/dthkJL/1SqknHux4NNmqNLEq
NUI16x83KhGOz81Md3YXNXJNYKYWGoRkbnlxYWZxueDNdR99tEMRH0DABQzC9KHY5m3mE44qL9B7
A2YAm/wJMnwCpM8E0pp540bSRqk57cyyCHwrFGtU63guHHxwalkSOvDvvI2brVgmYNZqi36JyH1u
KzGKNidF6RYiuJOtJCQYhNCEGAyVgdS8kn5oC91pKSt1Usr8I1X78l7x3bYyBAzcIqdD+LVuR5m5
03++RpPTz6RCxssFa8Sd5pQ69HfJZJOlC++6OUfPrUwCAE3KIesdfHHW/sKknE5Tajj5cZAOHhmQ
DIMs49/4BbokEU/xMZ2bWHSh9QwhSZTefZ87dgAZ+LtUakLdU6Old+JcdPsZ9kGRGHQZ08IoePcr
Nx1N1bW0K5z0wU+WcIizF5AIdDX2M8QOpGm113PCoBoI+i95V+tuYUj9WiTrqrGlyqLaw6gbWdUL
oM65mIrlA5P9T/F92oYRBI30WYeiuwIQAaOVEQ39JpZlS02qha91XbeEQATaB1AiG6V9p7kRC7W8
GHwR3fwG0w6COTQABapvhbjHyGlSPN/e87OOnVmbFC5Z3FZDHMOah0o2T1YSqVBTLPV0UU14PD3T
iw83N3J7dEURh8ZzcXZXCEMBZd3Rr14hJlcqW9JiE+KlelUKRsCo2fa/NCCA+7zbOxGzHbya/7mv
+AGobEvqz+65/AVxnGZu1+Ji9GQQ+8RfNcegDMk3RPMXvuHcGefgfoMWE74hNs6lJX9QeRL7ArZo
f9/w1iaRrlUPCgdV6aaFSjRjS1KMc7sGPSHO0SNEXj3tCnHQ7dIy8lOj4x8DRar5EJeyXlJPZyBW
Kpd452YSeCzkOF01blYyHVYW8zSL+ypH8aDm+TbvZX4H7VgMUXWQJ8a4TlGtqoqjQ3z7C86EF4yl
SigsjrwRSD4v11XtmrRLx8eJEigraMPYGaRl/4UJ+CWh/gMYnapcmmhUoLcZ5uWNFirIuYg6Efq6
t03MnDnoYoA2lY/n4DqDrvtcG2oFd3Ecr8UcALpuV4CjUvOchX04ZwlVAsy/ARsIoYbpeqVBFIoo
QBk+1GaC1jVT7U5Jj664YGf2VTnCrYBQIpBRmqYXig9qnC7EqqWJo0sSaKfpKdcwI/au9Pc+UEHy
vaquhryyby/l+DWmQWUUNMGOx0g2KJAvvxYQtLXstnCwEj4EWdwmKGIl7sLTfKYSC2Qlmq04VhCA
wVzhpRW1AHufEuNwMdHTi36Vpg9dcFRjq1FWnrom5U4U7cGXjRaJKH1D0e22l9dzGxwZA0rNmO/8
wQNPYmcaiHUUxzhuSW938n2LcVCt1lEKQn1CJ/VeU4yaf3OU/dGxNKmSL5y7mWXGCmCv4t3MxwTt
cgEcIZGEFpIpqNzdtf6XnB899/eCjzP3w5kNYN0ubfRMcRS1gI1Sk4+iWOtxLWO49itQwp0WiOtC
bf7QgbyiDq2LNd1kYbVw9Gdi6MUvmOTiqLYhx+f4BSlGt7QOr5fykHnVFshFU2kDvfcXpZTGnTPZ
v6jtg48US4t7YgplySMprAcqp5BydAd1JSht8VoProOst2+rRw9l9mNOBAXDWkqGu9JRmOvuqCuH
a5aljWTXkUzuAo231cKeu8bEYV4Xd4kMIAUGkLUprKhv6dDFDbrpUBvXfUvEf8sV3UoH8U6zK4x6
rsDoQJBO6t4d2/imXBpbf5G2+Pqiwa/g6hhWgK0gU6wxkokgxlgUtLihZjOY0AiPM9tLH7Li/fb+
u97il4bGUHqWnrTc9VCOhLud9OVC9LsxWfl528Q1knNc0jNnJmUvtSG8EkI4QwAoxIjvhtvSCgQO
K5A/r2vbXXmQYglXiY4BZCg2Khuy4gB8io+3f8fMY1BCEoRNR8CfMsbrS1/lfnBa0qFe474UX6pF
ATq+V1e4h/4wK1kHYK2nd/0ShuR6q18anWSavqJ1vjgarb56IzOZPqyLna/LIFkU3otDv77t5Nz3
PPdxErLAe0g8oYG5oN+V9FttvoAKvG1iaR2n2nF1Jop5OcDGS7bhe6bHR0GnYDnc/dLu/FO1p/uF
4tGCU8okQnVaHVbiaFDsN4GykchK4NZtp65T14vPpIxh+uwc9HHKQKwHE+wk/YJMlQm6wKdkWVhz
DOeXke/SzuRO7chQBXU/fp9NAdLqXYPutA0OjiecBSvd9Ha9fuYWBl5WEWYY7CUQn3gd7C/ty5d+
uqrryOW4HVvLMbydfKjs4C22/Ltq2z2C0g1nkOEsko2/OXx3D+K9aA6W/+lgoy7JT/5MYN1ai/Gz
n615SpJAcpAu4zzWlmR6u8DGuENia1a4Cz7L1+xFWAWHk7dHErdaYs6ZwRBcrsQk8mlKryjh+CX6
O9VyVhxvlW1v0TXVR0Q3/wrfhCNfawuHZ1zfqc8ox4+3izIypE1iUCbkPakoLyCUQ1ZRFW8LN12g
cJo7LecmJhEHA6ukG3qYaIVmnTnKlkSOkdfJQm1t7orC5QTNH/DZANg82clMiirUQEHIm7bKRwio
vl7GDMgDD+KwKGECjKotlXjnDilGfIClxiMC3BqT4Cb3DhdzRy5QnPT0CFLsmrpqGssbNh4wIKBZ
isOFyHP9ksD1+9fidIDDyRXS141SGGH64qa51eX+e5OA7V5tlt6WcycTdK6YdQABF+bZJzsDL0po
7qpAUFJF3YZu9YgnmQ8Ii/rUtc5jTRoTxcDn21Fv9hCcG53sFaBs8yImDNvRHR7QhDfVmH/xYDA0
9t4zZoSub/cFzkbaC0fItR2gQrAi7BlbytTk5g6KeHYWugs39ewOPluKyXeGHFHpODF+Fa0G26mL
AwQ/jNTLF7yfXXHkWCrAcqibTscNgWipa97hoMTdu1qh+9a7BgnAOfkwdGtoEOu3F3v2wKDWi8cv
mOuhxX0Z7ipSDCTg8CqK3yopsTnNj/HwnTSAkypLgX7WtzNjk/ss11SX5Q2MOWVs8SRchyUKPgZ0
XstqQ1EBuu3b7Bc7MzcJBmAY9JWiwFIODoBBTWsFCjGgfbnwJF3yanJ7AVpLhMbBGekqTRekD883
BfJBg18N3zLh922fZs/+mU+jz2fXU9NpheaXWMI0EnUkcWZe/Yb4wyYCmPe/szS5ikohKXwywC01
+U5DqxYwUVQ+JXyp2TD/lQDfBwMpXrPTEjJGumQWUA28B5Kso1V+qNASBhvM+rY7s3ccAth/zEy+
Uo7TprAMN0NWhcR0Up+u+9aVrNtW5vfCXyuTz5P4Mil5DWfUcgeqcVtir027yaqVKgDH+3bb2Pxe
AMwaBCeokk3PrtIlg+YI2N8VFwyhxisJYGspZ7qXiAvX96xfqKKipIk+HzilL7ddrnZUclSsngic
WKE+SvkvBh7/IX0ME2rQpTt1LioBNwRsBMaTUMmaLqOEoi2U7UojKRQ9LA5F7elpduyb10JeUBmd
W0QO+ewRogTw+BTEA+mmngcJAAipS5U1JI6QXYqBv0oy5SFyg+rp9jeb24Yciqzg/ED3B1RflwvZ
JGkKvWa3NKQisGLRPfRuZ982MbN4KDvDGREAC5SpJt8qVdyCD4FfGpoAQMk+kHTKMlOVDJUv1dZn
ao0oOqM7AvZPlFExrH7pTpHiJkszfCgvcIxg+NIyCLM2GahWe9vXiMmklOqk7cEQOjwmylLN5n/R
BpPUlY7z6pqMooSqTMkOgpTHvQIdXwOKG+2dEgTeG+jIQ4tWLTp4kRgCLe0IrUUkN90IvhR/VSlX
jUZy0lOmACzqZ/FwcPuktMJEqGwe+NBHVriwa6WiOdQVbaEepEAldQWWsfyr43H5GkadZCglzV5F
onAP8taZAMmStPskgqA8ljlnhyLSHGBOYm9NG7f749dqPIrOMHnDBwfQ6mgg6rcKXrnSlCJP3GRD
J1itO0ANlngsNistVJytHHrBTslUT9ZjKMgTXWkqsTf7rleZSQQ5Ac+wmmriCn0ejNY4Qyx7IG7M
JIz2ElbiHQE2NSsiamPhKdl8N3WnYYKaBYBNaUGtSYbTDskGfODdNqBCvCujuH3i4ZC9lEL+DKKM
B5iCoEaaYP6/J8PQQBxBQ/HRE2MgdxxRsv2mjd5rVnGQjGbRY5225dotNQp4mth4etJR6P7x1C8y
S1ZDcIH2MVFXshJJIAclwYZGiWhFtGSWKnXs7n9I+44lyXFk2y+iGbXYUoROGSlrQ8ssQQ1q+fX3
oN70FAOJF7DqWXQtOszS6YDD4XBxDg6NFJChafcSBsYOxjDY+xkjv4B3yKcYXZlS333PgMgQAVQN
k6j46so+NIBcKYNabyztgEZS1SsWLLmLkxDCNRK5BvRhk1Vup83VWW+S9FElqC5rSzs8FVUDDAfJ
cTbTEJaZW1tm79p6K3+b0K/Zg56lnE1fd6Kp9RS0v26Ql04rr66G6NwvbWef83zCbPNgEPWVjB0l
BZkqxTOXAl2tijL/kK0o84GpVlVBIWXD8+xgz3yFhGaJRLwOmWpjxK+6lNX2QY/AHIjIuwBYYt+q
oRsZZvJcofcVqCQo2mMEQOm706RWFjm0IJvT/Rn/PyC1DMK00rFDw9WALDRgDNkBeEqfVEjxaGM5
bHpC9JekiLLQa3NCDlIhy7say7XpEGv/QI+vjhdTpgKiGHN9T8agKf4wyd1Nr3XTJoa7PrQxqXeh
1DknbcwTFVKjLPUtuYt2gHtPH9Gst+y1EZSsaD9JlKAMu2SrT0vkNpUzzFDGQO2jAlb2fmgylOWm
ZFL8etGUX1oyRMC8HxLEUIOKnC/qGOFJA73WWbbK8ScKNUkwO0v2MI9ltwMylfIzliYsy5TayzEj
aegXkaE91K0igZsFzWeuBm03BoiCZdRvo+YbxutQ3bGKKnpXUwCA3gIU2h7vQ0KKQxPmUubacpc/
6GPrnDvUg+4Ljczv49zO1kbONGe7jGpIdosltadYyS3c8uiECIouMx+GCqia/gieJOXUyXn1aEgd
OaqSmWLUFBGiOy4O0Txdb8cAEze9A/pAexjP3QjMFDRCdwdzsWbfKAp0cqM7cRYEJ5x+TryJMe8H
aDLkGtHieOmtR8cqDLst4BVwInxpQYVyAgB3GYMCCYiDSfps1D/1vMEoC/xm72aHzznCHHt5Y8jT
5/Vb6itfJuqV649hArJWlqs2yujFm0eujlNICj+1vk2T5i999Kusv9eRcYpDxJwdEOmFZVPu3bX+
AObuwjBsbpMJH1CP6QFQh35fE5+0Kma+dfTCKztd7wIzR126zwMMar0KFoBe9ezVhc2gwLtAL9W+
FOGlOlUtkIZ5ZvOZASQ+buONRtpvfQ5MfAzuof6CRqcy8vMqdp1qEkQinMAH5Q40n9LBOYxlMeoD
q0GbcquG+K6+MzA4h6NyGMiBmKogIOF0idCpiT+i6KesHi2l1C9W1zctKiu1nziBnNYBUptuI3vz
8GIm2yk+9Kog4OeErGhhok9otBhQAuhLoYB8BD9piyuQ4AY0lvEFwxK7ZZFt1yGWVzXZozR/XN9S
XuSFeQ4d+RKUFoDtdikyjiRpyXuIBCaXN+q1G6lgnJX2wJrpROTPnEBS0RD5q3Te3NLY7p6BxK1e
aTMiL+17F42uJSo68exjLYCu72rT4AbRWWBDQN/ViYeBjuKWjOFbnmYznoS5CHWOmht7GtByDVoI
BJJA2GW2SzdSXN7Ggu0azs34AvioyBQkB7lL9kcES6gVz9JcSSNETNrkm1OL9rrtdQMQKMFG9yRc
9NFUIaFvPu1h11vP1SwQQdfh6zoZiO+p78I42+W2aItkzFmm4AGRxIVr97jlMW4mKcobUUE0HHcP
Sxy7VQ2w3Ou68c4TZp3R2CLD6gCddCk40wBpUMlq6w2t4obFp1wEiNakGMMH+dMkC5Iq3OsB9xQo
jOhLBrX2S3FSMc0S2krhnr4RH52r+V3zqtwiftqXP2oA8gjk8awdDc2UQRdd6ThRl+JIX/etRq/G
THmqyyBfPiXriLjo+hrypKDnD81rFO8KiY1LKX2MV62MmNNLyV3beDNw0moNIYSoF1gkhzm7RuV0
Y5LJ0KaIXbm0du2Sn0qEqDkRITTxDhWmvSkOKD25bA/wJDWjkcYwC4Qbp9xeTnMm8uS8U2WiKmGg
zf33q/ly1eYBhMBtBFOQegv0uCbBkNoEvGKi1unu+gb9fi+yxwu4PjhXIBmj7TqMLEetUeEHHmUZ
TG948qCx5Nht60D3lmO1ocit4QZoc88ovbtz6TYHIsi0cJVdfQBj96PTZHlu0Q/IWzeZDoT8BLj1
dS15GXZ0OvyjJRo4L7V0MKc6ZQuESDv0pdfBTRF0n60XbvONuS+/h0/t/fjafPt76CnEfCaAC8A1
RKlY2eS2Yel9QySUt9rG/bbsLEz3fYsVL9qfa9lVd0XmSYIT9/9R9Y9IZkO1aAFKdQhVZW/YK7uo
9837AZMtgeJJ7ybwddKDeivdyztR8ZYbbdOpYyQwHTSPsrUoNInMsdaFmMTYTif1GXmy1AeVwg4t
BVvVRa9Gcm624/Hl+t5yz+NKKv19dW3P4FiqnRSA6dJ0n8mGG4owVXkX0FotasArAYs94FUcQUBz
IpisO6a/yEuyQVlN+XFdE+4VsJZEvdxKEiFmmyU6FrBo3Oy2eyOnBETZwF83ts6h22av1+XxT96f
/WKccxRHydBhKNWLSOMDdNXVMZKdj0/XpXAa2OgZ+COGMUi8jytLGSCm84tbw5VBYfKG7mJ5H57l
zUe7SwRqcaPvtUDGo+jmlAyDBYHad2A0FzeL7Kmj27+1T9HiayL1OL0EGLEH9gu8J4d2VjdKJbVq
mMec+91bu1Xf0clyY98ZB0NkH7xbDqg/WE0a4OMRc2kfbdqidxOjwGD8jh618+DnxO1O6Zu9jx/R
Dt4f7U33Ae4XwR3BPdhruYxdoo1eyyIUQz3lexbEL8SnRASoxjxapm946q3+DfhV8hY4F4IghWs7
oIZA2yMyb8D+ZUwU4E51XGYm4stUrnctyZCRN7p59qU4lfZxOUJ9sHuEbqUZBfyqrafnpZbb53JE
U3dYKNOu1BZyUzWVLIK21bHa7M25/jbGrrvFbggGKuEXCEjkgEtTSuNGcHa4xkWRO/HswbgkG4PW
cppoo20hrll0ZP+0s1K/j2q8y4rBqwgaC4qfVSU/DEYsyFbwlfuvYJatCeZut8mMhQ9TZTNaMRB1
861AOa45/1HOYV+PJnJ+dOLNGw/VCQMvSL/gmpSfgYsW/TxJN8tH/kt2NVEFmOfPkTr/Z00d9fIU
dUsZK5UJUu+FyC9dpe7Q8bhdLLS/WXoE7ubIs2vzvq309+v68tztWi6TjMq1Bk0/Mpa0kO7r/LOW
Dlb1fF0Ed0VBT4ZAB027gAi6VI3U82RbIVa0QC8B8pfGnWntDfntuhSubaykMIbfJ5KelTPdt+SH
Xe37SmQYdCW+nCw0cuNxgqmCL2N2JK1HOYkQNWl3UALwIq51K9/Xvvm93jj7fgdSg3+hEZ6YiOuR
P8HSXa7bAmoy2ShxYwzqizSeMllwjrlbD8QsjZJlgJKI2fpGQqg/qVCob9BiLE1Ab3gYgFJ1XQu+
FMvCRATedEilXWoxjjE8Iaa2vbl9LMegnu+bTOCQuSJQ9cK7BJkLmTWwSLG7oRtx2dXz77f4bZjK
bjq2/8aOV2IYC7MXoHbL9AavU2B3ZW4R7nTzRS4ETw/ucVmJYRbMyWWk5ul9Os+7ojpl1r6X/Ez0
CKAf+8Wa/0hh4YxGB8Q3eQQpquUt6UluvuWW7yh7ewqUWWAC/AvzN/EHhlQ1jR3FkYDoro913Hn9
h90H9RBMB5sASD4/JL4dgL8cOK60DCTwbZwhASQSVnLpUq9CV4U0mPpuqNzDuLXupEe8527K3utu
uqDzuvd+d93WuVuHWVI6dITpBBYHUZd7c9IAAeOlyilZDMzkZPu0+QHyS0G5nBuU06nV/0hit89A
ecfGPYztm72+2tjm0ahelfk1JvuMlEg27Lv0oajcNhK18/DjrpVoxi1pjTJacg8lne+AJXBe47Py
WNyAA5zsJkzoeZnkxTfysfRlS2BHXJtdSVYvt3NAbSLqCIYcshidhY9Fd9J6gObcFulpqoUTJlyv
grFbxHegCLFZsCE5jduxqaFnawHVVz6EKJIdlmC+B6TxDsXGG61yizv18boJcesh4CFRgAGPJlAA
Kl0qCah5oLEvsNnOH17h+93wHO3f4xtnt9wLRHHX848o1ojS0XaicIGG1VsfmNv61vjMfpY3893U
uPNG3xj32Ub+Fr3HrjAfwL1MV6JZI5pHreyploMPuj+32OZH65bs3p9DD+ihIsPh2+xKHGM5ygAg
rOb3om4cV9ndD15yM7iWpz3mbuRZp/ym+BT1MNOw5ouHXclkrtec4mGQEioS566Rjpl834yuZKLp
Kbi+j3xDRSZTRSCHAhb9feXl8D5OizTENiZO7rc6eBSdzyHeXxfCDa9ouvQ/QhhXmplN1zspHI5k
hK4yPaJKeV0Ab7loa5MCTmUAVrJJ+6waisKOcLhBiuaBD85bovymnBwvAkoasRpBFYLnqtfiGIuI
Oq2yGzow1achULGiTd/cSNWmmEXnWaQXYwZqM6VRomLhpo22T0u33hnu5E9H4HI2R3QQGt/6o7Qb
XfIwic63SDTd05VhVJOTI6MO0UD+/Y4egdJd/CxwAv2uqTznQd/k22i/BGFARK8ZkWTGJGWQC2l9
gdV17I8iPuTW05yj7WHXp5vrVsOz/fU2Mmbp9KMxdh0EGejBrIlbxlsVc2nXhfCmWjAu+pt/BJ0d
OtuZD9zM3u5oDFuTIJJKtMAco/y10fd56PbpUQYxse5OIAHST6n6BDivUETWxFvQ9RdQV77aShkQ
pNZIs5hdcZfPZ3QQuOhiQdHVddJEoC5vTdHJg5NOCz/gN7qUZYEqe7EnhIbJfKdKP+piA56r6ysq
EsFYptS0gypREXOpPJAUCTAz3ADpzbsuhnuZrlVh7DADkWbVE8jpnK2Tf/RS0KhBVP7SjBu0Wfsx
KDCdu2kQhIGcexVmAjQngEkp9C6/XMBlGnO8VSBVaWpXUT7BEgVYIFdXzhNIN5O/ZhoC9NBaHOPK
hjLJc3SN4WEaNWiWrH3MB+6GofHxuBMsKOcWuBDFmMaC16I9mvSlNRQBCMQOUWsG1/eM45gvRDCm
0QySpc0dRAzF3aK8zsrZXs7kXzwZIQUEEqCPNrBVTJRVj4BkKGlAMI1nNOEYyZ6IBrF5Gd+1DHZA
RJG6kHQV7uXZzn1HAtJqVLgYK33vAPCrRnXQJYu/JNOuTuaH64vIe3FdyGZMcFbVyTFGyJb1t7QK
xuyQV7syeVnqoI2fI2PXaee53o+Vr8sPminwIBxvdSGdsUjAjOp6PWF1C9BCxPKPxgEvfQxc6FJ+
KatBYDEiaaxROnmcZ/TV1Tv3ivZTH1LPJsCoK47o5RSsK/1yJqhDzhOhm26i2dVkbwINaJWDHUIz
Y0a4XEsnsAi4Yxfd12mMMm/4XhK0mnbKI6pdd7aeUPSa659AXda1L2BugrKwJUfJoC0Qi8rAtkcF
DW6N4llKLaIa4i7sSlnmkJgacENlAmX7xDjGUrSpdOOgOYObgT4mLn78G8XQfIIbFqjxbDpKjpY4
JwoUA/2tPvkgfStDwbXDV+iPCMa35MlQh9IEEQo6QifLrbIF+dZTNmzT7OW6NvwTCITlf9Sh+7i6
sRU1HtVJQfA1H1A4C2+UTQuqJlRi7oGWahz0Xf4gulW/Mp7Sm4B2YZsgr0aDIXPqHWXKlCGBzO6p
D1IfMOI7NMBKIGz2UOYNtG3hT0Gxqdz4YN7ihxNs96jdt6Imla/cOMyHMA6gzmCWY44PMe5y7yU7
5rFbmJ7a+fYJXenevPvI/Kp2pSfyrO1jQWjPvX5Xq8D4Axm9vkljYJfnfNeMnqwdO9BhqEFCHitT
hAPBiw0v1pyxqXJqMmcs6ZpvKn/x5+0b8HSHXeo7j8pjFwBtZt6K+MP5xkW5PlQMMFBI5EvjwuqC
tFPOcX2ZJlp1x6A0aSf04qbzcJMbAL7GPJ5qRiAiibxcUQEKmvm98R2jCoJ3IfdIrb6E2ek4VqZ2
Geg7CoNy443uACtMx5B044+xINbnW9VKFrOxiV1lFSiJ8J45kNNN27jDfXrf7cwnPKTA2ONqXrLp
f0j+Q4qx3evHWaQms8uyOjqdGUO0ZKFrwcSwTZf5DbBe0+FnPOrudWn80GGlKeM8qpQktlFB3Cy9
TrHh9vW+sXZFCNwr/ckx75MUXSkiWi1u5GWDMAKYLig3sFMk0qKafdlAaAhUxBnpetusHgAsoZQi
8EruHbaSRL9k5RsNo271RoekCIWnBOgVmMSQLYEb4AsBLhIYOADUwoZ4id12IMMpOm/sEArb1SZt
7U0s/z10EXwuQJX/I4aN8rJ2AiOfBTFTvkkln4T3GZjPHEGJg783f6SwB96Y9HjKCVYs2xnzr865
T4kfOYvA8ERimNNsY5ZhVhRsDMKcbi+3yXdpIPUrydKfyqDFgkMlksac5yLvbCcLsXRh9sucAyd5
MtsDuIGvHyZ6NL8ETKCaRLEMfABg82SMzWptJ57hoPMo1gK9AgGUPiciB8HVZSWF/r4y6WRyYgwe
wA8ms41WdXsLWLcilDwDwyfX9eFeb0C6xrAXTcex3VtlXiSaQj2uaVW41tCO54XFRwfTcO4kTL3+
b9KYcHPR+xh1CFjE1HRHLRxaF1xXoDoeFExpaaAtNEewvxWAif03prhSkwk++0xHxz7NBzbzuSrA
4YNBDbJscyDeX9eQ/iHWPoDcBnh0hJ2Yrqeuf7VzujX0HUlwtIiNWZfOCsoSFDmqFGQohMlL6xe2
441avrsulreNwBLSNfSpA7bNZIy/TvQoA0g94obp1im8uDlHyj4CEX01u01qCZTk3ihrccwFBo5z
dZAHiLNiGWMttxZJ3VLehdq9MT4nyaYAeUr2L2xnLZM5eQPIIPU8h8yoA1CYvidgEJiMW4QlsvVg
i7q+eckeFXiumB7FHWbCV15u5DTpeO4bJZKOyTNGzLVuCwa0DATSqXZS1MJzkKOzfaBFCSyVG5es
BbNnf6xDU6ogeAgJraSmAGetnmn3lZQvvl3jfGjSfu4ytzcrzAg2fmn026HQti1GxRyn34RV6oOA
cGNKumDjqdIX1k1HT9HqZoFgkGLRsYuSjEoXD1Pm4QmuYPLOJHdLJCrwfomOGCHMAkD2lGDYLqNT
EIm1yctdblRu3zy1/cv1U0P/0jV1mMM6TfUcDf2cedWEkBNDoTEAKdQCua/u/bok0cIxjq/URjNv
CkjqnI8o2lnZ2bKC6yK+WuzvdQMbDkBPqPthfJxuRkYrASXQqy1/OQE61S9O0k/jMD71x3h7XdgX
N/dblm2ApQ+ohBiUujwdwGWqWwAdZx4JP6xkk+HywESii47f0fnQpE0dfV4XyF/A/wpkq4t23lfp
0kKgWmLEdJLdyew2RSLqkvlaCr9UjB33yQC/oMw1lXNoBu+pTX31R2N7w3Z0o85VUr/ZXFeMb4N/
FGOCpKo0lEYl1AazjUkCDH6S/KzpAudJHfJXS/8jhbkfMMRaFn0NKVrzVqTbQdRCIPr79PfVtWcl
5jJFhZyBGtBLAV43porAL3ItDnNYcMqwcFBNXUoY0janw6EZCujnppuRsHppZHQM6G4k7ZP5VR5E
lQuuH0JThIFGW1TQ2TF0XDNWqJeQ6KD/IgR3I1CjMJQ19orbJgIr4K7fShZjBaqdS4bRYP3i32Xd
h0J7uW5mXx/51LBXEhgLIPZM9GaChNr05/RQNecyemx0j9TbPj2hsbRJD0q0GYEAqJgeuF0E8qkG
XywQ0wHA/tBUvKCYqyMcC1PpQaPoSbGCmlphDfOznkiNg/jELn0APIEMRJvqx9wyizszyrLSQ3dW
fKMYi97gpRqJTh5vzenoEzCyEPyqbKux6SzErB3qLydCIWKH8sd1nXk+C2U+XJhgmTKANn1pspmK
tLWsQWUrXLZGhSMuyZsoEpVReGIsdM5iXkcGNgErxlKjsW5DDSs7nFM1aMdD5wR/r8laBHViq+Ot
Fc5cJ7meAbXIus164oYkvSWNCJ6Ge8ZXmjD3MS7JwU4WiGmHvDsa1li6oaQcQNxi+q2RHmwk5109
jY56XY4C//K1q4MekJVw5ooeG2SD0K6QeY+54xp3ahC+Azub7OSj9lD4TaA+4hIQts1wncxKKnOR
jh2y4UNFVdbQaKVumuyMqjOmt5dacAJ55r7S7zdI3moP07QdbBCYwMV0hguucbcTTcIJDJF1mMAF
Ae52CQm53rpqtVHR+aOLGhpFajCe0gEuhxk72KZBebFsyDhfN3XuhiDhTGN+XDNsiEvSlExGDS6/
BCPssgHILj/Nb6TwPp0Eb7avDYWwOGTGgGIOv0z57i5PVZYraa6ZJfyCPbuhdhyGX2gBKNNbqcFw
cRmMGqap3ufwBrA1isgcvg5RUen0NlV1DdPibAhHAEOygH8o88YHZwOeq8dlB8wKfd8Fp9m30BHg
nhqvx6tDAFTKW2CKc6zbFIIOxa9LrfG4IakUwhviSv9oYmljTt9AuHY3GU9aJqJ35nkUtAmjg1Kz
NWAkMC64LAHSai8NwjkdMGHLsUg/J81GQtuLyXHI/Lb7ed18uAIpeBM61DGm/qU5tUKoVYVd5mV2
eZzb99YGOfJ0G9sjEMuip6WYfWBrCI427+Ah+MEQr6IDBoIdobDSKrUIsjheptuunO3V4TgPogCM
K8Q0QPeGdx9mc7TLfXPsqU81Sg7UAFeiBSBIHcvbNhKlvrjPGOTVwC0no+xksGWnZlQzM7PGzCuS
/GZu7pa5RlTU3mqmCUgOfRPX8T3Auh7nFGhI+cf17eNF4+srm7noZC23S4vGYaoFgmVVdfti06dn
XdT3KpLDHAJwkoxDb+OZESKGTabCzYqPGrQXhojNg2uPqxiEudVASGL21YIYpFTRxe6AWs7V83On
3/UWMECSXWv/baKcuhVMNWD4BAlFjZ0drsbekZsabiXKDvPyJoPa7q+hpCECePsaWqcwA4pJkEtL
lLS0NlOpR2CeppgBCQgSXp0miAd498xaCOOczWxJ9ZhASGHa97LZPzjk8bqtiSQwB0rTSFGCsx3x
pwG6venOyAVbwX3MomHIoJ1XAPNkmVQzeQahT4MIt7Vf5fLW6Y+zepb65zR+ANVKfCPdgM58Eb2h
eba9ksq+1GLEqLlB8zcjCuKh/dI1qI3bPpG219ePmi77oljLYcwgauRxAmcgcI1rk2wTdX4Yptdm
ce7N5XsBtgbXyj6vS+S5wLVE1iZIppUYC4KfRUbQbAtP6x+zvy6cUev+s2lsw1yhtmrUhFBrADBR
FruLCfAqV4sFTf+iXaLWuQoHS6sdgcwFMRVenPk0o6T+2Y27Sgj68GW+j9GHLupKkI7pZUsdIcgo
Ii+aPwDepdQ3YfXYUHqhrPLQt44ISFTV5pwuNJsAowbg/w7FR7oU66RR2qr0GskH+dAR63bon65b
A+94QQTYtPAfdXeMEw+NcpxAxAwRVn1b07QAauZJjHlc4PPNY4102MFCY+BovE3Rm1pFggCSs4WU
ZdIGCg/CKfT3X6poDr1SJCouERlo1mO5TfW3WP5mJIJzxrH6CzH0M1YbCJRA0CFYENN1/S7sprtO
r3916HO7vpyc43whhlnNrl/qIekgJm/TG71PXStxs4fJcm6aMnQdpAeuy+PcjBhVo6wtaIXFv4w8
9DjKddriqk/N+kVXyyDuf8VhtJXGM0zKncpPJxFRpXN1XMmkv6+WUtKl0ag7lbosv1nOTfbgulqV
uGkn4NPi7hnia8SDQPBQHEa5qm2KKKGCxrnc9na8GZbiUC+RIJYXiWH00aYmskYZYibgaZj3abvJ
4931baJfynh5TPuBqFZF6g+KMOe4C+uKZLYJdziiZJcEToOslTsgZBLCL3G1cSjYE6W7QYnjcndA
Ao8jRUVN8ej35k6bei8X5Rn4QozflPIIItkCYQvsOWswbGRrwOKWq8+zprpGJLj5eXaGVjHK34ZI
XWF5iaJoUqWolzIQYivbMEZlI9Uzv9Zn3xkcr8snJE4TEdA9TzPM5FqA2kHoh7za5fKlo4kHZRWh
ma+zZc9pitq3nGHcJNoiUI/n+NaSGI+0LJa5mBnUix3dq3r9RAZnH5HYx02zv25+PKVQFUcNkNZV
vjwgwake5k6GJHA1mcEop9smNYO5cQS3Mc/KMaqC1QMNEF4/jJXXVu/kZYLUiZMRN5lBRu7F9tG0
3Fk048Bbu7Uk5t6PpWIJ5wkKEWmzTKprWp+DEwza+fq68a7ftRjGGBRJlSOoCzHGcmeNDjidRP34
fE0A0I+DiTPLOvC8yDEnrCETVJBf84Sk56vVB6PxbwwA03P/SGFcXJIpWh3T7Gpf3Zf9fo6Dadpe
XyuVpwloGpARQScwNp9ZrGoaikwGD5NXuPA4P6pT8jgfniQvP047Y9Mck711yE72neqS22gjHR9k
H/Ha6/Wv4Fn6+iOYQ5UUBeZf6Ed08+1kvEh94gFs6n+TQY/B6v5rprHBjQsZtr7Ro7dRmYBK6V6X
wfN9YJejHHYasCnYlM8EfODJsnEnJenyWRXxadCKY6almzzP0Q1su7YStwKZvFgC7R42zWqhL4iN
xIyySdG2Db2SofIV+TbFtVEXpds2kWdWQa+iICZYSp7HWItktmuo1DyqZHiMurBudSUE/kvxfaiU
oHDszWAVgmtYpCGzc8DgBYWKiVWdy6r0Oh08cJXU7vOhfSsH+V12ojIIE+cWeMa2YHH5G/pncZkT
KMl9NuUVFndBZ8BWrpB2wkDM4BeW9DGV4btcKjexIZpn5Z5JHaUqmiF0UFm8NNVoKVQgC1KPPB7x
eAG2lrskXhP+um6tvHQXoIVBvY0+deAZsH2S+lSXk1lCu0I1b+TMRJ+x6QObZFtL6bHI3ju72IMU
NTCieRcZ/ffr4rlWREtTyH9ifoUlGzcHTPaAJwRPiPJ7lxUwnGSjRgMu1o9CEk2+cZd0JYy5ejRD
TsK2tZAaUkM0T79kS7Z3WkD5AjH4ulpca11JYhyqUdZdajZQa4510GyAs4FYiE6tXT+Vd2kn+xjj
dwGoHlwXy6shoUn/z3Iyh5LgJ8xQQG6cVjs1b7wU6EwGwD0GJ7+Z5tmLM+U+AjiBmqJbqu/ORWXe
WcnYuVKXb8HC7iqDCDKDu8UmmMhkGDP6cJm1yOYhb8aeHh/knfN440S+qfshikDz53X1uQd1JYnR
frQap1RiaK9P33TNLfJdjhoKeibCiLggCLsujXtfraQxHqmcwa6nUb0STQeb31uIbK0CrOn/TQrj
fOIxMyQjp5ZkuMkY6Ab6xHPRgCvXXFeq0N9X16LWGX2sAPLeW/ruTXO6U9yb/hC+hE0MePUkSOIP
Qojgvc3rCMCI938Ng4VOTYc4rSsqdTLyjZYke8VUPWUgwWB1O8TwKI6kPpCnHgfwIMZSBXzrD1mK
7nPRNLhgJ9lh7a6WzBBA+DQZrvp6rHrAZdpWkoh+kheSojOSIoGCF+LLmIOVt5XhZHh5RZaxGVNz
ly4ivCe+Jn9EqJcbOTRNMkUSPFw7RIfUik+mHr+Ey7K9bpRcR7rSRLsUU2rgO+hmaAIioX3TVjfK
8KgQG803otk7Xo3SQhgFMkPM8KLbi7kGdQfs0VrsICqMenea3MV4BIalob1YOojUN314Z2DaXB/c
vscs4Oa6nkLpzHrGiJfR2w9FVWS4Sv3BjA+x7Y3VUW2CvP808SWNW+XANELv3hhcl851ZyvVmVVu
rbHuG/pSB80Bnn0e+EOjpPej4pk4ri4JrqyvPbWAu1uvNHM7RlFcxQXeml683BpDUJkpiCG2S9Ig
rnrUpMdc9af0b9GBfssEHhQ9EOj+pva8cjySk4/g+oDMKozRUDsAvL4NiC1te6h4fTW51xD43RUV
5AXImTKGNMxGMYcq3uxGDLwMxKlSr29zvDAW/Q3X1v66NN4JwasdBmvJpvz/KEZWis1lpBuSDppZ
vBFaF/CrP7raoRB2aC9fVOP5ujRuJhizUyBKBso1BrgYU4lA0NACXStHzbLSt21Wnbq2Ln2jA2Te
kM7mtjeB6J0A1Hmy+9LXJjtyq3A5F2ZlCHwDzwXBqaOrAOhigL5gPkUtOm1ClAXygdw56H3t6bV1
kwtfWRxzRf2NPopp7wDIYpg7q0ujAQD4A1KZyaNNPqrhoZxAMT946B6LSdBKEi1bXF/nr7sKmUjQ
gWpHw0Qi2+kk2WqclCFkpoWntOfEbtwS2LajiAZdJIf+vrIeS+3TSCZI7M+W1/XnmWys5a7RX/83
beiJWUmp0tEwYxvaGPngxoCwKpSzLqOu/XRdzleLoKsG80TnNMb7WOOsk7js5I5qk5/H4YHId7Uu
MDr6qZdJ2ksRjO+KjWpxAE+NUML6jKy90vhRiWaEX4uoFvH1Dgd8PZAQ0OUAbGpA2V2uWdd2hjTT
BvSpeoga51G2e0HmnCuBgqEj24eDzLbFaEoah0mIskAPDq70Vdf+2uVCA+RHwV+IlyUSwJca9JjI
aKffJQDrudU24CxyMdxNku5fnJW1HCZwVSeCjsERCTiz8KMcwETWc5SjJKUL9OGtFwpgKEEhewW6
Qcav9x0CtwrgqV7j3Knlz3xUBRfj7+wXY1xo9ARaEEYJAff2hR1esip5GhCCV+BtNfff1MgFWHgQ
fmu3cwCQXfflRj1oGyMI99rivhbo2B4OkY8HnosnLHpNP8IgQrV73orCPU4PFV572ERdAU0O7hvm
/mxkJyUzQeTaG0BHm57kPnRB9ASSG7TYlTeO80s30weg12yy9EEe2h0qQE+9qvmyAjq5CMw+Zi16
sXDOIqjjNAccaxSKkT3uTZ+HraUiBg3N/Bgu/bFJlK1WG5sZx3JeBKOE3CVQKLILbj/cO2wIASr3
LBst2FnTLtX7bIWZ7QLxxVIBdp63OWaIFR20un1t7IhUANhN1wdwU0/WeIjqaAicfsltEF7NmAvt
wJIJdNR0aJ9D5LfujXLQ/xqGAN1uKCQBxtgAoI3K9veFC+igEh3LM+Op44bgDZQWAAgm5WmSuh8k
EQF38S5KCITpgksdR47tZ5qt2Joim8awUgM67lb2R60/0bkda5n9pnaQYSo2Uj1u0Zwp2h16+tiz
A9Q3MNJowPICMOelt5mWrAVRC6KuaXD8ZpR3kuxsLBmt1YaxkXrteUlGRGPor1afhioSYEZxfAMm
ZTFciC9AFzSbFiVwg4C5RHhpRJ9jbLtqK3qfcG5qdIj9rszY6G9hs3Q5aNhqbQiRUA4DPd7XynEi
QU/ert+g3D1ci2HeIY7ZS7LUYBnllwqQP8/ap/w++0jYAU1XRAbCua4vVGICuInESmdEkDVY+2YC
2kJ95whx7OkfYe1CQ3FYA80eaiSs42qbJVmaFrU6YkybDMM1bhQ5gP3olHkLlrrMJcaY/R9n37Uj
t850+0QClEXdKnSY3JPHN8LY3qMcqCw9/Vk0zv+5m000MQb2vjIw1aSKxWLVqrWCos5jPDowUwgM
PYpY2mRdgb3qMParTMdKFLVwMNH7MFnhnu9YGmk0QX8tK/xW/0JfxyvJXaQqD4M7oXM0B5LvKToW
OA+YlcTLFqoF3B4bYweQAXvaNVpkeJj4unEjwwkTWtOPMbWzDTKm+z5enTvdUG8zojhBtuaS0yHy
XRNpGaK1jU/BozanIimbdAbUt8Aw6mju0wazfu+2s7m8WNHOAhyC8V7Q+QGXx4WAqW5BnjbQwjfJ
FOpzsbfdHLpUplcYH/EsmxAU3tbwKh2BDhEPMMDTiBNZJIHiXlIgQ7On3icYTFQxmV+az4qb6UGf
D23sYeqiSq4BE8SxTbMcnXCt0ta942Tt82zkwwrpPsf8JGNsBLlirAPyljK/UulSJWG+4i95XW93
z7WbakETNUnrd1DHC+PVLl90u7dCs6+1Z7U3la+ohVZKMVjqixVFdFf0CzTJEnO9SVKzRJsrisDF
XZLiYYhbKeuy6DAfbz4XONZRH7Osxeb3KwTxdGgiOg90/jYKA6cGhPlAGzMgC3+l6Uk+x46bYsvL
6dc02/MDccYXsIjUki61oFkBS39EwwHqUoEdP/24GRBA7cSe1XUEkcryZ7cAmHO9ul48o6UX6s7V
WHZeo0lc+Lw+CrMutLeQBqIPxGNKQQHiRHaJXcQsbJo+zc1VnN30ipcrL2q702SPDMFzHsh/wPJ1
HBvMKvGd5aEeGsi44mSa/Us5BrPhq3kQpSFmbp3s3Sj8GFbtOyJjBRfdl8d2uZw905NKmQjWCbaJ
berMu2mRobhF0YA9brCZaDidFUHbfur1osIXjLNd0+3ptFtoyWDHtb1KXiAi3z82xfl+XscAzSE/
9AnI66bYhrhjAR6tQuIcshVxsTzOMK7ZJjAD1UyvmR/m/N0taz9afieDjEbgvCQIx8DD0zVcPEJN
fmSMlek7iIHipGE0w310M9dzrUMbPQ0q09SWXFPnDEzIVW3k1S4wATZITLlYqlFlpK3BbmnAQHtQ
2zZP+oovFyr00EWvLtkq5u0Qfy7QbiU7I//qmrvEgWpLtiXjtWr+bhXqlc1Tse4qO0ir8vH7V8vx
7+P81aadkVsxYn2KIS3VG5dN6xyM7mefSq7KP8NJfL4CIBujSQMZNtA4p4HHaEmnJRZ2otWhPptu
iwVtCI8mrdfnB2ovQaIZnlsqV6Zy2xjXdeQX9JdlXOXzK1M3t2dftQ9z7F9ev8gdEJSg+cVKEmcC
Y/nMeC9HCH0SPT6UuvNQWb/AOxmAisEbiLGZZROF4gAMChr22GLAPs4jstE2p8GBsw9gOCEHIw6q
4a1ynpPxc3APkI43kZNKGbhEJxmPJUC7oNwN8VP270eVqqnQF8spUGefkn43axFeMfm93ZqSe0xQ
7oe/H31lLmIMOiROZuZPtLxe1BJ+HKI81maB4T5n5cbOgjHf1UpQxGVQfX96DcZBtoQuqWXrZxgO
Cs69CNW4wl8TFcLhpheZ/iRrxopusmMjLCc82sm8a9wKo63YSRA39p7Vbx0QoibPkwU+pntdBhJh
f+7s2BytiXMXShcrTheYsy3QGNqeadzNmDN0Zc8wUQxGTUG1bBvVb3S5T5c1LAq+a42Ly8hHzIju
2/UxoXloap9FIQmKgjOHzOMPohs4Q9Q1T01hJDsrUxOm0uzJjlsMErdeXN/HmpcbPmbpLp9wwfc6
scZ9rynT40KZYS3P9iutwW6QAOFterbuleYPA/PSGHa/bFJw2E5Mct8swwh8ZY0wqbdGqPYQH65v
VZljCD7YiREucq9TlkUty0vjqfRocYWmK7bVI20wUsmp1oVfDOeJaWmoDhpNp1+srDKzMBe2h8VT
Ou+n9K6HYnKP9kgcmtVzmoHVc/zdVb9T+yYCs6ABtjcT/Gvqhgw+2tJ9vIGKc6ANIWbDQIw1eMm4
QXKWmyBovp/c7+cT6Bj9/bnc1uCqGSo9xd9vgdNwAeDS2q1Df04KCZ3flz+1JtsaronSEkxLQXoB
uQv9WVtBp7ylKAm7PfhN9+oStummMW5cLdTrh96+KpfKp/qja70XZbJtZLe5KPwerfxMQbBTi2hS
VfwaF9uM5nJ8a42+BZXtbtzbYL6JpvehnbeW9QBZ5wla3pd3QxCsYB6DfzZYjJB/c5uh4JnezSzL
j+jDDLX0FTCZ+mpOJLmE8Hz9NcPPQStrpLhdCjNV9562UxA3uwpc35fXIjPCBUTLVJIZ0C5spfKj
c2PotYe2+g+xiWHT2ISLg/kF7lxpA5ihc9aaT+yfRbRfi2ACGsApgjm/ruu3+fX7S8JINJ5/KBgB
VM59HrVXgbSOF5y7JVTIziJP6z9cwWzq+v9M8J+m0Sd0fBqYaOltEX9QO1QqyekWfRgHA1bgY4Da
mMXXmRZIpfWGMuH6WHeL+aZmN61srk9oAt0jW0U9ErOy3HeBzL3WQvMdqIT5CXj0Jb9B5/nytxAV
JEHE9NcGF6QWS6Nx18GG276vP0wU9zGobf2npz+G8VDgWrSGUmJTvKw/MvPsMc6XDGnTD2YNMJlv
tfs4/kpRYzE+Ly9LFA7RcmNK9n9MsAhxlB1FmkpK1PwLv4vCSdnhPWMFWXW3uqHeSUoZstVwH8ld
4iIxB5hyCXpj2m5KfwCofnk57G9w2Rc+0t/lcB8pH5ap01TYACW3lxae6bwupPRc7dqQNclEsfPY
FHc4NYe2kdbA1FT/0pSrovtqIJ8Tby8vSFQYwcND0xlQHUky//5dswnkmAPcbkF2B9yoB0iuFw3j
tUNtP9JbPIqbO/DTbRcruk2c+JDQH5d/AlvI2Z4e/QLORRoggcFjgV9gkP24/GePz6DwW5wrEE7V
ZJOqshWzQM3Zw4wflHOYOBLKT8apS47umsyTZuHB1ab+kHhF+uJASjq6ms3Vm903A+XjHs9wyf1x
zgKH4oyKgX6ccRA0AFV+atcplaWNahuIEq97HT7L0PhpBMnvGuAnL923uRf/Trz6rb8l1zL+NcHR
gGnMToDBAOwQ/Hh13vY0cnCPsBBJQD/Zb8c5/PZXxHgV02NmBNPgvjhdXVM6zUxTBe8SyND3ZGND
WdPw0GL0rDRAkpfJKpeC83Fs8E88PYostl61WjNHcBsz84qsAZZ7vw43mSFpuIn27mhhfDd8VEHv
Y5YuKgIKNBYd1Jhnr/uH5OJkMfrp7jnNYFUVUmI/wUicG/mG+zbJFG0EsQvkC6gmM3gPPIH9+9GG
5baylkYO/0Pv96aDyplBs2sIkIc1m+IdM8m+CSL/iTkuVIIHyogVFT5X6L9zUByChc0rlJCSK4K9
lM0Gy6xx7tdaA7KQCtZ0O2izTyBhPbPdzXlg6Yd8+Lrs64L3D7jTUTsB9pQdar4j4liFS/s+zv1r
ABi246Z4rrfLVbvvQrJ3feUl9c37+AYjenfKDwCawmab3QQIOF4XxpLH87l7nv4UbptVNbKrwVHA
mtBRFMWuenP0qnpzecHnZw1GADxQ0Yxg5SI+911LtJxnrFdH+98cAqqAstJ5dJT9ZTvnVwHsGIAU
oruOtJF/V2ZrXKtNCjua9pWDjz4GWPlNBxPpaB9KZ/ITS/JyMNjBOr0MTi1y24fab6ZFESwa9z9S
33jvwqdsn26H8PmX663v6eOvsgtTH2oj4LTtPTNIQVBfXNVP8WYNjRD1wa2sk3t+Tk9/EufKhTrV
2lKyzY7CttqN7lXXf7hWUPUS1xGknMeWDF5fHnimZqqYG69gRsWLJorSjdNH8a1mZNkmdUsLT9K2
/m0mdvyYaCTZ2oObP1/+5oIJi9NfwTmXumjxNIEdzp/8FuWYMPHdsP9ZqN7DEoB/MkhxbKCA5UhW
L9xmE8MbBLyn1jl7Xeu2RqmmgEHT2w5Q/EI/EOdjtgLaSiKh0KuPLLHTdRR4SytTobkMSznkVCBx
r1DbUwG8rs1dMr2N5sHsJamw8LweWeRCPTEjcDQYsGg4W2iqrroDoPd91PxD1x3fDsVrtIUZTzEP
rTPnpJqXAoZUx09t39I6bxzBFal67fAVmY9q+jy7d5gXuewz4m/3P7OmerqjUaxmsV2x9Wmg8gLf
oPJgu2HlhuokKXUJw+vfBfJoGy1uQQpSw5JihlZxO60P2vJ+eTHiY3hkg7v8NUVpnCFJMGLAWGPq
sETDtV+70I1S4MVfIH+qLPtRxuIhWxmXBqupo46LhpWN+hooANzO8w+IPUqyXpkVk/tSblVCpwBW
UuM6yZ6GCQwQi+QZK/R2XBmgHiOoVZuctzdtWUerCxvUAgM4xGIBxQZ1R4IK6OUvJXS7I0PcZZG7
VR9p7CDPaFmZyq+Y3rpGuLYeHTeXLQlChq2BCMmAQBgA3zziT4mGwl2dGAn7FFrV/ZgGvfM01nfA
seR14JTf93JbQwgElh/0Tmdz11lixCPJUxTQshtHeyis9/L72Se6nUcmuL1LwTmcTQsaQXn10OsP
7fhCa3+FgNwgudIFLdZTS9z9OVOUcIAiQcnpPf80oXPvFd74GvvTJr4x7jw6+aaXfF4h/73vrozM
+/pSfxQST/mDW+fyCjR3ERaRMwEtwpdWFlCUMnY1JNuaZwyeuSVX6ictvPy1hpRpBTLIq/lr7ja6
5LwJXPTELnfX0AFNVWeEXRI9FOpTRn1CfBOXe7bsLruoKGydmOKOHTCfxGls7DMpvnrl3YbOiV+D
nL4bbjX6qmW3cTRIVic46ScmOScqFNOsSIbVoWczae+rum3dm0qGTWF/5dK34xxoXPJuXQgW5mq/
l/HTUILIfaTJY5HuIl1y8oQrAp0hK16yRiUfhYepS6YJ7TwT1fgRbd608+MCusWSryWIwwBb/7XD
xeF8GnUj72EnXu91K4ia51GWt7I/wW8bHB4RhHV8LT55r3qS1HqEMZVIBwpa/TJktWSxAZAVgosR
FWu+xGAQVIqcFSP/sQbC8Fx/Wq1aQkMiNIESMkPSAE3MI3vzRLMmLJpFqd9182hjQu7yqRF9b1aj
/j8D+ul9mPSaPq9ViZJreVBxT+n5vVM8JrLUXvS5j81wbtVm0F9kso9+0u3X6tWhXhZJPEoUaY5N
cB6VxJAOn3OshNSvSvrhQmtOQZdryb1CRmwq/Co2tKeIAZoHjZfCILk5aZ0KiISV3ph943elTKVL
ZoFbTI7Eta4ZCq7HlYCaYGNJMnLhBzlaAvv3ozdA2zdolLnAlSjJS2o+GwtI1SfJFxHaAGCQDXai
s8aXciHVDWnwGZiOer5XlIDUN0b5ddl9RXkJwBT/M8Hc+2gZRRt3udnARLPc9cQb3MAEiLi5pcpu
aGhQObIZQ1EsBr84uAw0F50i/h4FXEZD5wJdt2TZULsL9BrP7yVQ7BvEZwhbS46n0KmPzHHr6y0X
MrqsX0ram0nbpc6rYwRLu2tkMH7xt/q7Lu7ynEYCarQVhpgsWral6FWYEpcTrgVIETaeyZBt3DVG
qFtigAxdb6N5npqXNNmbMfDfT1kmybgkhhzuNUaHaShLisCvLruxfMYLpmj8EdBdWzKYJNy0vyty
uEpBrBOg2QH09u3kTSlqD7PZoStjCRVGaBfdKvBDYSKN9zgVUyoZOF/g4oZnos/bkkAdMLcvyRCF
EefIDOdpWp9lWhLDjK4eFOWdKsHlkypMzzAGgE/MNCKQ2J8e1TqzsypiwEa6liFVkmuS5YGR6jst
ma7V6W6uKmBf9Yp6ldtJ2mQC3AEqRpC2RM+BlQb4hmlWGalD+hWh6E67Lrco/weq4gEdtTVmLwrx
SJslJgV4wlOTLJIchSZECkiZdzCpb6t9+vhc7ePO095cnwbNFypJ2+ROO2g/DF8JWsVTfl/ebpHX
GEh7GI8y+4/b7R58+sYK/SJ/Jvd1DgHPbDcpABHuL5sRnQDgRln+gCo94elfk3401o7gBNTaVo/+
G5f7xZH1IgSIROzkXyM82ytEbQYwEMHI0PiA/AY6uY2cD9PZupavATRVPWbutiskh1t0II6t8od7
MYCMYla76jrta6/5/nAuluXgIOBsg96Tr1W1+rg2a4MD0c+KPfimk3VbAwPsFOo6uQ2i5kF1S8kp
FN2XEOGEvgkmRJmc9KlTzsYKXSgbNqPerBYP8xrZCE5RhfpO2pOtNel60HRNegstaNR5l1LbXnYY
8bFwMS6PoS2wb/ND+m1FqFmsEzCQ92rix4/V6LNn6J0brnepn+7jZ3cLdqkpmIIkjO7qvSzjFX7X
ox/AZbzQG1f0GGKv4HRLPHZ9j7JqoKCzii97ZILbZUdRS2XO0CqfN9rGekqekyQYA/OKbptrDGOu
ie9c+fGH+t56GJnbXN5h0e0Hl3IsjDghS+ErhGXZZIadwLiZfRmr4q2TZ1ieW71YMhZm4eH/68B8
1ROIuy4nzIFp/Vk6e0o+BplUvPjWOLLBnUI6jWDnXGFDs/dJp3lTawGt+1D0DytaP10U1Eqo6uE/
bCFuKcaVh4ewwbb4KHQXhUKMoYBRE2lxYYQUATRyC08pXvVKkiQLAzXr/KNzh+6dyjb5yJZaGsMI
RTVU1to0WLMqbCZoJNC88xtI3UjSSeEXOzLGXfJrXRXRTOEbavOwmEE/veTkn9zvf+ebHzlT4sQp
qgLHS6MV6KYUzyGfKJL4lo0pdCjDXv5Swnh2dNL4VM+mPUDDWNCSmk8J+Vjbd4iMHspKvVYrgrwP
Y4bm9wdc2PH+e8K4CII28px0bBcHFbOKnWe7vpEexhE4g4/LyxOfZcDvWMrCqgynztFjHsHo7RmV
H0Aknf6upf5InjGQNEatZCdFrvFnHAkYH43xg56asnOypEbJ4jKYYfJmCumAaoD+enlBAniPCSoY
TD39fzOcB6aJktV6CzPKLrqtPxXQlTyabZjfTIH1gDGKUgZDZn+QrwKBeA7j6iigsAL26bpq1apA
L73gre58ZsbXjEEWGt13tqRQI/pSmELGhBxGS0GKy8WpoRumuIXirR8rN0O8V/W7YrrW68NgS9BJ
wmzo2BLnfSrga0PSM5/Qmu3autdZDzSvURmg9GuGQBsxdlnTrY4RzLnrfjfW++VPKNxQrBDYRlS+
cLpON3Roybr2LttQsLq7ihnENOxxvuOvy3aEDnlkh8ufiaIUQNKo2FFynVnXZrZRZFLIAmYBeOOR
De58ldqyAj+HHF092Adtn4yefuj+QzUHIt1PvRMoL1HsrX4aoHoRXl6eKHIdmT6TYZ7txkhSbOM8
vi0uWjbzLgNFfmx8Leh668udavzDTYOpPMCeIYoDQAPnog5Z9EmLsKElOujm4tvaVwKpGD31L69M
eBTQtoGuKcO1WZydckkHPbPgoPm6A/SlSZ+VKeyae0tWFxd6IivCYD1IoflMpxjiro4zHSehUPZ2
+0Xc8ZdbgFO2pZLTLbPEnbm2iNIlamFp0g/gPjXLN6NzfIzZSJxCmDmaR0viMkdUejDjEGlYEiW3
61h7ht36Y5W9NJ352ObDTao24A5/1pvXKk0eLNxtSrqGE/kwUX9YmjZc7dR3aLY3RxmHnmwTWGJ9
lKkMhUVtk+K3gVm+c8PGvFUTPF0fL3sPO9Zn8drGGC7SFEiw8BXvmLqTro1AQ5L5RzF8jaO/ZnuV
Xi2NP/2+bErYFENv7n+2uM+aQHcFxGWwBUaydzzT7zH10fkkiPsAz5AAIzFR5tc/ZXwdohcI6Fgh
/YKkzyJ8M9VcMm0iIJz18/m+1u5BOORdXpjwSx0Z4L5UbijNklMYoHYRQEx46YOCGpvxX6r6xwvh
cgZHr8fSHmDHSn+k5epZKGjkPy+vRRhNjtbC1nrkdWCzwUAAs7EMpZfl73MT+7mWgO7lkciAMcJ9
w/yhCQUqYgJfdmprikfUGRbYahuQRr/PnadC0ksGdBB6+JEV7mKD0NSEZhIif4Ija2dhH3nA+w7q
A4k2Jnm+vH3Ca+bIGHfDqXExGRqDU6fqbYTxog4TThtXe05iv2t3NP24bE6yg3yppsLTV7eWP8nB
+1BvZ1S5jOdYpuMhvreRFjN8OFjo+FKy2SzGmhjs3i6vnc34roYQ0oM+eOYtD5XXPVhb+2kIPhfv
+0KYSBj+GuZLy1pTQ5qyhuFOIdtVg+CB3d9GvbO/vI3CCHFkhrtCrRSdxQjcoX4yUAwDVp7+dtmA
8F19vBAu9FHDKHMTvEj+qn+Zg+rRdje5r6b5qNO3BMhYaGKSWnK7sXBwGtpB7omMEWkPHrpnaEoA
Jqc0b+LST3Wdbnonj9/JYjQQeG6/P4MDU4wtEZhBh9GSnJ7k2c20rMqSEsQn4+I5WpXuk8YmXjvO
31fbwHAUXhaMXsXQQTt5aiprDKWeCig1JUvTXdfEbg561pOfpDGAzL782XT2WbgttMFJB/ltAHEw
M8BFqDnt0aBvaAVsYvXs3te7ObC0YCi81OsyL7/pw2iT38RbElhhESpf5K3ayhoSgs948hu4+KXl
Qz/FE37DmN1Y1mvifOTVP2zqiQ1uU5dcjYeawMZa3UfDfZtssvTp8l6enzFMj/zdSj4Bb+e165UV
Jsx12WhasVsS2ftCZAIvQhOU6+h4YGr51DWcyayoGcGEkjmb1HYepiqXrELQ2cAo05EN7n4c+7ao
egU2aFgkYfZQvpAbda/HoXblbhNPwxyC7OPIlsU5YZc6CURNYbIA1MzFTO8oe+Oyv8C7+fGiOBeL
wShdK8xCe+M8JRhT9kzfejQD2ys3U9AFo0/unavKVyUtSsG07Olucn6nFE7qzklb+eRQPIwBkl3y
YV3rD6lP9k5YwLz7qr2Ot5EvI407zwpgGZKXNu4XkI/y0zi2NfZgb4VluwaFW/WcvddO7llzANIU
dZYkVWwZZ/sLTS+CSUjESX7CHeHFLYa2r9C2uV9GJg0YB2rsz3ZAou0S2VtwjVw+baKggQWiqIqm
KFJeLiAPWVK7TY1x5wr0uOp8VWafEH69bOM8+YCFIxvMb49SxdZoFRfFQBw3CNx8jd2bGoOGSXbg
WEmR2zuwMeJ1gioZpsT4PmZn9USH9mDlRy/qVfNkM7fQNxD9QIr6baC2e2KKW1Ay6dHcMhGn0rpW
QNZcJk92C4Z/19PsaxTC6fpt9BfuMoAiQUCDBtEZ+VJhja7djZjrbJp7aoB/CaNMI6SCGhkVteBT
YaIYNDeAktqGzhc2Y92mTpWPpW9Gjbek4J1ZU/DKoE5g0sfLXiGIVsem/mRCR14RNWatrj1MLTb1
5q66X4bm47IJgXPDI1DStGwC+ii+CwrisKmLGpiYxjgoI+MhB8AxyWW0faJYD6VBQ0WnAHUVrOrU
wYfUVaa4WEp/nTbD+pgW10r2Gut7ywxIClQ2vV4xkpndNcUDLZ4vr/HPTB7n93iv4lsx8QnGxXtq
HIxnTp5EZunrh2nxam++Ifsw3+bbzksWb9m4B2Vf7ycPTGovylY2TyX6imhnsVk+NizG8zKriuKM
aW6BlBnDYeWAI5FuLi9Q9BGh4Qz2cBfabGeyytZg1RFUUpCdNq/A8a36QZoqCvQQXAa/Raccj38m
wXm6h2Y6Lnap2SWQ4df5FEBtbjN68yG9XQ994VFl86nv6O7yugTSTzCKRIcgaAEIwFdU1saqe4ti
YZjz9IYrjBT1GFBMvYF9qtK7HwN96941O+Mu2rULJsZKP/ehzo0hvI3sx4gu2JMfwxLco9OYr2Xb
FB1+DFRLNNdD9zny4yD3+odss6WB+u48pn4ceVnq3/2WbIQgeT6xzd9BpEq1vILt8T3/Wq4CLQ6p
Zz4MH7/I73U77zq/3003UETLDhhTqT3Nb4LLP0FQcTr9FszNj5Y/UDBQtuxb1KH7ZLyPHvWNW2sL
p/PnULk96IdGAmMQvPTwkARvKWqkAOGp/LkdcNmjNQEoodZvl8Rfwu62ul7uuy7MH2aJMcEZQmCA
n2F8G3ysZ9QHcV63a9sgEOY79MC9dd2lqJpe3kRBKACrLiixmLIIUATcZySQ3kkbosGFFs0f8hA1
NokF0WdCF4cRwBOkLCiZn36mKKqSrqqd0u/uum3yZk5edKMPnvr0kL8nIXjt0BqWCXyJjsaJUS6T
15WkrEgJo5PfbeOd5hHkv7vuo3lzbvWdfm9lXrtJbstrDdFPkmkICs8uxpdU3MhsPAD53+mKHXed
m6gkpd8H0ZbeZntyBX6q+af+gLTwUL2mgbVPP/K39CnbyrqcgmTARmdOA78ZmD/w36ntkmqtkUQJ
csPqNkruUnrruF+TLomDArdhjMzo9wDYjlEILvZinKTq8yrH0xnDAOa7LcMLCXwfdQaMpRLos52X
HKpu6JfcrCqoRVIPzLZ6dQ8S5suuL8rbgQSH54Nj38BdeLpTehGZ9jSyx5621crniWxr582096r1
GIH5ULG/3RVm3ON4XxJQljGGZS7jwDSvuiI1Q/kQxJQaUGtaBdHc7eVVne0cZ4R77dFGc/tohhEr
6r0ebPVG9Q9wLhgBrx9AMdDsOFeZUTXGWjpj4CDTkbAYILL5tljkHwuwodoMFM63o/qhadJRB8Z9
pm5Q0YC4j1rh+qrk7SbYLcQ9TJZh8Iuxr/OxqW4bZM8Aana0B7R99qblLf52MgTGYIxOIEvBV0fa
xR0WpasTq2W4iioxDkCoBFYFgF8seeeLlnJshUsGlmKKhixiVox8b6vqVkuHe6ipfN+/mPKdBdQB
Pj2eu6enZpxRirRXlPXHwrrpZ+PWcdDoLYd/MAN2OjAaAOCMYQ3OzLIqut1arJvUGh7CuEMNT8kl
GcRZmYBROeMsOraDaRDEmdO16DWtUMe0Gd0eFKZckCWsyxbMp0FXZI+zAtAcWC4uH8+zoMOZ5GJA
RhrqzL3DlGdMv1bDtPmMoz7IZ9Qpio3Zbq1Uchuxv3jy1ECtDGVbXL6GxoRxORd31hqiNT3wV4R0
SCWQkE1NCA2Irb2SxzGSCU+eQyqYPdzzeM4DgoU3/emmQnt1iAaGfZkiuh0KCCNdlZCTRe/Pecnz
V007JMm7K1NQFq0SIyQYU0bp2DpjzcZdMqVlixKT0V7FCYYkeq9Lr7vZ9epRUtc6u2GxQMwrMM4E
HWNXLu81VV6AWhCmcPXvSyO6GQoIASr0a3D7w2VvEZnScQ1CeRe3BnhLT/fSrOpuskZ4i2WPoHXT
muGWJEt/03QUgOt4+YdIBSYNcDYDjMKIYjl7kw7a1kjHgWh1OwTXjEeczKOy56foWwEJiLsdT1BA
sbic03XzBd7jMpxz7gS5E0NfoqgOqVaAIRD0FkslEwQQW8S8LWRJAOLkOxjUaSGqSAnOwGj9Vyzz
NlkWL7csNEFJvulsGcpaZo97mXRz19dOAnu0qz9Wyw67ar5idDYdmIBtaJNddhNB6Gck/P9bHnfE
F2TXtMixoaSaNo3yjNGHTZ2G/2AEOR+UiSCLcSbrUtWLS2q2hjnX99Q49KMV2tARuWxF6PFHVrid
i8uhzTPonAGXoW/UNnofwOBgrL/itH24bEm0aWgxISjifoFaPefrxrpk2ZotiMTjYzG5wJopXiIL
voIbBjU5xv6D6wWdJi4YmpkJWigFr7ZM1YJEfVPTtwi9pSrqDjQFzlcSL4TmIBIBGiobMjc8Pm+Z
E4gYNezWXJsrJ78pjN/tREP7vwZUg9/XDEcgNBwHSQASG+wit7hWnQa1G5Fx5K77SylIaFSp5A0s
cgekZ+AvxFQawi7n2ThEmIfrEGvxeN2rQxUM0/IDlVwPPH6Se1LkD8ifHBTUWaOTL+OnGtWWygGi
K3N2oNPzCnXX6YXk+j8vWmHPjq1wl4dtpmXlMtxPX5jlbwWx4Sqajfah1sflRVNWZ4eacrPNp6xA
SdLprrMGHULPsYbpjs5z9mKXoT6N+8tn4ew5x34VJvHwYgUPEMgWT++ZoWjWCvx6KGu40YORNg8z
fblsQfghoXgA3CiuMZsfodFjq3KXlllIaZ5ejWoJ0vPZ0GjiZY0VffYJeLi/b/KPPgmuToimmFxC
HPWGEXUWgnBalO+T+rbmxqFBF9FHcXlz2ZTId9CMQXEEtxkoo7gbzaFjFcUZTOXUyjFfan65fXmF
Ive3h2XxodAex/6BvBnvIi5opb0BwMQMIrZyWD5qikl5Y5EJkJwXuTgf5Yy4KdgAExsnQaG7qJjA
CxTaoLG3EgBsgpoavplsO1lSIApdGG1F3mGj6K//SSuPinmaErfOahmYzGv7PQgl9ms63ETFvFsQ
l6N2uMrNVuIgMpOcg4y1vURVDJNgVvZ604bY468+Alt5FA7Otkr/ITjjsWxB5B54ClTGTw/ZuCyj
GUOc2O9BiD846nulNld1g7aao9/2C3CxpRNe9kvhqWN1FIK8H4rSXIRO6DpbmYv80UEPxVzVzVJW
12aNUjmxJNUUYd6P4MEuAxjE/6fL050sB5gaZyBC9d3IJ89EruDEmyz/NTueYtzR6MnRN+a3xzCY
t8Jj4DN/dEq5bYV+tbrmJr6i2TmeVpUPbZ9vokHGdSNK6Y7M8Fy3HVlifWD+qbZxGPevCurOtN4k
y4qZJ8lVJPpsFoRMmPo4ZlT5N3ZsKRqQuCxBniNMlEXkt0snx1f6OfEWN99edhLheT8OlJyXxO5I
gLnB17IH4y5tH2viYLyknraFFW/0tfiYV+u9Le8zO/mH692CZAYeUbhy8RtOfSYboIADwAVqFs7i
QbYAoLMMVz3I2mUjBcJF4q2PEg9O3jkVKqkVwNNXgJjsvifa1WIX03Dr9FRXoXA3ufY2GbOOePak
53dmbyWPeqIP12RoE0md5vzj4jmHw4hfghIK4VMay5jAQoEswEf9Npxsb4lqYGRBbiTjNT73WBgi
qLmD7QK3Bm/IGCdrMFzUN6PuprJ/zGXsFdUOT1XgaCRpzfn9d2qKrfkoeIMbvDFmE6a0pfUAZ3Zr
pFGyFEJmhLuWRsvqqMYAQCX0IbufrjLiCSdJhEQ22Nw2riD4JELZ6UJSMrbqHAMkkDdtYBfjrnSg
ta7IiiQCM5qG1i/iMtpIZ5DLRcMN22gqivSd8wkUwdaJcOTiJpYEEokdHmEJ6HINyCqI2e1y8ZJG
2XTKHEaWbA5VaAbwchZ/cdPwwxCKOy5KR23s2hJBT4LUBJIVf/QhI8nsgOAYY3AfiSoTrjDx4OWc
IKYtznDhViCkayA6FxIHUg+3pE4D0v6wm2RDNOpjUPNyiDzPFFiTAy85FHHBRc4LTNlpl2RRCquk
KJ6btn3VG1xsKjrzagVNc4j/lbEbXrYpiBMYK0E2hFXaqEJy99poxFkxrCmUkRx1Mxo/i2XarkhP
FmvaXLbE/tJphRCO+NcS7yVRWsfdPMNST17AX49bJ1QiK1znH5aO2zyksu6OzCB34RR9HcVRC4OY
/POcCTnBXTZtbP0NvAJQon537G9XFbBC8HRhBoKhEvgLdXDMwZq7vMbgK9AVyWHWl0CNvNGRJEH/
j7Tr2pFbV7ZfJEA5vCp0npznRfCMx8qJEpW+/i7OPcfuZgtN2Acbhh824GpSxWKxatVaS37yxw6K
7Kfhg1S1XIcmFpYqEMIbX3RnZlMPEijXnBdbEslbnZ87QDgAskDrAlQMZ2hZI6mp7aDT6YED+gml
mdoN1dQvtXoQZMoLxw4WMEuDZgzDjfDgy9RQ4txukEiiorLT7DRyM0yqhW38HvbDz9lRn+NCg/xD
eauAM+aye54/ThV8OCZVDDgaZq44b7HmeIgjgmDZmHt1ql0tigQWzvdRweQImG8RjlmjnQsq0H1A
oYEiftWY9ncneUiDrCscCKLXpeBULy0GtWNoDXxHE/6ljY5aLuWqBbhnVLtQ5hC+3s45AXDTgywR
iDPgp/CaYos9uospkbOMhIhVowEm6zo09lZhdCtpSm9iWbopWt3YhepwADPlzrbJVlKrp6aZr2o1
inypRKxp41v0kHSkf/2uUrtNKCEji2RNxIN4Pr/Kfio0gYDhYfz0PHBtID2gQ1lceUQyV7VSbOQY
uD9T9uve8ZIx9po09OTxM5qhK6BEntP/NZKStQo0FdUlkEfg4c75VluH6EBOEsNu7iLoHEfkHuxL
68sOvOBejDwE9NyggIO8ABfJi7xoinqCwnqMwxO28tqEJLYumn3/xlhzYRy6pGDtAo8zOvJ8baDN
9TlVHQSfcQWt4OuP0S9+tC7xbVSh3fX0SV7uGdS33B+yG+Lmzw/SY7yr3y1fCK07Q3WyXcVzE28y
SNifpfU0bUpFy7DgasyCkj5ZE5kxcT1u5ob4hFAf83/3Sk1s12hFoWpxs/FQY9aRw/EUAEi7Gy0x
YFtPnR/T2EHXVNnnsQjcuXCOscQ/ZviMtyQOVIZhJqnQacrN6y4Wjf8s3JKsOYnxeBVvBciVnx5k
G1QNWSHhe5rkXg+v+/JVA7RrvLfbV13f0FCQKy484JUTe+xyOwoc3dTZ4ZSkIO5s/IpcZ0wDwxsV
f5ih0vcOKiYwHEj95vLZWCiIwiqrGRgMRuLwxIJZXztNTfLKczZSt7bv5KDy1De8h0xf94ttv84+
f142ueQhxxa5dWrIqYoa4CqvLuSbSYNkUWTcJNLr31tB4w6wRCA8UdfiIovZOACY5hC2NHIIQ3XT
tiGtj9EZQcaxFEPhINDqRkeGScxw4b5zhmy0xwpf7SY+jKt+2wJwqLxXB/0zdYWQfhU+wMeYY2uc
20NiNkSVHNa6VedLG3OdrJU92c/XOaQ8AYK8vIdLh0yDahzwlkAZnTUYhtSOG+TzOGRT6WrtF96u
lw2cY9MQqY4tsPUe+bxl1SAGKmBBg37BtntVPQwIMC4rU/GzQ7+bvR+oH/99vw6IFtw4kJvECx21
slOraqrMdm+2iFHyo2LsNDUYcpFfMC/mvxRADRhsAh0SSmRc9AgNooZkHCqv3KY39tWj+VPdOtfz
Tn7IfM92Wx/TQJ6U+Jc3dOlsAVIF8VO0hljoOl1ZmE1xBQAAYlZB/JKYGMFHhUNYoV54GzHk1m8z
zHGOPttURlZM6h5B46aa3N5HRlh59iNQhdnauqoO5NncNHtnOwtCx3eN9nxX/xjmTptRY4CgLrA+
df0+wvB8Ux4GRK2V9oCS2Vd9aFywE0WgPFBv0Dl/kXYBpV7+Y/In19gKAcBLV8TxPnDH0ZRSM5JN
/JyuDYyN9QAlg73p14H6UFd+uxoDUDhumkNyk714WSc4PIvGAQJDYxNehhfk6UeITLtyUCXE6TT3
NF8XLTT/hrss9svwCzpthYi+dcGjgTbDmAgePBD24YuFeU+I7mRgCNUS2bPo6KrDXVfdJnYChZgE
gG/BhbjgyxYGEQDxkDE+haLD6fqkqTcaVIMq0MX2EDi3P/sIqaqm/vUEGG4+9I2AQWPPAocn8So1
pQ7jRGbPbyLt5kHt0JI2RsET+ByUCjOMuQUsAAh6APyeLieFvJNZDBOO5pP9bh0633JbL7x1Endl
+qNH/XnHRlWv7FUkgkMshdkT29x5bVIyNbSBbdVrfxXP5JDfanswg9hwUqf2Zk9r3PpJfrkcjNi/
yh3WE6vcYbWzBg6Tw2pb7Mf+uRIxxi8cAIhroRIFmjfAfXmMokqtrAIcp/IkEtQyeioZ4CSPSnuI
s0CN1pB4u7yepVzpxCB3W9VZ5nR1zQzuzXV3UA7Wft47gfTV+pOPuR95324um1xcIgOWoHICkV0e
JAFMoTF0MnzTqsYddcY1GmagaPqlWR94Z7ogzF+D2kbA9rj43UAzZKEjzYizue829GUzZHiWIoXv
NlY0XBcgxrm8rkWPxLLAZw0gI94qXPDSqRZXBv7zIpTFJf05T7YY6u9Qq6EQEn1SMe0+30JZI0p+
5HTdI7kSZb5Lqzz+BdzHzIyxH5tSx5kIZ2mnWVS90Rvj8/I6z2MmNBOAs1J1sNEC/cd+xNFFWUhG
GIG4qAa0/0Eu0b/ddeO+028keafrX5dtsYzi9Lid2uI+GyALUlWw+DzRH5a+LjF3Mh6U5MoRUQKK
FsXdeqwCDGlDGOowIGZfp+ETRLWG9L4qD6P69wVn9KTRa0e12UGNQGc/5mgHHRlTWhlwol6c2Nsq
fpE1A9K7IPyxYqDSjfU0foIX4iF0RC7Ktut0O4FFOfJQLl4TLVNwBuChaSYHEv5u+24LYknBLb6Q
Sn0jXjACB4woksXT9U2OPCWjw24fvJW72vYU6GopyU1TiXSmlhbEsDX/sfRdYzzaSYPMSRIXSgUS
wHlT6Jitd9JgHsz7y264tCAHoQoaaCCzwEc7XVCeKU1K0VTzIrQsLSf6GElyJaPAhHEuQYZwrm7E
kh+09AHHgL47iEdPbZkYnMm1CLbUtN5TGt3Ok7m2SOGiSLPKsm4ja7cKJo/zRnWd8VpVHkyTHKLW
cBvtg2SZYOlLT/jj38NvMYQAk6ql+D2zEb5UvRLoRNkZdblLs/i2Rbskx9iBhaIMQAqxO5Z/HW2w
HRgKQa1CxduDvy0gQzBlENgGCUXruIWyHRUwy0AiLvEKCaWLt8sfesGfoDCIgjPg26Ad4/OmGWri
U1EnsDaPboeTmP+Ye8FVJLLBBWkjBN2vE8a1R5LSncN1OUV+M4mIyRdc9mQlnMtGTT3KSouV6Nna
7t4kTO/mfpwGl/dLZIW7C+LaoZ1OsRZzAtsWsIFbVFlVEUfO8o4xHVWQPaFbwB0JW5lTC25Ye7kC
wgR9Aw4xYBZW/7KU30Z4Zpx4pIM8E/bppatSvymsTTp5IxWgE87vGbgzyvQYDwbHyhkNYVNaYTpa
2DCp1ZCXd9taaw5Ur6E4k6se6N/W6iDqIC1tH+tzYPIJjwEI8p1GlDy1MuIUuG5sO0U71TnIRbl2
OuXp8gYuJB82ngOYTwM5E0qlnJkma1Jlqhv4gqleTTMmNMOPyxbOswFWzEPe6KA2pZ6pDsVDS1Wi
4fVk2QnUx3vw7mTxUAQQ5XsfppQiLkYiRfRzD2d3NTCMaItZgClzNQ/DbA0644EOFXp5O0rOvnG0
u5SYV30ci7pS5+tTwb6Euh7AFUAX8kgBiCYanaMjF+8Sv3fedC0I6W7Q36lINnzREEr6bEwNwZW/
Y5JQ0WhbIRuu6etovoVQc6bPRN3NIpqfc5/Aiv4Y4i+PtsogfTngflbIK6bTIRm2vuwS7OifZjQq
CnlANKGYBwZyvvfV6v1cdZ2JjGbcz92tWa6l+IVEm2bY1+o+agVzGksbd2yOectRvlFFZUoJhbm8
nrxJ3s4TWYfJuzRuulSE6120hWF6DBgApQywzamtfraBWAA+3pvl585ON7ox31UaCSRCXUBjBHnH
eZBQMbjEMPhQs8Df7NccrcyQujSq2K00DIVrWavBfgrr4PLHWjpLSGlwvaKHqOsGF8erFKrN1ZDh
5VB9GdN9kx7Ab5mKwt2Sz2H4CswVSEKB6uD2TVGaotQsZkW5M6GI1w13l5dxHsPxKEEA/xZcQxTi
torKTV3WTVp7Vemb9ZMafkb6jZZuC0jZZKK67pIXHBvj3gqoI8eU5riW7Fl3k2xrWHcGiMIteduK
agFLLmChNoXRVaSfZ4Po3WAPpRFj4xpwoOdk7WTAocSixGTRCrh+wZOBfA43xqmjxaQy0BGG4Icj
3U1O7arOvWTJ7uVPtORpSBd+G+F2zW4GxnMHIzMOZ7Vtk89Z2clKJjCz+HEYZSu2DYgrXoyrrOvW
ggoePk5m7AtwYGxQwWhdPRrfLWpeqVFYCI7QokUDHVCEOxkjEtwRio24BP8orqOw+Mmuc7CcNtJW
gk5oV63/YQ9/mwJE4/RD9XrZtWlVwR2mTZttm6F2ISobpwIzi/5wZIY7rmZoNJQOMBPmgdm/0fi+
Tp4vr2Rx09CTsdA8s6wzlLSTxjoBYL/2VPWuT1edsZOdELhQzxThsRcXg+ADuTGgMCGPeLpnMdhy
Bq3AYoY2WYEE0UsxJzCCy/fyghbd+8gM+/9HwTovBttMmZkMnJt56o1JMCmm21WCjs9SKEXa83s5
bGOP7IARLVeVDHaIEW81aj+Xc/Qvn//IBHdSUaiOSjR3oP8T3RvJTeLczKOg3rL8+f+sgjszre7Q
xmCO3CrZKo72NFs3EegA9crthc935q58QnK0Zfwzgjj50DY6jNEyBj3Y0KJ+O68l492kNjQ5i6Cf
dZBS0hQC9/0mm53/bT/5rMG0MK/dRLCP8ErVx15fh62ouyDwcoN7wao5mH7sGjZy4vhWfCN3jmuJ
8L8CH+enexqzGhQZ8h+eEvlOF/T2ylB3lqiAtOgbTHIT3AAASvEAF02e4lgZYWWoP8PSbaagz+/y
MPIsSEpcPrQL9WHkDUe2OFePlSEZrR621LWyorvkurquntBR21izCyoPJA+3dGM9Xra6+K3YIBY2
CxcUf0XFutWiBlkjvMqPGigIiy9LFMHZ7z5z+SMTLIocRYk0yjvNDrEus3y2y49R+ZE5Xm8/2IPq
Aod8eT0L9Si2i38WxIXYMO5yJW+woBoEQImrvpV74lpX0jrxnbX287K1Zff4Y4wLtFYP1bBBx5uW
SJqrJdSPx9FD/j0YH5XxfNnWOYEXnn7HK2M/5mgfs25sjTaGMciiFYHsJc+6FwXWdb8jm2zrPEmu
E/RBt5PW2prcJ34tSs1EH5Jz0DaKermpsLUxMTYAMPTjiwGEsKK9qfVVr/7Di+N4uVxYBtQwI5EO
a2qpf+TWlLgAWq0momwv76vIY75Bbkf7ijmlGuBF7GsXBSR8NErfAuppTjcj9StzUyW4Q+NNKIum
iNgCLpwLHmQ6K2Ns1GAC8UKSPfdOunXGRyNkNjHa76Tge0q9hvzL4+TP8dC42Axh6zaOMhilA1kV
oKuCfDG4EtT2bSgqtxgE5VlBeOFhJxiTajKZhZcSIpgTSDVIV9/nkiVYlWgruRCjSp0x9wXMyNWn
kXp1t7NoiBrgBhLCk+O2oveDaFlckInyOpZGDfbCCQM911X1qDYPl92S/eRL3sGFlr7Ja5SSYGIe
HsbpQ5sEWc8CvvoknJwhkO0wMtMeBuyxe54n6V5xUrdW4jswFAaTaeyT8qbOMSpYmKITdw7WPDXN
BRJiq42cJjBt6tWzVtBDmkd7y5p2uZ7siCN7c126lWIGxigL7oflGIYsH9IWmFj/DgZHh70ETwjV
OlxGqaR7ufwpp/E6LuaVMod+QdIrUJcIakKLvoIEAmNReDSDnuQ0bGuYFBzzlJ04YwjMZghKRQe/
1L8UB0G58tsMd7B1ahMnnbCnXdKvCoh0kyGBzrvqF9pX7IgoeRbaUPiER11eblUmXn6JXqAhGr5L
sZu8F3fmtrkimwjMPFvcQLt0dJW3dCtCByx+vyO73DJN0mm9HMOu0iluV2SeQ9dd5RN5hhbcS9YL
krLFC/7IHNcm0Y10blUJzewQosTADtsvbeXP7UoT3a1LEey4jswdCUUqy0ou4Zejmq3jyB8gPTRv
UGkJHMmNYuR/mBS8HGGW1nZskv2ko6OgF1Hd5AlqBW3+q7D3Ev01dk+gCPViSfMvm1r6auzBqwCc
jVFyXmiV0B6CR+DX8uZsZYXgvHhX7UM4VSvIFdqRiIp5MbQdm+OcpKgsraYtzDXIUix9m8eqK9l3
NlBGs3MAL35dfFHTFCxy6UVybJX3lTjvrFpjnxCIpnHdQwYuA2DFFBHhLQWUYzvcZadVGHvuUFvy
quE9kz05vs1ExMVLlw+rmUOaGQ01EOKdugbaJzQyG8Ssyq6u+zq8xx0uuAREJrj7rayk2q46giu7
Dg8AQwTgrVld9rrFjWKTqKC8ZRwynIOj0NMkpY3Dq4EhQYnfWnl0UxHX5OLB/W3kbP4KxanEbkcE
JGua3ufuMXHibYIi7PjRSg9potzZoCy8vK7FrQMgFO1Oy8EoC/d1SoAN7LDF18mmd+Lc6n/PYoGe
1tG/z32aUS6nXmJJW2KaG9tJbuIMvfQISo3hJKpHLB4aNDrRvQcWEfLCp54GoctkAA8KvhHYHyAf
3N5OA90QPVk3saittewPv23xepfUGnM1M2BLrpHp1y//PzIsiKqCBfHXvYx0xkrwAAUIH3P0uWuD
eodCLFvwOlrAVuIjgQ0YXwqoE5AgnG4c2sGq3QOR7E13YMkI7/zxs9qBYzxcFdvyJVqPu3I9+dk2
dPOdCAS8GM6PbHPxtZTabrI1rBGCVbYb5bEXFwlmy8bEm53RrbN8M+ARc9nrF64rEBpiQBrc5kDm
n4FsSiONMeIG0HUeJFBj7cHe5ZLKl5zny4aWHoQAsYMDCAhcxizBna8MZGBmYToAAxo00KdiLeXz
Kswwy07mTad/oWN+baCulU7mITVEEICldQJLBLgxI2PA36cf1pzloRxSAGp02lBfy9UyUIbMcWlW
dR7OUenLMVgjL6954Wgo4OABPTg6FYj5nDeVcWh3gBrDa614W0agQSlRzKB/Pz2qnpjhHMdUymmu
LKQcQFkStXB1GrmDaMDuu0XEPZ1OrHAX8Zw5cxSxi9i4Ka7zm27luElwW65A0DdHLrBR2W370V+B
gcUQcS0uhGbM9mHQAjAHDHbyOFK1pOUUKuj95SFEXZz5Y5hAmHP5Wy1gcqFaANE8dGGZOg7fRehn
ozULikacOem3RQ/sF6x1e1uxy500TagejNItym7WXkEq56lz+gPcHkCJmX3mJhGjoPt7LkT2kzAX
AKIl8EzwffZ6UuVi1LDu3vg0mocsynwoBcF7Jzc0HcH9t+Ssx8a4+4miyy3XJoyN0Qh8lGRMnmoS
w5Xi6ePyVi9c7lgWGsV4uGGf+ZhTNqjFOC38lUx95uUxXjd5kki+MknbZkqMFckdxQX33lc3Vo+X
bS8E2RMvZq52lJ6XvdmYCesUGNOtonpqf9e192p2KFD9U4L/zRYX8fK+Ueaxha1oHA4lNV2Stp7e
t0Gfxrdp76xrtRd8xIV78mRrueV15UTBmIneqDSbHiatLQiXd1qgi0SrlsLp8SfkljalKM22NZp7
0dReW0yaGYpKNfEkcGUP1ebyPi75C1SdMQUN+l3gdDhjcTdDZBLaXx5tW+iiayooVmVzfK5KTBfK
evkzyaEqUZE+fZIJLQSVhqUtBYrSxnAjRtYdfmK+G0GRTUcJMNS5Jm46k+7W6NrGT4yy9eZ5pAJ7
S1sLegqDEayBmJ6niwAzRB/pGVbbgOqjp89Ou6PhRomukk7gLEsvOsz3/jbF80XMVaEbiY6Qp49G
6CpG701V/Gp0pqeVxitQZWvAbT+nWt1O0JG7/FEXjTMGDjARgNcNQff0JJKmq6aGNTAAyQq3+aQV
K1xcr1YRbVOoNLrQ4jG8zEgfKsfZyc1Ury7/gIV9how5dF0AzgPmlI9Cfa82bd+Ac8EBhfzgVLNb
dqbiWiVRPAxLgM7OFNV3Fk2yxx8cGRRzfJksHq0IA9VF4Y3jyqE7jPbhz/sEco5a1B5a2l4MAf+x
xSUFemL2qanD1oS+WhFvyj4Fka4nz9fd7Gva3YRDSyRBxPu+kbgk4cQqlySYIM+r2jFHECgylqmP
VnqlKlX7Hob2dFWbRqp74TDa9SrqKFgNclMOt5Gs9FBPyUt/nlUFg3fSKG8dpSc9SKNbGxNFGlVA
tCA5ymfcRmagNJJNvaoKW4y/q1q9CbMkeopLfcr9RuriVRL2xvtldznLQVDUQYIMfwFGB8RT7Nse
XRwKOjRJEVVYmay9WFN714JE4+9NqKBYAkGmpuJccCbkcaAjKHXRJK8pjmCD+TEpEgkqnPkg1qHD
L0Dbi6chCE1P10ESq6oBk4VkTC679vColR0YAe8lXfNmTRDKviMz7w7QpbFY7ASJ9Fksm9Le0Cja
/toKheFwq/hIwN0x+FR8SLGt6F0UaDswhkkQi7LddJduMWsZFBskBNtxPwXlmro0eFAPzUPpiZ4+
C6kAE83574/jo5+mVIMkMUzCbGDoUHugzhY/MtbXg3VV9gIIMrujLuwEX6sDF7nhSGwnoG2lqu4g
EflLGRr7nkpJ/nbZj85uLHxizCFivNsAsxLKGaefOAmLHkrk0CQa7Acz/CUpfjHf0vH5761gaI7x
KYEJFLwup1bAXgS4DVMGkqPxLtU+9Gq8qksbMItZdFWwqHGyeaygqrIwjfK4AujXqalGx8BjacEU
wb070l2v4cRvnGoj6XvF8MY5ME0MKQ1vqbUv/nquBsZRDcAVASkQQD854w6FtgGIRiGrV4L4w1pb
9pYRaico3lze0KUXyIlDciG7LmbLLJhDmnckDpS9GtjQ9AMBIpi0V+V1GMj+r8smRV7JrW3CIqom
Y+czuu/0ba2sQxEP9AKNDU7+0THjUlLdAG19O8CG9fCaBPO297N31YtvDop3O29uQ+i3ufohWWlB
JLjhhRvKuagxO3AYFabpL+txfu1vPtA+WaPhsLst1iOo4QRfcHk7kVFh3BHHjo+taq2hGkCRUuTG
r7G8Be2gcMpr0QRovxmBk4XpAu5sU6dKk4GAaFE2JpALyy5ey0FWi+hpF9go8NUA/Ifjo14CPqXT
I6fmNFPpt2ckUFCf9I+o/CxoflBbROQp/0kUy1P01DOKbDNjkCLKktvLvnmu64aexjfPDsC+BpPf
O/0JWS53CtGYcwIkG2Cc4kWG0tvKcAY8AvIUnG2G/iATO4cedbIfjUR6s0C2XCgUGQLIZr3Lv+cs
qrKfg8IRYh0EJjC+e/pzZFCyZ1qWFl6qfXVKMICItZk3pkgGXWSGCwKQ/mgGpYaZrLoOU78Or2iK
L2AI5qGWPzBGBcErBYEeqGueLocOeZa0TVZ4UWalqx64ntRJD+k0PTr0JS7zK5JTrwHNOTWlVZnP
W0N9vbyh59JObEePfgK7oI9TKiWNo0LHT7AiP360azeN3fzXFDTBjSq5L4MfPSiT226dbT+4qeBC
PsuDmHF2e4FcCFrI/NhHH7VFrxvIjzsdmN5nOJs7VmuS/CwGAZ5TZIkLgOAZwEQYy8RJZ/hO9irj
6LRWtUvosK3DQfBhz/JUti4m0YV6GTBm/LqgC99jWgcZOOYqR7fIxsknVBeRPC+FIZ1dyOBcQQXn
7DBMiY5p8hK71/hp9jSiJC/PvsA/FgANGFiQMZpjgywCRPin/tHMnaU3EnTTIMI6gN1neqb2iswH
Gx0n4IgVy7fCe4HNpaTw2CY7nkc+GSUhkPIObKoYnKkwQIswU//otWstXDWqP5s3ceNNiELSa6N6
oJ51K9nviq1ZbR0QZV7+NYt3J4p/rE7Gqi38IXXKlg1IMeW4ah85rqF/heMdEGhS6A4qcjtUXgMF
8xDkxsj2WuWHths3O0qDenjLoYKTCm7UpeCk4/mAbA9f/axG6oxVaJc5hcic/DW3r7VpoVlhe7oi
QnHpi5YgraWznoR5Vjq3nDCKiQlLbZD71UZfI3VYKX5+6FW33xir18FVVtZN4jrXktuuae8C2+K9
xYHmFWDFGfdKkG3Laxstf3fTvU5IMPrneR26d7UfXsXB8+UvtXQe8KLC6APjUTl7utGsbUdDH5C6
4eUKz5mTW/sfGm2495EDM64DZKTcBdQmdkWTBs5QTqCIMaAHVykbSWkFgXGh2ga1Jpw3ENpijoxn
/hmyvIpysN4DTV+CU2QGIPimR+9kR+Sm8DXSyXc9VemumDrZ9KYiLl8u7+VSp8E0MLCE9zZ+BNR5
Ts+gPLchqSb8gjpeq/KuJ0HsXJWSVzTrKPftJl8TeWeiGNfqn6EdxPpbTLYhvU1EgLSlduDJL+Ei
UJZGSZSO8MLsGQR8s08+Gh+stN4XXWcAP2zjg3EbB3ZAN+a1CC2wdAJQnmKYKoup2nKf22hm8L/Y
sC2hJq8YGxABJdGzMwvqGkuei4QGLS4w0yF15fIAZ8ibSQEaE0RPypqMyspu42AKtUDwUZeCOUbd
FJB+Y4rmjAskMsy+Hb5FMCcn74NiiI1fUk9oBt5sNQ1XTkJD8JA23X1eD9TyejAPKkgri7j7l3sF
M5g4Q2zIFI25U/9CEieRwsBBkjbAWVHoOULi2yAraQWJbE2Qxi7tL+bigItDCRuwDy6fU9KOWiHT
dO6tXYwyRgFaMlEDcOnSOrbBJeuZTOsmnllYjvzZcjPoYuZoR1UrcGxDgOHyl1xakAFlGsa/DtUY
HuGIMb9kNilOp9Rso/5NDteFKPovrefYBJcYNrU2AdgAEw3ehlJ4mM0gmX3gpDFwaqM7LfDNxRUd
xRvupGlNprU2YeZ61dML5yoejWBKZkFusbiqIzOcJ9CmMZuuwVdC5xB4N4sQt5RezPbRkba1SDBi
Mb8/DqKcT6hRos76AGsoU3b56wxtrrh4Qnof1y+dHVQVqn9fcrNF212QtSzluxZUDxg/CIspXEQB
04IlRSXuwvyxra7N7macr+T0Jnm47IdL23lshnOSwh6atpaxwDB7iFrdBfNkq/uYBpz1NRJ7waKW
bkU0LAGmUYF50h0WrY/yQr0fSzXqRyTxr6CCtGNXfUt34f0UueE/eCM60Aj8ULJE4GC/5MgSQfsF
wxawJBt7O13nKnTG/uEpe2Tiu3dwZEKdNNIMDftCw8s8/FTBZ0m8gqwvf6Cll8ixFe5YqYmaaXTA
QjqQ0qi0dadeEMmXDi4Kg6B2AwECq5mfbhW0D9HEMaB5XGoHYyzdYvZNTbCKpQ+PNhVLRSCodDbK
44zAtLQqxMnbCZ2a9YyeZxFTF7zx7livuzLz00HgAYu9m2ObXAJklpli4sJEiI0wpFQeuoi4Xb+X
i9UweW10DXAHGQQOzvbqpMaKE8t4KsDyK2PKlU83pC5KSVyiL6CqmNADaswpvtJpdGfyoYWby56x
1CaCsW9VSTAx4Slx+uHQr41oQkI0pzzd6x8G3S0Kd4JA8HOy77baqgBfZ3nv5C76gM2ts3XWtHQd
33TTQG89USlgqU54/HNMlrscnQezCrOSSFh7ebDXplc+RkF2FW7AoRfvtV3yIN9fXr/QIHc0omFq
6irF+hPTtbcJ6POiOzCkwdT4HHr5tl7/FFhk4f788/7ecVM9XeI8FKHWZ7A4AMruSm7mjbt0dTuj
/1JiNE4kyLr0cj3ZUu76iekw2EUDe53fHbTD3HuOm7mVW97onvyjuo7cF5P41/jEMegLEU5XggUv
RJ+TH8CdoRIj7yBm/f4B7VWrruBj5uoz2r2g0RRaLso9QPQI4IMLfo2OC8ppTD0JIYnPLI0op6XV
A8JHDYbzDH3T7t0pC3rLxAD0TztFpxmNdVS1HGib6soK3T43AwtfOl8VKLTSdqOPB8d66OStad9H
tATxRO5b7aoQ8Q6cn3f2UyEQCuoBXNN87JQTZ6rnAj81b4NkuFeKN1RZehnFhPHr8qc4+xLA+TAC
CuQCILs4K5y2DrAobQwtUlqBiqyZ9c6F8KqI5uLsLmBWHIO183BznsUv6A/XZplAtQqsXfOurdqn
0VExA1yaT3+/HHTVVACgQUGAwszpSeq1LgQUDg8mOY5+FCg6z2okuJ/PUhushQHFgRBwoIHLE4ZD
SEnLUZpEs7B+m7SHbgZCEZ0LkOOWyTNESC8vaGnn0JdAVQckaCrkJ04XpJX1lM0GQds5Ic+GEh3s
mDw7US0ogy64AUSM0LcAKBm6afxgnq2BssGBbJk3zdQDb9D1GOl3l1eybAJ5J+AcoC6zuE+jVjKJ
dQNi880UbdF0St2krz8v2zh7luPJyHgG8CbHi86xuJwjioFMB+FAia7xh41inPVGQNwh//WIHzMD
ZSE0VtHIRRHg9KNENM2gZUWwW/oe8oBXhW75yt9P3HFWuBwanZRBUxJYIXW5nhMC4K3+s4D02j/s
GR4EDFuJSi4/MtAl0K6repiJzNcEs8p56Dat34pwhd/9tZNLji3ntx2c0NNNq82uMtIBdvKy9aVm
DeEbsMLPmFOBuJxrONcVnlyNl4tUNxfO64ld7jpXGyeP+pDZ1bvAljqv7B03hY5qP+qurt3LKF79
9Y46IPuC8Bja7yiRcZ5ejmECmkfMQOCtAnhh5SbQFg2153AUnNoFdz8xxF2jZiLFijbBUKvlxYOV
aOoWYI9qP5H6PQN3t2BdCzvpgOgcHPgQ8UBeyK2LSkVGFQ1Boq2zZ4C+/C6i1AV1mpvK5ZWGSkOo
i9h/l5aIKSq0GBFw7bNCW2Ypkp2ktPS00fSGvnf72HdKQGwbwXDoQqAFgEFGWRXPCVwh3OKSfiCN
DSUaDx2GnV2UkOFU0MnQLBGWeWlFuNEtkEsx6Y7vzupRPutMct0PGVY0oRSdgI/CudMA7yea4Gst
LujIDuccUKHRzT7pEQtDa51A10W1Cj9r59VlZz/vBCOTO14P+x1H6xkhYqrYBdYTzqWfZWCZHlat
FYD+EJr04BcaayjMSD50oVw67xNNcAYWlwncOTwE2YXBIxVLp2K1WCzTSdVAkcAJPemBolaCV8FZ
RsZW+ceMzUWvUKcKJIVgJoqRG4bvg9Y86HLld6qyqWqRM56fNPQIGV8yoLKQduFjcjwnddFDAsJD
xE+lPbAQUli58Qg45lWaiyA851t4bO1snitUwLWpQpvYs0o0Pqt2U7ehazlflx3lfAdPrXBxuJ8J
zXW2pmkEPDBsNgoFlCt5KCCiZMyTf9naeYkN+wdoBObgIEpsoyh06pZg6TErii6oZ8Tou82eLN8Z
OvQzrEfb/EgHL4ekQaK/VuENFWkEnZ/wE9M84U07SkZmTzDdNeNqUFcFpRhJjsBV9ihYJPO60zsV
llDjQIsct7fGJyIWGSXAr2GpqJ7jcEUwFRBdqTLab9ouT31r9mYRofbCPX5qk0tLrHnOSwWDu56J
+JVZq1zWPZSB7XQlGXsT93oYmBJ40n8I1soC8KW1ch806W2J5t9qjkXvEWdLumvDBMjM64ZDgWtI
6vwwX8XViqoYwBCdkcVvij4vRqNYr5eHuSttOmVOAVnrvCJPdEjvkmHwhvg5l2JBQF08jUeW2C85
iqfd2OcAm8JSFeZ+Hce+1oM4SxJJpC0tCLc5vAc3HlAW3HZWSj9KifqN3IWMqJVCbM6OMGVR6vp7
pohw84vWIMSKiin+/B9pV7bcuK4kv4gR3JdXLqIkW5a82/3CaNvd3PedXz8Jz53TFIQRos996KeO
cAlAoVioyspEy/l8UWbd5JIgQgFMkCGZFii21UWgK67vEVj/+ruHrvTKFOWfSiVnoRLCVCRAHSVV
MIaQmQn0OnTN57gk66jWpqg9NLQiGoYcpsrippV/yNZJr+76+jaqPlPguJcfovQiBVt5eC3TB2m6
s3hAclZMXf2A70LPyleKqdbbzsQP6MuvPN+L5i2BfZnyKY95JUjWJ2ltig7fdaC2Vhiijr8Yv9Po
JS0AfdQHtxLgOFAEHdSMs73M3UVRF1kfks4LwB5UV4S0HQIcZKHtrLZ/7qvIrQdeSZ/pmiszVPFN
MaMsllSYmUfUN0t1s8BEPGnbJpc53XvGHuJhit6cTiQD0UI4vwUAE//nuFRBizxxrktvFHPUi0Pj
lHSCiD4ntKeNoW042QvJ9ajYiXYPGe4EN+wlHLgAZD3Kc+iqaGUsPCh9bji5YQ6cAyPuTlsB7kjH
TCXmxy7GOJdaCcpcgV5QXr/ovSvGt5DtboMfpjXbGXqeUsOBU32DDWiLAMoD0wGcHLhNiQut/L8u
B0FvanQwYgDUFCgCZcCa9AuALxhPsUZtiyqTF8sqJIwFsPVhgMQIPa2L/W5J7AaaF3ExuoE+eotu
PImlZJtm5mdWukms1K0Ky0llXvGV4W6gVSPSkRqSO7wSz3/yPKGnP1Xg/y3aFgBCZCNgFk2+8u7+
enBi+ZoGEB3+YUDqAp1kDIUQpwOEL6bO1wA2C6JdOD7JoAtRidxHyYm6PHPk/1cnUUrNIhoLMRc+
l5j/lKy7ZDhGwXMxDjYX9n3ZhCFsEDp6PpB6BNSARp/lVR1PrQjW4XB0M3Sdrc5OUslt5ZcYqlva
bikPZWBf31HWyZF3L+S+EJIu9JdDudemKBtBAta4HSTqi+xXMT+NIu+ZzQjq3+/r/7NDBaQwt0a9
lnCNNHM7WHtdh/SxaksLGJZ5jVPG4w0FTCL6ht6ZjPcG7Y3hBLmnGLYM6TSpJ2FyZAV0NrHTdwNq
MhsDQyHVpjEDAGt9c/h1fUeZxwhmLgLdx5g7aArOvSYHNyM0s0FfDiftxM+0/mFoG3nYVhYarLm9
9H42ce4FKxSuTVKOGnXBVLQ6TlFvG0wIWo+5InCiLfMAV6ui0oJIV+ZRG2BCqKPbmmBXwnozQB9D
S7PXIeLSWpHPBh0FV0uyqLeprGdtZWIa1zHq8auJjgaGhzC4e7SacY/prEchNDfWUNqd+taavMSY
9dBCgPnnDGkufau0urmysNqo3aW1V4MFaawehP4rCF/M6LasHiXTa5SnSuUMMLGdd2WZuiixIMvF
bMIyiryu0Oj20gHzpSfHRgeLZJVt5vFhViJfCDHWkDzOyos0ZLx3Jm/zybNlFfhSRQeBd4XNT+uv
LLjv69HtLCdPjsN3LbNY8BZ7bXkQX2YsQi0PEwCgIYZQ27nVeQ7FqVBhNZLcons02lMwbpKC48is
oE4msP5jhWYPSZOgLwUNVjQV3/QeX9fNIm1l7YcMwN3IecwysgeCQAMfAxjKMRhFLSk25gIqwQhF
lvksFKmvVy+zJTxCktoWSsI6IduZxuMU4Riln+qQS5aEsYPRoXTL4VkLbjAD2UWaLYu3Rgj+xYLj
LySgUncVZT9Q1wMYAZguPYUCLRsrlBtkLLl0X3WyLTe7efj7EiNAAisj1MXQcj0POgVGlunU4ZWe
WWi6IAfjEQHxFkP5fiyYUmlUxI75ETUjUBiBbf79TCQWA+oH8kZF/4B29aIGJBFlYCLx6qjZi1V6
5uLNGAtOKt7hMG4VTKngPUB7Cuk5tR5LjoO0FGGqCo7L8KseH43wUev+/hVwZoV8oVYRY0mLUcsE
WBEMvx6AoTA9PfDq/j1UamcMOA7H+sZCWwX1UdAbyYT//dxcY84h+NxgzsiPTfiBwiXg6S+6dm8s
W2n0xh5UzJxkkPEBROkSIlQYlwXFOE1UrJWY2ctIMphpHXCxnW0ZXhneNeZtrfK0UFk3mKBFNVSl
kBTS5EMAxJZyYMJWCThiCVJY6Tkq38xpsrXuc1G8BhH4etbC8hK4B1C5SJggvEJt6FzrWZiMsAgO
fFvoAkdQw1tCpihn0n9nin7fA/MG8qaUmBJGJ53SrSC/KtpiL6V5ur6oS3ZDKNmjYQ5BF4ymYO6I
SsXaUA4qSDSXztw12VcRhOWHWUnC2yi31WNryAFQlyU4K0ctym6zZTFu9VnOOx9d8miX9kZZ2uaE
wZPTUGDIC5DQqB5cUEMNnPyN8U0CNzo4dcBNjfkkevcrbZrafjZKZKgZHHmjtyetxEgyuIqUMgK1
zvv1jWH5MmlaYzoQOT8E/s6vT6j31QBNA3xpu9pOS0+x3iek47p4MuOIc1eZa4MWEAaDCX6BhnsL
alP2ClkbFNyl10mOZk82qkMTVgv0wau7eGgHf9TD39eXyAoR0LQGhY0lSUQMknoFBJVmGiPRFKzK
d1k9yFbmavp9Jd9jSgn8zvtW9aaGA21nrPXMJrllqyioGkszqISpDnzS9pItbj7/JAU7LcvsDhw6
XTbw8kUSWKlv75lJysWneQwnQyUmG08sN6Xq54ufAsguGdtK6uy42lnhQbXcrt4U1X3FY9liL9nC
exVQG+TMdOAYoiobwAmJXsSBKAd3D2ZX2srijQWkwmZO7GAVRwwJGHA87VAAuIjCUabUMcq6YNNp
9AA05OL8YISq9LjEgE06ypB176OupFtZzbXftdZbP60pGrx26EH1OelDv1OLVntDHMdv07vcfDCT
VEt9oVTH0dVryD15zaCnrxo4IdxcV1oX2H3pd7goqGJJUij9m+cqTvCfHaTTtTSu0yqQ4KiJGDmK
vC2tu3nY9bUj5EAwTTkK/y+VuEUrK9e/poZHwP//XJQ/9sljYOW0JRAOuRniBMNll6SOGr9WiROK
zhw/R8p2AnosTDjHyMixzpZMxZ8xRvaPgd9vpY5o+AWKELXn3H/GJ/TMBJX2VMOQLZOIXY1Aulpi
dkaUNppSAmS6BWi3Ic7qXY84jKAK6JSJqAouBMKQer6PwihZ46IsIEe19rPpioNpW81HHPgG98xY
plC1wViWqoKfjL50VgMNzDkcCUXpD6gTactkm6mngIltWv4erCCZqKagF6cgLbioEKkdqIrldgIh
cY6OX3GLTN9Lks+BR0bI8kPMXeNlhnCNtIfGOUmDqAdDJoEbqNcwQlAYKqjX1EyN3LHtQJYzt6IM
aTFLLG51wewgE55gptitwynnlGCZ27v6JSTmrW5Em3WqOCgiAJXRdN8un2X81qHnOKfouix/zdKJ
hi56b0CBgHINiseU24AbMmySHsvOlrYEUBSCxeDXeyst403IjIqTxbJu3reCGiDXGhgnqc8FdMgx
Tzljviuqi7syLG+zQrED0+CYYewg1gM1Qoxe4ctAPzrAN2N20kKo7aBgugS2KD+if2qlH8rISZ1Y
9xzYO/BWEQ0wmcYlDUURlWoMjDxYe4LipYLCptjumwmNuMnPy2iH6H/9nrOaxXgEYFTUAqgQvK3U
J88UmqaqQc+DmdTfImQ3ASaWwJmBCehhSiFN+16WL6HykhQcVMjlmCJAgCvDNH/MVPWp2BFCRFUA
IQFk11vBTayTFvyEVotdj2Ah2lu1ry3b2MJoyqkx3uLwfSnvWp7TXuLJqZ9Cee3UzfkAgTykHULj
aLiXoyTZcu5q4s/EaB2l2cr5bbi4QDWFgqOBeLuY/sVHBCUVKMCh5wAgLvUTDCVQQpWwlwam5SXa
MYp0WyzfOYfNQCPgJYYrA0wkMkaTOmzZ6OQ80GFlQKNl3GTyzyD3TeLIzSaZ900yQM+ZRxTEeI3B
pclADmT6MIxOfbzE2EDeXia1M5n5q1l1w1aOzcYzRrxwmyjgkekzggI0vkEDBIwskNl0xRp0iLFZ
W2ntiMli2mIQCO5slpiF6NSIExhYK0OzDoh1sIjjylLxJwZs0YrEpnYkpfKjpvCKYdhNsbEFORfn
ujAyY0AadAvUBEQjjm6nYB4ATccWpkywlObG5EdGy3nbsDZOw7j4N1QFT03KBYNIEGtdAcAzwQCV
DYaHLyMSeldejF9/74ZgAANgEJ99jCjTboiZI6mqmhGjwIBrqWJ/A0CFZw3BrhINX+yau1SuAUyr
NlJgfnFsk1VQTwxwRIG2AsOrODr6JYWuTZ9ExlJDbn72umDxyi7bSfmw0evmMOoRHhitnYNsPs81
yBxHPNF2xseEHCKKV5i+A2EodQWbvuiUWhFrpxr1yc6m2QAcb7hDmyfy1ETAfKvR85g0WSe7skkn
5b0wwCkHqUb66Fq98UPEh6zI5JATw1jXAVoSKAGC2Fy5kIjPjQEiKoFcQ3bW8sVx+qwxd60tzRZU
OZt/cYxknhC6vXiK4/N1ntXEjZWpi4ZyXDnKTlFYtjqobljokGzv3FSMbLOv3Xx4SZH7DwNPAI71
1cTsxx/zVFJlTkCLhTXMt/1keHmOVqYaj5uxUoEtiYXZQcp1nEJhtusk/DC05DYwmw/OHjCiOSiM
iO6l9c3LTF3YGMzPBlrotVNEyQncgKPdKf2uNsonaZb3SaD4fZre9pEFPuPR4FQHWIdN1ENUcEyA
44iesyzMZoa4h1E7+KYdxnZ6qMLlQQjFt3qxOJ8tlvuuTH3n2qsMdgZHBrAsJkx1FZSI5iI/JoMe
OXqj8mqxrDBros0JAAD2FXMw524lz52phOBMdFA19fA5fh9V7fP6sX0ncXQEsoCHACmqRPCw1LHl
nRYvcypD7c7c1aor1jfL/NWn2yxT7KJ9izr9Rg+f52oXTI+19JVY4DLNDkK1yZetUfgQZtQWrwp9
rdqMvOn0y1MFIh6ZAVIzE1NNNKwVLByhWg5QbpVqV5YWu89DZ5Y/E+vh+iYw7YCUCkMa6CZdTLNM
1qAM6AlCywHDDBqaEgmoYDJlrxb6X3+jsSIsCUEfo5KX7LcCdLRGInc6L4XdLQ+G+jYHxyn/eX1B
l44jY8dIhZsAD2QafWgR+hIzwBuhGzMdaGqQwAYBlw2OtW24CSimS0AGXjx42l7Q2oYIzQzVlN3g
8SgcykbWXRk4x3AeeVwmlxePVHHRYsNoGKmuUp4qBWI3LQHSxQb6KFPX+xqYJfTS8P9+70AMjMwQ
SCG8lsnPWN3vCBTLKUZOUAAwtnnwJWdv1//+ZVUPy/ienNGgpYo36Pnfh4b3MOv5gMljzVUqO8Cw
rBrdQK7dTtSd2v+6bo3lCWtr5P9Xq5GkIFayFNbiUfMWMbzVM8O9boLkCOcRBAsykatJkFbCmAeV
Q0CCaw6XElUMsVfuBAzKSOW7NT0Y8osMGgtb61GoqXlsSteNXmDQlcysda1DmWYUtm2/iTR/Fh1h
yv1YBxgFT8aKJynCcD+iI45vGxi5UG+nlmlOUWINUDRzqrYGbf1GWEQ35WozMqwA7IWJEh1kSWgX
UU4eTGM5Y1IUWAAtd/VycgxTQPUwceQ5eZ0T/WkoXzQhc9PgHpywnxgOuYHsZWMpbi1z5Tbly5M9
+zHk/1fO046oaAQkB7ese2FBmO+8MIzdFJ9AuzNfi768GQDhsBbBy8bDNM2cMMbYDJRtUAvAxw/j
pvQAkTwlapSUU+3kofmEdxtmUvqhddI242Vwl3mwrKLXiTYueBhBhUZte1lJ4KxXw8YpZzV2BgFj
1dUinmoj/NT0/giJPoM3XszYXGQrKrhdMUGJ/J8sfrW5ktUU5mh0DebU5R8LpsZj7/M9cdFW8FIn
2jSebBfgInoebc2+53X8L+n6QClnQd5HBX8PciY6Y1VNIdLksW/Qg7fbxg7vitMCs67mhYfBUV4U
PFH96C5/2qa2sLkeMBgQIBynbMHH8dEwkW+fLz3EW0NQSuCp5EN1q9jm3tylzmv5Vu7SDQ+uyzaG
pgZmtcgTj65iTUrQq3GHfRYeQfG+BdYGbKH5bvEAw95y2QcYpwrI7h9rVLyNMiNcdAtLqz19H+4F
OzpmbgxgyPFdvSl4zzdGYRc7uTJHOZFhZbUkDVjcfN+4FQpV9mQbmDH3oXLDSV0Y8KlzWyQdWDms
LiW4qj1sjfve+5huUr9/q99QGIKDTEde7vcNJaQ+K2dLo5JfSe3REyNL6956b/5p3GCWb1/ihW5X
dvjY+c3zfc67k5dvmPMlUg+pAlCPUYLklmPe59vIBWrJnZ3o1rI3Sm7Xbuepm8kHL524KfwXzqUg
3/2L9QKchTI1HlCGSuUFY2YJ7dzAtvRpfaU/N8FBdsBrsMGHddmXO+5xMkIeJpL/2KM8VYt7Ma3I
caoHvPOPmHByEux17YQ+JGDkI3BpTnYwnYKTXzG+3Gd2KZftIPeCQQ7Y7Z1qA+mnjwfNF0W+u7LX
RyhJJQPs2XSEyyS5iiRrQITby37/Kz8obuQKNubwncYbfsa7n9G+vwFlA+ccyb5dnuMfu5QPWYWi
JCoGl0EulP5EaQOkQrfNR+NJzuQVmf18zxtgYRoEugGwJwtIALohoHWKVsjEcUZhuQUG+qYrau/6
ohRmWFvZoJxlWEDbU8T4XBCOF+u29Y7SbnaOD2+BG2wmF5JBd/LuED//0u35fXQjO9z40U3sqnfW
07PJiUTEQy52GJxlpgK+GTBXUpnYGGuxmcgybkr5VM0PGVS8eLeD8bRB2Q/ZHvihQHJB57SLZqZ1
kGoNhsAnF2REkgwO1uAQDrxPIdMQkBSEUA75M11JFcpEKtNCBWNT5Mz7eAuNznfV1u51gJNGu3Xr
W9E23OXU8wgomZ8OpJh4XiumiUYndQ8jte7rdgYafdoM5rY6gSbH8fQjVMBFziKZa1xZIv+/+nDE
Yh5L+QRLtTeoDgi3bExKXHdQpgmg5AgGXsGoDBU84z4bwjHDedXDcwS+o0DZ1vHO5GUuTDMG9D4w
+o1kgs4lmgIF62GG54XCrV48yPV2iZ2ZNw96ybcDrCfKWLjNEtiwcLXONyw1c7UNDDCFdZ+TOzog
AfQNL7T1nXkbZfYCAfPIvhvtchscjB1v6Ih1u/DukEH4hpIQSKTOjVtzVE21AY80zP406+a276xN
PKqcE2Mv8o8dWlM8XyRAhCfYmfdobg2KUwEd50g+YuTD6FveokE7xMMqPVA+JI4FbJML2ZPrfvPd
AqZjiUQUD1DAAEEq/cToiziS0hKOox/anyDpwaPrNgZV//xpbJpt9FNZbOVH44VP4jZzqs8YwHjO
RjB9Ci8OMtOggYucct00VHMAt/AL8mU3TvdGUNu65pkAHFxfKs8OFcLnvDYhCAQ7Qa5sIjC4wcOe
+wRsDOXMaQ+xPvEoCfyzJCq0xKmmJGYPU7PQHHQp2Iya5ZY1iOOk4aXRP7Om2lQSJ3lj5qdrq9St
EbpCWYYGVheAs5vUtuRfs2TXNd6LpQ2J2zLy0MvoOhkDjzu59a5vL+MrDHwnRJ4wi0MaydSbpkHO
XyRFAEcyEgdwagyy/f0BgqfGQMsfpQFQUlGOkqP9hHcTesKFBKF4TC8Y70n2CC7N6wth7SPKX6CO
Ix8GMn54HgAqOQTuoI9bJ89Ay1wd1V2w0Q7iV+cNHsANgPvxLDLS7jOL1MkZ8kwk5GDxmx/akU/j
yWrtHnu4bf5afhCsSOvVUc+KQU77qiS24hrUVYYzoph4fQMZAfTMApUAykO7dHkIC5W108ClLrQY
ueBtGXEnKm6dGaGidF5Net9YUeuIvn4fub2HiZbMG93H2Te+rq+HlSkYmGIjkimkiU0rtix5m4lN
Cbk76ROnIthLbuNDNNmNrx+Wd44xmbUwpHb4lOPFrtId0SkGICDUshY8dtZR9JYbsAk7oIeGQKOd
+NzhOZVjjnK9WqmUUcsh/pYNitsCcSCZvKNiFHyRp/5ZEeVxaaAWC/BjLcat3PFe9SOoM2wag4iX
uL1ld55yT54klV3exr+1J85+8hZIeeMUjtDwKWAdJBqktHT3MWxEJzgBRfdYfjVO9Ou6Qcaz62y1
lGMKUy9OdYUNHa1TnHkgYZYVzFoGdsETpGJZwtw+4BUaRhFRQzuPU8o0IdqLZQva8pumQ/ccJdCv
MnY7HsPlN0acvmxrS1RElAW5XgQZlvRDItjjXvc173g6ipVdbSc79DN7DxBkD/ZYiLVe305Gb5ew
4P1ZJeWgS9MYcmfBdnk/2JJtOcEx9Qfvd2/YPJggy1HXpihHhXaQnI1RBVnLH8VtdOy2wkG4b7fX
F8Q7Ncofuz4HM12J9Vj4io0SuELR2QS2GYB1HoqJldxh7wzCIEGeizQipgPAKJbSmixo2bROF6JW
hdlub9o12/doU75ZB/kpephvEhQJ0o905qR2rBrW2Q+gFgsgYNtYoDZ2zGC0w+atBoWyYM/lpza7
RG9j/FTVz6W9Q+dY0UCBL0MUg+NAMvtU/2wCdSFBoAghOpFswiHZzfe6L92Y/nSj78SvfDfY4OPf
DFBxCzbSvrHjjeGDQMGfjpb9Yux47ISsYLQ6EJqbtc6bXpxn/JYFA9iDfq+WHHjpd1Xn4qoSxCIk
m8iMKeXDaRPXSyw2rTOgLIEUxs/t/i5CDhNGqIqq29jtt8tJ9Hl3h1VmNiCN9Y9h6qgLAYPT7QTD
S+YsOxFvXdFZcF1rEuOh/B351+8RuffXFkodqyCWRdrksNdJUKBD56IJbFkCJZ7lXTdE/tAVQzQy
0hTmtk9NnJk4Y+rbaYMbNd6TBjma45q6UaLP6/YY+EdEvD87Sfd5AfVKkqHEyn6Ee7TafuELglu7
OEh6XRFEryYvTvBWSFKSVX2iLAVpCHWssE+2ReU2Kvo+m1xzJMGu8t8g67y+QFZ+uF4flcebGoa0
tI54Sm93ojs1H2F3um6CmbKtbVDfRm2q816TYCO5FZ3+V/CU3Qg/Elu/U/5FW/TstKhvY9sprdpJ
2Lyud7TpJZfuIAjBWQ3H1w3qG5jpahf+745tADp25H3h5j5wRB08It21m8Yet/Kr+nDd7Hc159Lz
ycA4UEOQ56AOSquztNMNLM161PfGjfJqoXrc2qcBtRjVFjeV84rI6WQo7Ypb0ZXe/0W5CXv75wdQ
pzjWCeSKY5yiBABwfduHXqT4U8LZXmZQRgtQBAMLZuS+J/1W7o8BAENYUAt0pkTESHxuW9w5GLJT
FztJSEUIZzWYZaidjKwpE3sTC9F99MWc5CsCrvsuPglu5mX+uAvd60fHzppWBqmd6xMzCSIIBjra
Nxn5aL++y3b7OG/LLY/oiO0mK1v0DahRymsC2Co9EVxmXu+ltuhMtrrr0LG3daKJeApOn9VD6HVo
XqW3CkSwOEGFcYhEfRnz8Ci7YDaPPLFXh5imTZDV8lw7OprXNtqu7qBNPJppRiqB4RFw5EFhjijn
UseoGunSJZaKFlHduILuN+kbILnLkNtVf4x409WsJQGRhYa8CWTuBbyozlR9aSKg3/RMXB71rn6e
caSc4WpyOJRnAsL0xwj12QZtSVGWGYCDY9zYkirvO13Fc0XfXndIxs6ROUmJoJkJzJj6WtdJICXF
AIZVkERFm3owMGSQWpVdFOWxbizzIVDr+inOao1jmPFtA6ANeRCADUA3aJRzdkMU9CbmJJ1Y3IXQ
NrJODTLA5FCnP9rOSdP76+tkZPdn5qhIrYZYvqESiqoZF0H0UqHykrpBCc6VcJLXjTEcxIL6EPBg
GB0HKIdaW6haVZ+TDt9S74Y8dTKMgl63wPjwnFmglmNkmVZF3YTlVJj6LFKnTR7U/ABVbPe6Ida+
rZdCpa3RiLCZJjCki/ctVM6KsPKW+kYqcwy2/otK8NmqKJ+v9AYUOiI6lP0i1Mc8Sievh3byfbVY
92LRyZy1Ma4YLhhBYEOWinxkzkPTnPdqBYHhxgFzbZHvoMrIraGztg/FV0QJFYEJaNhzE0OdTvks
L+j1lqdYs8d+O6YYEH4ceAwnjLF3YGZWlqi9A3uthDk1WJp9aCX9XjbdzceCvoXhaQ/qY3iqfDVE
Yey6d7Cix9ootYOBHGBgN4VRM9nmCE/iyRhctXfn6CEaOC8o1qX6Yws1uPOtNPshwdgXbHXTYzzu
TV4rmfUmBkacZAGEqA9TbOcGwsJYAilVcGuPpemIXn4Y/Qm5nIYHBb6NI3J8y0WOX3P6Ayw3XNuV
z+3OYTShZgq7cdhgrOE1AV2myBONYCUeWB0608DCEPUI6qjGLqoX1McQMUI3mNyszd1Qt1vxRe7e
uswzp1tMii/W7+sOwl7bP1bpN1q+pAO0fLE2s/yqMu1VbiA33RZv/50V6uTGMoOW5oi14bnpp2BT
ybNyr5gCJ16wvB3MgwSTDkQ6BnPODyqwiqHF9BkakOLvMtuO+cNSpvbQQL0QG/lxfU3MC722RoV4
OVKlLo1hDZMk+g8zmdKdbi2qBHhusICyQ1G8CVfv1Emh5mhFW94amNDbYVao9UQhi50pG9pdlOS6
OzbQ4urS6uv6T2R1SoHQx+QuxktEEBdS+x6XSjHn+owbk8re0L32eHz3kewmibUZ609IS9v10DtT
hdEvcTh0yqzaY42KV/++mKcMeoqCpO7RNTpqYuBWVsP5SjL3cP0Dqas1NSWZrcQP1A/TJjmNfrjN
8EJTOyfYqo/5rthjUDzxAQa+vjOsWLW2S+WjY2TIdZCgJ1Cmr516yHlFHZYnrv8+sb9Kqks1UVNV
RSyUETIUYAa7wTWifZKcggHT7pyuKesSr61Rfl9Ug5DIGFAC99KPuSF18xeNRynBSmjWNihv13tz
GesKOyZkmyR9UlC/SV15frh+LqzyAyYcMDOMmTYLkyXUwYTVmE95hqUs8ssYGiBc2zUgzChRUdR8
vd2rgBPUvKIHa21ro9RptZZSm4EGLxyH5yx90jK8lg9cQi7m9wvfLU2HKrxCAO/nTqECyxLPCzTW
GhcXb3GPrR8bHk7Lqw4BuKZsa7TVB17bkuUcUBkw0BDDrN7FKHts9EMum9jRsUq9uEYHroUEbqFz
OE9YHr82Q91kMzcDMa3hH1HnL6WLO20Py+LUxmyLYgr5C062wfaU1booTwELXzuK3w45d86UYnIO
02l4Kd3mSgK5X9FwMiU6luB8sWoe/yxvTymHkSNMOSsi9jQQ7+P+Pe0hmcpRiWAlpuv9pJxFkI1y
EVM4SzxlD4Mp27NZ+K3RPDWYnQeSiHN8rNqptbZH3W8ABDozyGBPeXTVfbYx3hTLDR7bzeLMO/QX
N+3sXr/rZJOoBzQou6Cnh+FHDLDSX2s0xrS4DWBRz4RfczJ+FJnKMcEq6p/ZoFZVLpKYWgK8UvTb
B9MZveFGQgOjsNVtcDs4oA52xRsgoThhjOkfCp7r4CYGpSENUx/DYMhHBflOXJuvcZBvpVI/mJHG
Wx7x8cst/GOHunQS+M/qJoOdKI+f2/o57q2dPmdgp50dZX6dFsGXh/6xjUcvHFu76mLHnLPn6+fI
WixmEcjsJmFjphsnEHRSOyJSBM3U05jeZeA35irlsW7D2gaJPqvvKbRZp3YoYMOQnekGQ9UPghN7
+g7aTst9vxv2+Sbzp3fpK+DcC+bioG8vggUYiDZ6cYOZhWaaI8nTlnYTDCmoyNvKzoOAU01iVVtQ
ifjHY6hophq5FI8isTMrxz6InFhtvSRTbwU93AP95Wmj6pY4w78/u7VZckdX+zqksjapNcymjWKj
Im9XEsaA9d11K7zFkU1eWVHisgPDAKw0mWNiGdOzEm8UBQOMP7P0JsAY0nV7zO/5ajOpWy+WelpH
BrGnehHU9yKnsF5BSvUvrICuBfebUJ3T4JYii0SIn6PyAtlRcfIhujz2B0V6u26FnTWszFBHNC+Y
cs2JGfWwvIHUQvlAsV24i/fdq77r7qsHPbSlX7ynFPM5ClpFjBcRjSLMN52fWRwaoOIjexiXL40q
2/G++W3oriEfwe+LQZFp+DmX2+trZd3ytU3qloddqxhzBZvStEmT35PW2+P8aiV3XdRxXIT8KTpy
EqEdVL1Jf1+llldGnYEWKCKnZh6a4tBHh0Y9dtWLstxjAP/6sljuuLZFLauXhWXuS9hSswgSZF4V
uGoJoZ2Rc814ayLXcHXNoC0Ql3pEvgZ95pWTadflV6zLYOvtQC+rOMjhvf9qZTQhwzKGfd2EZBer
Yxn+MobnGHT3lsjZQJZfkCEFjD8r0Keng3BTZOIoGMBnakZqm9mdPu4XbbCD7kau/OsrYsX7tSnq
rCY1m0qMDyEgJrug/CkaOy389d+ZoI6pKEGugEoQEnIJJOhoZVWfNcpY140wfe7PltF1HatV0zyQ
iM/FvepBNa2BbqAm2TGgoEfJCnhDAUzfA34e5WFwWKIMeO57eleZGOAmScAkvywgA3QWfXKbcb4R
swIsYcoraKmcf7FGQryCDPK7/3hu01IjKWxGAGfzEvIr5EPSOXPkZurjv7ED1hoFGCcyY3VuJ4Tk
gApeoMaxinGXpU4ygzpaCJ1q5jgf+UMXQQkwXczfgw7jYrACUPmkbRdsYj38bCvMxStgGvUnCMc2
rlJ40sSxx7xXK3vUdzKvinCUJ9iTly1mRhTZDbt3QzoUFYdkg4WDw7QN+hQo5APqTOOpGjkeEdmx
hePBugMJpfSabqttfGj22TOQIYId7sJT4AW/rH6bfvC64cyP2do8dauVNmpFi5gfNuUdCOwg1Vl8
ANjgx267jcq/9ku0USWwOoN5G4NGtFaInAtS1sVAvZYSXmze2B2CxZ3l3d96JayAHFjG4wltLJOq
7eVqqsnzArhrnYAP8hZUG83kCryyD2PrCP8dGjBk2kcG2dC588/BYuClDUxyEXoCehTTYoPiz9GU
txrlduF2KZ+NmZAecTbxMhCf26WWB8YiSe4JdLgIQGw/CXYAPorU4IRJnhX5fHWCkRUoEafYxNnT
tN4Jhk0UcOI9ewsRPkSo3hK2MvIjVt/lsLbUtJhhpE8ewwWMQs+L5qcAMQahn8cbof1ooud/IaOE
DVxZpS63SmCnzQSrQfszrl9iKXHV4UYYdkr6mELy4ro3MjdyZY2EmtUaMyPWVEWBNUF4j5VPFfWY
xfCu2+BuJHWN0XtMwsCCkaS6D/qjbN1NIrQeyz2ifht2dlGiweCmFU9m9TJOkq1EuAWZLkiv6FZ4
FVlZBngLcNhNADVZDIHH0V0/gmfcwHhxm2+ur/Py2402vwj+BHDokQk7yikTMdFKre0QP6y7IEXu
ZvipfEqyj+tmLr8252aU8yPrx2mZ1QVmwqXYgl3Tb4febhRzU4GYtTcKu5iOotRxcjmWo6wXRz1n
rDQIrbEnVuV3q/8td3vZerq+MN7+UfctBvyklSWY6Lsps2fMpdmVKb9DxuKmlR6u22IuB5R56FEj
2ls00VJhZHk3qKCWGCfNA2ngHkRL7w3G9q+bYS4J1QciqUUolqnrVXVlMv8PaV+2HDeuLftFjCDB
+ZVDDZJKJVmyBr8wLNkC53n++pP0PWeLBWETYd/o6H7oilASwMICsIZMpQOMLoeIgFj2XVdqHyot
9tn497cCqF+gdRDWhy2Lw/rSLuo40ipUiC5Po8OZ1CBK6W8R5BGMaFnny7vOJcoy4pXDyCetCBW9
QZ9sfSjn1qkrwZ2DY94YBh4NUC1BQa/MmPdkTNGUBADQUUKSxaYzK9qu6B7nWgebovQeNpnTWKI4
ztd7MIaFQNHSZgV5c/apYkOjFtSxLa5w0BfKZdANGdq9WYYOiEfbm1KP7//aMC7wWJdIUTkUSMCT
+p3aOXFTHFKkm5pEEJ/ixIcvB7ZM93q9QgPiPyGAlOpYakcdFAPGPmn8xH4CAycBTU+aHMYYPKeo
TUUtuqyJ1BA4W209VPZJI8mjPpQEXzBNpxQiI8Q6JKIGWk5W4WKYbAlxRjvLnpf1S6TJD0b0bsco
wh6bm8bOcP2I/Q7eJFSGhwKPEsGW+C/gf7jw0EVrycyeSGZzngbSIQaPO4+O1LVk7dLoOdceGmlh
IT4iVuOgj2TbhLgbBVxxy5NjQWV8i1SmZJDNHrHVbqdQLydunzY7udrTAlXM4M6N//5qh4X8BGRs
dgAxUIa6UYTnmlNlne3RrUR65dypVFAyiu4FHe3QbHxn0sygRDIR5ipH7e1ohyMI6ia8MCAr7o12
DhE/g3SOHZLY0bXZcCBgJ9LF5rg4vBbBxI2UH0hC2UdPY8KLooO4cWtZ+mWVlUcbRC22F4+3KfBa
hFgc6AxAN8A468xoJykZkImii1Q5JXjK3YbFz20Qzv0Hym2fIIxdSimChHOP/GheUaTaXlKyRzmA
jRZIUb0SJ2GDeuIVFGOMrWzXqEfFeIzRpwYqE+4j/TksHyDbZiNOPJR+mpzC9E2V9zNqtdAxoTpR
5BHzdXvInAP34jsYG20jS7bASwm/CubAUn2CpoGH66cT239f1I8R6yD0U8HTCF4l5pxKiGXpYQVm
ALDzulOxm4gEdYzd9nA4hRaXKMy1K7TLMNVSoMRgB1Mab5zeLPmql6/Dah/o172Z7QJyEyUnxXTH
7lVPPoL5rREpDvNOx/VYGWudSlke2m5JMka+OWE5Ia5S6U4bmo5R+7XU/oOnUSDaCY0gbZFCZQ4t
wzIDULkCD/J7JUqq9HmPl+5PvdVFD0mVs9lBiAVSPhUwIJNgoNK4CpMyxATryOxX/ujpTuNMbuIk
t4kTH2en8gc/uuqgwflRH6ZddBM//y797ExuIw8NnY78nIIwSD6IWMG5HuLzw1i2BKMeQJYw4MMq
6yEJQqiAHBNRMp7nIMBei4orxGhRKsys66wOUwrOekTi6qdKho+ID+10BXpPhVQCh8eb5zUU44ui
yVZGNMWiyhBVVFYC3VRRwYQIgXFBWdWmQzIDocjAcKZAi0f1BLtxCZqwl9/1IBjvEo9jFmk9IKL4
qNfXoeYP2c9QPsQa6mmvguZGEZUT8KwANBUI5UD/0kI+5/L61tV5NsXKYgXaTrb8KrqxRRCcajNt
4foHb9LCTA3StEuMQAvxOolhBYVTXTW7Zm/bXvMe7Z8nr9shaeoFbuAEo5OZaM8vfElQBcVz2Wt4
xjKkItPTaRliVCLfDz+N27epXUXzv+DgPYGUDqg+Ye+Xw7SMQY6bCMOcxnNkeFr8ZhRnnTxs2wh3
wVYoi5Wu7tsykQZwGwIlRrrPkA4GLUHSLDoWlm9lDREEweiZgxgUJM2YsQzQezH7AkFE28puJRll
LBAteYKeZgf2Er24Tuy7DPgaZD1T3xbttD9/noFHBs60ILSBZxqimZeDTCeDhkoxoWV/PDfa4I3m
vRk+6+M7yR+lyglnrzGuLGwK9UyKv3ckZGEJ0E2Cty4ebJfYXdI37WQbCP1BdstRJn2H7JLgdcY5
7whEAXCyIz8BflNm18mDYiR1H7auHlrOHPnzrDm19dFFPho+ncgSLCdnB1zAMW7FCKdMhhxa60pD
vAsk66RK4FrocafXx8O2ef45NtilQ3s0cmWgWzAQ+ricvtDS+jqw0xacfoUT7gY38ApHD53E666K
fR+jhbXw3yyvcvRvPTowTTd2qPeeeX+amBzztRYMnjfXqw9izzkJROrDrOGD5g5Ztd+TGXpwp2Gd
QgLgVNbTPzyIoQahIR/5RxOQvbf1ULDTzBx4aLGzUcefaSAZct9BfH2wE+d1yFC06Agbw/9UFXyd
909Yxi+QukfgEGI47lPmj7JDK6fbIx3lBEftLroBS+WuvwYDp2P79g9EmDPnp3382RwCiNaBWq15
uy1mr91NrpAtk2d8yIKhRhSPSJQ3MvuJtpEctwE+LPgu7cob6rXvXQVy0uCG+uguLp3Jwf3gKOJh
4pzWiyjHf2DJpR0GFAKXswpY2qgQwO0d63nb0jldeuijXCEwPlKVIbFcmUAY33tPPWh+dFvcxi/N
98gNHtB7D7t+0F5KXPXKH5p3FaKJ7+P/8xOYRc/KRKcpzZDedMGj4rdvyg3KaL7fZaf31/Kk74fn
wMVKS57l6N50LaLN49AhXE4Bc7LbhFIobGEKpMNpPGcfFghQdeNgHd9fir0MxlAo5/7QHqwHe2/e
T86v7eHzHoUXK7CY3uoshLwaiSEnBDd6PlvoBO3fFG90CofevysuqMp91a1HR9D1wSm8waAhskWW
NloOnVlSRiX6I1q3C/ym3OkkQnQ8dUfDAweF3J4keoXMlxy7VuvKP6IQ1f5vgoFzjudFUg+pIyLj
X/Z1j4xpaZgD5n1u8fBVQTskL4KQlqtVe1U9FvYZIri0AxdGfjtbt6Xobcrd0xZUPggofFCcxuxp
aSRzAcEvOHn92oo9Gh9zmyIe/LQ9ThEMs4cH9KOTRsb6BhJcWFXcEMV4l+rwm9IGgrJashy5X/wn
Sn7Q8Qo6J1QPXNpSmIetoi+2ZJ8Dt/XCfXBv+elxfLQelb166K/Hb9Ip/3jQfyFes8NRsmu8Cb3a
zbNoV/He5JAS+vwUZth13JgDlTC7yYRt2+N9imdjvMuQ0QUgKr6I0+/l3XxlHrfnmxcdW+48Csoa
UWaAwMLlJIyTIoeKFmMS2smdocIjEdttayztmM1OGE1nBFh/tq3qk2Zwt8F5Dnvh3EG7MV7JX1IZ
qVSrVTVhWxF6CuTfffBt++9zLs7EQK0GGtCWQnu2cE2edHugywEJbrwJHDtlYdLdqNAUVC0ZFTWl
8cxpjcZcuWIKJsxqBFratse8NnaoYfMnq3eTSHOm8HV7bNy5w9CQiIfy3xdZj8ZU6NANRQuXE3nI
KN+Mcip43fAC/cTAuwbc/4hKIYJ6aRs0LiZIxpatWxSTE6HYbw5UaCZafhKAtD3Pr4KBOpIWHRYF
xbkBOZSSIhCouuCFFG1WnmNA2QF6dBelry85HNJnVO27unVzyfJLlPdodnCdTSj1DcaDkpJdnqNS
fXhAebWbyeo+7aZjTkDdZ5VOjXYA8NK6oVQcu26AF/8R5z8TJLV0aFzmSXqaImuArHKKBKtIao+7
w6C7ivsx2ldxgjA7LNFICBEZfLlSvZjDjWI7pH0trX0X3umlM+bXhiwqaVQWf8G6tjXmMpurY9II
9FqWG2DSJnEiE4wuKhQABj9TpZ1cnEf7pKDP2e7ue33X/UNoj6zBGbMJ0wCk+2ChdrtB+t428ZVh
PTZKixpm6F+CmVKb3rb3AvdWsEZkt15u6c3YLsMtURWIOE2YvyYIKhrQakTn5FB5ELyTIZOqang6
t04q7yPJzdPfKEoz7d+Cr+Ed1euvYd5DyJ+kVB7xNWbcePZ400qqk+geGf05SHwzuKvyFxl02Xny
XKW/JetBgM8JKaG7B64IDh3VcGxUQkerSBWSDvNPHmvchrTwCS9oQo664dTmzk48MxblcHlPrjUm
cy1FQ5NSjlrfuk36EPY7K7qaJMOx1V0/gpOOCjwTx9XaUA2HFOmik2Ww7VNgzwxzU0b1B1gFnVay
H6raciM9dazoR1+KEp7LejGb6QKN2Uw1GlMMGqHmw84pjOYEZoIgML3C+JagCj9pTpqIt56PiPgz
WtGWYiHGZRhJqOUgHEWVCdjvmhrhMu05hsZLl6kPQ/eRBtTtE1H9As/dgyYDFyp4V+TJ2DQ5CMf7
1kB3qqtgGfVb0oDBnaA/BsLVw5GAhg+sVJqE8pqfelc4dXKs1MO26XIOtYsvYKwonAZVojZmWjWL
F8jnQBu7JbXgKOEaz2qYzORC1EyixYBhRj1KDWnkLqKNEHxBlmfXaoOzPSTOxsCQkJKDTiQOLlYc
z4xRXT7OC1VdJPsmmV0reoZOyGNbWLsphtUq5XEbcfn+L+b6ichWYuPapsR9B8QqSrySpIegoW6S
/kP0HQND/Q5o8fA0Yi8HElq5hiIG0Z+EJ5lTSvMPWf65PRL+3H1CLL+vTrGAqOVAkuWJFecHBC0d
Y9wtZQc59cYwcon0so3HtYw/Spv2QoPPxnHUMSJFUoDECISTvaTumuBcR3srddE77W1D8TfbCosx
9T5HW2QzAMucC/luasuTHRn33Wzvyz5BaoZID0SLGkdBtNcZm3S6CxDv8SsdggNpFp9bK8u+C76J
c3ChNHdRGv1/42d2ht2XQ29H+KYgi5+grfIjk8vbNE3eg+EpQ3IuCQJvkII9WEacWcvx2KfvxKCi
s4Rz1bv4DMbfFoUO6iUbltXkt72tXymNhlzBk9kdtsfLx9FRmrPIO0NC5tK85iYvkEMCTkRdS96b
NDkW7bUtLOLjXU8woE8gZq01HWKV6kKO1VvvctjtjalFSDQwv9MwP6jpq2FbBwVsFerUelnz3JD+
rtPt5xIzDL6Y23iSvcjOBG6Cu7lWH8UsdoHk+iiH+ChZB9XTjYZ7YmPtM/MpaIxdQXWBH+R6pRUc
s6iSJHVSTTDZ3YTYd4umIa9APc2/rChWE+V3lgFDvlzRQR7zeoxR7geBt9Asd0GROzqKrxJFcIbw
J+8TaPl95ZmKGFLoEyr03ST/penznRndd9ZOz71uelcDUTcP31A/0ZbrwgqtHsImUjqgNaqKl6sj
281eUupbYXcN996B7s3/nT/26CgyKA7qCx9kGL02iJqnspe1oBjVnyswX1rJ9Tjst1eMF1rD0Yj7
qoWrBxjymCVL0D5ddBJO4zkbD2M1OgpKDXJwXaZacZuooysZUHjRf3Xdh57/Jknl4CXoyLntGV0m
+Bieja6/hVnVWSdVkmc4b5ohzhc9NMUbKjX0tChMDtvj5i3pGopZ0lIvUivWAJUM9JhCu5pG3TGe
M3ceRb0xglH9ydWurGfqypGMC/GwrkBbsULEXyUHw7zfHhD3QFuNiKXkgdWkhRkAJpDSfRdpz1KR
IBDQ+hJVnbQlbgLxTX0w9iOaL6Y+9k2wzjea5kSDqBeNtzvh1Qm0K3UDoVImsGfJA6iodJhxQ6FI
VNSO0ZpuY+s3Q/sWKePDkM+iM2sxU/bSBaUXVD2gBVQB7/jlFh1wS1lo5nBzndTvdg3twKaIU4Dm
lVepZPIoVQRXCP66fkKSS8igDFACnwLStCoTYiKz5dfRMDphr4sSXMvXfxmdYiC/BUoiFCMyJ2Wm
DFKEBlC8t1rjFNFfdtpdEbnby2Hix8mHqce4BdqOSbpjIfeCg2o5Hb+AI+y79LaoS/D5cpyWEqvq
UAG8nOJdFOvfkn4WBPi5U7mCYDY+icFaWcxwsJ2R7MxAOchp6hVh6Qv2COdlDu/6ORRm16s5Vild
HHmc3qjh9wEMlqNx3xAvqa6MMHZT+UVC88I2KtfVqIjZo3cX8iBsmDuv7MxuGhyKRoe3Thbs8rjb
mwWEUqxQwMQhgmJMstONaaIaoELL8CHl6MTTgKyzfQat4N32qLh7HDkZaLujFQn63JdWkaQQ3KU6
plJKXdxW23wHxicUxn6vszfd+vseSm3RU/sP2jLwlQ+tadJo6XKxCJSTYSGFGR/tMEJUR3Cv4LqR
FQ5j6zbqdsx0wqgmCoXBcADp84ctN1dj+NxLirs9hfzV+hwUY/VFWEDus8CgpNaPUvuUmG9tMJwb
kdnzbhXryWOsnuRRm5Cow/V3imyvokGCZHR735rDCyXDbTcNkUvRf3KdGjGI77YHyQVHbQdSZ+Dc
Q9PO5cr1KBOSlQzg0KrzpNIbx3epOdrZwt7wkJYfNN5tA3Jn9ROQpScvqTpA+wiAaPkbqp9d69nJ
cwbem20YTh8lTHKFw5w4yMJWgdwM4EyGaIdL/egQeB3KZMEqrO9/SqfJa86zD+a4B8hMCRwZ11+u
sJl93tt9PJmgoHBbkuz1NN6h1uyYQe5TMEYRDnPuzLrSZ3kHnOSnBilM4mtgv/hW+tMu/1aBDh2H
3V6+FnKpiJaQea/RAY85q1xgnwo/heDfIfC10/Ck/c72+WFK3alz64+4cXSBU+OOF14anhqFwF+K
oNAGFhVBAGCLnGxwXQWVN5m14N7ASw6g8u8ThVk9ibSRqiyWE9d7vTnrdHIzFHDPjSdD/5MWPp32
Fd5mOJDs/nF7SblTu8JmVjTPTEixS8CmrXY9pQCRq5tSivZ1JKLL5frSFRSzilmay3EJrhtkjIa9
lM17qB87VYaCBSNFNaD+fXtkorVbfl8dEWMZlF2aA06xX0vlvlhqmkXOTDR7y+8rDD1F0AhBUsxe
HeFouM/aAzWvQBf2D0NBrZopq6jnQsrrEgbkL21oJTJOofw6lby6fA81AZkOLyuGvg+IrkC3UMM/
DEbV9mVmEdzq9PZZsbqrYShryHe8zlJzAv2O38/lS648JnnxsD047sVhBcycelGT428uF4cIAT67
cosZjqQNnAF1UUYMpmFD/4dsxXqozBGU6VYECbzlqiKXujMScxdbr2PQ3yvVUismC6Z2sesv9+XP
AbIHUJjLYdgvd5W4RftAR3/2ExqxtidRhMEcPnldp3a2xD80rBpeBoEjT/IkAOFa+2ogjJ+a0lbX
ugYgXVd6US/rbkAsfzYVXL8K0WWIV4AKg4S1WwuNz5fW7KqplIlMmDY00RfzPiru4uAV9dcafWxV
BCCnZ6Ifu/iuDI+NKJnPa2e+AGc29jC0kBNbWmG11E/0a42cqPGsxwdULaRIqFU3iu5YveC04V6N
wJ0LRnLoFkKM8nKbz1VpNkUE0FzKnscQnQdx5A2E+KWuOU1jOCVU6OTsHygYcHNZ4TKDHZvQGo3l
3jmjxGeKkKYFb1FgTf5YPKGF2lWmpzxEMYH1pCci/hj+TK/AGb/TNalqzstrqE161C6civzW1N+n
OPYi86oz91Xg0foQiMIjXFtewTJeR6IztcMesBLxm9i6rzrD0YNqp5hP2zuTewytgBhnI+vg5AZH
Ep5gZnic8Ji0pHy39OBvwwjG88e9r06iuNXjsdQXmNEOnGoYn0MVFNbI7iudSJv465B0GQVCkBIE
wQXIvxk7Bf8hkQdNhbbEdGuA0zSbdnT8vT0ekV38+X01oDDRUDtQYUAx+VBKf1TdgB4DlAxUku1O
w06GiHbj9NiHAmD+TKJRBr3JBlQRGFdaZBltTYr3QltD3gnkGclI0Ukg7S01c9S6OJB0wv+vj5oc
+xoWU5rNhxQNcKn9NKm/y6w7Cr6IG+1BH/v/fRHjd8saLZlTjQ7zvrwPQVrSn/sU/X7hlT6Vjqnu
JeRjjNa36WEbmFdIDsfwCcxcDpu01PTcwlTM1WtN1X1rEAd822djguJvZvqlBH6z+L7NpqveGpEV
lI96mB1V+UFNQ1DjBY+V8TZYr3lDXLkjMMXwqjeRrBpIuG8L5XeTQoWVJmDDUmSnb5BfAUmHO1Tm
t+2RcK+eq4EwV0+otCb6pGMgaX/Xt0cav1coRdJkj46TYLX4TvxzzpjNUQdlbwfL+7Yi1y15aIJx
L5f3SnvW8G6RTKR2HrfH9nU3Lt77E3Cx59VGobUMKZ0B1lFqgQPHcmhkBS2ao78N81825CcO66hz
dOH2/bIvsrNl+pXlUggZUBkFZsckcbOu8/oZ4m/CjMRiZZf3J7D/g1ge/c9QKEFa+XKApY2KQTgc
DDC6aYJoH2hXBiweT6QufgO/qznGbp/fjJlXd2AeGwQOnJMRAf6fVkWUZMqgeLjEl4xebZD4xiW/
ah1ImMbTLpGhl0W8oLK8TIeCVnFXy2BQzN25+aZLqpeGZ3nKd9sr8NWIL7+DObIIqAS6sMJ3hO1c
7hDAGZx4DGVPy+tzUMSRkxNzEmB+NS5ggg8d8UBQX6Ha+HLsw0wSCuFfXPns21Q70OoxETELLp/9
ZXlRagumP7ziZYuZ3n5ukGqd0OwTGCXyEHQv64XfWRoaf0CHbgc3DXpnBE7+63X58gRj9sxo2BR1
8xoeVKFrSVhSYf0Vb+LWZyQzqmiq0mBcJg4S8D1i9NNtlb5s28PykezErSEYe+gQGbAlCRBmfpbA
PplCp4jetM1fx5Av54q5wAw47ZVlC7hjdVLHXwUaGrJ7SxWkNPgrgloHRFlQ2MqS1GWTMdApxYp0
ZHBaukva3/8yW/8BYCkqgmiyJjkBQDk91PWSVw+DB9KLdIK/un/MFjFQfqNYClTfmA1DzQgF1sts
BT1VCwc15nCKcxnov4y4y5+pLiW/Zq1sH+cgDtGHnCaB4BVBuFOJUkMUWUOMA22/l3t2jg1iTTNt
3RqMamghP9IfOnUaHR0+fvqku7lr3F7Pv9QH0xteLPT+xG59Axav7fnm5B8xEzZo4hHkhe9mm47U
Sp1RKhOhMDj1yNXoRT+MV/SaHgInu0kghuPbj1IpAOUP/ROTXA7dknotrGx02eGoMPpH8vep28sx
Matbt1KsQIOsdUP1pi4Phv3djr3teeM6jtW0LUNcHedZZA+SZgHCsG4lHfJOIGhvBOk1ruewoZmN
ToMl4MNs6d6KZtmIgZFVCzvFTzwvFwKF5u+bHnV0xyjmwvWDGCp7h5eTboSVL206vZHuLQiaPKSB
FaLg2+rI25iEhahzlHdGIlSLgkkZqmm4vV/OHsIJidrWEqr7QC6vdB/UkJ24gNWbPbhExuftteKZ
G+rHZaTxIOGh/0kJrNYKGapqUDv4FG0E25Nl4EWSCyyaOyB0MSKjBu0Z1PddDsic5VjNDJyOChm9
3PAnPXFqNBWBx6192B7Nn2VnDxR0MCDwoKJJ8OtyNWWcpk0L6z7ah/aFnFTwajjjy3CbuGAnIO/W
cdjNt4bzPT8Z5+luOr+icuBgH0w0MKIpwd/+Ht7srj+H2czVMMtzWOJzlkUcgwIhradtBE7znI7k
+eeImf0cFZlKghYQ6k6/DU5omLtrPfNg3mZX3avk9VflyXDSfY9RZjc51KgP2x/A24hrfMZcW9JU
SIcBXwOjUJreWNFtUEhegUfQNhAnx7CMFAxCJoJpy/pe2lGcIhHdDKgHx655kXBTTabcM0b04BvB
Ps2Mg9a1sUNQE4sSeES0Pbno/j7xDe/5py8XexP9wIwt57E2yIWG7UJoCHKRYyY7DViDM+24PViu
C9UBAEVDBLNZoqjRrLKpmU2EssMfVo+20wBUc8b9NghvY6L44T8gjHUaoSlV7QKiwbNFd/PwkPZP
eKo4XSdigudthDUUY6UFDSBPpgHKCm4MNPvnXSYwj2Xm2Z2/RmDsEP0hRin1QBi0lyw6jNEZF1al
/N7ALuKXYhCcP7wrP04FE24Nd70vvDrt2NRFrNt4jhePuQouLaI6dfgrLN8180eUC8yBO30rNHZw
aIUfEDRCvcV0qNI3qRSkE7iTB8mYhYYVMGzmJFETOtAeZ47eP7f0RpVvkxIBGfvV1F7iya2G923L
45r36n7HbOW8l6fMWu53ca/5FaLv8NtoJBI9N0Uwi+9aHW61mdnZUAIm1Y8adHnhUxzUOm6Phbc2
6xsCs4vmSqUSzdDtmA/PfXkl29+3/z7Pwa7/PrN15kQps57g7yvNoew/BjVy7GnfZ6L8C88bEAM3
/yVQgLZRBmdSlBgtj7ABefSUIXR0cujlozU0eJUJzgzeuqyhGHOWQmixBBXWpVQR/5wTTw2fKyvy
tidOhLL8vlp9qTdaGrdAARVVpvQuaiYMEN39CwhIiYyFYwvFbJcgcwdVj9ZehkJ+BZVramAuDEUs
BFwTQB/t/4Ewz+SaolKOhgCJ0E44q5FnoFs8SRQn7B63h8NFMtELiSZMedHIuhwOKRFyjxVcd02t
dbTgHI+HQPZ7kTg3J1WLdyUelyoemQZaPRhjG5MpIhGSJm5vQnFLN59izYSK01w7oJ9wZhzuUwbi
gYDujEbUksHbsGtsxvqsqVWLAXUuLslnt9Pru9lWBKEAnj8FLQtIwcGch0Ni+X1lejScwxz2stRc
oeq96XLIYjaUINIm6ftAjgK/rQMInFk16BeHTpCt5Rk+nqwwGLAlaXggXaL3JnQ55winhRnj5kBB
W1xaN4HVCl7pPFtREeZYmmcVFGMxg+xSydZw6uJQCnyC1k/aF14LOju72m0bJXc8n0AsSXg1FUNY
Lg8IVW6UwVHqoH3Is3KAgjzJsCO20fi2uYJjsieI4RdTVuAmYUSjk0Syk8bywRpxyEOP2Ymj3G1t
lK6P566cRfck3rUCkUr0diFSaSNqebl0aq4EyhhZiL0gUKvZ38oyBPFqdRMmxNOUXy34rbZHy/P6
69cmA2ja3ai1+eL1oYTryG1IXapH+YFU4ITukcKtXrYBudNroigfrLlgzUMy5HKIaaDMldYgqBIn
3VWgR8fMsJy47nYdARNCSp1+uotD0AiGv7aReWa0Bma8KJLxFUI8AB5p7nTRIUcHazset0F4m8LE
+ikQcwDpFMtVJ0PFMjEMnNaSuZ8DsJfsLeNNn0WTuCwLe9tFVQH4uxVLM8AQfTmJSTdoWgdGHFeh
d0Yyu+iqd6MkPfRKc+yT9hDp04NRvi4KbzOFIEKlXJE8FFSWcsdq4+BbiPtRCsw4AEkiRELxMfg7
WigvGX5cUCer/VJ0/PE2hfmJw8Y9x1xuLFTYwGLy+JsaxX6llD/mQPZ6Qp2y+jVFonK95cvZ6bVw
AkIRHfIfyE1dTq82Z+ifGMFSEESQ+8O5lB3qAk+weAzuVLU4jUMfuqSQAhcyDYVgWnlbEgXx6JZF
zga16cyWnMasiesJNAyq/hYPd332ex7csdmNf99HurQWqDYq8FEFrLKPWbQtSDQheLob1nPZHOP4
tYnek/K1k99FtBmc1BuwNHDdQDxXxS2IGVQ85N0ED4MZRUi563cT8k3DDtKvir6zlJ1FQtygnono
VcgN4a5xmcN+TBJVksHF5sra7tfo3kuHpt5ZP75JT1btR41fPwm8DHf1dPBbLP2O+Idxb8acIhuz
dMpbKRpz9RtNdlTlpxx/D0WMiLztZ62QGH+W6kNhRQsSrliOTZxS/jkkribiHOdUMWHpVjjMZqCj
qY7WgpO3qJRVDr2TOvmVet8iIu9Vd1Xg6o9/70RXiH+OkNX1KRji/53DaOnFR8ds8Vwk0APJvm3j
cLooMTS8diC6AI45wgb458YswMw8Ini1N1zloDzuCldTHeus/KAPsxvvqzuQeQzO/LoNzDuK1rjk
0r+0KUjVC2uAVTZvtD+CQo7agksTWf7GFx+2Ghuz43o5VYtEAka/S4lDnqqrwBuP1rGB7mbxqAxe
7qquDGog+jN1r9F/4P7Li3I9SmbvpbEpqVKK2Z0JuVPH0G1KyTNQbAH1576qj9tz+ieJvjVg5kyc
dLOdjBEDNh+MfeEr79IZbQGaS2/RVjENnuKlXrTHk7Zz5snRXuh+vkLz7Hv4ZO1Eb8//MvtLyBv0
l+jUZ2a/jUxqzCGcuLzXd8U+2B8z11Acc6fcVm4DUjdf85ob9bdyRK9zvo/3xneRZi7fyD4/gZn+
cQ6mOtJxbHbxFapfiXG0RITaXBdkLgIIeGgsKlWXdpw1mlLJxTLK8ldXf9ha70Tzg9F/bC8t16eu
YBhPl4xViZpuwKC4u+nfQB0RFKeCjM4kprnhY4FP3Ub/NliBGCtK5mScwwBYFHIDaYdMp4EimJ8t
VNaNAQl9Y3DxFkJmJvndGpFnTv3J1htvrrWTFFs7Kb0baSLwh9w7MyzpPx+1rMPKIWoNJEF7ucKh
opp+B10EKXPt6ThFnmq8zNXBkm9VUShgMY8v2wlUUCpqOTEZbDeUXNtToRKcnJkl3yeZ8YD9LHh8
8C52aNH9DwQzLDVMpHGqcCkguerXsTsoezlBRw09TtJVmIv8EXdDrOAYa206u5XChcFIxaNu6NHP
nSLWoIlYLLgWtIJhrHUwSmXsAkyckSgH2uyKWPaQ7nOl0StFjYzcIeGdCC+Dm6bNqoRS3EPjvoRh
KA2oUCvD0Vp/FCojyRxTQPPrQgoGvWFQ6l6an5HXaYtbKdLxykeoeg0e+1BojwJXguJAFruhAVaX
w/ae55mfrSwZXnTIKV9qGM15NCpLx2KVGTgYa/U2HWpBnITnvdYQzCksVSDXrSIMS4rQbBqeU+i2
gdpJLb9vD4VnEGsc5iyIKvB1WSVw8kVgsjnnjT+PuRMWfisJDkERFOPzK1IoSaMBKiG5B1bgsiZo
43Xr9iaN3rdHxS3SWA+L8ZR1nhhgBMbzQTp0k9MSxzq1R823XXIur6Fi5aVO4ir+vL+yzuG377H7
nXqihxrPg6y/gfEgWd0Nndwultnlfpb7w1zshs52dOVaoihW/LU9ZtH0MhuhAunGVFiAAxP6o7Qw
74A5FP+Bjnmc+LoZ7bfxuBYKflAkWBXsBTZWogzVrEodrt5atZvVm1I7WfTnLDIa7iSuUBiHZdtR
mpEOidUo2w9Wf5AkHUqe12OT+aV1R4W04MuDgT1Z7BXe8vvqNMsrdAkEPUYFCkDrw0TQ4EX15Hv1
GbpxtHdK6kpPkycfyG21a3fBiT5szyrPacJV4iWKHC6ohhjD7VVdGsMJ45UQH03A1hRpriEqUOH6
rxUIY5l0MkLpz6QGReTJ5DkCXfH2MLgJcejcGCaaUJcKNsavzAkkRMZgeZhJ56q4yykqnFFK+h5p
v+r+bIAkrzxRaZ/Ij9vA3Plb4TJOJiDKnITLxm9mCrUPpIpMXIxEjzOulaxQmFWS6j7rZ1Q2uFV+
qxW/temGdJkDWSRa5mBIgwax8WN7XNzdtkJklmwsysrOy8Uumis7fo36E21eddGRzUEBeSgqllCN
ClJ6lkqvl0t5bglQykByY1PdpUPhJNa5VyLBYcAr+72AYhaKJtBeMnO8iEaQiD8ovTNDFHXeSyft
rq6d7Ejd6dp+VQR5AY47WTRRwEePLOJCUXa5vctG+h/qvms5ciTL8lfa6h010GJseh4gQlKLTCZf
3JhMEsq1w+EAvn5PVFd1b3Zvz26/jM2alaUVLcgQCIf7veceYaPWAZuEAVUOwDrV9Wa7Mg4u+YkN
8hT/62/t/7Aaf3q5v/uQU+Ro5ka8nAyvmPcQDIfAe/ivXyL4v32kv1uLoBa4XF3gVp08OAhudM3m
a0trGJYCImyC+XOKdzo/+/m9ns8JvzP9rWlri42t+8vV/bf35d/bD3H3l33S/Od/4Od3IdGhtVDW
/Pzjf97KD/6nO/r2/mH+4/KHf/3Fv/u9/Ye4eWP/+Es//Q2e/PcXr9+mt59+aPjUT+u9/dDrw4eB
E/Nvz4+3efnN/9cH//Tx27M8rfLjz7+8C8uny7O1veC//P7Q8ceffwkv98G//e/P//uDlw/w51++
vE39+xv/Eyac6z/82cebmf78SxD+Gif5RUhwARrBC8SN5z7+eARqUAA8mKBm6WVGywUUS3/+JQ5+
vdDhkSiChApMIUN88QasoD8e8tG/g2qKnC+00b/88e5++pL+9qX9CaSVO9HzyeCJfy6hsTujhYIj
dB5hm4YmJ/u7vWWSXti6JcJ96Heltvd9fE+mNwJxUzbVBgpwmIUtj36KCKjD7Y7Jh6K/DaO2ISCQ
Jxd+CZO7CMWpV8D1Xj9x9SWSX5L1uXPPPjK51J2dVD3sCyTlDcs+JdWa36fiPc9u2uUqIw9J8JdD
9F9ah0+C4b//cgle9+9aGPE5/f1v/U9cg5fJwj9fg9DtTR/8o9XipxV4+aO/rMDQ/xX0tBwWCujE
0I5dxr6/r8AcaxO+0UjIuQgwLhqEP1Zg9CtswjHBgfNTiv+5oFp/W4EgP18YYEEEq2Ss0H9lBWbF
zxosLEFg/TG8TeFZgZn0P4xryDQ72gdIGLfj8Kj6QeyN7GAjvbS26sMc/oSoF3wDwziJxQwaQ8dO
cMLmJUybD23eIUZbISOmn2FkleTaljb24HtrHN27qZNwEu28Wm3xo1qGHOtGPjuX34suC8uODS8T
k3lFiq0rU77cz4Z94EJu8JuX5q5PxRv0EkE5Upkeu97mB/AK43JoU1q7nq67Yg6XfdutT8jZFvIo
Zgq3XV+RuTLAREhV6BjTJ5fk8zFLqfuehALRbYHf7ufOaq9E6mgKK19Pn2nue9cQ/60wsjX6o4/w
wcTM8trmfVT1S2J24KLYm4FYhynv1GGvJ9/9YPMOoNKNB+f74pT2DAM3SL5qshJ7YBjwc5MB2UsT
u1OJP+8suuYmIkX/wLdoqcHnm3dFyk8i7kwdOSKOoh3b42IivSEo0E11gAO1NCm8bWV+4opArue4
ty+s9zinTF/4zf1+6cVciiint7BZ6WtsX1/TDkdSRKObi+AQ9vlGnRzmAo3l3lgZJIP3SWvKiMTn
YobZGhTjVVdEaU3lZpvYFWvVayHOE2IMr4pCoI9xUJZ5tkt38xSm11ylKB0ol1DUhtlQYsZa9/HS
l0nbslubta9LtG1QhZkb0g95GRsBNeXlF/Sgbwaoqip/xoiud0Z83cLFYvVwd9/byNwEyEqtMNzm
8DH0cZZaN8EBHA6xxdglCDSVyMMs4nVu2oKm9bxkGBGRbu+1VALqWLpTSxmtvChudI6M63lI8pvM
5MOZGNtd8U0mMF6T8Ij20mQXB3p6gLQNsV5LgLrEbGOTxz4BbRyOk0dDwrSZWphzEBguHeJukTdz
0pH95X5vFIqd0ptD9QRJAP3amqi4ihOra9FGbU2w+E80syd4z3+ss3VNoPMX7rPrgIX+lXHrAs8D
JXdA5dXRQx+5V7nKy6WNJiBdHO7x85RdPBK9fTT5fGeWhJ6JVdG+N+hSENnMG0inom9MTFHNJwlW
nvbZniECqKF5Ad1hjKWBYLQwfVFz7l1Fo+SNcSK4R9BUeFqZJ0Bdn/WhIHZr+qx/g9kh+RpqZUyZ
R1ixkgQA3kx6vwQwthmjZMnKlaruSqZtDjsfHe8wtKTn3sHjwJMibEBASW9VAa+udd0UbK5iRBoa
SENajgKp82RQx22+VpMh7tCBqt8kg1PXdPDiu2SSaUUtGxE4TC8afP7iZeRdx2te0jANd92qeDMT
mBLOaqB7GgdTufYdORiDue/KimW3ujkvOdHrfkk02AMdAuFI4C/lxgkiYXrPrwDopj+oJelr1gF+
4UnRnsdBfFlmWPZ30+zBfxk4xue09YiWlel0PaQ6eFIkLY5ZWyDFwYfVGvFJDJ8FarextL7xj1sx
54/UI8W+w+0FLCcGqx3NWgGb42SvBzBVyrlPkw9wgfSANRxD2tSt4uhtAf8iSR48+7Bb3QVz98FN
3jU4TexpQcrYZ2EHq/beQM0Zdp0jA1SZBXspl26HysfVKlLdVGab175FSzjcMhWnO1rAIwhwT8Ka
VYrhkG5c1gWMKViZTGt+vcVuuk6lGp81z8GZcXJj8Gjh4A0Mcx6dIPgEvA5HiVMeSHeXwiwalrUu
bRINpYuhZmtiI9mJtv1SZ1n/meCeG5Y13DnX631rsuh7sPr6kCvq7eDGsl2NlJzJFOszzCpA8Rv0
fPRpGN/Hm+a3iQHNEHfx/DEInoPNFm4buLp+1l/88osry4awNI6/2Vmcsm10ZRbDSJn5JsFnddhb
eAgl+uL3mJ8UDFtyAZocLsvK4qFKxBZ7uCGKnbJHBJgGADUi0HWqWAcYd3VoGhA8IFcoK1xMv1LZ
LU8pvEOO2SYvDxmS7twg9ItqlX7xZj99n4pQvxQ2y7Belih9dz4z50mE7NAjVlfikJzhazIFRJ+X
ImYHK3z90heZfdx4x++nxSk4xfT5KWcpvc4Tx7ad8fQj7KFNrZP4C42zBZ60FiMqYT8ioN+23a79
OWkrys0b6VD9aQeh6Eaj97EI7pexbeCPmJbjPF+vHVaZTUqx5F8zmDCUPj5UmTocR1EKdfKmoLuY
T9ti2eXbgXe7SA7UuiNWc9pgs+S7cMi+rbAH1tZv8DrzVZKa5dT1/XRQs32Mtp5VkhronoLOL/VS
TKWjkIYpl+8cVJ21SPofneMdbl/5OTG2zxg7hx6YYcokZdCOn0Dr+v20kuCq2+jV1nfqPOOGgMg/
fgp69WJ8Dzc/to5iHiW+ReHXOo9uRLB9CVIzV3NAkmoWEjYLA31tB0RUrXPw0LfyAUfCD0cjHHQy
uu8z8hT7ONeH4bbPcCEnCzaV50qeL3THkE/oLcgJ7Mf0i4zlHcnoVe8n+0VlyErRYtpJlZw0/jgt
tjqP+rvJZk806e6mSTyzxFGcG4Epp3H4jPq5b4p4WbAsipdUexCRg/uDcdk3uAE/Bl3ilZ4fM4xs
hh79PkyeRPYhkuEz2PK+YgD4mmBcUE3ELWtyz60lZ1RWms9PiZvyRwIdQlduyvE6oB/wtfhGOloX
YPV4QMVj1yOMYEBkLbSTLogRmg1NwhT80Ey/tF3RY3w9hqXDCK+yWbznPX+MVXzlmzkqrcKiyUW6
y0SyR2koq5nFh3H2EeYVLSVf3E3qVAfONLua1/HGue0coC4sV9l9X8nybcjTO5A1yxlRf9ha010k
xZ3vRVVB5tsgXnZqPSG25B5b3W4TaQ9XnMvyQFeCAOznPF4fZir6cua4mDlILnESwM9zO4ZENUIm
jcjX9zVBkbr8ZpSyinrMowNBjRhh+UZLhO3Ga+Cjd0B0ESvhBXw7JXgrZILfdaLViheMkAKdeaWO
zSmGUKXquMbQIhGPhkOxT7l6GbbkME3scTTRXA1pfBaqnxs4mDwKgbXUr+YaMukbTy9Qpfvpox5Q
g+WJ9yMa+uggl/TIhyy/KmQaAtGHlYzE43HqPQ1z8g3G+leBJXdkFjcI2erqkYfI+NZ0H3nFjZPZ
UiVLcqPl9LKa8dPnw1Sjiqm2nOJupmw/sPy66/LjlBdVIINrBDGcMuveo4kjA4LoF966q9bBxKLz
cE3W1N+Nnv3hFL/zpfdGp7jMBPmY5qJZl+wFvrj3fUSbeNq+2BDRWv6AumPevkyFd2q94qQjfUO7
FfZW+khQCpZ5Np6cmZYdW/mJRQXcMnA/ho6UEpF0o8TlxGiwQS9tES6gHokf3oN0fxv1+jTZ4gEJ
QCvor+Rx2dBkDJN6IT62gbGw34EW4MuKvZNR+D4K0lAfPukJx/VrTXgP6hvMeyVSbVfYO6fW7JIe
JGvHnKidkT/C7XKStcgTAvfeG+DmE+vshuRxVMuR3LSbvWNbfBRrdp9G8VdsLrX2tjtZhMdYcdVg
E0kapJbgzFHJUaEAa7OgTnu+n2S3F8J7XyjzqoLNX8WkkTKicRW2EXNQzYdPWM6MO78DXzly6dMC
48Ny6fuhZB6ZjyYF4Kbn15REJ17IW+QjH7SGZa0QtLGB/jKE88vStycqHC1NgbViseyxccs2f+p1
vGdgfcUiu+99cWDdDCponpdqxNtgha2TVty1E1YSmQNYf24VjFa/GSIOXMrnbOzPxpNn+NE/aHQ/
lWLtbTIjh9xjKiojNdVjnJg9Mtf8aplhszrOxbbzBD2SNEPFLQFWb8nlRu9Ttev77RlRPRh2h152
QPDMWM/zeCXDHNVMLO4C2BrvdDi4y+eH3G5z43IifO12AWFIuU0xK/+t8f5vAx9+wsz+f0LJLkKw
f45QPH7o7/3bz+gE/uB3dCL69QI/FAUisv/Auv6KToBGCsAWIfIZpB8xINQ/4In01wCqTTiiAshF
AMTFOeIPeCL8FbF5oY9geDz+r8IThf8PCFkeXExXYQeAx/BW/g4hs5NFu0YUbm+LFgF2gpjGTrDI
AajSNVsaqwNvF3jUBMlkf6TKy+6Vt2QfXpvReqTO3Cr4jFegG+k304/6u5tJhAkTYeBmyOFuoWh2
hA7GVx2sP6h0lsKrKd4aBKgmgONG1RCW2v2kRFJl2ejqcIum62Aas+vBSf/U5RYm4QjBuIcn9YjG
a5OHiMzT3WJjBjIcd/XFjPfEUj96Yib0TyNQ47e+o3mJpLJH3ArnAB6IeYVChB8ZbJz3C+v8JpJ+
/CroPMFr2fr3HTq/apyj7KqXxsCOMoonmPfg2FTdckMgmUE1QIeZl73w7LKz8eg9FgqtUy46UEE2
Pb12OEp2Q2vtDZcxgomchNV6jzPRxgs/GjuzUlPzNvaKlVsKS/bBMXo3ywzbabj5N0MBa5DRn/gL
JqzdwaHtaLaVJKbs4gygIhAabP5ddNKeza7wPRwXgKg7SidzlWgKl6FeaIK9DAmD9ywTq6oNkSNk
ApE8OqFoirotP7vYe24HeBF1YPZCEJx94RHhh9xqehgQYIdUxNY/ELfaK4/19nbTLMUbziL4yaIJ
X73G67Gva3gtX5nW46gXrFdBWjLVvI2GB7Q6+sbFwCxMX3xFpw/JxUyGL9ibtmegbgCXiMVFREXo
hKnRALd9ycZ1YnWCMBJW5inqB+hSTIcuTKDlAjQWp/eg4wC06V3fin2AGIYFPjKhuaHFIush13qH
hZmUhKZXyoqx2OXjYl50P468VsmAD6/Hafgm2mBzJXK1uouTUCauGI+L71JFwbFD31YP2iRPS4cU
WGAYSTEA+10etyggR2vyb5tls26cl8uq2LQ9eRYVjGMe0v1m9KKVWPh0jpW0VRRe8nKTzp47n23n
rmXIjyIYHJZrHnU3nGyAkXsRrQ26eRKXQInysebdWiXo2N+QYELhOxl1XVGNBeUNCr/pXukg3XPD
tjp2hByx+4tmZQs5DcxYVQEUY29t1rXPDtFV51jYxTZz0PK9wRb1zMY2aOAfJwAFxEglTKYMaYE9
BuANwuRVUFkt9PYUrI6LcvB9euf7Kxan5Gvml12KRV7C6h4VbxR5VzFW/9ckYOwVIlO390OoCBqe
dJg34XLJOl629kpcFttG+40D7UNoRu6C5DsPFpy+syBoDYNgGQ8mzb7qcJF73WWCV0ZMwNCSjvL1
FBCLDSARPJtxcUdRnAem5Zeerdm+8EwEJCyjIV5ScFIuOp3TUx+b5KQimpwnQKWo+to+QmslvS88
h8XZZtbgfRN6uIef/Q++WP3USQwOK59LtlcJOxVbEDc+S9uvUyLkCcnx0w9RhOTeY7P3VKCuBJkJ
/PXvs/PpZ7u44E5MCdCQoaWVylvvJulcdsVanpb+MixuBxq2g7hqs0kVbMsG8HAtbnLoa75SwT5R
7s21hyHoIeTW/wHVmT7nXlJUcdyuh6mAQVFhIKq2fsvuUN9Fr66j3gskTLCUZbZFY4JczOnFSxV/
6wYkhvrZDOsbXwrxorIxRtzE3CjV8iNvWVLn4Ni/KxFu+nqEU2IlR4CXAnc2dLWuI01rIcOJLUIp
gmkJIMARqXpF/6zu/GDRzdaO+VfatcGK77RFniVF7wIg0uvCS6WE+L15YLsBPhFZjfZ6eJ1tpnxo
kPOxoqFZr2egvz8WqrFTDdL7pI76n92aClS1RePJLPwqwox/KJTrVRi4AeEDW/JEQz6d0F4XruqY
Th/6ATdWOaHEHEuzDMKVAhSpALJqcRNk/aUZ9xIBFGylOTZe5iwMzMf8qqcuOma5Dq5Fh92xlmuY
LBV+3o0OYoN8SDNInmCPFG3Uf0YT629QV5nl4NERNBAjOdzc5KpuU24hAeHjJFGsw4l28Pzutp+4
e5+dHL4lbcwkoghTH+8k594RtpAFOvi0mL+2scK7mQaqjoPojoTwvdBQCJcKAdT1wlZ97gGWf1Mx
IbepJcD5Q8fyfVpASpnyvL0hUfgS0jY6rS2AA7Kq+SuxrSpNF7tP0rZLk07ixQbB9rxiC1ZwPybj
ta8TKEVAMXnAjZKWqvDtw9Y7/7hgF2lULOAfbqaXVgHBXW2okJAWfWYakYOaAzd0XrrupqSnV3GK
282uq0JcrlLn3A4bwI2kS6oxBwGKzwVotgl1u1WNfuN7RFTIRc01aIZZjLlHMt1rKxHvp7esq6Zg
zJ84tu8G/HR+MNCd1T1Ns0ccftNYtbajj6xA3k7kkx6xgNErjLW+hZrRZ28azSHIGDziPLbsxNQx
BJ4U+fe+D4IvFgLxb8Ws0yp3G7svbOiqNWYK4M46A3KZ7OOSjRNQki0AvNvx4yLIuNu2PL6XGg2U
mI2opBxuOeqjL5q0ZDeRFnIYeM951H7XvdE1tA4pmvEUyeR494EHX6geqTL7NpqjF99qHAZEqyra
CD9jYaHkiQokDNMN3h+Jhm4VMC771sVL0ES+my63hdpelzkY6pl47mkiASzSqNhumCj63WoCcu/7
W3I/k/7brLPPWea+wIFpyRuCcugXE7kM12PWV4z66ynxe3krxSpP4zih8U3hnq6KEGDbNq/vo6e9
rmQScT6Rnj0wFIJcUMQtgkiAWNfpsOaxwEZhvIfNk8NBZlY28NdIq6ibo+MywpX9WudSNjkn4VwC
dGaHdunJ0gzoZl/8WXgNI4pVOiqmQwhMxSJZFYOmyhXCPnb+mu54mD4XygS0hGeJqwmqwL1tiwg9
j+rMeVy43Km26/cexVYNi99sWOoOWQmvs8Om2qGQuAX1R1UQbgOioRGys4uJHQoFvaKXqKLKEn4Y
BVHHbgnig4vS5MRDKKAXPnY7Hc/JZwv8/hS1rD8F2NevvcSLP00ImZfdNveGeUDxmnhW3YTAtb+s
/TaxcrT+XCNUI7w2YjyhD2MPJgi3Gp4IrSvjtSenLh7pXdGJ1dbYWqKGyGEsQwNoXQ893S3AOwC7
IaEXWgv2kU4WGEiGwwSnQHBC/cA/7GZAmAp1+hgOuEBhJ93H5ql2RdEEo1eIv5JLwB/lmBnmCqX6
vH4TKBZ33RQuuzHj0ZUJ2jMcS4azTDTcSeC4c+vBU/FKonZ9k5ig33g+LGlKbwnInrViw8hhzHdq
hrGpdN34DLuRoxin8Zi4NTuokfag0xt1bDvNDwgYNmUxOaRl9wZvoOXY54rJz+5shghtHQbmumuH
t5SOGCxtshuRYGHSc1fM89dwSPMdNTO9zehG712Q6eOCwqaeO3jjWAPHOjbyT+hu0r2/SJCvkW6G
7QBK9kcKvVbTbhppf1522gp+hYOPVokKp+sN6M1ZZRkc3tsFIHopQD5rSwp/J8X7e6zkteJbnD9l
6wjQAaDURFb2ZjwAB7CgwJJyNwHxC2SKze1ZgczQloPpZsANaYGimpO49hkRdShZgbLcwcbe434B
yHV09JLojVWPWc8tT9G3SH9tqyG2G77JpHfdDTVMqVqgyOAn7S8kryeTuKjCpARfCx3EO2gVORoD
O+ozz4IRigWXg4G15Pso7fVhnILghtuwvZlbv/UBG6btC1ILs1sCCUJFkiBOGzsEZ4Vwx1FNr1CZ
Zx8gJ804KNtO3Po9Jmew50n52eCq4XD0/ZO4jEiwitq4HD2GLMWEbmbZpf5FGZetHWB6Alq0q5KV
pwVA2mmIYCOB+U0k4w5WckWP6IIBk54AJf7DAkOYZeeTNTpqtq37cTbkZvGx9hDJF5DHcQQBWDnq
fU6p1UdPrd13qorpOhs3DIiReKKrbFrobXwZeZHL8GscSBtVgQZNuW5jKImqhc894FvjQRqFC7eW
BfzDboJeDNGOtZlPQQlPLjflZXJnknW8zrZwWkrMem0ZprN0FUHGKS1FyGdZa4HxCtfJ51ho02OC
K7OTW1ryiWQ4XvmtkcCau2E4gkkGMF/TY0sSxAhEAk6kFuJESYOwUjNUGRMxw7EzjuxbpKncJDE4
6bSP0O4gDPDDmcvwqs9FEybt9F2NcOOgo48OGWfNa8fGV4w4VD32sBApx2wMcLtSGKliRDXvstxE
1yZEZPy63dsQh0npuByxPYwjWTBbLgBXSRchGgNUVqRymMs4P+r4q14TH4e7wo4D8gKASD9+UsIL
0en2EXpmY48x376NjLukjCxqcDKn9kZ2JrpKehwBJewKxrbuWjxRyTBxr5E2Or6AFSAg0GbqJUtg
k2GKJfskuKqx4+31ql0P0DNiJxKv3iHP0eBtowof4ApbvLdR3KIZw6Cumilbz0s6inu/z7yl0Zhu
eSUBC6xejR/CUdb6oa1XOSKoGptZI7YJBWCAY2I3TVg+Q9T3DQFN7shCuaEd9E4EiN3XjZFvBUBR
jEXi9gA9uXfLPUmO25iRYx5geK5hxHWWQHJPCIQLWcmY315LiWWOemw7YLA7KEjHxuGwhYw9bEEL
syOEZ5RmlAcI44eqzyZb63meTouZvuB+aIH+A8nHZGhr8iUzTa9bWc9FOvdg5Y3LbvZmhF0vhC1H
lqDoggx9eOKZ8SokcH0jAUwgie23u3iaRbOFq644/mmyce72dunGWxQp/CVfhbwxKn/1kG9Tcs9z
1ajobg3s8EynHIQKEkxHFXTeFWrdN3PZVHuS8/fWRZiikim/XdsOJHLU80Cgkab63wsc/g9kLQVQ
RoO29s9RwZsL1+1P12AL/oDj+0/w4O9/+zeAEFKLqIjg6ACB/sUL7i8AIYhNoBjHuY+dHs6QxYWr
9wdAGP6KbKHitxgt/HOhyf0VIPR/hWkeaOvgrUALG2XJv8JfgqXZT7TxC3+pgGEAZChgMf3mG/Iz
r9QitGsOY4JTdVnkYyZ6dlBCsFqMOSiY/exqr9U8Qzw2PKz2ZM2yGXSLZXpJo1F/Y22qT2sqC4zj
vOhiHMiz/DqmBCxOMrDaUjWXERqZes0RBma6oHsmo7R7hKekO42leW8RKnGY+YCidRiX5bAC1mta
zEBfUUvL49bP2SleA3HUS3JR46A8VKsXv1tfvumsVecwzfoa4cwBiE0+GvsYBiixTIInK8IYifPx
+snWLdpFs4ecxNF8VTE+yVYMwYcG9F6OcR505WRNsZtb0sqS5S05xqBnXDvUDDsbco3x9IBPUfI1
+B5jF6CVA5qZlTi5g53MnTyowetulmlOOFzMbPwU52tHK+3Pw9WEC0DrNQjndxby7DlSfnafpLF8
6RR1Bz4w+HuMLSLZUKds1UzEemRQeIEbsCJ3JZim27n300YH3sAahD+T1zUn/JqGdG78LMJYrEXe
wbDhvIspWAGgM4n95nshEkkDvOupn9u0WtXCSrnp+YSgr6QuLhEoKmyD216tySlKwaCI/Lx/TrH9
Nzjii8clov13n8WqJnTD1VE6uQ/9BeiLl8OUP8F8rpFYq3eTAwd5pj6qukTMH13i8irugmNQMMy1
3BbKutvi/kwi4iOhoUjG601s6UH1GTtB9W0aPxJiKyVKbKA6ap7Atxyy75LP7A67MwPK02PuV3JN
hkpFeD439ubgMjFd83Zr/HnUD3QI168eOjxQLrLxkHO4FpY89oM6gnjnS2KycMcAg+9C4htdTspD
N0RQnB+8PI3Ha9IFHEAdlkPjxcNt7EKDqr0gpxaYoSlRaC8TBlWs2/eYC5FyuIDQwLzzN/iY+yd+
gajjC1hNw1HXvS2Ge9TQy53zQJ8mKMVRnTj/3iTdJ6bCyykCpeE6uuDh8+rNtdyGBGI91KEryUYM
ixPg6NIjmMYZgOvygrKvF7zdvyDv8oLBuySJgKoE6vvSeupN/4bVX1D7tgN+v4o+++DYfe4N1+7H
AIR8BJqzqANQt67JAPkjYhJZO1FM02t4luT7JY6GPXxayDP3kBXCDXyxPBHk3zsnc6BUoToGrZd8
ZaTFUHyJi7McHXo8NYLvhbCpEWrY5DNpQRtKJNMnC3IGHOn9/IcggXrqBpt0dTFF9FYNurjqVj7C
QIzZJ8/GF4ZF+L4pi7MuF26XYnBw10nKb0GwHM7BoPn9igql4hEHX6RXCwh4MpDxaySQXOc0HW+X
vNM/elApwVdBg7NlbWSvLfFb2BJMQNOkhokQAMhgPRVLjKHzdLESSgZsAPgy+O0iLiWw87Phy4CV
5EpFMwZkWi3oG+asGOt+CxArV/guOLIec5WIZc8OLMoYWyOiSBcSrNWKtI6HWfXJo4LMZIKLfS6u
lcTT0dXCGj/HRUe6EUc6PIpY5GoUgw8G8gDG4L1QLmq6ZIFep1iG8UfKAY+UnoSQk/cB34+U96wc
2IZ7IhzX+GozMF0iDBh/LSCQbDbV52dsleH1ZDckDkWgbpT/i7xrWW4bybK/wl13RwxdeJPYdIT4
liXKskjLbW8YoAgTSTyJB0mgYyJmMx8x61n1YnaznJ3/ZL5kToKEzQRhUhKy7eoeVURFiVQlEvm4
efPcc89VLOT1huvAFoZeOtOvQ11VPmkzLWmiZupObQ+sdjC784E/LUdrVPN6CylxQcHtYAWkdgaC
k9ZRHYTOE0X6RFQom6/aAAE77Vht3aBmXPpJEnzdxZQJy0G8TZ20+//ew0BgUNEomfnHPsYNON4b
hhf97X86OBfiGxCPZdRo0UQl9weOnAtBwQOgOAYSiqjQWhyFcyG/wZHYogFISl3O5TaL6OO+PQGi
7u0WVFpk5SXOBRIFTpwLEP1lEfLtaJGqL7POBUpHtRVXUdzuEpjE56wtI1bUtqAXqKCGDyhZkJbs
CetorO1c770kriEKEcAVRnACkRq5ufZgw+iGdLKV/05cKii3roh0w2p2ayIsZ+nbkGATCfFaJD2Q
flIkxVi79TSLtdkI5i4jA5BO1nK3TZqrqSZ4nTZwlGEgC7trRFDsdxK1HN7OWT1m2mY2ShIxmcTZ
rDVeek0dcg7LDMUrYHdsaoEQHPPeRX6o9WeSsOy1txtUG6HmykXwtd92ZJCUwVYKwR4O4+0UsSBx
ZIO3ea0hOgO41ItHYaLKBHFIRRh51CC61DTO1mFP2YDF0cwSIASx3ewEM+jQtWbhQhTjz1DqutNk
XMTjwCfdLIzwRGVjOEE7magbCgaEFsI9oGQPrV2kfbSWvjcgkvhZt6K0i8q2297Kj5YTiAfCStu4
g3ZnHni3GwC2w50M7pnsLP2/EET3HjMPMSMEIhGohYJ8T/FFv6/PJDDSFSsbiS4AHsdyEc6wl7IJ
4hlKPa1cdyIo2zZN4w+d98u2ZPfUHcFDojV4XmSLUdftEJRrNxlIcqIhBupqHbJxwKWkl6YQUcyO
C8jJC8VJE7WwJE+4lz3vvaOR9/CaHnUA0b10BfKUOMN1y93FHyMxMzXEgYQNgrPrCNBWy4l6EB4Q
euuZ4nXX6/RBpHc5PYjkeeqRdd/dAIXz6FVvTS99BL7eOFXXW/CYHUVCWt+2n4JCfa3Ty+KsmdpI
fY0WPr1EAmNJrltCaN3N6BUT0m2f4MVaH5NMB8qIa2iTXkgBc+udMGiNE3pRleiVNV0HoK+LiXyX
iNJcoBfajF5t9bAJChoBy0qdZQpsdOv9UkJSiiY3Q1NOsndR5i1Wu+hzhgUw0AG4fdSSNOo1ZX85
TFuaPI+ANgFgBUQhxioWaBxEuJOjIE6My+UygDqOqAQBwC7Q5JVAepfgGB8RwYHSTCuWH3R6Q29t
1ubG1q2h7TlvZ+vMNrVkh+pZWx0ong8mD673cbRRpji/rK4d+WYKcudaTcdKrCQDGw7VI/QV3WtJ
lre364237LqhCLwAmF0/cVaqEXgeEFJQfYEMuv0twO+npeAKn9c41rprQV4gXgjiOQUgdFe/WTet
5qMUNN2FCogiQKziOgau2dECVcZVP/2wjQV7IFvpBJnJ44DiGxlFOmZO61MMXa+O7VkZks6h777R
UbOtKTTfxzQCs4VDeGcnKGYHIhHwEi8FmLSyveVtqDpArhG73HWTuNnT4Wai4AwuMzAVQfgxEKwZ
GA1C80Ykaja0k2TShLuS7XbvQ6AzMWl+UKXWnaJn2SBswQOQkJGEwHiwHK7DltcNfUHqKAouEHK6
fEAg8l3UbiPCGnvXSM+Quip4eB83EIxCRv663dFF67OiA8yDtbhpbaPtNYlXq/6suYvmqif5/W0o
2QjszxYOcvm7CNqr144Lzxlc8KxnIYiDTIrUsBxhHHrxhxgDC/6fnA2XKNwOYSWwZRVH72YpcplA
geoBxVsst2LStTCLoaUA8LL0T80UsQ5hm/q7biDiQrPeJRDKE7L2nUTRMsltqnf2SvE6mW4TeOrS
F8Q+FssZdAqFVQaiRbsJZT1ZWWkjVJx2b1NBn42b4PJ2NkIz7qIiqTh07ZU8FLZb5wbpqN4goBz9
SHBbA321WkFaLYnfkqXX7rS2azKMlpv1taeugkFIOf8CZf+7SAPY6epf1ht/CxjJNl0kCjRpxgAq
uyInXkUWATAt/baVZxYgAD5NkcTTAfCr91cI0w0V2Q3uQLASRiryBXshzVQIac4CjkYYSpVmMqxo
TkNCsxtkmueACJmKPiD3YdW2UTgBeQ23zShb3azSpH23iZs4u0QZpYuI05VpJsWM5lTMPNkabpd+
NMf1c4sqRxbIATKkinoIMIAaDFxmhPRpuy9a2hcCZB0xsDSExxXuBqHeAjlj7dhf5CjSeuo6/KIi
fjQSt+p7edn+ONNtuH+RKoOQ094O042s9teqDc9SQll3e93yR3Eb/GZJaro9wLztXhZZ0kOyA+NQ
8sln1PJC0oei3mtxu7eWmh/cNoJtkb5qjQJAi50ojIQeIcLsOtYgGmqtml4XzHGt03b95s16Y39s
w+McJDPY6I4tpjvUkkfIDdIFqyYZKLt2c7DWsREUyd4N3Y2OQnlycxXceKnrXjclkEnD5swa6z5C
Aj7yZhAhaiJ2BxMidh1NtObUg+6tFDvpr+UNUj038PqXO8sbkXUbyT/BtoWyyPCWN7PWbJAtN243
QUGcjr9e31GhxKkkI3TpkR0g+zaydTQn+yJE1u5JRjRI0barB3Vjj+HTwi2fQerj5/qtf29K3YEb
WJl5us+PPeSl5imYU/8kPfVZf1SkeNLHnDb0vFRWEfQ5xlPOG8qzaM814CDFFcw1JLsqrTdwQ8HV
o2w7x/eQt5B/LipvUBIFMhDwDfKfPRnwaGROu3yat/u6vznX832CL83ibdd+de2NJgFohCYh8+p5
bi90AyGrd/g5Xt3Vs/VzX12i4nL1ph3po2BZCjR1Pv/BHeVo9pvIFFWhsaWJyOn/fU6/eAJEv3jp
4yUB80CVj6pf4gdL/GgMkOMNBBg/0BvNf353OwBCyDWXgay/0doSkj2pCv/Ruzdbb3R8QS/Dh/Wx
X3C/o+2v193+qvgG1F8dJCXwlOkPOwQidggSrCGofZj/F0z/M4bp2wmBa6OzyA8QYkZH8gcX/6A4
Pk4bONhPaiRFEPK+gRX5X1JthH3be1NKf//z07FUQp49f/QllYc4+pX5270mxNG3hb7D8bMOw3Ha
0cpXKD4cETM0wicr7eeaDoeX2ks0XHkxvqIyDccEdJRsKX6lb3WiAAGLWdWV6k+PpqLo0ekLsGb/
9PujmQBpHUK1TFOvmIrj/h/+9+OP8qEq1hHzrOKb4sNzo9sxrNAgjGQGPXC+z3LVyGKRwCk612w3
DcIkKtqhq1MFzle31aGRGY1JHJKgaCtf9wIienWbvg4NdhDEi+vr8ihcR6FhOkXn8r7yGFz0dc00
Sos31R2At364KA2BxGEIbpKtQeKie/kQUAy0bm9vzbnhsUovCDDXb/edWxoDDUdP3c6+h9MfFs3k
Q0DPn7qtToxkQRpXoVFOzREAdNduHAJBjL0Fab5+qx88EpuLvM+NvktCIzYZGyFRLcC6Xf9oRnGj
Y3h20RQdcfh+xa8/Oi4ub+dPpmsyRgIxh/qt3vkNLLo/RA3H8BZFc7TPKBBY/Pr6Pg99NNuYJPMF
oMKQPDFbUUE9Ow6bZpp488Z1RPvPTCe9ckAWhsMYXc2TxjiJmBV5aJ3DGP31oT/pPzz2e//aoIvH
DDFg5fWPammo5g4KgNQGUQWpbMrFgas6rH+O/wFsFJLjxfF/7J6dce/+AVzBruEZC2YR8LD5w9A0
vfLmo9etupZobO7IExO8hKBc/WYn8Nfixj1c5tBsYM81xmSdmLjRFU3nBu+yf3zZ4B3s9SQ+MdQ0
lbPu8HTRQGg4jSvXhGFiplVC9PXcxoaZ+QaJnHVDjZDM52bpTEdEGGAXldf6kYLcvv1ft4GB10D+
6zkbGG/g4TUubF7/CWNw4W9+F3e9L+WVgJIe5Xk6vPIzl0D19TG/K5fm/4XtRiUHCfnF9XraR/Jh
gIT1/arM/UQh16dml+nLurknaVZtsfyMqDcECVwKwymNA7ZuzYGYUKXEKrMgw8c/MaAvG493dCew
PUbt17yIsAIUtNXGGX/qnb/sGffw90EwKD0F2pEA31G9jdamQrH1sw7Ecw0c1gyyzhnbqbWRNQ9V
J0kRJQCnGspEFGuqwo187oPGZuQHfmy47MPgFqngtkiUXIryfqpGS52w6zX5Lsz57IcZyKox50VL
dCu0QACg/wDCA1bfotUki69rvFW3OB8ad2ZsmeGJCwtJD52q01PdxZYA9JRSlC+83687NqoG6TmH
yNEUnRwSx29DRxp44vFHfWyN+DsK9cOvLqFnl74/sYp13+uMJ/yrgE4HmAa7vU6M3dFMPfv8W/hh
yFgIxH9+uISf2yo1/WxfaXiybrMdEzpviVs0lDuy5/b5M3uLvGgMbO4rj8wwM5f+hnjMkFB5VA6d
N0qg56lL8PIJ7CTOEmaK6a7Mobs903ONkEFJeMAZ16FZvktpHBZcP4rLJyo85Npz1s3MJ4sdW6ST
1G52QE4ulC0OkN/ACH2zCmk5e+o+c5MMgIA/mcW7061Ho+51N8WQzOEilvBPncPMDaEe7kVmWnSR
dlg/uSu8fLsNzRBwHNssj3EAyMCOrs5hV4A8B3YHYxogdlQMSYVj9My1MEo82BxmEERaxrHuarh+
OjEOYB1waDc2HLa3lDFQt7dvzbC0wERaX7J2swBkx0bKQskijxPo1og3pdWgcBjdWxJbSdk1QXHD
+kMxcfwN1KDYBUxVzOuO8S2BXYeqOtDcUnCTpgHUbj3ZmS5EBMNl0Ra1Psg/KH59/c4b+84CY1I0
lLercjBrEJk3SlgkzVWoOxJjatuLZvLO0moxdVv9wWVMbHHwhwGIbA3WVvA4mlG7oRS+EXkEPu6R
Y5tAObgY03yIeWDTDz5OOXbjSVQ6r+7U0R1tlhumKbe1G86tZkg8BlCXeNw6JkGJAZFz7mp3GPkn
cyNcFK9Op06SeAzx1lywh4fEgwAw2ZI420MgbJc5bOgPNiWZMM4l4KniMa+3locAxQ0ScxY+e208
xY2T70DUM92g89VhKPKRvr7v58p+1Gz6R3qdNZtFiNds+F/gvDChJuh+8mCK7JHqs3ICNft/Lpmw
ZtNf/52a/6qrWUuRUSBFh0S/3EZEX0ZRoEvrvgpEO4O6XYLOLn1/MM3UPlVhx3WBtuO3obvlPIC4
D0oy7LqiA+cCfdDahQw/44m0Obg3D0lUQtdRVPbS9F2Oq06//k9ok5S1h5cxneOR7NMFC9z156wL
GoUrpuGfh05w5SwReWYWDYeb/pW3hC9YLBK6qy5u+MsrpuPH0Rbsh+NmqY5KXSelA1+NMeZUZ6V2
oxD88xakaIgOgcyh2a5lMM4UDwfiwQySOUrU0mMNAaAGJAeWjIPJ4zLaM13/CWQ3POby8ziswC5K
26GyEjOvZ6ONz3SHur7rh350PK8qB3/2Gw8kD/5738aIeQ6HW3vXCMzGoxkuGLtLsyHqLvjeigAN
iJkVr3G48/SXaRAX3cvPZw6d7a8TI/Zh95zGMIFTztgUjYNNgZx4HLLNUnn5uoPcjyEWHbDmusXj
MMa2HxrunG25zQFqGBpzdhPSOst1h2FolY6By/7k5ePldCEgF6x+X7tf/zs2G4s/XKOIQ8jsOlSd
rt/8jemlzOqtoOAkL7703ZJ52SsQeVwmb8GgiC3mcIE6Sf1RQH9Lo6BwOGzHIFoujeipRFzncYwA
+/bjmF0OZ2kVzzyegEUaW8YG58Ue6m44NFtqlMMuHuMgfSrjsRy2xNhIYH3LyJ7I4zAa+xm1kqCa
FmuWnkgij+DuHYEjzrTKw7DnrbJWXeQR3N0bS5T2jCIjYXp9Sk57ufl5gJvPcpwlgYNPODHTJ8t0
nFLCBY9g4YGud0LdRAmXYnRej5JNaGVcFv+WeEQMJ5Q+bTRuTb8ES9Ky4nVNxgTgepkWySOfbJKU
UrRASKvf26nPXnkkmYPrOvn6n34DxXi//i2n3dyHX//LeyIsvRWaOBx6n3ikjNFAtKv2HE4NLyvb
UYlHusGH5ckG5xGk7SSAlDyjMTAixseQeAQ8kYlLSg6ypHIYZNSJxbXYY85XaHDVn73PJw69xCMw
+Zm4c2O+ZU5AiUeK4N6Gnu5vHhHPDgkbU3hGTBARNOf6o3w1T01m7loSCm3JAgRCW1APhqG+fDn5
daDmPsmkLqx53P+/G7wNXiTJ2FXHYfd1/Sg2Gg+l3Bsu+9ppTAxnY4B6Wqwy6iy2OBwsQ6AXJo5X
5uIH4YPaBn/kewvKpi9ayr1bHllUdxjg0FgmTI9RGrt40Oudo3tAAS7b7GUK3PGC7f/UKMI+faPu
hgOa8d0/Y9UsfhVxO1zSHpXQebH+/KIOK6r8MhPMI9LaCY2MPQ14eHw0LsSYKB7gRtdHebCS56Fy
GNn+U1I2TjxSMweh6T1ZFFctgXQ8zvGB4dg/jDJzMIDDJC31WjybZPNMWGYCRAJmilkaqApaf3fc
761qWrSUG+y2Wvxaw6yaYVK0sm+UA+LzIUxwBDCdlXjskEdckDOk/7JW4jJO9+uOAYnCtP+Ep8CX
JaB5qCyw7BgOV9wr0LLmBlmxDXNY6FchBC3Y84XDSof2xtIxFmZkHW8iHszpMQwUclaYZnl02ErK
k8bBu0ZxPY+9Hckc+orY7txfsHPGAz6YhKRxC9EUxozwCHvALWAdIx54BHz1ZeOG/mty9XC8HEQe
WOm1h4I2ZglUEqHoVfuOgZbZqRN5wI1vjYA1DSIPsZ6bNFymWdmc4XZffxj2VL8bvxQlFmUOQ7xH
Uira5rClb6A/ZlunQ8JhX98aLLECbMH64wwypeGfbBEe/jPIq2A5ldYyD+QA0bYF2bBRCogU8xgL
x0jLe1rjMHN3ZsDGJ8QWh6mjzi2SpaoYpSIPZuM90m5OFjKPvLx7XANJEIBYwiAp5/P1n3uVAM/b
CGA2iuVAvXNJ5LA6ppZBygkcEtUK/g41vE4IcWqsyOlIAybl0TRBrLBoJx8KHh7GFIEE6haWVweK
BxTPev3V6kM2NyuGg0fm1CMxY9wziz7m48HD1L1Dpru/aVzHYDUGjd8afZCn/Dg57Mzjx4mqJHBY
MocH3iSeEVnA7n9rFP9Jqh6Kojcc7hiTAARFJ62yN7JI1Uxr74QxWSyQP9A3orhojM7RXiv1x63D
ijxL6ukwahOL2JAp8TBq3/5zL013/FAo5UKthANmguPKSA1MUEic//23/4hs+tswTMGeQQ9GIIC5
RjFrjD2ESg7qtnOIwUwJSJlNkItYRk1L0nWZB1cdAXjbsIvlHv3WIwYqOcd4q/cg+RpMrJFqS0s8
qBuorbjwMYBTw8Y1krAYt97SFKjOFPP5emN0YyQkJIwCAhAvQUNBqfqN3xtNhzSfIC7QjKKkaI+u
+MMzOMz9BDftipY52KBbI4itkluzH5qLh8CvA5bAWdwLu9UFl45fgS6vc1kWzLO+x1Mucy6vwmTO
3LY52FiInRGgjDnlomOEc/BFjtcHh5ATshsS4rBoIw8HjPYWiDxjI3nk8E/B7oXGNcJkTNM8Lsh3
xgaFhI2KM5nHPbZroBa7V3Ue83CWuqW1p3KwRqjlDioHK+TIwzUp2q3ODOBxN4QCaFlYlEfyNkLV
C+hyJizriQdJcARNbXK8s0UeR/1b7JLS/Ik8FJnHRkhJPmXmKI/cEZpEG1EmH+NTijzUnu8hMBP7
lB7B+DgSD1XmvYTrDYnjKLfVd+aGsPaJx0Vi/5Tb5InFaVATrlg6r/edpgjqkYWxyLs/9ecQPCwa
zW9ePORM6E10Pz5drEs/qjKGEg+Jrf1APRLoH0FZlyby0lywvVU4ATJ4sOs7IGmTyGo8EmStVhp5
yE0X4/n6SfowOfsEDu5AB7IipdQOiQfLpwsmDrDLYgjyJcXjYjExWJ9LanFw9SdUj7kPRTxwGRN2
G/Pgm+9XJxyk2Pr6N8d0mRiyyocMjRcYG3gCqysBJh8PhHT/AvtToPHHvc7Yn46nVoa25kUH5Ngp
/+5nV33Ku5yLViHdyrj9hzvCGWbSP4CsJqVD/lPG5alUZZmOz0ORBlGsL75jV/j/GhQxoDCuaxoq
XNOyepcT/6rW8c/J7a+SP667us/shF/F0duLzKOyg+H6zKWYhwHtQDSwfNfmcH5PKPvNr/QPeIRh
O36yMeOK9cuDG971qcf2xxsT1GVv+acq342HJ5WHkmnFDhwvlHRX9Rwe+mld3y92OnPC8xBRe2uE
cP8r5oFHZsGArJibIo/g5AACVLR4zwLFuGhpiFwUiDyFp6yJs1UWnonsH0iVUFhLT1gZPFjUHYDM
YcXot+XCR3m9B37oe05KoKuU3i2+VSSghJsFs5p4sBeBOjBBsFM1++TFOdEjE0JmhyHK32H81IPn
7xSfMS8hnhWcf+akj/ztEde1mIg9fM4B3y4uYDkhx2vkVQEaUwAJBNE9xsEWeSjMvfUtSFHCkl/F
vsPk4Yg8gsxU/4yChQ+m+YUZKh687hvESOa42bANc9gbXStEkBnAbMXeEy+rIV1G2O8Nx02R5Hk6
6DzK1+xTrUsXPlSRLcbp9Ubjztw2uoZjgoXGIje4JnFonZQyuHmIczwaHvJy2DAXj6v1HfLZ2VZ5
nCh0gD+bCN2yBdeg01Z/eO9J/ARIpNJpQzUODg8wAkR46CtUqHbwiVw65bx2Dgwb+GcRIorVjCYe
+Vt7lGFkOsDy/6VxFQHLiwhMLj1ygVZSOksDUflu4lmM/48iKfUnZerboOAzK1Xi4aJPwbNje8sj
tjRNoE1a6iyHlfkR0ws/lg74IIlBXynGNYfveISYPsJVqzgtJB5e+MnFUOLBMQDrBXLDp0cQkiC4
sKsp147GKQp7czzkKs6LVgv1a1RdB61BUS8LHf86GKKqklBdGOL4bQ4Y3fFHBYqY44U/B2ypqif0
O3vLH47QXkf0wIV4cnAl+PP/AQAA//8=</cx:binary>
              </cx:geoCache>
            </cx:geography>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5">
  <a:schemeClr val="accent5"/>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 id="15">
  <a:schemeClr val="accent2"/>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Reversed" id="22">
  <a:schemeClr val="accent2"/>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dk1">
            <a:lumMod val="50000"/>
            <a:lumOff val="50000"/>
          </a:scheme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5.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4.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6</xdr:col>
      <xdr:colOff>215347</xdr:colOff>
      <xdr:row>0</xdr:row>
      <xdr:rowOff>0</xdr:rowOff>
    </xdr:from>
    <xdr:to>
      <xdr:col>23</xdr:col>
      <xdr:colOff>257175</xdr:colOff>
      <xdr:row>3</xdr:row>
      <xdr:rowOff>91108</xdr:rowOff>
    </xdr:to>
    <xdr:sp macro="" textlink="">
      <xdr:nvSpPr>
        <xdr:cNvPr id="4" name="TITLE TEXT">
          <a:extLst>
            <a:ext uri="{FF2B5EF4-FFF2-40B4-BE49-F238E27FC236}">
              <a16:creationId xmlns:a16="http://schemas.microsoft.com/office/drawing/2014/main" id="{64573A09-B621-9968-252C-19EC733F59DC}"/>
            </a:ext>
          </a:extLst>
        </xdr:cNvPr>
        <xdr:cNvSpPr txBox="1"/>
      </xdr:nvSpPr>
      <xdr:spPr>
        <a:xfrm>
          <a:off x="3872947" y="0"/>
          <a:ext cx="10405028" cy="5768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a:solidFill>
                <a:schemeClr val="bg1"/>
              </a:solidFill>
            </a:rPr>
            <a:t>SPORT CLIMBING DASHBOARD  -  ASCENTS</a:t>
          </a:r>
          <a:r>
            <a:rPr lang="en-US" sz="3200" b="1" baseline="0">
              <a:solidFill>
                <a:schemeClr val="bg1"/>
              </a:solidFill>
            </a:rPr>
            <a:t> ABOVE 7A</a:t>
          </a:r>
          <a:r>
            <a:rPr lang="en-US" sz="3200" b="1">
              <a:solidFill>
                <a:schemeClr val="bg1"/>
              </a:solidFill>
            </a:rPr>
            <a:t> </a:t>
          </a:r>
        </a:p>
      </xdr:txBody>
    </xdr:sp>
    <xdr:clientData/>
  </xdr:twoCellAnchor>
  <xdr:twoCellAnchor>
    <xdr:from>
      <xdr:col>1</xdr:col>
      <xdr:colOff>114300</xdr:colOff>
      <xdr:row>45</xdr:row>
      <xdr:rowOff>9524</xdr:rowOff>
    </xdr:from>
    <xdr:to>
      <xdr:col>26</xdr:col>
      <xdr:colOff>219075</xdr:colOff>
      <xdr:row>68</xdr:row>
      <xdr:rowOff>19050</xdr:rowOff>
    </xdr:to>
    <xdr:sp macro="" textlink="">
      <xdr:nvSpPr>
        <xdr:cNvPr id="23" name="SHAPE SLICERS">
          <a:extLst>
            <a:ext uri="{FF2B5EF4-FFF2-40B4-BE49-F238E27FC236}">
              <a16:creationId xmlns:a16="http://schemas.microsoft.com/office/drawing/2014/main" id="{F19EB346-DAF3-4604-A6A9-388F3150803B}"/>
            </a:ext>
          </a:extLst>
        </xdr:cNvPr>
        <xdr:cNvSpPr/>
      </xdr:nvSpPr>
      <xdr:spPr bwMode="auto">
        <a:xfrm>
          <a:off x="723900" y="7296149"/>
          <a:ext cx="15344775" cy="3733801"/>
        </a:xfrm>
        <a:prstGeom prst="roundRect">
          <a:avLst>
            <a:gd name="adj" fmla="val 3171"/>
          </a:avLst>
        </a:prstGeom>
        <a:solidFill>
          <a:schemeClr val="accent3">
            <a:lumMod val="75000"/>
            <a:alpha val="70000"/>
          </a:schemeClr>
        </a:solidFill>
        <a:ln w="9525" cap="flat" cmpd="sng" algn="ctr">
          <a:noFill/>
          <a:prstDash val="solid"/>
          <a:round/>
          <a:headEnd type="none" w="med" len="med"/>
          <a:tailEnd type="none" w="med" len="med"/>
        </a:ln>
        <a:effectLst/>
      </xdr:spPr>
      <xdr:txBody>
        <a:bodyPr vertOverflow="clip" wrap="square" lIns="18288" tIns="0" rIns="0" bIns="0" rtlCol="0" anchor="t" upright="1"/>
        <a:lstStyle/>
        <a:p>
          <a:pPr algn="ctr"/>
          <a:r>
            <a:rPr lang="en-US" sz="2400" b="1">
              <a:solidFill>
                <a:schemeClr val="bg1"/>
              </a:solidFill>
            </a:rPr>
            <a:t>SLICERS</a:t>
          </a:r>
        </a:p>
      </xdr:txBody>
    </xdr:sp>
    <xdr:clientData/>
  </xdr:twoCellAnchor>
  <xdr:twoCellAnchor editAs="oneCell">
    <xdr:from>
      <xdr:col>1</xdr:col>
      <xdr:colOff>257177</xdr:colOff>
      <xdr:row>47</xdr:row>
      <xdr:rowOff>95250</xdr:rowOff>
    </xdr:from>
    <xdr:to>
      <xdr:col>3</xdr:col>
      <xdr:colOff>135257</xdr:colOff>
      <xdr:row>56</xdr:row>
      <xdr:rowOff>9525</xdr:rowOff>
    </xdr:to>
    <mc:AlternateContent xmlns:mc="http://schemas.openxmlformats.org/markup-compatibility/2006" xmlns:a14="http://schemas.microsoft.com/office/drawing/2010/main">
      <mc:Choice Requires="a14">
        <xdr:graphicFrame macro="">
          <xdr:nvGraphicFramePr>
            <xdr:cNvPr id="10" name="SLICER - GRADE">
              <a:extLst>
                <a:ext uri="{FF2B5EF4-FFF2-40B4-BE49-F238E27FC236}">
                  <a16:creationId xmlns:a16="http://schemas.microsoft.com/office/drawing/2014/main" id="{85130E2B-67A8-422B-AC5D-9EDA832CAD1B}"/>
                </a:ext>
              </a:extLst>
            </xdr:cNvPr>
            <xdr:cNvGraphicFramePr/>
          </xdr:nvGraphicFramePr>
          <xdr:xfrm>
            <a:off x="0" y="0"/>
            <a:ext cx="0" cy="0"/>
          </xdr:xfrm>
          <a:graphic>
            <a:graphicData uri="http://schemas.microsoft.com/office/drawing/2010/slicer">
              <sle:slicer xmlns:sle="http://schemas.microsoft.com/office/drawing/2010/slicer" name="SLICER - GRADE"/>
            </a:graphicData>
          </a:graphic>
        </xdr:graphicFrame>
      </mc:Choice>
      <mc:Fallback xmlns="">
        <xdr:sp macro="" textlink="">
          <xdr:nvSpPr>
            <xdr:cNvPr id="0" name=""/>
            <xdr:cNvSpPr>
              <a:spLocks noTextEdit="1"/>
            </xdr:cNvSpPr>
          </xdr:nvSpPr>
          <xdr:spPr>
            <a:xfrm>
              <a:off x="657227" y="7705725"/>
              <a:ext cx="109728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333375</xdr:colOff>
      <xdr:row>47</xdr:row>
      <xdr:rowOff>114300</xdr:rowOff>
    </xdr:from>
    <xdr:to>
      <xdr:col>11</xdr:col>
      <xdr:colOff>180975</xdr:colOff>
      <xdr:row>56</xdr:row>
      <xdr:rowOff>28575</xdr:rowOff>
    </xdr:to>
    <mc:AlternateContent xmlns:mc="http://schemas.openxmlformats.org/markup-compatibility/2006" xmlns:a14="http://schemas.microsoft.com/office/drawing/2010/main">
      <mc:Choice Requires="a14">
        <xdr:graphicFrame macro="">
          <xdr:nvGraphicFramePr>
            <xdr:cNvPr id="12" name="SLICER -YEAR">
              <a:extLst>
                <a:ext uri="{FF2B5EF4-FFF2-40B4-BE49-F238E27FC236}">
                  <a16:creationId xmlns:a16="http://schemas.microsoft.com/office/drawing/2014/main" id="{B1F5F930-BF2F-4ED6-8ACE-31E8C5A8A241}"/>
                </a:ext>
              </a:extLst>
            </xdr:cNvPr>
            <xdr:cNvGraphicFramePr/>
          </xdr:nvGraphicFramePr>
          <xdr:xfrm>
            <a:off x="0" y="0"/>
            <a:ext cx="0" cy="0"/>
          </xdr:xfrm>
          <a:graphic>
            <a:graphicData uri="http://schemas.microsoft.com/office/drawing/2010/slicer">
              <sle:slicer xmlns:sle="http://schemas.microsoft.com/office/drawing/2010/slicer" name="SLICER -YEAR"/>
            </a:graphicData>
          </a:graphic>
        </xdr:graphicFrame>
      </mc:Choice>
      <mc:Fallback xmlns="">
        <xdr:sp macro="" textlink="">
          <xdr:nvSpPr>
            <xdr:cNvPr id="0" name=""/>
            <xdr:cNvSpPr>
              <a:spLocks noTextEdit="1"/>
            </xdr:cNvSpPr>
          </xdr:nvSpPr>
          <xdr:spPr>
            <a:xfrm>
              <a:off x="4391025" y="7724775"/>
              <a:ext cx="22860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190501</xdr:colOff>
      <xdr:row>47</xdr:row>
      <xdr:rowOff>104775</xdr:rowOff>
    </xdr:from>
    <xdr:to>
      <xdr:col>7</xdr:col>
      <xdr:colOff>285750</xdr:colOff>
      <xdr:row>56</xdr:row>
      <xdr:rowOff>19050</xdr:rowOff>
    </xdr:to>
    <mc:AlternateContent xmlns:mc="http://schemas.openxmlformats.org/markup-compatibility/2006" xmlns:a14="http://schemas.microsoft.com/office/drawing/2010/main">
      <mc:Choice Requires="a14">
        <xdr:graphicFrame macro="">
          <xdr:nvGraphicFramePr>
            <xdr:cNvPr id="8" name="SLICER - TRIES">
              <a:extLst>
                <a:ext uri="{FF2B5EF4-FFF2-40B4-BE49-F238E27FC236}">
                  <a16:creationId xmlns:a16="http://schemas.microsoft.com/office/drawing/2014/main" id="{6BBBFC27-8631-4E61-8737-10FF091236E4}"/>
                </a:ext>
              </a:extLst>
            </xdr:cNvPr>
            <xdr:cNvGraphicFramePr/>
          </xdr:nvGraphicFramePr>
          <xdr:xfrm>
            <a:off x="0" y="0"/>
            <a:ext cx="0" cy="0"/>
          </xdr:xfrm>
          <a:graphic>
            <a:graphicData uri="http://schemas.microsoft.com/office/drawing/2010/slicer">
              <sle:slicer xmlns:sle="http://schemas.microsoft.com/office/drawing/2010/slicer" name="SLICER - TRIES"/>
            </a:graphicData>
          </a:graphic>
        </xdr:graphicFrame>
      </mc:Choice>
      <mc:Fallback xmlns="">
        <xdr:sp macro="" textlink="">
          <xdr:nvSpPr>
            <xdr:cNvPr id="0" name=""/>
            <xdr:cNvSpPr>
              <a:spLocks noTextEdit="1"/>
            </xdr:cNvSpPr>
          </xdr:nvSpPr>
          <xdr:spPr>
            <a:xfrm>
              <a:off x="1809751" y="7715250"/>
              <a:ext cx="2533649"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238124</xdr:colOff>
      <xdr:row>47</xdr:row>
      <xdr:rowOff>123825</xdr:rowOff>
    </xdr:from>
    <xdr:to>
      <xdr:col>13</xdr:col>
      <xdr:colOff>573404</xdr:colOff>
      <xdr:row>56</xdr:row>
      <xdr:rowOff>38100</xdr:rowOff>
    </xdr:to>
    <mc:AlternateContent xmlns:mc="http://schemas.openxmlformats.org/markup-compatibility/2006" xmlns:a14="http://schemas.microsoft.com/office/drawing/2010/main">
      <mc:Choice Requires="a14">
        <xdr:graphicFrame macro="">
          <xdr:nvGraphicFramePr>
            <xdr:cNvPr id="18" name="SLICER - MONTH">
              <a:extLst>
                <a:ext uri="{FF2B5EF4-FFF2-40B4-BE49-F238E27FC236}">
                  <a16:creationId xmlns:a16="http://schemas.microsoft.com/office/drawing/2014/main" id="{1D5167AA-C6C7-B360-097D-800D0660F2D0}"/>
                </a:ext>
              </a:extLst>
            </xdr:cNvPr>
            <xdr:cNvGraphicFramePr/>
          </xdr:nvGraphicFramePr>
          <xdr:xfrm>
            <a:off x="0" y="0"/>
            <a:ext cx="0" cy="0"/>
          </xdr:xfrm>
          <a:graphic>
            <a:graphicData uri="http://schemas.microsoft.com/office/drawing/2010/slicer">
              <sle:slicer xmlns:sle="http://schemas.microsoft.com/office/drawing/2010/slicer" name="SLICER - MONTH"/>
            </a:graphicData>
          </a:graphic>
        </xdr:graphicFrame>
      </mc:Choice>
      <mc:Fallback xmlns="">
        <xdr:sp macro="" textlink="">
          <xdr:nvSpPr>
            <xdr:cNvPr id="0" name=""/>
            <xdr:cNvSpPr>
              <a:spLocks noTextEdit="1"/>
            </xdr:cNvSpPr>
          </xdr:nvSpPr>
          <xdr:spPr>
            <a:xfrm>
              <a:off x="6734174" y="7734300"/>
              <a:ext cx="155448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19050</xdr:colOff>
      <xdr:row>47</xdr:row>
      <xdr:rowOff>123825</xdr:rowOff>
    </xdr:from>
    <xdr:to>
      <xdr:col>17</xdr:col>
      <xdr:colOff>19050</xdr:colOff>
      <xdr:row>56</xdr:row>
      <xdr:rowOff>38100</xdr:rowOff>
    </xdr:to>
    <mc:AlternateContent xmlns:mc="http://schemas.openxmlformats.org/markup-compatibility/2006" xmlns:a14="http://schemas.microsoft.com/office/drawing/2010/main">
      <mc:Choice Requires="a14">
        <xdr:graphicFrame macro="">
          <xdr:nvGraphicFramePr>
            <xdr:cNvPr id="2" name="SLICER - HEIGHT RANGE">
              <a:extLst>
                <a:ext uri="{FF2B5EF4-FFF2-40B4-BE49-F238E27FC236}">
                  <a16:creationId xmlns:a16="http://schemas.microsoft.com/office/drawing/2014/main" id="{86F51416-C7D8-B16C-23B8-43D078F846D3}"/>
                </a:ext>
              </a:extLst>
            </xdr:cNvPr>
            <xdr:cNvGraphicFramePr/>
          </xdr:nvGraphicFramePr>
          <xdr:xfrm>
            <a:off x="0" y="0"/>
            <a:ext cx="0" cy="0"/>
          </xdr:xfrm>
          <a:graphic>
            <a:graphicData uri="http://schemas.microsoft.com/office/drawing/2010/slicer">
              <sle:slicer xmlns:sle="http://schemas.microsoft.com/office/drawing/2010/slicer" name="SLICER - HEIGHT RANGE"/>
            </a:graphicData>
          </a:graphic>
        </xdr:graphicFrame>
      </mc:Choice>
      <mc:Fallback xmlns="">
        <xdr:sp macro="" textlink="">
          <xdr:nvSpPr>
            <xdr:cNvPr id="0" name=""/>
            <xdr:cNvSpPr>
              <a:spLocks noTextEdit="1"/>
            </xdr:cNvSpPr>
          </xdr:nvSpPr>
          <xdr:spPr>
            <a:xfrm>
              <a:off x="8343900" y="7734300"/>
              <a:ext cx="18288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533400</xdr:colOff>
      <xdr:row>47</xdr:row>
      <xdr:rowOff>123826</xdr:rowOff>
    </xdr:from>
    <xdr:to>
      <xdr:col>17</xdr:col>
      <xdr:colOff>28575</xdr:colOff>
      <xdr:row>56</xdr:row>
      <xdr:rowOff>38101</xdr:rowOff>
    </xdr:to>
    <mc:AlternateContent xmlns:mc="http://schemas.openxmlformats.org/markup-compatibility/2006" xmlns:a14="http://schemas.microsoft.com/office/drawing/2010/main">
      <mc:Choice Requires="a14">
        <xdr:graphicFrame macro="">
          <xdr:nvGraphicFramePr>
            <xdr:cNvPr id="14" name="SLICER - HEIGHT" hidden="1">
              <a:extLst>
                <a:ext uri="{FF2B5EF4-FFF2-40B4-BE49-F238E27FC236}">
                  <a16:creationId xmlns:a16="http://schemas.microsoft.com/office/drawing/2014/main" id="{8E4E9217-EC51-4756-B3ED-C5FF362B2900}"/>
                </a:ext>
              </a:extLst>
            </xdr:cNvPr>
            <xdr:cNvGraphicFramePr/>
          </xdr:nvGraphicFramePr>
          <xdr:xfrm>
            <a:off x="0" y="0"/>
            <a:ext cx="0" cy="0"/>
          </xdr:xfrm>
          <a:graphic>
            <a:graphicData uri="http://schemas.microsoft.com/office/drawing/2010/slicer">
              <sle:slicer xmlns:sle="http://schemas.microsoft.com/office/drawing/2010/slicer" name="SLICER - HEIGHT"/>
            </a:graphicData>
          </a:graphic>
        </xdr:graphicFrame>
      </mc:Choice>
      <mc:Fallback xmlns="">
        <xdr:sp macro="" textlink="">
          <xdr:nvSpPr>
            <xdr:cNvPr id="0" name=""/>
            <xdr:cNvSpPr>
              <a:spLocks noTextEdit="1"/>
            </xdr:cNvSpPr>
          </xdr:nvSpPr>
          <xdr:spPr>
            <a:xfrm>
              <a:off x="8248650" y="7734301"/>
              <a:ext cx="1933575"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104775</xdr:colOff>
      <xdr:row>47</xdr:row>
      <xdr:rowOff>133350</xdr:rowOff>
    </xdr:from>
    <xdr:to>
      <xdr:col>26</xdr:col>
      <xdr:colOff>57148</xdr:colOff>
      <xdr:row>67</xdr:row>
      <xdr:rowOff>3810</xdr:rowOff>
    </xdr:to>
    <mc:AlternateContent xmlns:mc="http://schemas.openxmlformats.org/markup-compatibility/2006" xmlns:a14="http://schemas.microsoft.com/office/drawing/2010/main">
      <mc:Choice Requires="a14">
        <xdr:graphicFrame macro="">
          <xdr:nvGraphicFramePr>
            <xdr:cNvPr id="7" name="SLICER - PARTNER">
              <a:extLst>
                <a:ext uri="{FF2B5EF4-FFF2-40B4-BE49-F238E27FC236}">
                  <a16:creationId xmlns:a16="http://schemas.microsoft.com/office/drawing/2014/main" id="{EEA71A99-160A-4EBA-98ED-5A0B8B5920FE}"/>
                </a:ext>
              </a:extLst>
            </xdr:cNvPr>
            <xdr:cNvGraphicFramePr/>
          </xdr:nvGraphicFramePr>
          <xdr:xfrm>
            <a:off x="0" y="0"/>
            <a:ext cx="0" cy="0"/>
          </xdr:xfrm>
          <a:graphic>
            <a:graphicData uri="http://schemas.microsoft.com/office/drawing/2010/slicer">
              <sle:slicer xmlns:sle="http://schemas.microsoft.com/office/drawing/2010/slicer" name="SLICER - PARTNER"/>
            </a:graphicData>
          </a:graphic>
        </xdr:graphicFrame>
      </mc:Choice>
      <mc:Fallback xmlns="">
        <xdr:sp macro="" textlink="">
          <xdr:nvSpPr>
            <xdr:cNvPr id="0" name=""/>
            <xdr:cNvSpPr>
              <a:spLocks noTextEdit="1"/>
            </xdr:cNvSpPr>
          </xdr:nvSpPr>
          <xdr:spPr>
            <a:xfrm>
              <a:off x="10258425" y="7743825"/>
              <a:ext cx="5438773" cy="31089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257174</xdr:colOff>
      <xdr:row>56</xdr:row>
      <xdr:rowOff>152401</xdr:rowOff>
    </xdr:from>
    <xdr:to>
      <xdr:col>17</xdr:col>
      <xdr:colOff>38100</xdr:colOff>
      <xdr:row>67</xdr:row>
      <xdr:rowOff>19050</xdr:rowOff>
    </xdr:to>
    <mc:AlternateContent xmlns:mc="http://schemas.openxmlformats.org/markup-compatibility/2006" xmlns:a14="http://schemas.microsoft.com/office/drawing/2010/main">
      <mc:Choice Requires="a14">
        <xdr:graphicFrame macro="">
          <xdr:nvGraphicFramePr>
            <xdr:cNvPr id="11" name="SLICER - CRAG">
              <a:extLst>
                <a:ext uri="{FF2B5EF4-FFF2-40B4-BE49-F238E27FC236}">
                  <a16:creationId xmlns:a16="http://schemas.microsoft.com/office/drawing/2014/main" id="{8126757E-8BF2-467C-8FC0-9001F583447B}"/>
                </a:ext>
              </a:extLst>
            </xdr:cNvPr>
            <xdr:cNvGraphicFramePr/>
          </xdr:nvGraphicFramePr>
          <xdr:xfrm>
            <a:off x="0" y="0"/>
            <a:ext cx="0" cy="0"/>
          </xdr:xfrm>
          <a:graphic>
            <a:graphicData uri="http://schemas.microsoft.com/office/drawing/2010/slicer">
              <sle:slicer xmlns:sle="http://schemas.microsoft.com/office/drawing/2010/slicer" name="SLICER - CRAG"/>
            </a:graphicData>
          </a:graphic>
        </xdr:graphicFrame>
      </mc:Choice>
      <mc:Fallback xmlns="">
        <xdr:sp macro="" textlink="">
          <xdr:nvSpPr>
            <xdr:cNvPr id="0" name=""/>
            <xdr:cNvSpPr>
              <a:spLocks noTextEdit="1"/>
            </xdr:cNvSpPr>
          </xdr:nvSpPr>
          <xdr:spPr>
            <a:xfrm>
              <a:off x="657224" y="9220201"/>
              <a:ext cx="9534526" cy="16478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133350</xdr:colOff>
      <xdr:row>6</xdr:row>
      <xdr:rowOff>85725</xdr:rowOff>
    </xdr:from>
    <xdr:to>
      <xdr:col>6</xdr:col>
      <xdr:colOff>194310</xdr:colOff>
      <xdr:row>43</xdr:row>
      <xdr:rowOff>38100</xdr:rowOff>
    </xdr:to>
    <xdr:sp macro="" textlink="">
      <xdr:nvSpPr>
        <xdr:cNvPr id="20" name="SHAPE GRADES">
          <a:extLst>
            <a:ext uri="{FF2B5EF4-FFF2-40B4-BE49-F238E27FC236}">
              <a16:creationId xmlns:a16="http://schemas.microsoft.com/office/drawing/2014/main" id="{4186994B-3A1C-4C2E-AF03-01D9F5AB0BE3}"/>
            </a:ext>
          </a:extLst>
        </xdr:cNvPr>
        <xdr:cNvSpPr/>
      </xdr:nvSpPr>
      <xdr:spPr bwMode="auto">
        <a:xfrm>
          <a:off x="742950" y="1219200"/>
          <a:ext cx="3108960" cy="5943600"/>
        </a:xfrm>
        <a:prstGeom prst="roundRect">
          <a:avLst>
            <a:gd name="adj" fmla="val 3873"/>
          </a:avLst>
        </a:prstGeom>
        <a:solidFill>
          <a:schemeClr val="accent5">
            <a:lumMod val="75000"/>
            <a:alpha val="70000"/>
          </a:schemeClr>
        </a:solidFill>
        <a:ln w="9525" cap="flat" cmpd="sng" algn="ctr">
          <a:noFill/>
          <a:prstDash val="solid"/>
          <a:round/>
          <a:headEnd type="none" w="med" len="med"/>
          <a:tailEnd type="none" w="med" len="med"/>
        </a:ln>
        <a:effectLst/>
      </xdr:spPr>
      <xdr:txBody>
        <a:bodyPr vertOverflow="clip" wrap="square" lIns="18288" tIns="0" rIns="0" bIns="0" rtlCol="0" anchor="t" upright="1"/>
        <a:lstStyle/>
        <a:p>
          <a:pPr algn="ctr"/>
          <a:r>
            <a:rPr lang="en-US" sz="2400" b="1">
              <a:solidFill>
                <a:schemeClr val="bg1"/>
              </a:solidFill>
            </a:rPr>
            <a:t>GRADES</a:t>
          </a:r>
          <a:r>
            <a:rPr lang="en-US" sz="2400" b="1" baseline="0">
              <a:solidFill>
                <a:schemeClr val="bg1"/>
              </a:solidFill>
            </a:rPr>
            <a:t> &amp; ATTEMPTS</a:t>
          </a:r>
          <a:endParaRPr lang="en-US" sz="2400" b="1">
            <a:solidFill>
              <a:schemeClr val="bg1"/>
            </a:solidFill>
          </a:endParaRPr>
        </a:p>
      </xdr:txBody>
    </xdr:sp>
    <xdr:clientData/>
  </xdr:twoCellAnchor>
  <xdr:twoCellAnchor>
    <xdr:from>
      <xdr:col>1</xdr:col>
      <xdr:colOff>304800</xdr:colOff>
      <xdr:row>21</xdr:row>
      <xdr:rowOff>38100</xdr:rowOff>
    </xdr:from>
    <xdr:to>
      <xdr:col>6</xdr:col>
      <xdr:colOff>0</xdr:colOff>
      <xdr:row>31</xdr:row>
      <xdr:rowOff>64770</xdr:rowOff>
    </xdr:to>
    <xdr:graphicFrame macro="">
      <xdr:nvGraphicFramePr>
        <xdr:cNvPr id="16" name="% OF FLASH, OS, RP - AREA">
          <a:extLst>
            <a:ext uri="{FF2B5EF4-FFF2-40B4-BE49-F238E27FC236}">
              <a16:creationId xmlns:a16="http://schemas.microsoft.com/office/drawing/2014/main" id="{1DCA95E9-B5A4-4C67-BA0F-1E3D063C9D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304800</xdr:colOff>
      <xdr:row>21</xdr:row>
      <xdr:rowOff>38100</xdr:rowOff>
    </xdr:from>
    <xdr:to>
      <xdr:col>6</xdr:col>
      <xdr:colOff>0</xdr:colOff>
      <xdr:row>31</xdr:row>
      <xdr:rowOff>64770</xdr:rowOff>
    </xdr:to>
    <xdr:graphicFrame macro="">
      <xdr:nvGraphicFramePr>
        <xdr:cNvPr id="25" name="% OF FLASH, OS, RP - COL" hidden="1">
          <a:extLst>
            <a:ext uri="{FF2B5EF4-FFF2-40B4-BE49-F238E27FC236}">
              <a16:creationId xmlns:a16="http://schemas.microsoft.com/office/drawing/2014/main" id="{B5A2D451-ADC2-41B2-97BD-0A54CD4337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304799</xdr:colOff>
      <xdr:row>32</xdr:row>
      <xdr:rowOff>47625</xdr:rowOff>
    </xdr:from>
    <xdr:to>
      <xdr:col>5</xdr:col>
      <xdr:colOff>609599</xdr:colOff>
      <xdr:row>42</xdr:row>
      <xdr:rowOff>74295</xdr:rowOff>
    </xdr:to>
    <xdr:graphicFrame macro="">
      <xdr:nvGraphicFramePr>
        <xdr:cNvPr id="24" name="AVG TRIES PER ASCENT">
          <a:extLst>
            <a:ext uri="{FF2B5EF4-FFF2-40B4-BE49-F238E27FC236}">
              <a16:creationId xmlns:a16="http://schemas.microsoft.com/office/drawing/2014/main" id="{4C8CA6BD-6034-47A5-B7A9-5D4AAB1FB3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314325</xdr:colOff>
      <xdr:row>10</xdr:row>
      <xdr:rowOff>38100</xdr:rowOff>
    </xdr:from>
    <xdr:to>
      <xdr:col>6</xdr:col>
      <xdr:colOff>9525</xdr:colOff>
      <xdr:row>20</xdr:row>
      <xdr:rowOff>64770</xdr:rowOff>
    </xdr:to>
    <xdr:graphicFrame macro="">
      <xdr:nvGraphicFramePr>
        <xdr:cNvPr id="17" name="GRADES - BARS">
          <a:extLst>
            <a:ext uri="{FF2B5EF4-FFF2-40B4-BE49-F238E27FC236}">
              <a16:creationId xmlns:a16="http://schemas.microsoft.com/office/drawing/2014/main" id="{87814E02-32E1-42CE-81AF-47DD15DD99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295275</xdr:colOff>
      <xdr:row>9</xdr:row>
      <xdr:rowOff>104775</xdr:rowOff>
    </xdr:from>
    <xdr:to>
      <xdr:col>5</xdr:col>
      <xdr:colOff>600075</xdr:colOff>
      <xdr:row>20</xdr:row>
      <xdr:rowOff>76200</xdr:rowOff>
    </xdr:to>
    <xdr:graphicFrame macro="">
      <xdr:nvGraphicFramePr>
        <xdr:cNvPr id="3" name="GRADES - PIE" hidden="1">
          <a:extLst>
            <a:ext uri="{FF2B5EF4-FFF2-40B4-BE49-F238E27FC236}">
              <a16:creationId xmlns:a16="http://schemas.microsoft.com/office/drawing/2014/main" id="{756429E7-F27A-46FC-B3BB-239F03A371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304800</xdr:colOff>
      <xdr:row>9</xdr:row>
      <xdr:rowOff>95250</xdr:rowOff>
    </xdr:from>
    <xdr:to>
      <xdr:col>6</xdr:col>
      <xdr:colOff>0</xdr:colOff>
      <xdr:row>20</xdr:row>
      <xdr:rowOff>66675</xdr:rowOff>
    </xdr:to>
    <xdr:graphicFrame macro="">
      <xdr:nvGraphicFramePr>
        <xdr:cNvPr id="6" name="GRADES - PYRAMID" hidden="1">
          <a:extLst>
            <a:ext uri="{FF2B5EF4-FFF2-40B4-BE49-F238E27FC236}">
              <a16:creationId xmlns:a16="http://schemas.microsoft.com/office/drawing/2014/main" id="{2104439C-A11B-451C-9452-1E55A401E2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314326</xdr:colOff>
      <xdr:row>27</xdr:row>
      <xdr:rowOff>19050</xdr:rowOff>
    </xdr:from>
    <xdr:to>
      <xdr:col>6</xdr:col>
      <xdr:colOff>9526</xdr:colOff>
      <xdr:row>42</xdr:row>
      <xdr:rowOff>59055</xdr:rowOff>
    </xdr:to>
    <xdr:graphicFrame macro="">
      <xdr:nvGraphicFramePr>
        <xdr:cNvPr id="32" name="NUMBER OF TRIES - HIST" hidden="1">
          <a:extLst>
            <a:ext uri="{FF2B5EF4-FFF2-40B4-BE49-F238E27FC236}">
              <a16:creationId xmlns:a16="http://schemas.microsoft.com/office/drawing/2014/main" id="{823E08BB-3398-4FEA-9102-2EDCE7B10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400050</xdr:colOff>
      <xdr:row>6</xdr:row>
      <xdr:rowOff>76200</xdr:rowOff>
    </xdr:from>
    <xdr:to>
      <xdr:col>13</xdr:col>
      <xdr:colOff>64770</xdr:colOff>
      <xdr:row>43</xdr:row>
      <xdr:rowOff>28575</xdr:rowOff>
    </xdr:to>
    <xdr:sp macro="" textlink="">
      <xdr:nvSpPr>
        <xdr:cNvPr id="19" name="SHAPE TIME">
          <a:extLst>
            <a:ext uri="{FF2B5EF4-FFF2-40B4-BE49-F238E27FC236}">
              <a16:creationId xmlns:a16="http://schemas.microsoft.com/office/drawing/2014/main" id="{B9EA52CF-D35B-4A8C-A24C-94760A17BAE8}"/>
            </a:ext>
          </a:extLst>
        </xdr:cNvPr>
        <xdr:cNvSpPr/>
      </xdr:nvSpPr>
      <xdr:spPr bwMode="auto">
        <a:xfrm>
          <a:off x="4057650" y="1209675"/>
          <a:ext cx="3931920" cy="5943600"/>
        </a:xfrm>
        <a:prstGeom prst="roundRect">
          <a:avLst>
            <a:gd name="adj" fmla="val 2940"/>
          </a:avLst>
        </a:prstGeom>
        <a:solidFill>
          <a:schemeClr val="accent6">
            <a:lumMod val="75000"/>
            <a:alpha val="70000"/>
          </a:schemeClr>
        </a:solidFill>
        <a:ln w="9525" cap="flat" cmpd="sng" algn="ctr">
          <a:noFill/>
          <a:prstDash val="solid"/>
          <a:round/>
          <a:headEnd type="none" w="med" len="med"/>
          <a:tailEnd type="none" w="med" len="med"/>
        </a:ln>
        <a:effectLst/>
      </xdr:spPr>
      <xdr:txBody>
        <a:bodyPr vertOverflow="clip" wrap="square" lIns="18288" tIns="0" rIns="0" bIns="0" rtlCol="0" anchor="t" upright="1"/>
        <a:lstStyle/>
        <a:p>
          <a:pPr algn="ctr"/>
          <a:r>
            <a:rPr lang="en-US" sz="2400" b="1">
              <a:solidFill>
                <a:schemeClr val="bg1"/>
              </a:solidFill>
            </a:rPr>
            <a:t>TIME</a:t>
          </a:r>
        </a:p>
      </xdr:txBody>
    </xdr:sp>
    <xdr:clientData/>
  </xdr:twoCellAnchor>
  <xdr:twoCellAnchor>
    <xdr:from>
      <xdr:col>6</xdr:col>
      <xdr:colOff>523873</xdr:colOff>
      <xdr:row>27</xdr:row>
      <xdr:rowOff>76200</xdr:rowOff>
    </xdr:from>
    <xdr:to>
      <xdr:col>12</xdr:col>
      <xdr:colOff>523873</xdr:colOff>
      <xdr:row>42</xdr:row>
      <xdr:rowOff>87630</xdr:rowOff>
    </xdr:to>
    <xdr:graphicFrame macro="">
      <xdr:nvGraphicFramePr>
        <xdr:cNvPr id="34" name="MONTHS - HIST">
          <a:extLst>
            <a:ext uri="{FF2B5EF4-FFF2-40B4-BE49-F238E27FC236}">
              <a16:creationId xmlns:a16="http://schemas.microsoft.com/office/drawing/2014/main" id="{67AAF358-4A88-4EF2-90B9-DA57A6DB8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533400</xdr:colOff>
      <xdr:row>9</xdr:row>
      <xdr:rowOff>95250</xdr:rowOff>
    </xdr:from>
    <xdr:to>
      <xdr:col>12</xdr:col>
      <xdr:colOff>533400</xdr:colOff>
      <xdr:row>26</xdr:row>
      <xdr:rowOff>85725</xdr:rowOff>
    </xdr:to>
    <xdr:graphicFrame macro="">
      <xdr:nvGraphicFramePr>
        <xdr:cNvPr id="33" name="YEARS - HIST">
          <a:extLst>
            <a:ext uri="{FF2B5EF4-FFF2-40B4-BE49-F238E27FC236}">
              <a16:creationId xmlns:a16="http://schemas.microsoft.com/office/drawing/2014/main" id="{59939449-3C2B-4B87-BA75-EA818BFDC6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285749</xdr:colOff>
      <xdr:row>6</xdr:row>
      <xdr:rowOff>85724</xdr:rowOff>
    </xdr:from>
    <xdr:to>
      <xdr:col>26</xdr:col>
      <xdr:colOff>133349</xdr:colOff>
      <xdr:row>20</xdr:row>
      <xdr:rowOff>13334</xdr:rowOff>
    </xdr:to>
    <xdr:sp macro="" textlink="">
      <xdr:nvSpPr>
        <xdr:cNvPr id="22" name="SHAPE HABITS">
          <a:extLst>
            <a:ext uri="{FF2B5EF4-FFF2-40B4-BE49-F238E27FC236}">
              <a16:creationId xmlns:a16="http://schemas.microsoft.com/office/drawing/2014/main" id="{6A219843-E070-4387-A839-FC9093BEB3BA}"/>
            </a:ext>
          </a:extLst>
        </xdr:cNvPr>
        <xdr:cNvSpPr/>
      </xdr:nvSpPr>
      <xdr:spPr bwMode="auto">
        <a:xfrm>
          <a:off x="8210549" y="1219199"/>
          <a:ext cx="7772400" cy="2194560"/>
        </a:xfrm>
        <a:prstGeom prst="roundRect">
          <a:avLst>
            <a:gd name="adj" fmla="val 4907"/>
          </a:avLst>
        </a:prstGeom>
        <a:solidFill>
          <a:srgbClr val="7030A0">
            <a:alpha val="70000"/>
          </a:srgbClr>
        </a:solidFill>
        <a:ln w="9525" cap="flat" cmpd="sng" algn="ctr">
          <a:noFill/>
          <a:prstDash val="solid"/>
          <a:round/>
          <a:headEnd type="none" w="med" len="med"/>
          <a:tailEnd type="none" w="med" len="med"/>
        </a:ln>
        <a:effectLst/>
      </xdr:spPr>
      <xdr:txBody>
        <a:bodyPr vertOverflow="clip" wrap="square" lIns="18288" tIns="0" rIns="0" bIns="0" rtlCol="0" anchor="t" upright="1"/>
        <a:lstStyle/>
        <a:p>
          <a:pPr algn="ctr"/>
          <a:r>
            <a:rPr lang="en-US" sz="2400" b="1">
              <a:solidFill>
                <a:schemeClr val="bg1"/>
              </a:solidFill>
            </a:rPr>
            <a:t>HABITS </a:t>
          </a:r>
          <a:r>
            <a:rPr lang="en-US" sz="2400" b="1" baseline="0">
              <a:solidFill>
                <a:schemeClr val="bg1"/>
              </a:solidFill>
            </a:rPr>
            <a:t>&amp; PREFERENCES</a:t>
          </a:r>
          <a:endParaRPr lang="en-US" sz="2400" b="1">
            <a:solidFill>
              <a:schemeClr val="bg1"/>
            </a:solidFill>
          </a:endParaRPr>
        </a:p>
      </xdr:txBody>
    </xdr:sp>
    <xdr:clientData/>
  </xdr:twoCellAnchor>
  <xdr:twoCellAnchor>
    <xdr:from>
      <xdr:col>13</xdr:col>
      <xdr:colOff>390525</xdr:colOff>
      <xdr:row>9</xdr:row>
      <xdr:rowOff>38100</xdr:rowOff>
    </xdr:from>
    <xdr:to>
      <xdr:col>17</xdr:col>
      <xdr:colOff>329565</xdr:colOff>
      <xdr:row>19</xdr:row>
      <xdr:rowOff>64770</xdr:rowOff>
    </xdr:to>
    <xdr:graphicFrame macro="">
      <xdr:nvGraphicFramePr>
        <xdr:cNvPr id="5" name="ASCENT PER HEIGHT - BARS">
          <a:extLst>
            <a:ext uri="{FF2B5EF4-FFF2-40B4-BE49-F238E27FC236}">
              <a16:creationId xmlns:a16="http://schemas.microsoft.com/office/drawing/2014/main" id="{7BF2E903-E3E5-4578-9079-37D29AF461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447674</xdr:colOff>
      <xdr:row>9</xdr:row>
      <xdr:rowOff>38100</xdr:rowOff>
    </xdr:from>
    <xdr:to>
      <xdr:col>21</xdr:col>
      <xdr:colOff>569594</xdr:colOff>
      <xdr:row>19</xdr:row>
      <xdr:rowOff>64770</xdr:rowOff>
    </xdr:to>
    <xdr:graphicFrame macro="">
      <xdr:nvGraphicFramePr>
        <xdr:cNvPr id="31" name="PARTNERS - HIST">
          <a:extLst>
            <a:ext uri="{FF2B5EF4-FFF2-40B4-BE49-F238E27FC236}">
              <a16:creationId xmlns:a16="http://schemas.microsoft.com/office/drawing/2014/main" id="{F118D34E-3889-49DE-824E-67ABA808AD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285751</xdr:colOff>
      <xdr:row>21</xdr:row>
      <xdr:rowOff>19049</xdr:rowOff>
    </xdr:from>
    <xdr:to>
      <xdr:col>26</xdr:col>
      <xdr:colOff>133351</xdr:colOff>
      <xdr:row>43</xdr:row>
      <xdr:rowOff>9524</xdr:rowOff>
    </xdr:to>
    <xdr:sp macro="" textlink="">
      <xdr:nvSpPr>
        <xdr:cNvPr id="21" name="SHAPES COUNTRIES">
          <a:extLst>
            <a:ext uri="{FF2B5EF4-FFF2-40B4-BE49-F238E27FC236}">
              <a16:creationId xmlns:a16="http://schemas.microsoft.com/office/drawing/2014/main" id="{07C4E6F5-191C-4AF6-9B80-6B9082440F2C}"/>
            </a:ext>
          </a:extLst>
        </xdr:cNvPr>
        <xdr:cNvSpPr/>
      </xdr:nvSpPr>
      <xdr:spPr bwMode="auto">
        <a:xfrm>
          <a:off x="8210551" y="3581399"/>
          <a:ext cx="7772400" cy="3552825"/>
        </a:xfrm>
        <a:prstGeom prst="roundRect">
          <a:avLst>
            <a:gd name="adj" fmla="val 3171"/>
          </a:avLst>
        </a:prstGeom>
        <a:solidFill>
          <a:srgbClr val="C00000">
            <a:alpha val="70000"/>
          </a:srgbClr>
        </a:solidFill>
        <a:ln w="9525" cap="flat" cmpd="sng" algn="ctr">
          <a:noFill/>
          <a:prstDash val="solid"/>
          <a:round/>
          <a:headEnd type="none" w="med" len="med"/>
          <a:tailEnd type="none" w="med" len="med"/>
        </a:ln>
        <a:effectLst/>
      </xdr:spPr>
      <xdr:txBody>
        <a:bodyPr vertOverflow="clip" wrap="square" lIns="18288" tIns="0" rIns="0" bIns="0" rtlCol="0" anchor="t" upright="1"/>
        <a:lstStyle/>
        <a:p>
          <a:pPr algn="ctr"/>
          <a:r>
            <a:rPr lang="en-US" sz="2400" b="1">
              <a:solidFill>
                <a:schemeClr val="bg1"/>
              </a:solidFill>
            </a:rPr>
            <a:t>                                                         COUNTRIES &amp; PLACES</a:t>
          </a:r>
        </a:p>
      </xdr:txBody>
    </xdr:sp>
    <xdr:clientData/>
  </xdr:twoCellAnchor>
  <xdr:twoCellAnchor>
    <xdr:from>
      <xdr:col>20</xdr:col>
      <xdr:colOff>180975</xdr:colOff>
      <xdr:row>24</xdr:row>
      <xdr:rowOff>28575</xdr:rowOff>
    </xdr:from>
    <xdr:to>
      <xdr:col>25</xdr:col>
      <xdr:colOff>607695</xdr:colOff>
      <xdr:row>42</xdr:row>
      <xdr:rowOff>66675</xdr:rowOff>
    </xdr:to>
    <xdr:graphicFrame macro="">
      <xdr:nvGraphicFramePr>
        <xdr:cNvPr id="13" name="FAVORITE CRAGS - PIE">
          <a:extLst>
            <a:ext uri="{FF2B5EF4-FFF2-40B4-BE49-F238E27FC236}">
              <a16:creationId xmlns:a16="http://schemas.microsoft.com/office/drawing/2014/main" id="{82DF5BF3-B8EA-4AA1-BF34-978CB8C391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20</xdr:col>
      <xdr:colOff>180975</xdr:colOff>
      <xdr:row>24</xdr:row>
      <xdr:rowOff>133350</xdr:rowOff>
    </xdr:from>
    <xdr:to>
      <xdr:col>25</xdr:col>
      <xdr:colOff>607695</xdr:colOff>
      <xdr:row>41</xdr:row>
      <xdr:rowOff>114300</xdr:rowOff>
    </xdr:to>
    <xdr:graphicFrame macro="">
      <xdr:nvGraphicFramePr>
        <xdr:cNvPr id="15" name="FAVORITE CRAGS - HIST" hidden="1">
          <a:extLst>
            <a:ext uri="{FF2B5EF4-FFF2-40B4-BE49-F238E27FC236}">
              <a16:creationId xmlns:a16="http://schemas.microsoft.com/office/drawing/2014/main" id="{FDF1097C-CD6C-47CC-9371-19C2EB82FA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13</xdr:col>
      <xdr:colOff>409575</xdr:colOff>
      <xdr:row>21</xdr:row>
      <xdr:rowOff>123824</xdr:rowOff>
    </xdr:from>
    <xdr:to>
      <xdr:col>20</xdr:col>
      <xdr:colOff>57150</xdr:colOff>
      <xdr:row>42</xdr:row>
      <xdr:rowOff>66674</xdr:rowOff>
    </xdr:to>
    <mc:AlternateContent xmlns:mc="http://schemas.openxmlformats.org/markup-compatibility/2006">
      <mc:Choice xmlns:cx4="http://schemas.microsoft.com/office/drawing/2016/5/10/chartex" Requires="cx4">
        <xdr:graphicFrame macro="">
          <xdr:nvGraphicFramePr>
            <xdr:cNvPr id="9" name="MAP">
              <a:extLst>
                <a:ext uri="{FF2B5EF4-FFF2-40B4-BE49-F238E27FC236}">
                  <a16:creationId xmlns:a16="http://schemas.microsoft.com/office/drawing/2014/main" id="{75DD9675-E223-4B75-9C97-33ECB09BC06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8124825" y="3524249"/>
              <a:ext cx="3914775" cy="334327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14</xdr:col>
      <xdr:colOff>552450</xdr:colOff>
      <xdr:row>23</xdr:row>
      <xdr:rowOff>114300</xdr:rowOff>
    </xdr:from>
    <xdr:to>
      <xdr:col>19</xdr:col>
      <xdr:colOff>66675</xdr:colOff>
      <xdr:row>40</xdr:row>
      <xdr:rowOff>104775</xdr:rowOff>
    </xdr:to>
    <xdr:graphicFrame macro="">
      <xdr:nvGraphicFramePr>
        <xdr:cNvPr id="30" name="COUNTRIES - PIE" hidden="1">
          <a:extLst>
            <a:ext uri="{FF2B5EF4-FFF2-40B4-BE49-F238E27FC236}">
              <a16:creationId xmlns:a16="http://schemas.microsoft.com/office/drawing/2014/main" id="{CAF06053-0CF7-4605-AA0B-CBCD580B00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22</xdr:col>
      <xdr:colOff>76200</xdr:colOff>
      <xdr:row>9</xdr:row>
      <xdr:rowOff>38100</xdr:rowOff>
    </xdr:from>
    <xdr:to>
      <xdr:col>26</xdr:col>
      <xdr:colOff>15240</xdr:colOff>
      <xdr:row>19</xdr:row>
      <xdr:rowOff>64770</xdr:rowOff>
    </xdr:to>
    <xdr:graphicFrame macro="">
      <xdr:nvGraphicFramePr>
        <xdr:cNvPr id="27" name="PARTNERS - HIST">
          <a:extLst>
            <a:ext uri="{FF2B5EF4-FFF2-40B4-BE49-F238E27FC236}">
              <a16:creationId xmlns:a16="http://schemas.microsoft.com/office/drawing/2014/main" id="{549408C3-21FF-48CB-89A2-8637AA5C00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19</xdr:col>
      <xdr:colOff>9525</xdr:colOff>
      <xdr:row>5</xdr:row>
      <xdr:rowOff>0</xdr:rowOff>
    </xdr:from>
    <xdr:to>
      <xdr:col>27</xdr:col>
      <xdr:colOff>247650</xdr:colOff>
      <xdr:row>21</xdr:row>
      <xdr:rowOff>152400</xdr:rowOff>
    </xdr:to>
    <xdr:graphicFrame macro="">
      <xdr:nvGraphicFramePr>
        <xdr:cNvPr id="8" name="Chart 7">
          <a:extLst>
            <a:ext uri="{FF2B5EF4-FFF2-40B4-BE49-F238E27FC236}">
              <a16:creationId xmlns:a16="http://schemas.microsoft.com/office/drawing/2014/main" id="{4CB546D5-B378-48F0-B363-DA14B4875E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59474652774" backgroundQuery="1" createdVersion="8" refreshedVersion="8" minRefreshableVersion="3" recordCount="0" supportSubquery="1" supportAdvancedDrill="1" xr:uid="{41CBC2E3-029F-4CDD-BB4A-12EE1AD892B8}">
  <cacheSource type="external" connectionId="1"/>
  <cacheFields count="4">
    <cacheField name="[SportClimbing].[Belayer].[Belayer]" caption="Belayer" numFmtId="0" hierarchy="16" level="1">
      <sharedItems count="5">
        <s v="Asier"/>
        <s v="Betka"/>
        <s v="Chris Awe"/>
        <s v="Nadine"/>
        <s v="Tibor"/>
      </sharedItems>
    </cacheField>
    <cacheField name="[Measures].[Count of Belayer]" caption="Count of Belayer" numFmtId="0" hierarchy="26" level="32767"/>
    <cacheField name="[SportClimbing].[Year].[Year]" caption="Year" numFmtId="0" hierarchy="8" level="1">
      <sharedItems containsSemiMixedTypes="0" containsNonDate="0" containsString="0"/>
    </cacheField>
    <cacheField name="[SportClimbing].[Date_filter].[Date_filter]" caption="Date_filter" numFmtId="0" hierarchy="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2" memberValueDatatype="11" unbalanced="0">
      <fieldsUsage count="2">
        <fieldUsage x="-1"/>
        <fieldUsage x="3"/>
      </fieldsUsage>
    </cacheHierarchy>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2" memberValueDatatype="130" unbalanced="0"/>
    <cacheHierarchy uniqueName="[SportClimbing].[Year]" caption="Year" attribute="1" defaultMemberUniqueName="[SportClimbing].[Year].[All]" allUniqueName="[SportClimbing].[Year].[All]" dimensionUniqueName="[SportClimbing]" displayFolder="" count="2" memberValueDatatype="20" unbalanced="0">
      <fieldsUsage count="2">
        <fieldUsage x="-1"/>
        <fieldUsage x="2"/>
      </fieldsUsage>
    </cacheHierarchy>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0"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0"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0"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0"/>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0"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0" memberValueDatatype="20" unbalanced="0"/>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69637384261" backgroundQuery="1" createdVersion="8" refreshedVersion="8" minRefreshableVersion="3" recordCount="0" supportSubquery="1" supportAdvancedDrill="1" xr:uid="{57DE6C56-EBC5-4343-B032-5865A7A552CE}">
  <cacheSource type="external" connectionId="1"/>
  <cacheFields count="3">
    <cacheField name="[SportClimbing].[Belayer].[Belayer]" caption="Belayer" numFmtId="0" hierarchy="16" level="1">
      <sharedItems count="10">
        <s v="Angel"/>
        <s v="Bernardo"/>
        <s v="Chris Awe"/>
        <s v="Gustavo"/>
        <s v="Guy"/>
        <s v="Henry"/>
        <s v="Kathy"/>
        <s v="Lena"/>
        <s v="Tibor"/>
        <s v="Yoel"/>
      </sharedItems>
    </cacheField>
    <cacheField name="[Measures].[Count of Belayer]" caption="Count of Belayer" numFmtId="0" hierarchy="26" level="32767"/>
    <cacheField name="[Years].[YEARS].[YEARS]" caption="YEARS" numFmtId="0" hierarchy="20"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0"/>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69638310185" backgroundQuery="1" createdVersion="8" refreshedVersion="8" minRefreshableVersion="3" recordCount="0" supportSubquery="1" supportAdvancedDrill="1" xr:uid="{1F882D17-6359-4C52-A0EF-F535B1A5BB4A}">
  <cacheSource type="external" connectionId="1"/>
  <cacheFields count="2">
    <cacheField name="[Measures].[Count of Belayer]" caption="Count of Belayer" numFmtId="0" hierarchy="26" level="32767"/>
    <cacheField name="[Years].[YEARS].[YEARS]" caption="YEARS" numFmtId="0" hierarchy="20" level="1">
      <sharedItems containsSemiMixedTypes="0" containsString="0" containsNumber="1" containsInteger="1" minValue="2006" maxValue="2024" count="19">
        <n v="2006"/>
        <n v="2007"/>
        <n v="2008"/>
        <n v="2009"/>
        <n v="2010"/>
        <n v="2011"/>
        <n v="2012"/>
        <n v="2013"/>
        <n v="2014"/>
        <n v="2015"/>
        <n v="2016"/>
        <n v="2017"/>
        <n v="2018"/>
        <n v="2019"/>
        <n v="2020"/>
        <n v="2021"/>
        <n v="2022"/>
        <n v="2023"/>
        <n v="2024"/>
      </sharedItems>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1"/>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69639236109" backgroundQuery="1" createdVersion="8" refreshedVersion="8" minRefreshableVersion="3" recordCount="0" supportSubquery="1" supportAdvancedDrill="1" xr:uid="{DBD749E6-8D70-41D8-A8CC-84C599EC1F06}">
  <cacheSource type="external" connectionId="1"/>
  <cacheFields count="4">
    <cacheField name="[Measures].[Count of Belayer]" caption="Count of Belayer" numFmtId="0" hierarchy="26" level="32767"/>
    <cacheField name="[SportClimbing].[Month].[Month]" caption="Month" numFmtId="0" hierarchy="7" level="1">
      <sharedItems count="12">
        <s v="Apr"/>
        <s v="Aug"/>
        <s v="Dec"/>
        <s v="Feb"/>
        <s v="Jan"/>
        <s v="Jul"/>
        <s v="Jun"/>
        <s v="Mar"/>
        <s v="May"/>
        <s v="Nov"/>
        <s v="Oct"/>
        <s v="Sep"/>
      </sharedItems>
    </cacheField>
    <cacheField name="[MONTHS].[MONTHS 2].[MONTHS 2]" caption="MONTHS 2" numFmtId="0" hierarchy="2" level="1">
      <sharedItems count="12">
        <s v="Jan"/>
        <s v="Feb"/>
        <s v="Mar"/>
        <s v="Apr"/>
        <s v="May"/>
        <s v="Jun"/>
        <s v="Jul"/>
        <s v="Aug"/>
        <s v="Sep"/>
        <s v="Oct"/>
        <s v="Nov"/>
        <s v="Dec"/>
      </sharedItems>
    </cacheField>
    <cacheField name="[Years].[YEARS].[YEARS]" caption="YEARS" numFmtId="0" hierarchy="20"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2"/>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2" memberValueDatatype="130" unbalanced="0">
      <fieldsUsage count="2">
        <fieldUsage x="-1"/>
        <fieldUsage x="1"/>
      </fieldsUsage>
    </cacheHierarchy>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3"/>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69639814817" backgroundQuery="1" createdVersion="8" refreshedVersion="8" minRefreshableVersion="3" recordCount="0" supportSubquery="1" supportAdvancedDrill="1" xr:uid="{7CC608A1-3AC3-47C8-874D-083349D65011}">
  <cacheSource type="external" connectionId="1"/>
  <cacheFields count="3">
    <cacheField name="[SportClimbing].[Crag].[Crag]" caption="Crag" numFmtId="0" hierarchy="12" level="1">
      <sharedItems count="10">
        <s v="Arbolí"/>
        <s v="Chulilla"/>
        <s v="Font Soleia"/>
        <s v="Garraf"/>
        <s v="Gelida"/>
        <s v="Grau dels matxos"/>
        <s v="Mallorca"/>
        <s v="Margalef"/>
        <s v="Martinswand"/>
        <s v="Siurana"/>
      </sharedItems>
    </cacheField>
    <cacheField name="[Measures].[Count of Belayer]" caption="Count of Belayer" numFmtId="0" hierarchy="26" level="32767"/>
    <cacheField name="[Years].[YEARS].[YEARS]" caption="YEARS" numFmtId="0" hierarchy="20"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0"/>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69640393517" backgroundQuery="1" createdVersion="8" refreshedVersion="8" minRefreshableVersion="3" recordCount="0" supportSubquery="1" supportAdvancedDrill="1" xr:uid="{20807ACE-EF13-49B7-9C50-6151DA6E539D}">
  <cacheSource type="external" connectionId="1"/>
  <cacheFields count="3">
    <cacheField name="[SportClimbing].[Country].[Country]" caption="Country" numFmtId="0" hierarchy="11" level="1">
      <sharedItems count="6">
        <s v="Austria"/>
        <s v="France"/>
        <s v="Germany"/>
        <s v="Italy"/>
        <s v="Portugal"/>
        <s v="Spain"/>
      </sharedItems>
    </cacheField>
    <cacheField name="[Measures].[Count of Belayer]" caption="Count of Belayer" numFmtId="0" hierarchy="26" level="32767"/>
    <cacheField name="[Years].[YEARS].[YEARS]" caption="YEARS" numFmtId="0" hierarchy="20"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2" memberValueDatatype="130" unbalanced="0">
      <fieldsUsage count="2">
        <fieldUsage x="-1"/>
        <fieldUsage x="0"/>
      </fieldsUsage>
    </cacheHierarchy>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69641203702" backgroundQuery="1" createdVersion="8" refreshedVersion="8" minRefreshableVersion="3" recordCount="0" supportSubquery="1" supportAdvancedDrill="1" xr:uid="{0C738BFB-A475-4821-BAAC-6F97E7E0D64B}">
  <cacheSource type="external" connectionId="1"/>
  <cacheFields count="3">
    <cacheField name="[SportClimbing].[Total number of tries].[Total number of tries]" caption="Total number of tries" numFmtId="0" hierarchy="17" level="1">
      <sharedItems count="13">
        <s v="10"/>
        <s v="12"/>
        <s v="14"/>
        <s v="2"/>
        <s v="3"/>
        <s v="4"/>
        <s v="5"/>
        <s v="50"/>
        <s v="6"/>
        <s v="7"/>
        <s v="8"/>
        <s v="flash"/>
        <s v="onsight"/>
      </sharedItems>
    </cacheField>
    <cacheField name="[Measures].[Count of Belayer]" caption="Count of Belayer" numFmtId="0" hierarchy="26" level="32767"/>
    <cacheField name="[Years].[YEARS].[YEARS]" caption="YEARS" numFmtId="0" hierarchy="20"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0"/>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69641898149" backgroundQuery="1" createdVersion="8" refreshedVersion="8" minRefreshableVersion="3" recordCount="0" supportSubquery="1" supportAdvancedDrill="1" xr:uid="{6C96952E-A342-429B-9021-FABFA00C7C2D}">
  <cacheSource type="external" connectionId="1"/>
  <cacheFields count="3">
    <cacheField name="[SportClimbing].[Grade].[Grade]" caption="Grade" numFmtId="0" hierarchy="10" level="1">
      <sharedItems count="6">
        <s v="7a"/>
        <s v="7a+"/>
        <s v="7b"/>
        <s v="7b+"/>
        <s v="7c"/>
        <s v="7c+"/>
      </sharedItems>
    </cacheField>
    <cacheField name="[Measures].[Count of Belayer]" caption="Count of Belayer" numFmtId="0" hierarchy="26" level="32767"/>
    <cacheField name="[Years].[YEARS].[YEARS]" caption="YEARS" numFmtId="0" hierarchy="20"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0"/>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69642361111" backgroundQuery="1" createdVersion="8" refreshedVersion="8" minRefreshableVersion="3" recordCount="0" supportSubquery="1" supportAdvancedDrill="1" xr:uid="{0B67CAF8-2EDA-4687-8EF0-53C89B0BC7A4}">
  <cacheSource type="external" connectionId="1"/>
  <cacheFields count="3">
    <cacheField name="[Measures].[Count of Belayer]" caption="Count of Belayer" numFmtId="0" hierarchy="26" level="32767"/>
    <cacheField name="[SportClimbing].[Height range (m)].[Height range (m)]" caption="Height range (m)" numFmtId="0" hierarchy="15" level="1">
      <sharedItems count="7">
        <s v="0-10"/>
        <s v="11-15"/>
        <s v="16-20"/>
        <s v="21-25"/>
        <s v="26-30"/>
        <s v="31-35"/>
        <s v="35+"/>
      </sharedItems>
    </cacheField>
    <cacheField name="[Years].[YEARS].[YEARS]" caption="YEARS" numFmtId="0" hierarchy="20"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1"/>
      </fieldsUsage>
    </cacheHierarchy>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69642939811" backgroundQuery="1" createdVersion="8" refreshedVersion="8" minRefreshableVersion="3" recordCount="0" supportSubquery="1" supportAdvancedDrill="1" xr:uid="{6CE7B693-E357-4194-90F1-A409FAD4A27C}">
  <cacheSource type="external" connectionId="1"/>
  <cacheFields count="3">
    <cacheField name="[SportClimbing].[onsight/flash/redpoint].[onsight/flash/redpoint]" caption="onsight/flash/redpoint" numFmtId="0" hierarchy="19" level="1">
      <sharedItems count="3">
        <s v="flash"/>
        <s v="onsight"/>
        <s v="redpoint"/>
      </sharedItems>
    </cacheField>
    <cacheField name="[Measures].[Count of Belayer]" caption="Count of Belayer" numFmtId="0" hierarchy="26" level="32767"/>
    <cacheField name="[Years].[YEARS].[YEARS]" caption="YEARS" numFmtId="0" hierarchy="20"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2" memberValueDatatype="130" unbalanced="0">
      <fieldsUsage count="2">
        <fieldUsage x="-1"/>
        <fieldUsage x="0"/>
      </fieldsUsage>
    </cacheHierarchy>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69647916668" backgroundQuery="1" createdVersion="8" refreshedVersion="8" minRefreshableVersion="3" recordCount="0" supportSubquery="1" supportAdvancedDrill="1" xr:uid="{34AAC4AA-AF88-4AD6-8649-5C38E4221176}">
  <cacheSource type="external" connectionId="1"/>
  <cacheFields count="3">
    <cacheField name="[SportClimbing].[Grade].[Grade]" caption="Grade" numFmtId="0" hierarchy="10" level="1">
      <sharedItems count="5">
        <s v="7a"/>
        <s v="7a+"/>
        <s v="7b"/>
        <s v="7b+"/>
        <s v="7c"/>
      </sharedItems>
    </cacheField>
    <cacheField name="[Measures].[Average of Tries num. only excl. outliers]" caption="Average of Tries num. only excl. outliers" numFmtId="0" hierarchy="28" level="32767"/>
    <cacheField name="[Years].[YEARS].[YEARS]" caption="YEARS" numFmtId="0" hierarchy="20"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0"/>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hidden="1">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oneField="1" hidden="1">
      <fieldsUsage count="1">
        <fieldUsage x="1"/>
      </fieldsUsage>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72769212961" backgroundQuery="1" createdVersion="8" refreshedVersion="8" minRefreshableVersion="3" recordCount="0" supportSubquery="1" supportAdvancedDrill="1" xr:uid="{C068A6E9-1389-452E-8C87-0945917E55BE}">
  <cacheSource type="external" connectionId="1"/>
  <cacheFields count="3">
    <cacheField name="[SportClimbing].[Grade].[Grade]" caption="Grade" numFmtId="0" hierarchy="10" level="1">
      <sharedItems count="6">
        <s v="7a"/>
        <s v="7a+"/>
        <s v="7b"/>
        <s v="7b+"/>
        <s v="7c"/>
        <s v="7c+"/>
      </sharedItems>
    </cacheField>
    <cacheField name="[Measures].[Count of Belayer]" caption="Count of Belayer" numFmtId="0" hierarchy="26" level="32767"/>
    <cacheField name="[SportClimbing].[onsight/flash/redpoint].[onsight/flash/redpoint]" caption="onsight/flash/redpoint" numFmtId="0" hierarchy="19" level="1">
      <sharedItems count="3">
        <s v="flash"/>
        <s v="onsight"/>
        <s v="redpoint"/>
      </sharedItems>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0"/>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0"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0"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0"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0"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2" memberValueDatatype="130" unbalanced="0">
      <fieldsUsage count="2">
        <fieldUsage x="-1"/>
        <fieldUsage x="2"/>
      </fieldsUsage>
    </cacheHierarchy>
    <cacheHierarchy uniqueName="[Years].[YEARS]" caption="YEARS" attribute="1" defaultMemberUniqueName="[Years].[YEARS].[All]" allUniqueName="[Years].[YEARS].[All]" dimensionUniqueName="[Years]" displayFolder="" count="0" memberValueDatatype="20" unbalanced="0"/>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5.858967361113" backgroundQuery="1" createdVersion="3" refreshedVersion="8" minRefreshableVersion="3" recordCount="0" supportSubquery="1" supportAdvancedDrill="1" xr:uid="{E91AF888-4556-4A75-AC8C-E57BB597ACF9}">
  <cacheSource type="external" connectionId="1">
    <extLst>
      <ext xmlns:x14="http://schemas.microsoft.com/office/spreadsheetml/2009/9/main" uri="{F057638F-6D5F-4e77-A914-E7F072B9BCA8}">
        <x14:sourceConnection name="ThisWorkbookDataModel"/>
      </ext>
    </extLst>
  </cacheSource>
  <cacheFields count="0"/>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hidden="1">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894310624"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894A69-AB97-4890-98C7-1F4FBCE4E20F}" name="Count per Belayer last 12 months" cacheId="179" applyNumberFormats="0" applyBorderFormats="0" applyFontFormats="0" applyPatternFormats="0" applyAlignmentFormats="0" applyWidthHeightFormats="1" dataCaption="Values" missingCaption="0" updatedVersion="8" minRefreshableVersion="3" visualTotals="0" useAutoFormatting="1" rowGrandTotals="0" colGrandTotals="0" itemPrintTitles="1" createdVersion="8" indent="0" showEmptyRow="1" showEmptyCol="1" outline="1" outlineData="1" multipleFieldFilters="0" chartFormat="3">
  <location ref="Q24:R29" firstHeaderRow="1" firstDataRow="1" firstDataCol="1" rowPageCount="1" colPageCount="1"/>
  <pivotFields count="4">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xis="axisPage" allDrilled="1" subtotalTop="0" showAll="0" dataSourceSort="1" defaultSubtotal="0" defaultAttributeDrillState="1"/>
  </pivotFields>
  <rowFields count="1">
    <field x="0"/>
  </rowFields>
  <rowItems count="5">
    <i>
      <x v="4"/>
    </i>
    <i>
      <x/>
    </i>
    <i>
      <x v="1"/>
    </i>
    <i>
      <x v="2"/>
    </i>
    <i>
      <x v="3"/>
    </i>
  </rowItems>
  <colItems count="1">
    <i/>
  </colItems>
  <pageFields count="1">
    <pageField fld="3" hier="5" name="[SportClimbing].[Date_filter].&amp;[True]" cap="True"/>
  </pageFields>
  <dataFields count="1">
    <dataField name="Count per Belayer" fld="1" subtotal="count" baseField="0" baseItem="0"/>
  </dataFields>
  <chartFormats count="1">
    <chartFormat chart="1" format="15" series="1">
      <pivotArea type="data" outline="0" fieldPosition="0">
        <references count="1">
          <reference field="4294967294" count="1" selected="0">
            <x v="0"/>
          </reference>
        </references>
      </pivotArea>
    </chartFormat>
  </chartFormats>
  <pivotHierarchies count="31">
    <pivotHierarchy dragToData="1"/>
    <pivotHierarchy dragToData="1"/>
    <pivotHierarchy dragToData="1"/>
    <pivotHierarchy dragToData="1"/>
    <pivotHierarchy dragToData="1"/>
    <pivotHierarchy multipleItemSelectionAllowed="1" dragToData="1">
      <members count="1" level="1">
        <member name="[SportClimbing].[Date_filter].&amp;[True]"/>
      </members>
    </pivotHierarchy>
    <pivotHierarchy dragToData="1"/>
    <pivotHierarchy dragToData="1"/>
    <pivotHierarchy multipleItemSelectionAllowed="1" dragToData="1">
      <members count="2" level="1">
        <member name="[SportClimbing].[Year].&amp;[2023]"/>
        <member name="[SportClimbing].[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Belayer"/>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26">
      <autoFilter ref="A1">
        <filterColumn colId="0">
          <top10 val="5" filterVal="5"/>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1493D59-E083-47DA-9D4D-1460B8EF9425}" name="% of flash, onsight, redpoint per grade" cacheId="245" applyNumberFormats="0" applyBorderFormats="0" applyFontFormats="0" applyPatternFormats="0" applyAlignmentFormats="0" applyWidthHeightFormats="1" dataCaption="Values" missingCaption="0" updatedVersion="8" minRefreshableVersion="3" visualTotals="0" useAutoFormatting="1" subtotalHiddenItems="1" rowGrandTotals="0" colGrandTotals="0" itemPrintTitles="1" createdVersion="8" indent="0" showEmptyRow="1" showEmptyCol="1" outline="1" outlineData="1" multipleFieldFilters="0" chartFormat="14">
  <location ref="A57:D64" firstHeaderRow="1" firstDataRow="2"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xis="axisCol" allDrilled="1" subtotalTop="0" showAll="0" dataSourceSort="1" defaultSubtotal="0" defaultAttributeDrillState="1">
      <items count="3">
        <item x="0"/>
        <item x="1"/>
        <item x="2"/>
      </items>
    </pivotField>
  </pivotFields>
  <rowFields count="1">
    <field x="0"/>
  </rowFields>
  <rowItems count="6">
    <i>
      <x/>
    </i>
    <i>
      <x v="1"/>
    </i>
    <i>
      <x v="2"/>
    </i>
    <i>
      <x v="3"/>
    </i>
    <i>
      <x v="4"/>
    </i>
    <i>
      <x v="5"/>
    </i>
  </rowItems>
  <colFields count="1">
    <field x="2"/>
  </colFields>
  <colItems count="3">
    <i>
      <x/>
    </i>
    <i>
      <x v="1"/>
    </i>
    <i>
      <x v="2"/>
    </i>
  </colItems>
  <dataFields count="1">
    <dataField name="% of flash, OS, RP per grade" fld="1" subtotal="count" showDataAs="percentOfRow" baseField="0" baseItem="2" numFmtId="9"/>
  </dataFields>
  <formats count="1">
    <format dxfId="9">
      <pivotArea outline="0" collapsedLevelsAreSubtotals="1" fieldPosition="0"/>
    </format>
  </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E063E9-D6AF-45AB-A3A6-85D172C304AD}" name="% of flash, onsight, redpoint" cacheId="236" applyNumberFormats="0" applyBorderFormats="0" applyFontFormats="0" applyPatternFormats="0" applyAlignmentFormats="0" applyWidthHeightFormats="1" dataCaption="Values" tag="ab1dea3c-0c36-415a-9a2b-781269620190" updatedVersion="8" minRefreshableVersion="3" useAutoFormatting="1" subtotalHiddenItems="1" itemPrintTitles="1" createdVersion="8" indent="0" outline="1" outlineData="1" multipleFieldFilters="0" chartFormat="5">
  <location ref="A41:B45"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 of flash, OS, RP" fld="1" subtotal="count" showDataAs="percentOfTotal" baseField="0" baseItem="0" numFmtId="165"/>
  </dataFields>
  <formats count="1">
    <format dxfId="10">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 of flash, OS, RP"/>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7E1BAAD-EE71-4690-8C7C-3D8BD3C5AED4}" name="Count per crag" cacheId="221" applyNumberFormats="0" applyBorderFormats="0" applyFontFormats="0" applyPatternFormats="0" applyAlignmentFormats="0" applyWidthHeightFormats="1" dataCaption="Values" tag="7775fffd-05a1-4d79-ab60-57ce118678dd" updatedVersion="8" minRefreshableVersion="3" visualTotals="0" useAutoFormatting="1" subtotalHiddenItems="1" itemPrintTitles="1" createdVersion="8" indent="0" outline="1" outlineData="1" multipleFieldFilters="0" chartFormat="6">
  <location ref="H4:I1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9"/>
    </i>
    <i>
      <x v="5"/>
    </i>
    <i>
      <x v="1"/>
    </i>
    <i>
      <x v="4"/>
    </i>
    <i>
      <x v="8"/>
    </i>
    <i>
      <x v="3"/>
    </i>
    <i>
      <x/>
    </i>
    <i>
      <x v="7"/>
    </i>
    <i>
      <x v="2"/>
    </i>
    <i>
      <x v="6"/>
    </i>
    <i t="grand">
      <x/>
    </i>
  </rowItems>
  <colItems count="1">
    <i/>
  </colItems>
  <dataFields count="1">
    <dataField name="Count per crag" fld="1" subtotal="count" baseField="0" baseItem="0"/>
  </dataFields>
  <chartFormats count="3">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crag"/>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4" iMeasureHier="26">
      <autoFilter ref="A1">
        <filterColumn colId="0">
          <top10 val="10" filterVal="10"/>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0185487-D7BE-4B84-AFCC-7C3B48452CAC}" name="Count per year" cacheId="215" applyNumberFormats="0" applyBorderFormats="0" applyFontFormats="0" applyPatternFormats="0" applyAlignmentFormats="0" applyWidthHeightFormats="1" dataCaption="Values" missingCaption="0" tag="cb0df60a-b4f8-41ac-a10c-5197c46cb96e" updatedVersion="8" minRefreshableVersion="3" useAutoFormatting="1" subtotalHiddenItems="1" itemPrintTitles="1" createdVersion="8" indent="0" showEmptyRow="1" outline="1" outlineData="1" multipleFieldFilters="0" chartFormat="5">
  <location ref="E4:F24" firstHeaderRow="1" firstDataRow="1" firstDataCol="1"/>
  <pivotFields count="2">
    <pivotField dataField="1" subtotalTop="0" showAll="0" defaultSubtotal="0"/>
    <pivotField axis="axisRow" allDrilled="1" subtotalTop="0" showAll="0" dataSourceSort="1" defaultSubtotal="0" defaultAttributeDrillState="1">
      <items count="19">
        <item x="0"/>
        <item x="1"/>
        <item x="2"/>
        <item x="3"/>
        <item x="4"/>
        <item x="5"/>
        <item x="6"/>
        <item x="7"/>
        <item x="8"/>
        <item x="9"/>
        <item x="10"/>
        <item x="11"/>
        <item x="12"/>
        <item x="13"/>
        <item x="14"/>
        <item x="15"/>
        <item x="16"/>
        <item x="17"/>
        <item x="18"/>
      </items>
    </pivotField>
  </pivotFields>
  <rowFields count="1">
    <field x="1"/>
  </rowFields>
  <rowItems count="20">
    <i>
      <x/>
    </i>
    <i>
      <x v="1"/>
    </i>
    <i>
      <x v="2"/>
    </i>
    <i>
      <x v="3"/>
    </i>
    <i>
      <x v="4"/>
    </i>
    <i>
      <x v="5"/>
    </i>
    <i>
      <x v="6"/>
    </i>
    <i>
      <x v="7"/>
    </i>
    <i>
      <x v="8"/>
    </i>
    <i>
      <x v="9"/>
    </i>
    <i>
      <x v="10"/>
    </i>
    <i>
      <x v="11"/>
    </i>
    <i>
      <x v="12"/>
    </i>
    <i>
      <x v="13"/>
    </i>
    <i>
      <x v="14"/>
    </i>
    <i>
      <x v="15"/>
    </i>
    <i>
      <x v="16"/>
    </i>
    <i>
      <x v="17"/>
    </i>
    <i>
      <x v="18"/>
    </i>
    <i t="grand">
      <x/>
    </i>
  </rowItems>
  <colItems count="1">
    <i/>
  </colItems>
  <dataFields count="1">
    <dataField name="Count per year" fld="0"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year"/>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DBC98BF-9FE9-4BAE-977B-1E0A69F19EA2}" name="Count per height" cacheId="233" applyNumberFormats="0" applyBorderFormats="0" applyFontFormats="0" applyPatternFormats="0" applyAlignmentFormats="0" applyWidthHeightFormats="1" dataCaption="Values" tag="de2ba060-8a73-417f-8ee1-f86ab1119aee" updatedVersion="8" minRefreshableVersion="3" useAutoFormatting="1" subtotalHiddenItems="1" itemPrintTitles="1" createdVersion="8" indent="0" outline="1" outlineData="1" multipleFieldFilters="0" chartFormat="9">
  <location ref="Q4:R12" firstHeaderRow="1" firstDataRow="1" firstDataCol="1"/>
  <pivotFields count="3">
    <pivotField dataField="1" subtotalTop="0" showAll="0" defaultSubtotal="0"/>
    <pivotField axis="axisRow" allDrilled="1" subtotalTop="0" showAll="0" sortType="ascending" defaultSubtotal="0" defaultAttributeDrillState="1">
      <items count="7">
        <item x="0"/>
        <item x="1"/>
        <item x="2"/>
        <item x="3"/>
        <item x="4"/>
        <item x="5"/>
        <item x="6"/>
      </items>
    </pivotField>
    <pivotField allDrilled="1" subtotalTop="0" showAll="0" dataSourceSort="1" defaultSubtotal="0" defaultAttributeDrillState="1"/>
  </pivotFields>
  <rowFields count="1">
    <field x="1"/>
  </rowFields>
  <rowItems count="8">
    <i>
      <x/>
    </i>
    <i>
      <x v="1"/>
    </i>
    <i>
      <x v="2"/>
    </i>
    <i>
      <x v="3"/>
    </i>
    <i>
      <x v="4"/>
    </i>
    <i>
      <x v="5"/>
    </i>
    <i>
      <x v="6"/>
    </i>
    <i t="grand">
      <x/>
    </i>
  </rowItems>
  <colItems count="1">
    <i/>
  </colItems>
  <dataFields count="1">
    <dataField name="Count per height" fld="0" subtotal="count" baseField="0" baseItem="0"/>
  </dataFields>
  <chartFormats count="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heigh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6E9829-7944-4354-B2AD-AC6DA8FF29C1}" name="Average of Tries num. only excl. outliers" cacheId="239" applyNumberFormats="0" applyBorderFormats="0" applyFontFormats="0" applyPatternFormats="0" applyAlignmentFormats="0" applyWidthHeightFormats="1" dataCaption="Values" tag="b6bef618-5ee3-4033-bc9f-da0ad76b62c8" updatedVersion="8" minRefreshableVersion="3" useAutoFormatting="1" subtotalHiddenItems="1" itemPrintTitles="1" createdVersion="8" indent="0" outline="1" outlineData="1" multipleFieldFilters="0" chartFormat="4">
  <location ref="A48:B54"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Avg Tries num. only excl. outliers" fld="1" subtotal="average" baseField="0" baseItem="0"/>
  </dataFields>
  <formats count="1">
    <format dxfId="11">
      <pivotArea outline="0" collapsedLevelsAreSubtotals="1" fieldPosition="0"/>
    </format>
  </formats>
  <chartFormats count="1">
    <chartFormat chart="3" format="5"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g Tries num. only excl. outliers"/>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2683C3-689D-44D3-BBB0-36623980704B}" name="Count per grade" cacheId="230" applyNumberFormats="0" applyBorderFormats="0" applyFontFormats="0" applyPatternFormats="0" applyAlignmentFormats="0" applyWidthHeightFormats="1" dataCaption="Values" tag="a184007c-ae66-4377-82bd-2234bdf27ab1" updatedVersion="8" minRefreshableVersion="3" useAutoFormatting="1" subtotalHiddenItems="1" itemPrintTitles="1" createdVersion="8" indent="0" showEmptyRow="1" showEmptyCol="1" outline="1" outlineData="1" multipleFieldFilters="0" chartFormat="12">
  <location ref="A4:B11"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Count per grade" fld="1" subtotal="count" baseField="0" baseItem="0"/>
  </dataFields>
  <chartFormats count="14">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0" count="1" selected="0">
            <x v="0"/>
          </reference>
        </references>
      </pivotArea>
    </chartFormat>
    <chartFormat chart="1" format="3">
      <pivotArea type="data" outline="0" fieldPosition="0">
        <references count="2">
          <reference field="4294967294" count="1" selected="0">
            <x v="0"/>
          </reference>
          <reference field="0" count="1" selected="0">
            <x v="1"/>
          </reference>
        </references>
      </pivotArea>
    </chartFormat>
    <chartFormat chart="1" format="4">
      <pivotArea type="data" outline="0" fieldPosition="0">
        <references count="2">
          <reference field="4294967294" count="1" selected="0">
            <x v="0"/>
          </reference>
          <reference field="0" count="1" selected="0">
            <x v="2"/>
          </reference>
        </references>
      </pivotArea>
    </chartFormat>
    <chartFormat chart="1" format="5">
      <pivotArea type="data" outline="0" fieldPosition="0">
        <references count="2">
          <reference field="4294967294" count="1" selected="0">
            <x v="0"/>
          </reference>
          <reference field="0" count="1" selected="0">
            <x v="3"/>
          </reference>
        </references>
      </pivotArea>
    </chartFormat>
    <chartFormat chart="1" format="6">
      <pivotArea type="data" outline="0" fieldPosition="0">
        <references count="2">
          <reference field="4294967294" count="1" selected="0">
            <x v="0"/>
          </reference>
          <reference field="0" count="1" selected="0">
            <x v="4"/>
          </reference>
        </references>
      </pivotArea>
    </chartFormat>
    <chartFormat chart="1" format="7">
      <pivotArea type="data" outline="0" fieldPosition="0">
        <references count="2">
          <reference field="4294967294" count="1" selected="0">
            <x v="0"/>
          </reference>
          <reference field="0" count="1" selected="0">
            <x v="5"/>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0" count="1" selected="0">
            <x v="0"/>
          </reference>
        </references>
      </pivotArea>
    </chartFormat>
    <chartFormat chart="2" format="10">
      <pivotArea type="data" outline="0" fieldPosition="0">
        <references count="2">
          <reference field="4294967294" count="1" selected="0">
            <x v="0"/>
          </reference>
          <reference field="0" count="1" selected="0">
            <x v="1"/>
          </reference>
        </references>
      </pivotArea>
    </chartFormat>
    <chartFormat chart="2" format="11">
      <pivotArea type="data" outline="0" fieldPosition="0">
        <references count="2">
          <reference field="4294967294" count="1" selected="0">
            <x v="0"/>
          </reference>
          <reference field="0" count="1" selected="0">
            <x v="2"/>
          </reference>
        </references>
      </pivotArea>
    </chartFormat>
    <chartFormat chart="2" format="12">
      <pivotArea type="data" outline="0" fieldPosition="0">
        <references count="2">
          <reference field="4294967294" count="1" selected="0">
            <x v="0"/>
          </reference>
          <reference field="0" count="1" selected="0">
            <x v="3"/>
          </reference>
        </references>
      </pivotArea>
    </chartFormat>
    <chartFormat chart="2" format="13">
      <pivotArea type="data" outline="0" fieldPosition="0">
        <references count="2">
          <reference field="4294967294" count="1" selected="0">
            <x v="0"/>
          </reference>
          <reference field="0" count="1" selected="0">
            <x v="4"/>
          </reference>
        </references>
      </pivotArea>
    </chartFormat>
    <chartFormat chart="2" format="14">
      <pivotArea type="data" outline="0" fieldPosition="0">
        <references count="2">
          <reference field="4294967294" count="1" selected="0">
            <x v="0"/>
          </reference>
          <reference field="0" count="1" selected="0">
            <x v="5"/>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grade"/>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D461478-45E1-46A8-BAF1-A78B55E57B6B}" name="Count per number of attempts" cacheId="227" applyNumberFormats="0" applyBorderFormats="0" applyFontFormats="0" applyPatternFormats="0" applyAlignmentFormats="0" applyWidthHeightFormats="1" dataCaption="Values" tag="339ec8ee-5db3-4392-9937-3fe0c7072333" updatedVersion="8" minRefreshableVersion="3" useAutoFormatting="1" subtotalHiddenItems="1" itemPrintTitles="1" createdVersion="8" indent="0" outline="1" outlineData="1" multipleFieldFilters="0" chartFormat="7">
  <location ref="A24:B38" firstHeaderRow="1" firstDataRow="1" firstDataCol="1"/>
  <pivotFields count="3">
    <pivotField axis="axisRow" allDrilled="1" subtotalTop="0" showAll="0" sortType="de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4">
    <i>
      <x v="3"/>
    </i>
    <i>
      <x v="12"/>
    </i>
    <i>
      <x v="11"/>
    </i>
    <i>
      <x v="4"/>
    </i>
    <i>
      <x v="5"/>
    </i>
    <i>
      <x v="8"/>
    </i>
    <i>
      <x v="6"/>
    </i>
    <i>
      <x v="9"/>
    </i>
    <i>
      <x/>
    </i>
    <i>
      <x v="10"/>
    </i>
    <i>
      <x v="2"/>
    </i>
    <i>
      <x v="7"/>
    </i>
    <i>
      <x v="1"/>
    </i>
    <i t="grand">
      <x/>
    </i>
  </rowItems>
  <colItems count="1">
    <i/>
  </colItems>
  <dataFields count="1">
    <dataField name="Count per number of attempts"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number of attempts"/>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635E00-C4E9-4684-9284-60BF4B132C5C}" name="Count per belayer" cacheId="212" applyNumberFormats="0" applyBorderFormats="0" applyFontFormats="0" applyPatternFormats="0" applyAlignmentFormats="0" applyWidthHeightFormats="1" dataCaption="Values" tag="75b26e15-1250-4053-b299-fa9d58991114" updatedVersion="8" minRefreshableVersion="3" visualTotals="0" useAutoFormatting="1" subtotalHiddenItems="1" itemPrintTitles="1" createdVersion="8" indent="0" outline="1" outlineData="1" chartFormat="13">
  <location ref="N4:O1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7"/>
    </i>
    <i>
      <x v="6"/>
    </i>
    <i>
      <x v="2"/>
    </i>
    <i>
      <x v="9"/>
    </i>
    <i>
      <x v="3"/>
    </i>
    <i>
      <x v="8"/>
    </i>
    <i>
      <x v="1"/>
    </i>
    <i>
      <x/>
    </i>
    <i>
      <x v="5"/>
    </i>
    <i t="grand">
      <x/>
    </i>
  </rowItems>
  <colItems count="1">
    <i/>
  </colItems>
  <dataFields count="1">
    <dataField name="Count per belayer" fld="1" subtotal="count" baseField="0" baseItem="0"/>
  </dataFields>
  <chartFormats count="1">
    <chartFormat chart="2" format="8"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ends per belayer"/>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26">
      <autoFilter ref="A1">
        <filterColumn colId="0">
          <top1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069F412-D0C8-4312-8E2F-9F2AB827AC65}" name="Count per country" cacheId="224" applyNumberFormats="0" applyBorderFormats="0" applyFontFormats="0" applyPatternFormats="0" applyAlignmentFormats="0" applyWidthHeightFormats="1" dataCaption="Values" tag="0f7bc240-192b-4515-a378-6001f0216c37" updatedVersion="8" minRefreshableVersion="3" useAutoFormatting="1" subtotalHiddenItems="1" itemPrintTitles="1" createdVersion="8" indent="0" showEmptyRow="1" showEmptyCol="1" outline="1" outlineData="1" multipleFieldFilters="0" chartFormat="6">
  <location ref="K19:L26" firstHeaderRow="1" firstDataRow="1" firstDataCol="1"/>
  <pivotFields count="3">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7">
    <i>
      <x v="5"/>
    </i>
    <i>
      <x/>
    </i>
    <i>
      <x v="1"/>
    </i>
    <i>
      <x v="4"/>
    </i>
    <i>
      <x v="3"/>
    </i>
    <i>
      <x v="2"/>
    </i>
    <i t="grand">
      <x/>
    </i>
  </rowItems>
  <colItems count="1">
    <i/>
  </colItems>
  <dataFields count="1">
    <dataField name="Count per country" fld="1" subtotal="count" baseField="0" baseItem="0"/>
  </dataFields>
  <chartFormats count="7">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0" count="1" selected="0">
            <x v="0"/>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 chart="2" format="10">
      <pivotArea type="data" outline="0" fieldPosition="0">
        <references count="2">
          <reference field="4294967294" count="1" selected="0">
            <x v="0"/>
          </reference>
          <reference field="0" count="1" selected="0">
            <x v="3"/>
          </reference>
        </references>
      </pivotArea>
    </chartFormat>
    <chartFormat chart="2" format="11">
      <pivotArea type="data" outline="0" fieldPosition="0">
        <references count="2">
          <reference field="4294967294" count="1" selected="0">
            <x v="0"/>
          </reference>
          <reference field="0" count="1" selected="0">
            <x v="4"/>
          </reference>
        </references>
      </pivotArea>
    </chartFormat>
    <chartFormat chart="2" format="12">
      <pivotArea type="data" outline="0" fieldPosition="0">
        <references count="2">
          <reference field="4294967294" count="1" selected="0">
            <x v="0"/>
          </reference>
          <reference field="0" count="1" selected="0">
            <x v="5"/>
          </reference>
        </references>
      </pivotArea>
    </chartFormat>
    <chartFormat chart="2" format="13">
      <pivotArea type="data" outline="0" fieldPosition="0">
        <references count="2">
          <reference field="4294967294" count="1" selected="0">
            <x v="0"/>
          </reference>
          <reference field="0" count="1" selected="0">
            <x v="2"/>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country"/>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07F50DF-46A1-48BA-8A98-966A6EBFD095}" name="Count per month" cacheId="218" applyNumberFormats="0" applyBorderFormats="0" applyFontFormats="0" applyPatternFormats="0" applyAlignmentFormats="0" applyWidthHeightFormats="1" dataCaption="Values" errorCaption="0" showError="1" missingCaption="0" tag="7dd5ddc3-df85-4b68-ac69-85847583c709" updatedVersion="8" minRefreshableVersion="3" useAutoFormatting="1" subtotalHiddenItems="1" itemPrintTitles="1" createdVersion="8" indent="0" showEmptyRow="1" showEmptyCol="1" outline="1" outlineData="1" multipleFieldFilters="0" chartFormat="4">
  <location ref="E27:F40"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2"/>
  </rowFields>
  <rowItems count="13">
    <i>
      <x/>
    </i>
    <i>
      <x v="1"/>
    </i>
    <i>
      <x v="2"/>
    </i>
    <i>
      <x v="3"/>
    </i>
    <i>
      <x v="4"/>
    </i>
    <i>
      <x v="5"/>
    </i>
    <i>
      <x v="6"/>
    </i>
    <i>
      <x v="7"/>
    </i>
    <i>
      <x v="8"/>
    </i>
    <i>
      <x v="9"/>
    </i>
    <i>
      <x v="10"/>
    </i>
    <i>
      <x v="11"/>
    </i>
    <i t="grand">
      <x/>
    </i>
  </rowItems>
  <colItems count="1">
    <i/>
  </colItems>
  <dataFields count="1">
    <dataField name="Count per month" fld="0"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month"/>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MONTHS]"/>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number_of_tries" xr10:uid="{EE0836FE-5DCC-489C-A752-816322A94CE0}" sourceName="[SportClimbing].[Total number of tries]">
  <pivotTables>
    <pivotTable tabId="16" name="Count per belayer"/>
    <pivotTable tabId="16" name="Count per year"/>
    <pivotTable tabId="16" name="Count per month"/>
    <pivotTable tabId="16" name="Count per crag"/>
    <pivotTable tabId="16" name="Count per country"/>
    <pivotTable tabId="16" name="Count per number of attempts"/>
    <pivotTable tabId="16" name="Count per grade"/>
    <pivotTable tabId="16" name="Count per height"/>
    <pivotTable tabId="16" name="% of flash, onsight, redpoint"/>
    <pivotTable tabId="16" name="Average of Tries num. only excl. outliers"/>
  </pivotTables>
  <data>
    <olap pivotCacheId="894310624">
      <levels count="2">
        <level uniqueName="[SportClimbing].[Total number of tries].[(All)]" sourceCaption="(All)" count="0"/>
        <level uniqueName="[SportClimbing].[Total number of tries].[Total number of tries]" sourceCaption="Total number of tries" count="13">
          <ranges>
            <range startItem="0">
              <i n="[SportClimbing].[Total number of tries].&amp;[10]" c="10"/>
              <i n="[SportClimbing].[Total number of tries].&amp;[12]" c="12"/>
              <i n="[SportClimbing].[Total number of tries].&amp;[14]" c="14"/>
              <i n="[SportClimbing].[Total number of tries].&amp;[2]" c="2"/>
              <i n="[SportClimbing].[Total number of tries].&amp;[3]" c="3"/>
              <i n="[SportClimbing].[Total number of tries].&amp;[4]" c="4"/>
              <i n="[SportClimbing].[Total number of tries].&amp;[5]" c="5"/>
              <i n="[SportClimbing].[Total number of tries].&amp;[50]" c="50"/>
              <i n="[SportClimbing].[Total number of tries].&amp;[6]" c="6"/>
              <i n="[SportClimbing].[Total number of tries].&amp;[7]" c="7"/>
              <i n="[SportClimbing].[Total number of tries].&amp;[8]" c="8"/>
              <i n="[SportClimbing].[Total number of tries].&amp;[flash]" c="flash"/>
              <i n="[SportClimbing].[Total number of tries].&amp;[onsight]" c="onsight"/>
            </range>
          </ranges>
        </level>
      </levels>
      <selections count="1">
        <selection n="[SportClimbing].[Total number of tries].[All]"/>
      </selections>
    </olap>
  </data>
  <extLst>
    <x:ext xmlns:x15="http://schemas.microsoft.com/office/spreadsheetml/2010/11/main" uri="{470722E0-AACD-4C17-9CDC-17EF765DBC7E}">
      <x15:slicerCacheHideItemsWithNoData count="1">
        <x15:slicerCacheOlapLevelName uniqueName="[SportClimbing].[Total number of tries].[Total number of tries]"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 xr10:uid="{3ADBF717-C83E-4FF2-9F57-A109611EAA67}" sourceName="[SportClimbing].[Grade]">
  <pivotTables>
    <pivotTable tabId="16" name="Count per belayer"/>
    <pivotTable tabId="16" name="Count per year"/>
    <pivotTable tabId="16" name="Count per month"/>
    <pivotTable tabId="16" name="Count per crag"/>
    <pivotTable tabId="16" name="Count per country"/>
    <pivotTable tabId="16" name="Count per number of attempts"/>
    <pivotTable tabId="16" name="Count per grade"/>
    <pivotTable tabId="16" name="Count per height"/>
    <pivotTable tabId="16" name="% of flash, onsight, redpoint"/>
    <pivotTable tabId="16" name="Average of Tries num. only excl. outliers"/>
  </pivotTables>
  <data>
    <olap pivotCacheId="894310624">
      <levels count="2">
        <level uniqueName="[SportClimbing].[Grade].[(All)]" sourceCaption="(All)" count="0"/>
        <level uniqueName="[SportClimbing].[Grade].[Grade]" sourceCaption="Grade" count="6">
          <ranges>
            <range startItem="0">
              <i n="[SportClimbing].[Grade].&amp;[7a]" c="7a"/>
              <i n="[SportClimbing].[Grade].&amp;[7a+]" c="7a+"/>
              <i n="[SportClimbing].[Grade].&amp;[7b]" c="7b"/>
              <i n="[SportClimbing].[Grade].&amp;[7b+]" c="7b+"/>
              <i n="[SportClimbing].[Grade].&amp;[7c]" c="7c"/>
              <i n="[SportClimbing].[Grade].&amp;[7c+]" c="7c+"/>
            </range>
          </ranges>
        </level>
      </levels>
      <selections count="1">
        <selection n="[SportClimbing].[Grade].[All]"/>
      </selections>
    </olap>
  </data>
  <extLst>
    <x:ext xmlns:x15="http://schemas.microsoft.com/office/spreadsheetml/2010/11/main" uri="{470722E0-AACD-4C17-9CDC-17EF765DBC7E}">
      <x15:slicerCacheHideItemsWithNoData count="1">
        <x15:slicerCacheOlapLevelName uniqueName="[SportClimbing].[Grade].[Grade]"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ag" xr10:uid="{57957EA0-0BAF-4904-9BB8-E48552AC0E2E}" sourceName="[SportClimbing].[Crag]">
  <pivotTables>
    <pivotTable tabId="16" name="Count per belayer"/>
    <pivotTable tabId="16" name="Count per year"/>
    <pivotTable tabId="16" name="Count per month"/>
    <pivotTable tabId="16" name="Count per crag"/>
    <pivotTable tabId="16" name="Count per country"/>
    <pivotTable tabId="16" name="Count per number of attempts"/>
    <pivotTable tabId="16" name="Count per grade"/>
    <pivotTable tabId="16" name="Count per height"/>
    <pivotTable tabId="16" name="% of flash, onsight, redpoint"/>
    <pivotTable tabId="16" name="Average of Tries num. only excl. outliers"/>
  </pivotTables>
  <data>
    <olap pivotCacheId="894310624">
      <levels count="2">
        <level uniqueName="[SportClimbing].[Crag].[(All)]" sourceCaption="(All)" count="0"/>
        <level uniqueName="[SportClimbing].[Crag].[Crag]" sourceCaption="Crag" count="35">
          <ranges>
            <range startItem="0">
              <i n="[SportClimbing].[Crag].&amp;[Arbolí]" c="Arbolí"/>
              <i n="[SportClimbing].[Crag].&amp;[Atlantida]" c="Atlantida"/>
              <i n="[SportClimbing].[Crag].&amp;[Berglsteinersee]" c="Berglsteinersee"/>
              <i n="[SportClimbing].[Crag].&amp;[Bichlersee]" c="Bichlersee"/>
              <i n="[SportClimbing].[Crag].&amp;[Can Paulet]" c="Can Paulet"/>
              <i n="[SportClimbing].[Crag].&amp;[Carol]" c="Carol"/>
              <i n="[SportClimbing].[Crag].&amp;[Cavallers]" c="Cavallers"/>
              <i n="[SportClimbing].[Crag].&amp;[Chulilla]" c="Chulilla"/>
              <i n="[SportClimbing].[Crag].&amp;[Collegats]" c="Collegats"/>
              <i n="[SportClimbing].[Crag].&amp;[Fenda de Arrabida]" c="Fenda de Arrabida"/>
              <i n="[SportClimbing].[Crag].&amp;[Font Soleia]" c="Font Soleia"/>
              <i n="[SportClimbing].[Crag].&amp;[Garraf]" c="Garraf"/>
              <i n="[SportClimbing].[Crag].&amp;[Gelida]" c="Gelida"/>
              <i n="[SportClimbing].[Crag].&amp;[Gorges de la Cesse]" c="Gorges de la Cesse"/>
              <i n="[SportClimbing].[Crag].&amp;[Grau dels matxos]" c="Grau dels matxos"/>
              <i n="[SportClimbing].[Crag].&amp;[Hundepension]" c="Hundepension"/>
              <i n="[SportClimbing].[Crag].&amp;[Le Coupeau]" c="Le Coupeau"/>
              <i n="[SportClimbing].[Crag].&amp;[Le Fayet]" c="Le Fayet"/>
              <i n="[SportClimbing].[Crag].&amp;[Mallorca]" c="Mallorca"/>
              <i n="[SportClimbing].[Crag].&amp;[Margalef]" c="Margalef"/>
              <i n="[SportClimbing].[Crag].&amp;[Martinswand]" c="Martinswand"/>
              <i n="[SportClimbing].[Crag].&amp;[Marxuquera]" c="Marxuquera"/>
              <i n="[SportClimbing].[Crag].&amp;[Montserrat norte]" c="Montserrat norte"/>
              <i n="[SportClimbing].[Crag].&amp;[Montserrat sur]" c="Montserrat sur"/>
              <i n="[SportClimbing].[Crag].&amp;[Ötztal]" c="Ötztal"/>
              <i n="[SportClimbing].[Crag].&amp;[Penyes Aragonesas (Castellón)]" c="Penyes Aragonesas (Castellón)"/>
              <i n="[SportClimbing].[Crag].&amp;[Roc d'Anglars]" c="Roc d'Anglars"/>
              <i n="[SportClimbing].[Crag].&amp;[Roc de la Lluna]" c="Roc de la Lluna"/>
              <i n="[SportClimbing].[Crag].&amp;[Rodellar]" c="Rodellar"/>
              <i n="[SportClimbing].[Crag].&amp;[Sadernes]" c="Sadernes"/>
              <i n="[SportClimbing].[Crag].&amp;[Siurana]" c="Siurana"/>
              <i n="[SportClimbing].[Crag].&amp;[Starkenbach]" c="Starkenbach"/>
              <i n="[SportClimbing].[Crag].&amp;[Unterinn]" c="Unterinn"/>
              <i n="[SportClimbing].[Crag].&amp;[Zillertal - Astholz]" c="Zillertal - Astholz"/>
              <i n="[SportClimbing].[Crag].&amp;[Zillertal - Ewige Jagdgründe]" c="Zillertal - Ewige Jagdgründe"/>
            </range>
          </ranges>
        </level>
      </levels>
      <selections count="1">
        <selection n="[SportClimbing].[Crag].[All]"/>
      </selections>
    </olap>
  </data>
  <extLst>
    <x:ext xmlns:x15="http://schemas.microsoft.com/office/spreadsheetml/2010/11/main" uri="{470722E0-AACD-4C17-9CDC-17EF765DBC7E}">
      <x15:slicerCacheHideItemsWithNoData count="1">
        <x15:slicerCacheOlapLevelName uniqueName="[SportClimbing].[Crag].[Crag]" count="0"/>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2C6E0E4A-8119-4FCD-81C7-2CEF328A1A3B}" sourceName="[Years].[YEARS]">
  <pivotTables>
    <pivotTable tabId="16" name="Count per belayer"/>
    <pivotTable tabId="16" name="Count per year"/>
    <pivotTable tabId="16" name="Count per month"/>
    <pivotTable tabId="16" name="Count per crag"/>
    <pivotTable tabId="16" name="Count per country"/>
    <pivotTable tabId="16" name="Count per number of attempts"/>
    <pivotTable tabId="16" name="Count per grade"/>
    <pivotTable tabId="16" name="Count per height"/>
    <pivotTable tabId="16" name="% of flash, onsight, redpoint"/>
    <pivotTable tabId="16" name="Average of Tries num. only excl. outliers"/>
  </pivotTables>
  <data>
    <olap pivotCacheId="894310624">
      <levels count="2">
        <level uniqueName="[Years].[YEARS].[(All)]" sourceCaption="(All)" count="0"/>
        <level uniqueName="[Years].[YEARS].[YEARS]" sourceCaption="YEARS" count="19">
          <ranges>
            <range startItem="0">
              <i n="[Years].[YEARS].&amp;[2006]" c="2006"/>
              <i n="[Years].[YEARS].&amp;[2007]" c="2007"/>
              <i n="[Years].[YEARS].&amp;[2008]" c="2008"/>
              <i n="[Years].[YEARS].&amp;[2011]" c="2011"/>
              <i n="[Years].[YEARS].&amp;[2012]" c="2012"/>
              <i n="[Years].[YEARS].&amp;[2013]" c="2013"/>
              <i n="[Years].[YEARS].&amp;[2016]" c="2016"/>
              <i n="[Years].[YEARS].&amp;[2017]" c="2017"/>
              <i n="[Years].[YEARS].&amp;[2018]" c="2018"/>
              <i n="[Years].[YEARS].&amp;[2019]" c="2019"/>
              <i n="[Years].[YEARS].&amp;[2020]" c="2020"/>
              <i n="[Years].[YEARS].&amp;[2021]" c="2021"/>
              <i n="[Years].[YEARS].&amp;[2022]" c="2022"/>
              <i n="[Years].[YEARS].&amp;[2023]" c="2023"/>
              <i n="[Years].[YEARS].&amp;[2024]" c="2024"/>
              <i n="[Years].[YEARS].&amp;[2009]" c="2009" nd="1"/>
              <i n="[Years].[YEARS].&amp;[2010]" c="2010" nd="1"/>
              <i n="[Years].[YEARS].&amp;[2014]" c="2014" nd="1"/>
              <i n="[Years].[YEARS].&amp;[2015]" c="2015" nd="1"/>
            </range>
          </ranges>
        </level>
      </levels>
      <selections count="1">
        <selection n="[Years].[YEARS].[All]"/>
      </selections>
    </olap>
  </data>
  <extLst>
    <x:ext xmlns:x15="http://schemas.microsoft.com/office/spreadsheetml/2010/11/main" uri="{470722E0-AACD-4C17-9CDC-17EF765DBC7E}">
      <x15:slicerCacheHideItemsWithNoData count="1">
        <x15:slicerCacheOlapLevelName uniqueName="[Years].[YEARS].[YEARS]" count="4"/>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layer1" xr10:uid="{CE44DC9C-25BA-4852-A339-E86B221485AA}" sourceName="[SportClimbing].[Belayer]">
  <pivotTables>
    <pivotTable tabId="16" name="Count per number of attempts"/>
    <pivotTable tabId="16" name="Count per country"/>
    <pivotTable tabId="16" name="Count per crag"/>
    <pivotTable tabId="16" name="Count per month"/>
    <pivotTable tabId="16" name="Count per year"/>
    <pivotTable tabId="16" name="Count per belayer"/>
    <pivotTable tabId="16" name="Count per grade"/>
    <pivotTable tabId="16" name="Count per height"/>
    <pivotTable tabId="16" name="% of flash, onsight, redpoint"/>
    <pivotTable tabId="16" name="Average of Tries num. only excl. outliers"/>
  </pivotTables>
  <data>
    <olap pivotCacheId="894310624">
      <levels count="2">
        <level uniqueName="[SportClimbing].[Belayer].[(All)]" sourceCaption="(All)" count="0"/>
        <level uniqueName="[SportClimbing].[Belayer].[Belayer]" sourceCaption="Belayer" count="48">
          <ranges>
            <range startItem="0">
              <i n="[SportClimbing].[Belayer].&amp;[Alexandre Marques]" c="Alexandre Marques"/>
              <i n="[SportClimbing].[Belayer].&amp;[Andres Villarroel]" c="Andres Villarroel"/>
              <i n="[SportClimbing].[Belayer].&amp;[Angel]" c="Angel"/>
              <i n="[SportClimbing].[Belayer].&amp;[Antonin]" c="Antonin"/>
              <i n="[SportClimbing].[Belayer].&amp;[Asier]" c="Asier"/>
              <i n="[SportClimbing].[Belayer].&amp;[Bernardo]" c="Bernardo"/>
              <i n="[SportClimbing].[Belayer].&amp;[Betka]" c="Betka"/>
              <i n="[SportClimbing].[Belayer].&amp;[Byron]" c="Byron"/>
              <i n="[SportClimbing].[Belayer].&amp;[Chris Awe]" c="Chris Awe"/>
              <i n="[SportClimbing].[Belayer].&amp;[Chris Knight]" c="Chris Knight"/>
              <i n="[SportClimbing].[Belayer].&amp;[Daniel Perez]" c="Daniel Perez"/>
              <i n="[SportClimbing].[Belayer].&amp;[Dave]" c="Dave"/>
              <i n="[SportClimbing].[Belayer].&amp;[David Valls]" c="David Valls"/>
              <i n="[SportClimbing].[Belayer].&amp;[Donald]" c="Donald"/>
              <i n="[SportClimbing].[Belayer].&amp;[Gabo]" c="Gabo"/>
              <i n="[SportClimbing].[Belayer].&amp;[Guhlm]" c="Guhlm"/>
              <i n="[SportClimbing].[Belayer].&amp;[Gustavo]" c="Gustavo"/>
              <i n="[SportClimbing].[Belayer].&amp;[Guy]" c="Guy"/>
              <i n="[SportClimbing].[Belayer].&amp;[Henry]" c="Henry"/>
              <i n="[SportClimbing].[Belayer].&amp;[Hervé]" c="Hervé"/>
              <i n="[SportClimbing].[Belayer].&amp;[Inti]" c="Inti"/>
              <i n="[SportClimbing].[Belayer].&amp;[Juan]" c="Juan"/>
              <i n="[SportClimbing].[Belayer].&amp;[Juman]" c="Juman"/>
              <i n="[SportClimbing].[Belayer].&amp;[Karla Mexicana]" c="Karla Mexicana"/>
              <i n="[SportClimbing].[Belayer].&amp;[Kat]" c="Kat"/>
              <i n="[SportClimbing].[Belayer].&amp;[Kathy]" c="Kathy"/>
              <i n="[SportClimbing].[Belayer].&amp;[Kati Golovina]" c="Kati Golovina"/>
              <i n="[SportClimbing].[Belayer].&amp;[Klaus Charfreitag]" c="Klaus Charfreitag"/>
              <i n="[SportClimbing].[Belayer].&amp;[Laila]" c="Laila"/>
              <i n="[SportClimbing].[Belayer].&amp;[Lena]" c="Lena"/>
              <i n="[SportClimbing].[Belayer].&amp;[Lydia]" c="Lydia"/>
              <i n="[SportClimbing].[Belayer].&amp;[Marc Ros]" c="Marc Ros"/>
              <i n="[SportClimbing].[Belayer].&amp;[Martyn]" c="Martyn"/>
              <i n="[SportClimbing].[Belayer].&amp;[Nadine]" c="Nadine"/>
              <i n="[SportClimbing].[Belayer].&amp;[Natasha]" c="Natasha"/>
              <i n="[SportClimbing].[Belayer].&amp;[Patrick]" c="Patrick"/>
              <i n="[SportClimbing].[Belayer].&amp;[Pelu]" c="Pelu"/>
              <i n="[SportClimbing].[Belayer].&amp;[Sean]" c="Sean"/>
              <i n="[SportClimbing].[Belayer].&amp;[Shyamal]" c="Shyamal"/>
              <i n="[SportClimbing].[Belayer].&amp;[Teddy]" c="Teddy"/>
              <i n="[SportClimbing].[Belayer].&amp;[Thomas Bur]" c="Thomas Bur"/>
              <i n="[SportClimbing].[Belayer].&amp;[Tibor]" c="Tibor"/>
              <i n="[SportClimbing].[Belayer].&amp;[Tieme]" c="Tieme"/>
              <i n="[SportClimbing].[Belayer].&amp;[Ulises]" c="Ulises"/>
              <i n="[SportClimbing].[Belayer].&amp;[Vittorio]" c="Vittorio"/>
              <i n="[SportClimbing].[Belayer].&amp;[water solo]" c="water solo"/>
              <i n="[SportClimbing].[Belayer].&amp;[Will]" c="Will"/>
              <i n="[SportClimbing].[Belayer].&amp;[Yoel]" c="Yoel"/>
            </range>
          </ranges>
        </level>
      </levels>
      <selections count="1">
        <selection n="[SportClimbing].[Belayer].[All]"/>
      </selections>
    </olap>
  </data>
  <extLst>
    <x:ext xmlns:x15="http://schemas.microsoft.com/office/spreadsheetml/2010/11/main" uri="{470722E0-AACD-4C17-9CDC-17EF765DBC7E}">
      <x15:slicerCacheHideItemsWithNoData count="1">
        <x15:slicerCacheOlapLevelName uniqueName="[SportClimbing].[Belayer].[Belayer]" count="0"/>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__m" xr10:uid="{D38D332B-CCF9-44BD-A0E1-616CF09F8F19}" sourceName="[SportClimbing].[Height (m)]">
  <pivotTables>
    <pivotTable tabId="16" name="Count per belayer"/>
    <pivotTable tabId="16" name="Count per year"/>
    <pivotTable tabId="16" name="Count per month"/>
    <pivotTable tabId="16" name="Count per crag"/>
    <pivotTable tabId="16" name="Count per country"/>
    <pivotTable tabId="16" name="Count per number of attempts"/>
    <pivotTable tabId="16" name="Count per grade"/>
    <pivotTable tabId="16" name="Count per height"/>
    <pivotTable tabId="16" name="% of flash, onsight, redpoint"/>
    <pivotTable tabId="16" name="Average of Tries num. only excl. outliers"/>
  </pivotTables>
  <data>
    <olap pivotCacheId="894310624">
      <levels count="2">
        <level uniqueName="[SportClimbing].[Height (m)].[(All)]" sourceCaption="(All)" count="0"/>
        <level uniqueName="[SportClimbing].[Height (m)].[Height (m)]" sourceCaption="Height (m)" count="18">
          <ranges>
            <range startItem="0">
              <i n="[SportClimbing].[Height (m)].&amp;[10]" c="10"/>
              <i n="[SportClimbing].[Height (m)].&amp;[12]" c="12"/>
              <i n="[SportClimbing].[Height (m)].&amp;[13]" c="13"/>
              <i n="[SportClimbing].[Height (m)].&amp;[15]" c="15"/>
              <i n="[SportClimbing].[Height (m)].&amp;[16]" c="16"/>
              <i n="[SportClimbing].[Height (m)].&amp;[18]" c="18"/>
              <i n="[SportClimbing].[Height (m)].&amp;[20]" c="20"/>
              <i n="[SportClimbing].[Height (m)].&amp;[22]" c="22"/>
              <i n="[SportClimbing].[Height (m)].&amp;[23]" c="23"/>
              <i n="[SportClimbing].[Height (m)].&amp;[24]" c="24"/>
              <i n="[SportClimbing].[Height (m)].&amp;[25]" c="25"/>
              <i n="[SportClimbing].[Height (m)].&amp;[27]" c="27"/>
              <i n="[SportClimbing].[Height (m)].&amp;[28]" c="28"/>
              <i n="[SportClimbing].[Height (m)].&amp;[30]" c="30"/>
              <i n="[SportClimbing].[Height (m)].&amp;[32]" c="32"/>
              <i n="[SportClimbing].[Height (m)].&amp;[35]" c="35"/>
              <i n="[SportClimbing].[Height (m)].&amp;[38]" c="38"/>
              <i n="[SportClimbing].[Height (m)].&amp;[40]" c="40"/>
            </range>
          </ranges>
        </level>
      </levels>
      <selections count="1">
        <selection n="[SportClimbing].[Height (m)].[All]"/>
      </selections>
    </olap>
  </data>
  <extLst>
    <x:ext xmlns:x15="http://schemas.microsoft.com/office/spreadsheetml/2010/11/main" uri="{470722E0-AACD-4C17-9CDC-17EF765DBC7E}">
      <x15:slicerCacheHideItemsWithNoData count="1">
        <x15:slicerCacheOlapLevelName uniqueName="[SportClimbing].[Height (m)].[Height (m)]" count="0"/>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2" xr10:uid="{C71B0650-46EA-4E6C-9312-E95775CF418B}" sourceName="[MONTHS].[MONTHS 2]">
  <pivotTables>
    <pivotTable tabId="16" name="% of flash, onsight, redpoint"/>
    <pivotTable tabId="16" name="Average of Tries num. only excl. outliers"/>
    <pivotTable tabId="16" name="Count per belayer"/>
    <pivotTable tabId="16" name="Count per country"/>
    <pivotTable tabId="16" name="Count per crag"/>
    <pivotTable tabId="16" name="Count per grade"/>
    <pivotTable tabId="16" name="Count per height"/>
    <pivotTable tabId="16" name="Count per month"/>
    <pivotTable tabId="16" name="Count per number of attempts"/>
    <pivotTable tabId="16" name="Count per year"/>
  </pivotTables>
  <data>
    <olap pivotCacheId="894310624">
      <levels count="2">
        <level uniqueName="[MONTHS].[MONTHS 2].[(All)]" sourceCaption="(All)" count="0"/>
        <level uniqueName="[MONTHS].[MONTHS 2].[MONTHS 2]" sourceCaption="MONTHS 2" count="12">
          <ranges>
            <range startItem="0">
              <i n="[MONTHS].[MONTHS 2].&amp;[Jan]" c="Jan"/>
              <i n="[MONTHS].[MONTHS 2].&amp;[Feb]" c="Feb"/>
              <i n="[MONTHS].[MONTHS 2].&amp;[Mar]" c="Mar"/>
              <i n="[MONTHS].[MONTHS 2].&amp;[Apr]" c="Apr"/>
              <i n="[MONTHS].[MONTHS 2].&amp;[May]" c="May"/>
              <i n="[MONTHS].[MONTHS 2].&amp;[Jun]" c="Jun"/>
              <i n="[MONTHS].[MONTHS 2].&amp;[Jul]" c="Jul"/>
              <i n="[MONTHS].[MONTHS 2].&amp;[Aug]" c="Aug"/>
              <i n="[MONTHS].[MONTHS 2].&amp;[Sep]" c="Sep"/>
              <i n="[MONTHS].[MONTHS 2].&amp;[Oct]" c="Oct"/>
              <i n="[MONTHS].[MONTHS 2].&amp;[Nov]" c="Nov"/>
              <i n="[MONTHS].[MONTHS 2].&amp;[Dec]" c="Dec"/>
            </range>
          </ranges>
        </level>
      </levels>
      <selections count="1">
        <selection n="[MONTHS].[MONTHS 2].[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_range__m" xr10:uid="{3C1FCFFA-F8F4-417D-AECE-AFD813B9F293}" sourceName="[SportClimbing].[Height range (m)]">
  <pivotTables>
    <pivotTable tabId="16" name="% of flash, onsight, redpoint"/>
    <pivotTable tabId="16" name="Average of Tries num. only excl. outliers"/>
    <pivotTable tabId="16" name="Count per belayer"/>
    <pivotTable tabId="16" name="Count per country"/>
    <pivotTable tabId="16" name="Count per crag"/>
    <pivotTable tabId="16" name="Count per grade"/>
    <pivotTable tabId="16" name="Count per height"/>
    <pivotTable tabId="16" name="Count per month"/>
    <pivotTable tabId="16" name="Count per number of attempts"/>
    <pivotTable tabId="16" name="Count per year"/>
  </pivotTables>
  <data>
    <olap pivotCacheId="894310624">
      <levels count="2">
        <level uniqueName="[SportClimbing].[Height range (m)].[(All)]" sourceCaption="(All)" count="0"/>
        <level uniqueName="[SportClimbing].[Height range (m)].[Height range (m)]" sourceCaption="Height range (m)" count="7">
          <ranges>
            <range startItem="0">
              <i n="[SportClimbing].[Height range (m)].&amp;[0-10]" c="0-10"/>
              <i n="[SportClimbing].[Height range (m)].&amp;[11-15]" c="11-15"/>
              <i n="[SportClimbing].[Height range (m)].&amp;[16-20]" c="16-20"/>
              <i n="[SportClimbing].[Height range (m)].&amp;[21-25]" c="21-25"/>
              <i n="[SportClimbing].[Height range (m)].&amp;[26-30]" c="26-30"/>
              <i n="[SportClimbing].[Height range (m)].&amp;[31-35]" c="31-35"/>
              <i n="[SportClimbing].[Height range (m)].&amp;[35+]" c="35+"/>
            </range>
          </ranges>
        </level>
      </levels>
      <selections count="1">
        <selection n="[SportClimbing].[Height range (m)].[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ICER - TRIES" xr10:uid="{DC031239-5696-4400-94A8-168247819DF2}" cache="Slicer_Total_number_of_tries" caption="Total number of tries" columnCount="4" level="1" style="SlicerStyleDark1" rowHeight="225425"/>
  <slicer name="SLICER - GRADE" xr10:uid="{C9D86EF3-DA22-4E79-9417-61ECB4BE31B2}" cache="Slicer_Grade" caption="Grade" columnCount="2" level="1" style="Grade" rowHeight="225425"/>
  <slicer name="SLICER - CRAG" xr10:uid="{57EE081A-5355-4C6F-AF2A-30C624F4D53F}" cache="Slicer_Crag" caption="Crag" columnCount="7" level="1" style="SlicerStyleDark2 2" rowHeight="225425"/>
  <slicer name="SLICER -YEAR" xr10:uid="{9C5CB6E8-0DB1-4CE8-B125-C3696FFEC8D3}" cache="Slicer_YEARS" caption="Year" columnCount="4" level="1" style="SlicerStyleDark6" rowHeight="225425"/>
  <slicer name="SLICER - PARTNER" xr10:uid="{6A73B54E-930C-4E8F-9CD2-F22A2152753F}" cache="Slicer_Belayer1" caption="Climbing partner" columnCount="5" level="1" style="Belayer" rowHeight="225425"/>
  <slicer name="SLICER - HEIGHT" xr10:uid="{1C541FAA-BC74-4DDB-A62D-1E2A3A72EDEC}" cache="Slicer_Height__m" caption="Height (m)" columnCount="5" level="1" style="SlicerStyleDark5" rowHeight="225425"/>
  <slicer name="SLICER - MONTH" xr10:uid="{12489FBE-ACFB-4A32-815A-D35FA83CBF83}" cache="Slicer_MONTHS_2" caption="Month" columnCount="3" level="1" style="Month" rowHeight="225425"/>
  <slicer name="SLICER - HEIGHT RANGE" xr10:uid="{3BB562B2-DE17-4E06-8C74-FA86DBD22199}" cache="Slicer_Height_range__m" caption="Height range (m)" columnCount="2" level="1" style="SlicerStyleDark5"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0000000}" name="SportClimbing" displayName="SportClimbing" ref="A1:P164" totalsRowShown="0" headerRowDxfId="27" dataDxfId="26">
  <autoFilter ref="A1:P164" xr:uid="{00000000-0009-0000-0100-00000B000000}"/>
  <tableColumns count="16">
    <tableColumn id="15" xr3:uid="{FE3DDA29-F15F-44B8-AEE9-6E7A12EB2621}" name="Date" dataDxfId="8">
      <calculatedColumnFormula>DATE(SportClimbing[[#This Row],[Year]],_xlfn.XLOOKUP(SportClimbing[[#This Row],[Month]],MONTHS[MONTHS 2],MONTHS[MONTHS 3]),SportClimbing[[#This Row],[Day]])</calculatedColumnFormula>
    </tableColumn>
    <tableColumn id="16" xr3:uid="{CD864414-533C-4B70-8D0E-C6C7958F5345}" name="Date_filter" dataDxfId="7">
      <calculatedColumnFormula>AND(SportClimbing[[#This Row],[Date]]&gt;=EOMONTH(TODAY(),-13)+1,SportClimbing[[#This Row],[Date]]&lt;EOMONTH(TODAY(),-1))</calculatedColumnFormula>
    </tableColumn>
    <tableColumn id="1" xr3:uid="{00000000-0010-0000-0000-000001000000}" name="Day" dataDxfId="25"/>
    <tableColumn id="2" xr3:uid="{00000000-0010-0000-0000-000002000000}" name="Month" dataDxfId="24"/>
    <tableColumn id="3" xr3:uid="{00000000-0010-0000-0000-000003000000}" name="Year" dataDxfId="23"/>
    <tableColumn id="4" xr3:uid="{00000000-0010-0000-0000-000004000000}" name="Route name" dataDxfId="22"/>
    <tableColumn id="5" xr3:uid="{00000000-0010-0000-0000-000005000000}" name="Grade" dataDxfId="21"/>
    <tableColumn id="11" xr3:uid="{BFFEE807-DBDA-4F0E-AB51-6D193DCB058B}" name="Country" dataDxfId="20"/>
    <tableColumn id="6" xr3:uid="{00000000-0010-0000-0000-000006000000}" name="Crag" dataDxfId="19"/>
    <tableColumn id="7" xr3:uid="{00000000-0010-0000-0000-000007000000}" name="Sector" dataDxfId="18"/>
    <tableColumn id="8" xr3:uid="{00000000-0010-0000-0000-000008000000}" name="Height (m)" dataDxfId="17"/>
    <tableColumn id="12" xr3:uid="{81841973-0EB5-42FD-BFDD-2B7B229B7F5E}" name="Height range (m)" dataDxfId="16">
      <calculatedColumnFormula>IF(SportClimbing[[#This Row],[Height (m)]]&lt;11, "0-10", IF(SportClimbing[[#This Row],[Height (m)]]&lt;16, "11-15", IF(SportClimbing[[#This Row],[Height (m)]]&lt;21, "16-20", IF(SportClimbing[[#This Row],[Height (m)]]&lt;26, "21-25", IF(SportClimbing[[#This Row],[Height (m)]]&lt;31, "26-30", IF(SportClimbing[[#This Row],[Height (m)]]&lt;36, "31-35", "35+"))))))</calculatedColumnFormula>
    </tableColumn>
    <tableColumn id="9" xr3:uid="{00000000-0010-0000-0000-000009000000}" name="Belayer" dataDxfId="15"/>
    <tableColumn id="10" xr3:uid="{00000000-0010-0000-0000-00000A000000}" name="Total number of tries" dataDxfId="14"/>
    <tableColumn id="13" xr3:uid="{CFDCCC54-2F7A-4831-BA52-05C63F2A3A19}" name="Tries num. only excl. outliers" dataDxfId="13">
      <calculatedColumnFormula>IF(ISNUMBER(SportClimbing[[#This Row],[Total number of tries]])=TRUE, SportClimbing[[#This Row],[Total number of tries]], 1)</calculatedColumnFormula>
    </tableColumn>
    <tableColumn id="14" xr3:uid="{A0FF27BE-EC33-40AC-AEF4-B5788A5C4E1F}" name="onsight/flash/redpoint" dataDxfId="12">
      <calculatedColumnFormula>IF(ISNUMBER(SportClimbing[[#This Row],[Total number of tries]])=TRUE, "redpoint", SportClimbing[[#This Row],[Total number of tries]])</calculatedColumnFormula>
    </tableColumn>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BDA1C8-67BC-46A4-B59F-88BB6F02F3A5}" name="YEARS" displayName="YEARS" ref="A1:A20" totalsRowShown="0">
  <autoFilter ref="A1:A20" xr:uid="{5DBDA1C8-67BC-46A4-B59F-88BB6F02F3A5}"/>
  <tableColumns count="1">
    <tableColumn id="1" xr3:uid="{94E9D351-C9E9-4065-813F-F63DB1439259}" name="YEAR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65CDF67-69C6-4F8E-8866-17A2301F4074}" name="MONTHS" displayName="MONTHS" ref="C1:E13" totalsRowShown="0">
  <autoFilter ref="C1:E13" xr:uid="{F65CDF67-69C6-4F8E-8866-17A2301F4074}"/>
  <tableColumns count="3">
    <tableColumn id="1" xr3:uid="{077EAEE1-3C25-4029-8A12-05952909279A}" name="MONTHS 1"/>
    <tableColumn id="2" xr3:uid="{48F14ADA-60D5-42F2-B026-D004D0FF61D3}" name="MONTHS 2"/>
    <tableColumn id="3" xr3:uid="{6220A5CE-1022-4C93-A397-A38BF650EDBE}" name="MONTHS 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E91DC0-84F5-47BE-B79E-2355DF0C3A3F}" name="GRADES" displayName="GRADES" ref="G1:G7" totalsRowShown="0">
  <autoFilter ref="G1:G7" xr:uid="{C5E91DC0-84F5-47BE-B79E-2355DF0C3A3F}"/>
  <tableColumns count="1">
    <tableColumn id="1" xr3:uid="{1476F114-40F1-4E3E-BADA-69DE0D8C9ED5}" name="GRADES"/>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A1:P164"/>
  <sheetViews>
    <sheetView showGridLines="0" zoomScaleNormal="100" workbookViewId="0">
      <pane ySplit="1" topLeftCell="A137" activePane="bottomLeft" state="frozen"/>
      <selection pane="bottomLeft" activeCell="B1" sqref="B1:B1048576"/>
    </sheetView>
  </sheetViews>
  <sheetFormatPr defaultColWidth="11.5703125" defaultRowHeight="12.75" x14ac:dyDescent="0.2"/>
  <cols>
    <col min="1" max="1" width="11.5703125" style="29"/>
    <col min="2" max="2" width="0" style="29" hidden="1" customWidth="1"/>
    <col min="3" max="3" width="9.85546875" bestFit="1" customWidth="1"/>
    <col min="4" max="4" width="8.85546875" bestFit="1" customWidth="1"/>
    <col min="5" max="5" width="7.140625" bestFit="1" customWidth="1"/>
    <col min="6" max="6" width="34.5703125" bestFit="1" customWidth="1"/>
    <col min="7" max="7" width="8.5703125" bestFit="1" customWidth="1"/>
    <col min="8" max="8" width="10.7109375" bestFit="1" customWidth="1"/>
    <col min="9" max="9" width="27.7109375" bestFit="1" customWidth="1"/>
    <col min="10" max="10" width="29.28515625" bestFit="1" customWidth="1"/>
    <col min="11" max="11" width="12.28515625" bestFit="1" customWidth="1"/>
    <col min="12" max="12" width="18" bestFit="1" customWidth="1"/>
    <col min="13" max="13" width="17.42578125" bestFit="1" customWidth="1"/>
    <col min="14" max="14" width="22.42578125" bestFit="1" customWidth="1"/>
    <col min="15" max="15" width="30.140625" bestFit="1" customWidth="1"/>
    <col min="16" max="16" width="23.140625" bestFit="1" customWidth="1"/>
  </cols>
  <sheetData>
    <row r="1" spans="1:16" x14ac:dyDescent="0.2">
      <c r="A1" s="30" t="s">
        <v>423</v>
      </c>
      <c r="B1" s="30" t="s">
        <v>424</v>
      </c>
      <c r="C1" t="s">
        <v>136</v>
      </c>
      <c r="D1" t="s">
        <v>137</v>
      </c>
      <c r="E1" t="s">
        <v>138</v>
      </c>
      <c r="F1" t="s">
        <v>139</v>
      </c>
      <c r="G1" t="s">
        <v>140</v>
      </c>
      <c r="H1" t="s">
        <v>260</v>
      </c>
      <c r="I1" t="s">
        <v>141</v>
      </c>
      <c r="J1" t="s">
        <v>142</v>
      </c>
      <c r="K1" t="s">
        <v>143</v>
      </c>
      <c r="L1" t="s">
        <v>379</v>
      </c>
      <c r="M1" t="s">
        <v>144</v>
      </c>
      <c r="N1" t="s">
        <v>145</v>
      </c>
      <c r="O1" s="11" t="s">
        <v>409</v>
      </c>
      <c r="P1" t="s">
        <v>404</v>
      </c>
    </row>
    <row r="2" spans="1:16" x14ac:dyDescent="0.2">
      <c r="A2" s="30">
        <f>DATE(SportClimbing[[#This Row],[Year]],_xlfn.XLOOKUP(SportClimbing[[#This Row],[Month]],MONTHS[MONTHS 2],MONTHS[MONTHS 3]),SportClimbing[[#This Row],[Day]])</f>
        <v>38913</v>
      </c>
      <c r="B2" s="30" t="b">
        <f ca="1">AND(SportClimbing[[#This Row],[Date]]&gt;=EOMONTH(TODAY(),-13)+1,SportClimbing[[#This Row],[Date]]&lt;EOMONTH(TODAY(),-1))</f>
        <v>0</v>
      </c>
      <c r="C2">
        <v>15</v>
      </c>
      <c r="D2" t="s">
        <v>366</v>
      </c>
      <c r="E2">
        <v>2006</v>
      </c>
      <c r="F2" t="s">
        <v>2</v>
      </c>
      <c r="G2" t="s">
        <v>3</v>
      </c>
      <c r="H2" t="s">
        <v>261</v>
      </c>
      <c r="I2" t="s">
        <v>1</v>
      </c>
      <c r="J2" t="s">
        <v>4</v>
      </c>
      <c r="K2">
        <v>15</v>
      </c>
      <c r="L2" t="str">
        <f>IF(SportClimbing[[#This Row],[Height (m)]]&lt;11, "0-10", IF(SportClimbing[[#This Row],[Height (m)]]&lt;16, "11-15", IF(SportClimbing[[#This Row],[Height (m)]]&lt;21, "16-20", IF(SportClimbing[[#This Row],[Height (m)]]&lt;26, "21-25", IF(SportClimbing[[#This Row],[Height (m)]]&lt;31, "26-30", IF(SportClimbing[[#This Row],[Height (m)]]&lt;36, "31-35", "35+"))))))</f>
        <v>11-15</v>
      </c>
      <c r="M2" t="s">
        <v>10</v>
      </c>
      <c r="N2">
        <v>7</v>
      </c>
      <c r="O2">
        <f>IF(ISNUMBER(SportClimbing[[#This Row],[Total number of tries]])=TRUE, SportClimbing[[#This Row],[Total number of tries]], 1)</f>
        <v>7</v>
      </c>
      <c r="P2" t="str">
        <f>IF(ISNUMBER(SportClimbing[[#This Row],[Total number of tries]])=TRUE, "redpoint", SportClimbing[[#This Row],[Total number of tries]])</f>
        <v>redpoint</v>
      </c>
    </row>
    <row r="3" spans="1:16" x14ac:dyDescent="0.2">
      <c r="A3" s="30">
        <f>DATE(SportClimbing[[#This Row],[Year]],_xlfn.XLOOKUP(SportClimbing[[#This Row],[Month]],MONTHS[MONTHS 2],MONTHS[MONTHS 3]),SportClimbing[[#This Row],[Day]])</f>
        <v>39285</v>
      </c>
      <c r="B3" s="30" t="b">
        <f ca="1">AND(SportClimbing[[#This Row],[Date]]&gt;=EOMONTH(TODAY(),-13)+1,SportClimbing[[#This Row],[Date]]&lt;EOMONTH(TODAY(),-1))</f>
        <v>0</v>
      </c>
      <c r="C3">
        <v>22</v>
      </c>
      <c r="D3" t="s">
        <v>366</v>
      </c>
      <c r="E3">
        <v>2007</v>
      </c>
      <c r="F3" t="s">
        <v>5</v>
      </c>
      <c r="G3" t="s">
        <v>3</v>
      </c>
      <c r="H3" t="s">
        <v>261</v>
      </c>
      <c r="I3" t="s">
        <v>1</v>
      </c>
      <c r="J3" t="s">
        <v>4</v>
      </c>
      <c r="K3">
        <v>25</v>
      </c>
      <c r="L3" t="str">
        <f>IF(SportClimbing[[#This Row],[Height (m)]]&lt;11, "0-10", IF(SportClimbing[[#This Row],[Height (m)]]&lt;16, "11-15", IF(SportClimbing[[#This Row],[Height (m)]]&lt;21, "16-20", IF(SportClimbing[[#This Row],[Height (m)]]&lt;26, "21-25", IF(SportClimbing[[#This Row],[Height (m)]]&lt;31, "26-30", IF(SportClimbing[[#This Row],[Height (m)]]&lt;36, "31-35", "35+"))))))</f>
        <v>21-25</v>
      </c>
      <c r="M3" t="s">
        <v>6</v>
      </c>
      <c r="N3">
        <v>4</v>
      </c>
      <c r="O3">
        <f>IF(ISNUMBER(SportClimbing[[#This Row],[Total number of tries]])=TRUE, SportClimbing[[#This Row],[Total number of tries]], 1)</f>
        <v>4</v>
      </c>
      <c r="P3" t="str">
        <f>IF(ISNUMBER(SportClimbing[[#This Row],[Total number of tries]])=TRUE, "redpoint", SportClimbing[[#This Row],[Total number of tries]])</f>
        <v>redpoint</v>
      </c>
    </row>
    <row r="4" spans="1:16" x14ac:dyDescent="0.2">
      <c r="A4" s="30">
        <f>DATE(SportClimbing[[#This Row],[Year]],_xlfn.XLOOKUP(SportClimbing[[#This Row],[Month]],MONTHS[MONTHS 2],MONTHS[MONTHS 3]),SportClimbing[[#This Row],[Day]])</f>
        <v>39557</v>
      </c>
      <c r="B4" s="30" t="b">
        <f ca="1">AND(SportClimbing[[#This Row],[Date]]&gt;=EOMONTH(TODAY(),-13)+1,SportClimbing[[#This Row],[Date]]&lt;EOMONTH(TODAY(),-1))</f>
        <v>0</v>
      </c>
      <c r="C4">
        <v>19</v>
      </c>
      <c r="D4" t="s">
        <v>369</v>
      </c>
      <c r="E4">
        <v>2008</v>
      </c>
      <c r="F4" t="s">
        <v>7</v>
      </c>
      <c r="G4" t="s">
        <v>3</v>
      </c>
      <c r="H4" t="s">
        <v>261</v>
      </c>
      <c r="I4" t="s">
        <v>8</v>
      </c>
      <c r="J4" t="s">
        <v>9</v>
      </c>
      <c r="K4">
        <v>25</v>
      </c>
      <c r="L4" t="str">
        <f>IF(SportClimbing[[#This Row],[Height (m)]]&lt;11, "0-10", IF(SportClimbing[[#This Row],[Height (m)]]&lt;16, "11-15", IF(SportClimbing[[#This Row],[Height (m)]]&lt;21, "16-20", IF(SportClimbing[[#This Row],[Height (m)]]&lt;26, "21-25", IF(SportClimbing[[#This Row],[Height (m)]]&lt;31, "26-30", IF(SportClimbing[[#This Row],[Height (m)]]&lt;36, "31-35", "35+"))))))</f>
        <v>21-25</v>
      </c>
      <c r="M4" t="s">
        <v>10</v>
      </c>
      <c r="N4" t="s">
        <v>11</v>
      </c>
      <c r="O4">
        <f>IF(ISNUMBER(SportClimbing[[#This Row],[Total number of tries]])=TRUE, SportClimbing[[#This Row],[Total number of tries]], 1)</f>
        <v>1</v>
      </c>
      <c r="P4" t="str">
        <f>IF(ISNUMBER(SportClimbing[[#This Row],[Total number of tries]])=TRUE, "redpoint", SportClimbing[[#This Row],[Total number of tries]])</f>
        <v>flash</v>
      </c>
    </row>
    <row r="5" spans="1:16" x14ac:dyDescent="0.2">
      <c r="A5" s="30">
        <f>DATE(SportClimbing[[#This Row],[Year]],_xlfn.XLOOKUP(SportClimbing[[#This Row],[Month]],MONTHS[MONTHS 2],MONTHS[MONTHS 3]),SportClimbing[[#This Row],[Day]])</f>
        <v>39571</v>
      </c>
      <c r="B5" s="30" t="b">
        <f ca="1">AND(SportClimbing[[#This Row],[Date]]&gt;=EOMONTH(TODAY(),-13)+1,SportClimbing[[#This Row],[Date]]&lt;EOMONTH(TODAY(),-1))</f>
        <v>0</v>
      </c>
      <c r="C5">
        <v>3</v>
      </c>
      <c r="D5" t="s">
        <v>155</v>
      </c>
      <c r="E5">
        <v>2008</v>
      </c>
      <c r="F5" t="s">
        <v>225</v>
      </c>
      <c r="G5" t="s">
        <v>3</v>
      </c>
      <c r="H5" t="s">
        <v>261</v>
      </c>
      <c r="I5" t="s">
        <v>12</v>
      </c>
      <c r="J5" t="s">
        <v>0</v>
      </c>
      <c r="K5">
        <v>18</v>
      </c>
      <c r="L5" t="str">
        <f>IF(SportClimbing[[#This Row],[Height (m)]]&lt;11, "0-10", IF(SportClimbing[[#This Row],[Height (m)]]&lt;16, "11-15", IF(SportClimbing[[#This Row],[Height (m)]]&lt;21, "16-20", IF(SportClimbing[[#This Row],[Height (m)]]&lt;26, "21-25", IF(SportClimbing[[#This Row],[Height (m)]]&lt;31, "26-30", IF(SportClimbing[[#This Row],[Height (m)]]&lt;36, "31-35", "35+"))))))</f>
        <v>16-20</v>
      </c>
      <c r="M5" t="s">
        <v>13</v>
      </c>
      <c r="N5">
        <v>2</v>
      </c>
      <c r="O5">
        <f>IF(ISNUMBER(SportClimbing[[#This Row],[Total number of tries]])=TRUE, SportClimbing[[#This Row],[Total number of tries]], 1)</f>
        <v>2</v>
      </c>
      <c r="P5" t="str">
        <f>IF(ISNUMBER(SportClimbing[[#This Row],[Total number of tries]])=TRUE, "redpoint", SportClimbing[[#This Row],[Total number of tries]])</f>
        <v>redpoint</v>
      </c>
    </row>
    <row r="6" spans="1:16" x14ac:dyDescent="0.2">
      <c r="A6" s="30">
        <f>DATE(SportClimbing[[#This Row],[Year]],_xlfn.XLOOKUP(SportClimbing[[#This Row],[Month]],MONTHS[MONTHS 2],MONTHS[MONTHS 3]),SportClimbing[[#This Row],[Day]])</f>
        <v>40761</v>
      </c>
      <c r="B6" s="30" t="b">
        <f ca="1">AND(SportClimbing[[#This Row],[Date]]&gt;=EOMONTH(TODAY(),-13)+1,SportClimbing[[#This Row],[Date]]&lt;EOMONTH(TODAY(),-1))</f>
        <v>0</v>
      </c>
      <c r="C6">
        <v>6</v>
      </c>
      <c r="D6" t="s">
        <v>158</v>
      </c>
      <c r="E6">
        <v>2011</v>
      </c>
      <c r="F6" t="s">
        <v>14</v>
      </c>
      <c r="G6" t="s">
        <v>3</v>
      </c>
      <c r="H6" t="s">
        <v>262</v>
      </c>
      <c r="I6" t="s">
        <v>15</v>
      </c>
      <c r="J6" t="s">
        <v>16</v>
      </c>
      <c r="K6">
        <v>20</v>
      </c>
      <c r="L6" t="str">
        <f>IF(SportClimbing[[#This Row],[Height (m)]]&lt;11, "0-10", IF(SportClimbing[[#This Row],[Height (m)]]&lt;16, "11-15", IF(SportClimbing[[#This Row],[Height (m)]]&lt;21, "16-20", IF(SportClimbing[[#This Row],[Height (m)]]&lt;26, "21-25", IF(SportClimbing[[#This Row],[Height (m)]]&lt;31, "26-30", IF(SportClimbing[[#This Row],[Height (m)]]&lt;36, "31-35", "35+"))))))</f>
        <v>16-20</v>
      </c>
      <c r="M6" t="s">
        <v>17</v>
      </c>
      <c r="N6">
        <v>2</v>
      </c>
      <c r="O6">
        <f>IF(ISNUMBER(SportClimbing[[#This Row],[Total number of tries]])=TRUE, SportClimbing[[#This Row],[Total number of tries]], 1)</f>
        <v>2</v>
      </c>
      <c r="P6" t="str">
        <f>IF(ISNUMBER(SportClimbing[[#This Row],[Total number of tries]])=TRUE, "redpoint", SportClimbing[[#This Row],[Total number of tries]])</f>
        <v>redpoint</v>
      </c>
    </row>
    <row r="7" spans="1:16" x14ac:dyDescent="0.2">
      <c r="A7" s="30">
        <f>DATE(SportClimbing[[#This Row],[Year]],_xlfn.XLOOKUP(SportClimbing[[#This Row],[Month]],MONTHS[MONTHS 2],MONTHS[MONTHS 3]),SportClimbing[[#This Row],[Day]])</f>
        <v>41007</v>
      </c>
      <c r="B7" s="30" t="b">
        <f ca="1">AND(SportClimbing[[#This Row],[Date]]&gt;=EOMONTH(TODAY(),-13)+1,SportClimbing[[#This Row],[Date]]&lt;EOMONTH(TODAY(),-1))</f>
        <v>0</v>
      </c>
      <c r="C7">
        <v>8</v>
      </c>
      <c r="D7" t="s">
        <v>369</v>
      </c>
      <c r="E7">
        <v>2012</v>
      </c>
      <c r="F7" t="s">
        <v>118</v>
      </c>
      <c r="G7" t="s">
        <v>3</v>
      </c>
      <c r="H7" t="s">
        <v>262</v>
      </c>
      <c r="I7" t="s">
        <v>18</v>
      </c>
      <c r="J7" t="s">
        <v>19</v>
      </c>
      <c r="K7">
        <v>20</v>
      </c>
      <c r="L7" t="str">
        <f>IF(SportClimbing[[#This Row],[Height (m)]]&lt;11, "0-10", IF(SportClimbing[[#This Row],[Height (m)]]&lt;16, "11-15", IF(SportClimbing[[#This Row],[Height (m)]]&lt;21, "16-20", IF(SportClimbing[[#This Row],[Height (m)]]&lt;26, "21-25", IF(SportClimbing[[#This Row],[Height (m)]]&lt;31, "26-30", IF(SportClimbing[[#This Row],[Height (m)]]&lt;36, "31-35", "35+"))))))</f>
        <v>16-20</v>
      </c>
      <c r="M7" t="s">
        <v>146</v>
      </c>
      <c r="N7">
        <v>2</v>
      </c>
      <c r="O7">
        <f>IF(ISNUMBER(SportClimbing[[#This Row],[Total number of tries]])=TRUE, SportClimbing[[#This Row],[Total number of tries]], 1)</f>
        <v>2</v>
      </c>
      <c r="P7" t="str">
        <f>IF(ISNUMBER(SportClimbing[[#This Row],[Total number of tries]])=TRUE, "redpoint", SportClimbing[[#This Row],[Total number of tries]])</f>
        <v>redpoint</v>
      </c>
    </row>
    <row r="8" spans="1:16" x14ac:dyDescent="0.2">
      <c r="A8" s="30">
        <f>DATE(SportClimbing[[#This Row],[Year]],_xlfn.XLOOKUP(SportClimbing[[#This Row],[Month]],MONTHS[MONTHS 2],MONTHS[MONTHS 3]),SportClimbing[[#This Row],[Day]])</f>
        <v>41234</v>
      </c>
      <c r="B8" s="30" t="b">
        <f ca="1">AND(SportClimbing[[#This Row],[Date]]&gt;=EOMONTH(TODAY(),-13)+1,SportClimbing[[#This Row],[Date]]&lt;EOMONTH(TODAY(),-1))</f>
        <v>0</v>
      </c>
      <c r="C8">
        <v>21</v>
      </c>
      <c r="D8" t="s">
        <v>160</v>
      </c>
      <c r="E8">
        <v>2012</v>
      </c>
      <c r="F8" t="s">
        <v>20</v>
      </c>
      <c r="G8" t="s">
        <v>21</v>
      </c>
      <c r="H8" t="s">
        <v>262</v>
      </c>
      <c r="I8" t="s">
        <v>22</v>
      </c>
      <c r="J8" t="s">
        <v>23</v>
      </c>
      <c r="K8">
        <v>25</v>
      </c>
      <c r="L8" t="str">
        <f>IF(SportClimbing[[#This Row],[Height (m)]]&lt;11, "0-10", IF(SportClimbing[[#This Row],[Height (m)]]&lt;16, "11-15", IF(SportClimbing[[#This Row],[Height (m)]]&lt;21, "16-20", IF(SportClimbing[[#This Row],[Height (m)]]&lt;26, "21-25", IF(SportClimbing[[#This Row],[Height (m)]]&lt;31, "26-30", IF(SportClimbing[[#This Row],[Height (m)]]&lt;36, "31-35", "35+"))))))</f>
        <v>21-25</v>
      </c>
      <c r="M8" t="s">
        <v>24</v>
      </c>
      <c r="N8">
        <v>4</v>
      </c>
      <c r="O8">
        <f>IF(ISNUMBER(SportClimbing[[#This Row],[Total number of tries]])=TRUE, SportClimbing[[#This Row],[Total number of tries]], 1)</f>
        <v>4</v>
      </c>
      <c r="P8" t="str">
        <f>IF(ISNUMBER(SportClimbing[[#This Row],[Total number of tries]])=TRUE, "redpoint", SportClimbing[[#This Row],[Total number of tries]])</f>
        <v>redpoint</v>
      </c>
    </row>
    <row r="9" spans="1:16" x14ac:dyDescent="0.2">
      <c r="A9" s="30">
        <f>DATE(SportClimbing[[#This Row],[Year]],_xlfn.XLOOKUP(SportClimbing[[#This Row],[Month]],MONTHS[MONTHS 2],MONTHS[MONTHS 3]),SportClimbing[[#This Row],[Day]])</f>
        <v>41264</v>
      </c>
      <c r="B9" s="30" t="b">
        <f ca="1">AND(SportClimbing[[#This Row],[Date]]&gt;=EOMONTH(TODAY(),-13)+1,SportClimbing[[#This Row],[Date]]&lt;EOMONTH(TODAY(),-1))</f>
        <v>0</v>
      </c>
      <c r="C9">
        <v>21</v>
      </c>
      <c r="D9" t="s">
        <v>161</v>
      </c>
      <c r="E9">
        <v>2012</v>
      </c>
      <c r="F9" t="s">
        <v>28</v>
      </c>
      <c r="G9" t="s">
        <v>21</v>
      </c>
      <c r="H9" t="s">
        <v>262</v>
      </c>
      <c r="I9" t="s">
        <v>22</v>
      </c>
      <c r="J9" t="s">
        <v>23</v>
      </c>
      <c r="K9">
        <v>25</v>
      </c>
      <c r="L9" t="str">
        <f>IF(SportClimbing[[#This Row],[Height (m)]]&lt;11, "0-10", IF(SportClimbing[[#This Row],[Height (m)]]&lt;16, "11-15", IF(SportClimbing[[#This Row],[Height (m)]]&lt;21, "16-20", IF(SportClimbing[[#This Row],[Height (m)]]&lt;26, "21-25", IF(SportClimbing[[#This Row],[Height (m)]]&lt;31, "26-30", IF(SportClimbing[[#This Row],[Height (m)]]&lt;36, "31-35", "35+"))))))</f>
        <v>21-25</v>
      </c>
      <c r="M9" t="s">
        <v>146</v>
      </c>
      <c r="N9" t="s">
        <v>11</v>
      </c>
      <c r="O9">
        <f>IF(ISNUMBER(SportClimbing[[#This Row],[Total number of tries]])=TRUE, SportClimbing[[#This Row],[Total number of tries]], 1)</f>
        <v>1</v>
      </c>
      <c r="P9" t="str">
        <f>IF(ISNUMBER(SportClimbing[[#This Row],[Total number of tries]])=TRUE, "redpoint", SportClimbing[[#This Row],[Total number of tries]])</f>
        <v>flash</v>
      </c>
    </row>
    <row r="10" spans="1:16" x14ac:dyDescent="0.2">
      <c r="A10" s="30">
        <f>DATE(SportClimbing[[#This Row],[Year]],_xlfn.XLOOKUP(SportClimbing[[#This Row],[Month]],MONTHS[MONTHS 2],MONTHS[MONTHS 3]),SportClimbing[[#This Row],[Day]])</f>
        <v>41295</v>
      </c>
      <c r="B10" s="30" t="b">
        <f ca="1">AND(SportClimbing[[#This Row],[Date]]&gt;=EOMONTH(TODAY(),-13)+1,SportClimbing[[#This Row],[Date]]&lt;EOMONTH(TODAY(),-1))</f>
        <v>0</v>
      </c>
      <c r="C10">
        <v>21</v>
      </c>
      <c r="D10" t="s">
        <v>151</v>
      </c>
      <c r="E10">
        <v>2013</v>
      </c>
      <c r="F10" t="s">
        <v>30</v>
      </c>
      <c r="G10" t="s">
        <v>29</v>
      </c>
      <c r="H10" t="s">
        <v>262</v>
      </c>
      <c r="I10" t="s">
        <v>22</v>
      </c>
      <c r="J10" t="s">
        <v>23</v>
      </c>
      <c r="K10">
        <v>25</v>
      </c>
      <c r="L10" t="str">
        <f>IF(SportClimbing[[#This Row],[Height (m)]]&lt;11, "0-10", IF(SportClimbing[[#This Row],[Height (m)]]&lt;16, "11-15", IF(SportClimbing[[#This Row],[Height (m)]]&lt;21, "16-20", IF(SportClimbing[[#This Row],[Height (m)]]&lt;26, "21-25", IF(SportClimbing[[#This Row],[Height (m)]]&lt;31, "26-30", IF(SportClimbing[[#This Row],[Height (m)]]&lt;36, "31-35", "35+"))))))</f>
        <v>21-25</v>
      </c>
      <c r="M10" t="s">
        <v>146</v>
      </c>
      <c r="N10">
        <v>7</v>
      </c>
      <c r="O10">
        <f>IF(ISNUMBER(SportClimbing[[#This Row],[Total number of tries]])=TRUE, SportClimbing[[#This Row],[Total number of tries]], 1)</f>
        <v>7</v>
      </c>
      <c r="P10" t="str">
        <f>IF(ISNUMBER(SportClimbing[[#This Row],[Total number of tries]])=TRUE, "redpoint", SportClimbing[[#This Row],[Total number of tries]])</f>
        <v>redpoint</v>
      </c>
    </row>
    <row r="11" spans="1:16" x14ac:dyDescent="0.2">
      <c r="A11" s="30">
        <f>DATE(SportClimbing[[#This Row],[Year]],_xlfn.XLOOKUP(SportClimbing[[#This Row],[Month]],MONTHS[MONTHS 2],MONTHS[MONTHS 3]),SportClimbing[[#This Row],[Day]])</f>
        <v>41306</v>
      </c>
      <c r="B11" s="30" t="b">
        <f ca="1">AND(SportClimbing[[#This Row],[Date]]&gt;=EOMONTH(TODAY(),-13)+1,SportClimbing[[#This Row],[Date]]&lt;EOMONTH(TODAY(),-1))</f>
        <v>0</v>
      </c>
      <c r="C11">
        <v>1</v>
      </c>
      <c r="D11" t="s">
        <v>152</v>
      </c>
      <c r="E11">
        <v>2013</v>
      </c>
      <c r="F11" t="s">
        <v>33</v>
      </c>
      <c r="G11" t="s">
        <v>3</v>
      </c>
      <c r="H11" t="s">
        <v>262</v>
      </c>
      <c r="I11" t="s">
        <v>22</v>
      </c>
      <c r="J11" t="s">
        <v>23</v>
      </c>
      <c r="K11">
        <v>18</v>
      </c>
      <c r="L11" t="str">
        <f>IF(SportClimbing[[#This Row],[Height (m)]]&lt;11, "0-10", IF(SportClimbing[[#This Row],[Height (m)]]&lt;16, "11-15", IF(SportClimbing[[#This Row],[Height (m)]]&lt;21, "16-20", IF(SportClimbing[[#This Row],[Height (m)]]&lt;26, "21-25", IF(SportClimbing[[#This Row],[Height (m)]]&lt;31, "26-30", IF(SportClimbing[[#This Row],[Height (m)]]&lt;36, "31-35", "35+"))))))</f>
        <v>16-20</v>
      </c>
      <c r="M11" t="s">
        <v>34</v>
      </c>
      <c r="N11" t="s">
        <v>130</v>
      </c>
      <c r="O11">
        <f>IF(ISNUMBER(SportClimbing[[#This Row],[Total number of tries]])=TRUE, SportClimbing[[#This Row],[Total number of tries]], 1)</f>
        <v>1</v>
      </c>
      <c r="P11" t="str">
        <f>IF(ISNUMBER(SportClimbing[[#This Row],[Total number of tries]])=TRUE, "redpoint", SportClimbing[[#This Row],[Total number of tries]])</f>
        <v>onsight</v>
      </c>
    </row>
    <row r="12" spans="1:16" x14ac:dyDescent="0.2">
      <c r="A12" s="30">
        <f>DATE(SportClimbing[[#This Row],[Year]],_xlfn.XLOOKUP(SportClimbing[[#This Row],[Month]],MONTHS[MONTHS 2],MONTHS[MONTHS 3]),SportClimbing[[#This Row],[Day]])</f>
        <v>41310</v>
      </c>
      <c r="B12" s="30" t="b">
        <f ca="1">AND(SportClimbing[[#This Row],[Date]]&gt;=EOMONTH(TODAY(),-13)+1,SportClimbing[[#This Row],[Date]]&lt;EOMONTH(TODAY(),-1))</f>
        <v>0</v>
      </c>
      <c r="C12">
        <v>5</v>
      </c>
      <c r="D12" t="s">
        <v>152</v>
      </c>
      <c r="E12">
        <v>2013</v>
      </c>
      <c r="F12" t="s">
        <v>31</v>
      </c>
      <c r="G12" t="s">
        <v>3</v>
      </c>
      <c r="H12" t="s">
        <v>262</v>
      </c>
      <c r="I12" t="s">
        <v>25</v>
      </c>
      <c r="J12" t="s">
        <v>26</v>
      </c>
      <c r="K12">
        <v>12</v>
      </c>
      <c r="L12" t="str">
        <f>IF(SportClimbing[[#This Row],[Height (m)]]&lt;11, "0-10", IF(SportClimbing[[#This Row],[Height (m)]]&lt;16, "11-15", IF(SportClimbing[[#This Row],[Height (m)]]&lt;21, "16-20", IF(SportClimbing[[#This Row],[Height (m)]]&lt;26, "21-25", IF(SportClimbing[[#This Row],[Height (m)]]&lt;31, "26-30", IF(SportClimbing[[#This Row],[Height (m)]]&lt;36, "31-35", "35+"))))))</f>
        <v>11-15</v>
      </c>
      <c r="M12" t="s">
        <v>147</v>
      </c>
      <c r="N12">
        <v>12</v>
      </c>
      <c r="O12">
        <f>IF(ISNUMBER(SportClimbing[[#This Row],[Total number of tries]])=TRUE, SportClimbing[[#This Row],[Total number of tries]], 1)</f>
        <v>12</v>
      </c>
      <c r="P12" t="str">
        <f>IF(ISNUMBER(SportClimbing[[#This Row],[Total number of tries]])=TRUE, "redpoint", SportClimbing[[#This Row],[Total number of tries]])</f>
        <v>redpoint</v>
      </c>
    </row>
    <row r="13" spans="1:16" x14ac:dyDescent="0.2">
      <c r="A13" s="30">
        <f>DATE(SportClimbing[[#This Row],[Year]],_xlfn.XLOOKUP(SportClimbing[[#This Row],[Month]],MONTHS[MONTHS 2],MONTHS[MONTHS 3]),SportClimbing[[#This Row],[Day]])</f>
        <v>41314</v>
      </c>
      <c r="B13" s="30" t="b">
        <f ca="1">AND(SportClimbing[[#This Row],[Date]]&gt;=EOMONTH(TODAY(),-13)+1,SportClimbing[[#This Row],[Date]]&lt;EOMONTH(TODAY(),-1))</f>
        <v>0</v>
      </c>
      <c r="C13">
        <v>9</v>
      </c>
      <c r="D13" t="s">
        <v>152</v>
      </c>
      <c r="E13">
        <v>2013</v>
      </c>
      <c r="F13" t="s">
        <v>42</v>
      </c>
      <c r="G13" t="s">
        <v>32</v>
      </c>
      <c r="H13" t="s">
        <v>262</v>
      </c>
      <c r="I13" t="s">
        <v>25</v>
      </c>
      <c r="J13" t="s">
        <v>26</v>
      </c>
      <c r="K13">
        <v>25</v>
      </c>
      <c r="L13" t="str">
        <f>IF(SportClimbing[[#This Row],[Height (m)]]&lt;11, "0-10", IF(SportClimbing[[#This Row],[Height (m)]]&lt;16, "11-15", IF(SportClimbing[[#This Row],[Height (m)]]&lt;21, "16-20", IF(SportClimbing[[#This Row],[Height (m)]]&lt;26, "21-25", IF(SportClimbing[[#This Row],[Height (m)]]&lt;31, "26-30", IF(SportClimbing[[#This Row],[Height (m)]]&lt;36, "31-35", "35+"))))))</f>
        <v>21-25</v>
      </c>
      <c r="M13" t="s">
        <v>147</v>
      </c>
      <c r="N13">
        <v>2</v>
      </c>
      <c r="O13">
        <f>IF(ISNUMBER(SportClimbing[[#This Row],[Total number of tries]])=TRUE, SportClimbing[[#This Row],[Total number of tries]], 1)</f>
        <v>2</v>
      </c>
      <c r="P13" t="str">
        <f>IF(ISNUMBER(SportClimbing[[#This Row],[Total number of tries]])=TRUE, "redpoint", SportClimbing[[#This Row],[Total number of tries]])</f>
        <v>redpoint</v>
      </c>
    </row>
    <row r="14" spans="1:16" x14ac:dyDescent="0.2">
      <c r="A14" s="30">
        <f>DATE(SportClimbing[[#This Row],[Year]],_xlfn.XLOOKUP(SportClimbing[[#This Row],[Month]],MONTHS[MONTHS 2],MONTHS[MONTHS 3]),SportClimbing[[#This Row],[Day]])</f>
        <v>41331</v>
      </c>
      <c r="B14" s="30" t="b">
        <f ca="1">AND(SportClimbing[[#This Row],[Date]]&gt;=EOMONTH(TODAY(),-13)+1,SportClimbing[[#This Row],[Date]]&lt;EOMONTH(TODAY(),-1))</f>
        <v>0</v>
      </c>
      <c r="C14">
        <v>26</v>
      </c>
      <c r="D14" t="s">
        <v>152</v>
      </c>
      <c r="E14">
        <v>2013</v>
      </c>
      <c r="F14" t="s">
        <v>36</v>
      </c>
      <c r="G14" t="s">
        <v>21</v>
      </c>
      <c r="H14" t="s">
        <v>262</v>
      </c>
      <c r="I14" t="s">
        <v>22</v>
      </c>
      <c r="J14" t="s">
        <v>23</v>
      </c>
      <c r="K14">
        <v>20</v>
      </c>
      <c r="L14" t="str">
        <f>IF(SportClimbing[[#This Row],[Height (m)]]&lt;11, "0-10", IF(SportClimbing[[#This Row],[Height (m)]]&lt;16, "11-15", IF(SportClimbing[[#This Row],[Height (m)]]&lt;21, "16-20", IF(SportClimbing[[#This Row],[Height (m)]]&lt;26, "21-25", IF(SportClimbing[[#This Row],[Height (m)]]&lt;31, "26-30", IF(SportClimbing[[#This Row],[Height (m)]]&lt;36, "31-35", "35+"))))))</f>
        <v>16-20</v>
      </c>
      <c r="M14" t="s">
        <v>37</v>
      </c>
      <c r="N14" t="s">
        <v>11</v>
      </c>
      <c r="O14">
        <f>IF(ISNUMBER(SportClimbing[[#This Row],[Total number of tries]])=TRUE, SportClimbing[[#This Row],[Total number of tries]], 1)</f>
        <v>1</v>
      </c>
      <c r="P14" t="str">
        <f>IF(ISNUMBER(SportClimbing[[#This Row],[Total number of tries]])=TRUE, "redpoint", SportClimbing[[#This Row],[Total number of tries]])</f>
        <v>flash</v>
      </c>
    </row>
    <row r="15" spans="1:16" x14ac:dyDescent="0.2">
      <c r="A15" s="30">
        <f>DATE(SportClimbing[[#This Row],[Year]],_xlfn.XLOOKUP(SportClimbing[[#This Row],[Month]],MONTHS[MONTHS 2],MONTHS[MONTHS 3]),SportClimbing[[#This Row],[Day]])</f>
        <v>41331</v>
      </c>
      <c r="B15" s="30" t="b">
        <f ca="1">AND(SportClimbing[[#This Row],[Date]]&gt;=EOMONTH(TODAY(),-13)+1,SportClimbing[[#This Row],[Date]]&lt;EOMONTH(TODAY(),-1))</f>
        <v>0</v>
      </c>
      <c r="C15">
        <v>26</v>
      </c>
      <c r="D15" t="s">
        <v>152</v>
      </c>
      <c r="E15">
        <v>2013</v>
      </c>
      <c r="F15" t="s">
        <v>35</v>
      </c>
      <c r="G15" t="s">
        <v>3</v>
      </c>
      <c r="H15" t="s">
        <v>262</v>
      </c>
      <c r="I15" t="s">
        <v>22</v>
      </c>
      <c r="J15" t="s">
        <v>23</v>
      </c>
      <c r="K15">
        <v>20</v>
      </c>
      <c r="L15" t="str">
        <f>IF(SportClimbing[[#This Row],[Height (m)]]&lt;11, "0-10", IF(SportClimbing[[#This Row],[Height (m)]]&lt;16, "11-15", IF(SportClimbing[[#This Row],[Height (m)]]&lt;21, "16-20", IF(SportClimbing[[#This Row],[Height (m)]]&lt;26, "21-25", IF(SportClimbing[[#This Row],[Height (m)]]&lt;31, "26-30", IF(SportClimbing[[#This Row],[Height (m)]]&lt;36, "31-35", "35+"))))))</f>
        <v>16-20</v>
      </c>
      <c r="M15" t="s">
        <v>24</v>
      </c>
      <c r="N15" t="s">
        <v>130</v>
      </c>
      <c r="O15">
        <f>IF(ISNUMBER(SportClimbing[[#This Row],[Total number of tries]])=TRUE, SportClimbing[[#This Row],[Total number of tries]], 1)</f>
        <v>1</v>
      </c>
      <c r="P15" t="str">
        <f>IF(ISNUMBER(SportClimbing[[#This Row],[Total number of tries]])=TRUE, "redpoint", SportClimbing[[#This Row],[Total number of tries]])</f>
        <v>onsight</v>
      </c>
    </row>
    <row r="16" spans="1:16" x14ac:dyDescent="0.2">
      <c r="A16" s="30">
        <f>DATE(SportClimbing[[#This Row],[Year]],_xlfn.XLOOKUP(SportClimbing[[#This Row],[Month]],MONTHS[MONTHS 2],MONTHS[MONTHS 3]),SportClimbing[[#This Row],[Day]])</f>
        <v>41342</v>
      </c>
      <c r="B16" s="30" t="b">
        <f ca="1">AND(SportClimbing[[#This Row],[Date]]&gt;=EOMONTH(TODAY(),-13)+1,SportClimbing[[#This Row],[Date]]&lt;EOMONTH(TODAY(),-1))</f>
        <v>0</v>
      </c>
      <c r="C16">
        <v>9</v>
      </c>
      <c r="D16" t="s">
        <v>368</v>
      </c>
      <c r="E16">
        <v>2013</v>
      </c>
      <c r="F16" t="s">
        <v>40</v>
      </c>
      <c r="G16" t="s">
        <v>21</v>
      </c>
      <c r="H16" t="s">
        <v>262</v>
      </c>
      <c r="I16" t="s">
        <v>22</v>
      </c>
      <c r="J16" t="s">
        <v>23</v>
      </c>
      <c r="K16">
        <v>20</v>
      </c>
      <c r="L16" t="str">
        <f>IF(SportClimbing[[#This Row],[Height (m)]]&lt;11, "0-10", IF(SportClimbing[[#This Row],[Height (m)]]&lt;16, "11-15", IF(SportClimbing[[#This Row],[Height (m)]]&lt;21, "16-20", IF(SportClimbing[[#This Row],[Height (m)]]&lt;26, "21-25", IF(SportClimbing[[#This Row],[Height (m)]]&lt;31, "26-30", IF(SportClimbing[[#This Row],[Height (m)]]&lt;36, "31-35", "35+"))))))</f>
        <v>16-20</v>
      </c>
      <c r="M16" t="s">
        <v>38</v>
      </c>
      <c r="N16">
        <v>2</v>
      </c>
      <c r="O16">
        <f>IF(ISNUMBER(SportClimbing[[#This Row],[Total number of tries]])=TRUE, SportClimbing[[#This Row],[Total number of tries]], 1)</f>
        <v>2</v>
      </c>
      <c r="P16" t="str">
        <f>IF(ISNUMBER(SportClimbing[[#This Row],[Total number of tries]])=TRUE, "redpoint", SportClimbing[[#This Row],[Total number of tries]])</f>
        <v>redpoint</v>
      </c>
    </row>
    <row r="17" spans="1:16" x14ac:dyDescent="0.2">
      <c r="A17" s="30">
        <f>DATE(SportClimbing[[#This Row],[Year]],_xlfn.XLOOKUP(SportClimbing[[#This Row],[Month]],MONTHS[MONTHS 2],MONTHS[MONTHS 3]),SportClimbing[[#This Row],[Day]])</f>
        <v>41342</v>
      </c>
      <c r="B17" s="30" t="b">
        <f ca="1">AND(SportClimbing[[#This Row],[Date]]&gt;=EOMONTH(TODAY(),-13)+1,SportClimbing[[#This Row],[Date]]&lt;EOMONTH(TODAY(),-1))</f>
        <v>0</v>
      </c>
      <c r="C17">
        <v>9</v>
      </c>
      <c r="D17" t="s">
        <v>368</v>
      </c>
      <c r="E17">
        <v>2013</v>
      </c>
      <c r="F17" t="s">
        <v>39</v>
      </c>
      <c r="G17" t="s">
        <v>3</v>
      </c>
      <c r="H17" t="s">
        <v>262</v>
      </c>
      <c r="I17" t="s">
        <v>22</v>
      </c>
      <c r="J17" t="s">
        <v>23</v>
      </c>
      <c r="K17">
        <v>20</v>
      </c>
      <c r="L17" t="str">
        <f>IF(SportClimbing[[#This Row],[Height (m)]]&lt;11, "0-10", IF(SportClimbing[[#This Row],[Height (m)]]&lt;16, "11-15", IF(SportClimbing[[#This Row],[Height (m)]]&lt;21, "16-20", IF(SportClimbing[[#This Row],[Height (m)]]&lt;26, "21-25", IF(SportClimbing[[#This Row],[Height (m)]]&lt;31, "26-30", IF(SportClimbing[[#This Row],[Height (m)]]&lt;36, "31-35", "35+"))))))</f>
        <v>16-20</v>
      </c>
      <c r="M17" t="s">
        <v>38</v>
      </c>
      <c r="N17">
        <v>2</v>
      </c>
      <c r="O17">
        <f>IF(ISNUMBER(SportClimbing[[#This Row],[Total number of tries]])=TRUE, SportClimbing[[#This Row],[Total number of tries]], 1)</f>
        <v>2</v>
      </c>
      <c r="P17" t="str">
        <f>IF(ISNUMBER(SportClimbing[[#This Row],[Total number of tries]])=TRUE, "redpoint", SportClimbing[[#This Row],[Total number of tries]])</f>
        <v>redpoint</v>
      </c>
    </row>
    <row r="18" spans="1:16" x14ac:dyDescent="0.2">
      <c r="A18" s="30">
        <f>DATE(SportClimbing[[#This Row],[Year]],_xlfn.XLOOKUP(SportClimbing[[#This Row],[Month]],MONTHS[MONTHS 2],MONTHS[MONTHS 3]),SportClimbing[[#This Row],[Day]])</f>
        <v>41354</v>
      </c>
      <c r="B18" s="30" t="b">
        <f ca="1">AND(SportClimbing[[#This Row],[Date]]&gt;=EOMONTH(TODAY(),-13)+1,SportClimbing[[#This Row],[Date]]&lt;EOMONTH(TODAY(),-1))</f>
        <v>0</v>
      </c>
      <c r="C18">
        <v>21</v>
      </c>
      <c r="D18" t="s">
        <v>368</v>
      </c>
      <c r="E18">
        <v>2013</v>
      </c>
      <c r="F18" t="s">
        <v>41</v>
      </c>
      <c r="G18" t="s">
        <v>32</v>
      </c>
      <c r="H18" t="s">
        <v>262</v>
      </c>
      <c r="I18" t="s">
        <v>25</v>
      </c>
      <c r="J18" t="s">
        <v>26</v>
      </c>
      <c r="K18">
        <v>18</v>
      </c>
      <c r="L18" t="str">
        <f>IF(SportClimbing[[#This Row],[Height (m)]]&lt;11, "0-10", IF(SportClimbing[[#This Row],[Height (m)]]&lt;16, "11-15", IF(SportClimbing[[#This Row],[Height (m)]]&lt;21, "16-20", IF(SportClimbing[[#This Row],[Height (m)]]&lt;26, "21-25", IF(SportClimbing[[#This Row],[Height (m)]]&lt;31, "26-30", IF(SportClimbing[[#This Row],[Height (m)]]&lt;36, "31-35", "35+"))))))</f>
        <v>16-20</v>
      </c>
      <c r="M18" t="s">
        <v>147</v>
      </c>
      <c r="N18">
        <v>8</v>
      </c>
      <c r="O18">
        <f>IF(ISNUMBER(SportClimbing[[#This Row],[Total number of tries]])=TRUE, SportClimbing[[#This Row],[Total number of tries]], 1)</f>
        <v>8</v>
      </c>
      <c r="P18" t="str">
        <f>IF(ISNUMBER(SportClimbing[[#This Row],[Total number of tries]])=TRUE, "redpoint", SportClimbing[[#This Row],[Total number of tries]])</f>
        <v>redpoint</v>
      </c>
    </row>
    <row r="19" spans="1:16" x14ac:dyDescent="0.2">
      <c r="A19" s="30">
        <f>DATE(SportClimbing[[#This Row],[Year]],_xlfn.XLOOKUP(SportClimbing[[#This Row],[Month]],MONTHS[MONTHS 2],MONTHS[MONTHS 3]),SportClimbing[[#This Row],[Day]])</f>
        <v>41374</v>
      </c>
      <c r="B19" s="30" t="b">
        <f ca="1">AND(SportClimbing[[#This Row],[Date]]&gt;=EOMONTH(TODAY(),-13)+1,SportClimbing[[#This Row],[Date]]&lt;EOMONTH(TODAY(),-1))</f>
        <v>0</v>
      </c>
      <c r="C19">
        <v>10</v>
      </c>
      <c r="D19" t="s">
        <v>369</v>
      </c>
      <c r="E19">
        <v>2013</v>
      </c>
      <c r="F19" t="s">
        <v>54</v>
      </c>
      <c r="G19" t="s">
        <v>32</v>
      </c>
      <c r="H19" t="s">
        <v>262</v>
      </c>
      <c r="I19" t="s">
        <v>25</v>
      </c>
      <c r="J19" t="s">
        <v>26</v>
      </c>
      <c r="K19">
        <v>25</v>
      </c>
      <c r="L19" t="str">
        <f>IF(SportClimbing[[#This Row],[Height (m)]]&lt;11, "0-10", IF(SportClimbing[[#This Row],[Height (m)]]&lt;16, "11-15", IF(SportClimbing[[#This Row],[Height (m)]]&lt;21, "16-20", IF(SportClimbing[[#This Row],[Height (m)]]&lt;26, "21-25", IF(SportClimbing[[#This Row],[Height (m)]]&lt;31, "26-30", IF(SportClimbing[[#This Row],[Height (m)]]&lt;36, "31-35", "35+"))))))</f>
        <v>21-25</v>
      </c>
      <c r="M19" t="s">
        <v>148</v>
      </c>
      <c r="N19">
        <v>14</v>
      </c>
      <c r="O19">
        <f>IF(ISNUMBER(SportClimbing[[#This Row],[Total number of tries]])=TRUE, SportClimbing[[#This Row],[Total number of tries]], 1)</f>
        <v>14</v>
      </c>
      <c r="P19" t="str">
        <f>IF(ISNUMBER(SportClimbing[[#This Row],[Total number of tries]])=TRUE, "redpoint", SportClimbing[[#This Row],[Total number of tries]])</f>
        <v>redpoint</v>
      </c>
    </row>
    <row r="20" spans="1:16" x14ac:dyDescent="0.2">
      <c r="A20" s="30">
        <f>DATE(SportClimbing[[#This Row],[Year]],_xlfn.XLOOKUP(SportClimbing[[#This Row],[Month]],MONTHS[MONTHS 2],MONTHS[MONTHS 3]),SportClimbing[[#This Row],[Day]])</f>
        <v>41377</v>
      </c>
      <c r="B20" s="30" t="b">
        <f ca="1">AND(SportClimbing[[#This Row],[Date]]&gt;=EOMONTH(TODAY(),-13)+1,SportClimbing[[#This Row],[Date]]&lt;EOMONTH(TODAY(),-1))</f>
        <v>0</v>
      </c>
      <c r="C20">
        <v>13</v>
      </c>
      <c r="D20" t="s">
        <v>369</v>
      </c>
      <c r="E20">
        <v>2013</v>
      </c>
      <c r="F20" t="s">
        <v>45</v>
      </c>
      <c r="G20" t="s">
        <v>3</v>
      </c>
      <c r="H20" t="s">
        <v>262</v>
      </c>
      <c r="I20" t="s">
        <v>43</v>
      </c>
      <c r="J20" t="s">
        <v>91</v>
      </c>
      <c r="K20">
        <v>30</v>
      </c>
      <c r="L20" t="str">
        <f>IF(SportClimbing[[#This Row],[Height (m)]]&lt;11, "0-10", IF(SportClimbing[[#This Row],[Height (m)]]&lt;16, "11-15", IF(SportClimbing[[#This Row],[Height (m)]]&lt;21, "16-20", IF(SportClimbing[[#This Row],[Height (m)]]&lt;26, "21-25", IF(SportClimbing[[#This Row],[Height (m)]]&lt;31, "26-30", IF(SportClimbing[[#This Row],[Height (m)]]&lt;36, "31-35", "35+"))))))</f>
        <v>26-30</v>
      </c>
      <c r="M20" t="s">
        <v>218</v>
      </c>
      <c r="N20" t="s">
        <v>130</v>
      </c>
      <c r="O20">
        <f>IF(ISNUMBER(SportClimbing[[#This Row],[Total number of tries]])=TRUE, SportClimbing[[#This Row],[Total number of tries]], 1)</f>
        <v>1</v>
      </c>
      <c r="P20" t="str">
        <f>IF(ISNUMBER(SportClimbing[[#This Row],[Total number of tries]])=TRUE, "redpoint", SportClimbing[[#This Row],[Total number of tries]])</f>
        <v>onsight</v>
      </c>
    </row>
    <row r="21" spans="1:16" x14ac:dyDescent="0.2">
      <c r="A21" s="30">
        <f>DATE(SportClimbing[[#This Row],[Year]],_xlfn.XLOOKUP(SportClimbing[[#This Row],[Month]],MONTHS[MONTHS 2],MONTHS[MONTHS 3]),SportClimbing[[#This Row],[Day]])</f>
        <v>41377</v>
      </c>
      <c r="B21" s="30" t="b">
        <f ca="1">AND(SportClimbing[[#This Row],[Date]]&gt;=EOMONTH(TODAY(),-13)+1,SportClimbing[[#This Row],[Date]]&lt;EOMONTH(TODAY(),-1))</f>
        <v>0</v>
      </c>
      <c r="C21">
        <v>13</v>
      </c>
      <c r="D21" t="s">
        <v>369</v>
      </c>
      <c r="E21">
        <v>2013</v>
      </c>
      <c r="F21" t="s">
        <v>46</v>
      </c>
      <c r="G21" t="s">
        <v>3</v>
      </c>
      <c r="H21" t="s">
        <v>262</v>
      </c>
      <c r="I21" t="s">
        <v>43</v>
      </c>
      <c r="J21" t="s">
        <v>91</v>
      </c>
      <c r="K21">
        <v>30</v>
      </c>
      <c r="L21" t="str">
        <f>IF(SportClimbing[[#This Row],[Height (m)]]&lt;11, "0-10", IF(SportClimbing[[#This Row],[Height (m)]]&lt;16, "11-15", IF(SportClimbing[[#This Row],[Height (m)]]&lt;21, "16-20", IF(SportClimbing[[#This Row],[Height (m)]]&lt;26, "21-25", IF(SportClimbing[[#This Row],[Height (m)]]&lt;31, "26-30", IF(SportClimbing[[#This Row],[Height (m)]]&lt;36, "31-35", "35+"))))))</f>
        <v>26-30</v>
      </c>
      <c r="M21" t="s">
        <v>52</v>
      </c>
      <c r="N21" t="s">
        <v>130</v>
      </c>
      <c r="O21">
        <f>IF(ISNUMBER(SportClimbing[[#This Row],[Total number of tries]])=TRUE, SportClimbing[[#This Row],[Total number of tries]], 1)</f>
        <v>1</v>
      </c>
      <c r="P21" t="str">
        <f>IF(ISNUMBER(SportClimbing[[#This Row],[Total number of tries]])=TRUE, "redpoint", SportClimbing[[#This Row],[Total number of tries]])</f>
        <v>onsight</v>
      </c>
    </row>
    <row r="22" spans="1:16" x14ac:dyDescent="0.2">
      <c r="A22" s="30">
        <f>DATE(SportClimbing[[#This Row],[Year]],_xlfn.XLOOKUP(SportClimbing[[#This Row],[Month]],MONTHS[MONTHS 2],MONTHS[MONTHS 3]),SportClimbing[[#This Row],[Day]])</f>
        <v>41377</v>
      </c>
      <c r="B22" s="30" t="b">
        <f ca="1">AND(SportClimbing[[#This Row],[Date]]&gt;=EOMONTH(TODAY(),-13)+1,SportClimbing[[#This Row],[Date]]&lt;EOMONTH(TODAY(),-1))</f>
        <v>0</v>
      </c>
      <c r="C22">
        <v>13</v>
      </c>
      <c r="D22" t="s">
        <v>369</v>
      </c>
      <c r="E22">
        <v>2013</v>
      </c>
      <c r="F22" t="s">
        <v>197</v>
      </c>
      <c r="G22" t="s">
        <v>3</v>
      </c>
      <c r="H22" t="s">
        <v>262</v>
      </c>
      <c r="I22" t="s">
        <v>43</v>
      </c>
      <c r="J22" t="s">
        <v>91</v>
      </c>
      <c r="K22">
        <v>25</v>
      </c>
      <c r="L22" t="str">
        <f>IF(SportClimbing[[#This Row],[Height (m)]]&lt;11, "0-10", IF(SportClimbing[[#This Row],[Height (m)]]&lt;16, "11-15", IF(SportClimbing[[#This Row],[Height (m)]]&lt;21, "16-20", IF(SportClimbing[[#This Row],[Height (m)]]&lt;26, "21-25", IF(SportClimbing[[#This Row],[Height (m)]]&lt;31, "26-30", IF(SportClimbing[[#This Row],[Height (m)]]&lt;36, "31-35", "35+"))))))</f>
        <v>21-25</v>
      </c>
      <c r="M22" t="s">
        <v>146</v>
      </c>
      <c r="N22">
        <v>2</v>
      </c>
      <c r="O22">
        <f>IF(ISNUMBER(SportClimbing[[#This Row],[Total number of tries]])=TRUE, SportClimbing[[#This Row],[Total number of tries]], 1)</f>
        <v>2</v>
      </c>
      <c r="P22" t="str">
        <f>IF(ISNUMBER(SportClimbing[[#This Row],[Total number of tries]])=TRUE, "redpoint", SportClimbing[[#This Row],[Total number of tries]])</f>
        <v>redpoint</v>
      </c>
    </row>
    <row r="23" spans="1:16" x14ac:dyDescent="0.2">
      <c r="A23" s="30">
        <f>DATE(SportClimbing[[#This Row],[Year]],_xlfn.XLOOKUP(SportClimbing[[#This Row],[Month]],MONTHS[MONTHS 2],MONTHS[MONTHS 3]),SportClimbing[[#This Row],[Day]])</f>
        <v>41381</v>
      </c>
      <c r="B23" s="30" t="b">
        <f ca="1">AND(SportClimbing[[#This Row],[Date]]&gt;=EOMONTH(TODAY(),-13)+1,SportClimbing[[#This Row],[Date]]&lt;EOMONTH(TODAY(),-1))</f>
        <v>0</v>
      </c>
      <c r="C23">
        <v>17</v>
      </c>
      <c r="D23" t="s">
        <v>369</v>
      </c>
      <c r="E23">
        <v>2013</v>
      </c>
      <c r="F23" t="s">
        <v>47</v>
      </c>
      <c r="G23" t="s">
        <v>32</v>
      </c>
      <c r="H23" t="s">
        <v>262</v>
      </c>
      <c r="I23" t="s">
        <v>22</v>
      </c>
      <c r="J23" t="s">
        <v>23</v>
      </c>
      <c r="K23">
        <v>20</v>
      </c>
      <c r="L23" t="str">
        <f>IF(SportClimbing[[#This Row],[Height (m)]]&lt;11, "0-10", IF(SportClimbing[[#This Row],[Height (m)]]&lt;16, "11-15", IF(SportClimbing[[#This Row],[Height (m)]]&lt;21, "16-20", IF(SportClimbing[[#This Row],[Height (m)]]&lt;26, "21-25", IF(SportClimbing[[#This Row],[Height (m)]]&lt;31, "26-30", IF(SportClimbing[[#This Row],[Height (m)]]&lt;36, "31-35", "35+"))))))</f>
        <v>16-20</v>
      </c>
      <c r="M23" t="s">
        <v>146</v>
      </c>
      <c r="N23">
        <v>2</v>
      </c>
      <c r="O23">
        <f>IF(ISNUMBER(SportClimbing[[#This Row],[Total number of tries]])=TRUE, SportClimbing[[#This Row],[Total number of tries]], 1)</f>
        <v>2</v>
      </c>
      <c r="P23" t="str">
        <f>IF(ISNUMBER(SportClimbing[[#This Row],[Total number of tries]])=TRUE, "redpoint", SportClimbing[[#This Row],[Total number of tries]])</f>
        <v>redpoint</v>
      </c>
    </row>
    <row r="24" spans="1:16" x14ac:dyDescent="0.2">
      <c r="A24" s="30">
        <f>DATE(SportClimbing[[#This Row],[Year]],_xlfn.XLOOKUP(SportClimbing[[#This Row],[Month]],MONTHS[MONTHS 2],MONTHS[MONTHS 3]),SportClimbing[[#This Row],[Day]])</f>
        <v>41398</v>
      </c>
      <c r="B24" s="30" t="b">
        <f ca="1">AND(SportClimbing[[#This Row],[Date]]&gt;=EOMONTH(TODAY(),-13)+1,SportClimbing[[#This Row],[Date]]&lt;EOMONTH(TODAY(),-1))</f>
        <v>0</v>
      </c>
      <c r="C24">
        <v>4</v>
      </c>
      <c r="D24" t="s">
        <v>155</v>
      </c>
      <c r="E24">
        <v>2013</v>
      </c>
      <c r="F24" t="s">
        <v>48</v>
      </c>
      <c r="G24" t="s">
        <v>32</v>
      </c>
      <c r="H24" t="s">
        <v>262</v>
      </c>
      <c r="I24" t="s">
        <v>49</v>
      </c>
      <c r="J24" t="s">
        <v>50</v>
      </c>
      <c r="K24">
        <v>22</v>
      </c>
      <c r="L24" t="str">
        <f>IF(SportClimbing[[#This Row],[Height (m)]]&lt;11, "0-10", IF(SportClimbing[[#This Row],[Height (m)]]&lt;16, "11-15", IF(SportClimbing[[#This Row],[Height (m)]]&lt;21, "16-20", IF(SportClimbing[[#This Row],[Height (m)]]&lt;26, "21-25", IF(SportClimbing[[#This Row],[Height (m)]]&lt;31, "26-30", IF(SportClimbing[[#This Row],[Height (m)]]&lt;36, "31-35", "35+"))))))</f>
        <v>21-25</v>
      </c>
      <c r="M24" t="s">
        <v>148</v>
      </c>
      <c r="N24">
        <v>10</v>
      </c>
      <c r="O24">
        <f>IF(ISNUMBER(SportClimbing[[#This Row],[Total number of tries]])=TRUE, SportClimbing[[#This Row],[Total number of tries]], 1)</f>
        <v>10</v>
      </c>
      <c r="P24" t="str">
        <f>IF(ISNUMBER(SportClimbing[[#This Row],[Total number of tries]])=TRUE, "redpoint", SportClimbing[[#This Row],[Total number of tries]])</f>
        <v>redpoint</v>
      </c>
    </row>
    <row r="25" spans="1:16" x14ac:dyDescent="0.2">
      <c r="A25" s="30">
        <f>DATE(SportClimbing[[#This Row],[Year]],_xlfn.XLOOKUP(SportClimbing[[#This Row],[Month]],MONTHS[MONTHS 2],MONTHS[MONTHS 3]),SportClimbing[[#This Row],[Day]])</f>
        <v>41423</v>
      </c>
      <c r="B25" s="30" t="b">
        <f ca="1">AND(SportClimbing[[#This Row],[Date]]&gt;=EOMONTH(TODAY(),-13)+1,SportClimbing[[#This Row],[Date]]&lt;EOMONTH(TODAY(),-1))</f>
        <v>0</v>
      </c>
      <c r="C25">
        <v>29</v>
      </c>
      <c r="D25" t="s">
        <v>155</v>
      </c>
      <c r="E25">
        <v>2013</v>
      </c>
      <c r="F25" t="s">
        <v>51</v>
      </c>
      <c r="G25" t="s">
        <v>3</v>
      </c>
      <c r="H25" t="s">
        <v>262</v>
      </c>
      <c r="I25" t="s">
        <v>49</v>
      </c>
      <c r="J25" t="s">
        <v>50</v>
      </c>
      <c r="K25">
        <v>18</v>
      </c>
      <c r="L25" t="str">
        <f>IF(SportClimbing[[#This Row],[Height (m)]]&lt;11, "0-10", IF(SportClimbing[[#This Row],[Height (m)]]&lt;16, "11-15", IF(SportClimbing[[#This Row],[Height (m)]]&lt;21, "16-20", IF(SportClimbing[[#This Row],[Height (m)]]&lt;26, "21-25", IF(SportClimbing[[#This Row],[Height (m)]]&lt;31, "26-30", IF(SportClimbing[[#This Row],[Height (m)]]&lt;36, "31-35", "35+"))))))</f>
        <v>16-20</v>
      </c>
      <c r="M25" t="s">
        <v>148</v>
      </c>
      <c r="N25">
        <v>2</v>
      </c>
      <c r="O25">
        <f>IF(ISNUMBER(SportClimbing[[#This Row],[Total number of tries]])=TRUE, SportClimbing[[#This Row],[Total number of tries]], 1)</f>
        <v>2</v>
      </c>
      <c r="P25" t="str">
        <f>IF(ISNUMBER(SportClimbing[[#This Row],[Total number of tries]])=TRUE, "redpoint", SportClimbing[[#This Row],[Total number of tries]])</f>
        <v>redpoint</v>
      </c>
    </row>
    <row r="26" spans="1:16" x14ac:dyDescent="0.2">
      <c r="A26" s="30">
        <f>DATE(SportClimbing[[#This Row],[Year]],_xlfn.XLOOKUP(SportClimbing[[#This Row],[Month]],MONTHS[MONTHS 2],MONTHS[MONTHS 3]),SportClimbing[[#This Row],[Day]])</f>
        <v>42534</v>
      </c>
      <c r="B26" s="30" t="b">
        <f ca="1">AND(SportClimbing[[#This Row],[Date]]&gt;=EOMONTH(TODAY(),-13)+1,SportClimbing[[#This Row],[Date]]&lt;EOMONTH(TODAY(),-1))</f>
        <v>0</v>
      </c>
      <c r="C26">
        <v>13</v>
      </c>
      <c r="D26" t="s">
        <v>367</v>
      </c>
      <c r="E26">
        <v>2016</v>
      </c>
      <c r="F26" t="s">
        <v>88</v>
      </c>
      <c r="G26" t="s">
        <v>3</v>
      </c>
      <c r="H26" t="s">
        <v>262</v>
      </c>
      <c r="I26" t="s">
        <v>25</v>
      </c>
      <c r="J26" t="s">
        <v>86</v>
      </c>
      <c r="K26">
        <v>15</v>
      </c>
      <c r="L26" t="str">
        <f>IF(SportClimbing[[#This Row],[Height (m)]]&lt;11, "0-10", IF(SportClimbing[[#This Row],[Height (m)]]&lt;16, "11-15", IF(SportClimbing[[#This Row],[Height (m)]]&lt;21, "16-20", IF(SportClimbing[[#This Row],[Height (m)]]&lt;26, "21-25", IF(SportClimbing[[#This Row],[Height (m)]]&lt;31, "26-30", IF(SportClimbing[[#This Row],[Height (m)]]&lt;36, "31-35", "35+"))))))</f>
        <v>11-15</v>
      </c>
      <c r="M26" t="s">
        <v>87</v>
      </c>
      <c r="N26">
        <v>2</v>
      </c>
      <c r="O26">
        <f>IF(ISNUMBER(SportClimbing[[#This Row],[Total number of tries]])=TRUE, SportClimbing[[#This Row],[Total number of tries]], 1)</f>
        <v>2</v>
      </c>
      <c r="P26" t="str">
        <f>IF(ISNUMBER(SportClimbing[[#This Row],[Total number of tries]])=TRUE, "redpoint", SportClimbing[[#This Row],[Total number of tries]])</f>
        <v>redpoint</v>
      </c>
    </row>
    <row r="27" spans="1:16" x14ac:dyDescent="0.2">
      <c r="A27" s="30">
        <f>DATE(SportClimbing[[#This Row],[Year]],_xlfn.XLOOKUP(SportClimbing[[#This Row],[Month]],MONTHS[MONTHS 2],MONTHS[MONTHS 3]),SportClimbing[[#This Row],[Day]])</f>
        <v>42686</v>
      </c>
      <c r="B27" s="30" t="b">
        <f ca="1">AND(SportClimbing[[#This Row],[Date]]&gt;=EOMONTH(TODAY(),-13)+1,SportClimbing[[#This Row],[Date]]&lt;EOMONTH(TODAY(),-1))</f>
        <v>0</v>
      </c>
      <c r="C27">
        <v>12</v>
      </c>
      <c r="D27" t="s">
        <v>160</v>
      </c>
      <c r="E27">
        <v>2016</v>
      </c>
      <c r="F27" t="s">
        <v>62</v>
      </c>
      <c r="G27" t="s">
        <v>3</v>
      </c>
      <c r="H27" t="s">
        <v>262</v>
      </c>
      <c r="I27" t="s">
        <v>43</v>
      </c>
      <c r="J27" t="s">
        <v>238</v>
      </c>
      <c r="K27">
        <v>25</v>
      </c>
      <c r="L27" t="str">
        <f>IF(SportClimbing[[#This Row],[Height (m)]]&lt;11, "0-10", IF(SportClimbing[[#This Row],[Height (m)]]&lt;16, "11-15", IF(SportClimbing[[#This Row],[Height (m)]]&lt;21, "16-20", IF(SportClimbing[[#This Row],[Height (m)]]&lt;26, "21-25", IF(SportClimbing[[#This Row],[Height (m)]]&lt;31, "26-30", IF(SportClimbing[[#This Row],[Height (m)]]&lt;36, "31-35", "35+"))))))</f>
        <v>21-25</v>
      </c>
      <c r="M27" t="s">
        <v>150</v>
      </c>
      <c r="N27" t="s">
        <v>11</v>
      </c>
      <c r="O27">
        <f>IF(ISNUMBER(SportClimbing[[#This Row],[Total number of tries]])=TRUE, SportClimbing[[#This Row],[Total number of tries]], 1)</f>
        <v>1</v>
      </c>
      <c r="P27" t="str">
        <f>IF(ISNUMBER(SportClimbing[[#This Row],[Total number of tries]])=TRUE, "redpoint", SportClimbing[[#This Row],[Total number of tries]])</f>
        <v>flash</v>
      </c>
    </row>
    <row r="28" spans="1:16" x14ac:dyDescent="0.2">
      <c r="A28" s="30">
        <f>DATE(SportClimbing[[#This Row],[Year]],_xlfn.XLOOKUP(SportClimbing[[#This Row],[Month]],MONTHS[MONTHS 2],MONTHS[MONTHS 3]),SportClimbing[[#This Row],[Day]])</f>
        <v>42827</v>
      </c>
      <c r="B28" s="30" t="b">
        <f ca="1">AND(SportClimbing[[#This Row],[Date]]&gt;=EOMONTH(TODAY(),-13)+1,SportClimbing[[#This Row],[Date]]&lt;EOMONTH(TODAY(),-1))</f>
        <v>0</v>
      </c>
      <c r="C28">
        <v>2</v>
      </c>
      <c r="D28" t="s">
        <v>369</v>
      </c>
      <c r="E28">
        <v>2017</v>
      </c>
      <c r="F28" t="s">
        <v>64</v>
      </c>
      <c r="G28" t="s">
        <v>3</v>
      </c>
      <c r="H28" t="s">
        <v>262</v>
      </c>
      <c r="I28" t="s">
        <v>43</v>
      </c>
      <c r="J28" t="s">
        <v>63</v>
      </c>
      <c r="K28">
        <v>20</v>
      </c>
      <c r="L28" t="str">
        <f>IF(SportClimbing[[#This Row],[Height (m)]]&lt;11, "0-10", IF(SportClimbing[[#This Row],[Height (m)]]&lt;16, "11-15", IF(SportClimbing[[#This Row],[Height (m)]]&lt;21, "16-20", IF(SportClimbing[[#This Row],[Height (m)]]&lt;26, "21-25", IF(SportClimbing[[#This Row],[Height (m)]]&lt;31, "26-30", IF(SportClimbing[[#This Row],[Height (m)]]&lt;36, "31-35", "35+"))))))</f>
        <v>16-20</v>
      </c>
      <c r="M28" t="s">
        <v>53</v>
      </c>
      <c r="N28">
        <v>2</v>
      </c>
      <c r="O28">
        <f>IF(ISNUMBER(SportClimbing[[#This Row],[Total number of tries]])=TRUE, SportClimbing[[#This Row],[Total number of tries]], 1)</f>
        <v>2</v>
      </c>
      <c r="P28" t="str">
        <f>IF(ISNUMBER(SportClimbing[[#This Row],[Total number of tries]])=TRUE, "redpoint", SportClimbing[[#This Row],[Total number of tries]])</f>
        <v>redpoint</v>
      </c>
    </row>
    <row r="29" spans="1:16" x14ac:dyDescent="0.2">
      <c r="A29" s="30">
        <f>DATE(SportClimbing[[#This Row],[Year]],_xlfn.XLOOKUP(SportClimbing[[#This Row],[Month]],MONTHS[MONTHS 2],MONTHS[MONTHS 3]),SportClimbing[[#This Row],[Day]])</f>
        <v>42838</v>
      </c>
      <c r="B29" s="30" t="b">
        <f ca="1">AND(SportClimbing[[#This Row],[Date]]&gt;=EOMONTH(TODAY(),-13)+1,SportClimbing[[#This Row],[Date]]&lt;EOMONTH(TODAY(),-1))</f>
        <v>0</v>
      </c>
      <c r="C29">
        <v>13</v>
      </c>
      <c r="D29" t="s">
        <v>369</v>
      </c>
      <c r="E29">
        <v>2017</v>
      </c>
      <c r="F29" t="s">
        <v>58</v>
      </c>
      <c r="G29" t="s">
        <v>21</v>
      </c>
      <c r="H29" t="s">
        <v>262</v>
      </c>
      <c r="I29" t="s">
        <v>15</v>
      </c>
      <c r="J29" t="s">
        <v>59</v>
      </c>
      <c r="K29">
        <v>20</v>
      </c>
      <c r="L29" t="str">
        <f>IF(SportClimbing[[#This Row],[Height (m)]]&lt;11, "0-10", IF(SportClimbing[[#This Row],[Height (m)]]&lt;16, "11-15", IF(SportClimbing[[#This Row],[Height (m)]]&lt;21, "16-20", IF(SportClimbing[[#This Row],[Height (m)]]&lt;26, "21-25", IF(SportClimbing[[#This Row],[Height (m)]]&lt;31, "26-30", IF(SportClimbing[[#This Row],[Height (m)]]&lt;36, "31-35", "35+"))))))</f>
        <v>16-20</v>
      </c>
      <c r="M29" t="s">
        <v>131</v>
      </c>
      <c r="N29">
        <v>3</v>
      </c>
      <c r="O29">
        <f>IF(ISNUMBER(SportClimbing[[#This Row],[Total number of tries]])=TRUE, SportClimbing[[#This Row],[Total number of tries]], 1)</f>
        <v>3</v>
      </c>
      <c r="P29" t="str">
        <f>IF(ISNUMBER(SportClimbing[[#This Row],[Total number of tries]])=TRUE, "redpoint", SportClimbing[[#This Row],[Total number of tries]])</f>
        <v>redpoint</v>
      </c>
    </row>
    <row r="30" spans="1:16" x14ac:dyDescent="0.2">
      <c r="A30" s="30">
        <f>DATE(SportClimbing[[#This Row],[Year]],_xlfn.XLOOKUP(SportClimbing[[#This Row],[Month]],MONTHS[MONTHS 2],MONTHS[MONTHS 3]),SportClimbing[[#This Row],[Day]])</f>
        <v>42840</v>
      </c>
      <c r="B30" s="30" t="b">
        <f ca="1">AND(SportClimbing[[#This Row],[Date]]&gt;=EOMONTH(TODAY(),-13)+1,SportClimbing[[#This Row],[Date]]&lt;EOMONTH(TODAY(),-1))</f>
        <v>0</v>
      </c>
      <c r="C30">
        <v>15</v>
      </c>
      <c r="D30" t="s">
        <v>369</v>
      </c>
      <c r="E30">
        <v>2017</v>
      </c>
      <c r="F30" t="s">
        <v>27</v>
      </c>
      <c r="G30" t="s">
        <v>3</v>
      </c>
      <c r="H30" t="s">
        <v>262</v>
      </c>
      <c r="I30" t="s">
        <v>15</v>
      </c>
      <c r="J30" t="s">
        <v>55</v>
      </c>
      <c r="K30">
        <v>25</v>
      </c>
      <c r="L30" t="str">
        <f>IF(SportClimbing[[#This Row],[Height (m)]]&lt;11, "0-10", IF(SportClimbing[[#This Row],[Height (m)]]&lt;16, "11-15", IF(SportClimbing[[#This Row],[Height (m)]]&lt;21, "16-20", IF(SportClimbing[[#This Row],[Height (m)]]&lt;26, "21-25", IF(SportClimbing[[#This Row],[Height (m)]]&lt;31, "26-30", IF(SportClimbing[[#This Row],[Height (m)]]&lt;36, "31-35", "35+"))))))</f>
        <v>21-25</v>
      </c>
      <c r="M30" t="s">
        <v>133</v>
      </c>
      <c r="N30">
        <v>8</v>
      </c>
      <c r="O30">
        <f>IF(ISNUMBER(SportClimbing[[#This Row],[Total number of tries]])=TRUE, SportClimbing[[#This Row],[Total number of tries]], 1)</f>
        <v>8</v>
      </c>
      <c r="P30" t="str">
        <f>IF(ISNUMBER(SportClimbing[[#This Row],[Total number of tries]])=TRUE, "redpoint", SportClimbing[[#This Row],[Total number of tries]])</f>
        <v>redpoint</v>
      </c>
    </row>
    <row r="31" spans="1:16" x14ac:dyDescent="0.2">
      <c r="A31" s="30">
        <f>DATE(SportClimbing[[#This Row],[Year]],_xlfn.XLOOKUP(SportClimbing[[#This Row],[Month]],MONTHS[MONTHS 2],MONTHS[MONTHS 3]),SportClimbing[[#This Row],[Day]])</f>
        <v>42874</v>
      </c>
      <c r="B31" s="30" t="b">
        <f ca="1">AND(SportClimbing[[#This Row],[Date]]&gt;=EOMONTH(TODAY(),-13)+1,SportClimbing[[#This Row],[Date]]&lt;EOMONTH(TODAY(),-1))</f>
        <v>0</v>
      </c>
      <c r="C31">
        <v>19</v>
      </c>
      <c r="D31" t="s">
        <v>155</v>
      </c>
      <c r="E31">
        <v>2017</v>
      </c>
      <c r="F31" t="s">
        <v>56</v>
      </c>
      <c r="G31" t="s">
        <v>3</v>
      </c>
      <c r="H31" t="s">
        <v>262</v>
      </c>
      <c r="I31" t="s">
        <v>71</v>
      </c>
      <c r="J31" t="s">
        <v>57</v>
      </c>
      <c r="K31">
        <v>32</v>
      </c>
      <c r="L31" t="str">
        <f>IF(SportClimbing[[#This Row],[Height (m)]]&lt;11, "0-10", IF(SportClimbing[[#This Row],[Height (m)]]&lt;16, "11-15", IF(SportClimbing[[#This Row],[Height (m)]]&lt;21, "16-20", IF(SportClimbing[[#This Row],[Height (m)]]&lt;26, "21-25", IF(SportClimbing[[#This Row],[Height (m)]]&lt;31, "26-30", IF(SportClimbing[[#This Row],[Height (m)]]&lt;36, "31-35", "35+"))))))</f>
        <v>31-35</v>
      </c>
      <c r="M31" t="s">
        <v>34</v>
      </c>
      <c r="N31" t="s">
        <v>130</v>
      </c>
      <c r="O31">
        <f>IF(ISNUMBER(SportClimbing[[#This Row],[Total number of tries]])=TRUE, SportClimbing[[#This Row],[Total number of tries]], 1)</f>
        <v>1</v>
      </c>
      <c r="P31" t="str">
        <f>IF(ISNUMBER(SportClimbing[[#This Row],[Total number of tries]])=TRUE, "redpoint", SportClimbing[[#This Row],[Total number of tries]])</f>
        <v>onsight</v>
      </c>
    </row>
    <row r="32" spans="1:16" x14ac:dyDescent="0.2">
      <c r="A32" s="30">
        <f>DATE(SportClimbing[[#This Row],[Year]],_xlfn.XLOOKUP(SportClimbing[[#This Row],[Month]],MONTHS[MONTHS 2],MONTHS[MONTHS 3]),SportClimbing[[#This Row],[Day]])</f>
        <v>42893</v>
      </c>
      <c r="B32" s="30" t="b">
        <f ca="1">AND(SportClimbing[[#This Row],[Date]]&gt;=EOMONTH(TODAY(),-13)+1,SportClimbing[[#This Row],[Date]]&lt;EOMONTH(TODAY(),-1))</f>
        <v>0</v>
      </c>
      <c r="C32">
        <v>7</v>
      </c>
      <c r="D32" t="s">
        <v>367</v>
      </c>
      <c r="E32">
        <v>2017</v>
      </c>
      <c r="F32" t="s">
        <v>60</v>
      </c>
      <c r="G32" t="s">
        <v>3</v>
      </c>
      <c r="H32" t="s">
        <v>262</v>
      </c>
      <c r="I32" t="s">
        <v>43</v>
      </c>
      <c r="J32" t="s">
        <v>61</v>
      </c>
      <c r="K32">
        <v>25</v>
      </c>
      <c r="L32" t="str">
        <f>IF(SportClimbing[[#This Row],[Height (m)]]&lt;11, "0-10", IF(SportClimbing[[#This Row],[Height (m)]]&lt;16, "11-15", IF(SportClimbing[[#This Row],[Height (m)]]&lt;21, "16-20", IF(SportClimbing[[#This Row],[Height (m)]]&lt;26, "21-25", IF(SportClimbing[[#This Row],[Height (m)]]&lt;31, "26-30", IF(SportClimbing[[#This Row],[Height (m)]]&lt;36, "31-35", "35+"))))))</f>
        <v>21-25</v>
      </c>
      <c r="M32" t="s">
        <v>131</v>
      </c>
      <c r="N32">
        <v>3</v>
      </c>
      <c r="O32">
        <f>IF(ISNUMBER(SportClimbing[[#This Row],[Total number of tries]])=TRUE, SportClimbing[[#This Row],[Total number of tries]], 1)</f>
        <v>3</v>
      </c>
      <c r="P32" t="str">
        <f>IF(ISNUMBER(SportClimbing[[#This Row],[Total number of tries]])=TRUE, "redpoint", SportClimbing[[#This Row],[Total number of tries]])</f>
        <v>redpoint</v>
      </c>
    </row>
    <row r="33" spans="1:16" x14ac:dyDescent="0.2">
      <c r="A33" s="30">
        <f>DATE(SportClimbing[[#This Row],[Year]],_xlfn.XLOOKUP(SportClimbing[[#This Row],[Month]],MONTHS[MONTHS 2],MONTHS[MONTHS 3]),SportClimbing[[#This Row],[Day]])</f>
        <v>42906</v>
      </c>
      <c r="B33" s="30" t="b">
        <f ca="1">AND(SportClimbing[[#This Row],[Date]]&gt;=EOMONTH(TODAY(),-13)+1,SportClimbing[[#This Row],[Date]]&lt;EOMONTH(TODAY(),-1))</f>
        <v>0</v>
      </c>
      <c r="C33">
        <v>20</v>
      </c>
      <c r="D33" t="s">
        <v>367</v>
      </c>
      <c r="E33">
        <v>2017</v>
      </c>
      <c r="F33" t="s">
        <v>65</v>
      </c>
      <c r="G33" t="s">
        <v>3</v>
      </c>
      <c r="H33" t="s">
        <v>262</v>
      </c>
      <c r="I33" t="s">
        <v>49</v>
      </c>
      <c r="J33" t="s">
        <v>66</v>
      </c>
      <c r="K33">
        <v>25</v>
      </c>
      <c r="L33" t="str">
        <f>IF(SportClimbing[[#This Row],[Height (m)]]&lt;11, "0-10", IF(SportClimbing[[#This Row],[Height (m)]]&lt;16, "11-15", IF(SportClimbing[[#This Row],[Height (m)]]&lt;21, "16-20", IF(SportClimbing[[#This Row],[Height (m)]]&lt;26, "21-25", IF(SportClimbing[[#This Row],[Height (m)]]&lt;31, "26-30", IF(SportClimbing[[#This Row],[Height (m)]]&lt;36, "31-35", "35+"))))))</f>
        <v>21-25</v>
      </c>
      <c r="M33" t="s">
        <v>149</v>
      </c>
      <c r="N33" t="s">
        <v>130</v>
      </c>
      <c r="O33">
        <f>IF(ISNUMBER(SportClimbing[[#This Row],[Total number of tries]])=TRUE, SportClimbing[[#This Row],[Total number of tries]], 1)</f>
        <v>1</v>
      </c>
      <c r="P33" t="str">
        <f>IF(ISNUMBER(SportClimbing[[#This Row],[Total number of tries]])=TRUE, "redpoint", SportClimbing[[#This Row],[Total number of tries]])</f>
        <v>onsight</v>
      </c>
    </row>
    <row r="34" spans="1:16" x14ac:dyDescent="0.2">
      <c r="A34" s="30">
        <f>DATE(SportClimbing[[#This Row],[Year]],_xlfn.XLOOKUP(SportClimbing[[#This Row],[Month]],MONTHS[MONTHS 2],MONTHS[MONTHS 3]),SportClimbing[[#This Row],[Day]])</f>
        <v>42906</v>
      </c>
      <c r="B34" s="30" t="b">
        <f ca="1">AND(SportClimbing[[#This Row],[Date]]&gt;=EOMONTH(TODAY(),-13)+1,SportClimbing[[#This Row],[Date]]&lt;EOMONTH(TODAY(),-1))</f>
        <v>0</v>
      </c>
      <c r="C34">
        <v>20</v>
      </c>
      <c r="D34" t="s">
        <v>367</v>
      </c>
      <c r="E34">
        <v>2017</v>
      </c>
      <c r="F34" t="s">
        <v>67</v>
      </c>
      <c r="G34" t="s">
        <v>21</v>
      </c>
      <c r="H34" t="s">
        <v>262</v>
      </c>
      <c r="I34" t="s">
        <v>49</v>
      </c>
      <c r="J34" t="s">
        <v>66</v>
      </c>
      <c r="K34">
        <v>25</v>
      </c>
      <c r="L34" t="str">
        <f>IF(SportClimbing[[#This Row],[Height (m)]]&lt;11, "0-10", IF(SportClimbing[[#This Row],[Height (m)]]&lt;16, "11-15", IF(SportClimbing[[#This Row],[Height (m)]]&lt;21, "16-20", IF(SportClimbing[[#This Row],[Height (m)]]&lt;26, "21-25", IF(SportClimbing[[#This Row],[Height (m)]]&lt;31, "26-30", IF(SportClimbing[[#This Row],[Height (m)]]&lt;36, "31-35", "35+"))))))</f>
        <v>21-25</v>
      </c>
      <c r="M34" t="s">
        <v>149</v>
      </c>
      <c r="N34" t="s">
        <v>130</v>
      </c>
      <c r="O34">
        <f>IF(ISNUMBER(SportClimbing[[#This Row],[Total number of tries]])=TRUE, SportClimbing[[#This Row],[Total number of tries]], 1)</f>
        <v>1</v>
      </c>
      <c r="P34" t="str">
        <f>IF(ISNUMBER(SportClimbing[[#This Row],[Total number of tries]])=TRUE, "redpoint", SportClimbing[[#This Row],[Total number of tries]])</f>
        <v>onsight</v>
      </c>
    </row>
    <row r="35" spans="1:16" x14ac:dyDescent="0.2">
      <c r="A35" s="30">
        <f>DATE(SportClimbing[[#This Row],[Year]],_xlfn.XLOOKUP(SportClimbing[[#This Row],[Month]],MONTHS[MONTHS 2],MONTHS[MONTHS 3]),SportClimbing[[#This Row],[Day]])</f>
        <v>42924</v>
      </c>
      <c r="B35" s="30" t="b">
        <f ca="1">AND(SportClimbing[[#This Row],[Date]]&gt;=EOMONTH(TODAY(),-13)+1,SportClimbing[[#This Row],[Date]]&lt;EOMONTH(TODAY(),-1))</f>
        <v>0</v>
      </c>
      <c r="C35">
        <v>8</v>
      </c>
      <c r="D35" t="s">
        <v>366</v>
      </c>
      <c r="E35">
        <v>2017</v>
      </c>
      <c r="F35" t="s">
        <v>73</v>
      </c>
      <c r="G35" t="s">
        <v>29</v>
      </c>
      <c r="H35" t="s">
        <v>262</v>
      </c>
      <c r="I35" t="s">
        <v>72</v>
      </c>
      <c r="J35" t="s">
        <v>74</v>
      </c>
      <c r="K35">
        <v>35</v>
      </c>
      <c r="L35" t="str">
        <f>IF(SportClimbing[[#This Row],[Height (m)]]&lt;11, "0-10", IF(SportClimbing[[#This Row],[Height (m)]]&lt;16, "11-15", IF(SportClimbing[[#This Row],[Height (m)]]&lt;21, "16-20", IF(SportClimbing[[#This Row],[Height (m)]]&lt;26, "21-25", IF(SportClimbing[[#This Row],[Height (m)]]&lt;31, "26-30", IF(SportClimbing[[#This Row],[Height (m)]]&lt;36, "31-35", "35+"))))))</f>
        <v>31-35</v>
      </c>
      <c r="M35" t="s">
        <v>131</v>
      </c>
      <c r="N35">
        <v>2</v>
      </c>
      <c r="O35">
        <f>IF(ISNUMBER(SportClimbing[[#This Row],[Total number of tries]])=TRUE, SportClimbing[[#This Row],[Total number of tries]], 1)</f>
        <v>2</v>
      </c>
      <c r="P35" t="str">
        <f>IF(ISNUMBER(SportClimbing[[#This Row],[Total number of tries]])=TRUE, "redpoint", SportClimbing[[#This Row],[Total number of tries]])</f>
        <v>redpoint</v>
      </c>
    </row>
    <row r="36" spans="1:16" x14ac:dyDescent="0.2">
      <c r="A36" s="30">
        <f>DATE(SportClimbing[[#This Row],[Year]],_xlfn.XLOOKUP(SportClimbing[[#This Row],[Month]],MONTHS[MONTHS 2],MONTHS[MONTHS 3]),SportClimbing[[#This Row],[Day]])</f>
        <v>42959</v>
      </c>
      <c r="B36" s="30" t="b">
        <f ca="1">AND(SportClimbing[[#This Row],[Date]]&gt;=EOMONTH(TODAY(),-13)+1,SportClimbing[[#This Row],[Date]]&lt;EOMONTH(TODAY(),-1))</f>
        <v>0</v>
      </c>
      <c r="C36">
        <v>12</v>
      </c>
      <c r="D36" t="s">
        <v>158</v>
      </c>
      <c r="E36">
        <v>2017</v>
      </c>
      <c r="F36" t="s">
        <v>90</v>
      </c>
      <c r="G36" t="s">
        <v>3</v>
      </c>
      <c r="H36" t="s">
        <v>262</v>
      </c>
      <c r="I36" t="s">
        <v>43</v>
      </c>
      <c r="J36" t="s">
        <v>44</v>
      </c>
      <c r="K36">
        <v>30</v>
      </c>
      <c r="L36" t="str">
        <f>IF(SportClimbing[[#This Row],[Height (m)]]&lt;11, "0-10", IF(SportClimbing[[#This Row],[Height (m)]]&lt;16, "11-15", IF(SportClimbing[[#This Row],[Height (m)]]&lt;21, "16-20", IF(SportClimbing[[#This Row],[Height (m)]]&lt;26, "21-25", IF(SportClimbing[[#This Row],[Height (m)]]&lt;31, "26-30", IF(SportClimbing[[#This Row],[Height (m)]]&lt;36, "31-35", "35+"))))))</f>
        <v>26-30</v>
      </c>
      <c r="M36" t="s">
        <v>89</v>
      </c>
      <c r="N36" t="s">
        <v>130</v>
      </c>
      <c r="O36">
        <f>IF(ISNUMBER(SportClimbing[[#This Row],[Total number of tries]])=TRUE, SportClimbing[[#This Row],[Total number of tries]], 1)</f>
        <v>1</v>
      </c>
      <c r="P36" t="str">
        <f>IF(ISNUMBER(SportClimbing[[#This Row],[Total number of tries]])=TRUE, "redpoint", SportClimbing[[#This Row],[Total number of tries]])</f>
        <v>onsight</v>
      </c>
    </row>
    <row r="37" spans="1:16" x14ac:dyDescent="0.2">
      <c r="A37" s="30">
        <f>DATE(SportClimbing[[#This Row],[Year]],_xlfn.XLOOKUP(SportClimbing[[#This Row],[Month]],MONTHS[MONTHS 2],MONTHS[MONTHS 3]),SportClimbing[[#This Row],[Day]])</f>
        <v>42980</v>
      </c>
      <c r="B37" s="30" t="b">
        <f ca="1">AND(SportClimbing[[#This Row],[Date]]&gt;=EOMONTH(TODAY(),-13)+1,SportClimbing[[#This Row],[Date]]&lt;EOMONTH(TODAY(),-1))</f>
        <v>0</v>
      </c>
      <c r="C37">
        <v>2</v>
      </c>
      <c r="D37" t="s">
        <v>159</v>
      </c>
      <c r="E37">
        <v>2017</v>
      </c>
      <c r="F37" t="s">
        <v>75</v>
      </c>
      <c r="G37" t="s">
        <v>3</v>
      </c>
      <c r="H37" t="s">
        <v>262</v>
      </c>
      <c r="I37" t="s">
        <v>76</v>
      </c>
      <c r="J37" t="s">
        <v>92</v>
      </c>
      <c r="K37">
        <v>25</v>
      </c>
      <c r="L37" t="str">
        <f>IF(SportClimbing[[#This Row],[Height (m)]]&lt;11, "0-10", IF(SportClimbing[[#This Row],[Height (m)]]&lt;16, "11-15", IF(SportClimbing[[#This Row],[Height (m)]]&lt;21, "16-20", IF(SportClimbing[[#This Row],[Height (m)]]&lt;26, "21-25", IF(SportClimbing[[#This Row],[Height (m)]]&lt;31, "26-30", IF(SportClimbing[[#This Row],[Height (m)]]&lt;36, "31-35", "35+"))))))</f>
        <v>21-25</v>
      </c>
      <c r="M37" t="s">
        <v>133</v>
      </c>
      <c r="N37">
        <v>3</v>
      </c>
      <c r="O37">
        <f>IF(ISNUMBER(SportClimbing[[#This Row],[Total number of tries]])=TRUE, SportClimbing[[#This Row],[Total number of tries]], 1)</f>
        <v>3</v>
      </c>
      <c r="P37" t="str">
        <f>IF(ISNUMBER(SportClimbing[[#This Row],[Total number of tries]])=TRUE, "redpoint", SportClimbing[[#This Row],[Total number of tries]])</f>
        <v>redpoint</v>
      </c>
    </row>
    <row r="38" spans="1:16" x14ac:dyDescent="0.2">
      <c r="A38" s="30">
        <f>DATE(SportClimbing[[#This Row],[Year]],_xlfn.XLOOKUP(SportClimbing[[#This Row],[Month]],MONTHS[MONTHS 2],MONTHS[MONTHS 3]),SportClimbing[[#This Row],[Day]])</f>
        <v>42991</v>
      </c>
      <c r="B38" s="30" t="b">
        <f ca="1">AND(SportClimbing[[#This Row],[Date]]&gt;=EOMONTH(TODAY(),-13)+1,SportClimbing[[#This Row],[Date]]&lt;EOMONTH(TODAY(),-1))</f>
        <v>0</v>
      </c>
      <c r="C38">
        <v>13</v>
      </c>
      <c r="D38" t="s">
        <v>159</v>
      </c>
      <c r="E38">
        <v>2017</v>
      </c>
      <c r="F38" t="s">
        <v>82</v>
      </c>
      <c r="G38" t="s">
        <v>21</v>
      </c>
      <c r="H38" t="s">
        <v>262</v>
      </c>
      <c r="I38" t="s">
        <v>77</v>
      </c>
      <c r="J38" t="s">
        <v>78</v>
      </c>
      <c r="K38">
        <v>10</v>
      </c>
      <c r="L38" t="str">
        <f>IF(SportClimbing[[#This Row],[Height (m)]]&lt;11, "0-10", IF(SportClimbing[[#This Row],[Height (m)]]&lt;16, "11-15", IF(SportClimbing[[#This Row],[Height (m)]]&lt;21, "16-20", IF(SportClimbing[[#This Row],[Height (m)]]&lt;26, "21-25", IF(SportClimbing[[#This Row],[Height (m)]]&lt;31, "26-30", IF(SportClimbing[[#This Row],[Height (m)]]&lt;36, "31-35", "35+"))))))</f>
        <v>0-10</v>
      </c>
      <c r="M38" t="s">
        <v>83</v>
      </c>
      <c r="N38" t="s">
        <v>130</v>
      </c>
      <c r="O38">
        <f>IF(ISNUMBER(SportClimbing[[#This Row],[Total number of tries]])=TRUE, SportClimbing[[#This Row],[Total number of tries]], 1)</f>
        <v>1</v>
      </c>
      <c r="P38" t="str">
        <f>IF(ISNUMBER(SportClimbing[[#This Row],[Total number of tries]])=TRUE, "redpoint", SportClimbing[[#This Row],[Total number of tries]])</f>
        <v>onsight</v>
      </c>
    </row>
    <row r="39" spans="1:16" x14ac:dyDescent="0.2">
      <c r="A39" s="30">
        <f>DATE(SportClimbing[[#This Row],[Year]],_xlfn.XLOOKUP(SportClimbing[[#This Row],[Month]],MONTHS[MONTHS 2],MONTHS[MONTHS 3]),SportClimbing[[#This Row],[Day]])</f>
        <v>42991</v>
      </c>
      <c r="B39" s="30" t="b">
        <f ca="1">AND(SportClimbing[[#This Row],[Date]]&gt;=EOMONTH(TODAY(),-13)+1,SportClimbing[[#This Row],[Date]]&lt;EOMONTH(TODAY(),-1))</f>
        <v>0</v>
      </c>
      <c r="C39">
        <v>13</v>
      </c>
      <c r="D39" t="s">
        <v>159</v>
      </c>
      <c r="E39">
        <v>2017</v>
      </c>
      <c r="F39" t="s">
        <v>81</v>
      </c>
      <c r="G39" t="s">
        <v>3</v>
      </c>
      <c r="H39" t="s">
        <v>262</v>
      </c>
      <c r="I39" t="s">
        <v>77</v>
      </c>
      <c r="J39" t="s">
        <v>79</v>
      </c>
      <c r="K39">
        <v>10</v>
      </c>
      <c r="L39" t="str">
        <f>IF(SportClimbing[[#This Row],[Height (m)]]&lt;11, "0-10", IF(SportClimbing[[#This Row],[Height (m)]]&lt;16, "11-15", IF(SportClimbing[[#This Row],[Height (m)]]&lt;21, "16-20", IF(SportClimbing[[#This Row],[Height (m)]]&lt;26, "21-25", IF(SportClimbing[[#This Row],[Height (m)]]&lt;31, "26-30", IF(SportClimbing[[#This Row],[Height (m)]]&lt;36, "31-35", "35+"))))))</f>
        <v>0-10</v>
      </c>
      <c r="M39" t="s">
        <v>83</v>
      </c>
      <c r="N39" t="s">
        <v>130</v>
      </c>
      <c r="O39">
        <f>IF(ISNUMBER(SportClimbing[[#This Row],[Total number of tries]])=TRUE, SportClimbing[[#This Row],[Total number of tries]], 1)</f>
        <v>1</v>
      </c>
      <c r="P39" t="str">
        <f>IF(ISNUMBER(SportClimbing[[#This Row],[Total number of tries]])=TRUE, "redpoint", SportClimbing[[#This Row],[Total number of tries]])</f>
        <v>onsight</v>
      </c>
    </row>
    <row r="40" spans="1:16" x14ac:dyDescent="0.2">
      <c r="A40" s="30">
        <f>DATE(SportClimbing[[#This Row],[Year]],_xlfn.XLOOKUP(SportClimbing[[#This Row],[Month]],MONTHS[MONTHS 2],MONTHS[MONTHS 3]),SportClimbing[[#This Row],[Day]])</f>
        <v>42991</v>
      </c>
      <c r="B40" s="30" t="b">
        <f ca="1">AND(SportClimbing[[#This Row],[Date]]&gt;=EOMONTH(TODAY(),-13)+1,SportClimbing[[#This Row],[Date]]&lt;EOMONTH(TODAY(),-1))</f>
        <v>0</v>
      </c>
      <c r="C40">
        <v>13</v>
      </c>
      <c r="D40" t="s">
        <v>159</v>
      </c>
      <c r="E40">
        <v>2017</v>
      </c>
      <c r="F40" t="s">
        <v>80</v>
      </c>
      <c r="G40" t="s">
        <v>21</v>
      </c>
      <c r="H40" t="s">
        <v>262</v>
      </c>
      <c r="I40" t="s">
        <v>77</v>
      </c>
      <c r="J40" t="s">
        <v>79</v>
      </c>
      <c r="K40">
        <v>12</v>
      </c>
      <c r="L40" t="str">
        <f>IF(SportClimbing[[#This Row],[Height (m)]]&lt;11, "0-10", IF(SportClimbing[[#This Row],[Height (m)]]&lt;16, "11-15", IF(SportClimbing[[#This Row],[Height (m)]]&lt;21, "16-20", IF(SportClimbing[[#This Row],[Height (m)]]&lt;26, "21-25", IF(SportClimbing[[#This Row],[Height (m)]]&lt;31, "26-30", IF(SportClimbing[[#This Row],[Height (m)]]&lt;36, "31-35", "35+"))))))</f>
        <v>11-15</v>
      </c>
      <c r="M40" t="s">
        <v>83</v>
      </c>
      <c r="N40">
        <v>2</v>
      </c>
      <c r="O40">
        <f>IF(ISNUMBER(SportClimbing[[#This Row],[Total number of tries]])=TRUE, SportClimbing[[#This Row],[Total number of tries]], 1)</f>
        <v>2</v>
      </c>
      <c r="P40" t="str">
        <f>IF(ISNUMBER(SportClimbing[[#This Row],[Total number of tries]])=TRUE, "redpoint", SportClimbing[[#This Row],[Total number of tries]])</f>
        <v>redpoint</v>
      </c>
    </row>
    <row r="41" spans="1:16" x14ac:dyDescent="0.2">
      <c r="A41" s="30">
        <f>DATE(SportClimbing[[#This Row],[Year]],_xlfn.XLOOKUP(SportClimbing[[#This Row],[Month]],MONTHS[MONTHS 2],MONTHS[MONTHS 3]),SportClimbing[[#This Row],[Day]])</f>
        <v>43001</v>
      </c>
      <c r="B41" s="30" t="b">
        <f ca="1">AND(SportClimbing[[#This Row],[Date]]&gt;=EOMONTH(TODAY(),-13)+1,SportClimbing[[#This Row],[Date]]&lt;EOMONTH(TODAY(),-1))</f>
        <v>0</v>
      </c>
      <c r="C41">
        <v>23</v>
      </c>
      <c r="D41" t="s">
        <v>159</v>
      </c>
      <c r="E41">
        <v>2017</v>
      </c>
      <c r="F41" t="s">
        <v>84</v>
      </c>
      <c r="G41" t="s">
        <v>21</v>
      </c>
      <c r="H41" t="s">
        <v>262</v>
      </c>
      <c r="I41" t="s">
        <v>49</v>
      </c>
      <c r="J41" t="s">
        <v>66</v>
      </c>
      <c r="K41">
        <v>25</v>
      </c>
      <c r="L41" t="str">
        <f>IF(SportClimbing[[#This Row],[Height (m)]]&lt;11, "0-10", IF(SportClimbing[[#This Row],[Height (m)]]&lt;16, "11-15", IF(SportClimbing[[#This Row],[Height (m)]]&lt;21, "16-20", IF(SportClimbing[[#This Row],[Height (m)]]&lt;26, "21-25", IF(SportClimbing[[#This Row],[Height (m)]]&lt;31, "26-30", IF(SportClimbing[[#This Row],[Height (m)]]&lt;36, "31-35", "35+"))))))</f>
        <v>21-25</v>
      </c>
      <c r="M41" t="s">
        <v>132</v>
      </c>
      <c r="N41" t="s">
        <v>130</v>
      </c>
      <c r="O41">
        <f>IF(ISNUMBER(SportClimbing[[#This Row],[Total number of tries]])=TRUE, SportClimbing[[#This Row],[Total number of tries]], 1)</f>
        <v>1</v>
      </c>
      <c r="P41" t="str">
        <f>IF(ISNUMBER(SportClimbing[[#This Row],[Total number of tries]])=TRUE, "redpoint", SportClimbing[[#This Row],[Total number of tries]])</f>
        <v>onsight</v>
      </c>
    </row>
    <row r="42" spans="1:16" x14ac:dyDescent="0.2">
      <c r="A42" s="30">
        <f>DATE(SportClimbing[[#This Row],[Year]],_xlfn.XLOOKUP(SportClimbing[[#This Row],[Month]],MONTHS[MONTHS 2],MONTHS[MONTHS 3]),SportClimbing[[#This Row],[Day]])</f>
        <v>43003</v>
      </c>
      <c r="B42" s="30" t="b">
        <f ca="1">AND(SportClimbing[[#This Row],[Date]]&gt;=EOMONTH(TODAY(),-13)+1,SportClimbing[[#This Row],[Date]]&lt;EOMONTH(TODAY(),-1))</f>
        <v>0</v>
      </c>
      <c r="C42">
        <v>25</v>
      </c>
      <c r="D42" t="s">
        <v>159</v>
      </c>
      <c r="E42">
        <v>2017</v>
      </c>
      <c r="F42" t="s">
        <v>85</v>
      </c>
      <c r="G42" t="s">
        <v>21</v>
      </c>
      <c r="H42" t="s">
        <v>262</v>
      </c>
      <c r="I42" t="s">
        <v>25</v>
      </c>
      <c r="J42" t="s">
        <v>86</v>
      </c>
      <c r="K42">
        <v>20</v>
      </c>
      <c r="L42" t="str">
        <f>IF(SportClimbing[[#This Row],[Height (m)]]&lt;11, "0-10", IF(SportClimbing[[#This Row],[Height (m)]]&lt;16, "11-15", IF(SportClimbing[[#This Row],[Height (m)]]&lt;21, "16-20", IF(SportClimbing[[#This Row],[Height (m)]]&lt;26, "21-25", IF(SportClimbing[[#This Row],[Height (m)]]&lt;31, "26-30", IF(SportClimbing[[#This Row],[Height (m)]]&lt;36, "31-35", "35+"))))))</f>
        <v>16-20</v>
      </c>
      <c r="M42" t="s">
        <v>132</v>
      </c>
      <c r="N42">
        <v>5</v>
      </c>
      <c r="O42">
        <f>IF(ISNUMBER(SportClimbing[[#This Row],[Total number of tries]])=TRUE, SportClimbing[[#This Row],[Total number of tries]], 1)</f>
        <v>5</v>
      </c>
      <c r="P42" t="str">
        <f>IF(ISNUMBER(SportClimbing[[#This Row],[Total number of tries]])=TRUE, "redpoint", SportClimbing[[#This Row],[Total number of tries]])</f>
        <v>redpoint</v>
      </c>
    </row>
    <row r="43" spans="1:16" x14ac:dyDescent="0.2">
      <c r="A43" s="30">
        <f>DATE(SportClimbing[[#This Row],[Year]],_xlfn.XLOOKUP(SportClimbing[[#This Row],[Month]],MONTHS[MONTHS 2],MONTHS[MONTHS 3]),SportClimbing[[#This Row],[Day]])</f>
        <v>43022</v>
      </c>
      <c r="B43" s="30" t="b">
        <f ca="1">AND(SportClimbing[[#This Row],[Date]]&gt;=EOMONTH(TODAY(),-13)+1,SportClimbing[[#This Row],[Date]]&lt;EOMONTH(TODAY(),-1))</f>
        <v>0</v>
      </c>
      <c r="C43">
        <v>14</v>
      </c>
      <c r="D43" t="s">
        <v>162</v>
      </c>
      <c r="E43">
        <v>2017</v>
      </c>
      <c r="F43" t="s">
        <v>99</v>
      </c>
      <c r="G43" t="s">
        <v>21</v>
      </c>
      <c r="H43" t="s">
        <v>262</v>
      </c>
      <c r="I43" t="s">
        <v>43</v>
      </c>
      <c r="J43" t="s">
        <v>91</v>
      </c>
      <c r="K43">
        <v>30</v>
      </c>
      <c r="L43" t="str">
        <f>IF(SportClimbing[[#This Row],[Height (m)]]&lt;11, "0-10", IF(SportClimbing[[#This Row],[Height (m)]]&lt;16, "11-15", IF(SportClimbing[[#This Row],[Height (m)]]&lt;21, "16-20", IF(SportClimbing[[#This Row],[Height (m)]]&lt;26, "21-25", IF(SportClimbing[[#This Row],[Height (m)]]&lt;31, "26-30", IF(SportClimbing[[#This Row],[Height (m)]]&lt;36, "31-35", "35+"))))))</f>
        <v>26-30</v>
      </c>
      <c r="M43" t="s">
        <v>133</v>
      </c>
      <c r="N43">
        <v>3</v>
      </c>
      <c r="O43">
        <f>IF(ISNUMBER(SportClimbing[[#This Row],[Total number of tries]])=TRUE, SportClimbing[[#This Row],[Total number of tries]], 1)</f>
        <v>3</v>
      </c>
      <c r="P43" t="str">
        <f>IF(ISNUMBER(SportClimbing[[#This Row],[Total number of tries]])=TRUE, "redpoint", SportClimbing[[#This Row],[Total number of tries]])</f>
        <v>redpoint</v>
      </c>
    </row>
    <row r="44" spans="1:16" x14ac:dyDescent="0.2">
      <c r="A44" s="30">
        <f>DATE(SportClimbing[[#This Row],[Year]],_xlfn.XLOOKUP(SportClimbing[[#This Row],[Month]],MONTHS[MONTHS 2],MONTHS[MONTHS 3]),SportClimbing[[#This Row],[Day]])</f>
        <v>43023</v>
      </c>
      <c r="B44" s="30" t="b">
        <f ca="1">AND(SportClimbing[[#This Row],[Date]]&gt;=EOMONTH(TODAY(),-13)+1,SportClimbing[[#This Row],[Date]]&lt;EOMONTH(TODAY(),-1))</f>
        <v>0</v>
      </c>
      <c r="C44">
        <v>15</v>
      </c>
      <c r="D44" t="s">
        <v>162</v>
      </c>
      <c r="E44">
        <v>2017</v>
      </c>
      <c r="F44" t="s">
        <v>98</v>
      </c>
      <c r="G44" t="s">
        <v>21</v>
      </c>
      <c r="H44" t="s">
        <v>262</v>
      </c>
      <c r="I44" t="s">
        <v>43</v>
      </c>
      <c r="J44" t="s">
        <v>44</v>
      </c>
      <c r="K44">
        <v>25</v>
      </c>
      <c r="L44" t="str">
        <f>IF(SportClimbing[[#This Row],[Height (m)]]&lt;11, "0-10", IF(SportClimbing[[#This Row],[Height (m)]]&lt;16, "11-15", IF(SportClimbing[[#This Row],[Height (m)]]&lt;21, "16-20", IF(SportClimbing[[#This Row],[Height (m)]]&lt;26, "21-25", IF(SportClimbing[[#This Row],[Height (m)]]&lt;31, "26-30", IF(SportClimbing[[#This Row],[Height (m)]]&lt;36, "31-35", "35+"))))))</f>
        <v>21-25</v>
      </c>
      <c r="M44" t="s">
        <v>17</v>
      </c>
      <c r="N44">
        <v>2</v>
      </c>
      <c r="O44">
        <f>IF(ISNUMBER(SportClimbing[[#This Row],[Total number of tries]])=TRUE, SportClimbing[[#This Row],[Total number of tries]], 1)</f>
        <v>2</v>
      </c>
      <c r="P44" t="str">
        <f>IF(ISNUMBER(SportClimbing[[#This Row],[Total number of tries]])=TRUE, "redpoint", SportClimbing[[#This Row],[Total number of tries]])</f>
        <v>redpoint</v>
      </c>
    </row>
    <row r="45" spans="1:16" x14ac:dyDescent="0.2">
      <c r="A45" s="30">
        <f>DATE(SportClimbing[[#This Row],[Year]],_xlfn.XLOOKUP(SportClimbing[[#This Row],[Month]],MONTHS[MONTHS 2],MONTHS[MONTHS 3]),SportClimbing[[#This Row],[Day]])</f>
        <v>43029</v>
      </c>
      <c r="B45" s="30" t="b">
        <f ca="1">AND(SportClimbing[[#This Row],[Date]]&gt;=EOMONTH(TODAY(),-13)+1,SportClimbing[[#This Row],[Date]]&lt;EOMONTH(TODAY(),-1))</f>
        <v>0</v>
      </c>
      <c r="C45">
        <v>21</v>
      </c>
      <c r="D45" t="s">
        <v>162</v>
      </c>
      <c r="E45">
        <v>2017</v>
      </c>
      <c r="F45" t="s">
        <v>95</v>
      </c>
      <c r="G45" t="s">
        <v>21</v>
      </c>
      <c r="H45" t="s">
        <v>262</v>
      </c>
      <c r="I45" t="s">
        <v>43</v>
      </c>
      <c r="J45" t="s">
        <v>94</v>
      </c>
      <c r="K45">
        <v>25</v>
      </c>
      <c r="L45" t="str">
        <f>IF(SportClimbing[[#This Row],[Height (m)]]&lt;11, "0-10", IF(SportClimbing[[#This Row],[Height (m)]]&lt;16, "11-15", IF(SportClimbing[[#This Row],[Height (m)]]&lt;21, "16-20", IF(SportClimbing[[#This Row],[Height (m)]]&lt;26, "21-25", IF(SportClimbing[[#This Row],[Height (m)]]&lt;31, "26-30", IF(SportClimbing[[#This Row],[Height (m)]]&lt;36, "31-35", "35+"))))))</f>
        <v>21-25</v>
      </c>
      <c r="M45" t="s">
        <v>53</v>
      </c>
      <c r="N45" t="s">
        <v>130</v>
      </c>
      <c r="O45">
        <f>IF(ISNUMBER(SportClimbing[[#This Row],[Total number of tries]])=TRUE, SportClimbing[[#This Row],[Total number of tries]], 1)</f>
        <v>1</v>
      </c>
      <c r="P45" t="str">
        <f>IF(ISNUMBER(SportClimbing[[#This Row],[Total number of tries]])=TRUE, "redpoint", SportClimbing[[#This Row],[Total number of tries]])</f>
        <v>onsight</v>
      </c>
    </row>
    <row r="46" spans="1:16" x14ac:dyDescent="0.2">
      <c r="A46" s="30">
        <f>DATE(SportClimbing[[#This Row],[Year]],_xlfn.XLOOKUP(SportClimbing[[#This Row],[Month]],MONTHS[MONTHS 2],MONTHS[MONTHS 3]),SportClimbing[[#This Row],[Day]])</f>
        <v>43029</v>
      </c>
      <c r="B46" s="30" t="b">
        <f ca="1">AND(SportClimbing[[#This Row],[Date]]&gt;=EOMONTH(TODAY(),-13)+1,SportClimbing[[#This Row],[Date]]&lt;EOMONTH(TODAY(),-1))</f>
        <v>0</v>
      </c>
      <c r="C46">
        <v>21</v>
      </c>
      <c r="D46" t="s">
        <v>162</v>
      </c>
      <c r="E46">
        <v>2017</v>
      </c>
      <c r="F46" t="s">
        <v>97</v>
      </c>
      <c r="G46" t="s">
        <v>21</v>
      </c>
      <c r="H46" t="s">
        <v>262</v>
      </c>
      <c r="I46" t="s">
        <v>43</v>
      </c>
      <c r="J46" t="s">
        <v>91</v>
      </c>
      <c r="K46">
        <v>28</v>
      </c>
      <c r="L46" t="str">
        <f>IF(SportClimbing[[#This Row],[Height (m)]]&lt;11, "0-10", IF(SportClimbing[[#This Row],[Height (m)]]&lt;16, "11-15", IF(SportClimbing[[#This Row],[Height (m)]]&lt;21, "16-20", IF(SportClimbing[[#This Row],[Height (m)]]&lt;26, "21-25", IF(SportClimbing[[#This Row],[Height (m)]]&lt;31, "26-30", IF(SportClimbing[[#This Row],[Height (m)]]&lt;36, "31-35", "35+"))))))</f>
        <v>26-30</v>
      </c>
      <c r="M46" t="s">
        <v>53</v>
      </c>
      <c r="N46">
        <v>3</v>
      </c>
      <c r="O46">
        <f>IF(ISNUMBER(SportClimbing[[#This Row],[Total number of tries]])=TRUE, SportClimbing[[#This Row],[Total number of tries]], 1)</f>
        <v>3</v>
      </c>
      <c r="P46" t="str">
        <f>IF(ISNUMBER(SportClimbing[[#This Row],[Total number of tries]])=TRUE, "redpoint", SportClimbing[[#This Row],[Total number of tries]])</f>
        <v>redpoint</v>
      </c>
    </row>
    <row r="47" spans="1:16" x14ac:dyDescent="0.2">
      <c r="A47" s="30">
        <f>DATE(SportClimbing[[#This Row],[Year]],_xlfn.XLOOKUP(SportClimbing[[#This Row],[Month]],MONTHS[MONTHS 2],MONTHS[MONTHS 3]),SportClimbing[[#This Row],[Day]])</f>
        <v>43030</v>
      </c>
      <c r="B47" s="30" t="b">
        <f ca="1">AND(SportClimbing[[#This Row],[Date]]&gt;=EOMONTH(TODAY(),-13)+1,SportClimbing[[#This Row],[Date]]&lt;EOMONTH(TODAY(),-1))</f>
        <v>0</v>
      </c>
      <c r="C47">
        <v>22</v>
      </c>
      <c r="D47" t="s">
        <v>162</v>
      </c>
      <c r="E47">
        <v>2017</v>
      </c>
      <c r="F47" t="s">
        <v>96</v>
      </c>
      <c r="G47" t="s">
        <v>3</v>
      </c>
      <c r="H47" t="s">
        <v>262</v>
      </c>
      <c r="I47" t="s">
        <v>43</v>
      </c>
      <c r="J47" t="s">
        <v>93</v>
      </c>
      <c r="K47">
        <v>30</v>
      </c>
      <c r="L47" t="str">
        <f>IF(SportClimbing[[#This Row],[Height (m)]]&lt;11, "0-10", IF(SportClimbing[[#This Row],[Height (m)]]&lt;16, "11-15", IF(SportClimbing[[#This Row],[Height (m)]]&lt;21, "16-20", IF(SportClimbing[[#This Row],[Height (m)]]&lt;26, "21-25", IF(SportClimbing[[#This Row],[Height (m)]]&lt;31, "26-30", IF(SportClimbing[[#This Row],[Height (m)]]&lt;36, "31-35", "35+"))))))</f>
        <v>26-30</v>
      </c>
      <c r="M47" t="s">
        <v>53</v>
      </c>
      <c r="N47" t="s">
        <v>130</v>
      </c>
      <c r="O47">
        <f>IF(ISNUMBER(SportClimbing[[#This Row],[Total number of tries]])=TRUE, SportClimbing[[#This Row],[Total number of tries]], 1)</f>
        <v>1</v>
      </c>
      <c r="P47" t="str">
        <f>IF(ISNUMBER(SportClimbing[[#This Row],[Total number of tries]])=TRUE, "redpoint", SportClimbing[[#This Row],[Total number of tries]])</f>
        <v>onsight</v>
      </c>
    </row>
    <row r="48" spans="1:16" x14ac:dyDescent="0.2">
      <c r="A48" s="30">
        <f>DATE(SportClimbing[[#This Row],[Year]],_xlfn.XLOOKUP(SportClimbing[[#This Row],[Month]],MONTHS[MONTHS 2],MONTHS[MONTHS 3]),SportClimbing[[#This Row],[Day]])</f>
        <v>43036</v>
      </c>
      <c r="B48" s="30" t="b">
        <f ca="1">AND(SportClimbing[[#This Row],[Date]]&gt;=EOMONTH(TODAY(),-13)+1,SportClimbing[[#This Row],[Date]]&lt;EOMONTH(TODAY(),-1))</f>
        <v>0</v>
      </c>
      <c r="C48">
        <v>28</v>
      </c>
      <c r="D48" t="s">
        <v>162</v>
      </c>
      <c r="E48">
        <v>2017</v>
      </c>
      <c r="F48" t="s">
        <v>101</v>
      </c>
      <c r="G48" t="s">
        <v>3</v>
      </c>
      <c r="H48" t="s">
        <v>262</v>
      </c>
      <c r="I48" t="s">
        <v>100</v>
      </c>
      <c r="J48" t="s">
        <v>213</v>
      </c>
      <c r="K48">
        <v>25</v>
      </c>
      <c r="L48" t="str">
        <f>IF(SportClimbing[[#This Row],[Height (m)]]&lt;11, "0-10", IF(SportClimbing[[#This Row],[Height (m)]]&lt;16, "11-15", IF(SportClimbing[[#This Row],[Height (m)]]&lt;21, "16-20", IF(SportClimbing[[#This Row],[Height (m)]]&lt;26, "21-25", IF(SportClimbing[[#This Row],[Height (m)]]&lt;31, "26-30", IF(SportClimbing[[#This Row],[Height (m)]]&lt;36, "31-35", "35+"))))))</f>
        <v>21-25</v>
      </c>
      <c r="M48" t="s">
        <v>132</v>
      </c>
      <c r="N48">
        <v>2</v>
      </c>
      <c r="O48">
        <f>IF(ISNUMBER(SportClimbing[[#This Row],[Total number of tries]])=TRUE, SportClimbing[[#This Row],[Total number of tries]], 1)</f>
        <v>2</v>
      </c>
      <c r="P48" t="str">
        <f>IF(ISNUMBER(SportClimbing[[#This Row],[Total number of tries]])=TRUE, "redpoint", SportClimbing[[#This Row],[Total number of tries]])</f>
        <v>redpoint</v>
      </c>
    </row>
    <row r="49" spans="1:16" x14ac:dyDescent="0.2">
      <c r="A49" s="30">
        <f>DATE(SportClimbing[[#This Row],[Year]],_xlfn.XLOOKUP(SportClimbing[[#This Row],[Month]],MONTHS[MONTHS 2],MONTHS[MONTHS 3]),SportClimbing[[#This Row],[Day]])</f>
        <v>43036</v>
      </c>
      <c r="B49" s="30" t="b">
        <f ca="1">AND(SportClimbing[[#This Row],[Date]]&gt;=EOMONTH(TODAY(),-13)+1,SportClimbing[[#This Row],[Date]]&lt;EOMONTH(TODAY(),-1))</f>
        <v>0</v>
      </c>
      <c r="C49">
        <v>28</v>
      </c>
      <c r="D49" t="s">
        <v>162</v>
      </c>
      <c r="E49">
        <v>2017</v>
      </c>
      <c r="F49" t="s">
        <v>102</v>
      </c>
      <c r="G49" t="s">
        <v>3</v>
      </c>
      <c r="H49" t="s">
        <v>262</v>
      </c>
      <c r="I49" t="s">
        <v>100</v>
      </c>
      <c r="J49" t="s">
        <v>214</v>
      </c>
      <c r="K49">
        <v>25</v>
      </c>
      <c r="L49" t="str">
        <f>IF(SportClimbing[[#This Row],[Height (m)]]&lt;11, "0-10", IF(SportClimbing[[#This Row],[Height (m)]]&lt;16, "11-15", IF(SportClimbing[[#This Row],[Height (m)]]&lt;21, "16-20", IF(SportClimbing[[#This Row],[Height (m)]]&lt;26, "21-25", IF(SportClimbing[[#This Row],[Height (m)]]&lt;31, "26-30", IF(SportClimbing[[#This Row],[Height (m)]]&lt;36, "31-35", "35+"))))))</f>
        <v>21-25</v>
      </c>
      <c r="M49" t="s">
        <v>132</v>
      </c>
      <c r="N49">
        <v>4</v>
      </c>
      <c r="O49">
        <f>IF(ISNUMBER(SportClimbing[[#This Row],[Total number of tries]])=TRUE, SportClimbing[[#This Row],[Total number of tries]], 1)</f>
        <v>4</v>
      </c>
      <c r="P49" t="str">
        <f>IF(ISNUMBER(SportClimbing[[#This Row],[Total number of tries]])=TRUE, "redpoint", SportClimbing[[#This Row],[Total number of tries]])</f>
        <v>redpoint</v>
      </c>
    </row>
    <row r="50" spans="1:16" x14ac:dyDescent="0.2">
      <c r="A50" s="30">
        <f>DATE(SportClimbing[[#This Row],[Year]],_xlfn.XLOOKUP(SportClimbing[[#This Row],[Month]],MONTHS[MONTHS 2],MONTHS[MONTHS 3]),SportClimbing[[#This Row],[Day]])</f>
        <v>43043</v>
      </c>
      <c r="B50" s="30" t="b">
        <f ca="1">AND(SportClimbing[[#This Row],[Date]]&gt;=EOMONTH(TODAY(),-13)+1,SportClimbing[[#This Row],[Date]]&lt;EOMONTH(TODAY(),-1))</f>
        <v>0</v>
      </c>
      <c r="C50">
        <v>4</v>
      </c>
      <c r="D50" t="s">
        <v>160</v>
      </c>
      <c r="E50">
        <v>2017</v>
      </c>
      <c r="F50" t="s">
        <v>103</v>
      </c>
      <c r="G50" t="s">
        <v>29</v>
      </c>
      <c r="H50" t="s">
        <v>262</v>
      </c>
      <c r="I50" t="s">
        <v>22</v>
      </c>
      <c r="J50" t="s">
        <v>23</v>
      </c>
      <c r="K50">
        <v>25</v>
      </c>
      <c r="L50" t="str">
        <f>IF(SportClimbing[[#This Row],[Height (m)]]&lt;11, "0-10", IF(SportClimbing[[#This Row],[Height (m)]]&lt;16, "11-15", IF(SportClimbing[[#This Row],[Height (m)]]&lt;21, "16-20", IF(SportClimbing[[#This Row],[Height (m)]]&lt;26, "21-25", IF(SportClimbing[[#This Row],[Height (m)]]&lt;31, "26-30", IF(SportClimbing[[#This Row],[Height (m)]]&lt;36, "31-35", "35+"))))))</f>
        <v>21-25</v>
      </c>
      <c r="M50" t="s">
        <v>104</v>
      </c>
      <c r="N50">
        <v>6</v>
      </c>
      <c r="O50">
        <f>IF(ISNUMBER(SportClimbing[[#This Row],[Total number of tries]])=TRUE, SportClimbing[[#This Row],[Total number of tries]], 1)</f>
        <v>6</v>
      </c>
      <c r="P50" t="str">
        <f>IF(ISNUMBER(SportClimbing[[#This Row],[Total number of tries]])=TRUE, "redpoint", SportClimbing[[#This Row],[Total number of tries]])</f>
        <v>redpoint</v>
      </c>
    </row>
    <row r="51" spans="1:16" x14ac:dyDescent="0.2">
      <c r="A51" s="30">
        <f>DATE(SportClimbing[[#This Row],[Year]],_xlfn.XLOOKUP(SportClimbing[[#This Row],[Month]],MONTHS[MONTHS 2],MONTHS[MONTHS 3]),SportClimbing[[#This Row],[Day]])</f>
        <v>43077</v>
      </c>
      <c r="B51" s="30" t="b">
        <f ca="1">AND(SportClimbing[[#This Row],[Date]]&gt;=EOMONTH(TODAY(),-13)+1,SportClimbing[[#This Row],[Date]]&lt;EOMONTH(TODAY(),-1))</f>
        <v>0</v>
      </c>
      <c r="C51">
        <v>8</v>
      </c>
      <c r="D51" t="s">
        <v>161</v>
      </c>
      <c r="E51">
        <v>2017</v>
      </c>
      <c r="F51" t="s">
        <v>109</v>
      </c>
      <c r="G51" t="s">
        <v>21</v>
      </c>
      <c r="H51" t="s">
        <v>262</v>
      </c>
      <c r="I51" t="s">
        <v>43</v>
      </c>
      <c r="J51" t="s">
        <v>226</v>
      </c>
      <c r="K51">
        <v>25</v>
      </c>
      <c r="L51" t="str">
        <f>IF(SportClimbing[[#This Row],[Height (m)]]&lt;11, "0-10", IF(SportClimbing[[#This Row],[Height (m)]]&lt;16, "11-15", IF(SportClimbing[[#This Row],[Height (m)]]&lt;21, "16-20", IF(SportClimbing[[#This Row],[Height (m)]]&lt;26, "21-25", IF(SportClimbing[[#This Row],[Height (m)]]&lt;31, "26-30", IF(SportClimbing[[#This Row],[Height (m)]]&lt;36, "31-35", "35+"))))))</f>
        <v>21-25</v>
      </c>
      <c r="M51" t="s">
        <v>131</v>
      </c>
      <c r="N51">
        <v>2</v>
      </c>
      <c r="O51">
        <f>IF(ISNUMBER(SportClimbing[[#This Row],[Total number of tries]])=TRUE, SportClimbing[[#This Row],[Total number of tries]], 1)</f>
        <v>2</v>
      </c>
      <c r="P51" t="str">
        <f>IF(ISNUMBER(SportClimbing[[#This Row],[Total number of tries]])=TRUE, "redpoint", SportClimbing[[#This Row],[Total number of tries]])</f>
        <v>redpoint</v>
      </c>
    </row>
    <row r="52" spans="1:16" x14ac:dyDescent="0.2">
      <c r="A52" s="30">
        <f>DATE(SportClimbing[[#This Row],[Year]],_xlfn.XLOOKUP(SportClimbing[[#This Row],[Month]],MONTHS[MONTHS 2],MONTHS[MONTHS 3]),SportClimbing[[#This Row],[Day]])</f>
        <v>43078</v>
      </c>
      <c r="B52" s="30" t="b">
        <f ca="1">AND(SportClimbing[[#This Row],[Date]]&gt;=EOMONTH(TODAY(),-13)+1,SportClimbing[[#This Row],[Date]]&lt;EOMONTH(TODAY(),-1))</f>
        <v>0</v>
      </c>
      <c r="C52">
        <v>9</v>
      </c>
      <c r="D52" t="s">
        <v>161</v>
      </c>
      <c r="E52">
        <v>2017</v>
      </c>
      <c r="F52" t="s">
        <v>108</v>
      </c>
      <c r="G52" t="s">
        <v>3</v>
      </c>
      <c r="H52" t="s">
        <v>262</v>
      </c>
      <c r="I52" t="s">
        <v>105</v>
      </c>
      <c r="J52" t="s">
        <v>117</v>
      </c>
      <c r="K52">
        <v>20</v>
      </c>
      <c r="L52" t="str">
        <f>IF(SportClimbing[[#This Row],[Height (m)]]&lt;11, "0-10", IF(SportClimbing[[#This Row],[Height (m)]]&lt;16, "11-15", IF(SportClimbing[[#This Row],[Height (m)]]&lt;21, "16-20", IF(SportClimbing[[#This Row],[Height (m)]]&lt;26, "21-25", IF(SportClimbing[[#This Row],[Height (m)]]&lt;31, "26-30", IF(SportClimbing[[#This Row],[Height (m)]]&lt;36, "31-35", "35+"))))))</f>
        <v>16-20</v>
      </c>
      <c r="M52" t="s">
        <v>38</v>
      </c>
      <c r="N52" t="s">
        <v>11</v>
      </c>
      <c r="O52">
        <f>IF(ISNUMBER(SportClimbing[[#This Row],[Total number of tries]])=TRUE, SportClimbing[[#This Row],[Total number of tries]], 1)</f>
        <v>1</v>
      </c>
      <c r="P52" t="str">
        <f>IF(ISNUMBER(SportClimbing[[#This Row],[Total number of tries]])=TRUE, "redpoint", SportClimbing[[#This Row],[Total number of tries]])</f>
        <v>flash</v>
      </c>
    </row>
    <row r="53" spans="1:16" x14ac:dyDescent="0.2">
      <c r="A53" s="30">
        <f>DATE(SportClimbing[[#This Row],[Year]],_xlfn.XLOOKUP(SportClimbing[[#This Row],[Month]],MONTHS[MONTHS 2],MONTHS[MONTHS 3]),SportClimbing[[#This Row],[Day]])</f>
        <v>43079</v>
      </c>
      <c r="B53" s="30" t="b">
        <f ca="1">AND(SportClimbing[[#This Row],[Date]]&gt;=EOMONTH(TODAY(),-13)+1,SportClimbing[[#This Row],[Date]]&lt;EOMONTH(TODAY(),-1))</f>
        <v>0</v>
      </c>
      <c r="C53">
        <v>10</v>
      </c>
      <c r="D53" t="s">
        <v>161</v>
      </c>
      <c r="E53">
        <v>2017</v>
      </c>
      <c r="F53" t="s">
        <v>107</v>
      </c>
      <c r="G53" t="s">
        <v>21</v>
      </c>
      <c r="H53" t="s">
        <v>262</v>
      </c>
      <c r="I53" t="s">
        <v>43</v>
      </c>
      <c r="J53" t="s">
        <v>106</v>
      </c>
      <c r="K53">
        <v>20</v>
      </c>
      <c r="L53" t="str">
        <f>IF(SportClimbing[[#This Row],[Height (m)]]&lt;11, "0-10", IF(SportClimbing[[#This Row],[Height (m)]]&lt;16, "11-15", IF(SportClimbing[[#This Row],[Height (m)]]&lt;21, "16-20", IF(SportClimbing[[#This Row],[Height (m)]]&lt;26, "21-25", IF(SportClimbing[[#This Row],[Height (m)]]&lt;31, "26-30", IF(SportClimbing[[#This Row],[Height (m)]]&lt;36, "31-35", "35+"))))))</f>
        <v>16-20</v>
      </c>
      <c r="M53" t="s">
        <v>122</v>
      </c>
      <c r="N53">
        <v>3</v>
      </c>
      <c r="O53">
        <f>IF(ISNUMBER(SportClimbing[[#This Row],[Total number of tries]])=TRUE, SportClimbing[[#This Row],[Total number of tries]], 1)</f>
        <v>3</v>
      </c>
      <c r="P53" t="str">
        <f>IF(ISNUMBER(SportClimbing[[#This Row],[Total number of tries]])=TRUE, "redpoint", SportClimbing[[#This Row],[Total number of tries]])</f>
        <v>redpoint</v>
      </c>
    </row>
    <row r="54" spans="1:16" x14ac:dyDescent="0.2">
      <c r="A54" s="30">
        <f>DATE(SportClimbing[[#This Row],[Year]],_xlfn.XLOOKUP(SportClimbing[[#This Row],[Month]],MONTHS[MONTHS 2],MONTHS[MONTHS 3]),SportClimbing[[#This Row],[Day]])</f>
        <v>43085</v>
      </c>
      <c r="B54" s="30" t="b">
        <f ca="1">AND(SportClimbing[[#This Row],[Date]]&gt;=EOMONTH(TODAY(),-13)+1,SportClimbing[[#This Row],[Date]]&lt;EOMONTH(TODAY(),-1))</f>
        <v>0</v>
      </c>
      <c r="C54">
        <v>16</v>
      </c>
      <c r="D54" t="s">
        <v>161</v>
      </c>
      <c r="E54">
        <v>2017</v>
      </c>
      <c r="F54" t="s">
        <v>112</v>
      </c>
      <c r="G54" t="s">
        <v>3</v>
      </c>
      <c r="H54" t="s">
        <v>262</v>
      </c>
      <c r="I54" t="s">
        <v>105</v>
      </c>
      <c r="J54" t="s">
        <v>110</v>
      </c>
      <c r="K54">
        <v>30</v>
      </c>
      <c r="L54" t="str">
        <f>IF(SportClimbing[[#This Row],[Height (m)]]&lt;11, "0-10", IF(SportClimbing[[#This Row],[Height (m)]]&lt;16, "11-15", IF(SportClimbing[[#This Row],[Height (m)]]&lt;21, "16-20", IF(SportClimbing[[#This Row],[Height (m)]]&lt;26, "21-25", IF(SportClimbing[[#This Row],[Height (m)]]&lt;31, "26-30", IF(SportClimbing[[#This Row],[Height (m)]]&lt;36, "31-35", "35+"))))))</f>
        <v>26-30</v>
      </c>
      <c r="M54" t="s">
        <v>111</v>
      </c>
      <c r="N54" t="s">
        <v>130</v>
      </c>
      <c r="O54">
        <f>IF(ISNUMBER(SportClimbing[[#This Row],[Total number of tries]])=TRUE, SportClimbing[[#This Row],[Total number of tries]], 1)</f>
        <v>1</v>
      </c>
      <c r="P54" t="str">
        <f>IF(ISNUMBER(SportClimbing[[#This Row],[Total number of tries]])=TRUE, "redpoint", SportClimbing[[#This Row],[Total number of tries]])</f>
        <v>onsight</v>
      </c>
    </row>
    <row r="55" spans="1:16" x14ac:dyDescent="0.2">
      <c r="A55" s="30">
        <f>DATE(SportClimbing[[#This Row],[Year]],_xlfn.XLOOKUP(SportClimbing[[#This Row],[Month]],MONTHS[MONTHS 2],MONTHS[MONTHS 3]),SportClimbing[[#This Row],[Day]])</f>
        <v>43086</v>
      </c>
      <c r="B55" s="30" t="b">
        <f ca="1">AND(SportClimbing[[#This Row],[Date]]&gt;=EOMONTH(TODAY(),-13)+1,SportClimbing[[#This Row],[Date]]&lt;EOMONTH(TODAY(),-1))</f>
        <v>0</v>
      </c>
      <c r="C55">
        <v>17</v>
      </c>
      <c r="D55" t="s">
        <v>161</v>
      </c>
      <c r="E55">
        <v>2017</v>
      </c>
      <c r="F55" t="s">
        <v>113</v>
      </c>
      <c r="G55" t="s">
        <v>29</v>
      </c>
      <c r="H55" t="s">
        <v>262</v>
      </c>
      <c r="I55" t="s">
        <v>105</v>
      </c>
      <c r="J55" t="s">
        <v>110</v>
      </c>
      <c r="K55">
        <v>30</v>
      </c>
      <c r="L55" t="str">
        <f>IF(SportClimbing[[#This Row],[Height (m)]]&lt;11, "0-10", IF(SportClimbing[[#This Row],[Height (m)]]&lt;16, "11-15", IF(SportClimbing[[#This Row],[Height (m)]]&lt;21, "16-20", IF(SportClimbing[[#This Row],[Height (m)]]&lt;26, "21-25", IF(SportClimbing[[#This Row],[Height (m)]]&lt;31, "26-30", IF(SportClimbing[[#This Row],[Height (m)]]&lt;36, "31-35", "35+"))))))</f>
        <v>26-30</v>
      </c>
      <c r="M55" t="s">
        <v>111</v>
      </c>
      <c r="N55">
        <v>2</v>
      </c>
      <c r="O55">
        <f>IF(ISNUMBER(SportClimbing[[#This Row],[Total number of tries]])=TRUE, SportClimbing[[#This Row],[Total number of tries]], 1)</f>
        <v>2</v>
      </c>
      <c r="P55" t="str">
        <f>IF(ISNUMBER(SportClimbing[[#This Row],[Total number of tries]])=TRUE, "redpoint", SportClimbing[[#This Row],[Total number of tries]])</f>
        <v>redpoint</v>
      </c>
    </row>
    <row r="56" spans="1:16" x14ac:dyDescent="0.2">
      <c r="A56" s="30">
        <f>DATE(SportClimbing[[#This Row],[Year]],_xlfn.XLOOKUP(SportClimbing[[#This Row],[Month]],MONTHS[MONTHS 2],MONTHS[MONTHS 3]),SportClimbing[[#This Row],[Day]])</f>
        <v>43099</v>
      </c>
      <c r="B56" s="30" t="b">
        <f ca="1">AND(SportClimbing[[#This Row],[Date]]&gt;=EOMONTH(TODAY(),-13)+1,SportClimbing[[#This Row],[Date]]&lt;EOMONTH(TODAY(),-1))</f>
        <v>0</v>
      </c>
      <c r="C56">
        <v>30</v>
      </c>
      <c r="D56" t="s">
        <v>161</v>
      </c>
      <c r="E56">
        <v>2017</v>
      </c>
      <c r="F56" t="s">
        <v>116</v>
      </c>
      <c r="G56" t="s">
        <v>32</v>
      </c>
      <c r="H56" t="s">
        <v>262</v>
      </c>
      <c r="I56" t="s">
        <v>43</v>
      </c>
      <c r="J56" t="s">
        <v>115</v>
      </c>
      <c r="K56">
        <v>38</v>
      </c>
      <c r="L56" t="str">
        <f>IF(SportClimbing[[#This Row],[Height (m)]]&lt;11, "0-10", IF(SportClimbing[[#This Row],[Height (m)]]&lt;16, "11-15", IF(SportClimbing[[#This Row],[Height (m)]]&lt;21, "16-20", IF(SportClimbing[[#This Row],[Height (m)]]&lt;26, "21-25", IF(SportClimbing[[#This Row],[Height (m)]]&lt;31, "26-30", IF(SportClimbing[[#This Row],[Height (m)]]&lt;36, "31-35", "35+"))))))</f>
        <v>35+</v>
      </c>
      <c r="M56" t="s">
        <v>131</v>
      </c>
      <c r="N56" t="s">
        <v>130</v>
      </c>
      <c r="O56">
        <f>IF(ISNUMBER(SportClimbing[[#This Row],[Total number of tries]])=TRUE, SportClimbing[[#This Row],[Total number of tries]], 1)</f>
        <v>1</v>
      </c>
      <c r="P56" t="str">
        <f>IF(ISNUMBER(SportClimbing[[#This Row],[Total number of tries]])=TRUE, "redpoint", SportClimbing[[#This Row],[Total number of tries]])</f>
        <v>onsight</v>
      </c>
    </row>
    <row r="57" spans="1:16" x14ac:dyDescent="0.2">
      <c r="A57" s="30">
        <f>DATE(SportClimbing[[#This Row],[Year]],_xlfn.XLOOKUP(SportClimbing[[#This Row],[Month]],MONTHS[MONTHS 2],MONTHS[MONTHS 3]),SportClimbing[[#This Row],[Day]])</f>
        <v>43100</v>
      </c>
      <c r="B57" s="30" t="b">
        <f ca="1">AND(SportClimbing[[#This Row],[Date]]&gt;=EOMONTH(TODAY(),-13)+1,SportClimbing[[#This Row],[Date]]&lt;EOMONTH(TODAY(),-1))</f>
        <v>0</v>
      </c>
      <c r="C57">
        <v>31</v>
      </c>
      <c r="D57" t="s">
        <v>161</v>
      </c>
      <c r="E57">
        <v>2017</v>
      </c>
      <c r="F57" t="s">
        <v>198</v>
      </c>
      <c r="G57" t="s">
        <v>3</v>
      </c>
      <c r="H57" t="s">
        <v>262</v>
      </c>
      <c r="I57" t="s">
        <v>105</v>
      </c>
      <c r="J57" t="s">
        <v>114</v>
      </c>
      <c r="K57">
        <v>20</v>
      </c>
      <c r="L57" t="str">
        <f>IF(SportClimbing[[#This Row],[Height (m)]]&lt;11, "0-10", IF(SportClimbing[[#This Row],[Height (m)]]&lt;16, "11-15", IF(SportClimbing[[#This Row],[Height (m)]]&lt;21, "16-20", IF(SportClimbing[[#This Row],[Height (m)]]&lt;26, "21-25", IF(SportClimbing[[#This Row],[Height (m)]]&lt;31, "26-30", IF(SportClimbing[[#This Row],[Height (m)]]&lt;36, "31-35", "35+"))))))</f>
        <v>16-20</v>
      </c>
      <c r="M57" t="s">
        <v>131</v>
      </c>
      <c r="N57" t="s">
        <v>130</v>
      </c>
      <c r="O57">
        <f>IF(ISNUMBER(SportClimbing[[#This Row],[Total number of tries]])=TRUE, SportClimbing[[#This Row],[Total number of tries]], 1)</f>
        <v>1</v>
      </c>
      <c r="P57" t="str">
        <f>IF(ISNUMBER(SportClimbing[[#This Row],[Total number of tries]])=TRUE, "redpoint", SportClimbing[[#This Row],[Total number of tries]])</f>
        <v>onsight</v>
      </c>
    </row>
    <row r="58" spans="1:16" x14ac:dyDescent="0.2">
      <c r="A58" s="30">
        <f>DATE(SportClimbing[[#This Row],[Year]],_xlfn.XLOOKUP(SportClimbing[[#This Row],[Month]],MONTHS[MONTHS 2],MONTHS[MONTHS 3]),SportClimbing[[#This Row],[Day]])</f>
        <v>43100</v>
      </c>
      <c r="B58" s="30" t="b">
        <f ca="1">AND(SportClimbing[[#This Row],[Date]]&gt;=EOMONTH(TODAY(),-13)+1,SportClimbing[[#This Row],[Date]]&lt;EOMONTH(TODAY(),-1))</f>
        <v>0</v>
      </c>
      <c r="C58">
        <v>31</v>
      </c>
      <c r="D58" t="s">
        <v>161</v>
      </c>
      <c r="E58">
        <v>2017</v>
      </c>
      <c r="F58" t="s">
        <v>244</v>
      </c>
      <c r="G58" t="s">
        <v>21</v>
      </c>
      <c r="H58" t="s">
        <v>262</v>
      </c>
      <c r="I58" t="s">
        <v>105</v>
      </c>
      <c r="J58" t="s">
        <v>114</v>
      </c>
      <c r="K58">
        <v>25</v>
      </c>
      <c r="L58" t="str">
        <f>IF(SportClimbing[[#This Row],[Height (m)]]&lt;11, "0-10", IF(SportClimbing[[#This Row],[Height (m)]]&lt;16, "11-15", IF(SportClimbing[[#This Row],[Height (m)]]&lt;21, "16-20", IF(SportClimbing[[#This Row],[Height (m)]]&lt;26, "21-25", IF(SportClimbing[[#This Row],[Height (m)]]&lt;31, "26-30", IF(SportClimbing[[#This Row],[Height (m)]]&lt;36, "31-35", "35+"))))))</f>
        <v>21-25</v>
      </c>
      <c r="M58" t="s">
        <v>131</v>
      </c>
      <c r="N58">
        <v>2</v>
      </c>
      <c r="O58">
        <f>IF(ISNUMBER(SportClimbing[[#This Row],[Total number of tries]])=TRUE, SportClimbing[[#This Row],[Total number of tries]], 1)</f>
        <v>2</v>
      </c>
      <c r="P58" t="str">
        <f>IF(ISNUMBER(SportClimbing[[#This Row],[Total number of tries]])=TRUE, "redpoint", SportClimbing[[#This Row],[Total number of tries]])</f>
        <v>redpoint</v>
      </c>
    </row>
    <row r="59" spans="1:16" x14ac:dyDescent="0.2">
      <c r="A59" s="30">
        <f>DATE(SportClimbing[[#This Row],[Year]],_xlfn.XLOOKUP(SportClimbing[[#This Row],[Month]],MONTHS[MONTHS 2],MONTHS[MONTHS 3]),SportClimbing[[#This Row],[Day]])</f>
        <v>43105</v>
      </c>
      <c r="B59" s="30" t="b">
        <f ca="1">AND(SportClimbing[[#This Row],[Date]]&gt;=EOMONTH(TODAY(),-13)+1,SportClimbing[[#This Row],[Date]]&lt;EOMONTH(TODAY(),-1))</f>
        <v>0</v>
      </c>
      <c r="C59">
        <v>5</v>
      </c>
      <c r="D59" t="s">
        <v>151</v>
      </c>
      <c r="E59">
        <v>2018</v>
      </c>
      <c r="F59" t="s">
        <v>119</v>
      </c>
      <c r="G59" t="s">
        <v>29</v>
      </c>
      <c r="H59" t="s">
        <v>262</v>
      </c>
      <c r="I59" t="s">
        <v>25</v>
      </c>
      <c r="J59" t="s">
        <v>26</v>
      </c>
      <c r="K59">
        <v>20</v>
      </c>
      <c r="L59" t="str">
        <f>IF(SportClimbing[[#This Row],[Height (m)]]&lt;11, "0-10", IF(SportClimbing[[#This Row],[Height (m)]]&lt;16, "11-15", IF(SportClimbing[[#This Row],[Height (m)]]&lt;21, "16-20", IF(SportClimbing[[#This Row],[Height (m)]]&lt;26, "21-25", IF(SportClimbing[[#This Row],[Height (m)]]&lt;31, "26-30", IF(SportClimbing[[#This Row],[Height (m)]]&lt;36, "31-35", "35+"))))))</f>
        <v>16-20</v>
      </c>
      <c r="M59" t="s">
        <v>120</v>
      </c>
      <c r="N59">
        <v>2</v>
      </c>
      <c r="O59">
        <f>IF(ISNUMBER(SportClimbing[[#This Row],[Total number of tries]])=TRUE, SportClimbing[[#This Row],[Total number of tries]], 1)</f>
        <v>2</v>
      </c>
      <c r="P59" t="str">
        <f>IF(ISNUMBER(SportClimbing[[#This Row],[Total number of tries]])=TRUE, "redpoint", SportClimbing[[#This Row],[Total number of tries]])</f>
        <v>redpoint</v>
      </c>
    </row>
    <row r="60" spans="1:16" x14ac:dyDescent="0.2">
      <c r="A60" s="30">
        <f>DATE(SportClimbing[[#This Row],[Year]],_xlfn.XLOOKUP(SportClimbing[[#This Row],[Month]],MONTHS[MONTHS 2],MONTHS[MONTHS 3]),SportClimbing[[#This Row],[Day]])</f>
        <v>43127</v>
      </c>
      <c r="B60" s="30" t="b">
        <f ca="1">AND(SportClimbing[[#This Row],[Date]]&gt;=EOMONTH(TODAY(),-13)+1,SportClimbing[[#This Row],[Date]]&lt;EOMONTH(TODAY(),-1))</f>
        <v>0</v>
      </c>
      <c r="C60">
        <v>27</v>
      </c>
      <c r="D60" t="s">
        <v>151</v>
      </c>
      <c r="E60">
        <v>2018</v>
      </c>
      <c r="F60" t="s">
        <v>121</v>
      </c>
      <c r="G60" t="s">
        <v>32</v>
      </c>
      <c r="H60" t="s">
        <v>262</v>
      </c>
      <c r="I60" t="s">
        <v>22</v>
      </c>
      <c r="J60" t="s">
        <v>23</v>
      </c>
      <c r="K60">
        <v>25</v>
      </c>
      <c r="L60" t="str">
        <f>IF(SportClimbing[[#This Row],[Height (m)]]&lt;11, "0-10", IF(SportClimbing[[#This Row],[Height (m)]]&lt;16, "11-15", IF(SportClimbing[[#This Row],[Height (m)]]&lt;21, "16-20", IF(SportClimbing[[#This Row],[Height (m)]]&lt;26, "21-25", IF(SportClimbing[[#This Row],[Height (m)]]&lt;31, "26-30", IF(SportClimbing[[#This Row],[Height (m)]]&lt;36, "31-35", "35+"))))))</f>
        <v>21-25</v>
      </c>
      <c r="M60" t="s">
        <v>131</v>
      </c>
      <c r="N60">
        <v>10</v>
      </c>
      <c r="O60">
        <f>IF(ISNUMBER(SportClimbing[[#This Row],[Total number of tries]])=TRUE, SportClimbing[[#This Row],[Total number of tries]], 1)</f>
        <v>10</v>
      </c>
      <c r="P60" t="str">
        <f>IF(ISNUMBER(SportClimbing[[#This Row],[Total number of tries]])=TRUE, "redpoint", SportClimbing[[#This Row],[Total number of tries]])</f>
        <v>redpoint</v>
      </c>
    </row>
    <row r="61" spans="1:16" x14ac:dyDescent="0.2">
      <c r="A61" s="30">
        <f>DATE(SportClimbing[[#This Row],[Year]],_xlfn.XLOOKUP(SportClimbing[[#This Row],[Month]],MONTHS[MONTHS 2],MONTHS[MONTHS 3]),SportClimbing[[#This Row],[Day]])</f>
        <v>43134</v>
      </c>
      <c r="B61" s="30" t="b">
        <f ca="1">AND(SportClimbing[[#This Row],[Date]]&gt;=EOMONTH(TODAY(),-13)+1,SportClimbing[[#This Row],[Date]]&lt;EOMONTH(TODAY(),-1))</f>
        <v>0</v>
      </c>
      <c r="C61">
        <v>3</v>
      </c>
      <c r="D61" t="s">
        <v>152</v>
      </c>
      <c r="E61">
        <v>2018</v>
      </c>
      <c r="F61" t="s">
        <v>125</v>
      </c>
      <c r="G61" t="s">
        <v>29</v>
      </c>
      <c r="H61" t="s">
        <v>262</v>
      </c>
      <c r="I61" t="s">
        <v>123</v>
      </c>
      <c r="J61" t="s">
        <v>124</v>
      </c>
      <c r="K61">
        <v>12</v>
      </c>
      <c r="L61" t="str">
        <f>IF(SportClimbing[[#This Row],[Height (m)]]&lt;11, "0-10", IF(SportClimbing[[#This Row],[Height (m)]]&lt;16, "11-15", IF(SportClimbing[[#This Row],[Height (m)]]&lt;21, "16-20", IF(SportClimbing[[#This Row],[Height (m)]]&lt;26, "21-25", IF(SportClimbing[[#This Row],[Height (m)]]&lt;31, "26-30", IF(SportClimbing[[#This Row],[Height (m)]]&lt;36, "31-35", "35+"))))))</f>
        <v>11-15</v>
      </c>
      <c r="M61" t="s">
        <v>131</v>
      </c>
      <c r="N61">
        <v>3</v>
      </c>
      <c r="O61">
        <f>IF(ISNUMBER(SportClimbing[[#This Row],[Total number of tries]])=TRUE, SportClimbing[[#This Row],[Total number of tries]], 1)</f>
        <v>3</v>
      </c>
      <c r="P61" t="str">
        <f>IF(ISNUMBER(SportClimbing[[#This Row],[Total number of tries]])=TRUE, "redpoint", SportClimbing[[#This Row],[Total number of tries]])</f>
        <v>redpoint</v>
      </c>
    </row>
    <row r="62" spans="1:16" x14ac:dyDescent="0.2">
      <c r="A62" s="30">
        <f>DATE(SportClimbing[[#This Row],[Year]],_xlfn.XLOOKUP(SportClimbing[[#This Row],[Month]],MONTHS[MONTHS 2],MONTHS[MONTHS 3]),SportClimbing[[#This Row],[Day]])</f>
        <v>43153</v>
      </c>
      <c r="B62" s="30" t="b">
        <f ca="1">AND(SportClimbing[[#This Row],[Date]]&gt;=EOMONTH(TODAY(),-13)+1,SportClimbing[[#This Row],[Date]]&lt;EOMONTH(TODAY(),-1))</f>
        <v>0</v>
      </c>
      <c r="C62">
        <v>22</v>
      </c>
      <c r="D62" t="s">
        <v>152</v>
      </c>
      <c r="E62">
        <v>2018</v>
      </c>
      <c r="F62" t="s">
        <v>134</v>
      </c>
      <c r="G62" t="s">
        <v>29</v>
      </c>
      <c r="H62" t="s">
        <v>262</v>
      </c>
      <c r="I62" t="s">
        <v>126</v>
      </c>
      <c r="J62" t="s">
        <v>127</v>
      </c>
      <c r="K62">
        <v>32</v>
      </c>
      <c r="L62" t="str">
        <f>IF(SportClimbing[[#This Row],[Height (m)]]&lt;11, "0-10", IF(SportClimbing[[#This Row],[Height (m)]]&lt;16, "11-15", IF(SportClimbing[[#This Row],[Height (m)]]&lt;21, "16-20", IF(SportClimbing[[#This Row],[Height (m)]]&lt;26, "21-25", IF(SportClimbing[[#This Row],[Height (m)]]&lt;31, "26-30", IF(SportClimbing[[#This Row],[Height (m)]]&lt;36, "31-35", "35+"))))))</f>
        <v>31-35</v>
      </c>
      <c r="M62" t="s">
        <v>120</v>
      </c>
      <c r="N62" t="s">
        <v>11</v>
      </c>
      <c r="O62">
        <f>IF(ISNUMBER(SportClimbing[[#This Row],[Total number of tries]])=TRUE, SportClimbing[[#This Row],[Total number of tries]], 1)</f>
        <v>1</v>
      </c>
      <c r="P62" t="str">
        <f>IF(ISNUMBER(SportClimbing[[#This Row],[Total number of tries]])=TRUE, "redpoint", SportClimbing[[#This Row],[Total number of tries]])</f>
        <v>flash</v>
      </c>
    </row>
    <row r="63" spans="1:16" x14ac:dyDescent="0.2">
      <c r="A63" s="30">
        <f>DATE(SportClimbing[[#This Row],[Year]],_xlfn.XLOOKUP(SportClimbing[[#This Row],[Month]],MONTHS[MONTHS 2],MONTHS[MONTHS 3]),SportClimbing[[#This Row],[Day]])</f>
        <v>43154</v>
      </c>
      <c r="B63" s="30" t="b">
        <f ca="1">AND(SportClimbing[[#This Row],[Date]]&gt;=EOMONTH(TODAY(),-13)+1,SportClimbing[[#This Row],[Date]]&lt;EOMONTH(TODAY(),-1))</f>
        <v>0</v>
      </c>
      <c r="C63">
        <v>23</v>
      </c>
      <c r="D63" t="s">
        <v>152</v>
      </c>
      <c r="E63">
        <v>2018</v>
      </c>
      <c r="F63" t="s">
        <v>135</v>
      </c>
      <c r="G63" t="s">
        <v>29</v>
      </c>
      <c r="H63" t="s">
        <v>262</v>
      </c>
      <c r="I63" t="s">
        <v>126</v>
      </c>
      <c r="J63" t="s">
        <v>128</v>
      </c>
      <c r="K63">
        <v>32</v>
      </c>
      <c r="L63" t="str">
        <f>IF(SportClimbing[[#This Row],[Height (m)]]&lt;11, "0-10", IF(SportClimbing[[#This Row],[Height (m)]]&lt;16, "11-15", IF(SportClimbing[[#This Row],[Height (m)]]&lt;21, "16-20", IF(SportClimbing[[#This Row],[Height (m)]]&lt;26, "21-25", IF(SportClimbing[[#This Row],[Height (m)]]&lt;31, "26-30", IF(SportClimbing[[#This Row],[Height (m)]]&lt;36, "31-35", "35+"))))))</f>
        <v>31-35</v>
      </c>
      <c r="M63" t="s">
        <v>120</v>
      </c>
      <c r="N63">
        <v>2</v>
      </c>
      <c r="O63">
        <f>IF(ISNUMBER(SportClimbing[[#This Row],[Total number of tries]])=TRUE, SportClimbing[[#This Row],[Total number of tries]], 1)</f>
        <v>2</v>
      </c>
      <c r="P63" t="str">
        <f>IF(ISNUMBER(SportClimbing[[#This Row],[Total number of tries]])=TRUE, "redpoint", SportClimbing[[#This Row],[Total number of tries]])</f>
        <v>redpoint</v>
      </c>
    </row>
    <row r="64" spans="1:16" x14ac:dyDescent="0.2">
      <c r="A64" s="30">
        <f>DATE(SportClimbing[[#This Row],[Year]],_xlfn.XLOOKUP(SportClimbing[[#This Row],[Month]],MONTHS[MONTHS 2],MONTHS[MONTHS 3]),SportClimbing[[#This Row],[Day]])</f>
        <v>43155</v>
      </c>
      <c r="B64" s="30" t="b">
        <f ca="1">AND(SportClimbing[[#This Row],[Date]]&gt;=EOMONTH(TODAY(),-13)+1,SportClimbing[[#This Row],[Date]]&lt;EOMONTH(TODAY(),-1))</f>
        <v>0</v>
      </c>
      <c r="C64">
        <v>24</v>
      </c>
      <c r="D64" t="s">
        <v>152</v>
      </c>
      <c r="E64">
        <v>2018</v>
      </c>
      <c r="F64" t="s">
        <v>244</v>
      </c>
      <c r="G64" t="s">
        <v>3</v>
      </c>
      <c r="H64" t="s">
        <v>262</v>
      </c>
      <c r="I64" t="s">
        <v>126</v>
      </c>
      <c r="J64" t="s">
        <v>129</v>
      </c>
      <c r="K64">
        <v>32</v>
      </c>
      <c r="L64" t="str">
        <f>IF(SportClimbing[[#This Row],[Height (m)]]&lt;11, "0-10", IF(SportClimbing[[#This Row],[Height (m)]]&lt;16, "11-15", IF(SportClimbing[[#This Row],[Height (m)]]&lt;21, "16-20", IF(SportClimbing[[#This Row],[Height (m)]]&lt;26, "21-25", IF(SportClimbing[[#This Row],[Height (m)]]&lt;31, "26-30", IF(SportClimbing[[#This Row],[Height (m)]]&lt;36, "31-35", "35+"))))))</f>
        <v>31-35</v>
      </c>
      <c r="M64" t="s">
        <v>120</v>
      </c>
      <c r="N64" t="s">
        <v>130</v>
      </c>
      <c r="O64">
        <f>IF(ISNUMBER(SportClimbing[[#This Row],[Total number of tries]])=TRUE, SportClimbing[[#This Row],[Total number of tries]], 1)</f>
        <v>1</v>
      </c>
      <c r="P64" t="str">
        <f>IF(ISNUMBER(SportClimbing[[#This Row],[Total number of tries]])=TRUE, "redpoint", SportClimbing[[#This Row],[Total number of tries]])</f>
        <v>onsight</v>
      </c>
    </row>
    <row r="65" spans="1:16" x14ac:dyDescent="0.2">
      <c r="A65" s="30">
        <f>DATE(SportClimbing[[#This Row],[Year]],_xlfn.XLOOKUP(SportClimbing[[#This Row],[Month]],MONTHS[MONTHS 2],MONTHS[MONTHS 3]),SportClimbing[[#This Row],[Day]])</f>
        <v>43177</v>
      </c>
      <c r="B65" s="30" t="b">
        <f ca="1">AND(SportClimbing[[#This Row],[Date]]&gt;=EOMONTH(TODAY(),-13)+1,SportClimbing[[#This Row],[Date]]&lt;EOMONTH(TODAY(),-1))</f>
        <v>0</v>
      </c>
      <c r="C65">
        <v>18</v>
      </c>
      <c r="D65" t="s">
        <v>368</v>
      </c>
      <c r="E65">
        <v>2018</v>
      </c>
      <c r="F65" t="s">
        <v>174</v>
      </c>
      <c r="G65" t="s">
        <v>3</v>
      </c>
      <c r="H65" t="s">
        <v>262</v>
      </c>
      <c r="I65" t="s">
        <v>68</v>
      </c>
      <c r="J65" t="s">
        <v>173</v>
      </c>
      <c r="K65">
        <v>18</v>
      </c>
      <c r="L65" t="str">
        <f>IF(SportClimbing[[#This Row],[Height (m)]]&lt;11, "0-10", IF(SportClimbing[[#This Row],[Height (m)]]&lt;16, "11-15", IF(SportClimbing[[#This Row],[Height (m)]]&lt;21, "16-20", IF(SportClimbing[[#This Row],[Height (m)]]&lt;26, "21-25", IF(SportClimbing[[#This Row],[Height (m)]]&lt;31, "26-30", IF(SportClimbing[[#This Row],[Height (m)]]&lt;36, "31-35", "35+"))))))</f>
        <v>16-20</v>
      </c>
      <c r="M65" t="s">
        <v>164</v>
      </c>
      <c r="N65">
        <v>2</v>
      </c>
      <c r="O65">
        <f>IF(ISNUMBER(SportClimbing[[#This Row],[Total number of tries]])=TRUE, SportClimbing[[#This Row],[Total number of tries]], 1)</f>
        <v>2</v>
      </c>
      <c r="P65" t="str">
        <f>IF(ISNUMBER(SportClimbing[[#This Row],[Total number of tries]])=TRUE, "redpoint", SportClimbing[[#This Row],[Total number of tries]])</f>
        <v>redpoint</v>
      </c>
    </row>
    <row r="66" spans="1:16" x14ac:dyDescent="0.2">
      <c r="A66" s="30">
        <f>DATE(SportClimbing[[#This Row],[Year]],_xlfn.XLOOKUP(SportClimbing[[#This Row],[Month]],MONTHS[MONTHS 2],MONTHS[MONTHS 3]),SportClimbing[[#This Row],[Day]])</f>
        <v>43189</v>
      </c>
      <c r="B66" s="30" t="b">
        <f ca="1">AND(SportClimbing[[#This Row],[Date]]&gt;=EOMONTH(TODAY(),-13)+1,SportClimbing[[#This Row],[Date]]&lt;EOMONTH(TODAY(),-1))</f>
        <v>0</v>
      </c>
      <c r="C66">
        <v>30</v>
      </c>
      <c r="D66" t="s">
        <v>368</v>
      </c>
      <c r="E66">
        <v>2018</v>
      </c>
      <c r="F66" t="s">
        <v>165</v>
      </c>
      <c r="G66" t="s">
        <v>69</v>
      </c>
      <c r="H66" t="s">
        <v>262</v>
      </c>
      <c r="I66" t="s">
        <v>126</v>
      </c>
      <c r="J66" t="s">
        <v>127</v>
      </c>
      <c r="K66">
        <v>20</v>
      </c>
      <c r="L66" t="str">
        <f>IF(SportClimbing[[#This Row],[Height (m)]]&lt;11, "0-10", IF(SportClimbing[[#This Row],[Height (m)]]&lt;16, "11-15", IF(SportClimbing[[#This Row],[Height (m)]]&lt;21, "16-20", IF(SportClimbing[[#This Row],[Height (m)]]&lt;26, "21-25", IF(SportClimbing[[#This Row],[Height (m)]]&lt;31, "26-30", IF(SportClimbing[[#This Row],[Height (m)]]&lt;36, "31-35", "35+"))))))</f>
        <v>16-20</v>
      </c>
      <c r="M66" t="s">
        <v>132</v>
      </c>
      <c r="N66">
        <v>5</v>
      </c>
      <c r="O66">
        <f>IF(ISNUMBER(SportClimbing[[#This Row],[Total number of tries]])=TRUE, SportClimbing[[#This Row],[Total number of tries]], 1)</f>
        <v>5</v>
      </c>
      <c r="P66" t="str">
        <f>IF(ISNUMBER(SportClimbing[[#This Row],[Total number of tries]])=TRUE, "redpoint", SportClimbing[[#This Row],[Total number of tries]])</f>
        <v>redpoint</v>
      </c>
    </row>
    <row r="67" spans="1:16" x14ac:dyDescent="0.2">
      <c r="A67" s="30">
        <f>DATE(SportClimbing[[#This Row],[Year]],_xlfn.XLOOKUP(SportClimbing[[#This Row],[Month]],MONTHS[MONTHS 2],MONTHS[MONTHS 3]),SportClimbing[[#This Row],[Day]])</f>
        <v>43190</v>
      </c>
      <c r="B67" s="30" t="b">
        <f ca="1">AND(SportClimbing[[#This Row],[Date]]&gt;=EOMONTH(TODAY(),-13)+1,SportClimbing[[#This Row],[Date]]&lt;EOMONTH(TODAY(),-1))</f>
        <v>0</v>
      </c>
      <c r="C67">
        <v>31</v>
      </c>
      <c r="D67" t="s">
        <v>368</v>
      </c>
      <c r="E67">
        <v>2018</v>
      </c>
      <c r="F67" t="s">
        <v>167</v>
      </c>
      <c r="G67" t="s">
        <v>21</v>
      </c>
      <c r="H67" t="s">
        <v>262</v>
      </c>
      <c r="I67" t="s">
        <v>126</v>
      </c>
      <c r="J67" t="s">
        <v>264</v>
      </c>
      <c r="K67">
        <v>18</v>
      </c>
      <c r="L67" t="str">
        <f>IF(SportClimbing[[#This Row],[Height (m)]]&lt;11, "0-10", IF(SportClimbing[[#This Row],[Height (m)]]&lt;16, "11-15", IF(SportClimbing[[#This Row],[Height (m)]]&lt;21, "16-20", IF(SportClimbing[[#This Row],[Height (m)]]&lt;26, "21-25", IF(SportClimbing[[#This Row],[Height (m)]]&lt;31, "26-30", IF(SportClimbing[[#This Row],[Height (m)]]&lt;36, "31-35", "35+"))))))</f>
        <v>16-20</v>
      </c>
      <c r="M67" t="s">
        <v>132</v>
      </c>
      <c r="N67">
        <v>2</v>
      </c>
      <c r="O67">
        <f>IF(ISNUMBER(SportClimbing[[#This Row],[Total number of tries]])=TRUE, SportClimbing[[#This Row],[Total number of tries]], 1)</f>
        <v>2</v>
      </c>
      <c r="P67" t="str">
        <f>IF(ISNUMBER(SportClimbing[[#This Row],[Total number of tries]])=TRUE, "redpoint", SportClimbing[[#This Row],[Total number of tries]])</f>
        <v>redpoint</v>
      </c>
    </row>
    <row r="68" spans="1:16" x14ac:dyDescent="0.2">
      <c r="A68" s="30">
        <f>DATE(SportClimbing[[#This Row],[Year]],_xlfn.XLOOKUP(SportClimbing[[#This Row],[Month]],MONTHS[MONTHS 2],MONTHS[MONTHS 3]),SportClimbing[[#This Row],[Day]])</f>
        <v>43191</v>
      </c>
      <c r="B68" s="30" t="b">
        <f ca="1">AND(SportClimbing[[#This Row],[Date]]&gt;=EOMONTH(TODAY(),-13)+1,SportClimbing[[#This Row],[Date]]&lt;EOMONTH(TODAY(),-1))</f>
        <v>0</v>
      </c>
      <c r="C68">
        <v>1</v>
      </c>
      <c r="D68" t="s">
        <v>369</v>
      </c>
      <c r="E68">
        <v>2018</v>
      </c>
      <c r="F68" t="s">
        <v>244</v>
      </c>
      <c r="G68" t="s">
        <v>32</v>
      </c>
      <c r="H68" t="s">
        <v>262</v>
      </c>
      <c r="I68" t="s">
        <v>126</v>
      </c>
      <c r="J68" t="s">
        <v>166</v>
      </c>
      <c r="K68">
        <v>30</v>
      </c>
      <c r="L68" t="str">
        <f>IF(SportClimbing[[#This Row],[Height (m)]]&lt;11, "0-10", IF(SportClimbing[[#This Row],[Height (m)]]&lt;16, "11-15", IF(SportClimbing[[#This Row],[Height (m)]]&lt;21, "16-20", IF(SportClimbing[[#This Row],[Height (m)]]&lt;26, "21-25", IF(SportClimbing[[#This Row],[Height (m)]]&lt;31, "26-30", IF(SportClimbing[[#This Row],[Height (m)]]&lt;36, "31-35", "35+"))))))</f>
        <v>26-30</v>
      </c>
      <c r="M68" t="s">
        <v>164</v>
      </c>
      <c r="N68">
        <v>2</v>
      </c>
      <c r="O68">
        <f>IF(ISNUMBER(SportClimbing[[#This Row],[Total number of tries]])=TRUE, SportClimbing[[#This Row],[Total number of tries]], 1)</f>
        <v>2</v>
      </c>
      <c r="P68" t="str">
        <f>IF(ISNUMBER(SportClimbing[[#This Row],[Total number of tries]])=TRUE, "redpoint", SportClimbing[[#This Row],[Total number of tries]])</f>
        <v>redpoint</v>
      </c>
    </row>
    <row r="69" spans="1:16" x14ac:dyDescent="0.2">
      <c r="A69" s="30">
        <f>DATE(SportClimbing[[#This Row],[Year]],_xlfn.XLOOKUP(SportClimbing[[#This Row],[Month]],MONTHS[MONTHS 2],MONTHS[MONTHS 3]),SportClimbing[[#This Row],[Day]])</f>
        <v>43192</v>
      </c>
      <c r="B69" s="30" t="b">
        <f ca="1">AND(SportClimbing[[#This Row],[Date]]&gt;=EOMONTH(TODAY(),-13)+1,SportClimbing[[#This Row],[Date]]&lt;EOMONTH(TODAY(),-1))</f>
        <v>0</v>
      </c>
      <c r="C69">
        <v>2</v>
      </c>
      <c r="D69" t="s">
        <v>369</v>
      </c>
      <c r="E69">
        <v>2018</v>
      </c>
      <c r="F69" t="s">
        <v>244</v>
      </c>
      <c r="G69" t="s">
        <v>29</v>
      </c>
      <c r="H69" t="s">
        <v>262</v>
      </c>
      <c r="I69" t="s">
        <v>126</v>
      </c>
      <c r="J69" t="s">
        <v>168</v>
      </c>
      <c r="K69">
        <v>30</v>
      </c>
      <c r="L69" t="str">
        <f>IF(SportClimbing[[#This Row],[Height (m)]]&lt;11, "0-10", IF(SportClimbing[[#This Row],[Height (m)]]&lt;16, "11-15", IF(SportClimbing[[#This Row],[Height (m)]]&lt;21, "16-20", IF(SportClimbing[[#This Row],[Height (m)]]&lt;26, "21-25", IF(SportClimbing[[#This Row],[Height (m)]]&lt;31, "26-30", IF(SportClimbing[[#This Row],[Height (m)]]&lt;36, "31-35", "35+"))))))</f>
        <v>26-30</v>
      </c>
      <c r="M69" t="s">
        <v>132</v>
      </c>
      <c r="N69">
        <v>4</v>
      </c>
      <c r="O69">
        <f>IF(ISNUMBER(SportClimbing[[#This Row],[Total number of tries]])=TRUE, SportClimbing[[#This Row],[Total number of tries]], 1)</f>
        <v>4</v>
      </c>
      <c r="P69" t="str">
        <f>IF(ISNUMBER(SportClimbing[[#This Row],[Total number of tries]])=TRUE, "redpoint", SportClimbing[[#This Row],[Total number of tries]])</f>
        <v>redpoint</v>
      </c>
    </row>
    <row r="70" spans="1:16" x14ac:dyDescent="0.2">
      <c r="A70" s="30">
        <f>DATE(SportClimbing[[#This Row],[Year]],_xlfn.XLOOKUP(SportClimbing[[#This Row],[Month]],MONTHS[MONTHS 2],MONTHS[MONTHS 3]),SportClimbing[[#This Row],[Day]])</f>
        <v>43208</v>
      </c>
      <c r="B70" s="30" t="b">
        <f ca="1">AND(SportClimbing[[#This Row],[Date]]&gt;=EOMONTH(TODAY(),-13)+1,SportClimbing[[#This Row],[Date]]&lt;EOMONTH(TODAY(),-1))</f>
        <v>0</v>
      </c>
      <c r="C70">
        <v>18</v>
      </c>
      <c r="D70" t="s">
        <v>369</v>
      </c>
      <c r="E70">
        <v>2018</v>
      </c>
      <c r="F70" t="s">
        <v>258</v>
      </c>
      <c r="G70" t="s">
        <v>29</v>
      </c>
      <c r="H70" t="s">
        <v>262</v>
      </c>
      <c r="I70" t="s">
        <v>105</v>
      </c>
      <c r="J70" t="s">
        <v>283</v>
      </c>
      <c r="K70">
        <v>25</v>
      </c>
      <c r="L70" t="str">
        <f>IF(SportClimbing[[#This Row],[Height (m)]]&lt;11, "0-10", IF(SportClimbing[[#This Row],[Height (m)]]&lt;16, "11-15", IF(SportClimbing[[#This Row],[Height (m)]]&lt;21, "16-20", IF(SportClimbing[[#This Row],[Height (m)]]&lt;26, "21-25", IF(SportClimbing[[#This Row],[Height (m)]]&lt;31, "26-30", IF(SportClimbing[[#This Row],[Height (m)]]&lt;36, "31-35", "35+"))))))</f>
        <v>21-25</v>
      </c>
      <c r="M70" t="s">
        <v>169</v>
      </c>
      <c r="N70">
        <v>2</v>
      </c>
      <c r="O70">
        <f>IF(ISNUMBER(SportClimbing[[#This Row],[Total number of tries]])=TRUE, SportClimbing[[#This Row],[Total number of tries]], 1)</f>
        <v>2</v>
      </c>
      <c r="P70" t="str">
        <f>IF(ISNUMBER(SportClimbing[[#This Row],[Total number of tries]])=TRUE, "redpoint", SportClimbing[[#This Row],[Total number of tries]])</f>
        <v>redpoint</v>
      </c>
    </row>
    <row r="71" spans="1:16" x14ac:dyDescent="0.2">
      <c r="A71" s="30">
        <f>DATE(SportClimbing[[#This Row],[Year]],_xlfn.XLOOKUP(SportClimbing[[#This Row],[Month]],MONTHS[MONTHS 2],MONTHS[MONTHS 3]),SportClimbing[[#This Row],[Day]])</f>
        <v>43210</v>
      </c>
      <c r="B71" s="30" t="b">
        <f ca="1">AND(SportClimbing[[#This Row],[Date]]&gt;=EOMONTH(TODAY(),-13)+1,SportClimbing[[#This Row],[Date]]&lt;EOMONTH(TODAY(),-1))</f>
        <v>0</v>
      </c>
      <c r="C71">
        <v>20</v>
      </c>
      <c r="D71" t="s">
        <v>369</v>
      </c>
      <c r="E71">
        <v>2018</v>
      </c>
      <c r="F71" t="s">
        <v>170</v>
      </c>
      <c r="G71" t="s">
        <v>3</v>
      </c>
      <c r="H71" t="s">
        <v>262</v>
      </c>
      <c r="I71" t="s">
        <v>43</v>
      </c>
      <c r="J71" t="s">
        <v>61</v>
      </c>
      <c r="K71">
        <v>35</v>
      </c>
      <c r="L71" t="str">
        <f>IF(SportClimbing[[#This Row],[Height (m)]]&lt;11, "0-10", IF(SportClimbing[[#This Row],[Height (m)]]&lt;16, "11-15", IF(SportClimbing[[#This Row],[Height (m)]]&lt;21, "16-20", IF(SportClimbing[[#This Row],[Height (m)]]&lt;26, "21-25", IF(SportClimbing[[#This Row],[Height (m)]]&lt;31, "26-30", IF(SportClimbing[[#This Row],[Height (m)]]&lt;36, "31-35", "35+"))))))</f>
        <v>31-35</v>
      </c>
      <c r="M71" t="s">
        <v>171</v>
      </c>
      <c r="N71" t="s">
        <v>130</v>
      </c>
      <c r="O71">
        <f>IF(ISNUMBER(SportClimbing[[#This Row],[Total number of tries]])=TRUE, SportClimbing[[#This Row],[Total number of tries]], 1)</f>
        <v>1</v>
      </c>
      <c r="P71" t="str">
        <f>IF(ISNUMBER(SportClimbing[[#This Row],[Total number of tries]])=TRUE, "redpoint", SportClimbing[[#This Row],[Total number of tries]])</f>
        <v>onsight</v>
      </c>
    </row>
    <row r="72" spans="1:16" x14ac:dyDescent="0.2">
      <c r="A72" s="30">
        <f>DATE(SportClimbing[[#This Row],[Year]],_xlfn.XLOOKUP(SportClimbing[[#This Row],[Month]],MONTHS[MONTHS 2],MONTHS[MONTHS 3]),SportClimbing[[#This Row],[Day]])</f>
        <v>43212</v>
      </c>
      <c r="B72" s="30" t="b">
        <f ca="1">AND(SportClimbing[[#This Row],[Date]]&gt;=EOMONTH(TODAY(),-13)+1,SportClimbing[[#This Row],[Date]]&lt;EOMONTH(TODAY(),-1))</f>
        <v>0</v>
      </c>
      <c r="C72">
        <v>22</v>
      </c>
      <c r="D72" t="s">
        <v>369</v>
      </c>
      <c r="E72">
        <v>2018</v>
      </c>
      <c r="F72" t="s">
        <v>172</v>
      </c>
      <c r="G72" t="s">
        <v>21</v>
      </c>
      <c r="H72" t="s">
        <v>262</v>
      </c>
      <c r="I72" t="s">
        <v>43</v>
      </c>
      <c r="J72" t="s">
        <v>201</v>
      </c>
      <c r="K72">
        <v>35</v>
      </c>
      <c r="L72" t="str">
        <f>IF(SportClimbing[[#This Row],[Height (m)]]&lt;11, "0-10", IF(SportClimbing[[#This Row],[Height (m)]]&lt;16, "11-15", IF(SportClimbing[[#This Row],[Height (m)]]&lt;21, "16-20", IF(SportClimbing[[#This Row],[Height (m)]]&lt;26, "21-25", IF(SportClimbing[[#This Row],[Height (m)]]&lt;31, "26-30", IF(SportClimbing[[#This Row],[Height (m)]]&lt;36, "31-35", "35+"))))))</f>
        <v>31-35</v>
      </c>
      <c r="M72" t="s">
        <v>53</v>
      </c>
      <c r="N72" t="s">
        <v>130</v>
      </c>
      <c r="O72">
        <f>IF(ISNUMBER(SportClimbing[[#This Row],[Total number of tries]])=TRUE, SportClimbing[[#This Row],[Total number of tries]], 1)</f>
        <v>1</v>
      </c>
      <c r="P72" t="str">
        <f>IF(ISNUMBER(SportClimbing[[#This Row],[Total number of tries]])=TRUE, "redpoint", SportClimbing[[#This Row],[Total number of tries]])</f>
        <v>onsight</v>
      </c>
    </row>
    <row r="73" spans="1:16" x14ac:dyDescent="0.2">
      <c r="A73" s="30">
        <f>DATE(SportClimbing[[#This Row],[Year]],_xlfn.XLOOKUP(SportClimbing[[#This Row],[Month]],MONTHS[MONTHS 2],MONTHS[MONTHS 3]),SportClimbing[[#This Row],[Day]])</f>
        <v>43218</v>
      </c>
      <c r="B73" s="30" t="b">
        <f ca="1">AND(SportClimbing[[#This Row],[Date]]&gt;=EOMONTH(TODAY(),-13)+1,SportClimbing[[#This Row],[Date]]&lt;EOMONTH(TODAY(),-1))</f>
        <v>0</v>
      </c>
      <c r="C73">
        <v>28</v>
      </c>
      <c r="D73" t="s">
        <v>369</v>
      </c>
      <c r="E73">
        <v>2018</v>
      </c>
      <c r="F73" t="s">
        <v>178</v>
      </c>
      <c r="G73" t="s">
        <v>3</v>
      </c>
      <c r="H73" t="s">
        <v>262</v>
      </c>
      <c r="I73" t="s">
        <v>68</v>
      </c>
      <c r="J73" t="s">
        <v>180</v>
      </c>
      <c r="K73">
        <v>25</v>
      </c>
      <c r="L73" t="str">
        <f>IF(SportClimbing[[#This Row],[Height (m)]]&lt;11, "0-10", IF(SportClimbing[[#This Row],[Height (m)]]&lt;16, "11-15", IF(SportClimbing[[#This Row],[Height (m)]]&lt;21, "16-20", IF(SportClimbing[[#This Row],[Height (m)]]&lt;26, "21-25", IF(SportClimbing[[#This Row],[Height (m)]]&lt;31, "26-30", IF(SportClimbing[[#This Row],[Height (m)]]&lt;36, "31-35", "35+"))))))</f>
        <v>21-25</v>
      </c>
      <c r="M73" t="s">
        <v>164</v>
      </c>
      <c r="N73" t="s">
        <v>130</v>
      </c>
      <c r="O73">
        <f>IF(ISNUMBER(SportClimbing[[#This Row],[Total number of tries]])=TRUE, SportClimbing[[#This Row],[Total number of tries]], 1)</f>
        <v>1</v>
      </c>
      <c r="P73" t="str">
        <f>IF(ISNUMBER(SportClimbing[[#This Row],[Total number of tries]])=TRUE, "redpoint", SportClimbing[[#This Row],[Total number of tries]])</f>
        <v>onsight</v>
      </c>
    </row>
    <row r="74" spans="1:16" x14ac:dyDescent="0.2">
      <c r="A74" s="30">
        <f>DATE(SportClimbing[[#This Row],[Year]],_xlfn.XLOOKUP(SportClimbing[[#This Row],[Month]],MONTHS[MONTHS 2],MONTHS[MONTHS 3]),SportClimbing[[#This Row],[Day]])</f>
        <v>43218</v>
      </c>
      <c r="B74" s="30" t="b">
        <f ca="1">AND(SportClimbing[[#This Row],[Date]]&gt;=EOMONTH(TODAY(),-13)+1,SportClimbing[[#This Row],[Date]]&lt;EOMONTH(TODAY(),-1))</f>
        <v>0</v>
      </c>
      <c r="C74">
        <v>28</v>
      </c>
      <c r="D74" t="s">
        <v>369</v>
      </c>
      <c r="E74">
        <v>2018</v>
      </c>
      <c r="F74" t="s">
        <v>179</v>
      </c>
      <c r="G74" t="s">
        <v>21</v>
      </c>
      <c r="H74" t="s">
        <v>262</v>
      </c>
      <c r="I74" t="s">
        <v>68</v>
      </c>
      <c r="J74" t="s">
        <v>180</v>
      </c>
      <c r="K74">
        <v>25</v>
      </c>
      <c r="L74" t="str">
        <f>IF(SportClimbing[[#This Row],[Height (m)]]&lt;11, "0-10", IF(SportClimbing[[#This Row],[Height (m)]]&lt;16, "11-15", IF(SportClimbing[[#This Row],[Height (m)]]&lt;21, "16-20", IF(SportClimbing[[#This Row],[Height (m)]]&lt;26, "21-25", IF(SportClimbing[[#This Row],[Height (m)]]&lt;31, "26-30", IF(SportClimbing[[#This Row],[Height (m)]]&lt;36, "31-35", "35+"))))))</f>
        <v>21-25</v>
      </c>
      <c r="M74" t="s">
        <v>164</v>
      </c>
      <c r="N74">
        <v>2</v>
      </c>
      <c r="O74">
        <f>IF(ISNUMBER(SportClimbing[[#This Row],[Total number of tries]])=TRUE, SportClimbing[[#This Row],[Total number of tries]], 1)</f>
        <v>2</v>
      </c>
      <c r="P74" t="str">
        <f>IF(ISNUMBER(SportClimbing[[#This Row],[Total number of tries]])=TRUE, "redpoint", SportClimbing[[#This Row],[Total number of tries]])</f>
        <v>redpoint</v>
      </c>
    </row>
    <row r="75" spans="1:16" x14ac:dyDescent="0.2">
      <c r="A75" s="30">
        <f>DATE(SportClimbing[[#This Row],[Year]],_xlfn.XLOOKUP(SportClimbing[[#This Row],[Month]],MONTHS[MONTHS 2],MONTHS[MONTHS 3]),SportClimbing[[#This Row],[Day]])</f>
        <v>43219</v>
      </c>
      <c r="B75" s="30" t="b">
        <f ca="1">AND(SportClimbing[[#This Row],[Date]]&gt;=EOMONTH(TODAY(),-13)+1,SportClimbing[[#This Row],[Date]]&lt;EOMONTH(TODAY(),-1))</f>
        <v>0</v>
      </c>
      <c r="C75">
        <v>29</v>
      </c>
      <c r="D75" t="s">
        <v>369</v>
      </c>
      <c r="E75">
        <v>2018</v>
      </c>
      <c r="F75" t="s">
        <v>176</v>
      </c>
      <c r="G75" t="s">
        <v>3</v>
      </c>
      <c r="H75" t="s">
        <v>262</v>
      </c>
      <c r="I75" t="s">
        <v>68</v>
      </c>
      <c r="J75" t="s">
        <v>175</v>
      </c>
      <c r="K75">
        <v>30</v>
      </c>
      <c r="L75" t="str">
        <f>IF(SportClimbing[[#This Row],[Height (m)]]&lt;11, "0-10", IF(SportClimbing[[#This Row],[Height (m)]]&lt;16, "11-15", IF(SportClimbing[[#This Row],[Height (m)]]&lt;21, "16-20", IF(SportClimbing[[#This Row],[Height (m)]]&lt;26, "21-25", IF(SportClimbing[[#This Row],[Height (m)]]&lt;31, "26-30", IF(SportClimbing[[#This Row],[Height (m)]]&lt;36, "31-35", "35+"))))))</f>
        <v>26-30</v>
      </c>
      <c r="M75" t="s">
        <v>169</v>
      </c>
      <c r="N75" t="s">
        <v>130</v>
      </c>
      <c r="O75">
        <f>IF(ISNUMBER(SportClimbing[[#This Row],[Total number of tries]])=TRUE, SportClimbing[[#This Row],[Total number of tries]], 1)</f>
        <v>1</v>
      </c>
      <c r="P75" t="str">
        <f>IF(ISNUMBER(SportClimbing[[#This Row],[Total number of tries]])=TRUE, "redpoint", SportClimbing[[#This Row],[Total number of tries]])</f>
        <v>onsight</v>
      </c>
    </row>
    <row r="76" spans="1:16" x14ac:dyDescent="0.2">
      <c r="A76" s="30">
        <f>DATE(SportClimbing[[#This Row],[Year]],_xlfn.XLOOKUP(SportClimbing[[#This Row],[Month]],MONTHS[MONTHS 2],MONTHS[MONTHS 3]),SportClimbing[[#This Row],[Day]])</f>
        <v>43219</v>
      </c>
      <c r="B76" s="30" t="b">
        <f ca="1">AND(SportClimbing[[#This Row],[Date]]&gt;=EOMONTH(TODAY(),-13)+1,SportClimbing[[#This Row],[Date]]&lt;EOMONTH(TODAY(),-1))</f>
        <v>0</v>
      </c>
      <c r="C76">
        <v>29</v>
      </c>
      <c r="D76" t="s">
        <v>369</v>
      </c>
      <c r="E76">
        <v>2018</v>
      </c>
      <c r="F76" t="s">
        <v>177</v>
      </c>
      <c r="G76" t="s">
        <v>29</v>
      </c>
      <c r="H76" t="s">
        <v>262</v>
      </c>
      <c r="I76" t="s">
        <v>68</v>
      </c>
      <c r="J76" t="s">
        <v>175</v>
      </c>
      <c r="K76">
        <v>10</v>
      </c>
      <c r="L76" t="str">
        <f>IF(SportClimbing[[#This Row],[Height (m)]]&lt;11, "0-10", IF(SportClimbing[[#This Row],[Height (m)]]&lt;16, "11-15", IF(SportClimbing[[#This Row],[Height (m)]]&lt;21, "16-20", IF(SportClimbing[[#This Row],[Height (m)]]&lt;26, "21-25", IF(SportClimbing[[#This Row],[Height (m)]]&lt;31, "26-30", IF(SportClimbing[[#This Row],[Height (m)]]&lt;36, "31-35", "35+"))))))</f>
        <v>0-10</v>
      </c>
      <c r="M76" t="s">
        <v>164</v>
      </c>
      <c r="N76">
        <v>3</v>
      </c>
      <c r="O76">
        <f>IF(ISNUMBER(SportClimbing[[#This Row],[Total number of tries]])=TRUE, SportClimbing[[#This Row],[Total number of tries]], 1)</f>
        <v>3</v>
      </c>
      <c r="P76" t="str">
        <f>IF(ISNUMBER(SportClimbing[[#This Row],[Total number of tries]])=TRUE, "redpoint", SportClimbing[[#This Row],[Total number of tries]])</f>
        <v>redpoint</v>
      </c>
    </row>
    <row r="77" spans="1:16" x14ac:dyDescent="0.2">
      <c r="A77" s="30">
        <f>DATE(SportClimbing[[#This Row],[Year]],_xlfn.XLOOKUP(SportClimbing[[#This Row],[Month]],MONTHS[MONTHS 2],MONTHS[MONTHS 3]),SportClimbing[[#This Row],[Day]])</f>
        <v>43246</v>
      </c>
      <c r="B77" s="30" t="b">
        <f ca="1">AND(SportClimbing[[#This Row],[Date]]&gt;=EOMONTH(TODAY(),-13)+1,SportClimbing[[#This Row],[Date]]&lt;EOMONTH(TODAY(),-1))</f>
        <v>0</v>
      </c>
      <c r="C77">
        <v>26</v>
      </c>
      <c r="D77" t="s">
        <v>155</v>
      </c>
      <c r="E77">
        <v>2018</v>
      </c>
      <c r="F77" t="s">
        <v>182</v>
      </c>
      <c r="G77" t="s">
        <v>3</v>
      </c>
      <c r="H77" t="s">
        <v>262</v>
      </c>
      <c r="I77" t="s">
        <v>76</v>
      </c>
      <c r="J77" t="s">
        <v>183</v>
      </c>
      <c r="K77">
        <v>25</v>
      </c>
      <c r="L77" t="str">
        <f>IF(SportClimbing[[#This Row],[Height (m)]]&lt;11, "0-10", IF(SportClimbing[[#This Row],[Height (m)]]&lt;16, "11-15", IF(SportClimbing[[#This Row],[Height (m)]]&lt;21, "16-20", IF(SportClimbing[[#This Row],[Height (m)]]&lt;26, "21-25", IF(SportClimbing[[#This Row],[Height (m)]]&lt;31, "26-30", IF(SportClimbing[[#This Row],[Height (m)]]&lt;36, "31-35", "35+"))))))</f>
        <v>21-25</v>
      </c>
      <c r="M77" t="s">
        <v>133</v>
      </c>
      <c r="N77" t="s">
        <v>130</v>
      </c>
      <c r="O77">
        <f>IF(ISNUMBER(SportClimbing[[#This Row],[Total number of tries]])=TRUE, SportClimbing[[#This Row],[Total number of tries]], 1)</f>
        <v>1</v>
      </c>
      <c r="P77" t="str">
        <f>IF(ISNUMBER(SportClimbing[[#This Row],[Total number of tries]])=TRUE, "redpoint", SportClimbing[[#This Row],[Total number of tries]])</f>
        <v>onsight</v>
      </c>
    </row>
    <row r="78" spans="1:16" x14ac:dyDescent="0.2">
      <c r="A78" s="30">
        <f>DATE(SportClimbing[[#This Row],[Year]],_xlfn.XLOOKUP(SportClimbing[[#This Row],[Month]],MONTHS[MONTHS 2],MONTHS[MONTHS 3]),SportClimbing[[#This Row],[Day]])</f>
        <v>43246</v>
      </c>
      <c r="B78" s="30" t="b">
        <f ca="1">AND(SportClimbing[[#This Row],[Date]]&gt;=EOMONTH(TODAY(),-13)+1,SportClimbing[[#This Row],[Date]]&lt;EOMONTH(TODAY(),-1))</f>
        <v>0</v>
      </c>
      <c r="C78">
        <v>26</v>
      </c>
      <c r="D78" t="s">
        <v>155</v>
      </c>
      <c r="E78">
        <v>2018</v>
      </c>
      <c r="F78" t="s">
        <v>181</v>
      </c>
      <c r="G78" t="s">
        <v>21</v>
      </c>
      <c r="H78" t="s">
        <v>262</v>
      </c>
      <c r="I78" t="s">
        <v>76</v>
      </c>
      <c r="J78" t="s">
        <v>183</v>
      </c>
      <c r="K78">
        <v>25</v>
      </c>
      <c r="L78" t="str">
        <f>IF(SportClimbing[[#This Row],[Height (m)]]&lt;11, "0-10", IF(SportClimbing[[#This Row],[Height (m)]]&lt;16, "11-15", IF(SportClimbing[[#This Row],[Height (m)]]&lt;21, "16-20", IF(SportClimbing[[#This Row],[Height (m)]]&lt;26, "21-25", IF(SportClimbing[[#This Row],[Height (m)]]&lt;31, "26-30", IF(SportClimbing[[#This Row],[Height (m)]]&lt;36, "31-35", "35+"))))))</f>
        <v>21-25</v>
      </c>
      <c r="M78" t="s">
        <v>133</v>
      </c>
      <c r="N78" t="s">
        <v>130</v>
      </c>
      <c r="O78">
        <f>IF(ISNUMBER(SportClimbing[[#This Row],[Total number of tries]])=TRUE, SportClimbing[[#This Row],[Total number of tries]], 1)</f>
        <v>1</v>
      </c>
      <c r="P78" t="str">
        <f>IF(ISNUMBER(SportClimbing[[#This Row],[Total number of tries]])=TRUE, "redpoint", SportClimbing[[#This Row],[Total number of tries]])</f>
        <v>onsight</v>
      </c>
    </row>
    <row r="79" spans="1:16" x14ac:dyDescent="0.2">
      <c r="A79" s="30">
        <f>DATE(SportClimbing[[#This Row],[Year]],_xlfn.XLOOKUP(SportClimbing[[#This Row],[Month]],MONTHS[MONTHS 2],MONTHS[MONTHS 3]),SportClimbing[[#This Row],[Day]])</f>
        <v>43261</v>
      </c>
      <c r="B79" s="30" t="b">
        <f ca="1">AND(SportClimbing[[#This Row],[Date]]&gt;=EOMONTH(TODAY(),-13)+1,SportClimbing[[#This Row],[Date]]&lt;EOMONTH(TODAY(),-1))</f>
        <v>0</v>
      </c>
      <c r="C79">
        <v>10</v>
      </c>
      <c r="D79" t="s">
        <v>367</v>
      </c>
      <c r="E79">
        <v>2018</v>
      </c>
      <c r="F79" t="s">
        <v>185</v>
      </c>
      <c r="G79" t="s">
        <v>21</v>
      </c>
      <c r="H79" t="s">
        <v>262</v>
      </c>
      <c r="I79" t="s">
        <v>70</v>
      </c>
      <c r="J79" t="s">
        <v>184</v>
      </c>
      <c r="K79">
        <v>12</v>
      </c>
      <c r="L79" t="str">
        <f>IF(SportClimbing[[#This Row],[Height (m)]]&lt;11, "0-10", IF(SportClimbing[[#This Row],[Height (m)]]&lt;16, "11-15", IF(SportClimbing[[#This Row],[Height (m)]]&lt;21, "16-20", IF(SportClimbing[[#This Row],[Height (m)]]&lt;26, "21-25", IF(SportClimbing[[#This Row],[Height (m)]]&lt;31, "26-30", IF(SportClimbing[[#This Row],[Height (m)]]&lt;36, "31-35", "35+"))))))</f>
        <v>11-15</v>
      </c>
      <c r="M79" t="s">
        <v>164</v>
      </c>
      <c r="N79" t="s">
        <v>11</v>
      </c>
      <c r="O79">
        <f>IF(ISNUMBER(SportClimbing[[#This Row],[Total number of tries]])=TRUE, SportClimbing[[#This Row],[Total number of tries]], 1)</f>
        <v>1</v>
      </c>
      <c r="P79" t="str">
        <f>IF(ISNUMBER(SportClimbing[[#This Row],[Total number of tries]])=TRUE, "redpoint", SportClimbing[[#This Row],[Total number of tries]])</f>
        <v>flash</v>
      </c>
    </row>
    <row r="80" spans="1:16" x14ac:dyDescent="0.2">
      <c r="A80" s="30">
        <f>DATE(SportClimbing[[#This Row],[Year]],_xlfn.XLOOKUP(SportClimbing[[#This Row],[Month]],MONTHS[MONTHS 2],MONTHS[MONTHS 3]),SportClimbing[[#This Row],[Day]])</f>
        <v>43275</v>
      </c>
      <c r="B80" s="30" t="b">
        <f ca="1">AND(SportClimbing[[#This Row],[Date]]&gt;=EOMONTH(TODAY(),-13)+1,SportClimbing[[#This Row],[Date]]&lt;EOMONTH(TODAY(),-1))</f>
        <v>0</v>
      </c>
      <c r="C80">
        <v>24</v>
      </c>
      <c r="D80" t="s">
        <v>367</v>
      </c>
      <c r="E80">
        <v>2018</v>
      </c>
      <c r="F80" t="s">
        <v>188</v>
      </c>
      <c r="G80" t="s">
        <v>21</v>
      </c>
      <c r="H80" t="s">
        <v>262</v>
      </c>
      <c r="I80" t="s">
        <v>186</v>
      </c>
      <c r="J80" t="s">
        <v>187</v>
      </c>
      <c r="K80">
        <v>25</v>
      </c>
      <c r="L80" t="str">
        <f>IF(SportClimbing[[#This Row],[Height (m)]]&lt;11, "0-10", IF(SportClimbing[[#This Row],[Height (m)]]&lt;16, "11-15", IF(SportClimbing[[#This Row],[Height (m)]]&lt;21, "16-20", IF(SportClimbing[[#This Row],[Height (m)]]&lt;26, "21-25", IF(SportClimbing[[#This Row],[Height (m)]]&lt;31, "26-30", IF(SportClimbing[[#This Row],[Height (m)]]&lt;36, "31-35", "35+"))))))</f>
        <v>21-25</v>
      </c>
      <c r="M80" t="s">
        <v>164</v>
      </c>
      <c r="N80">
        <v>2</v>
      </c>
      <c r="O80">
        <f>IF(ISNUMBER(SportClimbing[[#This Row],[Total number of tries]])=TRUE, SportClimbing[[#This Row],[Total number of tries]], 1)</f>
        <v>2</v>
      </c>
      <c r="P80" t="str">
        <f>IF(ISNUMBER(SportClimbing[[#This Row],[Total number of tries]])=TRUE, "redpoint", SportClimbing[[#This Row],[Total number of tries]])</f>
        <v>redpoint</v>
      </c>
    </row>
    <row r="81" spans="1:16" x14ac:dyDescent="0.2">
      <c r="A81" s="30">
        <f>DATE(SportClimbing[[#This Row],[Year]],_xlfn.XLOOKUP(SportClimbing[[#This Row],[Month]],MONTHS[MONTHS 2],MONTHS[MONTHS 3]),SportClimbing[[#This Row],[Day]])</f>
        <v>43353</v>
      </c>
      <c r="B81" s="30" t="b">
        <f ca="1">AND(SportClimbing[[#This Row],[Date]]&gt;=EOMONTH(TODAY(),-13)+1,SportClimbing[[#This Row],[Date]]&lt;EOMONTH(TODAY(),-1))</f>
        <v>0</v>
      </c>
      <c r="C81">
        <v>10</v>
      </c>
      <c r="D81" t="s">
        <v>159</v>
      </c>
      <c r="E81">
        <v>2018</v>
      </c>
      <c r="F81" t="s">
        <v>189</v>
      </c>
      <c r="G81" t="s">
        <v>3</v>
      </c>
      <c r="H81" t="s">
        <v>262</v>
      </c>
      <c r="I81" t="s">
        <v>77</v>
      </c>
      <c r="J81" t="s">
        <v>256</v>
      </c>
      <c r="K81">
        <v>12</v>
      </c>
      <c r="L81" t="str">
        <f>IF(SportClimbing[[#This Row],[Height (m)]]&lt;11, "0-10", IF(SportClimbing[[#This Row],[Height (m)]]&lt;16, "11-15", IF(SportClimbing[[#This Row],[Height (m)]]&lt;21, "16-20", IF(SportClimbing[[#This Row],[Height (m)]]&lt;26, "21-25", IF(SportClimbing[[#This Row],[Height (m)]]&lt;31, "26-30", IF(SportClimbing[[#This Row],[Height (m)]]&lt;36, "31-35", "35+"))))))</f>
        <v>11-15</v>
      </c>
      <c r="M81" t="s">
        <v>83</v>
      </c>
      <c r="N81">
        <v>2</v>
      </c>
      <c r="O81">
        <f>IF(ISNUMBER(SportClimbing[[#This Row],[Total number of tries]])=TRUE, SportClimbing[[#This Row],[Total number of tries]], 1)</f>
        <v>2</v>
      </c>
      <c r="P81" t="str">
        <f>IF(ISNUMBER(SportClimbing[[#This Row],[Total number of tries]])=TRUE, "redpoint", SportClimbing[[#This Row],[Total number of tries]])</f>
        <v>redpoint</v>
      </c>
    </row>
    <row r="82" spans="1:16" x14ac:dyDescent="0.2">
      <c r="A82" s="30">
        <f>DATE(SportClimbing[[#This Row],[Year]],_xlfn.XLOOKUP(SportClimbing[[#This Row],[Month]],MONTHS[MONTHS 2],MONTHS[MONTHS 3]),SportClimbing[[#This Row],[Day]])</f>
        <v>43407</v>
      </c>
      <c r="B82" s="30" t="b">
        <f ca="1">AND(SportClimbing[[#This Row],[Date]]&gt;=EOMONTH(TODAY(),-13)+1,SportClimbing[[#This Row],[Date]]&lt;EOMONTH(TODAY(),-1))</f>
        <v>0</v>
      </c>
      <c r="C82">
        <v>3</v>
      </c>
      <c r="D82" t="s">
        <v>160</v>
      </c>
      <c r="E82">
        <v>2018</v>
      </c>
      <c r="F82" t="s">
        <v>192</v>
      </c>
      <c r="G82" t="s">
        <v>3</v>
      </c>
      <c r="H82" t="s">
        <v>262</v>
      </c>
      <c r="I82" t="s">
        <v>43</v>
      </c>
      <c r="J82" t="s">
        <v>190</v>
      </c>
      <c r="K82">
        <v>22</v>
      </c>
      <c r="L82" t="str">
        <f>IF(SportClimbing[[#This Row],[Height (m)]]&lt;11, "0-10", IF(SportClimbing[[#This Row],[Height (m)]]&lt;16, "11-15", IF(SportClimbing[[#This Row],[Height (m)]]&lt;21, "16-20", IF(SportClimbing[[#This Row],[Height (m)]]&lt;26, "21-25", IF(SportClimbing[[#This Row],[Height (m)]]&lt;31, "26-30", IF(SportClimbing[[#This Row],[Height (m)]]&lt;36, "31-35", "35+"))))))</f>
        <v>21-25</v>
      </c>
      <c r="M82" t="s">
        <v>104</v>
      </c>
      <c r="N82" t="s">
        <v>130</v>
      </c>
      <c r="O82">
        <f>IF(ISNUMBER(SportClimbing[[#This Row],[Total number of tries]])=TRUE, SportClimbing[[#This Row],[Total number of tries]], 1)</f>
        <v>1</v>
      </c>
      <c r="P82" t="str">
        <f>IF(ISNUMBER(SportClimbing[[#This Row],[Total number of tries]])=TRUE, "redpoint", SportClimbing[[#This Row],[Total number of tries]])</f>
        <v>onsight</v>
      </c>
    </row>
    <row r="83" spans="1:16" x14ac:dyDescent="0.2">
      <c r="A83" s="30">
        <f>DATE(SportClimbing[[#This Row],[Year]],_xlfn.XLOOKUP(SportClimbing[[#This Row],[Month]],MONTHS[MONTHS 2],MONTHS[MONTHS 3]),SportClimbing[[#This Row],[Day]])</f>
        <v>43407</v>
      </c>
      <c r="B83" s="30" t="b">
        <f ca="1">AND(SportClimbing[[#This Row],[Date]]&gt;=EOMONTH(TODAY(),-13)+1,SportClimbing[[#This Row],[Date]]&lt;EOMONTH(TODAY(),-1))</f>
        <v>0</v>
      </c>
      <c r="C83">
        <v>3</v>
      </c>
      <c r="D83" t="s">
        <v>160</v>
      </c>
      <c r="E83">
        <v>2018</v>
      </c>
      <c r="F83" t="s">
        <v>191</v>
      </c>
      <c r="G83" t="s">
        <v>21</v>
      </c>
      <c r="H83" t="s">
        <v>262</v>
      </c>
      <c r="I83" t="s">
        <v>43</v>
      </c>
      <c r="J83" t="s">
        <v>190</v>
      </c>
      <c r="K83">
        <v>25</v>
      </c>
      <c r="L83" t="str">
        <f>IF(SportClimbing[[#This Row],[Height (m)]]&lt;11, "0-10", IF(SportClimbing[[#This Row],[Height (m)]]&lt;16, "11-15", IF(SportClimbing[[#This Row],[Height (m)]]&lt;21, "16-20", IF(SportClimbing[[#This Row],[Height (m)]]&lt;26, "21-25", IF(SportClimbing[[#This Row],[Height (m)]]&lt;31, "26-30", IF(SportClimbing[[#This Row],[Height (m)]]&lt;36, "31-35", "35+"))))))</f>
        <v>21-25</v>
      </c>
      <c r="M83" t="s">
        <v>104</v>
      </c>
      <c r="N83">
        <v>2</v>
      </c>
      <c r="O83">
        <f>IF(ISNUMBER(SportClimbing[[#This Row],[Total number of tries]])=TRUE, SportClimbing[[#This Row],[Total number of tries]], 1)</f>
        <v>2</v>
      </c>
      <c r="P83" t="str">
        <f>IF(ISNUMBER(SportClimbing[[#This Row],[Total number of tries]])=TRUE, "redpoint", SportClimbing[[#This Row],[Total number of tries]])</f>
        <v>redpoint</v>
      </c>
    </row>
    <row r="84" spans="1:16" x14ac:dyDescent="0.2">
      <c r="A84" s="30">
        <f>DATE(SportClimbing[[#This Row],[Year]],_xlfn.XLOOKUP(SportClimbing[[#This Row],[Month]],MONTHS[MONTHS 2],MONTHS[MONTHS 3]),SportClimbing[[#This Row],[Day]])</f>
        <v>43560</v>
      </c>
      <c r="B84" s="30" t="b">
        <f ca="1">AND(SportClimbing[[#This Row],[Date]]&gt;=EOMONTH(TODAY(),-13)+1,SportClimbing[[#This Row],[Date]]&lt;EOMONTH(TODAY(),-1))</f>
        <v>0</v>
      </c>
      <c r="C84">
        <v>5</v>
      </c>
      <c r="D84" t="s">
        <v>369</v>
      </c>
      <c r="E84">
        <v>2019</v>
      </c>
      <c r="F84" t="s">
        <v>196</v>
      </c>
      <c r="G84" t="s">
        <v>3</v>
      </c>
      <c r="H84" t="s">
        <v>262</v>
      </c>
      <c r="I84" t="s">
        <v>43</v>
      </c>
      <c r="J84" t="s">
        <v>193</v>
      </c>
      <c r="K84">
        <v>30</v>
      </c>
      <c r="L84" t="str">
        <f>IF(SportClimbing[[#This Row],[Height (m)]]&lt;11, "0-10", IF(SportClimbing[[#This Row],[Height (m)]]&lt;16, "11-15", IF(SportClimbing[[#This Row],[Height (m)]]&lt;21, "16-20", IF(SportClimbing[[#This Row],[Height (m)]]&lt;26, "21-25", IF(SportClimbing[[#This Row],[Height (m)]]&lt;31, "26-30", IF(SportClimbing[[#This Row],[Height (m)]]&lt;36, "31-35", "35+"))))))</f>
        <v>26-30</v>
      </c>
      <c r="M84" t="s">
        <v>132</v>
      </c>
      <c r="N84">
        <v>2</v>
      </c>
      <c r="O84">
        <f>IF(ISNUMBER(SportClimbing[[#This Row],[Total number of tries]])=TRUE, SportClimbing[[#This Row],[Total number of tries]], 1)</f>
        <v>2</v>
      </c>
      <c r="P84" t="str">
        <f>IF(ISNUMBER(SportClimbing[[#This Row],[Total number of tries]])=TRUE, "redpoint", SportClimbing[[#This Row],[Total number of tries]])</f>
        <v>redpoint</v>
      </c>
    </row>
    <row r="85" spans="1:16" x14ac:dyDescent="0.2">
      <c r="A85" s="30">
        <f>DATE(SportClimbing[[#This Row],[Year]],_xlfn.XLOOKUP(SportClimbing[[#This Row],[Month]],MONTHS[MONTHS 2],MONTHS[MONTHS 3]),SportClimbing[[#This Row],[Day]])</f>
        <v>43561</v>
      </c>
      <c r="B85" s="30" t="b">
        <f ca="1">AND(SportClimbing[[#This Row],[Date]]&gt;=EOMONTH(TODAY(),-13)+1,SportClimbing[[#This Row],[Date]]&lt;EOMONTH(TODAY(),-1))</f>
        <v>0</v>
      </c>
      <c r="C85">
        <v>6</v>
      </c>
      <c r="D85" t="s">
        <v>369</v>
      </c>
      <c r="E85">
        <v>2019</v>
      </c>
      <c r="F85" t="s">
        <v>195</v>
      </c>
      <c r="G85" t="s">
        <v>3</v>
      </c>
      <c r="H85" t="s">
        <v>262</v>
      </c>
      <c r="I85" t="s">
        <v>43</v>
      </c>
      <c r="J85" t="s">
        <v>194</v>
      </c>
      <c r="K85">
        <v>13</v>
      </c>
      <c r="L85" t="str">
        <f>IF(SportClimbing[[#This Row],[Height (m)]]&lt;11, "0-10", IF(SportClimbing[[#This Row],[Height (m)]]&lt;16, "11-15", IF(SportClimbing[[#This Row],[Height (m)]]&lt;21, "16-20", IF(SportClimbing[[#This Row],[Height (m)]]&lt;26, "21-25", IF(SportClimbing[[#This Row],[Height (m)]]&lt;31, "26-30", IF(SportClimbing[[#This Row],[Height (m)]]&lt;36, "31-35", "35+"))))))</f>
        <v>11-15</v>
      </c>
      <c r="M85" t="s">
        <v>132</v>
      </c>
      <c r="N85">
        <v>2</v>
      </c>
      <c r="O85">
        <f>IF(ISNUMBER(SportClimbing[[#This Row],[Total number of tries]])=TRUE, SportClimbing[[#This Row],[Total number of tries]], 1)</f>
        <v>2</v>
      </c>
      <c r="P85" t="str">
        <f>IF(ISNUMBER(SportClimbing[[#This Row],[Total number of tries]])=TRUE, "redpoint", SportClimbing[[#This Row],[Total number of tries]])</f>
        <v>redpoint</v>
      </c>
    </row>
    <row r="86" spans="1:16" x14ac:dyDescent="0.2">
      <c r="A86" s="30">
        <f>DATE(SportClimbing[[#This Row],[Year]],_xlfn.XLOOKUP(SportClimbing[[#This Row],[Month]],MONTHS[MONTHS 2],MONTHS[MONTHS 3]),SportClimbing[[#This Row],[Day]])</f>
        <v>43569</v>
      </c>
      <c r="B86" s="30" t="b">
        <f ca="1">AND(SportClimbing[[#This Row],[Date]]&gt;=EOMONTH(TODAY(),-13)+1,SportClimbing[[#This Row],[Date]]&lt;EOMONTH(TODAY(),-1))</f>
        <v>0</v>
      </c>
      <c r="C86">
        <v>14</v>
      </c>
      <c r="D86" t="s">
        <v>369</v>
      </c>
      <c r="E86">
        <v>2019</v>
      </c>
      <c r="F86" t="s">
        <v>199</v>
      </c>
      <c r="G86" t="s">
        <v>21</v>
      </c>
      <c r="H86" t="s">
        <v>262</v>
      </c>
      <c r="I86" t="s">
        <v>70</v>
      </c>
      <c r="J86" t="s">
        <v>200</v>
      </c>
      <c r="K86">
        <v>25</v>
      </c>
      <c r="L86" t="str">
        <f>IF(SportClimbing[[#This Row],[Height (m)]]&lt;11, "0-10", IF(SportClimbing[[#This Row],[Height (m)]]&lt;16, "11-15", IF(SportClimbing[[#This Row],[Height (m)]]&lt;21, "16-20", IF(SportClimbing[[#This Row],[Height (m)]]&lt;26, "21-25", IF(SportClimbing[[#This Row],[Height (m)]]&lt;31, "26-30", IF(SportClimbing[[#This Row],[Height (m)]]&lt;36, "31-35", "35+"))))))</f>
        <v>21-25</v>
      </c>
      <c r="M86" t="s">
        <v>133</v>
      </c>
      <c r="N86" t="s">
        <v>11</v>
      </c>
      <c r="O86">
        <f>IF(ISNUMBER(SportClimbing[[#This Row],[Total number of tries]])=TRUE, SportClimbing[[#This Row],[Total number of tries]], 1)</f>
        <v>1</v>
      </c>
      <c r="P86" t="str">
        <f>IF(ISNUMBER(SportClimbing[[#This Row],[Total number of tries]])=TRUE, "redpoint", SportClimbing[[#This Row],[Total number of tries]])</f>
        <v>flash</v>
      </c>
    </row>
    <row r="87" spans="1:16" x14ac:dyDescent="0.2">
      <c r="A87" s="30">
        <f>DATE(SportClimbing[[#This Row],[Year]],_xlfn.XLOOKUP(SportClimbing[[#This Row],[Month]],MONTHS[MONTHS 2],MONTHS[MONTHS 3]),SportClimbing[[#This Row],[Day]])</f>
        <v>43730</v>
      </c>
      <c r="B87" s="30" t="b">
        <f ca="1">AND(SportClimbing[[#This Row],[Date]]&gt;=EOMONTH(TODAY(),-13)+1,SportClimbing[[#This Row],[Date]]&lt;EOMONTH(TODAY(),-1))</f>
        <v>0</v>
      </c>
      <c r="C87">
        <v>22</v>
      </c>
      <c r="D87" t="s">
        <v>159</v>
      </c>
      <c r="E87">
        <v>2019</v>
      </c>
      <c r="F87" t="s">
        <v>204</v>
      </c>
      <c r="G87" t="s">
        <v>21</v>
      </c>
      <c r="H87" t="s">
        <v>262</v>
      </c>
      <c r="I87" t="s">
        <v>70</v>
      </c>
      <c r="J87" t="s">
        <v>202</v>
      </c>
      <c r="K87">
        <v>20</v>
      </c>
      <c r="L87" t="str">
        <f>IF(SportClimbing[[#This Row],[Height (m)]]&lt;11, "0-10", IF(SportClimbing[[#This Row],[Height (m)]]&lt;16, "11-15", IF(SportClimbing[[#This Row],[Height (m)]]&lt;21, "16-20", IF(SportClimbing[[#This Row],[Height (m)]]&lt;26, "21-25", IF(SportClimbing[[#This Row],[Height (m)]]&lt;31, "26-30", IF(SportClimbing[[#This Row],[Height (m)]]&lt;36, "31-35", "35+"))))))</f>
        <v>16-20</v>
      </c>
      <c r="M87" t="s">
        <v>203</v>
      </c>
      <c r="N87">
        <v>2</v>
      </c>
      <c r="O87">
        <f>IF(ISNUMBER(SportClimbing[[#This Row],[Total number of tries]])=TRUE, SportClimbing[[#This Row],[Total number of tries]], 1)</f>
        <v>2</v>
      </c>
      <c r="P87" t="str">
        <f>IF(ISNUMBER(SportClimbing[[#This Row],[Total number of tries]])=TRUE, "redpoint", SportClimbing[[#This Row],[Total number of tries]])</f>
        <v>redpoint</v>
      </c>
    </row>
    <row r="88" spans="1:16" x14ac:dyDescent="0.2">
      <c r="A88" s="30">
        <f>DATE(SportClimbing[[#This Row],[Year]],_xlfn.XLOOKUP(SportClimbing[[#This Row],[Month]],MONTHS[MONTHS 2],MONTHS[MONTHS 3]),SportClimbing[[#This Row],[Day]])</f>
        <v>43770</v>
      </c>
      <c r="B88" s="30" t="b">
        <f ca="1">AND(SportClimbing[[#This Row],[Date]]&gt;=EOMONTH(TODAY(),-13)+1,SportClimbing[[#This Row],[Date]]&lt;EOMONTH(TODAY(),-1))</f>
        <v>0</v>
      </c>
      <c r="C88">
        <v>1</v>
      </c>
      <c r="D88" t="s">
        <v>160</v>
      </c>
      <c r="E88">
        <v>2019</v>
      </c>
      <c r="F88" t="s">
        <v>205</v>
      </c>
      <c r="G88" t="s">
        <v>29</v>
      </c>
      <c r="H88" t="s">
        <v>262</v>
      </c>
      <c r="I88" t="s">
        <v>43</v>
      </c>
      <c r="J88" t="s">
        <v>201</v>
      </c>
      <c r="K88">
        <v>30</v>
      </c>
      <c r="L88" t="str">
        <f>IF(SportClimbing[[#This Row],[Height (m)]]&lt;11, "0-10", IF(SportClimbing[[#This Row],[Height (m)]]&lt;16, "11-15", IF(SportClimbing[[#This Row],[Height (m)]]&lt;21, "16-20", IF(SportClimbing[[#This Row],[Height (m)]]&lt;26, "21-25", IF(SportClimbing[[#This Row],[Height (m)]]&lt;31, "26-30", IF(SportClimbing[[#This Row],[Height (m)]]&lt;36, "31-35", "35+"))))))</f>
        <v>26-30</v>
      </c>
      <c r="M88" t="s">
        <v>132</v>
      </c>
      <c r="N88">
        <v>3</v>
      </c>
      <c r="O88">
        <f>IF(ISNUMBER(SportClimbing[[#This Row],[Total number of tries]])=TRUE, SportClimbing[[#This Row],[Total number of tries]], 1)</f>
        <v>3</v>
      </c>
      <c r="P88" t="str">
        <f>IF(ISNUMBER(SportClimbing[[#This Row],[Total number of tries]])=TRUE, "redpoint", SportClimbing[[#This Row],[Total number of tries]])</f>
        <v>redpoint</v>
      </c>
    </row>
    <row r="89" spans="1:16" x14ac:dyDescent="0.2">
      <c r="A89" s="30">
        <f>DATE(SportClimbing[[#This Row],[Year]],_xlfn.XLOOKUP(SportClimbing[[#This Row],[Month]],MONTHS[MONTHS 2],MONTHS[MONTHS 3]),SportClimbing[[#This Row],[Day]])</f>
        <v>43771</v>
      </c>
      <c r="B89" s="30" t="b">
        <f ca="1">AND(SportClimbing[[#This Row],[Date]]&gt;=EOMONTH(TODAY(),-13)+1,SportClimbing[[#This Row],[Date]]&lt;EOMONTH(TODAY(),-1))</f>
        <v>0</v>
      </c>
      <c r="C89">
        <v>2</v>
      </c>
      <c r="D89" t="s">
        <v>160</v>
      </c>
      <c r="E89">
        <v>2019</v>
      </c>
      <c r="F89" t="s">
        <v>207</v>
      </c>
      <c r="G89" t="s">
        <v>3</v>
      </c>
      <c r="H89" t="s">
        <v>262</v>
      </c>
      <c r="I89" t="s">
        <v>43</v>
      </c>
      <c r="J89" t="s">
        <v>206</v>
      </c>
      <c r="K89">
        <v>30</v>
      </c>
      <c r="L89" t="str">
        <f>IF(SportClimbing[[#This Row],[Height (m)]]&lt;11, "0-10", IF(SportClimbing[[#This Row],[Height (m)]]&lt;16, "11-15", IF(SportClimbing[[#This Row],[Height (m)]]&lt;21, "16-20", IF(SportClimbing[[#This Row],[Height (m)]]&lt;26, "21-25", IF(SportClimbing[[#This Row],[Height (m)]]&lt;31, "26-30", IF(SportClimbing[[#This Row],[Height (m)]]&lt;36, "31-35", "35+"))))))</f>
        <v>26-30</v>
      </c>
      <c r="M89" t="s">
        <v>133</v>
      </c>
      <c r="N89">
        <v>2</v>
      </c>
      <c r="O89">
        <f>IF(ISNUMBER(SportClimbing[[#This Row],[Total number of tries]])=TRUE, SportClimbing[[#This Row],[Total number of tries]], 1)</f>
        <v>2</v>
      </c>
      <c r="P89" t="str">
        <f>IF(ISNUMBER(SportClimbing[[#This Row],[Total number of tries]])=TRUE, "redpoint", SportClimbing[[#This Row],[Total number of tries]])</f>
        <v>redpoint</v>
      </c>
    </row>
    <row r="90" spans="1:16" x14ac:dyDescent="0.2">
      <c r="A90" s="30">
        <f>DATE(SportClimbing[[#This Row],[Year]],_xlfn.XLOOKUP(SportClimbing[[#This Row],[Month]],MONTHS[MONTHS 2],MONTHS[MONTHS 3]),SportClimbing[[#This Row],[Day]])</f>
        <v>43785</v>
      </c>
      <c r="B90" s="30" t="b">
        <f ca="1">AND(SportClimbing[[#This Row],[Date]]&gt;=EOMONTH(TODAY(),-13)+1,SportClimbing[[#This Row],[Date]]&lt;EOMONTH(TODAY(),-1))</f>
        <v>0</v>
      </c>
      <c r="C90">
        <v>16</v>
      </c>
      <c r="D90" t="s">
        <v>160</v>
      </c>
      <c r="E90">
        <v>2019</v>
      </c>
      <c r="F90" t="s">
        <v>209</v>
      </c>
      <c r="G90" t="s">
        <v>29</v>
      </c>
      <c r="H90" t="s">
        <v>262</v>
      </c>
      <c r="I90" t="s">
        <v>68</v>
      </c>
      <c r="J90" t="s">
        <v>173</v>
      </c>
      <c r="K90">
        <v>20</v>
      </c>
      <c r="L90" t="str">
        <f>IF(SportClimbing[[#This Row],[Height (m)]]&lt;11, "0-10", IF(SportClimbing[[#This Row],[Height (m)]]&lt;16, "11-15", IF(SportClimbing[[#This Row],[Height (m)]]&lt;21, "16-20", IF(SportClimbing[[#This Row],[Height (m)]]&lt;26, "21-25", IF(SportClimbing[[#This Row],[Height (m)]]&lt;31, "26-30", IF(SportClimbing[[#This Row],[Height (m)]]&lt;36, "31-35", "35+"))))))</f>
        <v>16-20</v>
      </c>
      <c r="M90" t="s">
        <v>208</v>
      </c>
      <c r="N90">
        <v>2</v>
      </c>
      <c r="O90">
        <f>IF(ISNUMBER(SportClimbing[[#This Row],[Total number of tries]])=TRUE, SportClimbing[[#This Row],[Total number of tries]], 1)</f>
        <v>2</v>
      </c>
      <c r="P90" t="str">
        <f>IF(ISNUMBER(SportClimbing[[#This Row],[Total number of tries]])=TRUE, "redpoint", SportClimbing[[#This Row],[Total number of tries]])</f>
        <v>redpoint</v>
      </c>
    </row>
    <row r="91" spans="1:16" x14ac:dyDescent="0.2">
      <c r="A91" s="30">
        <f>DATE(SportClimbing[[#This Row],[Year]],_xlfn.XLOOKUP(SportClimbing[[#This Row],[Month]],MONTHS[MONTHS 2],MONTHS[MONTHS 3]),SportClimbing[[#This Row],[Day]])</f>
        <v>44067</v>
      </c>
      <c r="B91" s="30" t="b">
        <f ca="1">AND(SportClimbing[[#This Row],[Date]]&gt;=EOMONTH(TODAY(),-13)+1,SportClimbing[[#This Row],[Date]]&lt;EOMONTH(TODAY(),-1))</f>
        <v>0</v>
      </c>
      <c r="C91">
        <v>24</v>
      </c>
      <c r="D91" t="s">
        <v>158</v>
      </c>
      <c r="E91">
        <v>2020</v>
      </c>
      <c r="F91" t="s">
        <v>210</v>
      </c>
      <c r="G91" t="s">
        <v>21</v>
      </c>
      <c r="H91" t="s">
        <v>262</v>
      </c>
      <c r="I91" t="s">
        <v>43</v>
      </c>
      <c r="J91" t="s">
        <v>201</v>
      </c>
      <c r="K91">
        <v>35</v>
      </c>
      <c r="L91" t="str">
        <f>IF(SportClimbing[[#This Row],[Height (m)]]&lt;11, "0-10", IF(SportClimbing[[#This Row],[Height (m)]]&lt;16, "11-15", IF(SportClimbing[[#This Row],[Height (m)]]&lt;21, "16-20", IF(SportClimbing[[#This Row],[Height (m)]]&lt;26, "21-25", IF(SportClimbing[[#This Row],[Height (m)]]&lt;31, "26-30", IF(SportClimbing[[#This Row],[Height (m)]]&lt;36, "31-35", "35+"))))))</f>
        <v>31-35</v>
      </c>
      <c r="M91" t="s">
        <v>211</v>
      </c>
      <c r="N91">
        <v>2</v>
      </c>
      <c r="O91">
        <f>IF(ISNUMBER(SportClimbing[[#This Row],[Total number of tries]])=TRUE, SportClimbing[[#This Row],[Total number of tries]], 1)</f>
        <v>2</v>
      </c>
      <c r="P91" t="str">
        <f>IF(ISNUMBER(SportClimbing[[#This Row],[Total number of tries]])=TRUE, "redpoint", SportClimbing[[#This Row],[Total number of tries]])</f>
        <v>redpoint</v>
      </c>
    </row>
    <row r="92" spans="1:16" x14ac:dyDescent="0.2">
      <c r="A92" s="30">
        <f>DATE(SportClimbing[[#This Row],[Year]],_xlfn.XLOOKUP(SportClimbing[[#This Row],[Month]],MONTHS[MONTHS 2],MONTHS[MONTHS 3]),SportClimbing[[#This Row],[Day]])</f>
        <v>44070</v>
      </c>
      <c r="B92" s="30" t="b">
        <f ca="1">AND(SportClimbing[[#This Row],[Date]]&gt;=EOMONTH(TODAY(),-13)+1,SportClimbing[[#This Row],[Date]]&lt;EOMONTH(TODAY(),-1))</f>
        <v>0</v>
      </c>
      <c r="C92">
        <v>27</v>
      </c>
      <c r="D92" t="s">
        <v>158</v>
      </c>
      <c r="E92">
        <v>2020</v>
      </c>
      <c r="F92" t="s">
        <v>212</v>
      </c>
      <c r="G92" t="s">
        <v>29</v>
      </c>
      <c r="H92" t="s">
        <v>262</v>
      </c>
      <c r="I92" t="s">
        <v>43</v>
      </c>
      <c r="J92" t="s">
        <v>91</v>
      </c>
      <c r="K92">
        <v>22</v>
      </c>
      <c r="L92" t="str">
        <f>IF(SportClimbing[[#This Row],[Height (m)]]&lt;11, "0-10", IF(SportClimbing[[#This Row],[Height (m)]]&lt;16, "11-15", IF(SportClimbing[[#This Row],[Height (m)]]&lt;21, "16-20", IF(SportClimbing[[#This Row],[Height (m)]]&lt;26, "21-25", IF(SportClimbing[[#This Row],[Height (m)]]&lt;31, "26-30", IF(SportClimbing[[#This Row],[Height (m)]]&lt;36, "31-35", "35+"))))))</f>
        <v>21-25</v>
      </c>
      <c r="M92" t="s">
        <v>208</v>
      </c>
      <c r="N92">
        <v>6</v>
      </c>
      <c r="O92">
        <f>IF(ISNUMBER(SportClimbing[[#This Row],[Total number of tries]])=TRUE, SportClimbing[[#This Row],[Total number of tries]], 1)</f>
        <v>6</v>
      </c>
      <c r="P92" t="str">
        <f>IF(ISNUMBER(SportClimbing[[#This Row],[Total number of tries]])=TRUE, "redpoint", SportClimbing[[#This Row],[Total number of tries]])</f>
        <v>redpoint</v>
      </c>
    </row>
    <row r="93" spans="1:16" x14ac:dyDescent="0.2">
      <c r="A93" s="30">
        <f>DATE(SportClimbing[[#This Row],[Year]],_xlfn.XLOOKUP(SportClimbing[[#This Row],[Month]],MONTHS[MONTHS 2],MONTHS[MONTHS 3]),SportClimbing[[#This Row],[Day]])</f>
        <v>44094</v>
      </c>
      <c r="B93" s="30" t="b">
        <f ca="1">AND(SportClimbing[[#This Row],[Date]]&gt;=EOMONTH(TODAY(),-13)+1,SportClimbing[[#This Row],[Date]]&lt;EOMONTH(TODAY(),-1))</f>
        <v>0</v>
      </c>
      <c r="C93">
        <v>20</v>
      </c>
      <c r="D93" t="s">
        <v>159</v>
      </c>
      <c r="E93">
        <v>2020</v>
      </c>
      <c r="F93" t="s">
        <v>215</v>
      </c>
      <c r="G93" t="s">
        <v>21</v>
      </c>
      <c r="H93" t="s">
        <v>262</v>
      </c>
      <c r="I93" t="s">
        <v>100</v>
      </c>
      <c r="J93" t="s">
        <v>213</v>
      </c>
      <c r="K93">
        <v>25</v>
      </c>
      <c r="L93" t="str">
        <f>IF(SportClimbing[[#This Row],[Height (m)]]&lt;11, "0-10", IF(SportClimbing[[#This Row],[Height (m)]]&lt;16, "11-15", IF(SportClimbing[[#This Row],[Height (m)]]&lt;21, "16-20", IF(SportClimbing[[#This Row],[Height (m)]]&lt;26, "21-25", IF(SportClimbing[[#This Row],[Height (m)]]&lt;31, "26-30", IF(SportClimbing[[#This Row],[Height (m)]]&lt;36, "31-35", "35+"))))))</f>
        <v>21-25</v>
      </c>
      <c r="M93" t="s">
        <v>132</v>
      </c>
      <c r="N93" t="s">
        <v>11</v>
      </c>
      <c r="O93">
        <f>IF(ISNUMBER(SportClimbing[[#This Row],[Total number of tries]])=TRUE, SportClimbing[[#This Row],[Total number of tries]], 1)</f>
        <v>1</v>
      </c>
      <c r="P93" t="str">
        <f>IF(ISNUMBER(SportClimbing[[#This Row],[Total number of tries]])=TRUE, "redpoint", SportClimbing[[#This Row],[Total number of tries]])</f>
        <v>flash</v>
      </c>
    </row>
    <row r="94" spans="1:16" x14ac:dyDescent="0.2">
      <c r="A94" s="30">
        <f>DATE(SportClimbing[[#This Row],[Year]],_xlfn.XLOOKUP(SportClimbing[[#This Row],[Month]],MONTHS[MONTHS 2],MONTHS[MONTHS 3]),SportClimbing[[#This Row],[Day]])</f>
        <v>44098</v>
      </c>
      <c r="B94" s="30" t="b">
        <f ca="1">AND(SportClimbing[[#This Row],[Date]]&gt;=EOMONTH(TODAY(),-13)+1,SportClimbing[[#This Row],[Date]]&lt;EOMONTH(TODAY(),-1))</f>
        <v>0</v>
      </c>
      <c r="C94">
        <v>24</v>
      </c>
      <c r="D94" t="s">
        <v>159</v>
      </c>
      <c r="E94">
        <v>2020</v>
      </c>
      <c r="F94" t="s">
        <v>216</v>
      </c>
      <c r="G94" t="s">
        <v>32</v>
      </c>
      <c r="H94" t="s">
        <v>262</v>
      </c>
      <c r="I94" t="s">
        <v>100</v>
      </c>
      <c r="J94" t="s">
        <v>213</v>
      </c>
      <c r="K94">
        <v>25</v>
      </c>
      <c r="L94" t="str">
        <f>IF(SportClimbing[[#This Row],[Height (m)]]&lt;11, "0-10", IF(SportClimbing[[#This Row],[Height (m)]]&lt;16, "11-15", IF(SportClimbing[[#This Row],[Height (m)]]&lt;21, "16-20", IF(SportClimbing[[#This Row],[Height (m)]]&lt;26, "21-25", IF(SportClimbing[[#This Row],[Height (m)]]&lt;31, "26-30", IF(SportClimbing[[#This Row],[Height (m)]]&lt;36, "31-35", "35+"))))))</f>
        <v>21-25</v>
      </c>
      <c r="M94" t="s">
        <v>132</v>
      </c>
      <c r="N94">
        <v>4</v>
      </c>
      <c r="O94">
        <f>IF(ISNUMBER(SportClimbing[[#This Row],[Total number of tries]])=TRUE, SportClimbing[[#This Row],[Total number of tries]], 1)</f>
        <v>4</v>
      </c>
      <c r="P94" t="str">
        <f>IF(ISNUMBER(SportClimbing[[#This Row],[Total number of tries]])=TRUE, "redpoint", SportClimbing[[#This Row],[Total number of tries]])</f>
        <v>redpoint</v>
      </c>
    </row>
    <row r="95" spans="1:16" x14ac:dyDescent="0.2">
      <c r="A95" s="30">
        <f>DATE(SportClimbing[[#This Row],[Year]],_xlfn.XLOOKUP(SportClimbing[[#This Row],[Month]],MONTHS[MONTHS 2],MONTHS[MONTHS 3]),SportClimbing[[#This Row],[Day]])</f>
        <v>44098</v>
      </c>
      <c r="B95" s="30" t="b">
        <f ca="1">AND(SportClimbing[[#This Row],[Date]]&gt;=EOMONTH(TODAY(),-13)+1,SportClimbing[[#This Row],[Date]]&lt;EOMONTH(TODAY(),-1))</f>
        <v>0</v>
      </c>
      <c r="C95">
        <v>24</v>
      </c>
      <c r="D95" t="s">
        <v>159</v>
      </c>
      <c r="E95">
        <v>2020</v>
      </c>
      <c r="F95" t="s">
        <v>217</v>
      </c>
      <c r="G95" t="s">
        <v>3</v>
      </c>
      <c r="H95" t="s">
        <v>262</v>
      </c>
      <c r="I95" t="s">
        <v>100</v>
      </c>
      <c r="J95" t="s">
        <v>213</v>
      </c>
      <c r="K95">
        <v>25</v>
      </c>
      <c r="L95" t="str">
        <f>IF(SportClimbing[[#This Row],[Height (m)]]&lt;11, "0-10", IF(SportClimbing[[#This Row],[Height (m)]]&lt;16, "11-15", IF(SportClimbing[[#This Row],[Height (m)]]&lt;21, "16-20", IF(SportClimbing[[#This Row],[Height (m)]]&lt;26, "21-25", IF(SportClimbing[[#This Row],[Height (m)]]&lt;31, "26-30", IF(SportClimbing[[#This Row],[Height (m)]]&lt;36, "31-35", "35+"))))))</f>
        <v>21-25</v>
      </c>
      <c r="M95" t="s">
        <v>218</v>
      </c>
      <c r="N95" t="s">
        <v>11</v>
      </c>
      <c r="O95">
        <f>IF(ISNUMBER(SportClimbing[[#This Row],[Total number of tries]])=TRUE, SportClimbing[[#This Row],[Total number of tries]], 1)</f>
        <v>1</v>
      </c>
      <c r="P95" t="str">
        <f>IF(ISNUMBER(SportClimbing[[#This Row],[Total number of tries]])=TRUE, "redpoint", SportClimbing[[#This Row],[Total number of tries]])</f>
        <v>flash</v>
      </c>
    </row>
    <row r="96" spans="1:16" x14ac:dyDescent="0.2">
      <c r="A96" s="30">
        <f>DATE(SportClimbing[[#This Row],[Year]],_xlfn.XLOOKUP(SportClimbing[[#This Row],[Month]],MONTHS[MONTHS 2],MONTHS[MONTHS 3]),SportClimbing[[#This Row],[Day]])</f>
        <v>44100</v>
      </c>
      <c r="B96" s="30" t="b">
        <f ca="1">AND(SportClimbing[[#This Row],[Date]]&gt;=EOMONTH(TODAY(),-13)+1,SportClimbing[[#This Row],[Date]]&lt;EOMONTH(TODAY(),-1))</f>
        <v>0</v>
      </c>
      <c r="C96">
        <v>26</v>
      </c>
      <c r="D96" t="s">
        <v>159</v>
      </c>
      <c r="E96">
        <v>2020</v>
      </c>
      <c r="F96" t="s">
        <v>219</v>
      </c>
      <c r="G96" t="s">
        <v>21</v>
      </c>
      <c r="H96" t="s">
        <v>262</v>
      </c>
      <c r="I96" t="s">
        <v>100</v>
      </c>
      <c r="J96" t="s">
        <v>220</v>
      </c>
      <c r="K96">
        <v>25</v>
      </c>
      <c r="L96" t="str">
        <f>IF(SportClimbing[[#This Row],[Height (m)]]&lt;11, "0-10", IF(SportClimbing[[#This Row],[Height (m)]]&lt;16, "11-15", IF(SportClimbing[[#This Row],[Height (m)]]&lt;21, "16-20", IF(SportClimbing[[#This Row],[Height (m)]]&lt;26, "21-25", IF(SportClimbing[[#This Row],[Height (m)]]&lt;31, "26-30", IF(SportClimbing[[#This Row],[Height (m)]]&lt;36, "31-35", "35+"))))))</f>
        <v>21-25</v>
      </c>
      <c r="M96" t="s">
        <v>171</v>
      </c>
      <c r="N96" t="s">
        <v>130</v>
      </c>
      <c r="O96">
        <f>IF(ISNUMBER(SportClimbing[[#This Row],[Total number of tries]])=TRUE, SportClimbing[[#This Row],[Total number of tries]], 1)</f>
        <v>1</v>
      </c>
      <c r="P96" t="str">
        <f>IF(ISNUMBER(SportClimbing[[#This Row],[Total number of tries]])=TRUE, "redpoint", SportClimbing[[#This Row],[Total number of tries]])</f>
        <v>onsight</v>
      </c>
    </row>
    <row r="97" spans="1:16" x14ac:dyDescent="0.2">
      <c r="A97" s="30">
        <f>DATE(SportClimbing[[#This Row],[Year]],_xlfn.XLOOKUP(SportClimbing[[#This Row],[Month]],MONTHS[MONTHS 2],MONTHS[MONTHS 3]),SportClimbing[[#This Row],[Day]])</f>
        <v>44121</v>
      </c>
      <c r="B97" s="30" t="b">
        <f ca="1">AND(SportClimbing[[#This Row],[Date]]&gt;=EOMONTH(TODAY(),-13)+1,SportClimbing[[#This Row],[Date]]&lt;EOMONTH(TODAY(),-1))</f>
        <v>0</v>
      </c>
      <c r="C97">
        <v>17</v>
      </c>
      <c r="D97" t="s">
        <v>162</v>
      </c>
      <c r="E97">
        <v>2020</v>
      </c>
      <c r="F97" t="s">
        <v>223</v>
      </c>
      <c r="G97" t="s">
        <v>3</v>
      </c>
      <c r="H97" t="s">
        <v>262</v>
      </c>
      <c r="I97" t="s">
        <v>43</v>
      </c>
      <c r="J97" t="s">
        <v>224</v>
      </c>
      <c r="K97">
        <v>20</v>
      </c>
      <c r="L97" t="str">
        <f>IF(SportClimbing[[#This Row],[Height (m)]]&lt;11, "0-10", IF(SportClimbing[[#This Row],[Height (m)]]&lt;16, "11-15", IF(SportClimbing[[#This Row],[Height (m)]]&lt;21, "16-20", IF(SportClimbing[[#This Row],[Height (m)]]&lt;26, "21-25", IF(SportClimbing[[#This Row],[Height (m)]]&lt;31, "26-30", IF(SportClimbing[[#This Row],[Height (m)]]&lt;36, "31-35", "35+"))))))</f>
        <v>16-20</v>
      </c>
      <c r="M97" t="s">
        <v>132</v>
      </c>
      <c r="N97" t="s">
        <v>130</v>
      </c>
      <c r="O97">
        <f>IF(ISNUMBER(SportClimbing[[#This Row],[Total number of tries]])=TRUE, SportClimbing[[#This Row],[Total number of tries]], 1)</f>
        <v>1</v>
      </c>
      <c r="P97" t="str">
        <f>IF(ISNUMBER(SportClimbing[[#This Row],[Total number of tries]])=TRUE, "redpoint", SportClimbing[[#This Row],[Total number of tries]])</f>
        <v>onsight</v>
      </c>
    </row>
    <row r="98" spans="1:16" x14ac:dyDescent="0.2">
      <c r="A98" s="30">
        <f>DATE(SportClimbing[[#This Row],[Year]],_xlfn.XLOOKUP(SportClimbing[[#This Row],[Month]],MONTHS[MONTHS 2],MONTHS[MONTHS 3]),SportClimbing[[#This Row],[Day]])</f>
        <v>44122</v>
      </c>
      <c r="B98" s="30" t="b">
        <f ca="1">AND(SportClimbing[[#This Row],[Date]]&gt;=EOMONTH(TODAY(),-13)+1,SportClimbing[[#This Row],[Date]]&lt;EOMONTH(TODAY(),-1))</f>
        <v>0</v>
      </c>
      <c r="C98">
        <v>18</v>
      </c>
      <c r="D98" t="s">
        <v>162</v>
      </c>
      <c r="E98">
        <v>2020</v>
      </c>
      <c r="F98" t="s">
        <v>221</v>
      </c>
      <c r="G98" t="s">
        <v>32</v>
      </c>
      <c r="H98" t="s">
        <v>262</v>
      </c>
      <c r="I98" t="s">
        <v>43</v>
      </c>
      <c r="J98" t="s">
        <v>222</v>
      </c>
      <c r="K98">
        <v>28</v>
      </c>
      <c r="L98" t="str">
        <f>IF(SportClimbing[[#This Row],[Height (m)]]&lt;11, "0-10", IF(SportClimbing[[#This Row],[Height (m)]]&lt;16, "11-15", IF(SportClimbing[[#This Row],[Height (m)]]&lt;21, "16-20", IF(SportClimbing[[#This Row],[Height (m)]]&lt;26, "21-25", IF(SportClimbing[[#This Row],[Height (m)]]&lt;31, "26-30", IF(SportClimbing[[#This Row],[Height (m)]]&lt;36, "31-35", "35+"))))))</f>
        <v>26-30</v>
      </c>
      <c r="M98" t="s">
        <v>133</v>
      </c>
      <c r="N98">
        <v>4</v>
      </c>
      <c r="O98">
        <f>IF(ISNUMBER(SportClimbing[[#This Row],[Total number of tries]])=TRUE, SportClimbing[[#This Row],[Total number of tries]], 1)</f>
        <v>4</v>
      </c>
      <c r="P98" t="str">
        <f>IF(ISNUMBER(SportClimbing[[#This Row],[Total number of tries]])=TRUE, "redpoint", SportClimbing[[#This Row],[Total number of tries]])</f>
        <v>redpoint</v>
      </c>
    </row>
    <row r="99" spans="1:16" x14ac:dyDescent="0.2">
      <c r="A99" s="30">
        <f>DATE(SportClimbing[[#This Row],[Year]],_xlfn.XLOOKUP(SportClimbing[[#This Row],[Month]],MONTHS[MONTHS 2],MONTHS[MONTHS 3]),SportClimbing[[#This Row],[Day]])</f>
        <v>44128</v>
      </c>
      <c r="B99" s="30" t="b">
        <f ca="1">AND(SportClimbing[[#This Row],[Date]]&gt;=EOMONTH(TODAY(),-13)+1,SportClimbing[[#This Row],[Date]]&lt;EOMONTH(TODAY(),-1))</f>
        <v>0</v>
      </c>
      <c r="C99">
        <v>24</v>
      </c>
      <c r="D99" t="s">
        <v>162</v>
      </c>
      <c r="E99">
        <v>2020</v>
      </c>
      <c r="F99" t="s">
        <v>244</v>
      </c>
      <c r="G99" t="s">
        <v>3</v>
      </c>
      <c r="H99" t="s">
        <v>262</v>
      </c>
      <c r="I99" t="s">
        <v>43</v>
      </c>
      <c r="J99" t="s">
        <v>91</v>
      </c>
      <c r="K99">
        <v>30</v>
      </c>
      <c r="L99" t="str">
        <f>IF(SportClimbing[[#This Row],[Height (m)]]&lt;11, "0-10", IF(SportClimbing[[#This Row],[Height (m)]]&lt;16, "11-15", IF(SportClimbing[[#This Row],[Height (m)]]&lt;21, "16-20", IF(SportClimbing[[#This Row],[Height (m)]]&lt;26, "21-25", IF(SportClimbing[[#This Row],[Height (m)]]&lt;31, "26-30", IF(SportClimbing[[#This Row],[Height (m)]]&lt;36, "31-35", "35+"))))))</f>
        <v>26-30</v>
      </c>
      <c r="M99" t="s">
        <v>208</v>
      </c>
      <c r="N99">
        <v>2</v>
      </c>
      <c r="O99">
        <f>IF(ISNUMBER(SportClimbing[[#This Row],[Total number of tries]])=TRUE, SportClimbing[[#This Row],[Total number of tries]], 1)</f>
        <v>2</v>
      </c>
      <c r="P99" t="str">
        <f>IF(ISNUMBER(SportClimbing[[#This Row],[Total number of tries]])=TRUE, "redpoint", SportClimbing[[#This Row],[Total number of tries]])</f>
        <v>redpoint</v>
      </c>
    </row>
    <row r="100" spans="1:16" x14ac:dyDescent="0.2">
      <c r="A100" s="30">
        <f>DATE(SportClimbing[[#This Row],[Year]],_xlfn.XLOOKUP(SportClimbing[[#This Row],[Month]],MONTHS[MONTHS 2],MONTHS[MONTHS 3]),SportClimbing[[#This Row],[Day]])</f>
        <v>44129</v>
      </c>
      <c r="B100" s="30" t="b">
        <f ca="1">AND(SportClimbing[[#This Row],[Date]]&gt;=EOMONTH(TODAY(),-13)+1,SportClimbing[[#This Row],[Date]]&lt;EOMONTH(TODAY(),-1))</f>
        <v>0</v>
      </c>
      <c r="C100">
        <v>25</v>
      </c>
      <c r="D100" t="s">
        <v>162</v>
      </c>
      <c r="E100">
        <v>2020</v>
      </c>
      <c r="F100" t="s">
        <v>227</v>
      </c>
      <c r="G100" t="s">
        <v>3</v>
      </c>
      <c r="H100" t="s">
        <v>262</v>
      </c>
      <c r="I100" t="s">
        <v>43</v>
      </c>
      <c r="J100" t="s">
        <v>226</v>
      </c>
      <c r="K100">
        <v>30</v>
      </c>
      <c r="L100" t="str">
        <f>IF(SportClimbing[[#This Row],[Height (m)]]&lt;11, "0-10", IF(SportClimbing[[#This Row],[Height (m)]]&lt;16, "11-15", IF(SportClimbing[[#This Row],[Height (m)]]&lt;21, "16-20", IF(SportClimbing[[#This Row],[Height (m)]]&lt;26, "21-25", IF(SportClimbing[[#This Row],[Height (m)]]&lt;31, "26-30", IF(SportClimbing[[#This Row],[Height (m)]]&lt;36, "31-35", "35+"))))))</f>
        <v>26-30</v>
      </c>
      <c r="M100" t="s">
        <v>171</v>
      </c>
      <c r="N100" t="s">
        <v>130</v>
      </c>
      <c r="O100">
        <f>IF(ISNUMBER(SportClimbing[[#This Row],[Total number of tries]])=TRUE, SportClimbing[[#This Row],[Total number of tries]], 1)</f>
        <v>1</v>
      </c>
      <c r="P100" t="str">
        <f>IF(ISNUMBER(SportClimbing[[#This Row],[Total number of tries]])=TRUE, "redpoint", SportClimbing[[#This Row],[Total number of tries]])</f>
        <v>onsight</v>
      </c>
    </row>
    <row r="101" spans="1:16" x14ac:dyDescent="0.2">
      <c r="A101" s="30">
        <f>DATE(SportClimbing[[#This Row],[Year]],_xlfn.XLOOKUP(SportClimbing[[#This Row],[Month]],MONTHS[MONTHS 2],MONTHS[MONTHS 3]),SportClimbing[[#This Row],[Day]])</f>
        <v>44308</v>
      </c>
      <c r="B101" s="30" t="b">
        <f ca="1">AND(SportClimbing[[#This Row],[Date]]&gt;=EOMONTH(TODAY(),-13)+1,SportClimbing[[#This Row],[Date]]&lt;EOMONTH(TODAY(),-1))</f>
        <v>0</v>
      </c>
      <c r="C101">
        <v>22</v>
      </c>
      <c r="D101" t="s">
        <v>369</v>
      </c>
      <c r="E101">
        <v>2021</v>
      </c>
      <c r="F101" t="s">
        <v>234</v>
      </c>
      <c r="G101" t="s">
        <v>3</v>
      </c>
      <c r="H101" t="s">
        <v>262</v>
      </c>
      <c r="I101" t="s">
        <v>43</v>
      </c>
      <c r="J101" t="s">
        <v>228</v>
      </c>
      <c r="K101">
        <v>18</v>
      </c>
      <c r="L101" t="str">
        <f>IF(SportClimbing[[#This Row],[Height (m)]]&lt;11, "0-10", IF(SportClimbing[[#This Row],[Height (m)]]&lt;16, "11-15", IF(SportClimbing[[#This Row],[Height (m)]]&lt;21, "16-20", IF(SportClimbing[[#This Row],[Height (m)]]&lt;26, "21-25", IF(SportClimbing[[#This Row],[Height (m)]]&lt;31, "26-30", IF(SportClimbing[[#This Row],[Height (m)]]&lt;36, "31-35", "35+"))))))</f>
        <v>16-20</v>
      </c>
      <c r="M101" t="s">
        <v>230</v>
      </c>
      <c r="N101" t="s">
        <v>130</v>
      </c>
      <c r="O101">
        <f>IF(ISNUMBER(SportClimbing[[#This Row],[Total number of tries]])=TRUE, SportClimbing[[#This Row],[Total number of tries]], 1)</f>
        <v>1</v>
      </c>
      <c r="P101" t="str">
        <f>IF(ISNUMBER(SportClimbing[[#This Row],[Total number of tries]])=TRUE, "redpoint", SportClimbing[[#This Row],[Total number of tries]])</f>
        <v>onsight</v>
      </c>
    </row>
    <row r="102" spans="1:16" x14ac:dyDescent="0.2">
      <c r="A102" s="30">
        <f>DATE(SportClimbing[[#This Row],[Year]],_xlfn.XLOOKUP(SportClimbing[[#This Row],[Month]],MONTHS[MONTHS 2],MONTHS[MONTHS 3]),SportClimbing[[#This Row],[Day]])</f>
        <v>44309</v>
      </c>
      <c r="B102" s="30" t="b">
        <f ca="1">AND(SportClimbing[[#This Row],[Date]]&gt;=EOMONTH(TODAY(),-13)+1,SportClimbing[[#This Row],[Date]]&lt;EOMONTH(TODAY(),-1))</f>
        <v>0</v>
      </c>
      <c r="C102">
        <v>23</v>
      </c>
      <c r="D102" t="s">
        <v>369</v>
      </c>
      <c r="E102">
        <v>2021</v>
      </c>
      <c r="F102" t="s">
        <v>235</v>
      </c>
      <c r="G102" t="s">
        <v>21</v>
      </c>
      <c r="H102" t="s">
        <v>262</v>
      </c>
      <c r="I102" t="s">
        <v>43</v>
      </c>
      <c r="J102" t="s">
        <v>94</v>
      </c>
      <c r="K102">
        <v>40</v>
      </c>
      <c r="L102" t="str">
        <f>IF(SportClimbing[[#This Row],[Height (m)]]&lt;11, "0-10", IF(SportClimbing[[#This Row],[Height (m)]]&lt;16, "11-15", IF(SportClimbing[[#This Row],[Height (m)]]&lt;21, "16-20", IF(SportClimbing[[#This Row],[Height (m)]]&lt;26, "21-25", IF(SportClimbing[[#This Row],[Height (m)]]&lt;31, "26-30", IF(SportClimbing[[#This Row],[Height (m)]]&lt;36, "31-35", "35+"))))))</f>
        <v>35+</v>
      </c>
      <c r="M102" t="s">
        <v>231</v>
      </c>
      <c r="N102" t="s">
        <v>130</v>
      </c>
      <c r="O102">
        <f>IF(ISNUMBER(SportClimbing[[#This Row],[Total number of tries]])=TRUE, SportClimbing[[#This Row],[Total number of tries]], 1)</f>
        <v>1</v>
      </c>
      <c r="P102" t="str">
        <f>IF(ISNUMBER(SportClimbing[[#This Row],[Total number of tries]])=TRUE, "redpoint", SportClimbing[[#This Row],[Total number of tries]])</f>
        <v>onsight</v>
      </c>
    </row>
    <row r="103" spans="1:16" x14ac:dyDescent="0.2">
      <c r="A103" s="30">
        <f>DATE(SportClimbing[[#This Row],[Year]],_xlfn.XLOOKUP(SportClimbing[[#This Row],[Month]],MONTHS[MONTHS 2],MONTHS[MONTHS 3]),SportClimbing[[#This Row],[Day]])</f>
        <v>44310</v>
      </c>
      <c r="B103" s="30" t="b">
        <f ca="1">AND(SportClimbing[[#This Row],[Date]]&gt;=EOMONTH(TODAY(),-13)+1,SportClimbing[[#This Row],[Date]]&lt;EOMONTH(TODAY(),-1))</f>
        <v>0</v>
      </c>
      <c r="C103">
        <v>24</v>
      </c>
      <c r="D103" t="s">
        <v>369</v>
      </c>
      <c r="E103">
        <v>2021</v>
      </c>
      <c r="F103" t="s">
        <v>236</v>
      </c>
      <c r="G103" t="s">
        <v>3</v>
      </c>
      <c r="H103" t="s">
        <v>262</v>
      </c>
      <c r="I103" t="s">
        <v>43</v>
      </c>
      <c r="J103" t="s">
        <v>229</v>
      </c>
      <c r="K103">
        <v>15</v>
      </c>
      <c r="L103" t="str">
        <f>IF(SportClimbing[[#This Row],[Height (m)]]&lt;11, "0-10", IF(SportClimbing[[#This Row],[Height (m)]]&lt;16, "11-15", IF(SportClimbing[[#This Row],[Height (m)]]&lt;21, "16-20", IF(SportClimbing[[#This Row],[Height (m)]]&lt;26, "21-25", IF(SportClimbing[[#This Row],[Height (m)]]&lt;31, "26-30", IF(SportClimbing[[#This Row],[Height (m)]]&lt;36, "31-35", "35+"))))))</f>
        <v>11-15</v>
      </c>
      <c r="M103" t="s">
        <v>231</v>
      </c>
      <c r="N103">
        <v>2</v>
      </c>
      <c r="O103">
        <f>IF(ISNUMBER(SportClimbing[[#This Row],[Total number of tries]])=TRUE, SportClimbing[[#This Row],[Total number of tries]], 1)</f>
        <v>2</v>
      </c>
      <c r="P103" t="str">
        <f>IF(ISNUMBER(SportClimbing[[#This Row],[Total number of tries]])=TRUE, "redpoint", SportClimbing[[#This Row],[Total number of tries]])</f>
        <v>redpoint</v>
      </c>
    </row>
    <row r="104" spans="1:16" x14ac:dyDescent="0.2">
      <c r="A104" s="30">
        <f>DATE(SportClimbing[[#This Row],[Year]],_xlfn.XLOOKUP(SportClimbing[[#This Row],[Month]],MONTHS[MONTHS 2],MONTHS[MONTHS 3]),SportClimbing[[#This Row],[Day]])</f>
        <v>44322</v>
      </c>
      <c r="B104" s="30" t="b">
        <f ca="1">AND(SportClimbing[[#This Row],[Date]]&gt;=EOMONTH(TODAY(),-13)+1,SportClimbing[[#This Row],[Date]]&lt;EOMONTH(TODAY(),-1))</f>
        <v>0</v>
      </c>
      <c r="C104">
        <v>6</v>
      </c>
      <c r="D104" t="s">
        <v>155</v>
      </c>
      <c r="E104">
        <v>2021</v>
      </c>
      <c r="F104" t="s">
        <v>237</v>
      </c>
      <c r="G104" t="s">
        <v>3</v>
      </c>
      <c r="H104" t="s">
        <v>262</v>
      </c>
      <c r="I104" t="s">
        <v>100</v>
      </c>
      <c r="J104" t="s">
        <v>220</v>
      </c>
      <c r="K104">
        <v>20</v>
      </c>
      <c r="L104" t="str">
        <f>IF(SportClimbing[[#This Row],[Height (m)]]&lt;11, "0-10", IF(SportClimbing[[#This Row],[Height (m)]]&lt;16, "11-15", IF(SportClimbing[[#This Row],[Height (m)]]&lt;21, "16-20", IF(SportClimbing[[#This Row],[Height (m)]]&lt;26, "21-25", IF(SportClimbing[[#This Row],[Height (m)]]&lt;31, "26-30", IF(SportClimbing[[#This Row],[Height (m)]]&lt;36, "31-35", "35+"))))))</f>
        <v>16-20</v>
      </c>
      <c r="M104" t="s">
        <v>132</v>
      </c>
      <c r="N104" t="s">
        <v>130</v>
      </c>
      <c r="O104">
        <f>IF(ISNUMBER(SportClimbing[[#This Row],[Total number of tries]])=TRUE, SportClimbing[[#This Row],[Total number of tries]], 1)</f>
        <v>1</v>
      </c>
      <c r="P104" t="str">
        <f>IF(ISNUMBER(SportClimbing[[#This Row],[Total number of tries]])=TRUE, "redpoint", SportClimbing[[#This Row],[Total number of tries]])</f>
        <v>onsight</v>
      </c>
    </row>
    <row r="105" spans="1:16" x14ac:dyDescent="0.2">
      <c r="A105" s="30">
        <f>DATE(SportClimbing[[#This Row],[Year]],_xlfn.XLOOKUP(SportClimbing[[#This Row],[Month]],MONTHS[MONTHS 2],MONTHS[MONTHS 3]),SportClimbing[[#This Row],[Day]])</f>
        <v>44330</v>
      </c>
      <c r="B105" s="30" t="b">
        <f ca="1">AND(SportClimbing[[#This Row],[Date]]&gt;=EOMONTH(TODAY(),-13)+1,SportClimbing[[#This Row],[Date]]&lt;EOMONTH(TODAY(),-1))</f>
        <v>0</v>
      </c>
      <c r="C105">
        <v>14</v>
      </c>
      <c r="D105" t="s">
        <v>155</v>
      </c>
      <c r="E105">
        <v>2021</v>
      </c>
      <c r="F105" t="s">
        <v>239</v>
      </c>
      <c r="G105" t="s">
        <v>3</v>
      </c>
      <c r="H105" t="s">
        <v>262</v>
      </c>
      <c r="I105" t="s">
        <v>43</v>
      </c>
      <c r="J105" t="s">
        <v>238</v>
      </c>
      <c r="K105">
        <v>25</v>
      </c>
      <c r="L105" t="str">
        <f>IF(SportClimbing[[#This Row],[Height (m)]]&lt;11, "0-10", IF(SportClimbing[[#This Row],[Height (m)]]&lt;16, "11-15", IF(SportClimbing[[#This Row],[Height (m)]]&lt;21, "16-20", IF(SportClimbing[[#This Row],[Height (m)]]&lt;26, "21-25", IF(SportClimbing[[#This Row],[Height (m)]]&lt;31, "26-30", IF(SportClimbing[[#This Row],[Height (m)]]&lt;36, "31-35", "35+"))))))</f>
        <v>21-25</v>
      </c>
      <c r="M105" t="s">
        <v>231</v>
      </c>
      <c r="N105">
        <v>4</v>
      </c>
      <c r="O105">
        <f>IF(ISNUMBER(SportClimbing[[#This Row],[Total number of tries]])=TRUE, SportClimbing[[#This Row],[Total number of tries]], 1)</f>
        <v>4</v>
      </c>
      <c r="P105" t="str">
        <f>IF(ISNUMBER(SportClimbing[[#This Row],[Total number of tries]])=TRUE, "redpoint", SportClimbing[[#This Row],[Total number of tries]])</f>
        <v>redpoint</v>
      </c>
    </row>
    <row r="106" spans="1:16" x14ac:dyDescent="0.2">
      <c r="A106" s="30">
        <f>DATE(SportClimbing[[#This Row],[Year]],_xlfn.XLOOKUP(SportClimbing[[#This Row],[Month]],MONTHS[MONTHS 2],MONTHS[MONTHS 3]),SportClimbing[[#This Row],[Day]])</f>
        <v>44335</v>
      </c>
      <c r="B106" s="30" t="b">
        <f ca="1">AND(SportClimbing[[#This Row],[Date]]&gt;=EOMONTH(TODAY(),-13)+1,SportClimbing[[#This Row],[Date]]&lt;EOMONTH(TODAY(),-1))</f>
        <v>0</v>
      </c>
      <c r="C106">
        <v>19</v>
      </c>
      <c r="D106" t="s">
        <v>155</v>
      </c>
      <c r="E106">
        <v>2021</v>
      </c>
      <c r="F106" t="s">
        <v>240</v>
      </c>
      <c r="G106" t="s">
        <v>3</v>
      </c>
      <c r="H106" t="s">
        <v>262</v>
      </c>
      <c r="I106" t="s">
        <v>100</v>
      </c>
      <c r="J106" t="s">
        <v>243</v>
      </c>
      <c r="K106">
        <v>20</v>
      </c>
      <c r="L106" t="str">
        <f>IF(SportClimbing[[#This Row],[Height (m)]]&lt;11, "0-10", IF(SportClimbing[[#This Row],[Height (m)]]&lt;16, "11-15", IF(SportClimbing[[#This Row],[Height (m)]]&lt;21, "16-20", IF(SportClimbing[[#This Row],[Height (m)]]&lt;26, "21-25", IF(SportClimbing[[#This Row],[Height (m)]]&lt;31, "26-30", IF(SportClimbing[[#This Row],[Height (m)]]&lt;36, "31-35", "35+"))))))</f>
        <v>16-20</v>
      </c>
      <c r="M106" t="s">
        <v>231</v>
      </c>
      <c r="N106" t="s">
        <v>11</v>
      </c>
      <c r="O106">
        <f>IF(ISNUMBER(SportClimbing[[#This Row],[Total number of tries]])=TRUE, SportClimbing[[#This Row],[Total number of tries]], 1)</f>
        <v>1</v>
      </c>
      <c r="P106" t="str">
        <f>IF(ISNUMBER(SportClimbing[[#This Row],[Total number of tries]])=TRUE, "redpoint", SportClimbing[[#This Row],[Total number of tries]])</f>
        <v>flash</v>
      </c>
    </row>
    <row r="107" spans="1:16" x14ac:dyDescent="0.2">
      <c r="A107" s="30">
        <f>DATE(SportClimbing[[#This Row],[Year]],_xlfn.XLOOKUP(SportClimbing[[#This Row],[Month]],MONTHS[MONTHS 2],MONTHS[MONTHS 3]),SportClimbing[[#This Row],[Day]])</f>
        <v>44336</v>
      </c>
      <c r="B107" s="30" t="b">
        <f ca="1">AND(SportClimbing[[#This Row],[Date]]&gt;=EOMONTH(TODAY(),-13)+1,SportClimbing[[#This Row],[Date]]&lt;EOMONTH(TODAY(),-1))</f>
        <v>0</v>
      </c>
      <c r="C107">
        <v>20</v>
      </c>
      <c r="D107" t="s">
        <v>155</v>
      </c>
      <c r="E107">
        <v>2021</v>
      </c>
      <c r="F107" t="s">
        <v>241</v>
      </c>
      <c r="G107" t="s">
        <v>29</v>
      </c>
      <c r="H107" t="s">
        <v>262</v>
      </c>
      <c r="I107" t="s">
        <v>100</v>
      </c>
      <c r="J107" t="s">
        <v>242</v>
      </c>
      <c r="K107">
        <v>20</v>
      </c>
      <c r="L107" t="str">
        <f>IF(SportClimbing[[#This Row],[Height (m)]]&lt;11, "0-10", IF(SportClimbing[[#This Row],[Height (m)]]&lt;16, "11-15", IF(SportClimbing[[#This Row],[Height (m)]]&lt;21, "16-20", IF(SportClimbing[[#This Row],[Height (m)]]&lt;26, "21-25", IF(SportClimbing[[#This Row],[Height (m)]]&lt;31, "26-30", IF(SportClimbing[[#This Row],[Height (m)]]&lt;36, "31-35", "35+"))))))</f>
        <v>16-20</v>
      </c>
      <c r="M107" t="s">
        <v>132</v>
      </c>
      <c r="N107">
        <v>5</v>
      </c>
      <c r="O107">
        <f>IF(ISNUMBER(SportClimbing[[#This Row],[Total number of tries]])=TRUE, SportClimbing[[#This Row],[Total number of tries]], 1)</f>
        <v>5</v>
      </c>
      <c r="P107" t="str">
        <f>IF(ISNUMBER(SportClimbing[[#This Row],[Total number of tries]])=TRUE, "redpoint", SportClimbing[[#This Row],[Total number of tries]])</f>
        <v>redpoint</v>
      </c>
    </row>
    <row r="108" spans="1:16" x14ac:dyDescent="0.2">
      <c r="A108" s="30">
        <f>DATE(SportClimbing[[#This Row],[Year]],_xlfn.XLOOKUP(SportClimbing[[#This Row],[Month]],MONTHS[MONTHS 2],MONTHS[MONTHS 3]),SportClimbing[[#This Row],[Day]])</f>
        <v>44343</v>
      </c>
      <c r="B108" s="30" t="b">
        <f ca="1">AND(SportClimbing[[#This Row],[Date]]&gt;=EOMONTH(TODAY(),-13)+1,SportClimbing[[#This Row],[Date]]&lt;EOMONTH(TODAY(),-1))</f>
        <v>0</v>
      </c>
      <c r="C108">
        <v>27</v>
      </c>
      <c r="D108" t="s">
        <v>155</v>
      </c>
      <c r="E108">
        <v>2021</v>
      </c>
      <c r="F108" t="s">
        <v>245</v>
      </c>
      <c r="G108" t="s">
        <v>29</v>
      </c>
      <c r="H108" t="s">
        <v>262</v>
      </c>
      <c r="I108" t="s">
        <v>100</v>
      </c>
      <c r="J108" t="s">
        <v>242</v>
      </c>
      <c r="K108">
        <v>16</v>
      </c>
      <c r="L108" t="str">
        <f>IF(SportClimbing[[#This Row],[Height (m)]]&lt;11, "0-10", IF(SportClimbing[[#This Row],[Height (m)]]&lt;16, "11-15", IF(SportClimbing[[#This Row],[Height (m)]]&lt;21, "16-20", IF(SportClimbing[[#This Row],[Height (m)]]&lt;26, "21-25", IF(SportClimbing[[#This Row],[Height (m)]]&lt;31, "26-30", IF(SportClimbing[[#This Row],[Height (m)]]&lt;36, "31-35", "35+"))))))</f>
        <v>16-20</v>
      </c>
      <c r="M108" t="s">
        <v>132</v>
      </c>
      <c r="N108">
        <v>6</v>
      </c>
      <c r="O108">
        <f>IF(ISNUMBER(SportClimbing[[#This Row],[Total number of tries]])=TRUE, SportClimbing[[#This Row],[Total number of tries]], 1)</f>
        <v>6</v>
      </c>
      <c r="P108" t="str">
        <f>IF(ISNUMBER(SportClimbing[[#This Row],[Total number of tries]])=TRUE, "redpoint", SportClimbing[[#This Row],[Total number of tries]])</f>
        <v>redpoint</v>
      </c>
    </row>
    <row r="109" spans="1:16" x14ac:dyDescent="0.2">
      <c r="A109" s="30">
        <f>DATE(SportClimbing[[#This Row],[Year]],_xlfn.XLOOKUP(SportClimbing[[#This Row],[Month]],MONTHS[MONTHS 2],MONTHS[MONTHS 3]),SportClimbing[[#This Row],[Day]])</f>
        <v>44345</v>
      </c>
      <c r="B109" s="30" t="b">
        <f ca="1">AND(SportClimbing[[#This Row],[Date]]&gt;=EOMONTH(TODAY(),-13)+1,SportClimbing[[#This Row],[Date]]&lt;EOMONTH(TODAY(),-1))</f>
        <v>0</v>
      </c>
      <c r="C109">
        <v>29</v>
      </c>
      <c r="D109" t="s">
        <v>155</v>
      </c>
      <c r="E109">
        <v>2021</v>
      </c>
      <c r="F109" t="s">
        <v>246</v>
      </c>
      <c r="G109" t="s">
        <v>3</v>
      </c>
      <c r="H109" t="s">
        <v>262</v>
      </c>
      <c r="I109" t="s">
        <v>43</v>
      </c>
      <c r="J109" t="s">
        <v>91</v>
      </c>
      <c r="K109">
        <v>20</v>
      </c>
      <c r="L109" t="str">
        <f>IF(SportClimbing[[#This Row],[Height (m)]]&lt;11, "0-10", IF(SportClimbing[[#This Row],[Height (m)]]&lt;16, "11-15", IF(SportClimbing[[#This Row],[Height (m)]]&lt;21, "16-20", IF(SportClimbing[[#This Row],[Height (m)]]&lt;26, "21-25", IF(SportClimbing[[#This Row],[Height (m)]]&lt;31, "26-30", IF(SportClimbing[[#This Row],[Height (m)]]&lt;36, "31-35", "35+"))))))</f>
        <v>16-20</v>
      </c>
      <c r="M109" t="s">
        <v>104</v>
      </c>
      <c r="N109" t="s">
        <v>130</v>
      </c>
      <c r="O109">
        <f>IF(ISNUMBER(SportClimbing[[#This Row],[Total number of tries]])=TRUE, SportClimbing[[#This Row],[Total number of tries]], 1)</f>
        <v>1</v>
      </c>
      <c r="P109" t="str">
        <f>IF(ISNUMBER(SportClimbing[[#This Row],[Total number of tries]])=TRUE, "redpoint", SportClimbing[[#This Row],[Total number of tries]])</f>
        <v>onsight</v>
      </c>
    </row>
    <row r="110" spans="1:16" x14ac:dyDescent="0.2">
      <c r="A110" s="30">
        <f>DATE(SportClimbing[[#This Row],[Year]],_xlfn.XLOOKUP(SportClimbing[[#This Row],[Month]],MONTHS[MONTHS 2],MONTHS[MONTHS 3]),SportClimbing[[#This Row],[Day]])</f>
        <v>44346</v>
      </c>
      <c r="B110" s="30" t="b">
        <f ca="1">AND(SportClimbing[[#This Row],[Date]]&gt;=EOMONTH(TODAY(),-13)+1,SportClimbing[[#This Row],[Date]]&lt;EOMONTH(TODAY(),-1))</f>
        <v>0</v>
      </c>
      <c r="C110">
        <v>30</v>
      </c>
      <c r="D110" t="s">
        <v>155</v>
      </c>
      <c r="E110">
        <v>2021</v>
      </c>
      <c r="F110" t="s">
        <v>247</v>
      </c>
      <c r="G110" t="s">
        <v>21</v>
      </c>
      <c r="H110" t="s">
        <v>262</v>
      </c>
      <c r="I110" t="s">
        <v>43</v>
      </c>
      <c r="J110" t="s">
        <v>44</v>
      </c>
      <c r="K110">
        <v>25</v>
      </c>
      <c r="L110" t="str">
        <f>IF(SportClimbing[[#This Row],[Height (m)]]&lt;11, "0-10", IF(SportClimbing[[#This Row],[Height (m)]]&lt;16, "11-15", IF(SportClimbing[[#This Row],[Height (m)]]&lt;21, "16-20", IF(SportClimbing[[#This Row],[Height (m)]]&lt;26, "21-25", IF(SportClimbing[[#This Row],[Height (m)]]&lt;31, "26-30", IF(SportClimbing[[#This Row],[Height (m)]]&lt;36, "31-35", "35+"))))))</f>
        <v>21-25</v>
      </c>
      <c r="M110" t="s">
        <v>104</v>
      </c>
      <c r="N110">
        <v>2</v>
      </c>
      <c r="O110">
        <f>IF(ISNUMBER(SportClimbing[[#This Row],[Total number of tries]])=TRUE, SportClimbing[[#This Row],[Total number of tries]], 1)</f>
        <v>2</v>
      </c>
      <c r="P110" t="str">
        <f>IF(ISNUMBER(SportClimbing[[#This Row],[Total number of tries]])=TRUE, "redpoint", SportClimbing[[#This Row],[Total number of tries]])</f>
        <v>redpoint</v>
      </c>
    </row>
    <row r="111" spans="1:16" x14ac:dyDescent="0.2">
      <c r="A111" s="30">
        <f>DATE(SportClimbing[[#This Row],[Year]],_xlfn.XLOOKUP(SportClimbing[[#This Row],[Month]],MONTHS[MONTHS 2],MONTHS[MONTHS 3]),SportClimbing[[#This Row],[Day]])</f>
        <v>44349</v>
      </c>
      <c r="B111" s="30" t="b">
        <f ca="1">AND(SportClimbing[[#This Row],[Date]]&gt;=EOMONTH(TODAY(),-13)+1,SportClimbing[[#This Row],[Date]]&lt;EOMONTH(TODAY(),-1))</f>
        <v>0</v>
      </c>
      <c r="C111">
        <v>2</v>
      </c>
      <c r="D111" t="s">
        <v>367</v>
      </c>
      <c r="E111">
        <v>2021</v>
      </c>
      <c r="F111" t="s">
        <v>248</v>
      </c>
      <c r="G111" t="s">
        <v>21</v>
      </c>
      <c r="H111" t="s">
        <v>262</v>
      </c>
      <c r="I111" t="s">
        <v>100</v>
      </c>
      <c r="J111" t="s">
        <v>250</v>
      </c>
      <c r="K111">
        <v>18</v>
      </c>
      <c r="L111" t="str">
        <f>IF(SportClimbing[[#This Row],[Height (m)]]&lt;11, "0-10", IF(SportClimbing[[#This Row],[Height (m)]]&lt;16, "11-15", IF(SportClimbing[[#This Row],[Height (m)]]&lt;21, "16-20", IF(SportClimbing[[#This Row],[Height (m)]]&lt;26, "21-25", IF(SportClimbing[[#This Row],[Height (m)]]&lt;31, "26-30", IF(SportClimbing[[#This Row],[Height (m)]]&lt;36, "31-35", "35+"))))))</f>
        <v>16-20</v>
      </c>
      <c r="M111" t="s">
        <v>132</v>
      </c>
      <c r="N111" t="s">
        <v>130</v>
      </c>
      <c r="O111">
        <f>IF(ISNUMBER(SportClimbing[[#This Row],[Total number of tries]])=TRUE, SportClimbing[[#This Row],[Total number of tries]], 1)</f>
        <v>1</v>
      </c>
      <c r="P111" t="str">
        <f>IF(ISNUMBER(SportClimbing[[#This Row],[Total number of tries]])=TRUE, "redpoint", SportClimbing[[#This Row],[Total number of tries]])</f>
        <v>onsight</v>
      </c>
    </row>
    <row r="112" spans="1:16" x14ac:dyDescent="0.2">
      <c r="A112" s="30">
        <f>DATE(SportClimbing[[#This Row],[Year]],_xlfn.XLOOKUP(SportClimbing[[#This Row],[Month]],MONTHS[MONTHS 2],MONTHS[MONTHS 3]),SportClimbing[[#This Row],[Day]])</f>
        <v>44349</v>
      </c>
      <c r="B112" s="30" t="b">
        <f ca="1">AND(SportClimbing[[#This Row],[Date]]&gt;=EOMONTH(TODAY(),-13)+1,SportClimbing[[#This Row],[Date]]&lt;EOMONTH(TODAY(),-1))</f>
        <v>0</v>
      </c>
      <c r="C112">
        <v>2</v>
      </c>
      <c r="D112" t="s">
        <v>367</v>
      </c>
      <c r="E112">
        <v>2021</v>
      </c>
      <c r="F112" t="s">
        <v>249</v>
      </c>
      <c r="G112" t="s">
        <v>3</v>
      </c>
      <c r="H112" t="s">
        <v>262</v>
      </c>
      <c r="I112" t="s">
        <v>100</v>
      </c>
      <c r="J112" t="s">
        <v>250</v>
      </c>
      <c r="K112">
        <v>18</v>
      </c>
      <c r="L112" t="str">
        <f>IF(SportClimbing[[#This Row],[Height (m)]]&lt;11, "0-10", IF(SportClimbing[[#This Row],[Height (m)]]&lt;16, "11-15", IF(SportClimbing[[#This Row],[Height (m)]]&lt;21, "16-20", IF(SportClimbing[[#This Row],[Height (m)]]&lt;26, "21-25", IF(SportClimbing[[#This Row],[Height (m)]]&lt;31, "26-30", IF(SportClimbing[[#This Row],[Height (m)]]&lt;36, "31-35", "35+"))))))</f>
        <v>16-20</v>
      </c>
      <c r="M112" t="s">
        <v>132</v>
      </c>
      <c r="N112">
        <v>2</v>
      </c>
      <c r="O112">
        <f>IF(ISNUMBER(SportClimbing[[#This Row],[Total number of tries]])=TRUE, SportClimbing[[#This Row],[Total number of tries]], 1)</f>
        <v>2</v>
      </c>
      <c r="P112" t="str">
        <f>IF(ISNUMBER(SportClimbing[[#This Row],[Total number of tries]])=TRUE, "redpoint", SportClimbing[[#This Row],[Total number of tries]])</f>
        <v>redpoint</v>
      </c>
    </row>
    <row r="113" spans="1:16" x14ac:dyDescent="0.2">
      <c r="A113" s="30">
        <f>DATE(SportClimbing[[#This Row],[Year]],_xlfn.XLOOKUP(SportClimbing[[#This Row],[Month]],MONTHS[MONTHS 2],MONTHS[MONTHS 3]),SportClimbing[[#This Row],[Day]])</f>
        <v>44360</v>
      </c>
      <c r="B113" s="30" t="b">
        <f ca="1">AND(SportClimbing[[#This Row],[Date]]&gt;=EOMONTH(TODAY(),-13)+1,SportClimbing[[#This Row],[Date]]&lt;EOMONTH(TODAY(),-1))</f>
        <v>0</v>
      </c>
      <c r="C113">
        <v>13</v>
      </c>
      <c r="D113" t="s">
        <v>367</v>
      </c>
      <c r="E113">
        <v>2021</v>
      </c>
      <c r="F113" t="s">
        <v>251</v>
      </c>
      <c r="G113" t="s">
        <v>69</v>
      </c>
      <c r="H113" t="s">
        <v>262</v>
      </c>
      <c r="I113" t="s">
        <v>100</v>
      </c>
      <c r="J113" t="s">
        <v>250</v>
      </c>
      <c r="K113">
        <v>22</v>
      </c>
      <c r="L113" t="str">
        <f>IF(SportClimbing[[#This Row],[Height (m)]]&lt;11, "0-10", IF(SportClimbing[[#This Row],[Height (m)]]&lt;16, "11-15", IF(SportClimbing[[#This Row],[Height (m)]]&lt;21, "16-20", IF(SportClimbing[[#This Row],[Height (m)]]&lt;26, "21-25", IF(SportClimbing[[#This Row],[Height (m)]]&lt;31, "26-30", IF(SportClimbing[[#This Row],[Height (m)]]&lt;36, "31-35", "35+"))))))</f>
        <v>21-25</v>
      </c>
      <c r="M113" t="s">
        <v>252</v>
      </c>
      <c r="N113">
        <v>7</v>
      </c>
      <c r="O113">
        <f>IF(ISNUMBER(SportClimbing[[#This Row],[Total number of tries]])=TRUE, SportClimbing[[#This Row],[Total number of tries]], 1)</f>
        <v>7</v>
      </c>
      <c r="P113" t="str">
        <f>IF(ISNUMBER(SportClimbing[[#This Row],[Total number of tries]])=TRUE, "redpoint", SportClimbing[[#This Row],[Total number of tries]])</f>
        <v>redpoint</v>
      </c>
    </row>
    <row r="114" spans="1:16" x14ac:dyDescent="0.2">
      <c r="A114" s="30">
        <f>DATE(SportClimbing[[#This Row],[Year]],_xlfn.XLOOKUP(SportClimbing[[#This Row],[Month]],MONTHS[MONTHS 2],MONTHS[MONTHS 3]),SportClimbing[[#This Row],[Day]])</f>
        <v>44367</v>
      </c>
      <c r="B114" s="30" t="b">
        <f ca="1">AND(SportClimbing[[#This Row],[Date]]&gt;=EOMONTH(TODAY(),-13)+1,SportClimbing[[#This Row],[Date]]&lt;EOMONTH(TODAY(),-1))</f>
        <v>0</v>
      </c>
      <c r="C114">
        <v>20</v>
      </c>
      <c r="D114" t="s">
        <v>367</v>
      </c>
      <c r="E114">
        <v>2021</v>
      </c>
      <c r="F114" t="s">
        <v>253</v>
      </c>
      <c r="G114" t="s">
        <v>21</v>
      </c>
      <c r="H114" t="s">
        <v>262</v>
      </c>
      <c r="I114" t="s">
        <v>100</v>
      </c>
      <c r="J114" t="s">
        <v>250</v>
      </c>
      <c r="K114">
        <v>18</v>
      </c>
      <c r="L114" t="str">
        <f>IF(SportClimbing[[#This Row],[Height (m)]]&lt;11, "0-10", IF(SportClimbing[[#This Row],[Height (m)]]&lt;16, "11-15", IF(SportClimbing[[#This Row],[Height (m)]]&lt;21, "16-20", IF(SportClimbing[[#This Row],[Height (m)]]&lt;26, "21-25", IF(SportClimbing[[#This Row],[Height (m)]]&lt;31, "26-30", IF(SportClimbing[[#This Row],[Height (m)]]&lt;36, "31-35", "35+"))))))</f>
        <v>16-20</v>
      </c>
      <c r="M114" t="s">
        <v>230</v>
      </c>
      <c r="N114" t="s">
        <v>130</v>
      </c>
      <c r="O114">
        <f>IF(ISNUMBER(SportClimbing[[#This Row],[Total number of tries]])=TRUE, SportClimbing[[#This Row],[Total number of tries]], 1)</f>
        <v>1</v>
      </c>
      <c r="P114" t="str">
        <f>IF(ISNUMBER(SportClimbing[[#This Row],[Total number of tries]])=TRUE, "redpoint", SportClimbing[[#This Row],[Total number of tries]])</f>
        <v>onsight</v>
      </c>
    </row>
    <row r="115" spans="1:16" x14ac:dyDescent="0.2">
      <c r="A115" s="30">
        <f>DATE(SportClimbing[[#This Row],[Year]],_xlfn.XLOOKUP(SportClimbing[[#This Row],[Month]],MONTHS[MONTHS 2],MONTHS[MONTHS 3]),SportClimbing[[#This Row],[Day]])</f>
        <v>44367</v>
      </c>
      <c r="B115" s="30" t="b">
        <f ca="1">AND(SportClimbing[[#This Row],[Date]]&gt;=EOMONTH(TODAY(),-13)+1,SportClimbing[[#This Row],[Date]]&lt;EOMONTH(TODAY(),-1))</f>
        <v>0</v>
      </c>
      <c r="C115">
        <v>20</v>
      </c>
      <c r="D115" t="s">
        <v>367</v>
      </c>
      <c r="E115">
        <v>2021</v>
      </c>
      <c r="F115" t="s">
        <v>254</v>
      </c>
      <c r="G115" t="s">
        <v>29</v>
      </c>
      <c r="H115" t="s">
        <v>262</v>
      </c>
      <c r="I115" t="s">
        <v>100</v>
      </c>
      <c r="J115" t="s">
        <v>250</v>
      </c>
      <c r="K115">
        <v>18</v>
      </c>
      <c r="L115" t="str">
        <f>IF(SportClimbing[[#This Row],[Height (m)]]&lt;11, "0-10", IF(SportClimbing[[#This Row],[Height (m)]]&lt;16, "11-15", IF(SportClimbing[[#This Row],[Height (m)]]&lt;21, "16-20", IF(SportClimbing[[#This Row],[Height (m)]]&lt;26, "21-25", IF(SportClimbing[[#This Row],[Height (m)]]&lt;31, "26-30", IF(SportClimbing[[#This Row],[Height (m)]]&lt;36, "31-35", "35+"))))))</f>
        <v>16-20</v>
      </c>
      <c r="M115" t="s">
        <v>230</v>
      </c>
      <c r="N115" t="s">
        <v>130</v>
      </c>
      <c r="O115">
        <f>IF(ISNUMBER(SportClimbing[[#This Row],[Total number of tries]])=TRUE, SportClimbing[[#This Row],[Total number of tries]], 1)</f>
        <v>1</v>
      </c>
      <c r="P115" t="str">
        <f>IF(ISNUMBER(SportClimbing[[#This Row],[Total number of tries]])=TRUE, "redpoint", SportClimbing[[#This Row],[Total number of tries]])</f>
        <v>onsight</v>
      </c>
    </row>
    <row r="116" spans="1:16" x14ac:dyDescent="0.2">
      <c r="A116" s="30">
        <f>DATE(SportClimbing[[#This Row],[Year]],_xlfn.XLOOKUP(SportClimbing[[#This Row],[Month]],MONTHS[MONTHS 2],MONTHS[MONTHS 3]),SportClimbing[[#This Row],[Day]])</f>
        <v>44371</v>
      </c>
      <c r="B116" s="30" t="b">
        <f ca="1">AND(SportClimbing[[#This Row],[Date]]&gt;=EOMONTH(TODAY(),-13)+1,SportClimbing[[#This Row],[Date]]&lt;EOMONTH(TODAY(),-1))</f>
        <v>0</v>
      </c>
      <c r="C116">
        <v>24</v>
      </c>
      <c r="D116" t="s">
        <v>367</v>
      </c>
      <c r="E116">
        <v>2021</v>
      </c>
      <c r="F116" t="s">
        <v>255</v>
      </c>
      <c r="G116" t="s">
        <v>21</v>
      </c>
      <c r="H116" t="s">
        <v>262</v>
      </c>
      <c r="I116" t="s">
        <v>100</v>
      </c>
      <c r="J116" t="s">
        <v>250</v>
      </c>
      <c r="K116">
        <v>18</v>
      </c>
      <c r="L116" t="str">
        <f>IF(SportClimbing[[#This Row],[Height (m)]]&lt;11, "0-10", IF(SportClimbing[[#This Row],[Height (m)]]&lt;16, "11-15", IF(SportClimbing[[#This Row],[Height (m)]]&lt;21, "16-20", IF(SportClimbing[[#This Row],[Height (m)]]&lt;26, "21-25", IF(SportClimbing[[#This Row],[Height (m)]]&lt;31, "26-30", IF(SportClimbing[[#This Row],[Height (m)]]&lt;36, "31-35", "35+"))))))</f>
        <v>16-20</v>
      </c>
      <c r="M116" t="s">
        <v>132</v>
      </c>
      <c r="N116">
        <v>2</v>
      </c>
      <c r="O116">
        <f>IF(ISNUMBER(SportClimbing[[#This Row],[Total number of tries]])=TRUE, SportClimbing[[#This Row],[Total number of tries]], 1)</f>
        <v>2</v>
      </c>
      <c r="P116" t="str">
        <f>IF(ISNUMBER(SportClimbing[[#This Row],[Total number of tries]])=TRUE, "redpoint", SportClimbing[[#This Row],[Total number of tries]])</f>
        <v>redpoint</v>
      </c>
    </row>
    <row r="117" spans="1:16" x14ac:dyDescent="0.2">
      <c r="A117" s="30">
        <f>DATE(SportClimbing[[#This Row],[Year]],_xlfn.XLOOKUP(SportClimbing[[#This Row],[Month]],MONTHS[MONTHS 2],MONTHS[MONTHS 3]),SportClimbing[[#This Row],[Day]])</f>
        <v>44514</v>
      </c>
      <c r="B117" s="30" t="b">
        <f ca="1">AND(SportClimbing[[#This Row],[Date]]&gt;=EOMONTH(TODAY(),-13)+1,SportClimbing[[#This Row],[Date]]&lt;EOMONTH(TODAY(),-1))</f>
        <v>0</v>
      </c>
      <c r="C117">
        <v>14</v>
      </c>
      <c r="D117" t="s">
        <v>160</v>
      </c>
      <c r="E117">
        <v>2021</v>
      </c>
      <c r="F117" t="s">
        <v>257</v>
      </c>
      <c r="G117" t="s">
        <v>3</v>
      </c>
      <c r="H117" t="s">
        <v>262</v>
      </c>
      <c r="I117" t="s">
        <v>43</v>
      </c>
      <c r="J117" t="s">
        <v>226</v>
      </c>
      <c r="K117">
        <v>25</v>
      </c>
      <c r="L117" t="str">
        <f>IF(SportClimbing[[#This Row],[Height (m)]]&lt;11, "0-10", IF(SportClimbing[[#This Row],[Height (m)]]&lt;16, "11-15", IF(SportClimbing[[#This Row],[Height (m)]]&lt;21, "16-20", IF(SportClimbing[[#This Row],[Height (m)]]&lt;26, "21-25", IF(SportClimbing[[#This Row],[Height (m)]]&lt;31, "26-30", IF(SportClimbing[[#This Row],[Height (m)]]&lt;36, "31-35", "35+"))))))</f>
        <v>21-25</v>
      </c>
      <c r="M117" t="s">
        <v>230</v>
      </c>
      <c r="N117" t="s">
        <v>130</v>
      </c>
      <c r="O117">
        <f>IF(ISNUMBER(SportClimbing[[#This Row],[Total number of tries]])=TRUE, SportClimbing[[#This Row],[Total number of tries]], 1)</f>
        <v>1</v>
      </c>
      <c r="P117" t="str">
        <f>IF(ISNUMBER(SportClimbing[[#This Row],[Total number of tries]])=TRUE, "redpoint", SportClimbing[[#This Row],[Total number of tries]])</f>
        <v>onsight</v>
      </c>
    </row>
    <row r="118" spans="1:16" x14ac:dyDescent="0.2">
      <c r="A118" s="30">
        <f>DATE(SportClimbing[[#This Row],[Year]],_xlfn.XLOOKUP(SportClimbing[[#This Row],[Month]],MONTHS[MONTHS 2],MONTHS[MONTHS 3]),SportClimbing[[#This Row],[Day]])</f>
        <v>44591</v>
      </c>
      <c r="B118" s="30" t="b">
        <f ca="1">AND(SportClimbing[[#This Row],[Date]]&gt;=EOMONTH(TODAY(),-13)+1,SportClimbing[[#This Row],[Date]]&lt;EOMONTH(TODAY(),-1))</f>
        <v>0</v>
      </c>
      <c r="C118">
        <v>30</v>
      </c>
      <c r="D118" t="s">
        <v>151</v>
      </c>
      <c r="E118">
        <v>2022</v>
      </c>
      <c r="F118" t="s">
        <v>259</v>
      </c>
      <c r="G118" t="s">
        <v>163</v>
      </c>
      <c r="H118" t="s">
        <v>262</v>
      </c>
      <c r="I118" t="s">
        <v>22</v>
      </c>
      <c r="J118" t="s">
        <v>23</v>
      </c>
      <c r="K118">
        <v>20</v>
      </c>
      <c r="L118" t="str">
        <f>IF(SportClimbing[[#This Row],[Height (m)]]&lt;11, "0-10", IF(SportClimbing[[#This Row],[Height (m)]]&lt;16, "11-15", IF(SportClimbing[[#This Row],[Height (m)]]&lt;21, "16-20", IF(SportClimbing[[#This Row],[Height (m)]]&lt;26, "21-25", IF(SportClimbing[[#This Row],[Height (m)]]&lt;31, "26-30", IF(SportClimbing[[#This Row],[Height (m)]]&lt;36, "31-35", "35+"))))))</f>
        <v>16-20</v>
      </c>
      <c r="M118" t="s">
        <v>132</v>
      </c>
      <c r="N118">
        <v>50</v>
      </c>
      <c r="P118" t="str">
        <f>IF(ISNUMBER(SportClimbing[[#This Row],[Total number of tries]])=TRUE, "redpoint", SportClimbing[[#This Row],[Total number of tries]])</f>
        <v>redpoint</v>
      </c>
    </row>
    <row r="119" spans="1:16" x14ac:dyDescent="0.2">
      <c r="A119" s="30">
        <f>DATE(SportClimbing[[#This Row],[Year]],_xlfn.XLOOKUP(SportClimbing[[#This Row],[Month]],MONTHS[MONTHS 2],MONTHS[MONTHS 3]),SportClimbing[[#This Row],[Day]])</f>
        <v>44602</v>
      </c>
      <c r="B119" s="30" t="b">
        <f ca="1">AND(SportClimbing[[#This Row],[Date]]&gt;=EOMONTH(TODAY(),-13)+1,SportClimbing[[#This Row],[Date]]&lt;EOMONTH(TODAY(),-1))</f>
        <v>0</v>
      </c>
      <c r="C119">
        <v>10</v>
      </c>
      <c r="D119" t="s">
        <v>152</v>
      </c>
      <c r="E119">
        <v>2022</v>
      </c>
      <c r="F119" t="s">
        <v>266</v>
      </c>
      <c r="G119" t="s">
        <v>3</v>
      </c>
      <c r="H119" t="s">
        <v>262</v>
      </c>
      <c r="I119" t="s">
        <v>265</v>
      </c>
      <c r="J119" t="s">
        <v>271</v>
      </c>
      <c r="K119">
        <v>15</v>
      </c>
      <c r="L119" t="str">
        <f>IF(SportClimbing[[#This Row],[Height (m)]]&lt;11, "0-10", IF(SportClimbing[[#This Row],[Height (m)]]&lt;16, "11-15", IF(SportClimbing[[#This Row],[Height (m)]]&lt;21, "16-20", IF(SportClimbing[[#This Row],[Height (m)]]&lt;26, "21-25", IF(SportClimbing[[#This Row],[Height (m)]]&lt;31, "26-30", IF(SportClimbing[[#This Row],[Height (m)]]&lt;36, "31-35", "35+"))))))</f>
        <v>11-15</v>
      </c>
      <c r="M119" t="s">
        <v>120</v>
      </c>
      <c r="N119" t="s">
        <v>130</v>
      </c>
      <c r="O119">
        <f>IF(ISNUMBER(SportClimbing[[#This Row],[Total number of tries]])=TRUE, SportClimbing[[#This Row],[Total number of tries]], 1)</f>
        <v>1</v>
      </c>
      <c r="P119" t="str">
        <f>IF(ISNUMBER(SportClimbing[[#This Row],[Total number of tries]])=TRUE, "redpoint", SportClimbing[[#This Row],[Total number of tries]])</f>
        <v>onsight</v>
      </c>
    </row>
    <row r="120" spans="1:16" x14ac:dyDescent="0.2">
      <c r="A120" s="30">
        <f>DATE(SportClimbing[[#This Row],[Year]],_xlfn.XLOOKUP(SportClimbing[[#This Row],[Month]],MONTHS[MONTHS 2],MONTHS[MONTHS 3]),SportClimbing[[#This Row],[Day]])</f>
        <v>44603</v>
      </c>
      <c r="B120" s="30" t="b">
        <f ca="1">AND(SportClimbing[[#This Row],[Date]]&gt;=EOMONTH(TODAY(),-13)+1,SportClimbing[[#This Row],[Date]]&lt;EOMONTH(TODAY(),-1))</f>
        <v>0</v>
      </c>
      <c r="C120">
        <v>11</v>
      </c>
      <c r="D120" t="s">
        <v>152</v>
      </c>
      <c r="E120">
        <v>2022</v>
      </c>
      <c r="F120" t="s">
        <v>268</v>
      </c>
      <c r="G120" t="s">
        <v>3</v>
      </c>
      <c r="H120" t="s">
        <v>262</v>
      </c>
      <c r="I120" t="s">
        <v>126</v>
      </c>
      <c r="J120" t="s">
        <v>264</v>
      </c>
      <c r="K120">
        <v>35</v>
      </c>
      <c r="L120" t="str">
        <f>IF(SportClimbing[[#This Row],[Height (m)]]&lt;11, "0-10", IF(SportClimbing[[#This Row],[Height (m)]]&lt;16, "11-15", IF(SportClimbing[[#This Row],[Height (m)]]&lt;21, "16-20", IF(SportClimbing[[#This Row],[Height (m)]]&lt;26, "21-25", IF(SportClimbing[[#This Row],[Height (m)]]&lt;31, "26-30", IF(SportClimbing[[#This Row],[Height (m)]]&lt;36, "31-35", "35+"))))))</f>
        <v>31-35</v>
      </c>
      <c r="M120" t="s">
        <v>120</v>
      </c>
      <c r="N120" t="s">
        <v>11</v>
      </c>
      <c r="O120">
        <f>IF(ISNUMBER(SportClimbing[[#This Row],[Total number of tries]])=TRUE, SportClimbing[[#This Row],[Total number of tries]], 1)</f>
        <v>1</v>
      </c>
      <c r="P120" t="str">
        <f>IF(ISNUMBER(SportClimbing[[#This Row],[Total number of tries]])=TRUE, "redpoint", SportClimbing[[#This Row],[Total number of tries]])</f>
        <v>flash</v>
      </c>
    </row>
    <row r="121" spans="1:16" x14ac:dyDescent="0.2">
      <c r="A121" s="30">
        <f>DATE(SportClimbing[[#This Row],[Year]],_xlfn.XLOOKUP(SportClimbing[[#This Row],[Month]],MONTHS[MONTHS 2],MONTHS[MONTHS 3]),SportClimbing[[#This Row],[Day]])</f>
        <v>44604</v>
      </c>
      <c r="B121" s="30" t="b">
        <f ca="1">AND(SportClimbing[[#This Row],[Date]]&gt;=EOMONTH(TODAY(),-13)+1,SportClimbing[[#This Row],[Date]]&lt;EOMONTH(TODAY(),-1))</f>
        <v>0</v>
      </c>
      <c r="C121">
        <v>12</v>
      </c>
      <c r="D121" t="s">
        <v>152</v>
      </c>
      <c r="E121">
        <v>2022</v>
      </c>
      <c r="F121" t="s">
        <v>267</v>
      </c>
      <c r="G121" t="s">
        <v>3</v>
      </c>
      <c r="H121" t="s">
        <v>262</v>
      </c>
      <c r="I121" t="s">
        <v>126</v>
      </c>
      <c r="J121" t="s">
        <v>270</v>
      </c>
      <c r="K121">
        <v>20</v>
      </c>
      <c r="L121" t="str">
        <f>IF(SportClimbing[[#This Row],[Height (m)]]&lt;11, "0-10", IF(SportClimbing[[#This Row],[Height (m)]]&lt;16, "11-15", IF(SportClimbing[[#This Row],[Height (m)]]&lt;21, "16-20", IF(SportClimbing[[#This Row],[Height (m)]]&lt;26, "21-25", IF(SportClimbing[[#This Row],[Height (m)]]&lt;31, "26-30", IF(SportClimbing[[#This Row],[Height (m)]]&lt;36, "31-35", "35+"))))))</f>
        <v>16-20</v>
      </c>
      <c r="M121" t="s">
        <v>120</v>
      </c>
      <c r="N121" t="s">
        <v>130</v>
      </c>
      <c r="O121">
        <f>IF(ISNUMBER(SportClimbing[[#This Row],[Total number of tries]])=TRUE, SportClimbing[[#This Row],[Total number of tries]], 1)</f>
        <v>1</v>
      </c>
      <c r="P121" t="str">
        <f>IF(ISNUMBER(SportClimbing[[#This Row],[Total number of tries]])=TRUE, "redpoint", SportClimbing[[#This Row],[Total number of tries]])</f>
        <v>onsight</v>
      </c>
    </row>
    <row r="122" spans="1:16" x14ac:dyDescent="0.2">
      <c r="A122" s="30">
        <f>DATE(SportClimbing[[#This Row],[Year]],_xlfn.XLOOKUP(SportClimbing[[#This Row],[Month]],MONTHS[MONTHS 2],MONTHS[MONTHS 3]),SportClimbing[[#This Row],[Day]])</f>
        <v>44605</v>
      </c>
      <c r="B122" s="30" t="b">
        <f ca="1">AND(SportClimbing[[#This Row],[Date]]&gt;=EOMONTH(TODAY(),-13)+1,SportClimbing[[#This Row],[Date]]&lt;EOMONTH(TODAY(),-1))</f>
        <v>0</v>
      </c>
      <c r="C122">
        <v>13</v>
      </c>
      <c r="D122" t="s">
        <v>152</v>
      </c>
      <c r="E122">
        <v>2022</v>
      </c>
      <c r="F122" t="s">
        <v>269</v>
      </c>
      <c r="G122" t="s">
        <v>21</v>
      </c>
      <c r="H122" t="s">
        <v>262</v>
      </c>
      <c r="I122" t="s">
        <v>126</v>
      </c>
      <c r="J122" t="s">
        <v>128</v>
      </c>
      <c r="K122">
        <v>35</v>
      </c>
      <c r="L122" t="str">
        <f>IF(SportClimbing[[#This Row],[Height (m)]]&lt;11, "0-10", IF(SportClimbing[[#This Row],[Height (m)]]&lt;16, "11-15", IF(SportClimbing[[#This Row],[Height (m)]]&lt;21, "16-20", IF(SportClimbing[[#This Row],[Height (m)]]&lt;26, "21-25", IF(SportClimbing[[#This Row],[Height (m)]]&lt;31, "26-30", IF(SportClimbing[[#This Row],[Height (m)]]&lt;36, "31-35", "35+"))))))</f>
        <v>31-35</v>
      </c>
      <c r="M122" t="s">
        <v>263</v>
      </c>
      <c r="N122" t="s">
        <v>130</v>
      </c>
      <c r="O122">
        <f>IF(ISNUMBER(SportClimbing[[#This Row],[Total number of tries]])=TRUE, SportClimbing[[#This Row],[Total number of tries]], 1)</f>
        <v>1</v>
      </c>
      <c r="P122" t="str">
        <f>IF(ISNUMBER(SportClimbing[[#This Row],[Total number of tries]])=TRUE, "redpoint", SportClimbing[[#This Row],[Total number of tries]])</f>
        <v>onsight</v>
      </c>
    </row>
    <row r="123" spans="1:16" x14ac:dyDescent="0.2">
      <c r="A123" s="30">
        <f>DATE(SportClimbing[[#This Row],[Year]],_xlfn.XLOOKUP(SportClimbing[[#This Row],[Month]],MONTHS[MONTHS 2],MONTHS[MONTHS 3]),SportClimbing[[#This Row],[Day]])</f>
        <v>44637</v>
      </c>
      <c r="B123" s="30" t="b">
        <f ca="1">AND(SportClimbing[[#This Row],[Date]]&gt;=EOMONTH(TODAY(),-13)+1,SportClimbing[[#This Row],[Date]]&lt;EOMONTH(TODAY(),-1))</f>
        <v>0</v>
      </c>
      <c r="C123">
        <v>17</v>
      </c>
      <c r="D123" t="s">
        <v>368</v>
      </c>
      <c r="E123">
        <v>2022</v>
      </c>
      <c r="F123" t="s">
        <v>272</v>
      </c>
      <c r="G123" t="s">
        <v>3</v>
      </c>
      <c r="H123" t="s">
        <v>273</v>
      </c>
      <c r="I123" t="s">
        <v>274</v>
      </c>
      <c r="J123" t="s">
        <v>275</v>
      </c>
      <c r="K123">
        <v>20</v>
      </c>
      <c r="L123" t="str">
        <f>IF(SportClimbing[[#This Row],[Height (m)]]&lt;11, "0-10", IF(SportClimbing[[#This Row],[Height (m)]]&lt;16, "11-15", IF(SportClimbing[[#This Row],[Height (m)]]&lt;21, "16-20", IF(SportClimbing[[#This Row],[Height (m)]]&lt;26, "21-25", IF(SportClimbing[[#This Row],[Height (m)]]&lt;31, "26-30", IF(SportClimbing[[#This Row],[Height (m)]]&lt;36, "31-35", "35+"))))))</f>
        <v>16-20</v>
      </c>
      <c r="M123" t="s">
        <v>276</v>
      </c>
      <c r="N123" t="s">
        <v>130</v>
      </c>
      <c r="O123">
        <f>IF(ISNUMBER(SportClimbing[[#This Row],[Total number of tries]])=TRUE, SportClimbing[[#This Row],[Total number of tries]], 1)</f>
        <v>1</v>
      </c>
      <c r="P123" t="str">
        <f>IF(ISNUMBER(SportClimbing[[#This Row],[Total number of tries]])=TRUE, "redpoint", SportClimbing[[#This Row],[Total number of tries]])</f>
        <v>onsight</v>
      </c>
    </row>
    <row r="124" spans="1:16" x14ac:dyDescent="0.2">
      <c r="A124" s="30">
        <f>DATE(SportClimbing[[#This Row],[Year]],_xlfn.XLOOKUP(SportClimbing[[#This Row],[Month]],MONTHS[MONTHS 2],MONTHS[MONTHS 3]),SportClimbing[[#This Row],[Day]])</f>
        <v>44706</v>
      </c>
      <c r="B124" s="30" t="b">
        <f ca="1">AND(SportClimbing[[#This Row],[Date]]&gt;=EOMONTH(TODAY(),-13)+1,SportClimbing[[#This Row],[Date]]&lt;EOMONTH(TODAY(),-1))</f>
        <v>0</v>
      </c>
      <c r="C124">
        <v>25</v>
      </c>
      <c r="D124" t="s">
        <v>155</v>
      </c>
      <c r="E124">
        <v>2022</v>
      </c>
      <c r="F124" t="s">
        <v>277</v>
      </c>
      <c r="G124" t="s">
        <v>3</v>
      </c>
      <c r="H124" t="s">
        <v>273</v>
      </c>
      <c r="I124" t="s">
        <v>278</v>
      </c>
      <c r="J124" t="s">
        <v>279</v>
      </c>
      <c r="K124">
        <v>23</v>
      </c>
      <c r="L124" t="str">
        <f>IF(SportClimbing[[#This Row],[Height (m)]]&lt;11, "0-10", IF(SportClimbing[[#This Row],[Height (m)]]&lt;16, "11-15", IF(SportClimbing[[#This Row],[Height (m)]]&lt;21, "16-20", IF(SportClimbing[[#This Row],[Height (m)]]&lt;26, "21-25", IF(SportClimbing[[#This Row],[Height (m)]]&lt;31, "26-30", IF(SportClimbing[[#This Row],[Height (m)]]&lt;36, "31-35", "35+"))))))</f>
        <v>21-25</v>
      </c>
      <c r="M124" t="s">
        <v>280</v>
      </c>
      <c r="N124">
        <v>3</v>
      </c>
      <c r="O124">
        <f>IF(ISNUMBER(SportClimbing[[#This Row],[Total number of tries]])=TRUE, SportClimbing[[#This Row],[Total number of tries]], 1)</f>
        <v>3</v>
      </c>
      <c r="P124" t="str">
        <f>IF(ISNUMBER(SportClimbing[[#This Row],[Total number of tries]])=TRUE, "redpoint", SportClimbing[[#This Row],[Total number of tries]])</f>
        <v>redpoint</v>
      </c>
    </row>
    <row r="125" spans="1:16" x14ac:dyDescent="0.2">
      <c r="A125" s="30">
        <f>DATE(SportClimbing[[#This Row],[Year]],_xlfn.XLOOKUP(SportClimbing[[#This Row],[Month]],MONTHS[MONTHS 2],MONTHS[MONTHS 3]),SportClimbing[[#This Row],[Day]])</f>
        <v>44722</v>
      </c>
      <c r="B125" s="30" t="b">
        <f ca="1">AND(SportClimbing[[#This Row],[Date]]&gt;=EOMONTH(TODAY(),-13)+1,SportClimbing[[#This Row],[Date]]&lt;EOMONTH(TODAY(),-1))</f>
        <v>0</v>
      </c>
      <c r="C125">
        <v>10</v>
      </c>
      <c r="D125" t="s">
        <v>367</v>
      </c>
      <c r="E125">
        <v>2022</v>
      </c>
      <c r="F125" t="s">
        <v>285</v>
      </c>
      <c r="G125" t="s">
        <v>3</v>
      </c>
      <c r="H125" t="s">
        <v>262</v>
      </c>
      <c r="I125" t="s">
        <v>105</v>
      </c>
      <c r="J125" t="s">
        <v>284</v>
      </c>
      <c r="K125">
        <v>23</v>
      </c>
      <c r="L125" t="str">
        <f>IF(SportClimbing[[#This Row],[Height (m)]]&lt;11, "0-10", IF(SportClimbing[[#This Row],[Height (m)]]&lt;16, "11-15", IF(SportClimbing[[#This Row],[Height (m)]]&lt;21, "16-20", IF(SportClimbing[[#This Row],[Height (m)]]&lt;26, "21-25", IF(SportClimbing[[#This Row],[Height (m)]]&lt;31, "26-30", IF(SportClimbing[[#This Row],[Height (m)]]&lt;36, "31-35", "35+"))))))</f>
        <v>21-25</v>
      </c>
      <c r="M125" t="s">
        <v>164</v>
      </c>
      <c r="N125" t="s">
        <v>130</v>
      </c>
      <c r="O125">
        <f>IF(ISNUMBER(SportClimbing[[#This Row],[Total number of tries]])=TRUE, SportClimbing[[#This Row],[Total number of tries]], 1)</f>
        <v>1</v>
      </c>
      <c r="P125" t="str">
        <f>IF(ISNUMBER(SportClimbing[[#This Row],[Total number of tries]])=TRUE, "redpoint", SportClimbing[[#This Row],[Total number of tries]])</f>
        <v>onsight</v>
      </c>
    </row>
    <row r="126" spans="1:16" x14ac:dyDescent="0.2">
      <c r="A126" s="30">
        <f>DATE(SportClimbing[[#This Row],[Year]],_xlfn.XLOOKUP(SportClimbing[[#This Row],[Month]],MONTHS[MONTHS 2],MONTHS[MONTHS 3]),SportClimbing[[#This Row],[Day]])</f>
        <v>44729</v>
      </c>
      <c r="B126" s="30" t="b">
        <f ca="1">AND(SportClimbing[[#This Row],[Date]]&gt;=EOMONTH(TODAY(),-13)+1,SportClimbing[[#This Row],[Date]]&lt;EOMONTH(TODAY(),-1))</f>
        <v>0</v>
      </c>
      <c r="C126">
        <v>17</v>
      </c>
      <c r="D126" t="s">
        <v>367</v>
      </c>
      <c r="E126">
        <v>2022</v>
      </c>
      <c r="F126" t="s">
        <v>244</v>
      </c>
      <c r="G126" t="s">
        <v>21</v>
      </c>
      <c r="H126" t="s">
        <v>262</v>
      </c>
      <c r="I126" t="s">
        <v>281</v>
      </c>
      <c r="J126" t="s">
        <v>282</v>
      </c>
      <c r="K126">
        <v>15</v>
      </c>
      <c r="L126" t="str">
        <f>IF(SportClimbing[[#This Row],[Height (m)]]&lt;11, "0-10", IF(SportClimbing[[#This Row],[Height (m)]]&lt;16, "11-15", IF(SportClimbing[[#This Row],[Height (m)]]&lt;21, "16-20", IF(SportClimbing[[#This Row],[Height (m)]]&lt;26, "21-25", IF(SportClimbing[[#This Row],[Height (m)]]&lt;31, "26-30", IF(SportClimbing[[#This Row],[Height (m)]]&lt;36, "31-35", "35+"))))))</f>
        <v>11-15</v>
      </c>
      <c r="M126" t="s">
        <v>164</v>
      </c>
      <c r="N126">
        <v>3</v>
      </c>
      <c r="O126">
        <f>IF(ISNUMBER(SportClimbing[[#This Row],[Total number of tries]])=TRUE, SportClimbing[[#This Row],[Total number of tries]], 1)</f>
        <v>3</v>
      </c>
      <c r="P126" t="str">
        <f>IF(ISNUMBER(SportClimbing[[#This Row],[Total number of tries]])=TRUE, "redpoint", SportClimbing[[#This Row],[Total number of tries]])</f>
        <v>redpoint</v>
      </c>
    </row>
    <row r="127" spans="1:16" x14ac:dyDescent="0.2">
      <c r="A127" s="30">
        <f>DATE(SportClimbing[[#This Row],[Year]],_xlfn.XLOOKUP(SportClimbing[[#This Row],[Month]],MONTHS[MONTHS 2],MONTHS[MONTHS 3]),SportClimbing[[#This Row],[Day]])</f>
        <v>44758</v>
      </c>
      <c r="B127" s="30" t="b">
        <f ca="1">AND(SportClimbing[[#This Row],[Date]]&gt;=EOMONTH(TODAY(),-13)+1,SportClimbing[[#This Row],[Date]]&lt;EOMONTH(TODAY(),-1))</f>
        <v>0</v>
      </c>
      <c r="C127">
        <v>16</v>
      </c>
      <c r="D127" t="s">
        <v>366</v>
      </c>
      <c r="E127">
        <v>2022</v>
      </c>
      <c r="F127" t="s">
        <v>295</v>
      </c>
      <c r="G127" t="s">
        <v>3</v>
      </c>
      <c r="H127" t="s">
        <v>261</v>
      </c>
      <c r="I127" t="s">
        <v>286</v>
      </c>
      <c r="J127" t="s">
        <v>287</v>
      </c>
      <c r="K127">
        <v>16</v>
      </c>
      <c r="L127" t="str">
        <f>IF(SportClimbing[[#This Row],[Height (m)]]&lt;11, "0-10", IF(SportClimbing[[#This Row],[Height (m)]]&lt;16, "11-15", IF(SportClimbing[[#This Row],[Height (m)]]&lt;21, "16-20", IF(SportClimbing[[#This Row],[Height (m)]]&lt;26, "21-25", IF(SportClimbing[[#This Row],[Height (m)]]&lt;31, "26-30", IF(SportClimbing[[#This Row],[Height (m)]]&lt;36, "31-35", "35+"))))))</f>
        <v>16-20</v>
      </c>
      <c r="M127" t="s">
        <v>288</v>
      </c>
      <c r="N127">
        <v>2</v>
      </c>
      <c r="O127">
        <f>IF(ISNUMBER(SportClimbing[[#This Row],[Total number of tries]])=TRUE, SportClimbing[[#This Row],[Total number of tries]], 1)</f>
        <v>2</v>
      </c>
      <c r="P127" t="str">
        <f>IF(ISNUMBER(SportClimbing[[#This Row],[Total number of tries]])=TRUE, "redpoint", SportClimbing[[#This Row],[Total number of tries]])</f>
        <v>redpoint</v>
      </c>
    </row>
    <row r="128" spans="1:16" x14ac:dyDescent="0.2">
      <c r="A128" s="30">
        <f>DATE(SportClimbing[[#This Row],[Year]],_xlfn.XLOOKUP(SportClimbing[[#This Row],[Month]],MONTHS[MONTHS 2],MONTHS[MONTHS 3]),SportClimbing[[#This Row],[Day]])</f>
        <v>44765</v>
      </c>
      <c r="B128" s="30" t="b">
        <f ca="1">AND(SportClimbing[[#This Row],[Date]]&gt;=EOMONTH(TODAY(),-13)+1,SportClimbing[[#This Row],[Date]]&lt;EOMONTH(TODAY(),-1))</f>
        <v>0</v>
      </c>
      <c r="C128">
        <v>23</v>
      </c>
      <c r="D128" t="s">
        <v>366</v>
      </c>
      <c r="E128">
        <v>2022</v>
      </c>
      <c r="F128" t="s">
        <v>291</v>
      </c>
      <c r="G128" t="s">
        <v>21</v>
      </c>
      <c r="H128" t="s">
        <v>261</v>
      </c>
      <c r="I128" t="s">
        <v>289</v>
      </c>
      <c r="J128" t="s">
        <v>293</v>
      </c>
      <c r="K128">
        <v>16</v>
      </c>
      <c r="L128" t="str">
        <f>IF(SportClimbing[[#This Row],[Height (m)]]&lt;11, "0-10", IF(SportClimbing[[#This Row],[Height (m)]]&lt;16, "11-15", IF(SportClimbing[[#This Row],[Height (m)]]&lt;21, "16-20", IF(SportClimbing[[#This Row],[Height (m)]]&lt;26, "21-25", IF(SportClimbing[[#This Row],[Height (m)]]&lt;31, "26-30", IF(SportClimbing[[#This Row],[Height (m)]]&lt;36, "31-35", "35+"))))))</f>
        <v>16-20</v>
      </c>
      <c r="M128" t="s">
        <v>290</v>
      </c>
      <c r="N128">
        <v>2</v>
      </c>
      <c r="O128">
        <f>IF(ISNUMBER(SportClimbing[[#This Row],[Total number of tries]])=TRUE, SportClimbing[[#This Row],[Total number of tries]], 1)</f>
        <v>2</v>
      </c>
      <c r="P128" t="str">
        <f>IF(ISNUMBER(SportClimbing[[#This Row],[Total number of tries]])=TRUE, "redpoint", SportClimbing[[#This Row],[Total number of tries]])</f>
        <v>redpoint</v>
      </c>
    </row>
    <row r="129" spans="1:16" x14ac:dyDescent="0.2">
      <c r="A129" s="30">
        <f>DATE(SportClimbing[[#This Row],[Year]],_xlfn.XLOOKUP(SportClimbing[[#This Row],[Month]],MONTHS[MONTHS 2],MONTHS[MONTHS 3]),SportClimbing[[#This Row],[Day]])</f>
        <v>44766</v>
      </c>
      <c r="B129" s="30" t="b">
        <f ca="1">AND(SportClimbing[[#This Row],[Date]]&gt;=EOMONTH(TODAY(),-13)+1,SportClimbing[[#This Row],[Date]]&lt;EOMONTH(TODAY(),-1))</f>
        <v>0</v>
      </c>
      <c r="C129">
        <v>24</v>
      </c>
      <c r="D129" t="s">
        <v>366</v>
      </c>
      <c r="E129">
        <v>2022</v>
      </c>
      <c r="F129" t="s">
        <v>294</v>
      </c>
      <c r="G129" t="s">
        <v>21</v>
      </c>
      <c r="H129" t="s">
        <v>261</v>
      </c>
      <c r="I129" t="s">
        <v>289</v>
      </c>
      <c r="J129" t="s">
        <v>292</v>
      </c>
      <c r="K129">
        <v>16</v>
      </c>
      <c r="L129" t="str">
        <f>IF(SportClimbing[[#This Row],[Height (m)]]&lt;11, "0-10", IF(SportClimbing[[#This Row],[Height (m)]]&lt;16, "11-15", IF(SportClimbing[[#This Row],[Height (m)]]&lt;21, "16-20", IF(SportClimbing[[#This Row],[Height (m)]]&lt;26, "21-25", IF(SportClimbing[[#This Row],[Height (m)]]&lt;31, "26-30", IF(SportClimbing[[#This Row],[Height (m)]]&lt;36, "31-35", "35+"))))))</f>
        <v>16-20</v>
      </c>
      <c r="M129" t="s">
        <v>290</v>
      </c>
      <c r="N129">
        <v>2</v>
      </c>
      <c r="O129">
        <f>IF(ISNUMBER(SportClimbing[[#This Row],[Total number of tries]])=TRUE, SportClimbing[[#This Row],[Total number of tries]], 1)</f>
        <v>2</v>
      </c>
      <c r="P129" t="str">
        <f>IF(ISNUMBER(SportClimbing[[#This Row],[Total number of tries]])=TRUE, "redpoint", SportClimbing[[#This Row],[Total number of tries]])</f>
        <v>redpoint</v>
      </c>
    </row>
    <row r="130" spans="1:16" x14ac:dyDescent="0.2">
      <c r="A130" s="30">
        <f>DATE(SportClimbing[[#This Row],[Year]],_xlfn.XLOOKUP(SportClimbing[[#This Row],[Month]],MONTHS[MONTHS 2],MONTHS[MONTHS 3]),SportClimbing[[#This Row],[Day]])</f>
        <v>44808</v>
      </c>
      <c r="B130" s="30" t="b">
        <f ca="1">AND(SportClimbing[[#This Row],[Date]]&gt;=EOMONTH(TODAY(),-13)+1,SportClimbing[[#This Row],[Date]]&lt;EOMONTH(TODAY(),-1))</f>
        <v>0</v>
      </c>
      <c r="C130">
        <v>4</v>
      </c>
      <c r="D130" t="s">
        <v>159</v>
      </c>
      <c r="E130">
        <v>2022</v>
      </c>
      <c r="F130" t="s">
        <v>296</v>
      </c>
      <c r="G130" t="s">
        <v>21</v>
      </c>
      <c r="H130" t="s">
        <v>261</v>
      </c>
      <c r="I130" t="s">
        <v>1</v>
      </c>
      <c r="J130" t="s">
        <v>297</v>
      </c>
      <c r="K130">
        <v>27</v>
      </c>
      <c r="L130" t="str">
        <f>IF(SportClimbing[[#This Row],[Height (m)]]&lt;11, "0-10", IF(SportClimbing[[#This Row],[Height (m)]]&lt;16, "11-15", IF(SportClimbing[[#This Row],[Height (m)]]&lt;21, "16-20", IF(SportClimbing[[#This Row],[Height (m)]]&lt;26, "21-25", IF(SportClimbing[[#This Row],[Height (m)]]&lt;31, "26-30", IF(SportClimbing[[#This Row],[Height (m)]]&lt;36, "31-35", "35+"))))))</f>
        <v>26-30</v>
      </c>
      <c r="M130" t="s">
        <v>13</v>
      </c>
      <c r="N130">
        <v>5</v>
      </c>
      <c r="O130">
        <f>IF(ISNUMBER(SportClimbing[[#This Row],[Total number of tries]])=TRUE, SportClimbing[[#This Row],[Total number of tries]], 1)</f>
        <v>5</v>
      </c>
      <c r="P130" t="str">
        <f>IF(ISNUMBER(SportClimbing[[#This Row],[Total number of tries]])=TRUE, "redpoint", SportClimbing[[#This Row],[Total number of tries]])</f>
        <v>redpoint</v>
      </c>
    </row>
    <row r="131" spans="1:16" x14ac:dyDescent="0.2">
      <c r="A131" s="30">
        <f>DATE(SportClimbing[[#This Row],[Year]],_xlfn.XLOOKUP(SportClimbing[[#This Row],[Month]],MONTHS[MONTHS 2],MONTHS[MONTHS 3]),SportClimbing[[#This Row],[Day]])</f>
        <v>44842</v>
      </c>
      <c r="B131" s="30" t="b">
        <f ca="1">AND(SportClimbing[[#This Row],[Date]]&gt;=EOMONTH(TODAY(),-13)+1,SportClimbing[[#This Row],[Date]]&lt;EOMONTH(TODAY(),-1))</f>
        <v>0</v>
      </c>
      <c r="C131">
        <v>8</v>
      </c>
      <c r="D131" t="s">
        <v>162</v>
      </c>
      <c r="E131">
        <v>2022</v>
      </c>
      <c r="F131" t="s">
        <v>303</v>
      </c>
      <c r="G131" t="s">
        <v>3</v>
      </c>
      <c r="H131" t="s">
        <v>298</v>
      </c>
      <c r="I131" t="s">
        <v>300</v>
      </c>
      <c r="J131" t="s">
        <v>301</v>
      </c>
      <c r="K131">
        <v>20</v>
      </c>
      <c r="L131" t="str">
        <f>IF(SportClimbing[[#This Row],[Height (m)]]&lt;11, "0-10", IF(SportClimbing[[#This Row],[Height (m)]]&lt;16, "11-15", IF(SportClimbing[[#This Row],[Height (m)]]&lt;21, "16-20", IF(SportClimbing[[#This Row],[Height (m)]]&lt;26, "21-25", IF(SportClimbing[[#This Row],[Height (m)]]&lt;31, "26-30", IF(SportClimbing[[#This Row],[Height (m)]]&lt;36, "31-35", "35+"))))))</f>
        <v>16-20</v>
      </c>
      <c r="M131" t="s">
        <v>304</v>
      </c>
      <c r="N131" t="s">
        <v>130</v>
      </c>
      <c r="O131">
        <f>IF(ISNUMBER(SportClimbing[[#This Row],[Total number of tries]])=TRUE, SportClimbing[[#This Row],[Total number of tries]], 1)</f>
        <v>1</v>
      </c>
      <c r="P131" t="str">
        <f>IF(ISNUMBER(SportClimbing[[#This Row],[Total number of tries]])=TRUE, "redpoint", SportClimbing[[#This Row],[Total number of tries]])</f>
        <v>onsight</v>
      </c>
    </row>
    <row r="132" spans="1:16" x14ac:dyDescent="0.2">
      <c r="A132" s="30">
        <f>DATE(SportClimbing[[#This Row],[Year]],_xlfn.XLOOKUP(SportClimbing[[#This Row],[Month]],MONTHS[MONTHS 2],MONTHS[MONTHS 3]),SportClimbing[[#This Row],[Day]])</f>
        <v>44842</v>
      </c>
      <c r="B132" s="30" t="b">
        <f ca="1">AND(SportClimbing[[#This Row],[Date]]&gt;=EOMONTH(TODAY(),-13)+1,SportClimbing[[#This Row],[Date]]&lt;EOMONTH(TODAY(),-1))</f>
        <v>0</v>
      </c>
      <c r="C132">
        <v>8</v>
      </c>
      <c r="D132" t="s">
        <v>162</v>
      </c>
      <c r="E132">
        <v>2022</v>
      </c>
      <c r="F132" t="s">
        <v>299</v>
      </c>
      <c r="G132" t="s">
        <v>3</v>
      </c>
      <c r="H132" t="s">
        <v>298</v>
      </c>
      <c r="I132" t="s">
        <v>300</v>
      </c>
      <c r="J132" t="s">
        <v>302</v>
      </c>
      <c r="K132">
        <v>18</v>
      </c>
      <c r="L132" t="str">
        <f>IF(SportClimbing[[#This Row],[Height (m)]]&lt;11, "0-10", IF(SportClimbing[[#This Row],[Height (m)]]&lt;16, "11-15", IF(SportClimbing[[#This Row],[Height (m)]]&lt;21, "16-20", IF(SportClimbing[[#This Row],[Height (m)]]&lt;26, "21-25", IF(SportClimbing[[#This Row],[Height (m)]]&lt;31, "26-30", IF(SportClimbing[[#This Row],[Height (m)]]&lt;36, "31-35", "35+"))))))</f>
        <v>16-20</v>
      </c>
      <c r="M132" t="s">
        <v>304</v>
      </c>
      <c r="N132" t="s">
        <v>130</v>
      </c>
      <c r="O132">
        <f>IF(ISNUMBER(SportClimbing[[#This Row],[Total number of tries]])=TRUE, SportClimbing[[#This Row],[Total number of tries]], 1)</f>
        <v>1</v>
      </c>
      <c r="P132" t="str">
        <f>IF(ISNUMBER(SportClimbing[[#This Row],[Total number of tries]])=TRUE, "redpoint", SportClimbing[[#This Row],[Total number of tries]])</f>
        <v>onsight</v>
      </c>
    </row>
    <row r="133" spans="1:16" x14ac:dyDescent="0.2">
      <c r="A133" s="30">
        <f>DATE(SportClimbing[[#This Row],[Year]],_xlfn.XLOOKUP(SportClimbing[[#This Row],[Month]],MONTHS[MONTHS 2],MONTHS[MONTHS 3]),SportClimbing[[#This Row],[Day]])</f>
        <v>44866</v>
      </c>
      <c r="B133" s="30" t="b">
        <f ca="1">AND(SportClimbing[[#This Row],[Date]]&gt;=EOMONTH(TODAY(),-13)+1,SportClimbing[[#This Row],[Date]]&lt;EOMONTH(TODAY(),-1))</f>
        <v>0</v>
      </c>
      <c r="C133">
        <v>1</v>
      </c>
      <c r="D133" t="s">
        <v>160</v>
      </c>
      <c r="E133">
        <v>2022</v>
      </c>
      <c r="F133" t="s">
        <v>305</v>
      </c>
      <c r="G133" t="s">
        <v>21</v>
      </c>
      <c r="H133" t="s">
        <v>298</v>
      </c>
      <c r="I133" t="s">
        <v>306</v>
      </c>
      <c r="J133" t="s">
        <v>307</v>
      </c>
      <c r="K133">
        <v>15</v>
      </c>
      <c r="L133" t="str">
        <f>IF(SportClimbing[[#This Row],[Height (m)]]&lt;11, "0-10", IF(SportClimbing[[#This Row],[Height (m)]]&lt;16, "11-15", IF(SportClimbing[[#This Row],[Height (m)]]&lt;21, "16-20", IF(SportClimbing[[#This Row],[Height (m)]]&lt;26, "21-25", IF(SportClimbing[[#This Row],[Height (m)]]&lt;31, "26-30", IF(SportClimbing[[#This Row],[Height (m)]]&lt;36, "31-35", "35+"))))))</f>
        <v>11-15</v>
      </c>
      <c r="M133" t="s">
        <v>371</v>
      </c>
      <c r="N133">
        <v>3</v>
      </c>
      <c r="O133">
        <f>IF(ISNUMBER(SportClimbing[[#This Row],[Total number of tries]])=TRUE, SportClimbing[[#This Row],[Total number of tries]], 1)</f>
        <v>3</v>
      </c>
      <c r="P133" t="str">
        <f>IF(ISNUMBER(SportClimbing[[#This Row],[Total number of tries]])=TRUE, "redpoint", SportClimbing[[#This Row],[Total number of tries]])</f>
        <v>redpoint</v>
      </c>
    </row>
    <row r="134" spans="1:16" x14ac:dyDescent="0.2">
      <c r="A134" s="30">
        <f>DATE(SportClimbing[[#This Row],[Year]],_xlfn.XLOOKUP(SportClimbing[[#This Row],[Month]],MONTHS[MONTHS 2],MONTHS[MONTHS 3]),SportClimbing[[#This Row],[Day]])</f>
        <v>44870</v>
      </c>
      <c r="B134" s="30" t="b">
        <f ca="1">AND(SportClimbing[[#This Row],[Date]]&gt;=EOMONTH(TODAY(),-13)+1,SportClimbing[[#This Row],[Date]]&lt;EOMONTH(TODAY(),-1))</f>
        <v>0</v>
      </c>
      <c r="C134">
        <v>5</v>
      </c>
      <c r="D134" t="s">
        <v>160</v>
      </c>
      <c r="E134">
        <v>2022</v>
      </c>
      <c r="F134" t="s">
        <v>308</v>
      </c>
      <c r="G134" t="s">
        <v>3</v>
      </c>
      <c r="H134" t="s">
        <v>298</v>
      </c>
      <c r="I134" t="s">
        <v>306</v>
      </c>
      <c r="J134" t="s">
        <v>307</v>
      </c>
      <c r="K134">
        <v>20</v>
      </c>
      <c r="L134" t="str">
        <f>IF(SportClimbing[[#This Row],[Height (m)]]&lt;11, "0-10", IF(SportClimbing[[#This Row],[Height (m)]]&lt;16, "11-15", IF(SportClimbing[[#This Row],[Height (m)]]&lt;21, "16-20", IF(SportClimbing[[#This Row],[Height (m)]]&lt;26, "21-25", IF(SportClimbing[[#This Row],[Height (m)]]&lt;31, "26-30", IF(SportClimbing[[#This Row],[Height (m)]]&lt;36, "31-35", "35+"))))))</f>
        <v>16-20</v>
      </c>
      <c r="M134" t="s">
        <v>371</v>
      </c>
      <c r="N134" t="s">
        <v>130</v>
      </c>
      <c r="O134">
        <f>IF(ISNUMBER(SportClimbing[[#This Row],[Total number of tries]])=TRUE, SportClimbing[[#This Row],[Total number of tries]], 1)</f>
        <v>1</v>
      </c>
      <c r="P134" t="str">
        <f>IF(ISNUMBER(SportClimbing[[#This Row],[Total number of tries]])=TRUE, "redpoint", SportClimbing[[#This Row],[Total number of tries]])</f>
        <v>onsight</v>
      </c>
    </row>
    <row r="135" spans="1:16" x14ac:dyDescent="0.2">
      <c r="A135" s="30">
        <f>DATE(SportClimbing[[#This Row],[Year]],_xlfn.XLOOKUP(SportClimbing[[#This Row],[Month]],MONTHS[MONTHS 2],MONTHS[MONTHS 3]),SportClimbing[[#This Row],[Day]])</f>
        <v>44877</v>
      </c>
      <c r="B135" s="30" t="b">
        <f ca="1">AND(SportClimbing[[#This Row],[Date]]&gt;=EOMONTH(TODAY(),-13)+1,SportClimbing[[#This Row],[Date]]&lt;EOMONTH(TODAY(),-1))</f>
        <v>0</v>
      </c>
      <c r="C135">
        <v>12</v>
      </c>
      <c r="D135" t="s">
        <v>160</v>
      </c>
      <c r="E135">
        <v>2022</v>
      </c>
      <c r="F135" t="s">
        <v>309</v>
      </c>
      <c r="G135" t="s">
        <v>3</v>
      </c>
      <c r="H135" t="s">
        <v>298</v>
      </c>
      <c r="I135" t="s">
        <v>311</v>
      </c>
      <c r="J135" t="s">
        <v>310</v>
      </c>
      <c r="K135">
        <v>12</v>
      </c>
      <c r="L135" t="str">
        <f>IF(SportClimbing[[#This Row],[Height (m)]]&lt;11, "0-10", IF(SportClimbing[[#This Row],[Height (m)]]&lt;16, "11-15", IF(SportClimbing[[#This Row],[Height (m)]]&lt;21, "16-20", IF(SportClimbing[[#This Row],[Height (m)]]&lt;26, "21-25", IF(SportClimbing[[#This Row],[Height (m)]]&lt;31, "26-30", IF(SportClimbing[[#This Row],[Height (m)]]&lt;36, "31-35", "35+"))))))</f>
        <v>11-15</v>
      </c>
      <c r="M135" t="s">
        <v>371</v>
      </c>
      <c r="N135">
        <v>2</v>
      </c>
      <c r="O135">
        <f>IF(ISNUMBER(SportClimbing[[#This Row],[Total number of tries]])=TRUE, SportClimbing[[#This Row],[Total number of tries]], 1)</f>
        <v>2</v>
      </c>
      <c r="P135" t="str">
        <f>IF(ISNUMBER(SportClimbing[[#This Row],[Total number of tries]])=TRUE, "redpoint", SportClimbing[[#This Row],[Total number of tries]])</f>
        <v>redpoint</v>
      </c>
    </row>
    <row r="136" spans="1:16" x14ac:dyDescent="0.2">
      <c r="A136" s="30">
        <f>DATE(SportClimbing[[#This Row],[Year]],_xlfn.XLOOKUP(SportClimbing[[#This Row],[Month]],MONTHS[MONTHS 2],MONTHS[MONTHS 3]),SportClimbing[[#This Row],[Day]])</f>
        <v>44884</v>
      </c>
      <c r="B136" s="30" t="b">
        <f ca="1">AND(SportClimbing[[#This Row],[Date]]&gt;=EOMONTH(TODAY(),-13)+1,SportClimbing[[#This Row],[Date]]&lt;EOMONTH(TODAY(),-1))</f>
        <v>0</v>
      </c>
      <c r="C136">
        <v>19</v>
      </c>
      <c r="D136" t="s">
        <v>160</v>
      </c>
      <c r="E136">
        <v>2022</v>
      </c>
      <c r="F136" t="s">
        <v>312</v>
      </c>
      <c r="G136" t="s">
        <v>3</v>
      </c>
      <c r="H136" t="s">
        <v>313</v>
      </c>
      <c r="I136" t="s">
        <v>345</v>
      </c>
      <c r="J136" t="s">
        <v>345</v>
      </c>
      <c r="K136">
        <v>10</v>
      </c>
      <c r="L136" t="str">
        <f>IF(SportClimbing[[#This Row],[Height (m)]]&lt;11, "0-10", IF(SportClimbing[[#This Row],[Height (m)]]&lt;16, "11-15", IF(SportClimbing[[#This Row],[Height (m)]]&lt;21, "16-20", IF(SportClimbing[[#This Row],[Height (m)]]&lt;26, "21-25", IF(SportClimbing[[#This Row],[Height (m)]]&lt;31, "26-30", IF(SportClimbing[[#This Row],[Height (m)]]&lt;36, "31-35", "35+"))))))</f>
        <v>0-10</v>
      </c>
      <c r="M136" t="s">
        <v>371</v>
      </c>
      <c r="N136">
        <v>4</v>
      </c>
      <c r="O136">
        <f>IF(ISNUMBER(SportClimbing[[#This Row],[Total number of tries]])=TRUE, SportClimbing[[#This Row],[Total number of tries]], 1)</f>
        <v>4</v>
      </c>
      <c r="P136" t="str">
        <f>IF(ISNUMBER(SportClimbing[[#This Row],[Total number of tries]])=TRUE, "redpoint", SportClimbing[[#This Row],[Total number of tries]])</f>
        <v>redpoint</v>
      </c>
    </row>
    <row r="137" spans="1:16" x14ac:dyDescent="0.2">
      <c r="A137" s="30">
        <f>DATE(SportClimbing[[#This Row],[Year]],_xlfn.XLOOKUP(SportClimbing[[#This Row],[Month]],MONTHS[MONTHS 2],MONTHS[MONTHS 3]),SportClimbing[[#This Row],[Day]])</f>
        <v>44963</v>
      </c>
      <c r="B137" s="30" t="b">
        <f ca="1">AND(SportClimbing[[#This Row],[Date]]&gt;=EOMONTH(TODAY(),-13)+1,SportClimbing[[#This Row],[Date]]&lt;EOMONTH(TODAY(),-1))</f>
        <v>0</v>
      </c>
      <c r="C137">
        <v>6</v>
      </c>
      <c r="D137" t="s">
        <v>152</v>
      </c>
      <c r="E137">
        <v>2023</v>
      </c>
      <c r="F137" t="s">
        <v>244</v>
      </c>
      <c r="G137" t="s">
        <v>3</v>
      </c>
      <c r="H137" t="s">
        <v>262</v>
      </c>
      <c r="I137" t="s">
        <v>43</v>
      </c>
      <c r="J137" t="s">
        <v>93</v>
      </c>
      <c r="K137">
        <v>15</v>
      </c>
      <c r="L137" t="str">
        <f>IF(SportClimbing[[#This Row],[Height (m)]]&lt;11, "0-10", IF(SportClimbing[[#This Row],[Height (m)]]&lt;16, "11-15", IF(SportClimbing[[#This Row],[Height (m)]]&lt;21, "16-20", IF(SportClimbing[[#This Row],[Height (m)]]&lt;26, "21-25", IF(SportClimbing[[#This Row],[Height (m)]]&lt;31, "26-30", IF(SportClimbing[[#This Row],[Height (m)]]&lt;36, "31-35", "35+"))))))</f>
        <v>11-15</v>
      </c>
      <c r="M137" t="s">
        <v>120</v>
      </c>
      <c r="N137">
        <v>2</v>
      </c>
      <c r="O137">
        <f>IF(ISNUMBER(SportClimbing[[#This Row],[Total number of tries]])=TRUE, SportClimbing[[#This Row],[Total number of tries]], 1)</f>
        <v>2</v>
      </c>
      <c r="P137" t="str">
        <f>IF(ISNUMBER(SportClimbing[[#This Row],[Total number of tries]])=TRUE, "redpoint", SportClimbing[[#This Row],[Total number of tries]])</f>
        <v>redpoint</v>
      </c>
    </row>
    <row r="138" spans="1:16" x14ac:dyDescent="0.2">
      <c r="A138" s="30">
        <f>DATE(SportClimbing[[#This Row],[Year]],_xlfn.XLOOKUP(SportClimbing[[#This Row],[Month]],MONTHS[MONTHS 2],MONTHS[MONTHS 3]),SportClimbing[[#This Row],[Day]])</f>
        <v>44966</v>
      </c>
      <c r="B138" s="30" t="b">
        <f ca="1">AND(SportClimbing[[#This Row],[Date]]&gt;=EOMONTH(TODAY(),-13)+1,SportClimbing[[#This Row],[Date]]&lt;EOMONTH(TODAY(),-1))</f>
        <v>0</v>
      </c>
      <c r="C138">
        <v>9</v>
      </c>
      <c r="D138" t="s">
        <v>152</v>
      </c>
      <c r="E138">
        <v>2023</v>
      </c>
      <c r="F138" t="s">
        <v>316</v>
      </c>
      <c r="G138" t="s">
        <v>3</v>
      </c>
      <c r="H138" t="s">
        <v>262</v>
      </c>
      <c r="I138" t="s">
        <v>43</v>
      </c>
      <c r="J138" t="s">
        <v>315</v>
      </c>
      <c r="K138">
        <v>18</v>
      </c>
      <c r="L138" t="str">
        <f>IF(SportClimbing[[#This Row],[Height (m)]]&lt;11, "0-10", IF(SportClimbing[[#This Row],[Height (m)]]&lt;16, "11-15", IF(SportClimbing[[#This Row],[Height (m)]]&lt;21, "16-20", IF(SportClimbing[[#This Row],[Height (m)]]&lt;26, "21-25", IF(SportClimbing[[#This Row],[Height (m)]]&lt;31, "26-30", IF(SportClimbing[[#This Row],[Height (m)]]&lt;36, "31-35", "35+"))))))</f>
        <v>16-20</v>
      </c>
      <c r="M138" t="s">
        <v>371</v>
      </c>
      <c r="N138" t="s">
        <v>11</v>
      </c>
      <c r="O138">
        <f>IF(ISNUMBER(SportClimbing[[#This Row],[Total number of tries]])=TRUE, SportClimbing[[#This Row],[Total number of tries]], 1)</f>
        <v>1</v>
      </c>
      <c r="P138" t="str">
        <f>IF(ISNUMBER(SportClimbing[[#This Row],[Total number of tries]])=TRUE, "redpoint", SportClimbing[[#This Row],[Total number of tries]])</f>
        <v>flash</v>
      </c>
    </row>
    <row r="139" spans="1:16" x14ac:dyDescent="0.2">
      <c r="A139" s="30">
        <f>DATE(SportClimbing[[#This Row],[Year]],_xlfn.XLOOKUP(SportClimbing[[#This Row],[Month]],MONTHS[MONTHS 2],MONTHS[MONTHS 3]),SportClimbing[[#This Row],[Day]])</f>
        <v>44966</v>
      </c>
      <c r="B139" s="30" t="b">
        <f ca="1">AND(SportClimbing[[#This Row],[Date]]&gt;=EOMONTH(TODAY(),-13)+1,SportClimbing[[#This Row],[Date]]&lt;EOMONTH(TODAY(),-1))</f>
        <v>0</v>
      </c>
      <c r="C139">
        <v>9</v>
      </c>
      <c r="D139" t="s">
        <v>152</v>
      </c>
      <c r="E139">
        <v>2023</v>
      </c>
      <c r="F139" t="s">
        <v>314</v>
      </c>
      <c r="G139" t="s">
        <v>3</v>
      </c>
      <c r="H139" t="s">
        <v>262</v>
      </c>
      <c r="I139" t="s">
        <v>43</v>
      </c>
      <c r="J139" t="s">
        <v>315</v>
      </c>
      <c r="K139">
        <v>25</v>
      </c>
      <c r="L139" t="str">
        <f>IF(SportClimbing[[#This Row],[Height (m)]]&lt;11, "0-10", IF(SportClimbing[[#This Row],[Height (m)]]&lt;16, "11-15", IF(SportClimbing[[#This Row],[Height (m)]]&lt;21, "16-20", IF(SportClimbing[[#This Row],[Height (m)]]&lt;26, "21-25", IF(SportClimbing[[#This Row],[Height (m)]]&lt;31, "26-30", IF(SportClimbing[[#This Row],[Height (m)]]&lt;36, "31-35", "35+"))))))</f>
        <v>21-25</v>
      </c>
      <c r="M139" t="s">
        <v>304</v>
      </c>
      <c r="N139">
        <v>2</v>
      </c>
      <c r="O139">
        <f>IF(ISNUMBER(SportClimbing[[#This Row],[Total number of tries]])=TRUE, SportClimbing[[#This Row],[Total number of tries]], 1)</f>
        <v>2</v>
      </c>
      <c r="P139" t="str">
        <f>IF(ISNUMBER(SportClimbing[[#This Row],[Total number of tries]])=TRUE, "redpoint", SportClimbing[[#This Row],[Total number of tries]])</f>
        <v>redpoint</v>
      </c>
    </row>
    <row r="140" spans="1:16" x14ac:dyDescent="0.2">
      <c r="A140" s="30">
        <f>DATE(SportClimbing[[#This Row],[Year]],_xlfn.XLOOKUP(SportClimbing[[#This Row],[Month]],MONTHS[MONTHS 2],MONTHS[MONTHS 3]),SportClimbing[[#This Row],[Day]])</f>
        <v>44967</v>
      </c>
      <c r="B140" s="30" t="b">
        <f ca="1">AND(SportClimbing[[#This Row],[Date]]&gt;=EOMONTH(TODAY(),-13)+1,SportClimbing[[#This Row],[Date]]&lt;EOMONTH(TODAY(),-1))</f>
        <v>0</v>
      </c>
      <c r="C140">
        <v>10</v>
      </c>
      <c r="D140" t="s">
        <v>152</v>
      </c>
      <c r="E140">
        <v>2023</v>
      </c>
      <c r="F140" t="s">
        <v>317</v>
      </c>
      <c r="G140" t="s">
        <v>3</v>
      </c>
      <c r="H140" t="s">
        <v>262</v>
      </c>
      <c r="I140" t="s">
        <v>43</v>
      </c>
      <c r="J140" t="s">
        <v>206</v>
      </c>
      <c r="K140">
        <v>28</v>
      </c>
      <c r="L140" t="str">
        <f>IF(SportClimbing[[#This Row],[Height (m)]]&lt;11, "0-10", IF(SportClimbing[[#This Row],[Height (m)]]&lt;16, "11-15", IF(SportClimbing[[#This Row],[Height (m)]]&lt;21, "16-20", IF(SportClimbing[[#This Row],[Height (m)]]&lt;26, "21-25", IF(SportClimbing[[#This Row],[Height (m)]]&lt;31, "26-30", IF(SportClimbing[[#This Row],[Height (m)]]&lt;36, "31-35", "35+"))))))</f>
        <v>26-30</v>
      </c>
      <c r="M140" t="s">
        <v>304</v>
      </c>
      <c r="N140" t="s">
        <v>11</v>
      </c>
      <c r="O140">
        <f>IF(ISNUMBER(SportClimbing[[#This Row],[Total number of tries]])=TRUE, SportClimbing[[#This Row],[Total number of tries]], 1)</f>
        <v>1</v>
      </c>
      <c r="P140" t="str">
        <f>IF(ISNUMBER(SportClimbing[[#This Row],[Total number of tries]])=TRUE, "redpoint", SportClimbing[[#This Row],[Total number of tries]])</f>
        <v>flash</v>
      </c>
    </row>
    <row r="141" spans="1:16" x14ac:dyDescent="0.2">
      <c r="A141" s="30">
        <f>DATE(SportClimbing[[#This Row],[Year]],_xlfn.XLOOKUP(SportClimbing[[#This Row],[Month]],MONTHS[MONTHS 2],MONTHS[MONTHS 3]),SportClimbing[[#This Row],[Day]])</f>
        <v>44967</v>
      </c>
      <c r="B141" s="30" t="b">
        <f ca="1">AND(SportClimbing[[#This Row],[Date]]&gt;=EOMONTH(TODAY(),-13)+1,SportClimbing[[#This Row],[Date]]&lt;EOMONTH(TODAY(),-1))</f>
        <v>0</v>
      </c>
      <c r="C141">
        <v>10</v>
      </c>
      <c r="D141" t="s">
        <v>152</v>
      </c>
      <c r="E141">
        <v>2023</v>
      </c>
      <c r="F141" t="s">
        <v>318</v>
      </c>
      <c r="G141" t="s">
        <v>3</v>
      </c>
      <c r="H141" t="s">
        <v>262</v>
      </c>
      <c r="I141" t="s">
        <v>43</v>
      </c>
      <c r="J141" t="s">
        <v>206</v>
      </c>
      <c r="K141">
        <v>20</v>
      </c>
      <c r="L141" t="str">
        <f>IF(SportClimbing[[#This Row],[Height (m)]]&lt;11, "0-10", IF(SportClimbing[[#This Row],[Height (m)]]&lt;16, "11-15", IF(SportClimbing[[#This Row],[Height (m)]]&lt;21, "16-20", IF(SportClimbing[[#This Row],[Height (m)]]&lt;26, "21-25", IF(SportClimbing[[#This Row],[Height (m)]]&lt;31, "26-30", IF(SportClimbing[[#This Row],[Height (m)]]&lt;36, "31-35", "35+"))))))</f>
        <v>16-20</v>
      </c>
      <c r="M141" t="s">
        <v>120</v>
      </c>
      <c r="N141">
        <v>2</v>
      </c>
      <c r="O141">
        <f>IF(ISNUMBER(SportClimbing[[#This Row],[Total number of tries]])=TRUE, SportClimbing[[#This Row],[Total number of tries]], 1)</f>
        <v>2</v>
      </c>
      <c r="P141" t="str">
        <f>IF(ISNUMBER(SportClimbing[[#This Row],[Total number of tries]])=TRUE, "redpoint", SportClimbing[[#This Row],[Total number of tries]])</f>
        <v>redpoint</v>
      </c>
    </row>
    <row r="142" spans="1:16" x14ac:dyDescent="0.2">
      <c r="A142" s="30">
        <f>DATE(SportClimbing[[#This Row],[Year]],_xlfn.XLOOKUP(SportClimbing[[#This Row],[Month]],MONTHS[MONTHS 2],MONTHS[MONTHS 3]),SportClimbing[[#This Row],[Day]])</f>
        <v>44968</v>
      </c>
      <c r="B142" s="30" t="b">
        <f ca="1">AND(SportClimbing[[#This Row],[Date]]&gt;=EOMONTH(TODAY(),-13)+1,SportClimbing[[#This Row],[Date]]&lt;EOMONTH(TODAY(),-1))</f>
        <v>0</v>
      </c>
      <c r="C142">
        <v>11</v>
      </c>
      <c r="D142" t="s">
        <v>152</v>
      </c>
      <c r="E142">
        <v>2023</v>
      </c>
      <c r="F142" t="s">
        <v>319</v>
      </c>
      <c r="G142" t="s">
        <v>3</v>
      </c>
      <c r="H142" t="s">
        <v>262</v>
      </c>
      <c r="I142" t="s">
        <v>43</v>
      </c>
      <c r="J142" t="s">
        <v>206</v>
      </c>
      <c r="K142">
        <v>28</v>
      </c>
      <c r="L142" t="str">
        <f>IF(SportClimbing[[#This Row],[Height (m)]]&lt;11, "0-10", IF(SportClimbing[[#This Row],[Height (m)]]&lt;16, "11-15", IF(SportClimbing[[#This Row],[Height (m)]]&lt;21, "16-20", IF(SportClimbing[[#This Row],[Height (m)]]&lt;26, "21-25", IF(SportClimbing[[#This Row],[Height (m)]]&lt;31, "26-30", IF(SportClimbing[[#This Row],[Height (m)]]&lt;36, "31-35", "35+"))))))</f>
        <v>26-30</v>
      </c>
      <c r="M142" t="s">
        <v>304</v>
      </c>
      <c r="N142" t="s">
        <v>130</v>
      </c>
      <c r="O142">
        <f>IF(ISNUMBER(SportClimbing[[#This Row],[Total number of tries]])=TRUE, SportClimbing[[#This Row],[Total number of tries]], 1)</f>
        <v>1</v>
      </c>
      <c r="P142" t="str">
        <f>IF(ISNUMBER(SportClimbing[[#This Row],[Total number of tries]])=TRUE, "redpoint", SportClimbing[[#This Row],[Total number of tries]])</f>
        <v>onsight</v>
      </c>
    </row>
    <row r="143" spans="1:16" x14ac:dyDescent="0.2">
      <c r="A143" s="30">
        <f>DATE(SportClimbing[[#This Row],[Year]],_xlfn.XLOOKUP(SportClimbing[[#This Row],[Month]],MONTHS[MONTHS 2],MONTHS[MONTHS 3]),SportClimbing[[#This Row],[Day]])</f>
        <v>44976</v>
      </c>
      <c r="B143" s="30" t="b">
        <f ca="1">AND(SportClimbing[[#This Row],[Date]]&gt;=EOMONTH(TODAY(),-13)+1,SportClimbing[[#This Row],[Date]]&lt;EOMONTH(TODAY(),-1))</f>
        <v>0</v>
      </c>
      <c r="C143">
        <v>19</v>
      </c>
      <c r="D143" t="s">
        <v>152</v>
      </c>
      <c r="E143">
        <v>2023</v>
      </c>
      <c r="F143" t="s">
        <v>321</v>
      </c>
      <c r="G143" t="s">
        <v>21</v>
      </c>
      <c r="H143" t="s">
        <v>262</v>
      </c>
      <c r="I143" t="s">
        <v>43</v>
      </c>
      <c r="J143" t="s">
        <v>320</v>
      </c>
      <c r="K143">
        <v>18</v>
      </c>
      <c r="L143" t="str">
        <f>IF(SportClimbing[[#This Row],[Height (m)]]&lt;11, "0-10", IF(SportClimbing[[#This Row],[Height (m)]]&lt;16, "11-15", IF(SportClimbing[[#This Row],[Height (m)]]&lt;21, "16-20", IF(SportClimbing[[#This Row],[Height (m)]]&lt;26, "21-25", IF(SportClimbing[[#This Row],[Height (m)]]&lt;31, "26-30", IF(SportClimbing[[#This Row],[Height (m)]]&lt;36, "31-35", "35+"))))))</f>
        <v>16-20</v>
      </c>
      <c r="M143" t="s">
        <v>120</v>
      </c>
      <c r="N143">
        <v>2</v>
      </c>
      <c r="O143">
        <f>IF(ISNUMBER(SportClimbing[[#This Row],[Total number of tries]])=TRUE, SportClimbing[[#This Row],[Total number of tries]], 1)</f>
        <v>2</v>
      </c>
      <c r="P143" t="str">
        <f>IF(ISNUMBER(SportClimbing[[#This Row],[Total number of tries]])=TRUE, "redpoint", SportClimbing[[#This Row],[Total number of tries]])</f>
        <v>redpoint</v>
      </c>
    </row>
    <row r="144" spans="1:16" x14ac:dyDescent="0.2">
      <c r="A144" s="30">
        <f>DATE(SportClimbing[[#This Row],[Year]],_xlfn.XLOOKUP(SportClimbing[[#This Row],[Month]],MONTHS[MONTHS 2],MONTHS[MONTHS 3]),SportClimbing[[#This Row],[Day]])</f>
        <v>44976</v>
      </c>
      <c r="B144" s="30" t="b">
        <f ca="1">AND(SportClimbing[[#This Row],[Date]]&gt;=EOMONTH(TODAY(),-13)+1,SportClimbing[[#This Row],[Date]]&lt;EOMONTH(TODAY(),-1))</f>
        <v>0</v>
      </c>
      <c r="C144">
        <v>19</v>
      </c>
      <c r="D144" t="s">
        <v>152</v>
      </c>
      <c r="E144">
        <v>2023</v>
      </c>
      <c r="F144" t="s">
        <v>322</v>
      </c>
      <c r="G144" t="s">
        <v>3</v>
      </c>
      <c r="H144" t="s">
        <v>262</v>
      </c>
      <c r="I144" t="s">
        <v>43</v>
      </c>
      <c r="J144" t="s">
        <v>91</v>
      </c>
      <c r="K144">
        <v>25</v>
      </c>
      <c r="L144" t="str">
        <f>IF(SportClimbing[[#This Row],[Height (m)]]&lt;11, "0-10", IF(SportClimbing[[#This Row],[Height (m)]]&lt;16, "11-15", IF(SportClimbing[[#This Row],[Height (m)]]&lt;21, "16-20", IF(SportClimbing[[#This Row],[Height (m)]]&lt;26, "21-25", IF(SportClimbing[[#This Row],[Height (m)]]&lt;31, "26-30", IF(SportClimbing[[#This Row],[Height (m)]]&lt;36, "31-35", "35+"))))))</f>
        <v>21-25</v>
      </c>
      <c r="M144" t="s">
        <v>371</v>
      </c>
      <c r="N144">
        <v>2</v>
      </c>
      <c r="O144">
        <f>IF(ISNUMBER(SportClimbing[[#This Row],[Total number of tries]])=TRUE, SportClimbing[[#This Row],[Total number of tries]], 1)</f>
        <v>2</v>
      </c>
      <c r="P144" t="str">
        <f>IF(ISNUMBER(SportClimbing[[#This Row],[Total number of tries]])=TRUE, "redpoint", SportClimbing[[#This Row],[Total number of tries]])</f>
        <v>redpoint</v>
      </c>
    </row>
    <row r="145" spans="1:16" x14ac:dyDescent="0.2">
      <c r="A145" s="30">
        <f>DATE(SportClimbing[[#This Row],[Year]],_xlfn.XLOOKUP(SportClimbing[[#This Row],[Month]],MONTHS[MONTHS 2],MONTHS[MONTHS 3]),SportClimbing[[#This Row],[Day]])</f>
        <v>44979</v>
      </c>
      <c r="B145" s="30" t="b">
        <f ca="1">AND(SportClimbing[[#This Row],[Date]]&gt;=EOMONTH(TODAY(),-13)+1,SportClimbing[[#This Row],[Date]]&lt;EOMONTH(TODAY(),-1))</f>
        <v>0</v>
      </c>
      <c r="C145">
        <v>22</v>
      </c>
      <c r="D145" t="s">
        <v>152</v>
      </c>
      <c r="E145">
        <v>2023</v>
      </c>
      <c r="F145" t="s">
        <v>389</v>
      </c>
      <c r="G145" t="s">
        <v>3</v>
      </c>
      <c r="H145" t="s">
        <v>262</v>
      </c>
      <c r="I145" t="s">
        <v>323</v>
      </c>
      <c r="J145" t="s">
        <v>330</v>
      </c>
      <c r="K145">
        <v>18</v>
      </c>
      <c r="L145" t="str">
        <f>IF(SportClimbing[[#This Row],[Height (m)]]&lt;11, "0-10", IF(SportClimbing[[#This Row],[Height (m)]]&lt;16, "11-15", IF(SportClimbing[[#This Row],[Height (m)]]&lt;21, "16-20", IF(SportClimbing[[#This Row],[Height (m)]]&lt;26, "21-25", IF(SportClimbing[[#This Row],[Height (m)]]&lt;31, "26-30", IF(SportClimbing[[#This Row],[Height (m)]]&lt;36, "31-35", "35+"))))))</f>
        <v>16-20</v>
      </c>
      <c r="M145" t="s">
        <v>324</v>
      </c>
      <c r="N145" t="s">
        <v>130</v>
      </c>
      <c r="O145">
        <f>IF(ISNUMBER(SportClimbing[[#This Row],[Total number of tries]])=TRUE, SportClimbing[[#This Row],[Total number of tries]], 1)</f>
        <v>1</v>
      </c>
      <c r="P145" t="str">
        <f>IF(ISNUMBER(SportClimbing[[#This Row],[Total number of tries]])=TRUE, "redpoint", SportClimbing[[#This Row],[Total number of tries]])</f>
        <v>onsight</v>
      </c>
    </row>
    <row r="146" spans="1:16" x14ac:dyDescent="0.2">
      <c r="A146" s="30">
        <f>DATE(SportClimbing[[#This Row],[Year]],_xlfn.XLOOKUP(SportClimbing[[#This Row],[Month]],MONTHS[MONTHS 2],MONTHS[MONTHS 3]),SportClimbing[[#This Row],[Day]])</f>
        <v>44983</v>
      </c>
      <c r="B146" s="30" t="b">
        <f ca="1">AND(SportClimbing[[#This Row],[Date]]&gt;=EOMONTH(TODAY(),-13)+1,SportClimbing[[#This Row],[Date]]&lt;EOMONTH(TODAY(),-1))</f>
        <v>0</v>
      </c>
      <c r="C146">
        <v>26</v>
      </c>
      <c r="D146" t="s">
        <v>152</v>
      </c>
      <c r="E146">
        <v>2023</v>
      </c>
      <c r="F146" t="s">
        <v>326</v>
      </c>
      <c r="G146" t="s">
        <v>3</v>
      </c>
      <c r="H146" t="s">
        <v>262</v>
      </c>
      <c r="I146" t="s">
        <v>126</v>
      </c>
      <c r="J146" t="s">
        <v>328</v>
      </c>
      <c r="K146">
        <v>30</v>
      </c>
      <c r="L146" t="str">
        <f>IF(SportClimbing[[#This Row],[Height (m)]]&lt;11, "0-10", IF(SportClimbing[[#This Row],[Height (m)]]&lt;16, "11-15", IF(SportClimbing[[#This Row],[Height (m)]]&lt;21, "16-20", IF(SportClimbing[[#This Row],[Height (m)]]&lt;26, "21-25", IF(SportClimbing[[#This Row],[Height (m)]]&lt;31, "26-30", IF(SportClimbing[[#This Row],[Height (m)]]&lt;36, "31-35", "35+"))))))</f>
        <v>26-30</v>
      </c>
      <c r="M146" t="s">
        <v>231</v>
      </c>
      <c r="N146" t="s">
        <v>130</v>
      </c>
      <c r="O146">
        <f>IF(ISNUMBER(SportClimbing[[#This Row],[Total number of tries]])=TRUE, SportClimbing[[#This Row],[Total number of tries]], 1)</f>
        <v>1</v>
      </c>
      <c r="P146" t="str">
        <f>IF(ISNUMBER(SportClimbing[[#This Row],[Total number of tries]])=TRUE, "redpoint", SportClimbing[[#This Row],[Total number of tries]])</f>
        <v>onsight</v>
      </c>
    </row>
    <row r="147" spans="1:16" x14ac:dyDescent="0.2">
      <c r="A147" s="30">
        <f>DATE(SportClimbing[[#This Row],[Year]],_xlfn.XLOOKUP(SportClimbing[[#This Row],[Month]],MONTHS[MONTHS 2],MONTHS[MONTHS 3]),SportClimbing[[#This Row],[Day]])</f>
        <v>44983</v>
      </c>
      <c r="B147" s="30" t="b">
        <f ca="1">AND(SportClimbing[[#This Row],[Date]]&gt;=EOMONTH(TODAY(),-13)+1,SportClimbing[[#This Row],[Date]]&lt;EOMONTH(TODAY(),-1))</f>
        <v>0</v>
      </c>
      <c r="C147">
        <v>26</v>
      </c>
      <c r="D147" t="s">
        <v>152</v>
      </c>
      <c r="E147">
        <v>2023</v>
      </c>
      <c r="F147" t="s">
        <v>327</v>
      </c>
      <c r="G147" t="s">
        <v>3</v>
      </c>
      <c r="H147" t="s">
        <v>262</v>
      </c>
      <c r="I147" t="s">
        <v>126</v>
      </c>
      <c r="J147" t="s">
        <v>328</v>
      </c>
      <c r="K147">
        <v>25</v>
      </c>
      <c r="L147" t="str">
        <f>IF(SportClimbing[[#This Row],[Height (m)]]&lt;11, "0-10", IF(SportClimbing[[#This Row],[Height (m)]]&lt;16, "11-15", IF(SportClimbing[[#This Row],[Height (m)]]&lt;21, "16-20", IF(SportClimbing[[#This Row],[Height (m)]]&lt;26, "21-25", IF(SportClimbing[[#This Row],[Height (m)]]&lt;31, "26-30", IF(SportClimbing[[#This Row],[Height (m)]]&lt;36, "31-35", "35+"))))))</f>
        <v>21-25</v>
      </c>
      <c r="M147" t="s">
        <v>120</v>
      </c>
      <c r="N147" t="s">
        <v>11</v>
      </c>
      <c r="O147">
        <f>IF(ISNUMBER(SportClimbing[[#This Row],[Total number of tries]])=TRUE, SportClimbing[[#This Row],[Total number of tries]], 1)</f>
        <v>1</v>
      </c>
      <c r="P147" t="str">
        <f>IF(ISNUMBER(SportClimbing[[#This Row],[Total number of tries]])=TRUE, "redpoint", SportClimbing[[#This Row],[Total number of tries]])</f>
        <v>flash</v>
      </c>
    </row>
    <row r="148" spans="1:16" x14ac:dyDescent="0.2">
      <c r="A148" s="30">
        <f>DATE(SportClimbing[[#This Row],[Year]],_xlfn.XLOOKUP(SportClimbing[[#This Row],[Month]],MONTHS[MONTHS 2],MONTHS[MONTHS 3]),SportClimbing[[#This Row],[Day]])</f>
        <v>44984</v>
      </c>
      <c r="B148" s="30" t="b">
        <f ca="1">AND(SportClimbing[[#This Row],[Date]]&gt;=EOMONTH(TODAY(),-13)+1,SportClimbing[[#This Row],[Date]]&lt;EOMONTH(TODAY(),-1))</f>
        <v>0</v>
      </c>
      <c r="C148">
        <v>27</v>
      </c>
      <c r="D148" t="s">
        <v>152</v>
      </c>
      <c r="E148">
        <v>2023</v>
      </c>
      <c r="F148" t="s">
        <v>329</v>
      </c>
      <c r="G148" t="s">
        <v>3</v>
      </c>
      <c r="H148" t="s">
        <v>262</v>
      </c>
      <c r="I148" t="s">
        <v>126</v>
      </c>
      <c r="J148" t="s">
        <v>380</v>
      </c>
      <c r="K148">
        <v>16</v>
      </c>
      <c r="L148" t="str">
        <f>IF(SportClimbing[[#This Row],[Height (m)]]&lt;11, "0-10", IF(SportClimbing[[#This Row],[Height (m)]]&lt;16, "11-15", IF(SportClimbing[[#This Row],[Height (m)]]&lt;21, "16-20", IF(SportClimbing[[#This Row],[Height (m)]]&lt;26, "21-25", IF(SportClimbing[[#This Row],[Height (m)]]&lt;31, "26-30", IF(SportClimbing[[#This Row],[Height (m)]]&lt;36, "31-35", "35+"))))))</f>
        <v>16-20</v>
      </c>
      <c r="M148" t="s">
        <v>325</v>
      </c>
      <c r="N148" t="s">
        <v>130</v>
      </c>
      <c r="O148">
        <f>IF(ISNUMBER(SportClimbing[[#This Row],[Total number of tries]])=TRUE, SportClimbing[[#This Row],[Total number of tries]], 1)</f>
        <v>1</v>
      </c>
      <c r="P148" t="str">
        <f>IF(ISNUMBER(SportClimbing[[#This Row],[Total number of tries]])=TRUE, "redpoint", SportClimbing[[#This Row],[Total number of tries]])</f>
        <v>onsight</v>
      </c>
    </row>
    <row r="149" spans="1:16" x14ac:dyDescent="0.2">
      <c r="A149" s="30">
        <f>DATE(SportClimbing[[#This Row],[Year]],_xlfn.XLOOKUP(SportClimbing[[#This Row],[Month]],MONTHS[MONTHS 2],MONTHS[MONTHS 3]),SportClimbing[[#This Row],[Day]])</f>
        <v>45009</v>
      </c>
      <c r="B149" s="30" t="b">
        <f ca="1">AND(SportClimbing[[#This Row],[Date]]&gt;=EOMONTH(TODAY(),-13)+1,SportClimbing[[#This Row],[Date]]&lt;EOMONTH(TODAY(),-1))</f>
        <v>0</v>
      </c>
      <c r="C149">
        <v>24</v>
      </c>
      <c r="D149" t="s">
        <v>368</v>
      </c>
      <c r="E149">
        <v>2023</v>
      </c>
      <c r="F149" t="s">
        <v>331</v>
      </c>
      <c r="G149" t="s">
        <v>3</v>
      </c>
      <c r="H149" s="5" t="s">
        <v>298</v>
      </c>
      <c r="I149" s="5" t="s">
        <v>306</v>
      </c>
      <c r="J149" t="s">
        <v>333</v>
      </c>
      <c r="K149">
        <v>22</v>
      </c>
      <c r="L149" t="str">
        <f>IF(SportClimbing[[#This Row],[Height (m)]]&lt;11, "0-10", IF(SportClimbing[[#This Row],[Height (m)]]&lt;16, "11-15", IF(SportClimbing[[#This Row],[Height (m)]]&lt;21, "16-20", IF(SportClimbing[[#This Row],[Height (m)]]&lt;26, "21-25", IF(SportClimbing[[#This Row],[Height (m)]]&lt;31, "26-30", IF(SportClimbing[[#This Row],[Height (m)]]&lt;36, "31-35", "35+"))))))</f>
        <v>21-25</v>
      </c>
      <c r="M149" t="s">
        <v>332</v>
      </c>
      <c r="N149" t="s">
        <v>11</v>
      </c>
      <c r="O149">
        <f>IF(ISNUMBER(SportClimbing[[#This Row],[Total number of tries]])=TRUE, SportClimbing[[#This Row],[Total number of tries]], 1)</f>
        <v>1</v>
      </c>
      <c r="P149" t="str">
        <f>IF(ISNUMBER(SportClimbing[[#This Row],[Total number of tries]])=TRUE, "redpoint", SportClimbing[[#This Row],[Total number of tries]])</f>
        <v>flash</v>
      </c>
    </row>
    <row r="150" spans="1:16" x14ac:dyDescent="0.2">
      <c r="A150" s="30">
        <f>DATE(SportClimbing[[#This Row],[Year]],_xlfn.XLOOKUP(SportClimbing[[#This Row],[Month]],MONTHS[MONTHS 2],MONTHS[MONTHS 3]),SportClimbing[[#This Row],[Day]])</f>
        <v>45073</v>
      </c>
      <c r="B150" s="30" t="b">
        <f ca="1">AND(SportClimbing[[#This Row],[Date]]&gt;=EOMONTH(TODAY(),-13)+1,SportClimbing[[#This Row],[Date]]&lt;EOMONTH(TODAY(),-1))</f>
        <v>0</v>
      </c>
      <c r="C150">
        <v>27</v>
      </c>
      <c r="D150" t="s">
        <v>155</v>
      </c>
      <c r="E150">
        <v>2023</v>
      </c>
      <c r="F150" t="s">
        <v>335</v>
      </c>
      <c r="G150" t="s">
        <v>3</v>
      </c>
      <c r="H150" s="5" t="s">
        <v>298</v>
      </c>
      <c r="I150" t="s">
        <v>334</v>
      </c>
      <c r="J150" t="s">
        <v>335</v>
      </c>
      <c r="K150">
        <v>15</v>
      </c>
      <c r="L150" t="str">
        <f>IF(SportClimbing[[#This Row],[Height (m)]]&lt;11, "0-10", IF(SportClimbing[[#This Row],[Height (m)]]&lt;16, "11-15", IF(SportClimbing[[#This Row],[Height (m)]]&lt;21, "16-20", IF(SportClimbing[[#This Row],[Height (m)]]&lt;26, "21-25", IF(SportClimbing[[#This Row],[Height (m)]]&lt;31, "26-30", IF(SportClimbing[[#This Row],[Height (m)]]&lt;36, "31-35", "35+"))))))</f>
        <v>11-15</v>
      </c>
      <c r="M150" t="s">
        <v>371</v>
      </c>
      <c r="N150">
        <v>2</v>
      </c>
      <c r="O150">
        <f>IF(ISNUMBER(SportClimbing[[#This Row],[Total number of tries]])=TRUE, SportClimbing[[#This Row],[Total number of tries]], 1)</f>
        <v>2</v>
      </c>
      <c r="P150" t="str">
        <f>IF(ISNUMBER(SportClimbing[[#This Row],[Total number of tries]])=TRUE, "redpoint", SportClimbing[[#This Row],[Total number of tries]])</f>
        <v>redpoint</v>
      </c>
    </row>
    <row r="151" spans="1:16" x14ac:dyDescent="0.2">
      <c r="A151" s="30">
        <f>DATE(SportClimbing[[#This Row],[Year]],_xlfn.XLOOKUP(SportClimbing[[#This Row],[Month]],MONTHS[MONTHS 2],MONTHS[MONTHS 3]),SportClimbing[[#This Row],[Day]])</f>
        <v>45094</v>
      </c>
      <c r="B151" s="30" t="b">
        <f ca="1">AND(SportClimbing[[#This Row],[Date]]&gt;=EOMONTH(TODAY(),-13)+1,SportClimbing[[#This Row],[Date]]&lt;EOMONTH(TODAY(),-1))</f>
        <v>1</v>
      </c>
      <c r="C151">
        <v>17</v>
      </c>
      <c r="D151" t="s">
        <v>367</v>
      </c>
      <c r="E151">
        <v>2023</v>
      </c>
      <c r="F151" t="s">
        <v>336</v>
      </c>
      <c r="G151" t="s">
        <v>3</v>
      </c>
      <c r="H151" s="5" t="s">
        <v>298</v>
      </c>
      <c r="I151" t="s">
        <v>343</v>
      </c>
      <c r="J151" t="s">
        <v>337</v>
      </c>
      <c r="K151">
        <v>18</v>
      </c>
      <c r="L151" t="str">
        <f>IF(SportClimbing[[#This Row],[Height (m)]]&lt;11, "0-10", IF(SportClimbing[[#This Row],[Height (m)]]&lt;16, "11-15", IF(SportClimbing[[#This Row],[Height (m)]]&lt;21, "16-20", IF(SportClimbing[[#This Row],[Height (m)]]&lt;26, "21-25", IF(SportClimbing[[#This Row],[Height (m)]]&lt;31, "26-30", IF(SportClimbing[[#This Row],[Height (m)]]&lt;36, "31-35", "35+"))))))</f>
        <v>16-20</v>
      </c>
      <c r="M151" t="s">
        <v>371</v>
      </c>
      <c r="N151">
        <v>2</v>
      </c>
      <c r="O151">
        <f>IF(ISNUMBER(SportClimbing[[#This Row],[Total number of tries]])=TRUE, SportClimbing[[#This Row],[Total number of tries]], 1)</f>
        <v>2</v>
      </c>
      <c r="P151" t="str">
        <f>IF(ISNUMBER(SportClimbing[[#This Row],[Total number of tries]])=TRUE, "redpoint", SportClimbing[[#This Row],[Total number of tries]])</f>
        <v>redpoint</v>
      </c>
    </row>
    <row r="152" spans="1:16" x14ac:dyDescent="0.2">
      <c r="A152" s="30">
        <f>DATE(SportClimbing[[#This Row],[Year]],_xlfn.XLOOKUP(SportClimbing[[#This Row],[Month]],MONTHS[MONTHS 2],MONTHS[MONTHS 3]),SportClimbing[[#This Row],[Day]])</f>
        <v>45110</v>
      </c>
      <c r="B152" s="30" t="b">
        <f ca="1">AND(SportClimbing[[#This Row],[Date]]&gt;=EOMONTH(TODAY(),-13)+1,SportClimbing[[#This Row],[Date]]&lt;EOMONTH(TODAY(),-1))</f>
        <v>1</v>
      </c>
      <c r="C152">
        <v>3</v>
      </c>
      <c r="D152" t="s">
        <v>366</v>
      </c>
      <c r="E152">
        <v>2023</v>
      </c>
      <c r="F152" t="s">
        <v>340</v>
      </c>
      <c r="G152" t="s">
        <v>3</v>
      </c>
      <c r="H152" s="5" t="s">
        <v>298</v>
      </c>
      <c r="I152" t="s">
        <v>381</v>
      </c>
      <c r="J152" t="s">
        <v>342</v>
      </c>
      <c r="K152">
        <v>20</v>
      </c>
      <c r="L152" t="str">
        <f>IF(SportClimbing[[#This Row],[Height (m)]]&lt;11, "0-10", IF(SportClimbing[[#This Row],[Height (m)]]&lt;16, "11-15", IF(SportClimbing[[#This Row],[Height (m)]]&lt;21, "16-20", IF(SportClimbing[[#This Row],[Height (m)]]&lt;26, "21-25", IF(SportClimbing[[#This Row],[Height (m)]]&lt;31, "26-30", IF(SportClimbing[[#This Row],[Height (m)]]&lt;36, "31-35", "35+"))))))</f>
        <v>16-20</v>
      </c>
      <c r="M152" t="s">
        <v>338</v>
      </c>
      <c r="N152">
        <v>2</v>
      </c>
      <c r="O152">
        <f>IF(ISNUMBER(SportClimbing[[#This Row],[Total number of tries]])=TRUE, SportClimbing[[#This Row],[Total number of tries]], 1)</f>
        <v>2</v>
      </c>
      <c r="P152" t="str">
        <f>IF(ISNUMBER(SportClimbing[[#This Row],[Total number of tries]])=TRUE, "redpoint", SportClimbing[[#This Row],[Total number of tries]])</f>
        <v>redpoint</v>
      </c>
    </row>
    <row r="153" spans="1:16" x14ac:dyDescent="0.2">
      <c r="A153" s="30">
        <f>DATE(SportClimbing[[#This Row],[Year]],_xlfn.XLOOKUP(SportClimbing[[#This Row],[Month]],MONTHS[MONTHS 2],MONTHS[MONTHS 3]),SportClimbing[[#This Row],[Day]])</f>
        <v>45110</v>
      </c>
      <c r="B153" s="30" t="b">
        <f ca="1">AND(SportClimbing[[#This Row],[Date]]&gt;=EOMONTH(TODAY(),-13)+1,SportClimbing[[#This Row],[Date]]&lt;EOMONTH(TODAY(),-1))</f>
        <v>1</v>
      </c>
      <c r="C153">
        <v>3</v>
      </c>
      <c r="D153" t="s">
        <v>366</v>
      </c>
      <c r="E153">
        <v>2023</v>
      </c>
      <c r="F153" t="s">
        <v>341</v>
      </c>
      <c r="G153" t="s">
        <v>3</v>
      </c>
      <c r="H153" s="5" t="s">
        <v>298</v>
      </c>
      <c r="I153" t="s">
        <v>381</v>
      </c>
      <c r="J153" t="s">
        <v>342</v>
      </c>
      <c r="K153">
        <v>10</v>
      </c>
      <c r="L153" t="str">
        <f>IF(SportClimbing[[#This Row],[Height (m)]]&lt;11, "0-10", IF(SportClimbing[[#This Row],[Height (m)]]&lt;16, "11-15", IF(SportClimbing[[#This Row],[Height (m)]]&lt;21, "16-20", IF(SportClimbing[[#This Row],[Height (m)]]&lt;26, "21-25", IF(SportClimbing[[#This Row],[Height (m)]]&lt;31, "26-30", IF(SportClimbing[[#This Row],[Height (m)]]&lt;36, "31-35", "35+"))))))</f>
        <v>0-10</v>
      </c>
      <c r="M153" t="s">
        <v>338</v>
      </c>
      <c r="N153">
        <v>2</v>
      </c>
      <c r="O153">
        <f>IF(ISNUMBER(SportClimbing[[#This Row],[Total number of tries]])=TRUE, SportClimbing[[#This Row],[Total number of tries]], 1)</f>
        <v>2</v>
      </c>
      <c r="P153" t="str">
        <f>IF(ISNUMBER(SportClimbing[[#This Row],[Total number of tries]])=TRUE, "redpoint", SportClimbing[[#This Row],[Total number of tries]])</f>
        <v>redpoint</v>
      </c>
    </row>
    <row r="154" spans="1:16" x14ac:dyDescent="0.2">
      <c r="A154" s="30">
        <f>DATE(SportClimbing[[#This Row],[Year]],_xlfn.XLOOKUP(SportClimbing[[#This Row],[Month]],MONTHS[MONTHS 2],MONTHS[MONTHS 3]),SportClimbing[[#This Row],[Day]])</f>
        <v>45110</v>
      </c>
      <c r="B154" s="30" t="b">
        <f ca="1">AND(SportClimbing[[#This Row],[Date]]&gt;=EOMONTH(TODAY(),-13)+1,SportClimbing[[#This Row],[Date]]&lt;EOMONTH(TODAY(),-1))</f>
        <v>1</v>
      </c>
      <c r="C154">
        <v>3</v>
      </c>
      <c r="D154" t="s">
        <v>366</v>
      </c>
      <c r="E154">
        <v>2023</v>
      </c>
      <c r="F154" s="6" t="s">
        <v>339</v>
      </c>
      <c r="G154" t="s">
        <v>3</v>
      </c>
      <c r="H154" s="5" t="s">
        <v>298</v>
      </c>
      <c r="I154" t="s">
        <v>381</v>
      </c>
      <c r="J154" t="s">
        <v>342</v>
      </c>
      <c r="K154">
        <v>20</v>
      </c>
      <c r="L154" t="str">
        <f>IF(SportClimbing[[#This Row],[Height (m)]]&lt;11, "0-10", IF(SportClimbing[[#This Row],[Height (m)]]&lt;16, "11-15", IF(SportClimbing[[#This Row],[Height (m)]]&lt;21, "16-20", IF(SportClimbing[[#This Row],[Height (m)]]&lt;26, "21-25", IF(SportClimbing[[#This Row],[Height (m)]]&lt;31, "26-30", IF(SportClimbing[[#This Row],[Height (m)]]&lt;36, "31-35", "35+"))))))</f>
        <v>16-20</v>
      </c>
      <c r="M154" t="s">
        <v>338</v>
      </c>
      <c r="N154">
        <v>2</v>
      </c>
      <c r="O154">
        <f>IF(ISNUMBER(SportClimbing[[#This Row],[Total number of tries]])=TRUE, SportClimbing[[#This Row],[Total number of tries]], 1)</f>
        <v>2</v>
      </c>
      <c r="P154" t="str">
        <f>IF(ISNUMBER(SportClimbing[[#This Row],[Total number of tries]])=TRUE, "redpoint", SportClimbing[[#This Row],[Total number of tries]])</f>
        <v>redpoint</v>
      </c>
    </row>
    <row r="155" spans="1:16" x14ac:dyDescent="0.2">
      <c r="A155" s="30">
        <f>DATE(SportClimbing[[#This Row],[Year]],_xlfn.XLOOKUP(SportClimbing[[#This Row],[Month]],MONTHS[MONTHS 2],MONTHS[MONTHS 3]),SportClimbing[[#This Row],[Day]])</f>
        <v>45186</v>
      </c>
      <c r="B155" s="30" t="b">
        <f ca="1">AND(SportClimbing[[#This Row],[Date]]&gt;=EOMONTH(TODAY(),-13)+1,SportClimbing[[#This Row],[Date]]&lt;EOMONTH(TODAY(),-1))</f>
        <v>1</v>
      </c>
      <c r="C155">
        <v>17</v>
      </c>
      <c r="D155" t="s">
        <v>159</v>
      </c>
      <c r="E155">
        <v>2023</v>
      </c>
      <c r="F155" t="s">
        <v>344</v>
      </c>
      <c r="G155" t="s">
        <v>3</v>
      </c>
      <c r="H155" s="5" t="s">
        <v>298</v>
      </c>
      <c r="I155" t="s">
        <v>343</v>
      </c>
      <c r="J155" t="s">
        <v>337</v>
      </c>
      <c r="K155">
        <v>12</v>
      </c>
      <c r="L155" t="str">
        <f>IF(SportClimbing[[#This Row],[Height (m)]]&lt;11, "0-10", IF(SportClimbing[[#This Row],[Height (m)]]&lt;16, "11-15", IF(SportClimbing[[#This Row],[Height (m)]]&lt;21, "16-20", IF(SportClimbing[[#This Row],[Height (m)]]&lt;26, "21-25", IF(SportClimbing[[#This Row],[Height (m)]]&lt;31, "26-30", IF(SportClimbing[[#This Row],[Height (m)]]&lt;36, "31-35", "35+"))))))</f>
        <v>11-15</v>
      </c>
      <c r="M155" t="s">
        <v>332</v>
      </c>
      <c r="N155">
        <v>3</v>
      </c>
      <c r="O155">
        <f>IF(ISNUMBER(SportClimbing[[#This Row],[Total number of tries]])=TRUE, SportClimbing[[#This Row],[Total number of tries]], 1)</f>
        <v>3</v>
      </c>
      <c r="P155" t="str">
        <f>IF(ISNUMBER(SportClimbing[[#This Row],[Total number of tries]])=TRUE, "redpoint", SportClimbing[[#This Row],[Total number of tries]])</f>
        <v>redpoint</v>
      </c>
    </row>
    <row r="156" spans="1:16" x14ac:dyDescent="0.2">
      <c r="A156" s="30">
        <f>DATE(SportClimbing[[#This Row],[Year]],_xlfn.XLOOKUP(SportClimbing[[#This Row],[Month]],MONTHS[MONTHS 2],MONTHS[MONTHS 3]),SportClimbing[[#This Row],[Day]])</f>
        <v>45227</v>
      </c>
      <c r="B156" s="30" t="b">
        <f ca="1">AND(SportClimbing[[#This Row],[Date]]&gt;=EOMONTH(TODAY(),-13)+1,SportClimbing[[#This Row],[Date]]&lt;EOMONTH(TODAY(),-1))</f>
        <v>1</v>
      </c>
      <c r="C156">
        <v>28</v>
      </c>
      <c r="D156" t="s">
        <v>162</v>
      </c>
      <c r="E156">
        <v>2023</v>
      </c>
      <c r="F156" t="s">
        <v>376</v>
      </c>
      <c r="G156" t="s">
        <v>3</v>
      </c>
      <c r="H156" s="5" t="s">
        <v>298</v>
      </c>
      <c r="I156" t="s">
        <v>311</v>
      </c>
      <c r="J156" t="s">
        <v>372</v>
      </c>
      <c r="K156">
        <v>18</v>
      </c>
      <c r="L156" t="str">
        <f>IF(SportClimbing[[#This Row],[Height (m)]]&lt;11, "0-10", IF(SportClimbing[[#This Row],[Height (m)]]&lt;16, "11-15", IF(SportClimbing[[#This Row],[Height (m)]]&lt;21, "16-20", IF(SportClimbing[[#This Row],[Height (m)]]&lt;26, "21-25", IF(SportClimbing[[#This Row],[Height (m)]]&lt;31, "26-30", IF(SportClimbing[[#This Row],[Height (m)]]&lt;36, "31-35", "35+"))))))</f>
        <v>16-20</v>
      </c>
      <c r="M156" t="s">
        <v>375</v>
      </c>
      <c r="N156">
        <v>2</v>
      </c>
      <c r="O156">
        <f>IF(ISNUMBER(SportClimbing[[#This Row],[Total number of tries]])=TRUE, SportClimbing[[#This Row],[Total number of tries]], 1)</f>
        <v>2</v>
      </c>
      <c r="P156" t="str">
        <f>IF(ISNUMBER(SportClimbing[[#This Row],[Total number of tries]])=TRUE, "redpoint", SportClimbing[[#This Row],[Total number of tries]])</f>
        <v>redpoint</v>
      </c>
    </row>
    <row r="157" spans="1:16" x14ac:dyDescent="0.2">
      <c r="A157" s="30">
        <f>DATE(SportClimbing[[#This Row],[Year]],_xlfn.XLOOKUP(SportClimbing[[#This Row],[Month]],MONTHS[MONTHS 2],MONTHS[MONTHS 3]),SportClimbing[[#This Row],[Day]])</f>
        <v>45234</v>
      </c>
      <c r="B157" s="30" t="b">
        <f ca="1">AND(SportClimbing[[#This Row],[Date]]&gt;=EOMONTH(TODAY(),-13)+1,SportClimbing[[#This Row],[Date]]&lt;EOMONTH(TODAY(),-1))</f>
        <v>1</v>
      </c>
      <c r="C157">
        <v>4</v>
      </c>
      <c r="D157" t="s">
        <v>160</v>
      </c>
      <c r="E157">
        <v>2023</v>
      </c>
      <c r="F157" t="s">
        <v>377</v>
      </c>
      <c r="G157" t="s">
        <v>3</v>
      </c>
      <c r="H157" s="5" t="s">
        <v>298</v>
      </c>
      <c r="I157" t="s">
        <v>373</v>
      </c>
      <c r="J157" t="s">
        <v>374</v>
      </c>
      <c r="K157">
        <v>15</v>
      </c>
      <c r="L157" t="str">
        <f>IF(SportClimbing[[#This Row],[Height (m)]]&lt;11, "0-10", IF(SportClimbing[[#This Row],[Height (m)]]&lt;16, "11-15", IF(SportClimbing[[#This Row],[Height (m)]]&lt;21, "16-20", IF(SportClimbing[[#This Row],[Height (m)]]&lt;26, "21-25", IF(SportClimbing[[#This Row],[Height (m)]]&lt;31, "26-30", IF(SportClimbing[[#This Row],[Height (m)]]&lt;36, "31-35", "35+"))))))</f>
        <v>11-15</v>
      </c>
      <c r="M157" t="s">
        <v>375</v>
      </c>
      <c r="N157">
        <v>2</v>
      </c>
      <c r="O157">
        <f>IF(ISNUMBER(SportClimbing[[#This Row],[Total number of tries]])=TRUE, SportClimbing[[#This Row],[Total number of tries]], 1)</f>
        <v>2</v>
      </c>
      <c r="P157" t="str">
        <f>IF(ISNUMBER(SportClimbing[[#This Row],[Total number of tries]])=TRUE, "redpoint", SportClimbing[[#This Row],[Total number of tries]])</f>
        <v>redpoint</v>
      </c>
    </row>
    <row r="158" spans="1:16" x14ac:dyDescent="0.2">
      <c r="A158" s="30">
        <f>DATE(SportClimbing[[#This Row],[Year]],_xlfn.XLOOKUP(SportClimbing[[#This Row],[Month]],MONTHS[MONTHS 2],MONTHS[MONTHS 3]),SportClimbing[[#This Row],[Day]])</f>
        <v>45234</v>
      </c>
      <c r="B158" s="30" t="b">
        <f ca="1">AND(SportClimbing[[#This Row],[Date]]&gt;=EOMONTH(TODAY(),-13)+1,SportClimbing[[#This Row],[Date]]&lt;EOMONTH(TODAY(),-1))</f>
        <v>1</v>
      </c>
      <c r="C158">
        <v>4</v>
      </c>
      <c r="D158" t="s">
        <v>160</v>
      </c>
      <c r="E158">
        <v>2023</v>
      </c>
      <c r="F158" t="s">
        <v>378</v>
      </c>
      <c r="G158" t="s">
        <v>3</v>
      </c>
      <c r="H158" s="5" t="s">
        <v>298</v>
      </c>
      <c r="I158" t="s">
        <v>373</v>
      </c>
      <c r="J158" t="s">
        <v>374</v>
      </c>
      <c r="K158">
        <v>10</v>
      </c>
      <c r="L158" t="str">
        <f>IF(SportClimbing[[#This Row],[Height (m)]]&lt;11, "0-10", IF(SportClimbing[[#This Row],[Height (m)]]&lt;16, "11-15", IF(SportClimbing[[#This Row],[Height (m)]]&lt;21, "16-20", IF(SportClimbing[[#This Row],[Height (m)]]&lt;26, "21-25", IF(SportClimbing[[#This Row],[Height (m)]]&lt;31, "26-30", IF(SportClimbing[[#This Row],[Height (m)]]&lt;36, "31-35", "35+"))))))</f>
        <v>0-10</v>
      </c>
      <c r="M158" t="s">
        <v>375</v>
      </c>
      <c r="N158">
        <v>3</v>
      </c>
      <c r="O158">
        <f>IF(ISNUMBER(SportClimbing[[#This Row],[Total number of tries]])=TRUE, SportClimbing[[#This Row],[Total number of tries]], 1)</f>
        <v>3</v>
      </c>
      <c r="P158" t="str">
        <f>IF(ISNUMBER(SportClimbing[[#This Row],[Total number of tries]])=TRUE, "redpoint", SportClimbing[[#This Row],[Total number of tries]])</f>
        <v>redpoint</v>
      </c>
    </row>
    <row r="159" spans="1:16" x14ac:dyDescent="0.2">
      <c r="A159" s="30">
        <f>DATE(SportClimbing[[#This Row],[Year]],_xlfn.XLOOKUP(SportClimbing[[#This Row],[Month]],MONTHS[MONTHS 2],MONTHS[MONTHS 3]),SportClimbing[[#This Row],[Day]])</f>
        <v>45319</v>
      </c>
      <c r="B159" s="30" t="b">
        <f ca="1">AND(SportClimbing[[#This Row],[Date]]&gt;=EOMONTH(TODAY(),-13)+1,SportClimbing[[#This Row],[Date]]&lt;EOMONTH(TODAY(),-1))</f>
        <v>1</v>
      </c>
      <c r="C159">
        <v>28</v>
      </c>
      <c r="D159" t="s">
        <v>151</v>
      </c>
      <c r="E159">
        <v>2024</v>
      </c>
      <c r="F159" t="s">
        <v>384</v>
      </c>
      <c r="G159" t="s">
        <v>3</v>
      </c>
      <c r="H159" t="s">
        <v>298</v>
      </c>
      <c r="I159" s="5" t="s">
        <v>306</v>
      </c>
      <c r="J159" t="s">
        <v>333</v>
      </c>
      <c r="K159">
        <v>22</v>
      </c>
      <c r="L159" t="str">
        <f>IF(SportClimbing[[#This Row],[Height (m)]]&lt;11, "0-10", IF(SportClimbing[[#This Row],[Height (m)]]&lt;16, "11-15", IF(SportClimbing[[#This Row],[Height (m)]]&lt;21, "16-20", IF(SportClimbing[[#This Row],[Height (m)]]&lt;26, "21-25", IF(SportClimbing[[#This Row],[Height (m)]]&lt;31, "26-30", IF(SportClimbing[[#This Row],[Height (m)]]&lt;36, "31-35", "35+"))))))</f>
        <v>21-25</v>
      </c>
      <c r="M159" t="s">
        <v>332</v>
      </c>
      <c r="N159">
        <v>6</v>
      </c>
      <c r="O159">
        <f>IF(ISNUMBER(SportClimbing[[#This Row],[Total number of tries]])=TRUE, SportClimbing[[#This Row],[Total number of tries]], 1)</f>
        <v>6</v>
      </c>
      <c r="P159" t="str">
        <f>IF(ISNUMBER(SportClimbing[[#This Row],[Total number of tries]])=TRUE, "redpoint", SportClimbing[[#This Row],[Total number of tries]])</f>
        <v>redpoint</v>
      </c>
    </row>
    <row r="160" spans="1:16" x14ac:dyDescent="0.2">
      <c r="A160" s="30">
        <f>DATE(SportClimbing[[#This Row],[Year]],_xlfn.XLOOKUP(SportClimbing[[#This Row],[Month]],MONTHS[MONTHS 2],MONTHS[MONTHS 3]),SportClimbing[[#This Row],[Day]])</f>
        <v>45361</v>
      </c>
      <c r="B160" s="30" t="b">
        <f ca="1">AND(SportClimbing[[#This Row],[Date]]&gt;=EOMONTH(TODAY(),-13)+1,SportClimbing[[#This Row],[Date]]&lt;EOMONTH(TODAY(),-1))</f>
        <v>1</v>
      </c>
      <c r="C160">
        <v>10</v>
      </c>
      <c r="D160" t="s">
        <v>368</v>
      </c>
      <c r="E160">
        <v>2024</v>
      </c>
      <c r="F160" t="s">
        <v>385</v>
      </c>
      <c r="G160" t="s">
        <v>21</v>
      </c>
      <c r="H160" t="s">
        <v>298</v>
      </c>
      <c r="I160" s="5" t="s">
        <v>306</v>
      </c>
      <c r="J160" t="s">
        <v>307</v>
      </c>
      <c r="K160">
        <v>22</v>
      </c>
      <c r="L160" t="str">
        <f>IF(SportClimbing[[#This Row],[Height (m)]]&lt;11, "0-10", IF(SportClimbing[[#This Row],[Height (m)]]&lt;16, "11-15", IF(SportClimbing[[#This Row],[Height (m)]]&lt;21, "16-20", IF(SportClimbing[[#This Row],[Height (m)]]&lt;26, "21-25", IF(SportClimbing[[#This Row],[Height (m)]]&lt;31, "26-30", IF(SportClimbing[[#This Row],[Height (m)]]&lt;36, "31-35", "35+"))))))</f>
        <v>21-25</v>
      </c>
      <c r="M160" t="s">
        <v>371</v>
      </c>
      <c r="N160">
        <v>2</v>
      </c>
      <c r="O160">
        <f>IF(ISNUMBER(SportClimbing[[#This Row],[Total number of tries]])=TRUE, SportClimbing[[#This Row],[Total number of tries]], 1)</f>
        <v>2</v>
      </c>
      <c r="P160" t="str">
        <f>IF(ISNUMBER(SportClimbing[[#This Row],[Total number of tries]])=TRUE, "redpoint", SportClimbing[[#This Row],[Total number of tries]])</f>
        <v>redpoint</v>
      </c>
    </row>
    <row r="161" spans="1:16" x14ac:dyDescent="0.2">
      <c r="A161" s="30">
        <f>DATE(SportClimbing[[#This Row],[Year]],_xlfn.XLOOKUP(SportClimbing[[#This Row],[Month]],MONTHS[MONTHS 2],MONTHS[MONTHS 3]),SportClimbing[[#This Row],[Day]])</f>
        <v>45371</v>
      </c>
      <c r="B161" s="30" t="b">
        <f ca="1">AND(SportClimbing[[#This Row],[Date]]&gt;=EOMONTH(TODAY(),-13)+1,SportClimbing[[#This Row],[Date]]&lt;EOMONTH(TODAY(),-1))</f>
        <v>1</v>
      </c>
      <c r="C161">
        <v>20</v>
      </c>
      <c r="D161" t="s">
        <v>368</v>
      </c>
      <c r="E161">
        <v>2024</v>
      </c>
      <c r="F161" t="s">
        <v>386</v>
      </c>
      <c r="G161" t="s">
        <v>3</v>
      </c>
      <c r="H161" t="s">
        <v>298</v>
      </c>
      <c r="I161" s="5" t="s">
        <v>306</v>
      </c>
      <c r="J161" t="s">
        <v>333</v>
      </c>
      <c r="K161">
        <v>24</v>
      </c>
      <c r="L161" t="str">
        <f>IF(SportClimbing[[#This Row],[Height (m)]]&lt;11, "0-10", IF(SportClimbing[[#This Row],[Height (m)]]&lt;16, "11-15", IF(SportClimbing[[#This Row],[Height (m)]]&lt;21, "16-20", IF(SportClimbing[[#This Row],[Height (m)]]&lt;26, "21-25", IF(SportClimbing[[#This Row],[Height (m)]]&lt;31, "26-30", IF(SportClimbing[[#This Row],[Height (m)]]&lt;36, "31-35", "35+"))))))</f>
        <v>21-25</v>
      </c>
      <c r="M161" t="s">
        <v>332</v>
      </c>
      <c r="N161" t="s">
        <v>11</v>
      </c>
      <c r="O161">
        <f>IF(ISNUMBER(SportClimbing[[#This Row],[Total number of tries]])=TRUE, SportClimbing[[#This Row],[Total number of tries]], 1)</f>
        <v>1</v>
      </c>
      <c r="P161" t="str">
        <f>IF(ISNUMBER(SportClimbing[[#This Row],[Total number of tries]])=TRUE, "redpoint", SportClimbing[[#This Row],[Total number of tries]])</f>
        <v>flash</v>
      </c>
    </row>
    <row r="162" spans="1:16" x14ac:dyDescent="0.2">
      <c r="A162" s="30">
        <f>DATE(SportClimbing[[#This Row],[Year]],_xlfn.XLOOKUP(SportClimbing[[#This Row],[Month]],MONTHS[MONTHS 2],MONTHS[MONTHS 3]),SportClimbing[[#This Row],[Day]])</f>
        <v>45391</v>
      </c>
      <c r="B162" s="30" t="b">
        <f ca="1">AND(SportClimbing[[#This Row],[Date]]&gt;=EOMONTH(TODAY(),-13)+1,SportClimbing[[#This Row],[Date]]&lt;EOMONTH(TODAY(),-1))</f>
        <v>1</v>
      </c>
      <c r="C162">
        <v>9</v>
      </c>
      <c r="D162" t="s">
        <v>369</v>
      </c>
      <c r="E162">
        <v>2024</v>
      </c>
      <c r="F162" t="s">
        <v>387</v>
      </c>
      <c r="G162" t="s">
        <v>3</v>
      </c>
      <c r="H162" t="s">
        <v>298</v>
      </c>
      <c r="I162" s="5" t="s">
        <v>306</v>
      </c>
      <c r="J162" t="s">
        <v>333</v>
      </c>
      <c r="K162">
        <v>18</v>
      </c>
      <c r="L162" t="str">
        <f>IF(SportClimbing[[#This Row],[Height (m)]]&lt;11, "0-10", IF(SportClimbing[[#This Row],[Height (m)]]&lt;16, "11-15", IF(SportClimbing[[#This Row],[Height (m)]]&lt;21, "16-20", IF(SportClimbing[[#This Row],[Height (m)]]&lt;26, "21-25", IF(SportClimbing[[#This Row],[Height (m)]]&lt;31, "26-30", IF(SportClimbing[[#This Row],[Height (m)]]&lt;36, "31-35", "35+"))))))</f>
        <v>16-20</v>
      </c>
      <c r="M162" t="s">
        <v>332</v>
      </c>
      <c r="N162">
        <v>3</v>
      </c>
      <c r="O162">
        <f>IF(ISNUMBER(SportClimbing[[#This Row],[Total number of tries]])=TRUE, SportClimbing[[#This Row],[Total number of tries]], 1)</f>
        <v>3</v>
      </c>
      <c r="P162" t="str">
        <f>IF(ISNUMBER(SportClimbing[[#This Row],[Total number of tries]])=TRUE, "redpoint", SportClimbing[[#This Row],[Total number of tries]])</f>
        <v>redpoint</v>
      </c>
    </row>
    <row r="163" spans="1:16" x14ac:dyDescent="0.2">
      <c r="A163" s="30">
        <f>DATE(SportClimbing[[#This Row],[Year]],_xlfn.XLOOKUP(SportClimbing[[#This Row],[Month]],MONTHS[MONTHS 2],MONTHS[MONTHS 3]),SportClimbing[[#This Row],[Day]])</f>
        <v>45391</v>
      </c>
      <c r="B163" s="30" t="b">
        <f ca="1">AND(SportClimbing[[#This Row],[Date]]&gt;=EOMONTH(TODAY(),-13)+1,SportClimbing[[#This Row],[Date]]&lt;EOMONTH(TODAY(),-1))</f>
        <v>1</v>
      </c>
      <c r="C163">
        <v>9</v>
      </c>
      <c r="D163" t="s">
        <v>369</v>
      </c>
      <c r="E163">
        <v>2024</v>
      </c>
      <c r="F163" t="s">
        <v>388</v>
      </c>
      <c r="G163" t="s">
        <v>3</v>
      </c>
      <c r="H163" t="s">
        <v>298</v>
      </c>
      <c r="I163" s="5" t="s">
        <v>306</v>
      </c>
      <c r="J163" t="s">
        <v>333</v>
      </c>
      <c r="K163">
        <v>20</v>
      </c>
      <c r="L163" t="str">
        <f>IF(SportClimbing[[#This Row],[Height (m)]]&lt;11, "0-10", IF(SportClimbing[[#This Row],[Height (m)]]&lt;16, "11-15", IF(SportClimbing[[#This Row],[Height (m)]]&lt;21, "16-20", IF(SportClimbing[[#This Row],[Height (m)]]&lt;26, "21-25", IF(SportClimbing[[#This Row],[Height (m)]]&lt;31, "26-30", IF(SportClimbing[[#This Row],[Height (m)]]&lt;36, "31-35", "35+"))))))</f>
        <v>16-20</v>
      </c>
      <c r="M163" t="s">
        <v>332</v>
      </c>
      <c r="N163">
        <v>2</v>
      </c>
      <c r="O163">
        <f>IF(ISNUMBER(SportClimbing[[#This Row],[Total number of tries]])=TRUE, SportClimbing[[#This Row],[Total number of tries]], 1)</f>
        <v>2</v>
      </c>
      <c r="P163" t="str">
        <f>IF(ISNUMBER(SportClimbing[[#This Row],[Total number of tries]])=TRUE, "redpoint", SportClimbing[[#This Row],[Total number of tries]])</f>
        <v>redpoint</v>
      </c>
    </row>
    <row r="164" spans="1:16" x14ac:dyDescent="0.2">
      <c r="A164" s="30">
        <f>DATE(SportClimbing[[#This Row],[Year]],_xlfn.XLOOKUP(SportClimbing[[#This Row],[Month]],MONTHS[MONTHS 2],MONTHS[MONTHS 3]),SportClimbing[[#This Row],[Day]])</f>
        <v>45413</v>
      </c>
      <c r="B164" s="30" t="b">
        <f ca="1">AND(SportClimbing[[#This Row],[Date]]&gt;=EOMONTH(TODAY(),-13)+1,SportClimbing[[#This Row],[Date]]&lt;EOMONTH(TODAY(),-1))</f>
        <v>1</v>
      </c>
      <c r="C164">
        <v>1</v>
      </c>
      <c r="D164" t="s">
        <v>155</v>
      </c>
      <c r="E164">
        <v>2024</v>
      </c>
      <c r="F164" t="s">
        <v>390</v>
      </c>
      <c r="G164" t="s">
        <v>21</v>
      </c>
      <c r="H164" t="s">
        <v>391</v>
      </c>
      <c r="I164" t="s">
        <v>392</v>
      </c>
      <c r="J164" t="s">
        <v>392</v>
      </c>
      <c r="K164">
        <v>22</v>
      </c>
      <c r="L164" t="str">
        <f>IF(SportClimbing[[#This Row],[Height (m)]]&lt;11, "0-10", IF(SportClimbing[[#This Row],[Height (m)]]&lt;16, "11-15", IF(SportClimbing[[#This Row],[Height (m)]]&lt;21, "16-20", IF(SportClimbing[[#This Row],[Height (m)]]&lt;26, "21-25", IF(SportClimbing[[#This Row],[Height (m)]]&lt;31, "26-30", IF(SportClimbing[[#This Row],[Height (m)]]&lt;36, "31-35", "35+"))))))</f>
        <v>21-25</v>
      </c>
      <c r="M164" t="s">
        <v>393</v>
      </c>
      <c r="N164">
        <v>2</v>
      </c>
      <c r="O164">
        <f>IF(ISNUMBER(SportClimbing[[#This Row],[Total number of tries]])=TRUE, SportClimbing[[#This Row],[Total number of tries]], 1)</f>
        <v>2</v>
      </c>
      <c r="P164" t="str">
        <f>IF(ISNUMBER(SportClimbing[[#This Row],[Total number of tries]])=TRUE, "redpoint", SportClimbing[[#This Row],[Total number of tries]])</f>
        <v>redpoint</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E5B40-F163-49B0-B208-8FE9E6886035}">
  <sheetPr>
    <tabColor rgb="FF00B0F0"/>
    <pageSetUpPr fitToPage="1"/>
  </sheetPr>
  <dimension ref="A1:A4"/>
  <sheetViews>
    <sheetView showGridLines="0" tabSelected="1" zoomScaleNormal="100" workbookViewId="0">
      <selection activeCell="AB13" sqref="AB13"/>
    </sheetView>
  </sheetViews>
  <sheetFormatPr defaultRowHeight="12.75" x14ac:dyDescent="0.2"/>
  <cols>
    <col min="1" max="1" width="6" style="3" customWidth="1"/>
    <col min="2" max="16384" width="9.140625" style="3"/>
  </cols>
  <sheetData>
    <row r="1" s="17" customFormat="1" x14ac:dyDescent="0.2"/>
    <row r="2" s="17" customFormat="1" x14ac:dyDescent="0.2"/>
    <row r="3" s="17" customFormat="1" x14ac:dyDescent="0.2"/>
    <row r="4" s="17" customFormat="1" x14ac:dyDescent="0.2"/>
  </sheetData>
  <pageMargins left="0.25" right="0.25" top="0.75" bottom="0.75" header="0.3" footer="0.3"/>
  <pageSetup paperSize="8" scale="85" orientation="landscape"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C2933-BCCC-41BA-ADF6-9C9561906489}">
  <sheetPr>
    <tabColor theme="7" tint="0.59999389629810485"/>
  </sheetPr>
  <dimension ref="A2:Z72"/>
  <sheetViews>
    <sheetView workbookViewId="0">
      <selection activeCell="H33" sqref="H33"/>
    </sheetView>
  </sheetViews>
  <sheetFormatPr defaultRowHeight="12.75" x14ac:dyDescent="0.2"/>
  <cols>
    <col min="1" max="1" width="27.140625" bestFit="1" customWidth="1"/>
    <col min="2" max="2" width="32" bestFit="1" customWidth="1"/>
    <col min="3" max="3" width="15.85546875" bestFit="1" customWidth="1"/>
    <col min="4" max="4" width="8.5703125" bestFit="1" customWidth="1"/>
    <col min="5" max="5" width="13.85546875" bestFit="1" customWidth="1"/>
    <col min="6" max="6" width="16.28515625" bestFit="1" customWidth="1"/>
    <col min="7" max="7" width="4.140625" customWidth="1"/>
    <col min="8" max="8" width="15.85546875" bestFit="1" customWidth="1"/>
    <col min="9" max="9" width="14.5703125" bestFit="1" customWidth="1"/>
    <col min="10" max="10" width="2.42578125" customWidth="1"/>
    <col min="11" max="11" width="13.85546875" bestFit="1" customWidth="1"/>
    <col min="12" max="12" width="17.42578125" bestFit="1" customWidth="1"/>
    <col min="13" max="13" width="4.7109375" customWidth="1"/>
    <col min="14" max="14" width="13.85546875" bestFit="1" customWidth="1"/>
    <col min="15" max="15" width="17.5703125" bestFit="1" customWidth="1"/>
    <col min="16" max="16" width="2.7109375" customWidth="1"/>
    <col min="17" max="17" width="13.85546875" bestFit="1" customWidth="1"/>
    <col min="18" max="18" width="17.7109375" bestFit="1" customWidth="1"/>
    <col min="19" max="19" width="4.7109375" customWidth="1"/>
    <col min="20" max="20" width="12.28515625" bestFit="1" customWidth="1"/>
    <col min="21" max="21" width="7.140625" bestFit="1" customWidth="1"/>
    <col min="22" max="24" width="8" bestFit="1" customWidth="1"/>
    <col min="25" max="25" width="8.28515625" bestFit="1" customWidth="1"/>
    <col min="26" max="31" width="8" bestFit="1" customWidth="1"/>
    <col min="32" max="32" width="9.42578125" bestFit="1" customWidth="1"/>
    <col min="33" max="40" width="8" bestFit="1" customWidth="1"/>
    <col min="41" max="41" width="8.28515625" bestFit="1" customWidth="1"/>
    <col min="42" max="47" width="8" bestFit="1" customWidth="1"/>
    <col min="48" max="48" width="9.42578125" bestFit="1" customWidth="1"/>
    <col min="49" max="50" width="8" bestFit="1" customWidth="1"/>
    <col min="51" max="51" width="8.140625" bestFit="1" customWidth="1"/>
    <col min="52" max="52" width="8" bestFit="1" customWidth="1"/>
    <col min="53" max="53" width="9.28515625" bestFit="1" customWidth="1"/>
    <col min="54" max="54" width="11.7109375" bestFit="1" customWidth="1"/>
  </cols>
  <sheetData>
    <row r="2" spans="1:26" s="14" customFormat="1" ht="15.75" x14ac:dyDescent="0.25">
      <c r="A2" s="21" t="s">
        <v>407</v>
      </c>
      <c r="B2" s="21"/>
      <c r="C2" s="21"/>
      <c r="E2" s="19" t="s">
        <v>408</v>
      </c>
      <c r="F2" s="19"/>
      <c r="H2" s="22" t="s">
        <v>419</v>
      </c>
      <c r="I2" s="22"/>
      <c r="J2" s="22"/>
      <c r="K2" s="22"/>
      <c r="L2" s="22"/>
      <c r="N2" s="20" t="s">
        <v>420</v>
      </c>
      <c r="O2" s="20"/>
      <c r="P2" s="20"/>
      <c r="Q2" s="20"/>
      <c r="R2" s="20"/>
      <c r="T2" s="18" t="s">
        <v>410</v>
      </c>
      <c r="U2" s="18"/>
      <c r="V2" s="18"/>
      <c r="W2" s="18"/>
      <c r="X2" s="18"/>
      <c r="Y2" s="18"/>
      <c r="Z2" s="18"/>
    </row>
    <row r="3" spans="1:26" x14ac:dyDescent="0.2">
      <c r="T3" t="s">
        <v>411</v>
      </c>
      <c r="U3" s="16">
        <f>PEARSON(SportClimbing[Height (m)], SportClimbing[Tries num. only excl. outliers])</f>
        <v>-0.11652569948061108</v>
      </c>
      <c r="V3" s="15"/>
    </row>
    <row r="4" spans="1:26" x14ac:dyDescent="0.2">
      <c r="A4" s="1" t="s">
        <v>233</v>
      </c>
      <c r="B4" t="s">
        <v>394</v>
      </c>
      <c r="E4" s="1" t="s">
        <v>233</v>
      </c>
      <c r="F4" t="s">
        <v>397</v>
      </c>
      <c r="H4" s="1" t="s">
        <v>233</v>
      </c>
      <c r="I4" t="s">
        <v>399</v>
      </c>
      <c r="K4" s="7" t="s">
        <v>141</v>
      </c>
      <c r="L4" s="7" t="s">
        <v>399</v>
      </c>
      <c r="N4" s="1" t="s">
        <v>233</v>
      </c>
      <c r="O4" t="s">
        <v>396</v>
      </c>
      <c r="Q4" s="1" t="s">
        <v>233</v>
      </c>
      <c r="R4" t="s">
        <v>395</v>
      </c>
      <c r="T4" s="15" t="s">
        <v>412</v>
      </c>
      <c r="U4" s="16">
        <f>RSQ(SportClimbing[Height (m)], SportClimbing[Tries num. only excl. outliers])</f>
        <v>1.3578238639445685E-2</v>
      </c>
      <c r="V4" s="15"/>
    </row>
    <row r="5" spans="1:26" x14ac:dyDescent="0.2">
      <c r="A5" s="2" t="s">
        <v>3</v>
      </c>
      <c r="B5" s="23">
        <v>90</v>
      </c>
      <c r="E5" s="2">
        <v>2006</v>
      </c>
      <c r="F5" s="23">
        <v>1</v>
      </c>
      <c r="H5" s="2" t="s">
        <v>43</v>
      </c>
      <c r="I5" s="23">
        <v>44</v>
      </c>
      <c r="K5" s="8" t="str">
        <f t="shared" ref="K5:K14" si="0">IF($H5="Grand Total", "", $H5)</f>
        <v>Siurana</v>
      </c>
      <c r="L5" s="9">
        <f t="shared" ref="L5:L14" si="1">IF($H5="Grand Total", "", $I5)</f>
        <v>44</v>
      </c>
      <c r="N5" s="2" t="s">
        <v>132</v>
      </c>
      <c r="O5" s="23">
        <v>20</v>
      </c>
      <c r="Q5" s="2" t="s">
        <v>413</v>
      </c>
      <c r="R5" s="23">
        <v>6</v>
      </c>
    </row>
    <row r="6" spans="1:26" x14ac:dyDescent="0.2">
      <c r="A6" s="2" t="s">
        <v>21</v>
      </c>
      <c r="B6" s="23">
        <v>43</v>
      </c>
      <c r="E6" s="2">
        <v>2007</v>
      </c>
      <c r="F6" s="23">
        <v>1</v>
      </c>
      <c r="H6" s="2" t="s">
        <v>100</v>
      </c>
      <c r="I6" s="23">
        <v>16</v>
      </c>
      <c r="K6" s="8" t="str">
        <f t="shared" si="0"/>
        <v>Grau dels matxos</v>
      </c>
      <c r="L6" s="9">
        <f t="shared" si="1"/>
        <v>16</v>
      </c>
      <c r="N6" s="2" t="s">
        <v>120</v>
      </c>
      <c r="O6" s="23">
        <v>11</v>
      </c>
      <c r="Q6" s="2" t="s">
        <v>414</v>
      </c>
      <c r="R6" s="23">
        <v>17</v>
      </c>
    </row>
    <row r="7" spans="1:26" x14ac:dyDescent="0.2">
      <c r="A7" s="2" t="s">
        <v>29</v>
      </c>
      <c r="B7" s="23">
        <v>17</v>
      </c>
      <c r="E7" s="2">
        <v>2008</v>
      </c>
      <c r="F7" s="23">
        <v>2</v>
      </c>
      <c r="H7" s="2" t="s">
        <v>126</v>
      </c>
      <c r="I7" s="23">
        <v>13</v>
      </c>
      <c r="K7" s="8" t="str">
        <f t="shared" si="0"/>
        <v>Chulilla</v>
      </c>
      <c r="L7" s="9">
        <f t="shared" si="1"/>
        <v>13</v>
      </c>
      <c r="N7" s="2" t="s">
        <v>164</v>
      </c>
      <c r="O7" s="23">
        <v>9</v>
      </c>
      <c r="Q7" s="2" t="s">
        <v>415</v>
      </c>
      <c r="R7" s="23">
        <v>55</v>
      </c>
    </row>
    <row r="8" spans="1:26" x14ac:dyDescent="0.2">
      <c r="A8" s="2" t="s">
        <v>32</v>
      </c>
      <c r="B8" s="23">
        <v>10</v>
      </c>
      <c r="E8" s="2">
        <v>2009</v>
      </c>
      <c r="F8" s="23">
        <v>0</v>
      </c>
      <c r="H8" s="2" t="s">
        <v>22</v>
      </c>
      <c r="I8" s="23">
        <v>12</v>
      </c>
      <c r="K8" s="8" t="str">
        <f t="shared" si="0"/>
        <v>Gelida</v>
      </c>
      <c r="L8" s="9">
        <f t="shared" si="1"/>
        <v>12</v>
      </c>
      <c r="N8" s="2" t="s">
        <v>371</v>
      </c>
      <c r="O8" s="23">
        <v>9</v>
      </c>
      <c r="Q8" s="2" t="s">
        <v>416</v>
      </c>
      <c r="R8" s="23">
        <v>52</v>
      </c>
    </row>
    <row r="9" spans="1:26" x14ac:dyDescent="0.2">
      <c r="A9" s="2" t="s">
        <v>69</v>
      </c>
      <c r="B9" s="23">
        <v>2</v>
      </c>
      <c r="E9" s="2">
        <v>2010</v>
      </c>
      <c r="F9" s="23">
        <v>0</v>
      </c>
      <c r="H9" s="2" t="s">
        <v>306</v>
      </c>
      <c r="I9" s="23">
        <v>8</v>
      </c>
      <c r="K9" s="8" t="str">
        <f t="shared" si="0"/>
        <v>Martinswand</v>
      </c>
      <c r="L9" s="9">
        <f t="shared" si="1"/>
        <v>8</v>
      </c>
      <c r="N9" s="2" t="s">
        <v>131</v>
      </c>
      <c r="O9" s="23">
        <v>9</v>
      </c>
      <c r="Q9" s="2" t="s">
        <v>417</v>
      </c>
      <c r="R9" s="23">
        <v>21</v>
      </c>
    </row>
    <row r="10" spans="1:26" x14ac:dyDescent="0.2">
      <c r="A10" s="2" t="s">
        <v>163</v>
      </c>
      <c r="B10" s="23">
        <v>1</v>
      </c>
      <c r="E10" s="2">
        <v>2011</v>
      </c>
      <c r="F10" s="23">
        <v>1</v>
      </c>
      <c r="H10" s="2" t="s">
        <v>25</v>
      </c>
      <c r="I10" s="23">
        <v>7</v>
      </c>
      <c r="K10" s="8" t="str">
        <f t="shared" si="0"/>
        <v>Garraf</v>
      </c>
      <c r="L10" s="9">
        <f t="shared" si="1"/>
        <v>7</v>
      </c>
      <c r="N10" s="2" t="s">
        <v>133</v>
      </c>
      <c r="O10" s="23">
        <v>8</v>
      </c>
      <c r="Q10" s="2" t="s">
        <v>418</v>
      </c>
      <c r="R10" s="23">
        <v>10</v>
      </c>
    </row>
    <row r="11" spans="1:26" x14ac:dyDescent="0.2">
      <c r="A11" s="2" t="s">
        <v>232</v>
      </c>
      <c r="B11" s="23">
        <v>163</v>
      </c>
      <c r="E11" s="2">
        <v>2012</v>
      </c>
      <c r="F11" s="23">
        <v>3</v>
      </c>
      <c r="H11" s="2" t="s">
        <v>105</v>
      </c>
      <c r="I11" s="23">
        <v>7</v>
      </c>
      <c r="K11" s="8" t="str">
        <f t="shared" si="0"/>
        <v>Arbolí</v>
      </c>
      <c r="L11" s="9">
        <f t="shared" si="1"/>
        <v>7</v>
      </c>
      <c r="N11" s="2" t="s">
        <v>332</v>
      </c>
      <c r="O11" s="23">
        <v>6</v>
      </c>
      <c r="Q11" s="2" t="s">
        <v>382</v>
      </c>
      <c r="R11" s="23">
        <v>2</v>
      </c>
    </row>
    <row r="12" spans="1:26" x14ac:dyDescent="0.2">
      <c r="E12" s="2">
        <v>2013</v>
      </c>
      <c r="F12" s="23">
        <v>16</v>
      </c>
      <c r="H12" s="2" t="s">
        <v>68</v>
      </c>
      <c r="I12" s="23">
        <v>6</v>
      </c>
      <c r="K12" s="8" t="str">
        <f t="shared" si="0"/>
        <v>Margalef</v>
      </c>
      <c r="L12" s="9">
        <f t="shared" si="1"/>
        <v>6</v>
      </c>
      <c r="N12" s="2" t="s">
        <v>231</v>
      </c>
      <c r="O12" s="23">
        <v>5</v>
      </c>
      <c r="Q12" s="2" t="s">
        <v>232</v>
      </c>
      <c r="R12" s="23">
        <v>163</v>
      </c>
    </row>
    <row r="13" spans="1:26" x14ac:dyDescent="0.2">
      <c r="E13" s="2">
        <v>2014</v>
      </c>
      <c r="F13" s="23">
        <v>0</v>
      </c>
      <c r="H13" s="2" t="s">
        <v>49</v>
      </c>
      <c r="I13" s="23">
        <v>5</v>
      </c>
      <c r="K13" s="8" t="str">
        <f t="shared" si="0"/>
        <v>Font Soleia</v>
      </c>
      <c r="L13" s="9">
        <f t="shared" si="1"/>
        <v>5</v>
      </c>
      <c r="N13" s="2" t="s">
        <v>104</v>
      </c>
      <c r="O13" s="23">
        <v>5</v>
      </c>
    </row>
    <row r="14" spans="1:26" x14ac:dyDescent="0.2">
      <c r="A14" s="10" t="s">
        <v>140</v>
      </c>
      <c r="B14" s="10" t="s">
        <v>403</v>
      </c>
      <c r="C14" s="10" t="s">
        <v>394</v>
      </c>
      <c r="E14" s="2">
        <v>2015</v>
      </c>
      <c r="F14" s="23">
        <v>0</v>
      </c>
      <c r="H14" s="2" t="s">
        <v>77</v>
      </c>
      <c r="I14" s="23">
        <v>4</v>
      </c>
      <c r="K14" s="8" t="str">
        <f t="shared" si="0"/>
        <v>Mallorca</v>
      </c>
      <c r="L14" s="9">
        <f t="shared" si="1"/>
        <v>4</v>
      </c>
      <c r="N14" s="2" t="s">
        <v>53</v>
      </c>
      <c r="O14" s="23">
        <v>5</v>
      </c>
    </row>
    <row r="15" spans="1:26" x14ac:dyDescent="0.2">
      <c r="A15" s="9" t="s">
        <v>3</v>
      </c>
      <c r="B15" s="9">
        <f t="shared" ref="B15:B20" si="2">(LARGE($C$15:$C$20, 1)-C15)/2</f>
        <v>0</v>
      </c>
      <c r="C15" s="9">
        <f>GETPIVOTDATA("[Measures].[Count of Belayer]",$A$4,"[SportClimbing].[Grade]","[SportClimbing].[Grade].&amp;[7a]")</f>
        <v>90</v>
      </c>
      <c r="E15" s="2">
        <v>2016</v>
      </c>
      <c r="F15" s="23">
        <v>2</v>
      </c>
      <c r="H15" s="4" t="s">
        <v>232</v>
      </c>
      <c r="I15" s="23">
        <v>163</v>
      </c>
      <c r="K15" s="8" t="s">
        <v>402</v>
      </c>
      <c r="L15" s="9">
        <f>$L16-SUM($L5:$L14)</f>
        <v>41</v>
      </c>
      <c r="N15" s="4" t="s">
        <v>232</v>
      </c>
      <c r="O15" s="23">
        <v>163</v>
      </c>
    </row>
    <row r="16" spans="1:26" x14ac:dyDescent="0.2">
      <c r="A16" s="9" t="s">
        <v>21</v>
      </c>
      <c r="B16" s="9">
        <f t="shared" si="2"/>
        <v>23.5</v>
      </c>
      <c r="C16" s="9">
        <f>GETPIVOTDATA("[Measures].[Count of Belayer]",$A$4,"[SportClimbing].[Grade]","[SportClimbing].[Grade].&amp;[7a+]")</f>
        <v>43</v>
      </c>
      <c r="E16" s="2">
        <v>2017</v>
      </c>
      <c r="F16" s="23">
        <v>31</v>
      </c>
      <c r="K16" s="7" t="s">
        <v>232</v>
      </c>
      <c r="L16" s="7">
        <f>GETPIVOTDATA("[Measures].[Count of Belayer]",$H$4)</f>
        <v>163</v>
      </c>
    </row>
    <row r="17" spans="1:18" x14ac:dyDescent="0.2">
      <c r="A17" s="9" t="s">
        <v>29</v>
      </c>
      <c r="B17" s="9">
        <f t="shared" si="2"/>
        <v>36.5</v>
      </c>
      <c r="C17" s="9">
        <f>GETPIVOTDATA("[Measures].[Count of Belayer]",$A$4,"[SportClimbing].[Grade]","[SportClimbing].[Grade].&amp;[7b]")</f>
        <v>17</v>
      </c>
      <c r="E17" s="2">
        <v>2018</v>
      </c>
      <c r="F17" s="23">
        <v>25</v>
      </c>
    </row>
    <row r="18" spans="1:18" x14ac:dyDescent="0.2">
      <c r="A18" s="9" t="s">
        <v>32</v>
      </c>
      <c r="B18" s="9">
        <f t="shared" si="2"/>
        <v>40</v>
      </c>
      <c r="C18" s="9">
        <f>GETPIVOTDATA("[Measures].[Count of Belayer]",$A$4,"[SportClimbing].[Grade]","[SportClimbing].[Grade].&amp;[7b+]")</f>
        <v>10</v>
      </c>
      <c r="E18" s="2">
        <v>2019</v>
      </c>
      <c r="F18" s="23">
        <v>7</v>
      </c>
      <c r="R18" s="28"/>
    </row>
    <row r="19" spans="1:18" x14ac:dyDescent="0.2">
      <c r="A19" s="9" t="s">
        <v>69</v>
      </c>
      <c r="B19" s="9">
        <f t="shared" si="2"/>
        <v>44</v>
      </c>
      <c r="C19" s="9">
        <f>GETPIVOTDATA("[Measures].[Count of Belayer]",$A$4,"[SportClimbing].[Grade]","[SportClimbing].[Grade].&amp;[7c]")</f>
        <v>2</v>
      </c>
      <c r="E19" s="2">
        <v>2020</v>
      </c>
      <c r="F19" s="23">
        <v>10</v>
      </c>
      <c r="K19" s="1" t="s">
        <v>233</v>
      </c>
      <c r="L19" t="s">
        <v>401</v>
      </c>
      <c r="R19" s="28"/>
    </row>
    <row r="20" spans="1:18" x14ac:dyDescent="0.2">
      <c r="A20" s="9" t="s">
        <v>163</v>
      </c>
      <c r="B20" s="9">
        <f t="shared" si="2"/>
        <v>44.5</v>
      </c>
      <c r="C20" s="9">
        <f>GETPIVOTDATA("[Measures].[Count of Belayer]",$A$4,"[SportClimbing].[Grade]","[SportClimbing].[Grade].&amp;[7c+]")</f>
        <v>1</v>
      </c>
      <c r="E20" s="2">
        <v>2021</v>
      </c>
      <c r="F20" s="23">
        <v>17</v>
      </c>
      <c r="K20" s="2" t="s">
        <v>262</v>
      </c>
      <c r="L20" s="23">
        <v>131</v>
      </c>
      <c r="O20" s="28"/>
    </row>
    <row r="21" spans="1:18" x14ac:dyDescent="0.2">
      <c r="A21" s="10" t="s">
        <v>232</v>
      </c>
      <c r="B21" s="10"/>
      <c r="C21" s="10">
        <f>GETPIVOTDATA("[Measures].[Count of Belayer]",$A$4)</f>
        <v>163</v>
      </c>
      <c r="E21" s="2">
        <v>2022</v>
      </c>
      <c r="F21" s="23">
        <v>19</v>
      </c>
      <c r="K21" s="2" t="s">
        <v>298</v>
      </c>
      <c r="L21" s="23">
        <v>20</v>
      </c>
      <c r="O21" s="28"/>
    </row>
    <row r="22" spans="1:18" x14ac:dyDescent="0.2">
      <c r="E22" s="2">
        <v>2023</v>
      </c>
      <c r="F22" s="23">
        <v>22</v>
      </c>
      <c r="K22" s="2" t="s">
        <v>261</v>
      </c>
      <c r="L22" s="23">
        <v>8</v>
      </c>
      <c r="O22" s="28"/>
      <c r="Q22" s="1" t="s">
        <v>424</v>
      </c>
      <c r="R22" t="s" vm="1">
        <v>425</v>
      </c>
    </row>
    <row r="23" spans="1:18" x14ac:dyDescent="0.2">
      <c r="E23" s="2">
        <v>2024</v>
      </c>
      <c r="F23" s="23">
        <v>6</v>
      </c>
      <c r="K23" s="2" t="s">
        <v>273</v>
      </c>
      <c r="L23" s="23">
        <v>2</v>
      </c>
    </row>
    <row r="24" spans="1:18" x14ac:dyDescent="0.2">
      <c r="A24" s="1" t="s">
        <v>233</v>
      </c>
      <c r="B24" t="s">
        <v>400</v>
      </c>
      <c r="E24" s="2" t="s">
        <v>232</v>
      </c>
      <c r="F24" s="23">
        <v>163</v>
      </c>
      <c r="K24" s="2" t="s">
        <v>313</v>
      </c>
      <c r="L24" s="23">
        <v>1</v>
      </c>
      <c r="Q24" s="1" t="s">
        <v>233</v>
      </c>
      <c r="R24" t="s">
        <v>422</v>
      </c>
    </row>
    <row r="25" spans="1:18" x14ac:dyDescent="0.2">
      <c r="A25" s="2" t="s">
        <v>348</v>
      </c>
      <c r="B25" s="23">
        <v>58</v>
      </c>
      <c r="K25" s="2" t="s">
        <v>391</v>
      </c>
      <c r="L25" s="23">
        <v>1</v>
      </c>
      <c r="Q25" s="2" t="s">
        <v>332</v>
      </c>
      <c r="R25" s="23">
        <v>5</v>
      </c>
    </row>
    <row r="26" spans="1:18" x14ac:dyDescent="0.2">
      <c r="A26" s="2" t="s">
        <v>130</v>
      </c>
      <c r="B26" s="23">
        <v>47</v>
      </c>
      <c r="K26" s="2" t="s">
        <v>232</v>
      </c>
      <c r="L26" s="23">
        <v>163</v>
      </c>
      <c r="Q26" s="2" t="s">
        <v>338</v>
      </c>
      <c r="R26" s="23">
        <v>3</v>
      </c>
    </row>
    <row r="27" spans="1:18" x14ac:dyDescent="0.2">
      <c r="A27" s="2" t="s">
        <v>11</v>
      </c>
      <c r="B27" s="23">
        <v>17</v>
      </c>
      <c r="E27" s="1" t="s">
        <v>233</v>
      </c>
      <c r="F27" t="s">
        <v>398</v>
      </c>
      <c r="Q27" s="2" t="s">
        <v>375</v>
      </c>
      <c r="R27" s="23">
        <v>3</v>
      </c>
    </row>
    <row r="28" spans="1:18" x14ac:dyDescent="0.2">
      <c r="A28" s="2" t="s">
        <v>349</v>
      </c>
      <c r="B28" s="23">
        <v>15</v>
      </c>
      <c r="E28" s="2" t="s">
        <v>151</v>
      </c>
      <c r="F28" s="23">
        <v>5</v>
      </c>
      <c r="Q28" s="2" t="s">
        <v>371</v>
      </c>
      <c r="R28" s="23">
        <v>2</v>
      </c>
    </row>
    <row r="29" spans="1:18" x14ac:dyDescent="0.2">
      <c r="A29" s="2" t="s">
        <v>350</v>
      </c>
      <c r="B29" s="23">
        <v>8</v>
      </c>
      <c r="E29" s="2" t="s">
        <v>152</v>
      </c>
      <c r="F29" s="23">
        <v>25</v>
      </c>
      <c r="K29" s="10" t="s">
        <v>140</v>
      </c>
      <c r="L29" s="10" t="s">
        <v>394</v>
      </c>
      <c r="Q29" s="2" t="s">
        <v>393</v>
      </c>
      <c r="R29" s="23">
        <v>1</v>
      </c>
    </row>
    <row r="30" spans="1:18" x14ac:dyDescent="0.2">
      <c r="A30" s="2" t="s">
        <v>353</v>
      </c>
      <c r="B30" s="23">
        <v>4</v>
      </c>
      <c r="E30" s="2" t="s">
        <v>368</v>
      </c>
      <c r="F30" s="23">
        <v>10</v>
      </c>
      <c r="K30" s="9" t="s">
        <v>262</v>
      </c>
      <c r="L30" s="9">
        <f>GETPIVOTDATA("[Measures].[Count of Belayer]",$K$19,"[SportClimbing].[Country]","[SportClimbing].[Country].&amp;[Spain]")</f>
        <v>131</v>
      </c>
    </row>
    <row r="31" spans="1:18" x14ac:dyDescent="0.2">
      <c r="A31" s="2" t="s">
        <v>351</v>
      </c>
      <c r="B31" s="23">
        <v>4</v>
      </c>
      <c r="E31" s="2" t="s">
        <v>369</v>
      </c>
      <c r="F31" s="23">
        <v>27</v>
      </c>
      <c r="K31" s="9" t="s">
        <v>298</v>
      </c>
      <c r="L31" s="9">
        <f>GETPIVOTDATA("[Measures].[Count of Belayer]",$K$19,"[SportClimbing].[Country]","[SportClimbing].[Country].&amp;[Austria]")</f>
        <v>20</v>
      </c>
    </row>
    <row r="32" spans="1:18" x14ac:dyDescent="0.2">
      <c r="A32" s="2" t="s">
        <v>354</v>
      </c>
      <c r="B32" s="23">
        <v>3</v>
      </c>
      <c r="E32" s="2" t="s">
        <v>155</v>
      </c>
      <c r="F32" s="23">
        <v>16</v>
      </c>
      <c r="K32" s="9" t="s">
        <v>261</v>
      </c>
      <c r="L32" s="9">
        <f>GETPIVOTDATA("[Measures].[Count of Belayer]",$K$19,"[SportClimbing].[Country]","[SportClimbing].[Country].&amp;[France]")</f>
        <v>8</v>
      </c>
    </row>
    <row r="33" spans="1:12" x14ac:dyDescent="0.2">
      <c r="A33" s="2" t="s">
        <v>346</v>
      </c>
      <c r="B33" s="23">
        <v>2</v>
      </c>
      <c r="E33" s="2" t="s">
        <v>367</v>
      </c>
      <c r="F33" s="23">
        <v>15</v>
      </c>
      <c r="K33" s="9" t="s">
        <v>273</v>
      </c>
      <c r="L33" s="9">
        <f>GETPIVOTDATA("[Measures].[Count of Belayer]",$K$19,"[SportClimbing].[Country]","[SportClimbing].[Country].&amp;[Portugal]")</f>
        <v>2</v>
      </c>
    </row>
    <row r="34" spans="1:12" x14ac:dyDescent="0.2">
      <c r="A34" s="2" t="s">
        <v>355</v>
      </c>
      <c r="B34" s="23">
        <v>2</v>
      </c>
      <c r="E34" s="2" t="s">
        <v>366</v>
      </c>
      <c r="F34" s="23">
        <v>9</v>
      </c>
      <c r="K34" s="9" t="s">
        <v>313</v>
      </c>
      <c r="L34" s="9">
        <f>GETPIVOTDATA("[Measures].[Count of Belayer]",$K$19,"[SportClimbing].[Country]","[SportClimbing].[Country].&amp;[Italy]")</f>
        <v>1</v>
      </c>
    </row>
    <row r="35" spans="1:12" x14ac:dyDescent="0.2">
      <c r="A35" s="2" t="s">
        <v>347</v>
      </c>
      <c r="B35" s="23">
        <v>1</v>
      </c>
      <c r="E35" s="2" t="s">
        <v>158</v>
      </c>
      <c r="F35" s="23">
        <v>4</v>
      </c>
      <c r="K35" s="9" t="s">
        <v>391</v>
      </c>
      <c r="L35" s="9">
        <f>GETPIVOTDATA("[Measures].[Count of Belayer]",$K$19,"[SportClimbing].[Country]","[SportClimbing].[Country].&amp;[Germany]")</f>
        <v>1</v>
      </c>
    </row>
    <row r="36" spans="1:12" x14ac:dyDescent="0.2">
      <c r="A36" s="2" t="s">
        <v>352</v>
      </c>
      <c r="B36" s="23">
        <v>1</v>
      </c>
      <c r="E36" s="2" t="s">
        <v>159</v>
      </c>
      <c r="F36" s="23">
        <v>14</v>
      </c>
      <c r="K36" s="10" t="s">
        <v>232</v>
      </c>
      <c r="L36" s="10">
        <f>GETPIVOTDATA("[Measures].[Count of Belayer]",$A$4)</f>
        <v>163</v>
      </c>
    </row>
    <row r="37" spans="1:12" x14ac:dyDescent="0.2">
      <c r="A37" s="2" t="s">
        <v>383</v>
      </c>
      <c r="B37" s="23">
        <v>1</v>
      </c>
      <c r="E37" s="2" t="s">
        <v>162</v>
      </c>
      <c r="F37" s="23">
        <v>14</v>
      </c>
    </row>
    <row r="38" spans="1:12" x14ac:dyDescent="0.2">
      <c r="A38" s="2" t="s">
        <v>232</v>
      </c>
      <c r="B38" s="23">
        <v>163</v>
      </c>
      <c r="E38" s="2" t="s">
        <v>160</v>
      </c>
      <c r="F38" s="23">
        <v>15</v>
      </c>
    </row>
    <row r="39" spans="1:12" x14ac:dyDescent="0.2">
      <c r="E39" s="2" t="s">
        <v>161</v>
      </c>
      <c r="F39" s="23">
        <v>9</v>
      </c>
    </row>
    <row r="40" spans="1:12" x14ac:dyDescent="0.2">
      <c r="E40" s="2" t="s">
        <v>232</v>
      </c>
      <c r="F40" s="23">
        <v>163</v>
      </c>
    </row>
    <row r="41" spans="1:12" x14ac:dyDescent="0.2">
      <c r="A41" s="1" t="s">
        <v>233</v>
      </c>
      <c r="B41" t="s">
        <v>426</v>
      </c>
    </row>
    <row r="42" spans="1:12" x14ac:dyDescent="0.2">
      <c r="A42" s="2" t="s">
        <v>11</v>
      </c>
      <c r="B42" s="13">
        <v>0.10429447852760736</v>
      </c>
    </row>
    <row r="43" spans="1:12" x14ac:dyDescent="0.2">
      <c r="A43" s="2" t="s">
        <v>130</v>
      </c>
      <c r="B43" s="13">
        <v>0.28834355828220859</v>
      </c>
    </row>
    <row r="44" spans="1:12" x14ac:dyDescent="0.2">
      <c r="A44" s="2" t="s">
        <v>405</v>
      </c>
      <c r="B44" s="13">
        <v>0.6073619631901841</v>
      </c>
    </row>
    <row r="45" spans="1:12" x14ac:dyDescent="0.2">
      <c r="A45" s="2" t="s">
        <v>232</v>
      </c>
      <c r="B45" s="13">
        <v>1</v>
      </c>
    </row>
    <row r="48" spans="1:12" x14ac:dyDescent="0.2">
      <c r="A48" s="1" t="s">
        <v>233</v>
      </c>
      <c r="B48" t="s">
        <v>427</v>
      </c>
    </row>
    <row r="49" spans="1:4" x14ac:dyDescent="0.2">
      <c r="A49" s="2" t="s">
        <v>3</v>
      </c>
      <c r="B49" s="12">
        <v>1.9333333333333333</v>
      </c>
    </row>
    <row r="50" spans="1:4" x14ac:dyDescent="0.2">
      <c r="A50" s="2" t="s">
        <v>21</v>
      </c>
      <c r="B50" s="12">
        <v>1.9534883720930232</v>
      </c>
    </row>
    <row r="51" spans="1:4" x14ac:dyDescent="0.2">
      <c r="A51" s="2" t="s">
        <v>29</v>
      </c>
      <c r="B51" s="12">
        <v>3.3529411764705883</v>
      </c>
    </row>
    <row r="52" spans="1:4" x14ac:dyDescent="0.2">
      <c r="A52" s="2" t="s">
        <v>32</v>
      </c>
      <c r="B52" s="12">
        <v>5.7</v>
      </c>
    </row>
    <row r="53" spans="1:4" x14ac:dyDescent="0.2">
      <c r="A53" s="2" t="s">
        <v>69</v>
      </c>
      <c r="B53" s="12">
        <v>6</v>
      </c>
    </row>
    <row r="54" spans="1:4" x14ac:dyDescent="0.2">
      <c r="A54" s="2" t="s">
        <v>232</v>
      </c>
      <c r="B54" s="12">
        <v>2.3703703703703702</v>
      </c>
    </row>
    <row r="57" spans="1:4" x14ac:dyDescent="0.2">
      <c r="A57" s="1" t="s">
        <v>428</v>
      </c>
      <c r="B57" s="1" t="s">
        <v>421</v>
      </c>
    </row>
    <row r="58" spans="1:4" x14ac:dyDescent="0.2">
      <c r="A58" s="1" t="s">
        <v>233</v>
      </c>
      <c r="B58" t="s">
        <v>11</v>
      </c>
      <c r="C58" t="s">
        <v>130</v>
      </c>
      <c r="D58" t="s">
        <v>405</v>
      </c>
    </row>
    <row r="59" spans="1:4" x14ac:dyDescent="0.2">
      <c r="A59" s="2" t="s">
        <v>3</v>
      </c>
      <c r="B59" s="24">
        <v>0.12222222222222222</v>
      </c>
      <c r="C59" s="24">
        <v>0.37777777777777777</v>
      </c>
      <c r="D59" s="24">
        <v>0.5</v>
      </c>
    </row>
    <row r="60" spans="1:4" x14ac:dyDescent="0.2">
      <c r="A60" s="2" t="s">
        <v>21</v>
      </c>
      <c r="B60" s="24">
        <v>0.11627906976744186</v>
      </c>
      <c r="C60" s="24">
        <v>0.2558139534883721</v>
      </c>
      <c r="D60" s="24">
        <v>0.62790697674418605</v>
      </c>
    </row>
    <row r="61" spans="1:4" x14ac:dyDescent="0.2">
      <c r="A61" s="2" t="s">
        <v>29</v>
      </c>
      <c r="B61" s="24">
        <v>5.8823529411764705E-2</v>
      </c>
      <c r="C61" s="24">
        <v>5.8823529411764705E-2</v>
      </c>
      <c r="D61" s="24">
        <v>0.88235294117647056</v>
      </c>
    </row>
    <row r="62" spans="1:4" x14ac:dyDescent="0.2">
      <c r="A62" s="2" t="s">
        <v>32</v>
      </c>
      <c r="B62" s="24">
        <v>0</v>
      </c>
      <c r="C62" s="24">
        <v>0.1</v>
      </c>
      <c r="D62" s="24">
        <v>0.9</v>
      </c>
    </row>
    <row r="63" spans="1:4" x14ac:dyDescent="0.2">
      <c r="A63" s="2" t="s">
        <v>69</v>
      </c>
      <c r="B63" s="24">
        <v>0</v>
      </c>
      <c r="C63" s="24">
        <v>0</v>
      </c>
      <c r="D63" s="24">
        <v>1</v>
      </c>
    </row>
    <row r="64" spans="1:4" x14ac:dyDescent="0.2">
      <c r="A64" s="2" t="s">
        <v>163</v>
      </c>
      <c r="B64" s="24">
        <v>0</v>
      </c>
      <c r="C64" s="24">
        <v>0</v>
      </c>
      <c r="D64" s="24">
        <v>1</v>
      </c>
    </row>
    <row r="66" spans="1:3" x14ac:dyDescent="0.2">
      <c r="A66" s="25" t="s">
        <v>233</v>
      </c>
      <c r="B66" s="25" t="s">
        <v>11</v>
      </c>
      <c r="C66" s="25" t="s">
        <v>130</v>
      </c>
    </row>
    <row r="67" spans="1:3" x14ac:dyDescent="0.2">
      <c r="A67" s="26" t="s">
        <v>3</v>
      </c>
      <c r="B67" s="27">
        <f>GETPIVOTDATA("[Measures].[Count of Belayer]",$A$57,"[SportClimbing].[Grade]","[SportClimbing].[Grade].&amp;[7a]","[SportClimbing].[onsight/flash/redpoint]","[SportClimbing].[onsight/flash/redpoint].&amp;[flash]")</f>
        <v>0.12222222222222222</v>
      </c>
      <c r="C67" s="27">
        <f>GETPIVOTDATA("[Measures].[Count of Belayer]",$A$57,"[SportClimbing].[Grade]","[SportClimbing].[Grade].&amp;[7a]","[SportClimbing].[onsight/flash/redpoint]","[SportClimbing].[onsight/flash/redpoint].&amp;[onsight]")</f>
        <v>0.37777777777777777</v>
      </c>
    </row>
    <row r="68" spans="1:3" x14ac:dyDescent="0.2">
      <c r="A68" s="26" t="s">
        <v>21</v>
      </c>
      <c r="B68" s="27">
        <f>GETPIVOTDATA("[Measures].[Count of Belayer]",$A$57,"[SportClimbing].[Grade]","[SportClimbing].[Grade].&amp;[7a+]","[SportClimbing].[onsight/flash/redpoint]","[SportClimbing].[onsight/flash/redpoint].&amp;[flash]")</f>
        <v>0.11627906976744186</v>
      </c>
      <c r="C68" s="27">
        <f>GETPIVOTDATA("[Measures].[Count of Belayer]",$A$57,"[SportClimbing].[Grade]","[SportClimbing].[Grade].&amp;[7a+]","[SportClimbing].[onsight/flash/redpoint]","[SportClimbing].[onsight/flash/redpoint].&amp;[onsight]")</f>
        <v>0.2558139534883721</v>
      </c>
    </row>
    <row r="69" spans="1:3" x14ac:dyDescent="0.2">
      <c r="A69" s="26" t="s">
        <v>29</v>
      </c>
      <c r="B69" s="27">
        <f>GETPIVOTDATA("[Measures].[Count of Belayer]",$A$57,"[SportClimbing].[Grade]","[SportClimbing].[Grade].&amp;[7b]","[SportClimbing].[onsight/flash/redpoint]","[SportClimbing].[onsight/flash/redpoint].&amp;[flash]")</f>
        <v>5.8823529411764705E-2</v>
      </c>
      <c r="C69" s="27">
        <f>GETPIVOTDATA("[Measures].[Count of Belayer]",$A$57,"[SportClimbing].[Grade]","[SportClimbing].[Grade].&amp;[7b]","[SportClimbing].[onsight/flash/redpoint]","[SportClimbing].[onsight/flash/redpoint].&amp;[onsight]")</f>
        <v>5.8823529411764705E-2</v>
      </c>
    </row>
    <row r="70" spans="1:3" x14ac:dyDescent="0.2">
      <c r="A70" s="26" t="s">
        <v>32</v>
      </c>
      <c r="B70" s="27">
        <f>GETPIVOTDATA("[Measures].[Count of Belayer]",$A$57,"[SportClimbing].[Grade]","[SportClimbing].[Grade].&amp;[7b+]","[SportClimbing].[onsight/flash/redpoint]","[SportClimbing].[onsight/flash/redpoint].&amp;[flash]")</f>
        <v>0</v>
      </c>
      <c r="C70" s="27">
        <f>GETPIVOTDATA("[Measures].[Count of Belayer]",$A$57,"[SportClimbing].[Grade]","[SportClimbing].[Grade].&amp;[7b+]","[SportClimbing].[onsight/flash/redpoint]","[SportClimbing].[onsight/flash/redpoint].&amp;[onsight]")</f>
        <v>0.1</v>
      </c>
    </row>
    <row r="71" spans="1:3" x14ac:dyDescent="0.2">
      <c r="A71" s="26" t="s">
        <v>69</v>
      </c>
      <c r="B71" s="27">
        <f>GETPIVOTDATA("[Measures].[Count of Belayer]",$A$57,"[SportClimbing].[Grade]","[SportClimbing].[Grade].&amp;[7c]","[SportClimbing].[onsight/flash/redpoint]","[SportClimbing].[onsight/flash/redpoint].&amp;[flash]")</f>
        <v>0</v>
      </c>
      <c r="C71" s="27">
        <f>GETPIVOTDATA("[Measures].[Count of Belayer]",$A$57,"[SportClimbing].[Grade]","[SportClimbing].[Grade].&amp;[7c]","[SportClimbing].[onsight/flash/redpoint]","[SportClimbing].[onsight/flash/redpoint].&amp;[onsight]")</f>
        <v>0</v>
      </c>
    </row>
    <row r="72" spans="1:3" x14ac:dyDescent="0.2">
      <c r="A72" s="26" t="s">
        <v>163</v>
      </c>
      <c r="B72" s="27">
        <f>GETPIVOTDATA("[Measures].[Count of Belayer]",$A$57,"[SportClimbing].[Grade]","[SportClimbing].[Grade].&amp;[7c+]","[SportClimbing].[onsight/flash/redpoint]","[SportClimbing].[onsight/flash/redpoint].&amp;[flash]")</f>
        <v>0</v>
      </c>
      <c r="C72" s="27">
        <f>GETPIVOTDATA("[Measures].[Count of Belayer]",$A$57,"[SportClimbing].[Grade]","[SportClimbing].[Grade].&amp;[7c+]","[SportClimbing].[onsight/flash/redpoint]","[SportClimbing].[onsight/flash/redpoint].&amp;[onsight]")</f>
        <v>0</v>
      </c>
    </row>
  </sheetData>
  <mergeCells count="5">
    <mergeCell ref="T2:Z2"/>
    <mergeCell ref="E2:F2"/>
    <mergeCell ref="N2:R2"/>
    <mergeCell ref="A2:C2"/>
    <mergeCell ref="H2:L2"/>
  </mergeCells>
  <pageMargins left="0.7" right="0.7" top="0.75" bottom="0.75" header="0.3" footer="0.3"/>
  <drawing r:id="rId1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EDF08-8F91-4AAA-8F54-2A151311C853}">
  <sheetPr>
    <tabColor theme="9" tint="0.59999389629810485"/>
  </sheetPr>
  <dimension ref="A1:I20"/>
  <sheetViews>
    <sheetView workbookViewId="0">
      <selection activeCell="B15" sqref="B15"/>
    </sheetView>
  </sheetViews>
  <sheetFormatPr defaultRowHeight="12.75" x14ac:dyDescent="0.2"/>
  <cols>
    <col min="1" max="1" width="9.42578125" bestFit="1" customWidth="1"/>
    <col min="3" max="5" width="12.85546875" bestFit="1" customWidth="1"/>
    <col min="7" max="7" width="10.85546875" customWidth="1"/>
  </cols>
  <sheetData>
    <row r="1" spans="1:9" x14ac:dyDescent="0.2">
      <c r="A1" t="s">
        <v>356</v>
      </c>
      <c r="C1" t="s">
        <v>364</v>
      </c>
      <c r="D1" t="s">
        <v>365</v>
      </c>
      <c r="E1" t="s">
        <v>370</v>
      </c>
      <c r="G1" t="s">
        <v>406</v>
      </c>
    </row>
    <row r="2" spans="1:9" x14ac:dyDescent="0.2">
      <c r="A2">
        <v>2006</v>
      </c>
      <c r="C2" t="s">
        <v>360</v>
      </c>
      <c r="D2" t="s">
        <v>151</v>
      </c>
      <c r="E2">
        <v>1</v>
      </c>
      <c r="G2" t="s">
        <v>3</v>
      </c>
    </row>
    <row r="3" spans="1:9" x14ac:dyDescent="0.2">
      <c r="A3">
        <v>2007</v>
      </c>
      <c r="C3" t="s">
        <v>361</v>
      </c>
      <c r="D3" t="s">
        <v>152</v>
      </c>
      <c r="E3">
        <v>2</v>
      </c>
      <c r="G3" t="s">
        <v>21</v>
      </c>
    </row>
    <row r="4" spans="1:9" x14ac:dyDescent="0.2">
      <c r="A4">
        <v>2008</v>
      </c>
      <c r="C4" t="s">
        <v>153</v>
      </c>
      <c r="D4" t="s">
        <v>368</v>
      </c>
      <c r="E4">
        <v>3</v>
      </c>
      <c r="G4" t="s">
        <v>29</v>
      </c>
    </row>
    <row r="5" spans="1:9" x14ac:dyDescent="0.2">
      <c r="A5">
        <v>2009</v>
      </c>
      <c r="C5" t="s">
        <v>154</v>
      </c>
      <c r="D5" t="s">
        <v>369</v>
      </c>
      <c r="E5">
        <v>4</v>
      </c>
      <c r="G5" t="s">
        <v>32</v>
      </c>
    </row>
    <row r="6" spans="1:9" x14ac:dyDescent="0.2">
      <c r="A6">
        <v>2010</v>
      </c>
      <c r="C6" t="s">
        <v>155</v>
      </c>
      <c r="D6" t="s">
        <v>155</v>
      </c>
      <c r="E6">
        <v>5</v>
      </c>
      <c r="G6" t="s">
        <v>69</v>
      </c>
    </row>
    <row r="7" spans="1:9" x14ac:dyDescent="0.2">
      <c r="A7">
        <v>2011</v>
      </c>
      <c r="C7" t="s">
        <v>156</v>
      </c>
      <c r="D7" t="s">
        <v>367</v>
      </c>
      <c r="E7">
        <v>6</v>
      </c>
      <c r="G7" t="s">
        <v>163</v>
      </c>
    </row>
    <row r="8" spans="1:9" x14ac:dyDescent="0.2">
      <c r="A8">
        <v>2012</v>
      </c>
      <c r="C8" t="s">
        <v>157</v>
      </c>
      <c r="D8" t="s">
        <v>366</v>
      </c>
      <c r="E8">
        <v>7</v>
      </c>
    </row>
    <row r="9" spans="1:9" x14ac:dyDescent="0.2">
      <c r="A9">
        <v>2013</v>
      </c>
      <c r="C9" t="s">
        <v>357</v>
      </c>
      <c r="D9" t="s">
        <v>158</v>
      </c>
      <c r="E9">
        <v>8</v>
      </c>
    </row>
    <row r="10" spans="1:9" x14ac:dyDescent="0.2">
      <c r="A10">
        <v>2014</v>
      </c>
      <c r="C10" t="s">
        <v>362</v>
      </c>
      <c r="D10" t="s">
        <v>159</v>
      </c>
      <c r="E10">
        <v>9</v>
      </c>
    </row>
    <row r="11" spans="1:9" x14ac:dyDescent="0.2">
      <c r="A11">
        <v>2015</v>
      </c>
      <c r="C11" t="s">
        <v>363</v>
      </c>
      <c r="D11" t="s">
        <v>162</v>
      </c>
      <c r="E11">
        <v>10</v>
      </c>
    </row>
    <row r="12" spans="1:9" x14ac:dyDescent="0.2">
      <c r="A12">
        <v>2016</v>
      </c>
      <c r="C12" t="s">
        <v>358</v>
      </c>
      <c r="D12" t="s">
        <v>160</v>
      </c>
      <c r="E12">
        <v>11</v>
      </c>
    </row>
    <row r="13" spans="1:9" x14ac:dyDescent="0.2">
      <c r="A13">
        <v>2017</v>
      </c>
      <c r="C13" t="s">
        <v>359</v>
      </c>
      <c r="D13" t="s">
        <v>161</v>
      </c>
      <c r="E13">
        <v>12</v>
      </c>
    </row>
    <row r="14" spans="1:9" x14ac:dyDescent="0.2">
      <c r="A14">
        <v>2018</v>
      </c>
    </row>
    <row r="15" spans="1:9" x14ac:dyDescent="0.2">
      <c r="A15">
        <v>2019</v>
      </c>
    </row>
    <row r="16" spans="1:9" x14ac:dyDescent="0.2">
      <c r="A16">
        <v>2020</v>
      </c>
    </row>
    <row r="17" spans="1:1" x14ac:dyDescent="0.2">
      <c r="A17">
        <v>2021</v>
      </c>
    </row>
    <row r="18" spans="1:1" x14ac:dyDescent="0.2">
      <c r="A18">
        <v>2022</v>
      </c>
    </row>
    <row r="19" spans="1:1" x14ac:dyDescent="0.2">
      <c r="A19">
        <v>2023</v>
      </c>
    </row>
    <row r="20" spans="1:1" x14ac:dyDescent="0.2">
      <c r="A20">
        <v>2024</v>
      </c>
    </row>
  </sheetData>
  <phoneticPr fontId="2" type="noConversion"/>
  <pageMargins left="0.7" right="0.7" top="0.75" bottom="0.75" header="0.3" footer="0.3"/>
  <legacyDrawing r:id="rId1"/>
  <tableParts count="3">
    <tablePart r:id="rId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4E7D7996-E24C-4A79-816F-264DE0E703E2}">
  <ds:schemaRefs/>
</ds:datastoreItem>
</file>

<file path=customXml/itemProps2.xml><?xml version="1.0" encoding="utf-8"?>
<ds:datastoreItem xmlns:ds="http://schemas.openxmlformats.org/officeDocument/2006/customXml" ds:itemID="{DE5384C8-4EE0-48D0-BE86-A3A7DCB1A787}">
  <ds:schemaRefs/>
</ds:datastoreItem>
</file>

<file path=customXml/itemProps3.xml><?xml version="1.0" encoding="utf-8"?>
<ds:datastoreItem xmlns:ds="http://schemas.openxmlformats.org/officeDocument/2006/customXml" ds:itemID="{18E3C73A-E7C2-44AC-8229-922530DBB2CB}">
  <ds:schemaRefs/>
</ds:datastoreItem>
</file>

<file path=customXml/itemProps4.xml><?xml version="1.0" encoding="utf-8"?>
<ds:datastoreItem xmlns:ds="http://schemas.openxmlformats.org/officeDocument/2006/customXml" ds:itemID="{6D4FC956-7989-40ED-BA5E-1F697686E1A1}">
  <ds:schemaRefs/>
</ds:datastoreItem>
</file>

<file path=customXml/itemProps5.xml><?xml version="1.0" encoding="utf-8"?>
<ds:datastoreItem xmlns:ds="http://schemas.openxmlformats.org/officeDocument/2006/customXml" ds:itemID="{41329B92-25FF-4F3F-A4A0-DDE64A58BE2A}">
  <ds:schemaRefs/>
</ds:datastoreItem>
</file>

<file path=customXml/itemProps6.xml><?xml version="1.0" encoding="utf-8"?>
<ds:datastoreItem xmlns:ds="http://schemas.openxmlformats.org/officeDocument/2006/customXml" ds:itemID="{9C185123-94A0-45DA-8089-7AB487E39289}">
  <ds:schemaRefs/>
</ds:datastoreItem>
</file>

<file path=customXml/itemProps7.xml><?xml version="1.0" encoding="utf-8"?>
<ds:datastoreItem xmlns:ds="http://schemas.openxmlformats.org/officeDocument/2006/customXml" ds:itemID="{0BFDF83C-55EF-45CE-84C5-DA16D7BE9A86}">
  <ds:schemaRefs/>
</ds:datastoreItem>
</file>

<file path=customXml/itemProps8.xml><?xml version="1.0" encoding="utf-8"?>
<ds:datastoreItem xmlns:ds="http://schemas.openxmlformats.org/officeDocument/2006/customXml" ds:itemID="{770F313B-F554-4FA0-B7C8-2BB721D1E244}">
  <ds:schemaRefs/>
</ds:datastoreItem>
</file>

<file path=customXml/itemProps9.xml><?xml version="1.0" encoding="utf-8"?>
<ds:datastoreItem xmlns:ds="http://schemas.openxmlformats.org/officeDocument/2006/customXml" ds:itemID="{8E0F24F3-C0E9-449F-B688-77A7DFD38F09}">
  <ds:schemaRefs/>
</ds:datastoreItem>
</file>

<file path=customXml/itemProps10.xml><?xml version="1.0" encoding="utf-8"?>
<ds:datastoreItem xmlns:ds="http://schemas.openxmlformats.org/officeDocument/2006/customXml" ds:itemID="{CCB5A8B8-789C-43BE-854E-1DB53E81B2A1}">
  <ds:schemaRefs>
    <ds:schemaRef ds:uri="http://schemas.microsoft.com/DataMashup"/>
  </ds:schemaRefs>
</ds:datastoreItem>
</file>

<file path=customXml/itemProps11.xml><?xml version="1.0" encoding="utf-8"?>
<ds:datastoreItem xmlns:ds="http://schemas.openxmlformats.org/officeDocument/2006/customXml" ds:itemID="{8EA1DE6E-EEDE-465C-890A-110EE8903A8C}">
  <ds:schemaRefs/>
</ds:datastoreItem>
</file>

<file path=customXml/itemProps12.xml><?xml version="1.0" encoding="utf-8"?>
<ds:datastoreItem xmlns:ds="http://schemas.openxmlformats.org/officeDocument/2006/customXml" ds:itemID="{BBDC2D4C-D952-468B-826B-C10F27739536}">
  <ds:schemaRefs/>
</ds:datastoreItem>
</file>

<file path=customXml/itemProps13.xml><?xml version="1.0" encoding="utf-8"?>
<ds:datastoreItem xmlns:ds="http://schemas.openxmlformats.org/officeDocument/2006/customXml" ds:itemID="{F1C3DFF6-546E-410F-9BE2-038277E51682}">
  <ds:schemaRefs/>
</ds:datastoreItem>
</file>

<file path=customXml/itemProps14.xml><?xml version="1.0" encoding="utf-8"?>
<ds:datastoreItem xmlns:ds="http://schemas.openxmlformats.org/officeDocument/2006/customXml" ds:itemID="{E2948CCF-8C3D-4458-B583-D98867966D63}">
  <ds:schemaRefs/>
</ds:datastoreItem>
</file>

<file path=customXml/itemProps15.xml><?xml version="1.0" encoding="utf-8"?>
<ds:datastoreItem xmlns:ds="http://schemas.openxmlformats.org/officeDocument/2006/customXml" ds:itemID="{82329D90-CFB3-4BFB-9A6E-5D8013B008EB}">
  <ds:schemaRefs/>
</ds:datastoreItem>
</file>

<file path=customXml/itemProps16.xml><?xml version="1.0" encoding="utf-8"?>
<ds:datastoreItem xmlns:ds="http://schemas.openxmlformats.org/officeDocument/2006/customXml" ds:itemID="{6762C802-A2A4-49C2-8CE0-E1ADC23F5280}">
  <ds:schemaRefs/>
</ds:datastoreItem>
</file>

<file path=customXml/itemProps17.xml><?xml version="1.0" encoding="utf-8"?>
<ds:datastoreItem xmlns:ds="http://schemas.openxmlformats.org/officeDocument/2006/customXml" ds:itemID="{ADB7EC15-B468-4585-8BAA-F5359E923585}">
  <ds:schemaRefs/>
</ds:datastoreItem>
</file>

<file path=customXml/itemProps18.xml><?xml version="1.0" encoding="utf-8"?>
<ds:datastoreItem xmlns:ds="http://schemas.openxmlformats.org/officeDocument/2006/customXml" ds:itemID="{A4D24252-5665-426C-9C48-C4A54AC52032}">
  <ds:schemaRefs/>
</ds:datastoreItem>
</file>

<file path=customXml/itemProps19.xml><?xml version="1.0" encoding="utf-8"?>
<ds:datastoreItem xmlns:ds="http://schemas.openxmlformats.org/officeDocument/2006/customXml" ds:itemID="{53BE68E1-6F92-4A1C-93DE-E308885B49CC}">
  <ds:schemaRefs/>
</ds:datastoreItem>
</file>

<file path=customXml/itemProps20.xml><?xml version="1.0" encoding="utf-8"?>
<ds:datastoreItem xmlns:ds="http://schemas.openxmlformats.org/officeDocument/2006/customXml" ds:itemID="{76FE345F-9E2F-4E2D-B0D4-9177F241A4A5}">
  <ds:schemaRefs/>
</ds:datastoreItem>
</file>

<file path=customXml/itemProps21.xml><?xml version="1.0" encoding="utf-8"?>
<ds:datastoreItem xmlns:ds="http://schemas.openxmlformats.org/officeDocument/2006/customXml" ds:itemID="{EC4F3CFE-A206-48DD-8914-7F0DB7883B16}">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DASHBOARD</vt:lpstr>
      <vt:lpstr>PIVOTS &amp; CALCULATIONS</vt:lpstr>
      <vt:lpstr>DATES &amp; GRADES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Malharin, Frederic (external - Service)</dc:creator>
  <cp:lastModifiedBy>Frédéric Malharin</cp:lastModifiedBy>
  <cp:lastPrinted>2024-05-22T13:55:36Z</cp:lastPrinted>
  <dcterms:created xsi:type="dcterms:W3CDTF">2018-02-26T15:29:07Z</dcterms:created>
  <dcterms:modified xsi:type="dcterms:W3CDTF">2024-06-02T19:00:27Z</dcterms:modified>
</cp:coreProperties>
</file>