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04_OSXXXX_SEG_Manter_Funcionalidades_e_Perfil\01_GESTAO\"/>
    </mc:Choice>
  </mc:AlternateContent>
  <bookViews>
    <workbookView xWindow="0" yWindow="0" windowWidth="2049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Transações'!$A$1:$N$124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71027"/>
</workbook>
</file>

<file path=xl/calcChain.xml><?xml version="1.0" encoding="utf-8"?>
<calcChain xmlns="http://schemas.openxmlformats.org/spreadsheetml/2006/main">
  <c r="D4" i="11" l="1"/>
  <c r="D5" i="11"/>
  <c r="K5" i="4" l="1"/>
  <c r="T5" i="4" s="1"/>
  <c r="J5" i="4"/>
  <c r="S5" i="4" s="1"/>
  <c r="I5" i="4"/>
  <c r="R5" i="4" s="1"/>
  <c r="I4" i="4"/>
  <c r="L4" i="4" s="1"/>
  <c r="J4" i="4"/>
  <c r="S4" i="4" s="1"/>
  <c r="K4" i="4"/>
  <c r="T4" i="4" s="1"/>
  <c r="I6" i="4"/>
  <c r="R6" i="4" s="1"/>
  <c r="J6" i="4"/>
  <c r="L6" i="4" s="1"/>
  <c r="M6" i="4" s="1"/>
  <c r="K6" i="4"/>
  <c r="T6" i="4" s="1"/>
  <c r="I7" i="4"/>
  <c r="J7" i="4"/>
  <c r="S7" i="4" s="1"/>
  <c r="K7" i="4"/>
  <c r="I8" i="4"/>
  <c r="R8" i="4" s="1"/>
  <c r="J8" i="4"/>
  <c r="S8" i="4" s="1"/>
  <c r="K8" i="4"/>
  <c r="T8" i="4" s="1"/>
  <c r="B2" i="11"/>
  <c r="I4" i="9"/>
  <c r="O4" i="9" s="1"/>
  <c r="J4" i="9"/>
  <c r="X4" i="9" s="1"/>
  <c r="AC5" i="9"/>
  <c r="D13" i="11"/>
  <c r="K4" i="9"/>
  <c r="Q4" i="9" s="1"/>
  <c r="I5" i="9"/>
  <c r="W5" i="9" s="1"/>
  <c r="J5" i="9"/>
  <c r="X5" i="9" s="1"/>
  <c r="K5" i="9"/>
  <c r="Y5" i="9" s="1"/>
  <c r="I6" i="9"/>
  <c r="O6" i="9" s="1"/>
  <c r="J6" i="9"/>
  <c r="X6" i="9" s="1"/>
  <c r="K6" i="9"/>
  <c r="Q6" i="9" s="1"/>
  <c r="I15" i="9"/>
  <c r="W15" i="9" s="1"/>
  <c r="I16" i="9"/>
  <c r="W16" i="9" s="1"/>
  <c r="I17" i="9"/>
  <c r="I18" i="9"/>
  <c r="I19" i="9"/>
  <c r="I20" i="9"/>
  <c r="I21" i="9"/>
  <c r="I22" i="9"/>
  <c r="I23" i="9"/>
  <c r="I24" i="9"/>
  <c r="I25" i="9"/>
  <c r="I26" i="9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W49" i="9" s="1"/>
  <c r="I50" i="9"/>
  <c r="W50" i="9" s="1"/>
  <c r="I51" i="9"/>
  <c r="W51" i="9" s="1"/>
  <c r="I52" i="9"/>
  <c r="I53" i="9"/>
  <c r="W53" i="9" s="1"/>
  <c r="I54" i="9"/>
  <c r="W54" i="9" s="1"/>
  <c r="I55" i="9"/>
  <c r="W55" i="9" s="1"/>
  <c r="I56" i="9"/>
  <c r="W56" i="9" s="1"/>
  <c r="I57" i="9"/>
  <c r="W57" i="9" s="1"/>
  <c r="I58" i="9"/>
  <c r="W58" i="9" s="1"/>
  <c r="I59" i="9"/>
  <c r="I60" i="9"/>
  <c r="W60" i="9" s="1"/>
  <c r="I61" i="9"/>
  <c r="W61" i="9" s="1"/>
  <c r="I62" i="9"/>
  <c r="W62" i="9" s="1"/>
  <c r="I63" i="9"/>
  <c r="W63" i="9" s="1"/>
  <c r="I64" i="9"/>
  <c r="W64" i="9" s="1"/>
  <c r="I65" i="9"/>
  <c r="W65" i="9" s="1"/>
  <c r="L65" i="9"/>
  <c r="M65" i="9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W83" i="9" s="1"/>
  <c r="I84" i="9"/>
  <c r="W84" i="9" s="1"/>
  <c r="I85" i="9"/>
  <c r="W85" i="9" s="1"/>
  <c r="I86" i="9"/>
  <c r="W86" i="9" s="1"/>
  <c r="I87" i="9"/>
  <c r="I88" i="9"/>
  <c r="I89" i="9"/>
  <c r="W89" i="9" s="1"/>
  <c r="I90" i="9"/>
  <c r="I91" i="9"/>
  <c r="W91" i="9" s="1"/>
  <c r="I92" i="9"/>
  <c r="W92" i="9" s="1"/>
  <c r="I93" i="9"/>
  <c r="W93" i="9" s="1"/>
  <c r="L93" i="9"/>
  <c r="M93" i="9"/>
  <c r="I94" i="9"/>
  <c r="W94" i="9" s="1"/>
  <c r="I95" i="9"/>
  <c r="W95" i="9" s="1"/>
  <c r="I96" i="9"/>
  <c r="W96" i="9" s="1"/>
  <c r="I97" i="9"/>
  <c r="W97" i="9" s="1"/>
  <c r="I98" i="9"/>
  <c r="W98" i="9" s="1"/>
  <c r="I99" i="9"/>
  <c r="W99" i="9" s="1"/>
  <c r="I100" i="9"/>
  <c r="W100" i="9" s="1"/>
  <c r="J15" i="9"/>
  <c r="X15" i="9" s="1"/>
  <c r="J16" i="9"/>
  <c r="X16" i="9" s="1"/>
  <c r="J17" i="9"/>
  <c r="J18" i="9"/>
  <c r="J19" i="9"/>
  <c r="J20" i="9"/>
  <c r="J21" i="9"/>
  <c r="J22" i="9"/>
  <c r="J23" i="9"/>
  <c r="J24" i="9"/>
  <c r="J25" i="9"/>
  <c r="J26" i="9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X84" i="9" s="1"/>
  <c r="J85" i="9"/>
  <c r="X85" i="9" s="1"/>
  <c r="J86" i="9"/>
  <c r="X86" i="9" s="1"/>
  <c r="J87" i="9"/>
  <c r="X87" i="9" s="1"/>
  <c r="J88" i="9"/>
  <c r="J89" i="9"/>
  <c r="X89" i="9" s="1"/>
  <c r="J90" i="9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J97" i="9"/>
  <c r="X97" i="9" s="1"/>
  <c r="J98" i="9"/>
  <c r="X98" i="9" s="1"/>
  <c r="J99" i="9"/>
  <c r="X99" i="9" s="1"/>
  <c r="J100" i="9"/>
  <c r="X100" i="9" s="1"/>
  <c r="L100" i="9"/>
  <c r="M100" i="9"/>
  <c r="J101" i="9"/>
  <c r="X101" i="9" s="1"/>
  <c r="J102" i="9"/>
  <c r="X102" i="9" s="1"/>
  <c r="J103" i="9"/>
  <c r="X103" i="9" s="1"/>
  <c r="J104" i="9"/>
  <c r="X104" i="9" s="1"/>
  <c r="J105" i="9"/>
  <c r="X105" i="9" s="1"/>
  <c r="J106" i="9"/>
  <c r="X106" i="9" s="1"/>
  <c r="J107" i="9"/>
  <c r="X107" i="9" s="1"/>
  <c r="J108" i="9"/>
  <c r="X108" i="9" s="1"/>
  <c r="J109" i="9"/>
  <c r="X109" i="9" s="1"/>
  <c r="K15" i="9"/>
  <c r="Y15" i="9" s="1"/>
  <c r="K16" i="9"/>
  <c r="Y16" i="9" s="1"/>
  <c r="K17" i="9"/>
  <c r="K18" i="9"/>
  <c r="K19" i="9"/>
  <c r="K20" i="9"/>
  <c r="K21" i="9"/>
  <c r="K22" i="9"/>
  <c r="K23" i="9"/>
  <c r="K24" i="9"/>
  <c r="K25" i="9"/>
  <c r="K26" i="9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K46" i="9"/>
  <c r="Y46" i="9" s="1"/>
  <c r="K47" i="9"/>
  <c r="Y47" i="9" s="1"/>
  <c r="K48" i="9"/>
  <c r="Y48" i="9" s="1"/>
  <c r="K49" i="9"/>
  <c r="Y49" i="9" s="1"/>
  <c r="L88" i="9"/>
  <c r="L90" i="9"/>
  <c r="M90" i="9"/>
  <c r="L92" i="9"/>
  <c r="M88" i="9"/>
  <c r="M92" i="9"/>
  <c r="B5" i="11"/>
  <c r="B4" i="11"/>
  <c r="D6" i="11"/>
  <c r="B6" i="11"/>
  <c r="B3" i="11"/>
  <c r="M114" i="9"/>
  <c r="M115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L81" i="9"/>
  <c r="M81" i="9"/>
  <c r="L114" i="9"/>
  <c r="L115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14" i="9"/>
  <c r="Y14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Y66" i="9" s="1"/>
  <c r="K67" i="9"/>
  <c r="Y67" i="9" s="1"/>
  <c r="K68" i="9"/>
  <c r="Y68" i="9" s="1"/>
  <c r="K69" i="9"/>
  <c r="Y69" i="9" s="1"/>
  <c r="K70" i="9"/>
  <c r="L70" i="9"/>
  <c r="M70" i="9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4" i="9"/>
  <c r="Y84" i="9" s="1"/>
  <c r="K85" i="9"/>
  <c r="Y85" i="9" s="1"/>
  <c r="K86" i="9"/>
  <c r="Y86" i="9" s="1"/>
  <c r="K87" i="9"/>
  <c r="Y87" i="9" s="1"/>
  <c r="K89" i="9"/>
  <c r="Y89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K949" i="9"/>
  <c r="Y949" i="9" s="1"/>
  <c r="K950" i="9"/>
  <c r="Y950" i="9" s="1"/>
  <c r="K951" i="9"/>
  <c r="Y951" i="9" s="1"/>
  <c r="K952" i="9"/>
  <c r="Y952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4" i="9"/>
  <c r="X14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J949" i="9"/>
  <c r="X949" i="9" s="1"/>
  <c r="J950" i="9"/>
  <c r="X950" i="9" s="1"/>
  <c r="J951" i="9"/>
  <c r="X951" i="9" s="1"/>
  <c r="J952" i="9"/>
  <c r="X952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14" i="9"/>
  <c r="W14" i="9" s="1"/>
  <c r="I101" i="9"/>
  <c r="W101" i="9" s="1"/>
  <c r="I102" i="9"/>
  <c r="W102" i="9" s="1"/>
  <c r="L102" i="9"/>
  <c r="M102" i="9"/>
  <c r="I103" i="9"/>
  <c r="W103" i="9" s="1"/>
  <c r="L103" i="9"/>
  <c r="M103" i="9"/>
  <c r="I104" i="9"/>
  <c r="W104" i="9" s="1"/>
  <c r="I105" i="9"/>
  <c r="W105" i="9" s="1"/>
  <c r="I106" i="9"/>
  <c r="W106" i="9" s="1"/>
  <c r="I107" i="9"/>
  <c r="W107" i="9" s="1"/>
  <c r="L107" i="9"/>
  <c r="M107" i="9"/>
  <c r="I108" i="9"/>
  <c r="W108" i="9" s="1"/>
  <c r="I109" i="9"/>
  <c r="W109" i="9" s="1"/>
  <c r="I110" i="9"/>
  <c r="W110" i="9" s="1"/>
  <c r="I111" i="9"/>
  <c r="W111" i="9" s="1"/>
  <c r="I112" i="9"/>
  <c r="W112" i="9" s="1"/>
  <c r="I113" i="9"/>
  <c r="W113" i="9" s="1"/>
  <c r="I114" i="9"/>
  <c r="W114" i="9" s="1"/>
  <c r="I115" i="9"/>
  <c r="W115" i="9" s="1"/>
  <c r="I116" i="9"/>
  <c r="W116" i="9" s="1"/>
  <c r="L116" i="9"/>
  <c r="M116" i="9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I949" i="9"/>
  <c r="W949" i="9" s="1"/>
  <c r="I950" i="9"/>
  <c r="W950" i="9" s="1"/>
  <c r="I951" i="9"/>
  <c r="W951" i="9" s="1"/>
  <c r="I952" i="9"/>
  <c r="W952" i="9" s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K21" i="4"/>
  <c r="T21" i="4" s="1"/>
  <c r="K22" i="4"/>
  <c r="T22" i="4" s="1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K76" i="4"/>
  <c r="T76" i="4" s="1"/>
  <c r="K77" i="4"/>
  <c r="T77" i="4" s="1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J21" i="4"/>
  <c r="S21" i="4" s="1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S63" i="4" s="1"/>
  <c r="J64" i="4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I21" i="4"/>
  <c r="R21" i="4" s="1"/>
  <c r="I22" i="4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I37" i="4"/>
  <c r="R37" i="4" s="1"/>
  <c r="I38" i="4"/>
  <c r="R38" i="4" s="1"/>
  <c r="I39" i="4"/>
  <c r="R39" i="4" s="1"/>
  <c r="I40" i="4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I63" i="4"/>
  <c r="R63" i="4" s="1"/>
  <c r="I64" i="4"/>
  <c r="I65" i="4"/>
  <c r="R65" i="4" s="1"/>
  <c r="I66" i="4"/>
  <c r="R66" i="4" s="1"/>
  <c r="I67" i="4"/>
  <c r="R67" i="4" s="1"/>
  <c r="I68" i="4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L109" i="4" s="1"/>
  <c r="I110" i="4"/>
  <c r="R110" i="4" s="1"/>
  <c r="I111" i="4"/>
  <c r="R111" i="4" s="1"/>
  <c r="I112" i="4"/>
  <c r="I113" i="4"/>
  <c r="R113" i="4" s="1"/>
  <c r="I114" i="4"/>
  <c r="I115" i="4"/>
  <c r="L115" i="4" s="1"/>
  <c r="I116" i="4"/>
  <c r="R116" i="4" s="1"/>
  <c r="I117" i="4"/>
  <c r="R117" i="4" s="1"/>
  <c r="I118" i="4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R176" i="4"/>
  <c r="R178" i="4"/>
  <c r="R179" i="4"/>
  <c r="R180" i="4"/>
  <c r="R182" i="4"/>
  <c r="R183" i="4"/>
  <c r="R184" i="4"/>
  <c r="R186" i="4"/>
  <c r="R187" i="4"/>
  <c r="R188" i="4"/>
  <c r="R190" i="4"/>
  <c r="R191" i="4"/>
  <c r="R192" i="4"/>
  <c r="R194" i="4"/>
  <c r="R195" i="4"/>
  <c r="R196" i="4"/>
  <c r="R198" i="4"/>
  <c r="R199" i="4"/>
  <c r="R200" i="4"/>
  <c r="R202" i="4"/>
  <c r="R203" i="4"/>
  <c r="R204" i="4"/>
  <c r="R206" i="4"/>
  <c r="R207" i="4"/>
  <c r="R208" i="4"/>
  <c r="R210" i="4"/>
  <c r="R211" i="4"/>
  <c r="R212" i="4"/>
  <c r="R214" i="4"/>
  <c r="R215" i="4"/>
  <c r="R216" i="4"/>
  <c r="R218" i="4"/>
  <c r="R219" i="4"/>
  <c r="R220" i="4"/>
  <c r="R222" i="4"/>
  <c r="R223" i="4"/>
  <c r="R224" i="4"/>
  <c r="R226" i="4"/>
  <c r="R227" i="4"/>
  <c r="R228" i="4"/>
  <c r="R230" i="4"/>
  <c r="R231" i="4"/>
  <c r="R232" i="4"/>
  <c r="R234" i="4"/>
  <c r="R235" i="4"/>
  <c r="R236" i="4"/>
  <c r="R238" i="4"/>
  <c r="R239" i="4"/>
  <c r="R240" i="4"/>
  <c r="R242" i="4"/>
  <c r="R243" i="4"/>
  <c r="R244" i="4"/>
  <c r="R246" i="4"/>
  <c r="R247" i="4"/>
  <c r="R248" i="4"/>
  <c r="R250" i="4"/>
  <c r="R251" i="4"/>
  <c r="R252" i="4"/>
  <c r="R254" i="4"/>
  <c r="R255" i="4"/>
  <c r="R256" i="4"/>
  <c r="R258" i="4"/>
  <c r="R259" i="4"/>
  <c r="R260" i="4"/>
  <c r="R262" i="4"/>
  <c r="R263" i="4"/>
  <c r="R264" i="4"/>
  <c r="R266" i="4"/>
  <c r="R267" i="4"/>
  <c r="R268" i="4"/>
  <c r="R270" i="4"/>
  <c r="R271" i="4"/>
  <c r="R272" i="4"/>
  <c r="R274" i="4"/>
  <c r="R275" i="4"/>
  <c r="R276" i="4"/>
  <c r="R278" i="4"/>
  <c r="R279" i="4"/>
  <c r="R280" i="4"/>
  <c r="R282" i="4"/>
  <c r="R283" i="4"/>
  <c r="R284" i="4"/>
  <c r="M17" i="4"/>
  <c r="M18" i="4"/>
  <c r="M19" i="4"/>
  <c r="M20" i="4"/>
  <c r="T7" i="4"/>
  <c r="K9" i="4"/>
  <c r="T9" i="4" s="1"/>
  <c r="K10" i="4"/>
  <c r="T10" i="4" s="1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J9" i="4"/>
  <c r="S9" i="4" s="1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C11" i="11"/>
  <c r="I9" i="4"/>
  <c r="R9" i="4" s="1"/>
  <c r="I10" i="4"/>
  <c r="R10" i="4" s="1"/>
  <c r="I11" i="4"/>
  <c r="R11" i="4" s="1"/>
  <c r="I12" i="4"/>
  <c r="R12" i="4" s="1"/>
  <c r="M12" i="4"/>
  <c r="I13" i="4"/>
  <c r="R13" i="4" s="1"/>
  <c r="I14" i="4"/>
  <c r="R14" i="4" s="1"/>
  <c r="I15" i="4"/>
  <c r="R15" i="4" s="1"/>
  <c r="M15" i="4"/>
  <c r="I16" i="4"/>
  <c r="R16" i="4" s="1"/>
  <c r="I17" i="4"/>
  <c r="R17" i="4" s="1"/>
  <c r="I18" i="4"/>
  <c r="R18" i="4" s="1"/>
  <c r="I19" i="4"/>
  <c r="R19" i="4" s="1"/>
  <c r="I20" i="4"/>
  <c r="R20" i="4" s="1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37" i="4"/>
  <c r="R114" i="4"/>
  <c r="R64" i="4"/>
  <c r="L83" i="4"/>
  <c r="T75" i="4"/>
  <c r="R118" i="4"/>
  <c r="M16" i="4"/>
  <c r="R36" i="4"/>
  <c r="R40" i="4"/>
  <c r="L66" i="9"/>
  <c r="M66" i="9"/>
  <c r="L63" i="9"/>
  <c r="M63" i="9"/>
  <c r="L62" i="9"/>
  <c r="M62" i="9"/>
  <c r="L61" i="9"/>
  <c r="M61" i="9"/>
  <c r="L72" i="9"/>
  <c r="M72" i="9"/>
  <c r="W52" i="9"/>
  <c r="L52" i="9"/>
  <c r="M52" i="9" s="1"/>
  <c r="L60" i="9"/>
  <c r="M60" i="9"/>
  <c r="L58" i="9"/>
  <c r="M58" i="9" s="1"/>
  <c r="L76" i="9"/>
  <c r="M76" i="9"/>
  <c r="L74" i="9"/>
  <c r="M74" i="9"/>
  <c r="L77" i="9"/>
  <c r="M77" i="9"/>
  <c r="L86" i="9"/>
  <c r="M86" i="9"/>
  <c r="L64" i="9"/>
  <c r="M64" i="9"/>
  <c r="L80" i="9"/>
  <c r="M80" i="9"/>
  <c r="L75" i="9"/>
  <c r="M75" i="9"/>
  <c r="L79" i="9"/>
  <c r="L69" i="9"/>
  <c r="M69" i="9"/>
  <c r="L91" i="9"/>
  <c r="M91" i="9"/>
  <c r="Y70" i="9"/>
  <c r="L68" i="9"/>
  <c r="M68" i="9"/>
  <c r="L82" i="9"/>
  <c r="M82" i="9"/>
  <c r="L78" i="9"/>
  <c r="M78" i="9"/>
  <c r="M79" i="9"/>
  <c r="L84" i="9"/>
  <c r="M84" i="9"/>
  <c r="L67" i="9"/>
  <c r="M67" i="9"/>
  <c r="L71" i="9"/>
  <c r="M71" i="9"/>
  <c r="L85" i="9"/>
  <c r="M85" i="9"/>
  <c r="L48" i="9"/>
  <c r="M48" i="9" s="1"/>
  <c r="L44" i="9"/>
  <c r="M44" i="9" s="1"/>
  <c r="L83" i="9"/>
  <c r="M83" i="9"/>
  <c r="W59" i="9"/>
  <c r="L59" i="9"/>
  <c r="M59" i="9"/>
  <c r="L57" i="9"/>
  <c r="M57" i="9" s="1"/>
  <c r="L95" i="9"/>
  <c r="M95" i="9"/>
  <c r="L97" i="9"/>
  <c r="M97" i="9"/>
  <c r="L99" i="9"/>
  <c r="M99" i="9"/>
  <c r="L98" i="9"/>
  <c r="M98" i="9"/>
  <c r="L96" i="9"/>
  <c r="M96" i="9"/>
  <c r="M14" i="4"/>
  <c r="L89" i="9"/>
  <c r="M89" i="9"/>
  <c r="L113" i="9"/>
  <c r="M113" i="9"/>
  <c r="L111" i="9"/>
  <c r="M111" i="9"/>
  <c r="L104" i="9"/>
  <c r="M104" i="9"/>
  <c r="L117" i="9"/>
  <c r="M117" i="9"/>
  <c r="L109" i="9"/>
  <c r="M109" i="9"/>
  <c r="L110" i="9"/>
  <c r="M110" i="9"/>
  <c r="M13" i="4"/>
  <c r="L105" i="9"/>
  <c r="M105" i="9"/>
  <c r="L94" i="9"/>
  <c r="M94" i="9"/>
  <c r="L101" i="9"/>
  <c r="M101" i="9"/>
  <c r="L112" i="9"/>
  <c r="M112" i="9"/>
  <c r="L27" i="9"/>
  <c r="M27" i="9" s="1"/>
  <c r="L56" i="9"/>
  <c r="M56" i="9" s="1"/>
  <c r="W87" i="9"/>
  <c r="L87" i="9"/>
  <c r="M87" i="9"/>
  <c r="L73" i="9"/>
  <c r="M73" i="9"/>
  <c r="L106" i="9"/>
  <c r="M106" i="9"/>
  <c r="L108" i="9"/>
  <c r="M108" i="9"/>
  <c r="L25" i="9"/>
  <c r="M25" i="9" s="1"/>
  <c r="L42" i="9"/>
  <c r="M42" i="9" s="1"/>
  <c r="L21" i="9"/>
  <c r="M21" i="9" s="1"/>
  <c r="L34" i="9"/>
  <c r="M34" i="9" s="1"/>
  <c r="L35" i="9"/>
  <c r="M35" i="9" s="1"/>
  <c r="L19" i="9"/>
  <c r="M19" i="9" s="1"/>
  <c r="L22" i="9"/>
  <c r="M22" i="9" s="1"/>
  <c r="L30" i="9"/>
  <c r="M30" i="9" s="1"/>
  <c r="L38" i="9"/>
  <c r="M38" i="9" s="1"/>
  <c r="L15" i="9"/>
  <c r="M15" i="9" s="1"/>
  <c r="L37" i="9"/>
  <c r="M37" i="9" s="1"/>
  <c r="L39" i="9"/>
  <c r="M39" i="9" s="1"/>
  <c r="L32" i="9"/>
  <c r="M32" i="9" s="1"/>
  <c r="L33" i="9"/>
  <c r="M33" i="9" s="1"/>
  <c r="L28" i="9"/>
  <c r="M28" i="9" s="1"/>
  <c r="B23" i="11"/>
  <c r="D23" i="11" s="1"/>
  <c r="Y4" i="9"/>
  <c r="AD5" i="9"/>
  <c r="E13" i="11"/>
  <c r="L6" i="9"/>
  <c r="M6" i="9" s="1"/>
  <c r="W4" i="9"/>
  <c r="AB5" i="9"/>
  <c r="C13" i="11"/>
  <c r="L4" i="9"/>
  <c r="M4" i="9" s="1"/>
  <c r="L7" i="9"/>
  <c r="M7" i="9" s="1"/>
  <c r="D11" i="11"/>
  <c r="B22" i="11"/>
  <c r="D22" i="11" s="1"/>
  <c r="E11" i="11"/>
  <c r="L50" i="4" l="1"/>
  <c r="L76" i="4"/>
  <c r="L114" i="4"/>
  <c r="L66" i="4"/>
  <c r="L64" i="4"/>
  <c r="L7" i="4"/>
  <c r="M7" i="4" s="1"/>
  <c r="L23" i="9"/>
  <c r="M23" i="9" s="1"/>
  <c r="L24" i="9"/>
  <c r="M24" i="9" s="1"/>
  <c r="L20" i="9"/>
  <c r="M20" i="9" s="1"/>
  <c r="L145" i="4"/>
  <c r="S6" i="4"/>
  <c r="R109" i="4"/>
  <c r="R4" i="4"/>
  <c r="L118" i="4"/>
  <c r="L69" i="4"/>
  <c r="L41" i="4"/>
  <c r="R115" i="4"/>
  <c r="L113" i="4"/>
  <c r="L8" i="9"/>
  <c r="L10" i="9"/>
  <c r="M10" i="9" s="1"/>
  <c r="L17" i="9"/>
  <c r="M17" i="9" s="1"/>
  <c r="L31" i="9"/>
  <c r="M31" i="9" s="1"/>
  <c r="L47" i="9"/>
  <c r="M47" i="9" s="1"/>
  <c r="L14" i="9"/>
  <c r="M14" i="9" s="1"/>
  <c r="L12" i="9"/>
  <c r="M12" i="9" s="1"/>
  <c r="W6" i="9"/>
  <c r="AB4" i="9" s="1"/>
  <c r="L16" i="9"/>
  <c r="M16" i="9" s="1"/>
  <c r="L43" i="9"/>
  <c r="M43" i="9" s="1"/>
  <c r="L26" i="9"/>
  <c r="M26" i="9" s="1"/>
  <c r="L5" i="9"/>
  <c r="S5" i="9" s="1"/>
  <c r="L86" i="4"/>
  <c r="L102" i="4"/>
  <c r="L22" i="4"/>
  <c r="L99" i="4"/>
  <c r="L111" i="4"/>
  <c r="L126" i="4"/>
  <c r="L116" i="4"/>
  <c r="L112" i="4"/>
  <c r="L65" i="4"/>
  <c r="L132" i="4"/>
  <c r="L135" i="4"/>
  <c r="L151" i="4"/>
  <c r="L144" i="4"/>
  <c r="L127" i="4"/>
  <c r="L31" i="4"/>
  <c r="L96" i="4"/>
  <c r="L141" i="4"/>
  <c r="L89" i="4"/>
  <c r="L77" i="4"/>
  <c r="L137" i="4"/>
  <c r="L68" i="4"/>
  <c r="L40" i="4"/>
  <c r="L36" i="4"/>
  <c r="L110" i="4"/>
  <c r="L55" i="4"/>
  <c r="L24" i="4"/>
  <c r="L26" i="4"/>
  <c r="L147" i="4"/>
  <c r="L92" i="4"/>
  <c r="L142" i="4"/>
  <c r="L136" i="4"/>
  <c r="R22" i="4"/>
  <c r="L79" i="4"/>
  <c r="L16" i="4"/>
  <c r="L148" i="4"/>
  <c r="L130" i="4"/>
  <c r="L81" i="4"/>
  <c r="L51" i="4"/>
  <c r="L94" i="4"/>
  <c r="L143" i="4"/>
  <c r="L87" i="4"/>
  <c r="L150" i="4"/>
  <c r="L90" i="4"/>
  <c r="L84" i="4"/>
  <c r="L82" i="4"/>
  <c r="L62" i="4"/>
  <c r="L58" i="4"/>
  <c r="L34" i="4"/>
  <c r="L32" i="4"/>
  <c r="L139" i="4"/>
  <c r="L121" i="4"/>
  <c r="L120" i="4"/>
  <c r="L123" i="4"/>
  <c r="L78" i="4"/>
  <c r="L101" i="4"/>
  <c r="L28" i="4"/>
  <c r="L23" i="4"/>
  <c r="L14" i="4"/>
  <c r="L61" i="4"/>
  <c r="L104" i="4"/>
  <c r="L11" i="4"/>
  <c r="M11" i="4" s="1"/>
  <c r="L95" i="4"/>
  <c r="L67" i="4"/>
  <c r="R112" i="4"/>
  <c r="L129" i="4"/>
  <c r="L75" i="4"/>
  <c r="L91" i="4"/>
  <c r="L131" i="4"/>
  <c r="L35" i="4"/>
  <c r="L63" i="4"/>
  <c r="L85" i="4"/>
  <c r="L108" i="4"/>
  <c r="L140" i="4"/>
  <c r="L30" i="4"/>
  <c r="L47" i="4"/>
  <c r="L71" i="4"/>
  <c r="L103" i="4"/>
  <c r="L134" i="4"/>
  <c r="L39" i="4"/>
  <c r="L33" i="4"/>
  <c r="L17" i="4"/>
  <c r="L146" i="4"/>
  <c r="L117" i="4"/>
  <c r="L97" i="4"/>
  <c r="L73" i="4"/>
  <c r="L57" i="4"/>
  <c r="R55" i="4"/>
  <c r="L38" i="4"/>
  <c r="S132" i="4"/>
  <c r="S64" i="4"/>
  <c r="L11" i="9"/>
  <c r="M11" i="9" s="1"/>
  <c r="L13" i="4"/>
  <c r="L48" i="4"/>
  <c r="L18" i="4"/>
  <c r="L100" i="4"/>
  <c r="L43" i="4"/>
  <c r="R62" i="4"/>
  <c r="L133" i="4"/>
  <c r="L9" i="4"/>
  <c r="M9" i="4" s="1"/>
  <c r="R68" i="4"/>
  <c r="L53" i="4"/>
  <c r="L124" i="4"/>
  <c r="L44" i="4"/>
  <c r="L98" i="4"/>
  <c r="L128" i="4"/>
  <c r="L49" i="4"/>
  <c r="L154" i="4"/>
  <c r="L122" i="4"/>
  <c r="L74" i="4"/>
  <c r="L72" i="4"/>
  <c r="L56" i="4"/>
  <c r="L54" i="4"/>
  <c r="L18" i="9"/>
  <c r="M18" i="9" s="1"/>
  <c r="L88" i="4"/>
  <c r="L59" i="4"/>
  <c r="L27" i="4"/>
  <c r="L60" i="4"/>
  <c r="L46" i="4"/>
  <c r="L70" i="4"/>
  <c r="L125" i="4"/>
  <c r="L42" i="4"/>
  <c r="L51" i="9"/>
  <c r="M51" i="9" s="1"/>
  <c r="L40" i="9"/>
  <c r="M40" i="9" s="1"/>
  <c r="L55" i="9"/>
  <c r="M55" i="9" s="1"/>
  <c r="L41" i="9"/>
  <c r="M41" i="9" s="1"/>
  <c r="L53" i="9"/>
  <c r="M53" i="9" s="1"/>
  <c r="L49" i="9"/>
  <c r="M49" i="9" s="1"/>
  <c r="L36" i="9"/>
  <c r="M36" i="9" s="1"/>
  <c r="L9" i="9"/>
  <c r="M9" i="9" s="1"/>
  <c r="L13" i="9"/>
  <c r="M13" i="9" s="1"/>
  <c r="P6" i="9"/>
  <c r="L29" i="9"/>
  <c r="M29" i="9" s="1"/>
  <c r="L50" i="9"/>
  <c r="M50" i="9" s="1"/>
  <c r="L45" i="9"/>
  <c r="M45" i="9" s="1"/>
  <c r="L54" i="9"/>
  <c r="M54" i="9" s="1"/>
  <c r="L46" i="9"/>
  <c r="M46" i="9" s="1"/>
  <c r="R7" i="4"/>
  <c r="Y6" i="9"/>
  <c r="AD4" i="9" s="1"/>
  <c r="P5" i="9"/>
  <c r="L12" i="4"/>
  <c r="L10" i="4"/>
  <c r="M10" i="4" s="1"/>
  <c r="L8" i="4"/>
  <c r="M8" i="4" s="1"/>
  <c r="L19" i="4"/>
  <c r="L15" i="4"/>
  <c r="L138" i="4"/>
  <c r="L107" i="4"/>
  <c r="L105" i="4"/>
  <c r="L52" i="4"/>
  <c r="L25" i="4"/>
  <c r="L45" i="4"/>
  <c r="L153" i="4"/>
  <c r="L152" i="4"/>
  <c r="L119" i="4"/>
  <c r="L106" i="4"/>
  <c r="L93" i="4"/>
  <c r="L80" i="4"/>
  <c r="L37" i="4"/>
  <c r="L21" i="4"/>
  <c r="L20" i="4"/>
  <c r="L149" i="4"/>
  <c r="L29" i="4"/>
  <c r="L5" i="4"/>
  <c r="M5" i="4" s="1"/>
  <c r="S6" i="9"/>
  <c r="S4" i="9"/>
  <c r="AC4" i="9"/>
  <c r="AC6" i="9"/>
  <c r="D14" i="11" s="1"/>
  <c r="W5" i="4"/>
  <c r="AB6" i="9"/>
  <c r="C14" i="11" s="1"/>
  <c r="X5" i="4"/>
  <c r="Y5" i="4"/>
  <c r="M4" i="4"/>
  <c r="Y4" i="4"/>
  <c r="X4" i="4"/>
  <c r="D10" i="11" s="1"/>
  <c r="AD6" i="9"/>
  <c r="P4" i="9"/>
  <c r="M8" i="9"/>
  <c r="O5" i="9"/>
  <c r="Q5" i="9"/>
  <c r="B13" i="11" l="1"/>
  <c r="W4" i="4"/>
  <c r="M5" i="9"/>
  <c r="D12" i="11"/>
  <c r="D15" i="11" s="1"/>
  <c r="B12" i="11"/>
  <c r="C10" i="11"/>
  <c r="B10" i="11"/>
  <c r="B21" i="11"/>
  <c r="D21" i="11" s="1"/>
  <c r="B24" i="11" s="1"/>
  <c r="B26" i="11" s="1"/>
  <c r="B14" i="11"/>
  <c r="B11" i="11"/>
  <c r="E10" i="11"/>
  <c r="C12" i="11"/>
  <c r="E14" i="11"/>
  <c r="E12" i="11"/>
  <c r="C15" i="11" l="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<sst xmlns="http://schemas.openxmlformats.org/spreadsheetml/2006/main" count="435" uniqueCount="203">
  <si>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</si>
  <si>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</si>
  <si>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</si>
  <si>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</si>
  <si>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</si>
  <si>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</si>
  <si>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</si>
  <si>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</si>
  <si>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</si>
  <si>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</si>
  <si>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</si>
  <si>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</si>
  <si>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</si>
  <si>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</si>
  <si>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</si>
  <si>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</si>
  <si>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</si>
  <si>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</si>
  <si>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</si>
  <si>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</si>
  <si>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</si>
  <si>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</si>
  <si>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</si>
  <si>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</si>
  <si>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</si>
  <si>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</si>
  <si>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</si>
  <si>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</si>
  <si>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</si>
  <si>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</si>
  <si>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</si>
  <si>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</si>
  <si>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</si>
  <si>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</si>
  <si>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</si>
  <si>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</si>
  <si>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</si>
  <si>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</si>
  <si>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</si>
  <si>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</si>
  <si>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</si>
  <si>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</si>
  <si>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</si>
  <si>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</si>
  <si>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</si>
  <si>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</si>
  <si>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</si>
  <si>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</si>
  <si>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</si>
  <si>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</si>
  <si>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</si>
  <si>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</si>
  <si>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</si>
  <si>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</si>
  <si>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</si>
  <si>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</si>
  <si>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</si>
  <si>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</si>
  <si>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</si>
  <si>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</si>
  <si>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</si>
  <si>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</si>
  <si>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</si>
  <si>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</si>
  <si>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</si>
  <si>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</si>
  <si>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</si>
  <si>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</si>
  <si>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</si>
  <si>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</si>
  <si>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</si>
  <si>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</si>
  <si>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</si>
  <si>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</si>
  <si>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</si>
  <si>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</si>
  <si>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</si>
  <si>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</si>
  <si>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</si>
  <si>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</si>
  <si>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</si>
  <si>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</si>
  <si>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</si>
  <si>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</si>
  <si>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</si>
  <si>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</si>
  <si>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</si>
  <si>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</si>
  <si>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</si>
  <si>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</si>
  <si>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</si>
  <si>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</si>
  <si>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</si>
  <si>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</si>
  <si>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</si>
  <si>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</si>
  <si>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</si>
  <si>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</si>
  <si>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</si>
  <si>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</si>
  <si>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</si>
  <si>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</si>
  <si>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</si>
  <si>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</si>
  <si>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</si>
  <si>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</si>
  <si>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</si>
  <si>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</si>
  <si>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</si>
  <si>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</si>
  <si>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</si>
  <si>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SEGUC0410 - Manter Cadastro de Sistemas</t>
  </si>
  <si>
    <t>SEGUC0420 - Manter Cadastro de Funcionalidades de um Sistema</t>
  </si>
  <si>
    <t>SEGUC0430 - Manter Papeis de um Sistema</t>
  </si>
  <si>
    <t>SEGUC0440 - Manter Cadastro de Perfis de um Sistema</t>
  </si>
  <si>
    <t>SEGUC0450 - Atribuir Perfis a Usuários</t>
  </si>
  <si>
    <t>SEGUC0460 - Manter Procuração e Retirar Opções do Sistema</t>
  </si>
  <si>
    <t>SEGUC0470 - Selecionar Contribuinte Procurador</t>
  </si>
  <si>
    <t>SEGUC0480 - Solicitar para Atuar como Usuário Principal de uma Empresa</t>
  </si>
  <si>
    <t>Sistema Tributário - Serviços Transversais - Pacote Manter Funcionalidades e Perfil Versão (1.0)</t>
  </si>
  <si>
    <t>Estabelecer o tamanho funcional do Pacote Manter Funcionalidades e Perfil. O escopo da contagem são as funcionalidades descritas nos Casos de Uso do Pacote.</t>
  </si>
  <si>
    <t xml:space="preserve">Listar  módulos cadastrados no sistema </t>
  </si>
  <si>
    <t>data de inclusão, abreviação de módulo, descrição do módulo, ação, mensagem</t>
  </si>
  <si>
    <t>abreviação de módulo, descrição do módulo, ação, mensagem</t>
  </si>
  <si>
    <t>Módulos</t>
  </si>
  <si>
    <t>Incluir Módulo</t>
  </si>
  <si>
    <t>Alterar Módulo</t>
  </si>
  <si>
    <t>Excluir Módulo</t>
  </si>
  <si>
    <t>SEGUC0410 - Manter Cadastro de Sistemas/SEGUC0420 - Manter Cadastro de Funcionalidades de um Sistema</t>
  </si>
  <si>
    <t>Módulos/Funcionalidades</t>
  </si>
  <si>
    <t>Módulos, Funcionalidades</t>
  </si>
  <si>
    <t>Id, abreviação,descrição, data de inclusão, Id Funcionalidade, Aplicação, Caso de Uso, URL, Descrição URL</t>
  </si>
  <si>
    <t>Incluir Funcionalidade</t>
  </si>
  <si>
    <t>Alterar Funcionalidade</t>
  </si>
  <si>
    <t>Excluir Funcionalidade</t>
  </si>
  <si>
    <t>Consultar Funcionalidade</t>
  </si>
  <si>
    <t>Atualizar Ajuda Funcionalidade</t>
  </si>
  <si>
    <t>Consulta Implícita Atualizar Ajuda Funcionalidade</t>
  </si>
  <si>
    <t>Id Funcionalidade, Caso de Uso, Opção, Ajuda, ação, mensagem</t>
  </si>
  <si>
    <t>Id Funcionaliade, Caso de Uso, aplicação, opção, opção URL, Módulo, ação, mensagem</t>
  </si>
  <si>
    <t>Id Funcionalidade,ação, mensagem</t>
  </si>
  <si>
    <t>List Box Módulo</t>
  </si>
  <si>
    <t>Nome Módulo, Ação</t>
  </si>
  <si>
    <t>Papel</t>
  </si>
  <si>
    <t>Incluir Papel</t>
  </si>
  <si>
    <t>Alterar Papel</t>
  </si>
  <si>
    <t>Excluir Papel</t>
  </si>
  <si>
    <t>Listar Papel</t>
  </si>
  <si>
    <t>Nome Papel, ação, mensagem</t>
  </si>
  <si>
    <t>Par busca Nome papel, nome papel, total opção, vezes atribuido, ação, mensagem</t>
  </si>
  <si>
    <t>Papel, Módulo</t>
  </si>
  <si>
    <t>Lista de Funcionalidades</t>
  </si>
  <si>
    <t>Módulo, Aplicação, Opção, ação</t>
  </si>
  <si>
    <t>Nome, Descrição, Indicador, Módulo, Aplicação, Opção, ação, mensagem</t>
  </si>
  <si>
    <t>Nome, Descrição, Indicador, Módulo, Aplicação, Opção, total opções,ação</t>
  </si>
  <si>
    <t>Consulta Implícita Atualizar Papel (Consulta de Funcionalidades por Papel)</t>
  </si>
  <si>
    <t>Cosnulta de Perfis por Papel</t>
  </si>
  <si>
    <t>Perfil, Papel</t>
  </si>
  <si>
    <t>Perfil, Papel, ação, mensagem</t>
  </si>
  <si>
    <t>Nome Papel, Descrição Papel, Funcionalidade, Perfil</t>
  </si>
  <si>
    <t>Perfil</t>
  </si>
  <si>
    <t>Nome, Descrição, Papel, Usuário</t>
  </si>
  <si>
    <t>Listar Perfil</t>
  </si>
  <si>
    <t>Par busca Nome, Nome, Descrição, Total Papeis, Vezes Atribuído, ação, mensagem</t>
  </si>
  <si>
    <t>Incluir Perfil</t>
  </si>
  <si>
    <t>Alterar Perfil</t>
  </si>
  <si>
    <t>Excluir Perfil</t>
  </si>
  <si>
    <t>Consulta Implícita Atualizar Perfil (Consultar Papeis por Perfil)</t>
  </si>
  <si>
    <t>Consultar Usuários por Perfil</t>
  </si>
  <si>
    <t>Lista de Papeis</t>
  </si>
  <si>
    <t>Nome Perfil, ação, mensagem</t>
  </si>
  <si>
    <t>Nome, Descrição, papel, Indicador, ação, mensagem</t>
  </si>
  <si>
    <t>Nome, Descrição, papel, Descrição, Indicador, ação, mensagem, total papeis</t>
  </si>
  <si>
    <t>Papel, Descrição, ação</t>
  </si>
  <si>
    <t>Perfil, usuário</t>
  </si>
  <si>
    <t>Perfil, usuário, ação, mensagem</t>
  </si>
  <si>
    <t>CPF,Nome do usuário,Tipo de Usuário,Perfil,Unidade Organizacional,Postos de Trabalho,Parâmetro Busca Nome Usuário,Ação,Mensagem</t>
  </si>
  <si>
    <t>Usuário, Perfil, Unidade Organizacional, Posto de Trabalho</t>
  </si>
  <si>
    <t>Consultar Usuário e Perfil</t>
  </si>
  <si>
    <t>Conceder Perfil a Usuário</t>
  </si>
  <si>
    <t>Usuário, Perfil, ação, mensagem</t>
  </si>
  <si>
    <t xml:space="preserve">Usuário, Perfil, </t>
  </si>
  <si>
    <t>Listar Opções do Sistema Stribuídas ao Usuário</t>
  </si>
  <si>
    <t>Atualizar Procuração/Retirada</t>
  </si>
  <si>
    <t>Dados de Controle Procuração</t>
  </si>
  <si>
    <t>Procuração</t>
  </si>
  <si>
    <t xml:space="preserve">Lista Empresas </t>
  </si>
  <si>
    <t>CNPJ</t>
  </si>
  <si>
    <t>CPF, CNPJ,Ação</t>
  </si>
  <si>
    <t>Usuário, Procuração, Módulo</t>
  </si>
  <si>
    <t>Nome, CPF, CNPJ, Módulo, aplicação, opção do sistema, indicador procuração, ação, mensagem</t>
  </si>
  <si>
    <t xml:space="preserve"> CPF,  Módulo, aplicação, opção do sistema, indicador procuração, ação, mensagem</t>
  </si>
  <si>
    <t>CPF,  Módulo, aplicação, opção do sistema, indicador procuração, CNPJ</t>
  </si>
  <si>
    <t>SEGUC0460 - Manter Procuração e Retirar Opções do Sistema, o, SEGUC0480 - Solicitar para Atuar como Usuário Principal de uma Empresa</t>
  </si>
  <si>
    <t>Apresentar Contribuintes Procurados</t>
  </si>
  <si>
    <t>Usuário, Procuração</t>
  </si>
  <si>
    <t>CPF, Nome, ação, mensagem</t>
  </si>
  <si>
    <t>Solicitar para atuar como usuário principal de uma empresa</t>
  </si>
  <si>
    <t>CPF, CNPJ, Dados de Controle Solicitação</t>
  </si>
  <si>
    <t>CPF, Nome, CNPJ, Nome Empresa, ação, Mensagem</t>
  </si>
  <si>
    <t>Dados de Controle Solicitação</t>
  </si>
  <si>
    <t>Solicitação</t>
  </si>
  <si>
    <t xml:space="preserve">CPF, CNPJ, Data,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</si>
</sst>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1" xfId="4" applyFont="1" applyFill="1" applyBorder="1" applyAlignment="1">
      <alignment wrapText="1"/>
    </xf>
    <xf numFmtId="0" fontId="5" fillId="0" borderId="7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223838</xdr:colOff>
      <xdr:row>0</xdr:row>
      <xdr:rowOff>45244</xdr:rowOff>
    </xdr:from>
    <xdr:to>
      <xdr:col>0</xdr:col>
      <xdr:colOff>957263</xdr:colOff>
      <xdr:row>0</xdr:row>
      <xdr:rowOff>826294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8" y="45244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2"/>
  <sheetViews>
    <sheetView showGridLines="0" tabSelected="1" zoomScaleNormal="100" workbookViewId="0">
      <pane ySplit="1" topLeftCell="A2" activePane="bottomLeft" state="frozen"/>
      <selection pane="bottomLeft" activeCell="B5" sqref="B5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6" t="s">
        <v>72</v>
      </c>
      <c r="C1" s="116"/>
      <c r="D1" s="117"/>
    </row>
    <row r="2" spans="1:4" ht="15.95" customHeight="1" x14ac:dyDescent="0.2">
      <c r="A2" s="37" t="s">
        <v>62</v>
      </c>
      <c r="B2" s="139">
        <v>122</v>
      </c>
      <c r="C2" s="140"/>
      <c r="D2" s="141"/>
    </row>
    <row r="3" spans="1:4" ht="15.95" customHeight="1" x14ac:dyDescent="0.2">
      <c r="A3" s="37" t="s">
        <v>87</v>
      </c>
      <c r="B3" s="142" t="s">
        <v>110</v>
      </c>
      <c r="C3" s="140"/>
      <c r="D3" s="141"/>
    </row>
    <row r="4" spans="1:4" ht="15.95" customHeight="1" x14ac:dyDescent="0.2">
      <c r="A4" s="37" t="s">
        <v>61</v>
      </c>
      <c r="B4" s="118" t="s">
        <v>119</v>
      </c>
      <c r="C4" s="119"/>
      <c r="D4" s="120"/>
    </row>
    <row r="5" spans="1:4" ht="15.95" customHeight="1" x14ac:dyDescent="0.2">
      <c r="A5" s="40" t="s">
        <v>71</v>
      </c>
      <c r="B5" s="57">
        <v>4782</v>
      </c>
      <c r="C5" s="43" t="s">
        <v>91</v>
      </c>
      <c r="D5" s="58">
        <v>20160531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 x14ac:dyDescent="0.2">
      <c r="A8" s="99"/>
      <c r="B8" s="100"/>
      <c r="C8" s="101"/>
      <c r="D8" s="102"/>
    </row>
    <row r="9" spans="1:4" ht="24" customHeight="1" x14ac:dyDescent="0.2">
      <c r="A9" s="121" t="s">
        <v>89</v>
      </c>
      <c r="B9" s="122"/>
      <c r="C9" s="122"/>
      <c r="D9" s="123"/>
    </row>
    <row r="10" spans="1:4" ht="61.5" customHeight="1" x14ac:dyDescent="0.2">
      <c r="A10" s="136" t="s">
        <v>120</v>
      </c>
      <c r="B10" s="137"/>
      <c r="C10" s="137"/>
      <c r="D10" s="138"/>
    </row>
    <row r="11" spans="1:4" ht="22.5" customHeight="1" x14ac:dyDescent="0.2">
      <c r="A11" s="127" t="s">
        <v>104</v>
      </c>
      <c r="B11" s="128"/>
      <c r="C11" s="128"/>
      <c r="D11" s="129"/>
    </row>
    <row r="12" spans="1:4" ht="20.25" customHeight="1" x14ac:dyDescent="0.2">
      <c r="A12" s="91" t="s">
        <v>105</v>
      </c>
      <c r="B12" s="91" t="s">
        <v>106</v>
      </c>
      <c r="C12" s="92" t="s">
        <v>56</v>
      </c>
      <c r="D12" s="91" t="s">
        <v>107</v>
      </c>
    </row>
    <row r="13" spans="1:4" ht="12.75" customHeight="1" x14ac:dyDescent="0.2">
      <c r="A13" s="93" t="s">
        <v>111</v>
      </c>
      <c r="B13" s="93"/>
      <c r="C13" s="94"/>
      <c r="D13" s="95"/>
    </row>
    <row r="14" spans="1:4" x14ac:dyDescent="0.2">
      <c r="A14" s="93" t="s">
        <v>112</v>
      </c>
      <c r="B14" s="93"/>
      <c r="C14" s="94"/>
      <c r="D14" s="95"/>
    </row>
    <row r="15" spans="1:4" x14ac:dyDescent="0.2">
      <c r="A15" s="93" t="s">
        <v>113</v>
      </c>
      <c r="B15" s="93"/>
      <c r="C15" s="94"/>
      <c r="D15" s="95"/>
    </row>
    <row r="16" spans="1:4" x14ac:dyDescent="0.2">
      <c r="A16" s="93" t="s">
        <v>114</v>
      </c>
      <c r="B16" s="93"/>
      <c r="C16" s="94"/>
      <c r="D16" s="95"/>
    </row>
    <row r="17" spans="1:4" ht="12.75" customHeight="1" x14ac:dyDescent="0.2">
      <c r="A17" s="93" t="s">
        <v>115</v>
      </c>
      <c r="B17" s="93"/>
      <c r="C17" s="94"/>
      <c r="D17" s="95"/>
    </row>
    <row r="18" spans="1:4" x14ac:dyDescent="0.2">
      <c r="A18" s="93" t="s">
        <v>116</v>
      </c>
      <c r="B18" s="93"/>
      <c r="C18" s="94"/>
      <c r="D18" s="95"/>
    </row>
    <row r="19" spans="1:4" x14ac:dyDescent="0.2">
      <c r="A19" s="93" t="s">
        <v>117</v>
      </c>
      <c r="B19" s="93"/>
      <c r="C19" s="94"/>
      <c r="D19" s="95"/>
    </row>
    <row r="20" spans="1:4" ht="12.75" customHeight="1" x14ac:dyDescent="0.2">
      <c r="A20" s="93" t="s">
        <v>118</v>
      </c>
      <c r="B20" s="93"/>
      <c r="C20" s="94"/>
      <c r="D20" s="95"/>
    </row>
    <row r="21" spans="1:4" x14ac:dyDescent="0.2">
      <c r="A21" s="93"/>
      <c r="B21" s="93"/>
      <c r="C21" s="94"/>
      <c r="D21" s="95"/>
    </row>
    <row r="22" spans="1:4" ht="12.75" customHeight="1" x14ac:dyDescent="0.2">
      <c r="A22" s="93"/>
      <c r="B22" s="93"/>
      <c r="C22" s="94"/>
      <c r="D22" s="95"/>
    </row>
    <row r="23" spans="1:4" x14ac:dyDescent="0.2">
      <c r="A23" s="93"/>
      <c r="B23" s="93"/>
      <c r="C23" s="94"/>
      <c r="D23" s="95"/>
    </row>
    <row r="24" spans="1:4" ht="12.75" customHeight="1" x14ac:dyDescent="0.2">
      <c r="A24" s="93"/>
      <c r="B24" s="93"/>
      <c r="C24" s="94"/>
      <c r="D24" s="95"/>
    </row>
    <row r="25" spans="1:4" x14ac:dyDescent="0.2">
      <c r="A25" s="93"/>
      <c r="B25" s="93"/>
      <c r="C25" s="94"/>
      <c r="D25" s="95"/>
    </row>
    <row r="26" spans="1:4" x14ac:dyDescent="0.2">
      <c r="A26" s="93"/>
      <c r="B26" s="93"/>
      <c r="C26" s="94"/>
      <c r="D26" s="95"/>
    </row>
    <row r="27" spans="1:4" x14ac:dyDescent="0.2">
      <c r="A27" s="93"/>
      <c r="B27" s="93"/>
      <c r="C27" s="94"/>
      <c r="D27" s="95"/>
    </row>
    <row r="28" spans="1:4" x14ac:dyDescent="0.2">
      <c r="A28" s="93"/>
      <c r="B28" s="93"/>
      <c r="C28" s="94"/>
      <c r="D28" s="95"/>
    </row>
    <row r="29" spans="1:4" ht="12.75" customHeight="1" x14ac:dyDescent="0.2">
      <c r="A29" s="93"/>
      <c r="B29" s="93"/>
      <c r="C29" s="94"/>
      <c r="D29" s="95"/>
    </row>
    <row r="30" spans="1:4" x14ac:dyDescent="0.2">
      <c r="A30" s="93"/>
      <c r="B30" s="93"/>
      <c r="C30" s="94"/>
      <c r="D30" s="95"/>
    </row>
    <row r="31" spans="1:4" x14ac:dyDescent="0.2">
      <c r="A31" s="93"/>
      <c r="B31" s="93"/>
      <c r="C31" s="94"/>
      <c r="D31" s="95"/>
    </row>
    <row r="32" spans="1:4" ht="12.75" customHeight="1" x14ac:dyDescent="0.2">
      <c r="A32" s="93"/>
      <c r="B32" s="93"/>
      <c r="C32" s="94"/>
      <c r="D32" s="95"/>
    </row>
    <row r="33" spans="1:4" x14ac:dyDescent="0.2">
      <c r="A33" s="93"/>
      <c r="B33" s="93"/>
      <c r="C33" s="94"/>
      <c r="D33" s="95"/>
    </row>
    <row r="34" spans="1:4" x14ac:dyDescent="0.2">
      <c r="A34" s="93"/>
      <c r="B34" s="93"/>
      <c r="C34" s="94"/>
      <c r="D34" s="95"/>
    </row>
    <row r="35" spans="1:4" ht="12.75" customHeight="1" x14ac:dyDescent="0.2">
      <c r="A35" s="93"/>
      <c r="B35" s="93"/>
      <c r="C35" s="94"/>
      <c r="D35" s="95"/>
    </row>
    <row r="36" spans="1:4" ht="12.75" customHeight="1" x14ac:dyDescent="0.2">
      <c r="A36" s="93"/>
      <c r="B36" s="96"/>
      <c r="C36" s="94"/>
      <c r="D36" s="96"/>
    </row>
    <row r="37" spans="1:4" ht="12.75" customHeight="1" x14ac:dyDescent="0.2">
      <c r="A37" s="93"/>
      <c r="B37" s="96"/>
      <c r="C37" s="97"/>
      <c r="D37" s="98"/>
    </row>
    <row r="38" spans="1:4" x14ac:dyDescent="0.2">
      <c r="A38" s="130" t="s">
        <v>108</v>
      </c>
      <c r="B38" s="131"/>
      <c r="C38" s="131"/>
      <c r="D38" s="132"/>
    </row>
    <row r="39" spans="1:4" ht="59.25" customHeight="1" x14ac:dyDescent="0.2">
      <c r="A39" s="133"/>
      <c r="B39" s="134"/>
      <c r="C39" s="134"/>
      <c r="D39" s="135"/>
    </row>
    <row r="40" spans="1:4" ht="27" customHeight="1" x14ac:dyDescent="0.2">
      <c r="A40" s="121" t="s">
        <v>92</v>
      </c>
      <c r="B40" s="122"/>
      <c r="C40" s="122"/>
      <c r="D40" s="123"/>
    </row>
    <row r="41" spans="1:4" ht="143.25" customHeight="1" x14ac:dyDescent="0.2">
      <c r="A41" s="124"/>
      <c r="B41" s="125"/>
      <c r="C41" s="125"/>
      <c r="D41" s="126"/>
    </row>
    <row r="42" spans="1:4" ht="15.95" customHeight="1" x14ac:dyDescent="0.2">
      <c r="A42" s="38" t="s">
        <v>88</v>
      </c>
      <c r="B42" s="75" t="s">
        <v>109</v>
      </c>
      <c r="C42" s="39" t="s">
        <v>90</v>
      </c>
      <c r="D42" s="87">
        <v>42521</v>
      </c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2" activePane="bottomLeft" state="frozen"/>
      <selection pane="bottomLeft" activeCell="B1" sqref="B1:E1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43" t="s">
        <v>85</v>
      </c>
      <c r="C1" s="143"/>
      <c r="D1" s="143"/>
      <c r="E1" s="143"/>
    </row>
    <row r="2" spans="1:6" ht="15.95" customHeight="1" x14ac:dyDescent="0.2">
      <c r="A2" s="37" t="s">
        <v>87</v>
      </c>
      <c r="B2" s="142" t="str">
        <f>Identificação!B3</f>
        <v>SEFAZ Tocantins</v>
      </c>
      <c r="C2" s="140"/>
      <c r="D2" s="140"/>
      <c r="E2" s="141"/>
    </row>
    <row r="3" spans="1:6" ht="15.95" customHeight="1" x14ac:dyDescent="0.2">
      <c r="A3" s="37" t="s">
        <v>61</v>
      </c>
      <c r="B3" s="118" t="str">
        <f>Identificação!B4</f>
        <v>Sistema Tributário - Serviços Transversais - Pacote Manter Funcionalidades e Perfil Versão (1.0)</v>
      </c>
      <c r="C3" s="119"/>
      <c r="D3" s="119"/>
      <c r="E3" s="120"/>
    </row>
    <row r="4" spans="1:6" ht="15.95" customHeight="1" x14ac:dyDescent="0.2">
      <c r="A4" s="40" t="s">
        <v>71</v>
      </c>
      <c r="B4" s="57">
        <f>Identificação!B5</f>
        <v>4782</v>
      </c>
      <c r="C4" s="56" t="s">
        <v>91</v>
      </c>
      <c r="D4" s="154">
        <f>Identificação!D5</f>
        <v>20160531</v>
      </c>
      <c r="E4" s="154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5" t="str">
        <f>Identificação!D6</f>
        <v>Projeto de Desenvolvimento</v>
      </c>
      <c r="E5" s="155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5" t="str">
        <f>Identificação!D7</f>
        <v>IFPUG v.4.3</v>
      </c>
      <c r="E6" s="155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4" t="s">
        <v>93</v>
      </c>
      <c r="B8" s="145"/>
      <c r="C8" s="145"/>
      <c r="D8" s="145"/>
      <c r="E8" s="146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Dados'!D4:D154,ALI,'Funções de Dados'!L4:L154)</f>
        <v>35</v>
      </c>
      <c r="C10" s="34">
        <f ca="1">SUMIF('Funções de Dados'!$D$4:$D$154,"ALI",'Funções de Dados'!W4)</f>
        <v>5</v>
      </c>
      <c r="D10" s="34">
        <f ca="1">SUMIF('Funções de Dados'!$D$4:$D$154,"ALI",'Funções de Dados'!X4)</f>
        <v>0</v>
      </c>
      <c r="E10" s="34">
        <f ca="1">SUMIF('Funções de Dados'!$D$4:$D$154,"ALI",'Funções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Dados'!D4:D154,AIE,'Funções de Dados'!L4:L154)</f>
        <v>0</v>
      </c>
      <c r="C11" s="34">
        <f ca="1">SUMIF('Funções de Dados'!$D$4:$D$154,"AIE",'Funções de Dados'!W5)</f>
        <v>0</v>
      </c>
      <c r="D11" s="34">
        <f ca="1">SUMIF('Funções de Dados'!$D$4:$D$154,"AIE",'Funções de Dados'!X5)</f>
        <v>0</v>
      </c>
      <c r="E11" s="34">
        <f ca="1">SUMIF('Funções de Dados'!$D$4:$D$154,"AIE",'Funções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Transações'!D4:D952,EE,'Funções de Transações'!L4:L952)</f>
        <v>58</v>
      </c>
      <c r="C12" s="34">
        <f ca="1">SUMIF('Funções de Transações'!$D$4:$D$929,"EE",'Funções de Transações'!AB4)</f>
        <v>8</v>
      </c>
      <c r="D12" s="34">
        <f ca="1">SUMIF('Funções de Transações'!$D$4:$D$929,"EE",'Funções de Transações'!AC4)</f>
        <v>1</v>
      </c>
      <c r="E12" s="34">
        <f ca="1">SUMIF('Funções de Transações'!$D$4:$D$929,"EE",'Funções de Transações'!AD4)</f>
        <v>1</v>
      </c>
      <c r="F12" s="24"/>
    </row>
    <row r="13" spans="1:6" ht="15" customHeight="1" x14ac:dyDescent="0.2">
      <c r="A13" s="34" t="s">
        <v>41</v>
      </c>
      <c r="B13" s="34">
        <f>SUMIF('Funções de Transações'!D4:D952,SE,'Funções de Transações'!L4:L952)</f>
        <v>20</v>
      </c>
      <c r="C13" s="34">
        <f ca="1">SUMIF('Funções de Transações'!$D$4:$D$929,"SE",'Funções de Transações'!AB5)</f>
        <v>0</v>
      </c>
      <c r="D13" s="34">
        <f ca="1">SUMIF('Funções de Transações'!$D$4:$D$929,"SE",'Funções de Transações'!AC5)</f>
        <v>0</v>
      </c>
      <c r="E13" s="34">
        <f ca="1">SUMIF('Funções de Transações'!$D$4:$D$929,"SE",'Funções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Transações'!D4:D952,CE,'Funções de Transações'!L4:L952)</f>
        <v>40</v>
      </c>
      <c r="C14" s="34">
        <f ca="1">SUMIF('Funções de Transações'!$D$4:$D$929,"CE",'Funções de Transações'!AB6)</f>
        <v>8</v>
      </c>
      <c r="D14" s="34">
        <f ca="1">SUMIF('Funções de Transações'!$D$4:$D$929,"CE",'Funções de Transações'!AC6)</f>
        <v>1</v>
      </c>
      <c r="E14" s="34">
        <f ca="1">SUMIF('Funções de Transações'!$D$4:$D$929,"CE",'Funções de Transações'!AD6)</f>
        <v>1</v>
      </c>
      <c r="F14" s="24"/>
    </row>
    <row r="15" spans="1:6" ht="15" customHeight="1" x14ac:dyDescent="0.2">
      <c r="A15" s="51" t="s">
        <v>36</v>
      </c>
      <c r="B15" s="51">
        <f>SUM(B10:B14)</f>
        <v>153</v>
      </c>
      <c r="C15" s="51">
        <f ca="1">SUM(C10:C14)</f>
        <v>21</v>
      </c>
      <c r="D15" s="51">
        <f ca="1">SUM(D10:D14)</f>
        <v>2</v>
      </c>
      <c r="E15" s="51">
        <f ca="1">SUM(E10:E14)</f>
        <v>2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153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4" t="s">
        <v>95</v>
      </c>
      <c r="B19" s="145"/>
      <c r="C19" s="145"/>
      <c r="D19" s="145"/>
      <c r="E19" s="146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0" t="s">
        <v>84</v>
      </c>
      <c r="E20" s="150"/>
      <c r="F20" s="24"/>
    </row>
    <row r="21" spans="1:6" ht="15" customHeight="1" x14ac:dyDescent="0.2">
      <c r="A21" s="36" t="s">
        <v>80</v>
      </c>
      <c r="B21" s="36">
        <f>SUMIF('Funções de Dados'!$C$4:$C$154,"I", 'Funções de Dados'!$L$4:$L$154) + SUMIF('Funções de Transações'!$C$4:$C$952,"I",'Funções de Transações'!$L$4:$L$952)</f>
        <v>153</v>
      </c>
      <c r="C21" s="36">
        <v>1</v>
      </c>
      <c r="D21" s="149">
        <f>C21*B21</f>
        <v>153</v>
      </c>
      <c r="E21" s="149"/>
      <c r="F21" s="24"/>
    </row>
    <row r="22" spans="1:6" ht="15" customHeight="1" x14ac:dyDescent="0.2">
      <c r="A22" s="36" t="s">
        <v>81</v>
      </c>
      <c r="B22" s="36">
        <f>SUMIF('Funções de Dados'!$C$4:$C$154,"A", 'Funções de Dados'!$L$4:$L$154)+SUMIF('Funções de Transações'!$C$4:$C$952,"A",'Funções de Transações'!$L$4:$L$952)</f>
        <v>0</v>
      </c>
      <c r="C22" s="36">
        <v>0.5</v>
      </c>
      <c r="D22" s="149">
        <f>C22*B22</f>
        <v>0</v>
      </c>
      <c r="E22" s="149"/>
      <c r="F22" s="24"/>
    </row>
    <row r="23" spans="1:6" ht="15" customHeight="1" x14ac:dyDescent="0.2">
      <c r="A23" s="36" t="s">
        <v>82</v>
      </c>
      <c r="B23" s="36">
        <f>SUMIF('Funções de Dados'!$C$4:$C$154,"E", 'Funções de Dados'!$L$4:$L$154)+SUMIF('Funções de Transações'!$C$4:$C$952,"E",'Funções de Transações'!$L$4:$L$952)</f>
        <v>0</v>
      </c>
      <c r="C23" s="36">
        <v>0.3</v>
      </c>
      <c r="D23" s="149">
        <f>C23*B23</f>
        <v>0</v>
      </c>
      <c r="E23" s="149"/>
      <c r="F23" s="24"/>
    </row>
    <row r="24" spans="1:6" ht="15" customHeight="1" x14ac:dyDescent="0.2">
      <c r="A24" s="53" t="s">
        <v>100</v>
      </c>
      <c r="B24" s="151">
        <f>SUM(D21:E23)</f>
        <v>153</v>
      </c>
      <c r="C24" s="152"/>
      <c r="D24" s="152"/>
      <c r="E24" s="153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7">
        <f>B24</f>
        <v>153</v>
      </c>
      <c r="C26" s="147"/>
      <c r="D26" s="147"/>
      <c r="E26" s="148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5"/>
  <sheetViews>
    <sheetView showGridLines="0" zoomScale="80" zoomScaleNormal="8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3"/>
      <c r="P1" s="3"/>
    </row>
    <row r="2" spans="1:25" s="20" customFormat="1" ht="25.5" customHeight="1" x14ac:dyDescent="0.2">
      <c r="A2" s="157" t="s">
        <v>55</v>
      </c>
      <c r="B2" s="157" t="s">
        <v>28</v>
      </c>
      <c r="C2" s="157" t="s">
        <v>2</v>
      </c>
      <c r="D2" s="159" t="s">
        <v>51</v>
      </c>
      <c r="E2" s="157" t="s">
        <v>8</v>
      </c>
      <c r="F2" s="159"/>
      <c r="G2" s="157" t="s">
        <v>7</v>
      </c>
      <c r="H2" s="159"/>
      <c r="I2" s="159" t="s">
        <v>37</v>
      </c>
      <c r="J2" s="159"/>
      <c r="K2" s="159"/>
      <c r="L2" s="157" t="s">
        <v>54</v>
      </c>
      <c r="M2" s="157" t="s">
        <v>58</v>
      </c>
      <c r="N2" s="157" t="s">
        <v>30</v>
      </c>
      <c r="O2" s="12"/>
      <c r="R2" s="158" t="s">
        <v>35</v>
      </c>
      <c r="S2" s="158"/>
      <c r="T2" s="158"/>
    </row>
    <row r="3" spans="1:25" s="20" customFormat="1" ht="18" customHeight="1" x14ac:dyDescent="0.2">
      <c r="A3" s="157"/>
      <c r="B3" s="157"/>
      <c r="C3" s="157"/>
      <c r="D3" s="159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57"/>
      <c r="M3" s="157"/>
      <c r="N3" s="157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33" t="s">
        <v>128</v>
      </c>
      <c r="B4" s="33" t="s">
        <v>129</v>
      </c>
      <c r="C4" s="107" t="s">
        <v>3</v>
      </c>
      <c r="D4" s="14" t="s">
        <v>38</v>
      </c>
      <c r="E4" s="69">
        <v>2</v>
      </c>
      <c r="F4" s="33" t="s">
        <v>130</v>
      </c>
      <c r="G4" s="69">
        <v>9</v>
      </c>
      <c r="H4" s="72" t="s">
        <v>131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113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SUMIF($D$4:$D$285,"ALI",$R$4:$R$285)</f>
        <v>5</v>
      </c>
      <c r="X4" s="29">
        <f>SUMIF($D$4:$D$285,"ALI",$S$4:$S$285)</f>
        <v>0</v>
      </c>
      <c r="Y4" s="29">
        <f>SUMIF($D$4:$D$285,"ALI",$T4:$T$285)</f>
        <v>0</v>
      </c>
    </row>
    <row r="5" spans="1:25" ht="15" customHeight="1" x14ac:dyDescent="0.2">
      <c r="A5" s="33" t="s">
        <v>113</v>
      </c>
      <c r="B5" s="33" t="s">
        <v>143</v>
      </c>
      <c r="C5" s="114" t="s">
        <v>3</v>
      </c>
      <c r="D5" s="69" t="s">
        <v>38</v>
      </c>
      <c r="E5" s="1">
        <v>1</v>
      </c>
      <c r="F5" s="68" t="s">
        <v>143</v>
      </c>
      <c r="G5" s="1">
        <v>4</v>
      </c>
      <c r="H5" s="68" t="s">
        <v>159</v>
      </c>
      <c r="I5" s="21" t="str">
        <f>IF(D5&lt;&gt;"", IF(D5 ="Codedata", "", IF(OR(AND(E5=1, G5&gt;0, G5&lt;51),AND(E5&gt;1, E5&lt;6, G5&gt;0, G5&lt;20)),"X","")),"")</f>
        <v>X</v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22">
        <f>IF(C5="I",L5*Resumo!$C$21, IF(C5="A",L5*Resumo!$C$22, IF(C5="E",L5*Resumo!$C$23,"")))</f>
        <v>7</v>
      </c>
      <c r="N5" s="113"/>
      <c r="O5" s="8"/>
      <c r="R5" s="20">
        <f t="shared" ref="R5:R64" si="0">IF(I5="X",1,0)</f>
        <v>1</v>
      </c>
      <c r="S5" s="20">
        <f t="shared" ref="S5:S64" si="1">IF(J5="X",1,0)</f>
        <v>0</v>
      </c>
      <c r="T5" s="20">
        <f t="shared" ref="T5:T64" si="2">IF(K5="X",1,0)</f>
        <v>0</v>
      </c>
      <c r="V5" s="28" t="s">
        <v>44</v>
      </c>
      <c r="W5" s="29">
        <f>SUMIF($D$4:$D$285,"AIE",$R$4:$R$285)</f>
        <v>0</v>
      </c>
      <c r="X5" s="29">
        <f>SUMIF($D$4:$D$285,"AIE",$S$4:$S$285)</f>
        <v>0</v>
      </c>
      <c r="Y5" s="29">
        <f ca="1">SUMIF($D$4:$D$285,"AIE",$T5:$T$285)</f>
        <v>0</v>
      </c>
    </row>
    <row r="6" spans="1:25" ht="15" customHeight="1" x14ac:dyDescent="0.2">
      <c r="A6" s="33" t="s">
        <v>114</v>
      </c>
      <c r="B6" s="33" t="s">
        <v>160</v>
      </c>
      <c r="C6" s="114" t="s">
        <v>3</v>
      </c>
      <c r="D6" s="69" t="s">
        <v>38</v>
      </c>
      <c r="E6" s="1">
        <v>1</v>
      </c>
      <c r="F6" s="69" t="s">
        <v>160</v>
      </c>
      <c r="G6" s="1">
        <v>4</v>
      </c>
      <c r="H6" s="68" t="s">
        <v>161</v>
      </c>
      <c r="I6" s="21" t="str">
        <f t="shared" ref="I6:I64" si="3">IF(D6&lt;&gt;"", IF(D6 ="Codedata", "", IF(OR(AND(E6=1, G6&gt;0, G6&lt;51),AND(E6&gt;1, E6&lt;6, G6&gt;0, G6&lt;20)),"X","")),"")</f>
        <v>X</v>
      </c>
      <c r="J6" s="21" t="str">
        <f t="shared" ref="J6:J64" si="4">IF(D6&lt;&gt;"", IF(D6 ="Codedata", "", IF(OR(AND(E6=1, G6&gt;50),AND(E6&gt;1, E6&lt;6, G6&gt;19, G6&lt;51),AND(E6&gt;5, G6&gt;0, G6&lt;20)),"X","")),"")</f>
        <v/>
      </c>
      <c r="K6" s="21" t="str">
        <f t="shared" ref="K6:K64" si="5">IF(D6&lt;&gt;"", IF(D6 ="Codedata", "", IF(OR(AND(E6&gt;1, E6&lt;6, G6&gt;50),AND(E6&gt;5, G6&gt;19)),"X","")),"")</f>
        <v/>
      </c>
      <c r="L6" s="22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>7</v>
      </c>
      <c r="M6" s="22">
        <f>IF(C6="I",L6*Resumo!$C$21, IF(C6="A",L6*Resumo!$C$22, IF(C6="E",L6*Resumo!$C$23,"")))</f>
        <v>7</v>
      </c>
      <c r="N6" s="110"/>
      <c r="O6" s="8"/>
      <c r="R6" s="20">
        <f t="shared" si="0"/>
        <v>1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33" t="s">
        <v>193</v>
      </c>
      <c r="B7" s="33" t="s">
        <v>184</v>
      </c>
      <c r="C7" s="114" t="s">
        <v>3</v>
      </c>
      <c r="D7" s="69" t="s">
        <v>38</v>
      </c>
      <c r="E7" s="1">
        <v>1</v>
      </c>
      <c r="F7" s="68" t="s">
        <v>185</v>
      </c>
      <c r="G7" s="1">
        <v>6</v>
      </c>
      <c r="H7" s="68" t="s">
        <v>192</v>
      </c>
      <c r="I7" s="21" t="str">
        <f t="shared" si="3"/>
        <v>X</v>
      </c>
      <c r="J7" s="21" t="str">
        <f t="shared" si="4"/>
        <v/>
      </c>
      <c r="K7" s="21" t="str">
        <f t="shared" si="5"/>
        <v/>
      </c>
      <c r="L7" s="22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>7</v>
      </c>
      <c r="M7" s="22">
        <f>IF(C7="I",L7*Resumo!$C$21, IF(C7="A",L7*Resumo!$C$22, IF(C7="E",L7*Resumo!$C$23,"")))</f>
        <v>7</v>
      </c>
      <c r="N7" s="111"/>
      <c r="O7" s="8"/>
      <c r="R7" s="20">
        <f t="shared" si="0"/>
        <v>1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93" t="s">
        <v>118</v>
      </c>
      <c r="B8" s="33" t="s">
        <v>200</v>
      </c>
      <c r="C8" s="115" t="s">
        <v>3</v>
      </c>
      <c r="D8" s="69" t="s">
        <v>38</v>
      </c>
      <c r="E8" s="1">
        <v>1</v>
      </c>
      <c r="F8" s="82" t="s">
        <v>201</v>
      </c>
      <c r="G8" s="1">
        <v>3</v>
      </c>
      <c r="H8" s="68" t="s">
        <v>202</v>
      </c>
      <c r="I8" s="21" t="str">
        <f t="shared" si="3"/>
        <v>X</v>
      </c>
      <c r="J8" s="21" t="str">
        <f t="shared" si="4"/>
        <v/>
      </c>
      <c r="K8" s="21" t="str">
        <f t="shared" si="5"/>
        <v/>
      </c>
      <c r="L8" s="22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>7</v>
      </c>
      <c r="M8" s="22">
        <f>IF(C8="I",L8*Resumo!$C$21, IF(C8="A",L8*Resumo!$C$22, IF(C8="E",L8*Resumo!$C$23,"")))</f>
        <v>7</v>
      </c>
      <c r="N8" s="110"/>
      <c r="O8" s="8"/>
      <c r="R8" s="20">
        <f t="shared" si="0"/>
        <v>1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33"/>
      <c r="B9" s="33"/>
      <c r="C9" s="108"/>
      <c r="D9" s="69"/>
      <c r="E9" s="1"/>
      <c r="F9" s="69"/>
      <c r="G9" s="1"/>
      <c r="H9" s="31"/>
      <c r="I9" s="21" t="str">
        <f t="shared" si="3"/>
        <v/>
      </c>
      <c r="J9" s="21" t="str">
        <f t="shared" si="4"/>
        <v/>
      </c>
      <c r="K9" s="21" t="str">
        <f t="shared" si="5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11"/>
      <c r="O9" s="8"/>
      <c r="R9" s="20">
        <f t="shared" si="0"/>
        <v>0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8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0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82"/>
      <c r="B11" s="82"/>
      <c r="C11" s="107"/>
      <c r="D11" s="69"/>
      <c r="E11" s="1"/>
      <c r="F11" s="69"/>
      <c r="G11" s="1"/>
      <c r="H11" s="69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2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82"/>
      <c r="B12" s="82"/>
      <c r="C12" s="107"/>
      <c r="D12" s="69"/>
      <c r="E12" s="1"/>
      <c r="F12" s="69"/>
      <c r="G12" s="1"/>
      <c r="H12" s="68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2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33"/>
      <c r="B13" s="33"/>
      <c r="C13" s="107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2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33"/>
      <c r="B14" s="33"/>
      <c r="C14" s="107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2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69"/>
      <c r="B15" s="69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2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69"/>
      <c r="B16" s="69"/>
      <c r="C16" s="107"/>
      <c r="D16" s="69"/>
      <c r="E16" s="1"/>
      <c r="F16" s="69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2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1"/>
      <c r="B17" s="1"/>
      <c r="C17" s="107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2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1"/>
      <c r="B18" s="1"/>
      <c r="C18" s="107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2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2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2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2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2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2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2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2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2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2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2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2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2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2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2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2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2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2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2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2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2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2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2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2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2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2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2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2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2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2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2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2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2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2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2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2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2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2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2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2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2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2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2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2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2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2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2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7"/>
      <c r="D65" s="69"/>
      <c r="E65" s="1"/>
      <c r="F65" s="1"/>
      <c r="G65" s="1"/>
      <c r="H65" s="1"/>
      <c r="I65" s="21" t="str">
        <f t="shared" ref="I65:I128" si="6">IF(D65&lt;&gt;"", IF(D65 ="Codedata", "", IF(OR(AND(E65=1, G65&gt;0, G65&lt;51),AND(E65&gt;1, E65&lt;6, G65&gt;0, G65&lt;20)),"X","")),"")</f>
        <v/>
      </c>
      <c r="J65" s="21" t="str">
        <f t="shared" ref="J65:J128" si="7">IF(D65&lt;&gt;"", IF(D65 ="Codedata", "", IF(OR(AND(E65=1, G65&gt;50),AND(E65&gt;1, E65&lt;6, G65&gt;19, G65&lt;51),AND(E65&gt;5, G65&gt;0, G65&lt;20)),"X","")),"")</f>
        <v/>
      </c>
      <c r="K65" s="21" t="str">
        <f t="shared" ref="K65:K128" si="8">IF(D65&lt;&gt;"", IF(D65 ="Codedata", "", IF(OR(AND(E65&gt;1, E65&lt;6, G65&gt;50),AND(E65&gt;5, G65&gt;19)),"X","")),"")</f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2"/>
      <c r="Q65" s="8"/>
      <c r="R65" s="20">
        <f t="shared" ref="R65:T128" si="9">IF(I65="X",1,0)</f>
        <v>0</v>
      </c>
      <c r="S65" s="20">
        <f t="shared" si="9"/>
        <v>0</v>
      </c>
      <c r="T65" s="20">
        <f t="shared" si="9"/>
        <v>0</v>
      </c>
    </row>
    <row r="66" spans="1:20" ht="15" customHeight="1" x14ac:dyDescent="0.2">
      <c r="A66" s="1"/>
      <c r="B66" s="1"/>
      <c r="C66" s="107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2"/>
      <c r="Q66" s="4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 x14ac:dyDescent="0.2">
      <c r="A67" s="1"/>
      <c r="B67" s="1"/>
      <c r="C67" s="107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2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2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2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2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2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2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2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2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7"/>
      <c r="D75" s="69"/>
      <c r="E75" s="1"/>
      <c r="F75" s="30"/>
      <c r="G75" s="1"/>
      <c r="H75" s="30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2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2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7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2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2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2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7"/>
      <c r="D80" s="69"/>
      <c r="E80" s="1"/>
      <c r="F80" s="5"/>
      <c r="G80" s="1"/>
      <c r="H80" s="5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2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2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7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2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2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2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2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2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2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2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2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2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2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2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2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2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2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2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2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2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2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2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2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2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2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2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2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2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2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2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2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2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2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2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2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2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2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2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2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2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2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2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2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2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2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2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2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2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2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2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7"/>
      <c r="D129" s="69"/>
      <c r="E129" s="1"/>
      <c r="F129" s="1"/>
      <c r="G129" s="1"/>
      <c r="H129" s="1"/>
      <c r="I129" s="21" t="str">
        <f t="shared" ref="I129:I154" si="10">IF(D129&lt;&gt;"", IF(D129 ="Codedata", "", IF(OR(AND(E129=1, G129&gt;0, G129&lt;51),AND(E129&gt;1, E129&lt;6, G129&gt;0, G129&lt;20)),"X","")),"")</f>
        <v/>
      </c>
      <c r="J129" s="21" t="str">
        <f t="shared" ref="J129:J154" si="11">IF(D129&lt;&gt;"", IF(D129 ="Codedata", "", IF(OR(AND(E129=1, G129&gt;50),AND(E129&gt;1, E129&lt;6, G129&gt;19, G129&lt;51),AND(E129&gt;5, G129&gt;0, G129&lt;20)),"X","")),"")</f>
        <v/>
      </c>
      <c r="K129" s="21" t="str">
        <f t="shared" ref="K129:K154" si="12">IF(D129&lt;&gt;"", IF(D129 ="Codedata", "", IF(OR(AND(E129&gt;1, E129&lt;6, G129&gt;50),AND(E129&gt;5, G129&gt;19)),"X","")),"")</f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2"/>
      <c r="R129" s="20">
        <f t="shared" ref="R129:T154" si="13">IF(I129="X",1,0)</f>
        <v>0</v>
      </c>
      <c r="S129" s="20">
        <f t="shared" si="13"/>
        <v>0</v>
      </c>
      <c r="T129" s="20">
        <f t="shared" si="13"/>
        <v>0</v>
      </c>
    </row>
    <row r="130" spans="1:20" ht="15" customHeight="1" x14ac:dyDescent="0.2">
      <c r="A130" s="1"/>
      <c r="B130" s="1"/>
      <c r="C130" s="107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2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 x14ac:dyDescent="0.2">
      <c r="A131" s="1"/>
      <c r="B131" s="1"/>
      <c r="C131" s="107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2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2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2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2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2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2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2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2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2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2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2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2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2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2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2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2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2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2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2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2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2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2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2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2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ref="R155:T175" si="14">IF(I155="X",1,0)</f>
        <v>0</v>
      </c>
      <c r="S155" s="20">
        <f t="shared" si="14"/>
        <v>0</v>
      </c>
      <c r="T155" s="20">
        <f t="shared" si="14"/>
        <v>0</v>
      </c>
    </row>
    <row r="156" spans="1:20" ht="15" customHeight="1" x14ac:dyDescent="0.2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ref="R176:T239" si="15">IF(I176="X",1,0)</f>
        <v>0</v>
      </c>
      <c r="S176" s="20">
        <f t="shared" si="15"/>
        <v>0</v>
      </c>
      <c r="T176" s="20">
        <f t="shared" si="15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ref="R240:T285" si="16">IF(I240="X",1,0)</f>
        <v>0</v>
      </c>
      <c r="S240" s="20">
        <f t="shared" si="16"/>
        <v>0</v>
      </c>
      <c r="T240" s="20">
        <f t="shared" si="16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</sheetData>
  <sheetProtection formatColumns="0" formatRows="0"/>
  <mergeCells count="12">
    <mergeCell ref="A1:N1"/>
    <mergeCell ref="A2:A3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</mergeCells>
  <phoneticPr fontId="0" type="noConversion"/>
  <dataValidations count="2">
    <dataValidation type="list" allowBlank="1" showInputMessage="1" showErrorMessage="1" sqref="C11:C154">
      <formula1>"I,A,E,"</formula1>
    </dataValidation>
    <dataValidation type="list" allowBlank="1" showInputMessage="1" showErrorMessage="1" sqref="D4:D154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52"/>
  <sheetViews>
    <sheetView showGridLines="0" zoomScale="65" zoomScaleNormal="65" workbookViewId="0">
      <pane ySplit="3" topLeftCell="A4" activePane="bottomLeft" state="frozen"/>
      <selection pane="bottomLeft" activeCell="A2" sqref="A2:N3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0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</row>
    <row r="2" spans="1:30" s="23" customFormat="1" ht="25.5" customHeight="1" x14ac:dyDescent="0.2">
      <c r="A2" s="157" t="s">
        <v>55</v>
      </c>
      <c r="B2" s="157" t="s">
        <v>56</v>
      </c>
      <c r="C2" s="157" t="s">
        <v>57</v>
      </c>
      <c r="D2" s="157" t="s">
        <v>51</v>
      </c>
      <c r="E2" s="157" t="s">
        <v>6</v>
      </c>
      <c r="F2" s="157"/>
      <c r="G2" s="157" t="s">
        <v>7</v>
      </c>
      <c r="H2" s="157"/>
      <c r="I2" s="157" t="s">
        <v>37</v>
      </c>
      <c r="J2" s="157"/>
      <c r="K2" s="157"/>
      <c r="L2" s="157" t="s">
        <v>54</v>
      </c>
      <c r="M2" s="157" t="s">
        <v>58</v>
      </c>
      <c r="N2" s="157" t="s">
        <v>30</v>
      </c>
      <c r="O2" s="76"/>
      <c r="P2" s="76"/>
      <c r="Q2" s="76"/>
      <c r="W2" s="158" t="s">
        <v>35</v>
      </c>
      <c r="X2" s="158"/>
      <c r="Y2" s="158"/>
    </row>
    <row r="3" spans="1:30" s="23" customFormat="1" ht="18.75" customHeight="1" x14ac:dyDescent="0.2">
      <c r="A3" s="157"/>
      <c r="B3" s="157"/>
      <c r="C3" s="157"/>
      <c r="D3" s="157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57"/>
      <c r="M3" s="157"/>
      <c r="N3" s="157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0" t="s">
        <v>111</v>
      </c>
      <c r="B4" s="88" t="s">
        <v>121</v>
      </c>
      <c r="C4" s="107" t="s">
        <v>3</v>
      </c>
      <c r="D4" s="104" t="s">
        <v>40</v>
      </c>
      <c r="E4" s="105">
        <v>1</v>
      </c>
      <c r="F4" s="72" t="s">
        <v>124</v>
      </c>
      <c r="G4" s="105">
        <v>5</v>
      </c>
      <c r="H4" s="89" t="s">
        <v>122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72"/>
      <c r="O4" s="77">
        <f t="shared" ref="O4:Q6" si="0">IF(I4="X",1,0)</f>
        <v>1</v>
      </c>
      <c r="P4" s="77">
        <f t="shared" si="0"/>
        <v>0</v>
      </c>
      <c r="Q4" s="77">
        <f t="shared" si="0"/>
        <v>0</v>
      </c>
      <c r="S4">
        <f>IF(C4="I",L4,IF(C4="A",L4/2,IF(C4="E",L4/4,"")))</f>
        <v>3</v>
      </c>
      <c r="W4" s="20">
        <f t="shared" ref="W4:W32" si="1">IF(I4="X",1,0)</f>
        <v>1</v>
      </c>
      <c r="X4" s="20">
        <f t="shared" ref="X4:X32" si="2">IF(J4="X",1,0)</f>
        <v>0</v>
      </c>
      <c r="Y4" s="20">
        <f t="shared" ref="Y4:Y32" si="3">IF(K4="X",1,0)</f>
        <v>0</v>
      </c>
      <c r="AA4" t="s">
        <v>39</v>
      </c>
      <c r="AB4" s="29">
        <f>SUMIF($D$4:$D$929,"EE",W$4:W$929)</f>
        <v>8</v>
      </c>
      <c r="AC4" s="29">
        <f>SUMIF($D$4:$D$929,"EE",X$4:X$929)</f>
        <v>2</v>
      </c>
      <c r="AD4" s="29">
        <f>SUMIF($D$4:$D$929,"EE",Y$4:Y$929)</f>
        <v>2</v>
      </c>
    </row>
    <row r="5" spans="1:30" ht="15" customHeight="1" x14ac:dyDescent="0.2">
      <c r="A5" s="90" t="s">
        <v>111</v>
      </c>
      <c r="B5" s="88" t="s">
        <v>125</v>
      </c>
      <c r="C5" s="107" t="s">
        <v>3</v>
      </c>
      <c r="D5" s="104" t="s">
        <v>39</v>
      </c>
      <c r="E5" s="105">
        <v>1</v>
      </c>
      <c r="F5" s="72" t="s">
        <v>124</v>
      </c>
      <c r="G5" s="14">
        <v>4</v>
      </c>
      <c r="H5" s="89" t="s">
        <v>123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3</v>
      </c>
      <c r="N5" s="72"/>
      <c r="O5" s="77">
        <f>IF(I5="X",1,0)</f>
        <v>1</v>
      </c>
      <c r="P5" s="77">
        <f>IF(J5="X",1,0)</f>
        <v>0</v>
      </c>
      <c r="Q5" s="77">
        <f>IF(K5="X",1,0)</f>
        <v>0</v>
      </c>
      <c r="S5">
        <f>IF(C5="I",L5,IF(C5="A",L5/2,IF(C5="E",L5/4,"")))</f>
        <v>3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SUMIF($D$4:$D$929,"SE",W$4:W$929)</f>
        <v>0</v>
      </c>
      <c r="AC5" s="29">
        <f>SUMIF($D$4:$D$929,"SE",X$4:X$929)</f>
        <v>0</v>
      </c>
      <c r="AD5" s="29">
        <f>SUMIF($D$4:$D$929,"SE",Y$4:Y$929)</f>
        <v>0</v>
      </c>
    </row>
    <row r="6" spans="1:30" ht="15" customHeight="1" x14ac:dyDescent="0.2">
      <c r="A6" s="90" t="s">
        <v>111</v>
      </c>
      <c r="B6" s="90" t="s">
        <v>126</v>
      </c>
      <c r="C6" s="107" t="s">
        <v>3</v>
      </c>
      <c r="D6" s="104" t="s">
        <v>39</v>
      </c>
      <c r="E6" s="105">
        <v>1</v>
      </c>
      <c r="F6" s="72" t="s">
        <v>124</v>
      </c>
      <c r="G6" s="33">
        <v>4</v>
      </c>
      <c r="H6" s="89" t="s">
        <v>123</v>
      </c>
      <c r="I6" s="21" t="str">
        <f t="shared" ref="I6:I31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31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31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SUMIF($D$4:$D$929,"CE",W$4:W$929)</f>
        <v>8</v>
      </c>
      <c r="AC6" s="29">
        <f>SUMIF($D$4:$D$929,"CE",X$4:X$929)</f>
        <v>1</v>
      </c>
      <c r="AD6" s="29">
        <f>SUMIF($D$4:$D$929,"CE",Y$4:Y$929)</f>
        <v>1</v>
      </c>
    </row>
    <row r="7" spans="1:30" ht="15" customHeight="1" x14ac:dyDescent="0.2">
      <c r="A7" s="90" t="s">
        <v>111</v>
      </c>
      <c r="B7" s="90" t="s">
        <v>127</v>
      </c>
      <c r="C7" s="107" t="s">
        <v>3</v>
      </c>
      <c r="D7" s="104" t="s">
        <v>39</v>
      </c>
      <c r="E7" s="105">
        <v>1</v>
      </c>
      <c r="F7" s="72" t="s">
        <v>124</v>
      </c>
      <c r="G7" s="33">
        <v>3</v>
      </c>
      <c r="H7" s="89" t="s">
        <v>123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3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3" t="s">
        <v>112</v>
      </c>
      <c r="B8" s="83" t="s">
        <v>132</v>
      </c>
      <c r="C8" s="107" t="s">
        <v>3</v>
      </c>
      <c r="D8" s="107" t="s">
        <v>39</v>
      </c>
      <c r="E8" s="105">
        <v>1</v>
      </c>
      <c r="F8" s="72" t="s">
        <v>124</v>
      </c>
      <c r="G8" s="33">
        <v>8</v>
      </c>
      <c r="H8" s="72" t="s">
        <v>139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3</v>
      </c>
      <c r="N8" s="15"/>
      <c r="O8" s="77"/>
      <c r="P8" s="77"/>
      <c r="Q8" s="77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 x14ac:dyDescent="0.2">
      <c r="A9" s="93" t="s">
        <v>112</v>
      </c>
      <c r="B9" s="83" t="s">
        <v>133</v>
      </c>
      <c r="C9" s="109" t="s">
        <v>3</v>
      </c>
      <c r="D9" s="107" t="s">
        <v>39</v>
      </c>
      <c r="E9" s="85">
        <v>1</v>
      </c>
      <c r="F9" s="72" t="s">
        <v>124</v>
      </c>
      <c r="G9" s="33">
        <v>8</v>
      </c>
      <c r="H9" s="72" t="s">
        <v>139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93" t="s">
        <v>112</v>
      </c>
      <c r="B10" s="82" t="s">
        <v>134</v>
      </c>
      <c r="C10" s="107" t="s">
        <v>3</v>
      </c>
      <c r="D10" s="107" t="s">
        <v>39</v>
      </c>
      <c r="E10" s="105">
        <v>1</v>
      </c>
      <c r="F10" s="72" t="s">
        <v>124</v>
      </c>
      <c r="G10" s="33">
        <v>3</v>
      </c>
      <c r="H10" s="72" t="s">
        <v>140</v>
      </c>
      <c r="I10" s="21" t="str">
        <f t="shared" si="4"/>
        <v>X</v>
      </c>
      <c r="J10" s="21" t="str">
        <f t="shared" si="5"/>
        <v/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22">
        <f>IF(C10="I",L10*Resumo!$C$21, IF(C10="A",L10*Resumo!$C$22, IF(C10="E",L10*Resumo!$C$23,"")))</f>
        <v>3</v>
      </c>
      <c r="N10" s="72"/>
      <c r="O10" s="77"/>
      <c r="P10" s="77"/>
      <c r="Q10" s="77"/>
      <c r="W10" s="20">
        <f t="shared" si="1"/>
        <v>1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93" t="s">
        <v>112</v>
      </c>
      <c r="B11" s="82" t="s">
        <v>135</v>
      </c>
      <c r="C11" s="107" t="s">
        <v>3</v>
      </c>
      <c r="D11" s="107" t="s">
        <v>40</v>
      </c>
      <c r="E11" s="85">
        <v>1</v>
      </c>
      <c r="F11" s="72" t="s">
        <v>124</v>
      </c>
      <c r="G11" s="33">
        <v>8</v>
      </c>
      <c r="H11" s="72" t="s">
        <v>139</v>
      </c>
      <c r="I11" s="21" t="str">
        <f t="shared" si="4"/>
        <v>X</v>
      </c>
      <c r="J11" s="21" t="str">
        <f t="shared" si="5"/>
        <v/>
      </c>
      <c r="K11" s="21" t="str">
        <f t="shared" si="6"/>
        <v/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22">
        <f>IF(C11="I",L11*Resumo!$C$21, IF(C11="A",L11*Resumo!$C$22, IF(C11="E",L11*Resumo!$C$23,"")))</f>
        <v>3</v>
      </c>
      <c r="N11" s="15"/>
      <c r="O11" s="77"/>
      <c r="P11" s="77"/>
      <c r="Q11" s="77"/>
      <c r="W11" s="20">
        <f t="shared" si="1"/>
        <v>1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93" t="s">
        <v>112</v>
      </c>
      <c r="B12" s="82" t="s">
        <v>136</v>
      </c>
      <c r="C12" s="107" t="s">
        <v>3</v>
      </c>
      <c r="D12" s="107" t="s">
        <v>39</v>
      </c>
      <c r="E12" s="85">
        <v>1</v>
      </c>
      <c r="F12" s="72" t="s">
        <v>124</v>
      </c>
      <c r="G12" s="14">
        <v>6</v>
      </c>
      <c r="H12" s="72" t="s">
        <v>138</v>
      </c>
      <c r="I12" s="21" t="str">
        <f t="shared" si="4"/>
        <v>X</v>
      </c>
      <c r="J12" s="21" t="str">
        <f t="shared" si="5"/>
        <v/>
      </c>
      <c r="K12" s="21" t="str">
        <f t="shared" si="6"/>
        <v/>
      </c>
      <c r="L12" s="22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22">
        <f>IF(C12="I",L12*Resumo!$C$21, IF(C12="A",L12*Resumo!$C$22, IF(C12="E",L12*Resumo!$C$23,"")))</f>
        <v>3</v>
      </c>
      <c r="N12" s="15"/>
      <c r="O12" s="77"/>
      <c r="P12" s="77"/>
      <c r="Q12" s="77"/>
      <c r="W12" s="20">
        <f t="shared" si="1"/>
        <v>1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93" t="s">
        <v>112</v>
      </c>
      <c r="B13" s="90" t="s">
        <v>137</v>
      </c>
      <c r="C13" s="109" t="s">
        <v>3</v>
      </c>
      <c r="D13" s="107" t="s">
        <v>40</v>
      </c>
      <c r="E13" s="85">
        <v>1</v>
      </c>
      <c r="F13" s="72" t="s">
        <v>124</v>
      </c>
      <c r="G13" s="14">
        <v>6</v>
      </c>
      <c r="H13" s="72" t="s">
        <v>138</v>
      </c>
      <c r="I13" s="21" t="str">
        <f t="shared" si="4"/>
        <v>X</v>
      </c>
      <c r="J13" s="21" t="str">
        <f t="shared" si="5"/>
        <v/>
      </c>
      <c r="K13" s="21" t="str">
        <f t="shared" si="6"/>
        <v/>
      </c>
      <c r="L13" s="22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22">
        <f>IF(C13="I",L13*Resumo!$C$21, IF(C13="A",L13*Resumo!$C$22, IF(C13="E",L13*Resumo!$C$23,"")))</f>
        <v>3</v>
      </c>
      <c r="N13" s="15"/>
      <c r="O13" s="77"/>
      <c r="P13" s="77"/>
      <c r="Q13" s="77"/>
      <c r="W13" s="20">
        <f t="shared" si="1"/>
        <v>1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93" t="s">
        <v>112</v>
      </c>
      <c r="B14" s="83" t="s">
        <v>141</v>
      </c>
      <c r="C14" s="109" t="s">
        <v>3</v>
      </c>
      <c r="D14" s="107" t="s">
        <v>40</v>
      </c>
      <c r="E14" s="85">
        <v>1</v>
      </c>
      <c r="F14" s="72" t="s">
        <v>124</v>
      </c>
      <c r="G14" s="33">
        <v>2</v>
      </c>
      <c r="H14" s="72" t="s">
        <v>142</v>
      </c>
      <c r="I14" s="21" t="str">
        <f t="shared" si="4"/>
        <v>X</v>
      </c>
      <c r="J14" s="21" t="str">
        <f t="shared" si="5"/>
        <v/>
      </c>
      <c r="K14" s="21" t="str">
        <f t="shared" si="6"/>
        <v/>
      </c>
      <c r="L14" s="22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3</v>
      </c>
      <c r="M14" s="22">
        <f>IF(C14="I",L14*Resumo!$C$21, IF(C14="A",L14*Resumo!$C$22, IF(C14="E",L14*Resumo!$C$23,"")))</f>
        <v>3</v>
      </c>
      <c r="N14" s="15"/>
      <c r="O14" s="77"/>
      <c r="P14" s="77"/>
      <c r="Q14" s="77"/>
      <c r="W14" s="20">
        <f t="shared" si="1"/>
        <v>1</v>
      </c>
      <c r="X14" s="20">
        <f t="shared" si="2"/>
        <v>0</v>
      </c>
      <c r="Y14" s="20">
        <f t="shared" si="3"/>
        <v>0</v>
      </c>
    </row>
    <row r="15" spans="1:30" ht="15" customHeight="1" x14ac:dyDescent="0.2">
      <c r="A15" s="33" t="s">
        <v>113</v>
      </c>
      <c r="B15" s="83" t="s">
        <v>144</v>
      </c>
      <c r="C15" s="109" t="s">
        <v>3</v>
      </c>
      <c r="D15" s="107" t="s">
        <v>39</v>
      </c>
      <c r="E15" s="14">
        <v>2</v>
      </c>
      <c r="F15" s="72" t="s">
        <v>150</v>
      </c>
      <c r="G15" s="14">
        <v>8</v>
      </c>
      <c r="H15" s="72" t="s">
        <v>153</v>
      </c>
      <c r="I15" s="21" t="str">
        <f t="shared" si="4"/>
        <v/>
      </c>
      <c r="J15" s="21" t="str">
        <f t="shared" si="5"/>
        <v>X</v>
      </c>
      <c r="K15" s="21" t="str">
        <f t="shared" si="6"/>
        <v/>
      </c>
      <c r="L15" s="22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4</v>
      </c>
      <c r="M15" s="22">
        <f>IF(C15="I",L15*Resumo!$C$21, IF(C15="A",L15*Resumo!$C$22, IF(C15="E",L15*Resumo!$C$23,"")))</f>
        <v>4</v>
      </c>
      <c r="N15" s="15"/>
      <c r="O15" s="77"/>
      <c r="P15" s="77"/>
      <c r="Q15" s="77"/>
      <c r="W15" s="20">
        <f t="shared" si="1"/>
        <v>0</v>
      </c>
      <c r="X15" s="20">
        <f t="shared" si="2"/>
        <v>1</v>
      </c>
      <c r="Y15" s="20">
        <f t="shared" si="3"/>
        <v>0</v>
      </c>
    </row>
    <row r="16" spans="1:30" ht="15" customHeight="1" x14ac:dyDescent="0.2">
      <c r="A16" s="33" t="s">
        <v>113</v>
      </c>
      <c r="B16" s="83" t="s">
        <v>145</v>
      </c>
      <c r="C16" s="107" t="s">
        <v>3</v>
      </c>
      <c r="D16" s="107" t="s">
        <v>39</v>
      </c>
      <c r="E16" s="14">
        <v>2</v>
      </c>
      <c r="F16" s="72" t="s">
        <v>150</v>
      </c>
      <c r="G16" s="14">
        <v>8</v>
      </c>
      <c r="H16" s="72" t="s">
        <v>153</v>
      </c>
      <c r="I16" s="21" t="str">
        <f t="shared" si="4"/>
        <v/>
      </c>
      <c r="J16" s="21" t="str">
        <f t="shared" si="5"/>
        <v>X</v>
      </c>
      <c r="K16" s="21" t="str">
        <f t="shared" si="6"/>
        <v/>
      </c>
      <c r="L16" s="22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4</v>
      </c>
      <c r="M16" s="22">
        <f>IF(C16="I",L16*Resumo!$C$21, IF(C16="A",L16*Resumo!$C$22, IF(C16="E",L16*Resumo!$C$23,"")))</f>
        <v>4</v>
      </c>
      <c r="N16" s="15"/>
      <c r="O16" s="77"/>
      <c r="P16" s="77"/>
      <c r="Q16" s="77"/>
      <c r="W16" s="20">
        <f t="shared" si="1"/>
        <v>0</v>
      </c>
      <c r="X16" s="20">
        <f t="shared" si="2"/>
        <v>1</v>
      </c>
      <c r="Y16" s="20">
        <f t="shared" si="3"/>
        <v>0</v>
      </c>
    </row>
    <row r="17" spans="1:25" ht="15" customHeight="1" x14ac:dyDescent="0.2">
      <c r="A17" s="33" t="s">
        <v>113</v>
      </c>
      <c r="B17" s="83" t="s">
        <v>146</v>
      </c>
      <c r="C17" s="107" t="s">
        <v>3</v>
      </c>
      <c r="D17" s="107" t="s">
        <v>39</v>
      </c>
      <c r="E17" s="14">
        <v>1</v>
      </c>
      <c r="F17" s="72" t="s">
        <v>143</v>
      </c>
      <c r="G17" s="14">
        <v>3</v>
      </c>
      <c r="H17" s="72" t="s">
        <v>148</v>
      </c>
      <c r="I17" s="21" t="str">
        <f t="shared" si="4"/>
        <v>X</v>
      </c>
      <c r="J17" s="21" t="str">
        <f t="shared" si="5"/>
        <v/>
      </c>
      <c r="K17" s="21" t="str">
        <f t="shared" si="6"/>
        <v/>
      </c>
      <c r="L17" s="22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3</v>
      </c>
      <c r="M17" s="22">
        <f>IF(C17="I",L17*Resumo!$C$21, IF(C17="A",L17*Resumo!$C$22, IF(C17="E",L17*Resumo!$C$23,"")))</f>
        <v>3</v>
      </c>
      <c r="N17" s="15"/>
      <c r="O17" s="77"/>
      <c r="P17" s="77"/>
      <c r="Q17" s="77"/>
      <c r="W17" s="20"/>
      <c r="X17" s="20"/>
      <c r="Y17" s="20"/>
    </row>
    <row r="18" spans="1:25" ht="15" customHeight="1" x14ac:dyDescent="0.2">
      <c r="A18" s="33" t="s">
        <v>113</v>
      </c>
      <c r="B18" s="83" t="s">
        <v>147</v>
      </c>
      <c r="C18" s="107" t="s">
        <v>3</v>
      </c>
      <c r="D18" s="107" t="s">
        <v>41</v>
      </c>
      <c r="E18" s="14">
        <v>2</v>
      </c>
      <c r="F18" s="72" t="s">
        <v>150</v>
      </c>
      <c r="G18" s="14">
        <v>7</v>
      </c>
      <c r="H18" s="72" t="s">
        <v>149</v>
      </c>
      <c r="I18" s="21" t="str">
        <f t="shared" si="4"/>
        <v/>
      </c>
      <c r="J18" s="21" t="str">
        <f t="shared" si="5"/>
        <v>X</v>
      </c>
      <c r="K18" s="21" t="str">
        <f t="shared" si="6"/>
        <v/>
      </c>
      <c r="L18" s="22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5</v>
      </c>
      <c r="M18" s="22">
        <f>IF(C18="I",L18*Resumo!$C$21, IF(C18="A",L18*Resumo!$C$22, IF(C18="E",L18*Resumo!$C$23,"")))</f>
        <v>5</v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33" t="s">
        <v>113</v>
      </c>
      <c r="B19" s="83" t="s">
        <v>155</v>
      </c>
      <c r="C19" s="107" t="s">
        <v>3</v>
      </c>
      <c r="D19" s="107" t="s">
        <v>41</v>
      </c>
      <c r="E19" s="14">
        <v>2</v>
      </c>
      <c r="F19" s="72" t="s">
        <v>150</v>
      </c>
      <c r="G19" s="14">
        <v>8</v>
      </c>
      <c r="H19" s="72" t="s">
        <v>154</v>
      </c>
      <c r="I19" s="21" t="str">
        <f t="shared" si="4"/>
        <v/>
      </c>
      <c r="J19" s="21" t="str">
        <f t="shared" si="5"/>
        <v>X</v>
      </c>
      <c r="K19" s="21" t="str">
        <f t="shared" si="6"/>
        <v/>
      </c>
      <c r="L19" s="22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5</v>
      </c>
      <c r="M19" s="22">
        <f>IF(C19="I",L19*Resumo!$C$21, IF(C19="A",L19*Resumo!$C$22, IF(C19="E",L19*Resumo!$C$23,"")))</f>
        <v>5</v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33" t="s">
        <v>113</v>
      </c>
      <c r="B20" s="83" t="s">
        <v>151</v>
      </c>
      <c r="C20" s="107" t="s">
        <v>3</v>
      </c>
      <c r="D20" s="107" t="s">
        <v>40</v>
      </c>
      <c r="E20" s="14">
        <v>1</v>
      </c>
      <c r="F20" s="72" t="s">
        <v>124</v>
      </c>
      <c r="G20" s="14">
        <v>4</v>
      </c>
      <c r="H20" s="72" t="s">
        <v>152</v>
      </c>
      <c r="I20" s="21" t="str">
        <f t="shared" si="4"/>
        <v>X</v>
      </c>
      <c r="J20" s="21" t="str">
        <f t="shared" si="5"/>
        <v/>
      </c>
      <c r="K20" s="21" t="str">
        <f t="shared" si="6"/>
        <v/>
      </c>
      <c r="L20" s="22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3</v>
      </c>
      <c r="M20" s="22">
        <f>IF(C20="I",L20*Resumo!$C$21, IF(C20="A",L20*Resumo!$C$22, IF(C20="E",L20*Resumo!$C$23,"")))</f>
        <v>3</v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33" t="s">
        <v>113</v>
      </c>
      <c r="B21" s="82" t="s">
        <v>156</v>
      </c>
      <c r="C21" s="107" t="s">
        <v>3</v>
      </c>
      <c r="D21" s="107" t="s">
        <v>40</v>
      </c>
      <c r="E21" s="14">
        <v>2</v>
      </c>
      <c r="F21" s="72" t="s">
        <v>157</v>
      </c>
      <c r="G21" s="14">
        <v>4</v>
      </c>
      <c r="H21" s="72" t="s">
        <v>158</v>
      </c>
      <c r="I21" s="21" t="str">
        <f t="shared" si="4"/>
        <v>X</v>
      </c>
      <c r="J21" s="21" t="str">
        <f t="shared" si="5"/>
        <v/>
      </c>
      <c r="K21" s="21" t="str">
        <f t="shared" si="6"/>
        <v/>
      </c>
      <c r="L21" s="22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3</v>
      </c>
      <c r="M21" s="22">
        <f>IF(C21="I",L21*Resumo!$C$21, IF(C21="A",L21*Resumo!$C$22, IF(C21="E",L21*Resumo!$C$23,"")))</f>
        <v>3</v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33" t="s">
        <v>114</v>
      </c>
      <c r="B22" s="82" t="s">
        <v>162</v>
      </c>
      <c r="C22" s="107" t="s">
        <v>3</v>
      </c>
      <c r="D22" s="107" t="s">
        <v>41</v>
      </c>
      <c r="E22" s="14">
        <v>2</v>
      </c>
      <c r="F22" s="72" t="s">
        <v>157</v>
      </c>
      <c r="G22" s="14">
        <v>7</v>
      </c>
      <c r="H22" s="72" t="s">
        <v>163</v>
      </c>
      <c r="I22" s="21" t="str">
        <f t="shared" si="4"/>
        <v/>
      </c>
      <c r="J22" s="21" t="str">
        <f t="shared" si="5"/>
        <v>X</v>
      </c>
      <c r="K22" s="21" t="str">
        <f t="shared" si="6"/>
        <v/>
      </c>
      <c r="L22" s="22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5</v>
      </c>
      <c r="M22" s="22">
        <f>IF(C22="I",L22*Resumo!$C$21, IF(C22="A",L22*Resumo!$C$22, IF(C22="E",L22*Resumo!$C$23,"")))</f>
        <v>5</v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33" t="s">
        <v>114</v>
      </c>
      <c r="B23" s="82" t="s">
        <v>164</v>
      </c>
      <c r="C23" s="107" t="s">
        <v>3</v>
      </c>
      <c r="D23" s="107" t="s">
        <v>39</v>
      </c>
      <c r="E23" s="14">
        <v>2</v>
      </c>
      <c r="F23" s="72" t="s">
        <v>157</v>
      </c>
      <c r="G23" s="14">
        <v>6</v>
      </c>
      <c r="H23" s="72" t="s">
        <v>171</v>
      </c>
      <c r="I23" s="21" t="str">
        <f t="shared" si="4"/>
        <v/>
      </c>
      <c r="J23" s="21" t="str">
        <f t="shared" si="5"/>
        <v>X</v>
      </c>
      <c r="K23" s="21" t="str">
        <f t="shared" si="6"/>
        <v/>
      </c>
      <c r="L23" s="22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4</v>
      </c>
      <c r="M23" s="22">
        <f>IF(C23="I",L23*Resumo!$C$21, IF(C23="A",L23*Resumo!$C$22, IF(C23="E",L23*Resumo!$C$23,"")))</f>
        <v>4</v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33" t="s">
        <v>114</v>
      </c>
      <c r="B24" s="82" t="s">
        <v>165</v>
      </c>
      <c r="C24" s="107" t="s">
        <v>3</v>
      </c>
      <c r="D24" s="107" t="s">
        <v>39</v>
      </c>
      <c r="E24" s="14">
        <v>2</v>
      </c>
      <c r="F24" s="72" t="s">
        <v>157</v>
      </c>
      <c r="G24" s="14">
        <v>6</v>
      </c>
      <c r="H24" s="72" t="s">
        <v>171</v>
      </c>
      <c r="I24" s="21" t="str">
        <f t="shared" si="4"/>
        <v/>
      </c>
      <c r="J24" s="21" t="str">
        <f t="shared" si="5"/>
        <v>X</v>
      </c>
      <c r="K24" s="21" t="str">
        <f t="shared" si="6"/>
        <v/>
      </c>
      <c r="L24" s="22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4</v>
      </c>
      <c r="M24" s="22">
        <f>IF(C24="I",L24*Resumo!$C$21, IF(C24="A",L24*Resumo!$C$22, IF(C24="E",L24*Resumo!$C$23,"")))</f>
        <v>4</v>
      </c>
      <c r="N24" s="72"/>
      <c r="O24" s="77"/>
      <c r="P24" s="77"/>
      <c r="Q24" s="77"/>
      <c r="W24" s="20"/>
      <c r="X24" s="20"/>
      <c r="Y24" s="20"/>
    </row>
    <row r="25" spans="1:25" ht="15" customHeight="1" x14ac:dyDescent="0.2">
      <c r="A25" s="33" t="s">
        <v>114</v>
      </c>
      <c r="B25" s="82" t="s">
        <v>166</v>
      </c>
      <c r="C25" s="107" t="s">
        <v>3</v>
      </c>
      <c r="D25" s="107" t="s">
        <v>39</v>
      </c>
      <c r="E25" s="14">
        <v>1</v>
      </c>
      <c r="F25" s="72" t="s">
        <v>160</v>
      </c>
      <c r="G25" s="14">
        <v>3</v>
      </c>
      <c r="H25" s="72" t="s">
        <v>170</v>
      </c>
      <c r="I25" s="21" t="str">
        <f t="shared" si="4"/>
        <v>X</v>
      </c>
      <c r="J25" s="21" t="str">
        <f t="shared" si="5"/>
        <v/>
      </c>
      <c r="K25" s="21" t="str">
        <f t="shared" si="6"/>
        <v/>
      </c>
      <c r="L25" s="22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3</v>
      </c>
      <c r="M25" s="22">
        <f>IF(C25="I",L25*Resumo!$C$21, IF(C25="A",L25*Resumo!$C$22, IF(C25="E",L25*Resumo!$C$23,"")))</f>
        <v>3</v>
      </c>
      <c r="N25" s="72"/>
      <c r="O25" s="77"/>
      <c r="P25" s="77"/>
      <c r="Q25" s="77"/>
      <c r="W25" s="20"/>
      <c r="X25" s="20"/>
      <c r="Y25" s="20"/>
    </row>
    <row r="26" spans="1:25" ht="15" customHeight="1" x14ac:dyDescent="0.2">
      <c r="A26" s="33" t="s">
        <v>114</v>
      </c>
      <c r="B26" s="82" t="s">
        <v>167</v>
      </c>
      <c r="C26" s="107" t="s">
        <v>3</v>
      </c>
      <c r="D26" s="107" t="s">
        <v>41</v>
      </c>
      <c r="E26" s="14">
        <v>2</v>
      </c>
      <c r="F26" s="72" t="s">
        <v>157</v>
      </c>
      <c r="G26" s="14">
        <v>8</v>
      </c>
      <c r="H26" s="72" t="s">
        <v>172</v>
      </c>
      <c r="I26" s="21" t="str">
        <f t="shared" si="4"/>
        <v/>
      </c>
      <c r="J26" s="21" t="str">
        <f t="shared" si="5"/>
        <v>X</v>
      </c>
      <c r="K26" s="21" t="str">
        <f t="shared" si="6"/>
        <v/>
      </c>
      <c r="L26" s="22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5</v>
      </c>
      <c r="M26" s="22">
        <f>IF(C26="I",L26*Resumo!$C$21, IF(C26="A",L26*Resumo!$C$22, IF(C26="E",L26*Resumo!$C$23,"")))</f>
        <v>5</v>
      </c>
      <c r="N26" s="72"/>
      <c r="O26" s="77"/>
      <c r="P26" s="77"/>
      <c r="Q26" s="77"/>
      <c r="W26" s="20"/>
      <c r="X26" s="20"/>
      <c r="Y26" s="20"/>
    </row>
    <row r="27" spans="1:25" ht="15" customHeight="1" x14ac:dyDescent="0.2">
      <c r="A27" s="33" t="s">
        <v>114</v>
      </c>
      <c r="B27" s="82" t="s">
        <v>168</v>
      </c>
      <c r="C27" s="107" t="s">
        <v>3</v>
      </c>
      <c r="D27" s="107" t="s">
        <v>40</v>
      </c>
      <c r="E27" s="14">
        <v>2</v>
      </c>
      <c r="F27" s="72" t="s">
        <v>174</v>
      </c>
      <c r="G27" s="14">
        <v>4</v>
      </c>
      <c r="H27" s="72" t="s">
        <v>175</v>
      </c>
      <c r="I27" s="21" t="str">
        <f t="shared" si="4"/>
        <v>X</v>
      </c>
      <c r="J27" s="21" t="str">
        <f t="shared" si="5"/>
        <v/>
      </c>
      <c r="K27" s="21" t="str">
        <f t="shared" si="6"/>
        <v/>
      </c>
      <c r="L27" s="22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22">
        <f>IF(C27="I",L27*Resumo!$C$21, IF(C27="A",L27*Resumo!$C$22, IF(C27="E",L27*Resumo!$C$23,"")))</f>
        <v>3</v>
      </c>
      <c r="N27" s="15"/>
      <c r="O27" s="77"/>
      <c r="P27" s="77"/>
      <c r="Q27" s="77"/>
      <c r="W27" s="20">
        <f t="shared" si="1"/>
        <v>1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33" t="s">
        <v>114</v>
      </c>
      <c r="B28" s="82" t="s">
        <v>169</v>
      </c>
      <c r="C28" s="107" t="s">
        <v>3</v>
      </c>
      <c r="D28" s="107" t="s">
        <v>40</v>
      </c>
      <c r="E28" s="14">
        <v>1</v>
      </c>
      <c r="F28" s="72" t="s">
        <v>143</v>
      </c>
      <c r="G28" s="14">
        <v>3</v>
      </c>
      <c r="H28" s="72" t="s">
        <v>173</v>
      </c>
      <c r="I28" s="21" t="str">
        <f t="shared" si="4"/>
        <v>X</v>
      </c>
      <c r="J28" s="21" t="str">
        <f t="shared" si="5"/>
        <v/>
      </c>
      <c r="K28" s="21" t="str">
        <f t="shared" si="6"/>
        <v/>
      </c>
      <c r="L28" s="22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3</v>
      </c>
      <c r="M28" s="22">
        <f>IF(C28="I",L28*Resumo!$C$21, IF(C28="A",L28*Resumo!$C$22, IF(C28="E",L28*Resumo!$C$23,"")))</f>
        <v>3</v>
      </c>
      <c r="N28" s="72"/>
      <c r="O28" s="77"/>
      <c r="P28" s="77"/>
      <c r="Q28" s="77"/>
      <c r="W28" s="20">
        <f t="shared" si="1"/>
        <v>1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93" t="s">
        <v>115</v>
      </c>
      <c r="B29" s="82" t="s">
        <v>178</v>
      </c>
      <c r="C29" s="107" t="s">
        <v>3</v>
      </c>
      <c r="D29" s="107" t="s">
        <v>40</v>
      </c>
      <c r="E29" s="14">
        <v>4</v>
      </c>
      <c r="F29" s="72" t="s">
        <v>177</v>
      </c>
      <c r="G29" s="14">
        <v>9</v>
      </c>
      <c r="H29" s="72" t="s">
        <v>176</v>
      </c>
      <c r="I29" s="21" t="str">
        <f t="shared" si="4"/>
        <v/>
      </c>
      <c r="J29" s="21" t="str">
        <f t="shared" si="5"/>
        <v/>
      </c>
      <c r="K29" s="21" t="str">
        <f t="shared" si="6"/>
        <v>X</v>
      </c>
      <c r="L29" s="22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6</v>
      </c>
      <c r="M29" s="22">
        <f>IF(C29="I",L29*Resumo!$C$21, IF(C29="A",L29*Resumo!$C$22, IF(C29="E",L29*Resumo!$C$23,"")))</f>
        <v>6</v>
      </c>
      <c r="N29" s="72"/>
      <c r="O29" s="77"/>
      <c r="P29" s="77"/>
      <c r="Q29" s="77"/>
      <c r="W29" s="20">
        <f t="shared" si="1"/>
        <v>0</v>
      </c>
      <c r="X29" s="20">
        <f t="shared" si="2"/>
        <v>0</v>
      </c>
      <c r="Y29" s="20">
        <f t="shared" si="3"/>
        <v>1</v>
      </c>
    </row>
    <row r="30" spans="1:25" ht="15" customHeight="1" x14ac:dyDescent="0.2">
      <c r="A30" s="93" t="s">
        <v>115</v>
      </c>
      <c r="B30" s="82" t="s">
        <v>179</v>
      </c>
      <c r="C30" s="107" t="s">
        <v>3</v>
      </c>
      <c r="D30" s="107" t="s">
        <v>39</v>
      </c>
      <c r="E30" s="14">
        <v>2</v>
      </c>
      <c r="F30" s="72" t="s">
        <v>181</v>
      </c>
      <c r="G30" s="14">
        <v>4</v>
      </c>
      <c r="H30" s="72" t="s">
        <v>180</v>
      </c>
      <c r="I30" s="21" t="str">
        <f t="shared" si="4"/>
        <v>X</v>
      </c>
      <c r="J30" s="21" t="str">
        <f t="shared" si="5"/>
        <v/>
      </c>
      <c r="K30" s="21" t="str">
        <f t="shared" si="6"/>
        <v/>
      </c>
      <c r="L30" s="22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22">
        <f>IF(C30="I",L30*Resumo!$C$21, IF(C30="A",L30*Resumo!$C$22, IF(C30="E",L30*Resumo!$C$23,"")))</f>
        <v>3</v>
      </c>
      <c r="N30" s="72"/>
      <c r="O30" s="77"/>
      <c r="P30" s="77"/>
      <c r="Q30" s="77"/>
      <c r="W30" s="20">
        <f t="shared" si="1"/>
        <v>1</v>
      </c>
      <c r="X30" s="20">
        <f t="shared" si="2"/>
        <v>0</v>
      </c>
      <c r="Y30" s="20">
        <f t="shared" si="3"/>
        <v>0</v>
      </c>
    </row>
    <row r="31" spans="1:25" ht="15" customHeight="1" x14ac:dyDescent="0.2">
      <c r="A31" s="33" t="s">
        <v>116</v>
      </c>
      <c r="B31" s="82" t="s">
        <v>182</v>
      </c>
      <c r="C31" s="107" t="s">
        <v>3</v>
      </c>
      <c r="D31" s="107" t="s">
        <v>40</v>
      </c>
      <c r="E31" s="14">
        <v>3</v>
      </c>
      <c r="F31" s="72" t="s">
        <v>189</v>
      </c>
      <c r="G31" s="14">
        <v>9</v>
      </c>
      <c r="H31" s="72" t="s">
        <v>190</v>
      </c>
      <c r="I31" s="21" t="str">
        <f t="shared" si="4"/>
        <v/>
      </c>
      <c r="J31" s="21" t="str">
        <f t="shared" si="5"/>
        <v>X</v>
      </c>
      <c r="K31" s="21" t="str">
        <f t="shared" si="6"/>
        <v/>
      </c>
      <c r="L31" s="22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4</v>
      </c>
      <c r="M31" s="22">
        <f>IF(C31="I",L31*Resumo!$C$21, IF(C31="A",L31*Resumo!$C$22, IF(C31="E",L31*Resumo!$C$23,"")))</f>
        <v>4</v>
      </c>
      <c r="N31" s="72"/>
      <c r="O31" s="77"/>
      <c r="P31" s="77"/>
      <c r="Q31" s="77"/>
      <c r="W31" s="20">
        <f t="shared" si="1"/>
        <v>0</v>
      </c>
      <c r="X31" s="20">
        <f t="shared" si="2"/>
        <v>1</v>
      </c>
      <c r="Y31" s="20">
        <f t="shared" si="3"/>
        <v>0</v>
      </c>
    </row>
    <row r="32" spans="1:25" ht="15" customHeight="1" x14ac:dyDescent="0.2">
      <c r="A32" s="33" t="s">
        <v>116</v>
      </c>
      <c r="B32" s="82" t="s">
        <v>183</v>
      </c>
      <c r="C32" s="107" t="s">
        <v>3</v>
      </c>
      <c r="D32" s="107" t="s">
        <v>39</v>
      </c>
      <c r="E32" s="14">
        <v>3</v>
      </c>
      <c r="F32" s="72" t="s">
        <v>189</v>
      </c>
      <c r="G32" s="14">
        <v>7</v>
      </c>
      <c r="H32" s="72" t="s">
        <v>191</v>
      </c>
      <c r="I32" s="21" t="str">
        <f t="shared" ref="I32:I89" si="7">IF(D32=EE,IF(OR(AND(E32&gt;-1,E32&lt;2,G32&gt;0,G32&lt;16),AND(E32&gt;1,E32&lt;3,G32&gt;0,G32&lt;5)),"X",""),IF(OR(AND(E32&gt;-1,E32&lt;2,G32&gt;0,G32&lt;20),AND(E32&gt;1,E32&lt;4,G32&gt;0,G32&lt;6)),"X",""))</f>
        <v/>
      </c>
      <c r="J32" s="21" t="str">
        <f t="shared" ref="J32:J89" si="8">IF(D32=EE,IF(OR(AND(E32&gt;-1,E32&lt;2,G32&gt;15),AND(E32&gt;1,E32&lt;3,G32&gt;4,G32&lt;16),AND(E32&gt;2,G32&gt;0,G32&lt;5)),"X",""),IF(OR(AND(E32&gt;-1,E32&lt;2,G32&gt;19),AND(E32&gt;1,E32&lt;4,G32&gt;5,G32&lt;20),AND(E32&gt;3,G32&gt;0,G32&lt;6)),"X",""))</f>
        <v/>
      </c>
      <c r="K32" s="21" t="str">
        <f t="shared" ref="K32:K49" si="9">IF(D32=EE,IF(OR(AND(E32&gt;1,E32&lt;3,G32&gt;15),AND(E32&gt;2,G32&gt;4)),"X",""),IF(OR(AND(E32&gt;1,E32&lt;4,G32&gt;19),AND(E32&gt;3,G32&gt;5)),"X",""))</f>
        <v>X</v>
      </c>
      <c r="L32" s="22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6</v>
      </c>
      <c r="M32" s="22">
        <f>IF(C32="I",L32*Resumo!$C$21, IF(C32="A",L32*Resumo!$C$22, IF(C32="E",L32*Resumo!$C$23,"")))</f>
        <v>6</v>
      </c>
      <c r="N32" s="72"/>
      <c r="O32" s="77"/>
      <c r="P32" s="77"/>
      <c r="Q32" s="77"/>
      <c r="W32" s="20">
        <f t="shared" si="1"/>
        <v>0</v>
      </c>
      <c r="X32" s="20">
        <f t="shared" si="2"/>
        <v>0</v>
      </c>
      <c r="Y32" s="20">
        <f t="shared" si="3"/>
        <v>1</v>
      </c>
    </row>
    <row r="33" spans="1:25" ht="15" customHeight="1" x14ac:dyDescent="0.2">
      <c r="A33" s="33" t="s">
        <v>116</v>
      </c>
      <c r="B33" s="82" t="s">
        <v>186</v>
      </c>
      <c r="C33" s="107" t="s">
        <v>3</v>
      </c>
      <c r="D33" s="107" t="s">
        <v>40</v>
      </c>
      <c r="E33" s="14">
        <v>1</v>
      </c>
      <c r="F33" s="72" t="s">
        <v>187</v>
      </c>
      <c r="G33" s="14">
        <v>3</v>
      </c>
      <c r="H33" s="72" t="s">
        <v>188</v>
      </c>
      <c r="I33" s="21" t="str">
        <f t="shared" si="7"/>
        <v>X</v>
      </c>
      <c r="J33" s="21" t="str">
        <f t="shared" si="8"/>
        <v/>
      </c>
      <c r="K33" s="21" t="str">
        <f t="shared" si="9"/>
        <v/>
      </c>
      <c r="L33" s="22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>3</v>
      </c>
      <c r="M33" s="22">
        <f>IF(C33="I",L33*Resumo!$C$21, IF(C33="A",L33*Resumo!$C$22, IF(C33="E",L33*Resumo!$C$23,"")))</f>
        <v>3</v>
      </c>
      <c r="N33" s="72"/>
      <c r="O33" s="77"/>
      <c r="P33" s="77"/>
      <c r="Q33" s="77"/>
      <c r="W33" s="20">
        <f t="shared" ref="W33:Y87" si="10">IF(I33="X",1,0)</f>
        <v>1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93" t="s">
        <v>117</v>
      </c>
      <c r="B34" s="82" t="s">
        <v>194</v>
      </c>
      <c r="C34" s="107" t="s">
        <v>3</v>
      </c>
      <c r="D34" s="107" t="s">
        <v>40</v>
      </c>
      <c r="E34" s="14">
        <v>2</v>
      </c>
      <c r="F34" s="72" t="s">
        <v>195</v>
      </c>
      <c r="G34" s="14">
        <v>4</v>
      </c>
      <c r="H34" s="72" t="s">
        <v>196</v>
      </c>
      <c r="I34" s="21" t="str">
        <f t="shared" si="7"/>
        <v>X</v>
      </c>
      <c r="J34" s="21" t="str">
        <f t="shared" si="8"/>
        <v/>
      </c>
      <c r="K34" s="21" t="str">
        <f t="shared" si="9"/>
        <v/>
      </c>
      <c r="L34" s="22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>3</v>
      </c>
      <c r="M34" s="22">
        <f>IF(C34="I",L34*Resumo!$C$21, IF(C34="A",L34*Resumo!$C$22, IF(C34="E",L34*Resumo!$C$23,"")))</f>
        <v>3</v>
      </c>
      <c r="N34" s="72"/>
      <c r="O34" s="77"/>
      <c r="P34" s="77"/>
      <c r="Q34" s="77"/>
      <c r="W34" s="20">
        <f t="shared" si="10"/>
        <v>1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93" t="s">
        <v>118</v>
      </c>
      <c r="B35" s="82" t="s">
        <v>197</v>
      </c>
      <c r="C35" s="107" t="s">
        <v>3</v>
      </c>
      <c r="D35" s="107" t="s">
        <v>39</v>
      </c>
      <c r="E35" s="14">
        <v>3</v>
      </c>
      <c r="F35" s="72" t="s">
        <v>198</v>
      </c>
      <c r="G35" s="14">
        <v>6</v>
      </c>
      <c r="H35" s="72" t="s">
        <v>199</v>
      </c>
      <c r="I35" s="21" t="str">
        <f t="shared" si="7"/>
        <v/>
      </c>
      <c r="J35" s="21" t="str">
        <f t="shared" si="8"/>
        <v/>
      </c>
      <c r="K35" s="21" t="str">
        <f t="shared" si="9"/>
        <v>X</v>
      </c>
      <c r="L35" s="22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>6</v>
      </c>
      <c r="M35" s="22">
        <f>IF(C35="I",L35*Resumo!$C$21, IF(C35="A",L35*Resumo!$C$22, IF(C35="E",L35*Resumo!$C$23,"")))</f>
        <v>6</v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1</v>
      </c>
    </row>
    <row r="36" spans="1:25" ht="15" customHeight="1" x14ac:dyDescent="0.2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72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93"/>
      <c r="B37" s="82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72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71"/>
      <c r="B38" s="82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15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2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72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2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3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15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33"/>
      <c r="B42" s="86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72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15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72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15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9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9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72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7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9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15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71"/>
      <c r="B50" s="86"/>
      <c r="C50" s="107"/>
      <c r="D50" s="107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ref="K50:K86" si="11">IF(D50=EE,IF(OR(AND(E50&gt;1,E50&lt;3,G50&gt;15),AND(E50&gt;2,G50&gt;4)),"X",""),IF(OR(AND(E50&gt;1,E50&lt;4,G50&gt;19),AND(E50&gt;3,G50&gt;5)),"X",""))</f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72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71"/>
      <c r="B51" s="86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71"/>
      <c r="B52" s="86"/>
      <c r="C52" s="107"/>
      <c r="D52" s="107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15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6"/>
      <c r="C53" s="107"/>
      <c r="D53" s="107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72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6"/>
      <c r="C54" s="107"/>
      <c r="D54" s="1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82"/>
      <c r="C55" s="107"/>
      <c r="D55" s="107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15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86"/>
      <c r="C56" s="107"/>
      <c r="D56" s="1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82"/>
      <c r="C57" s="107"/>
      <c r="D57" s="10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83"/>
      <c r="C58" s="107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15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72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72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72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7"/>
      <c r="D61" s="33"/>
      <c r="E61" s="14"/>
      <c r="F61" s="72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33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72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7"/>
      <c r="D65" s="33"/>
      <c r="E65" s="14"/>
      <c r="F65" s="33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7"/>
      <c r="D66" s="33"/>
      <c r="E66" s="14"/>
      <c r="F66" s="72"/>
      <c r="G66" s="14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72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15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83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72"/>
      <c r="C70" s="107"/>
      <c r="D70" s="33"/>
      <c r="E70" s="85"/>
      <c r="F70" s="72"/>
      <c r="G70" s="33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15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72"/>
      <c r="C71" s="107"/>
      <c r="D71" s="33"/>
      <c r="E71" s="14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72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72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72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72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33"/>
      <c r="C74" s="107"/>
      <c r="D74" s="33"/>
      <c r="E74" s="14"/>
      <c r="F74" s="72"/>
      <c r="G74" s="14"/>
      <c r="H74" s="72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72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33"/>
      <c r="C75" s="107"/>
      <c r="D75" s="33"/>
      <c r="E75" s="33"/>
      <c r="F75" s="72"/>
      <c r="G75" s="14"/>
      <c r="H75" s="72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81"/>
      <c r="B76" s="81"/>
      <c r="C76" s="107"/>
      <c r="D76" s="33"/>
      <c r="E76" s="14"/>
      <c r="F76" s="72"/>
      <c r="G76" s="14"/>
      <c r="H76" s="72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81"/>
      <c r="C77" s="107"/>
      <c r="D77" s="33"/>
      <c r="E77" s="14"/>
      <c r="F77" s="72"/>
      <c r="G77" s="14"/>
      <c r="H77" s="72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7"/>
      <c r="D78" s="33"/>
      <c r="E78" s="14"/>
      <c r="F78" s="72"/>
      <c r="G78" s="14"/>
      <c r="H78" s="15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83"/>
      <c r="C79" s="107"/>
      <c r="D79" s="33"/>
      <c r="E79" s="14"/>
      <c r="F79" s="72"/>
      <c r="G79" s="14"/>
      <c r="H79" s="15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33"/>
      <c r="B80" s="33"/>
      <c r="C80" s="107"/>
      <c r="D80" s="33"/>
      <c r="E80" s="14"/>
      <c r="F80" s="72"/>
      <c r="G80" s="14"/>
      <c r="H80" s="15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7"/>
      <c r="D81" s="33"/>
      <c r="E81" s="14"/>
      <c r="F81" s="72"/>
      <c r="G81" s="14"/>
      <c r="H81" s="15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72"/>
      <c r="C82" s="107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7"/>
      <c r="D83" s="33"/>
      <c r="E83" s="14"/>
      <c r="F83" s="33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7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 t="str">
        <f t="shared" si="11"/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 x14ac:dyDescent="0.2">
      <c r="A85" s="81"/>
      <c r="B85" s="72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1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si="10"/>
        <v>0</v>
      </c>
      <c r="X85" s="20">
        <f t="shared" si="10"/>
        <v>0</v>
      </c>
      <c r="Y85" s="20">
        <f t="shared" si="10"/>
        <v>0</v>
      </c>
    </row>
    <row r="86" spans="1:25" ht="15" customHeight="1" x14ac:dyDescent="0.2">
      <c r="A86" s="81"/>
      <c r="B86" s="83"/>
      <c r="C86" s="107"/>
      <c r="D86" s="33"/>
      <c r="E86" s="14"/>
      <c r="F86" s="72"/>
      <c r="G86" s="14"/>
      <c r="H86" s="72"/>
      <c r="I86" s="21" t="str">
        <f t="shared" si="7"/>
        <v/>
      </c>
      <c r="J86" s="21" t="str">
        <f t="shared" si="8"/>
        <v/>
      </c>
      <c r="K86" s="21" t="str">
        <f t="shared" si="11"/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>
        <f t="shared" si="10"/>
        <v>0</v>
      </c>
      <c r="X86" s="20">
        <f t="shared" si="10"/>
        <v>0</v>
      </c>
      <c r="Y86" s="20">
        <f t="shared" si="10"/>
        <v>0</v>
      </c>
    </row>
    <row r="87" spans="1:25" ht="15" customHeight="1" x14ac:dyDescent="0.2">
      <c r="A87" s="81"/>
      <c r="B87" s="72"/>
      <c r="C87" s="107"/>
      <c r="D87" s="33"/>
      <c r="E87" s="14"/>
      <c r="F87" s="72"/>
      <c r="G87" s="14"/>
      <c r="H87" s="72"/>
      <c r="I87" s="21" t="str">
        <f t="shared" si="7"/>
        <v/>
      </c>
      <c r="J87" s="21" t="str">
        <f t="shared" si="8"/>
        <v/>
      </c>
      <c r="K87" s="21" t="str">
        <f t="shared" ref="K87:K149" si="12">IF(D87=EE,IF(OR(AND(E87&gt;1,E87&lt;3,G87&gt;15),AND(E87&gt;2,G87&gt;4)),"X",""),IF(OR(AND(E87&gt;1,E87&lt;4,G87&gt;19),AND(E87&gt;3,G87&gt;5)),"X",""))</f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0"/>
        <v>0</v>
      </c>
      <c r="X87" s="20">
        <f t="shared" si="10"/>
        <v>0</v>
      </c>
      <c r="Y87" s="20">
        <f t="shared" si="10"/>
        <v>0</v>
      </c>
    </row>
    <row r="88" spans="1:25" ht="15" customHeight="1" x14ac:dyDescent="0.2">
      <c r="A88" s="81"/>
      <c r="B88" s="72"/>
      <c r="C88" s="107"/>
      <c r="D88" s="33"/>
      <c r="E88" s="14"/>
      <c r="F88" s="72"/>
      <c r="G88" s="14"/>
      <c r="H88" s="72"/>
      <c r="I88" s="21" t="str">
        <f t="shared" si="7"/>
        <v/>
      </c>
      <c r="J88" s="21" t="str">
        <f t="shared" si="8"/>
        <v/>
      </c>
      <c r="K88" s="21"/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/>
      <c r="X88" s="20"/>
      <c r="Y88" s="20"/>
    </row>
    <row r="89" spans="1:25" ht="15" customHeight="1" x14ac:dyDescent="0.2">
      <c r="A89" s="81"/>
      <c r="B89" s="83"/>
      <c r="C89" s="107"/>
      <c r="D89" s="33"/>
      <c r="E89" s="14"/>
      <c r="F89" s="72"/>
      <c r="G89" s="14"/>
      <c r="H89" s="72"/>
      <c r="I89" s="21" t="str">
        <f t="shared" si="7"/>
        <v/>
      </c>
      <c r="J89" s="21" t="str">
        <f t="shared" si="8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ref="W89:Y150" si="13">IF(I89="X",1,0)</f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83"/>
      <c r="C90" s="107"/>
      <c r="D90" s="33"/>
      <c r="E90" s="14"/>
      <c r="F90" s="72"/>
      <c r="G90" s="14"/>
      <c r="H90" s="72"/>
      <c r="I90" s="21" t="str">
        <f t="shared" ref="I90:I100" si="14">IF(D90=EE,IF(OR(AND(E90&gt;-1,E90&lt;2,G90&gt;0,G90&lt;16),AND(E90&gt;1,E90&lt;3,G90&gt;0,G90&lt;5)),"X",""),IF(OR(AND(E90&gt;-1,E90&lt;2,G90&gt;0,G90&lt;20),AND(E90&gt;1,E90&lt;4,G90&gt;0,G90&lt;6)),"X",""))</f>
        <v/>
      </c>
      <c r="J90" s="21" t="str">
        <f t="shared" ref="J90:J109" si="15">IF(D90=EE,IF(OR(AND(E90&gt;-1,E90&lt;2,G90&gt;15),AND(E90&gt;1,E90&lt;3,G90&gt;4,G90&lt;16),AND(E90&gt;2,G90&gt;0,G90&lt;5)),"X",""),IF(OR(AND(E90&gt;-1,E90&lt;2,G90&gt;19),AND(E90&gt;1,E90&lt;4,G90&gt;5,G90&lt;20),AND(E90&gt;3,G90&gt;0,G90&lt;6)),"X",""))</f>
        <v/>
      </c>
      <c r="K90" s="21"/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/>
      <c r="X90" s="20"/>
      <c r="Y90" s="20"/>
    </row>
    <row r="91" spans="1:25" ht="15" customHeight="1" x14ac:dyDescent="0.2">
      <c r="A91" s="81"/>
      <c r="B91" s="72"/>
      <c r="C91" s="107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72"/>
      <c r="C92" s="107"/>
      <c r="D92" s="33"/>
      <c r="E92" s="85"/>
      <c r="F92" s="72"/>
      <c r="G92" s="33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72"/>
      <c r="C93" s="107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83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1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33"/>
      <c r="C97" s="107"/>
      <c r="D97" s="33"/>
      <c r="E97" s="14"/>
      <c r="F97" s="72"/>
      <c r="G97" s="14"/>
      <c r="H97" s="72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81"/>
      <c r="B98" s="81"/>
      <c r="C98" s="107"/>
      <c r="D98" s="33"/>
      <c r="E98" s="14"/>
      <c r="F98" s="72"/>
      <c r="G98" s="14"/>
      <c r="H98" s="72"/>
      <c r="I98" s="21" t="str">
        <f t="shared" si="14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3"/>
      <c r="C99" s="107"/>
      <c r="D99" s="33"/>
      <c r="E99" s="14"/>
      <c r="F99" s="72"/>
      <c r="G99" s="14"/>
      <c r="H99" s="72"/>
      <c r="I99" s="21" t="str">
        <f t="shared" si="14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4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1"/>
      <c r="C101" s="107"/>
      <c r="D101" s="33"/>
      <c r="E101" s="14"/>
      <c r="F101" s="72"/>
      <c r="G101" s="14"/>
      <c r="H101" s="72"/>
      <c r="I101" s="21" t="str">
        <f t="shared" ref="I101:I149" si="16">IF(D101=EE,IF(OR(AND(E101&gt;-1,E101&lt;2,G101&gt;0,G101&lt;16),AND(E101&gt;1,E101&lt;3,G101&gt;0,G101&lt;5)),"X",""),IF(OR(AND(E101&gt;-1,E101&lt;2,G101&gt;0,G101&lt;20),AND(E101&gt;1,E101&lt;4,G101&gt;0,G101&lt;6)),"X",""))</f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33"/>
      <c r="B102" s="33"/>
      <c r="C102" s="107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3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8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81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5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5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81"/>
      <c r="B109" s="33"/>
      <c r="C109" s="107"/>
      <c r="D109" s="33"/>
      <c r="E109" s="14"/>
      <c r="F109" s="72"/>
      <c r="G109" s="14"/>
      <c r="H109" s="72"/>
      <c r="I109" s="21" t="str">
        <f t="shared" si="16"/>
        <v/>
      </c>
      <c r="J109" s="21" t="str">
        <f t="shared" si="15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81"/>
      <c r="B110" s="33"/>
      <c r="C110" s="107"/>
      <c r="D110" s="33"/>
      <c r="E110" s="14"/>
      <c r="F110" s="72"/>
      <c r="G110" s="14"/>
      <c r="H110" s="72"/>
      <c r="I110" s="21" t="str">
        <f t="shared" si="16"/>
        <v/>
      </c>
      <c r="J110" s="21" t="str">
        <f t="shared" ref="J110:J149" si="17">IF(D110=EE,IF(OR(AND(E110&gt;-1,E110&lt;2,G110&gt;15),AND(E110&gt;1,E110&lt;3,G110&gt;4,G110&lt;16),AND(E110&gt;2,G110&gt;0,G110&lt;5)),"X",""),IF(OR(AND(E110&gt;-1,E110&lt;2,G110&gt;19),AND(E110&gt;1,E110&lt;4,G110&gt;5,G110&lt;20),AND(E110&gt;3,G110&gt;0,G110&lt;6)),"X",""))</f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81"/>
      <c r="B111" s="81"/>
      <c r="C111" s="107"/>
      <c r="D111" s="33"/>
      <c r="E111" s="14"/>
      <c r="F111" s="72"/>
      <c r="G111" s="14"/>
      <c r="H111" s="72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81"/>
      <c r="B112" s="81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33"/>
      <c r="B113" s="84"/>
      <c r="C113" s="107"/>
      <c r="D113" s="14"/>
      <c r="E113" s="14"/>
      <c r="F113" s="72"/>
      <c r="G113" s="14"/>
      <c r="H113" s="15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7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83"/>
      <c r="C116" s="107"/>
      <c r="D116" s="33"/>
      <c r="E116" s="14"/>
      <c r="F116" s="72"/>
      <c r="G116" s="14"/>
      <c r="H116" s="72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83"/>
      <c r="C117" s="107"/>
      <c r="D117" s="33"/>
      <c r="E117" s="14"/>
      <c r="F117" s="72"/>
      <c r="G117" s="14"/>
      <c r="H117" s="72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7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7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6"/>
        <v/>
      </c>
      <c r="J147" s="21" t="str">
        <f t="shared" si="17"/>
        <v/>
      </c>
      <c r="K147" s="21" t="str">
        <f t="shared" si="12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 x14ac:dyDescent="0.2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6"/>
        <v/>
      </c>
      <c r="J148" s="21" t="str">
        <f t="shared" si="17"/>
        <v/>
      </c>
      <c r="K148" s="21" t="str">
        <f t="shared" si="12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13"/>
        <v>0</v>
      </c>
      <c r="X148" s="20">
        <f t="shared" si="13"/>
        <v>0</v>
      </c>
      <c r="Y148" s="20">
        <f t="shared" si="13"/>
        <v>0</v>
      </c>
    </row>
    <row r="149" spans="1:25" ht="15" customHeight="1" x14ac:dyDescent="0.2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6"/>
        <v/>
      </c>
      <c r="J149" s="21" t="str">
        <f t="shared" si="17"/>
        <v/>
      </c>
      <c r="K149" s="21" t="str">
        <f t="shared" si="12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13"/>
        <v>0</v>
      </c>
      <c r="X149" s="20">
        <f t="shared" si="13"/>
        <v>0</v>
      </c>
      <c r="Y149" s="20">
        <f t="shared" si="13"/>
        <v>0</v>
      </c>
    </row>
    <row r="150" spans="1:25" ht="15" customHeight="1" x14ac:dyDescent="0.2">
      <c r="A150" s="16"/>
      <c r="B150" s="15"/>
      <c r="C150" s="107"/>
      <c r="D150" s="14"/>
      <c r="E150" s="14"/>
      <c r="F150" s="14"/>
      <c r="G150" s="14"/>
      <c r="H150" s="14"/>
      <c r="I150" s="21" t="str">
        <f t="shared" ref="I150:I213" si="18">IF(D150=EE,IF(OR(AND(E150&gt;-1,E150&lt;2,G150&gt;0,G150&lt;16),AND(E150&gt;1,E150&lt;3,G150&gt;0,G150&lt;5)),"X",""),IF(OR(AND(E150&gt;-1,E150&lt;2,G150&gt;0,G150&lt;20),AND(E150&gt;1,E150&lt;4,G150&gt;0,G150&lt;6)),"X",""))</f>
        <v/>
      </c>
      <c r="J150" s="21" t="str">
        <f t="shared" ref="J150:J213" si="19">IF(D150=EE,IF(OR(AND(E150&gt;-1,E150&lt;2,G150&gt;15),AND(E150&gt;1,E150&lt;3,G150&gt;4,G150&lt;16),AND(E150&gt;2,G150&gt;0,G150&lt;5)),"X",""),IF(OR(AND(E150&gt;-1,E150&lt;2,G150&gt;19),AND(E150&gt;1,E150&lt;4,G150&gt;5,G150&lt;20),AND(E150&gt;3,G150&gt;0,G150&lt;6)),"X",""))</f>
        <v/>
      </c>
      <c r="K150" s="21" t="str">
        <f t="shared" ref="K150:K213" si="20">IF(D150=EE,IF(OR(AND(E150&gt;1,E150&lt;3,G150&gt;15),AND(E150&gt;2,G150&gt;4)),"X",""),IF(OR(AND(E150&gt;1,E150&lt;4,G150&gt;19),AND(E150&gt;3,G150&gt;5)),"X",""))</f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13"/>
        <v>0</v>
      </c>
      <c r="X150" s="20">
        <f t="shared" si="13"/>
        <v>0</v>
      </c>
      <c r="Y150" s="20">
        <f t="shared" si="13"/>
        <v>0</v>
      </c>
    </row>
    <row r="151" spans="1:25" ht="15" customHeight="1" x14ac:dyDescent="0.2">
      <c r="A151" s="16"/>
      <c r="B151" s="15"/>
      <c r="C151" s="107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ref="W151:Y214" si="21">IF(I151="X",1,0)</f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7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18"/>
        <v/>
      </c>
      <c r="J211" s="21" t="str">
        <f t="shared" si="19"/>
        <v/>
      </c>
      <c r="K211" s="21" t="str">
        <f t="shared" si="20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 x14ac:dyDescent="0.2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18"/>
        <v/>
      </c>
      <c r="J212" s="21" t="str">
        <f t="shared" si="19"/>
        <v/>
      </c>
      <c r="K212" s="21" t="str">
        <f t="shared" si="20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1"/>
        <v>0</v>
      </c>
      <c r="X212" s="20">
        <f t="shared" si="21"/>
        <v>0</v>
      </c>
      <c r="Y212" s="20">
        <f t="shared" si="21"/>
        <v>0</v>
      </c>
    </row>
    <row r="213" spans="1:25" ht="15" customHeight="1" x14ac:dyDescent="0.2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18"/>
        <v/>
      </c>
      <c r="J213" s="21" t="str">
        <f t="shared" si="19"/>
        <v/>
      </c>
      <c r="K213" s="21" t="str">
        <f t="shared" si="20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1"/>
        <v>0</v>
      </c>
      <c r="X213" s="20">
        <f t="shared" si="21"/>
        <v>0</v>
      </c>
      <c r="Y213" s="20">
        <f t="shared" si="21"/>
        <v>0</v>
      </c>
    </row>
    <row r="214" spans="1:25" ht="15" customHeight="1" x14ac:dyDescent="0.2">
      <c r="A214" s="16"/>
      <c r="B214" s="15"/>
      <c r="C214" s="107"/>
      <c r="D214" s="14"/>
      <c r="E214" s="14"/>
      <c r="F214" s="14"/>
      <c r="G214" s="14"/>
      <c r="H214" s="14"/>
      <c r="I214" s="21" t="str">
        <f t="shared" ref="I214:I277" si="22">IF(D214=EE,IF(OR(AND(E214&gt;-1,E214&lt;2,G214&gt;0,G214&lt;16),AND(E214&gt;1,E214&lt;3,G214&gt;0,G214&lt;5)),"X",""),IF(OR(AND(E214&gt;-1,E214&lt;2,G214&gt;0,G214&lt;20),AND(E214&gt;1,E214&lt;4,G214&gt;0,G214&lt;6)),"X",""))</f>
        <v/>
      </c>
      <c r="J214" s="21" t="str">
        <f t="shared" ref="J214:J277" si="23">IF(D214=EE,IF(OR(AND(E214&gt;-1,E214&lt;2,G214&gt;15),AND(E214&gt;1,E214&lt;3,G214&gt;4,G214&lt;16),AND(E214&gt;2,G214&gt;0,G214&lt;5)),"X",""),IF(OR(AND(E214&gt;-1,E214&lt;2,G214&gt;19),AND(E214&gt;1,E214&lt;4,G214&gt;5,G214&lt;20),AND(E214&gt;3,G214&gt;0,G214&lt;6)),"X",""))</f>
        <v/>
      </c>
      <c r="K214" s="21" t="str">
        <f t="shared" ref="K214:K277" si="24">IF(D214=EE,IF(OR(AND(E214&gt;1,E214&lt;3,G214&gt;15),AND(E214&gt;2,G214&gt;4)),"X",""),IF(OR(AND(E214&gt;1,E214&lt;4,G214&gt;19),AND(E214&gt;3,G214&gt;5)),"X",""))</f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1"/>
        <v>0</v>
      </c>
      <c r="X214" s="20">
        <f t="shared" si="21"/>
        <v>0</v>
      </c>
      <c r="Y214" s="20">
        <f t="shared" si="21"/>
        <v>0</v>
      </c>
    </row>
    <row r="215" spans="1:25" ht="15" customHeight="1" x14ac:dyDescent="0.2">
      <c r="A215" s="16"/>
      <c r="B215" s="15"/>
      <c r="C215" s="107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ref="W215:Y278" si="25">IF(I215="X",1,0)</f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7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2"/>
        <v/>
      </c>
      <c r="J275" s="21" t="str">
        <f t="shared" si="23"/>
        <v/>
      </c>
      <c r="K275" s="21" t="str">
        <f t="shared" si="24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 x14ac:dyDescent="0.2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2"/>
        <v/>
      </c>
      <c r="J276" s="21" t="str">
        <f t="shared" si="23"/>
        <v/>
      </c>
      <c r="K276" s="21" t="str">
        <f t="shared" si="24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5"/>
        <v>0</v>
      </c>
      <c r="X276" s="20">
        <f t="shared" si="25"/>
        <v>0</v>
      </c>
      <c r="Y276" s="20">
        <f t="shared" si="25"/>
        <v>0</v>
      </c>
    </row>
    <row r="277" spans="1:25" ht="15" customHeight="1" x14ac:dyDescent="0.2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2"/>
        <v/>
      </c>
      <c r="J277" s="21" t="str">
        <f t="shared" si="23"/>
        <v/>
      </c>
      <c r="K277" s="21" t="str">
        <f t="shared" si="24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5"/>
        <v>0</v>
      </c>
      <c r="X277" s="20">
        <f t="shared" si="25"/>
        <v>0</v>
      </c>
      <c r="Y277" s="20">
        <f t="shared" si="25"/>
        <v>0</v>
      </c>
    </row>
    <row r="278" spans="1:25" ht="15" customHeight="1" x14ac:dyDescent="0.2">
      <c r="A278" s="16"/>
      <c r="B278" s="15"/>
      <c r="C278" s="107"/>
      <c r="D278" s="14"/>
      <c r="E278" s="14"/>
      <c r="F278" s="14"/>
      <c r="G278" s="14"/>
      <c r="H278" s="14"/>
      <c r="I278" s="21" t="str">
        <f t="shared" ref="I278:I341" si="26">IF(D278=EE,IF(OR(AND(E278&gt;-1,E278&lt;2,G278&gt;0,G278&lt;16),AND(E278&gt;1,E278&lt;3,G278&gt;0,G278&lt;5)),"X",""),IF(OR(AND(E278&gt;-1,E278&lt;2,G278&gt;0,G278&lt;20),AND(E278&gt;1,E278&lt;4,G278&gt;0,G278&lt;6)),"X",""))</f>
        <v/>
      </c>
      <c r="J278" s="21" t="str">
        <f t="shared" ref="J278:J341" si="27">IF(D278=EE,IF(OR(AND(E278&gt;-1,E278&lt;2,G278&gt;15),AND(E278&gt;1,E278&lt;3,G278&gt;4,G278&lt;16),AND(E278&gt;2,G278&gt;0,G278&lt;5)),"X",""),IF(OR(AND(E278&gt;-1,E278&lt;2,G278&gt;19),AND(E278&gt;1,E278&lt;4,G278&gt;5,G278&lt;20),AND(E278&gt;3,G278&gt;0,G278&lt;6)),"X",""))</f>
        <v/>
      </c>
      <c r="K278" s="21" t="str">
        <f t="shared" ref="K278:K341" si="28">IF(D278=EE,IF(OR(AND(E278&gt;1,E278&lt;3,G278&gt;15),AND(E278&gt;2,G278&gt;4)),"X",""),IF(OR(AND(E278&gt;1,E278&lt;4,G278&gt;19),AND(E278&gt;3,G278&gt;5)),"X",""))</f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5"/>
        <v>0</v>
      </c>
      <c r="X278" s="20">
        <f t="shared" si="25"/>
        <v>0</v>
      </c>
      <c r="Y278" s="20">
        <f t="shared" si="25"/>
        <v>0</v>
      </c>
    </row>
    <row r="279" spans="1:25" ht="15" customHeight="1" x14ac:dyDescent="0.2">
      <c r="A279" s="16"/>
      <c r="B279" s="15"/>
      <c r="C279" s="107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ref="W279:Y342" si="29">IF(I279="X",1,0)</f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7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26"/>
        <v/>
      </c>
      <c r="J339" s="21" t="str">
        <f t="shared" si="27"/>
        <v/>
      </c>
      <c r="K339" s="21" t="str">
        <f t="shared" si="28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 x14ac:dyDescent="0.2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26"/>
        <v/>
      </c>
      <c r="J340" s="21" t="str">
        <f t="shared" si="27"/>
        <v/>
      </c>
      <c r="K340" s="21" t="str">
        <f t="shared" si="28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29"/>
        <v>0</v>
      </c>
      <c r="X340" s="20">
        <f t="shared" si="29"/>
        <v>0</v>
      </c>
      <c r="Y340" s="20">
        <f t="shared" si="29"/>
        <v>0</v>
      </c>
    </row>
    <row r="341" spans="1:25" ht="15" customHeight="1" x14ac:dyDescent="0.2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26"/>
        <v/>
      </c>
      <c r="J341" s="21" t="str">
        <f t="shared" si="27"/>
        <v/>
      </c>
      <c r="K341" s="21" t="str">
        <f t="shared" si="28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29"/>
        <v>0</v>
      </c>
      <c r="X341" s="20">
        <f t="shared" si="29"/>
        <v>0</v>
      </c>
      <c r="Y341" s="20">
        <f t="shared" si="29"/>
        <v>0</v>
      </c>
    </row>
    <row r="342" spans="1:25" ht="15" customHeight="1" x14ac:dyDescent="0.2">
      <c r="A342" s="16"/>
      <c r="B342" s="15"/>
      <c r="C342" s="107"/>
      <c r="D342" s="14"/>
      <c r="E342" s="14"/>
      <c r="F342" s="14"/>
      <c r="G342" s="14"/>
      <c r="H342" s="14"/>
      <c r="I342" s="21" t="str">
        <f t="shared" ref="I342:I405" si="30">IF(D342=EE,IF(OR(AND(E342&gt;-1,E342&lt;2,G342&gt;0,G342&lt;16),AND(E342&gt;1,E342&lt;3,G342&gt;0,G342&lt;5)),"X",""),IF(OR(AND(E342&gt;-1,E342&lt;2,G342&gt;0,G342&lt;20),AND(E342&gt;1,E342&lt;4,G342&gt;0,G342&lt;6)),"X",""))</f>
        <v/>
      </c>
      <c r="J342" s="21" t="str">
        <f t="shared" ref="J342:J405" si="31">IF(D342=EE,IF(OR(AND(E342&gt;-1,E342&lt;2,G342&gt;15),AND(E342&gt;1,E342&lt;3,G342&gt;4,G342&lt;16),AND(E342&gt;2,G342&gt;0,G342&lt;5)),"X",""),IF(OR(AND(E342&gt;-1,E342&lt;2,G342&gt;19),AND(E342&gt;1,E342&lt;4,G342&gt;5,G342&lt;20),AND(E342&gt;3,G342&gt;0,G342&lt;6)),"X",""))</f>
        <v/>
      </c>
      <c r="K342" s="21" t="str">
        <f t="shared" ref="K342:K405" si="32">IF(D342=EE,IF(OR(AND(E342&gt;1,E342&lt;3,G342&gt;15),AND(E342&gt;2,G342&gt;4)),"X",""),IF(OR(AND(E342&gt;1,E342&lt;4,G342&gt;19),AND(E342&gt;3,G342&gt;5)),"X",""))</f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29"/>
        <v>0</v>
      </c>
      <c r="X342" s="20">
        <f t="shared" si="29"/>
        <v>0</v>
      </c>
      <c r="Y342" s="20">
        <f t="shared" si="29"/>
        <v>0</v>
      </c>
    </row>
    <row r="343" spans="1:25" ht="15" customHeight="1" x14ac:dyDescent="0.2">
      <c r="A343" s="16"/>
      <c r="B343" s="15"/>
      <c r="C343" s="107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ref="W343:Y406" si="33">IF(I343="X",1,0)</f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7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0"/>
        <v/>
      </c>
      <c r="J403" s="21" t="str">
        <f t="shared" si="31"/>
        <v/>
      </c>
      <c r="K403" s="21" t="str">
        <f t="shared" si="32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 x14ac:dyDescent="0.2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0"/>
        <v/>
      </c>
      <c r="J404" s="21" t="str">
        <f t="shared" si="31"/>
        <v/>
      </c>
      <c r="K404" s="21" t="str">
        <f t="shared" si="32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3"/>
        <v>0</v>
      </c>
      <c r="X404" s="20">
        <f t="shared" si="33"/>
        <v>0</v>
      </c>
      <c r="Y404" s="20">
        <f t="shared" si="33"/>
        <v>0</v>
      </c>
    </row>
    <row r="405" spans="1:25" ht="15" customHeight="1" x14ac:dyDescent="0.2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0"/>
        <v/>
      </c>
      <c r="J405" s="21" t="str">
        <f t="shared" si="31"/>
        <v/>
      </c>
      <c r="K405" s="21" t="str">
        <f t="shared" si="32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3"/>
        <v>0</v>
      </c>
      <c r="X405" s="20">
        <f t="shared" si="33"/>
        <v>0</v>
      </c>
      <c r="Y405" s="20">
        <f t="shared" si="33"/>
        <v>0</v>
      </c>
    </row>
    <row r="406" spans="1:25" ht="15" customHeight="1" x14ac:dyDescent="0.2">
      <c r="A406" s="16"/>
      <c r="B406" s="15"/>
      <c r="C406" s="107"/>
      <c r="D406" s="14"/>
      <c r="E406" s="14"/>
      <c r="F406" s="14"/>
      <c r="G406" s="14"/>
      <c r="H406" s="14"/>
      <c r="I406" s="21" t="str">
        <f t="shared" ref="I406:I469" si="34">IF(D406=EE,IF(OR(AND(E406&gt;-1,E406&lt;2,G406&gt;0,G406&lt;16),AND(E406&gt;1,E406&lt;3,G406&gt;0,G406&lt;5)),"X",""),IF(OR(AND(E406&gt;-1,E406&lt;2,G406&gt;0,G406&lt;20),AND(E406&gt;1,E406&lt;4,G406&gt;0,G406&lt;6)),"X",""))</f>
        <v/>
      </c>
      <c r="J406" s="21" t="str">
        <f t="shared" ref="J406:J469" si="35">IF(D406=EE,IF(OR(AND(E406&gt;-1,E406&lt;2,G406&gt;15),AND(E406&gt;1,E406&lt;3,G406&gt;4,G406&lt;16),AND(E406&gt;2,G406&gt;0,G406&lt;5)),"X",""),IF(OR(AND(E406&gt;-1,E406&lt;2,G406&gt;19),AND(E406&gt;1,E406&lt;4,G406&gt;5,G406&lt;20),AND(E406&gt;3,G406&gt;0,G406&lt;6)),"X",""))</f>
        <v/>
      </c>
      <c r="K406" s="21" t="str">
        <f t="shared" ref="K406:K469" si="36">IF(D406=EE,IF(OR(AND(E406&gt;1,E406&lt;3,G406&gt;15),AND(E406&gt;2,G406&gt;4)),"X",""),IF(OR(AND(E406&gt;1,E406&lt;4,G406&gt;19),AND(E406&gt;3,G406&gt;5)),"X",""))</f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3"/>
        <v>0</v>
      </c>
      <c r="X406" s="20">
        <f t="shared" si="33"/>
        <v>0</v>
      </c>
      <c r="Y406" s="20">
        <f t="shared" si="33"/>
        <v>0</v>
      </c>
    </row>
    <row r="407" spans="1:25" ht="15" customHeight="1" x14ac:dyDescent="0.2">
      <c r="A407" s="16"/>
      <c r="B407" s="15"/>
      <c r="C407" s="107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ref="W407:Y470" si="37">IF(I407="X",1,0)</f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7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4"/>
        <v/>
      </c>
      <c r="J467" s="21" t="str">
        <f t="shared" si="35"/>
        <v/>
      </c>
      <c r="K467" s="21" t="str">
        <f t="shared" si="36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 x14ac:dyDescent="0.2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4"/>
        <v/>
      </c>
      <c r="J468" s="21" t="str">
        <f t="shared" si="35"/>
        <v/>
      </c>
      <c r="K468" s="21" t="str">
        <f t="shared" si="36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37"/>
        <v>0</v>
      </c>
      <c r="X468" s="20">
        <f t="shared" si="37"/>
        <v>0</v>
      </c>
      <c r="Y468" s="20">
        <f t="shared" si="37"/>
        <v>0</v>
      </c>
    </row>
    <row r="469" spans="1:25" ht="15" customHeight="1" x14ac:dyDescent="0.2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4"/>
        <v/>
      </c>
      <c r="J469" s="21" t="str">
        <f t="shared" si="35"/>
        <v/>
      </c>
      <c r="K469" s="21" t="str">
        <f t="shared" si="36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37"/>
        <v>0</v>
      </c>
      <c r="X469" s="20">
        <f t="shared" si="37"/>
        <v>0</v>
      </c>
      <c r="Y469" s="20">
        <f t="shared" si="37"/>
        <v>0</v>
      </c>
    </row>
    <row r="470" spans="1:25" ht="15" customHeight="1" x14ac:dyDescent="0.2">
      <c r="A470" s="16"/>
      <c r="B470" s="15"/>
      <c r="C470" s="107"/>
      <c r="D470" s="14"/>
      <c r="E470" s="14"/>
      <c r="F470" s="14"/>
      <c r="G470" s="14"/>
      <c r="H470" s="14"/>
      <c r="I470" s="21" t="str">
        <f t="shared" ref="I470:I533" si="38">IF(D470=EE,IF(OR(AND(E470&gt;-1,E470&lt;2,G470&gt;0,G470&lt;16),AND(E470&gt;1,E470&lt;3,G470&gt;0,G470&lt;5)),"X",""),IF(OR(AND(E470&gt;-1,E470&lt;2,G470&gt;0,G470&lt;20),AND(E470&gt;1,E470&lt;4,G470&gt;0,G470&lt;6)),"X",""))</f>
        <v/>
      </c>
      <c r="J470" s="21" t="str">
        <f t="shared" ref="J470:J533" si="39">IF(D470=EE,IF(OR(AND(E470&gt;-1,E470&lt;2,G470&gt;15),AND(E470&gt;1,E470&lt;3,G470&gt;4,G470&lt;16),AND(E470&gt;2,G470&gt;0,G470&lt;5)),"X",""),IF(OR(AND(E470&gt;-1,E470&lt;2,G470&gt;19),AND(E470&gt;1,E470&lt;4,G470&gt;5,G470&lt;20),AND(E470&gt;3,G470&gt;0,G470&lt;6)),"X",""))</f>
        <v/>
      </c>
      <c r="K470" s="21" t="str">
        <f t="shared" ref="K470:K533" si="40">IF(D470=EE,IF(OR(AND(E470&gt;1,E470&lt;3,G470&gt;15),AND(E470&gt;2,G470&gt;4)),"X",""),IF(OR(AND(E470&gt;1,E470&lt;4,G470&gt;19),AND(E470&gt;3,G470&gt;5)),"X",""))</f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37"/>
        <v>0</v>
      </c>
      <c r="X470" s="20">
        <f t="shared" si="37"/>
        <v>0</v>
      </c>
      <c r="Y470" s="20">
        <f t="shared" si="37"/>
        <v>0</v>
      </c>
    </row>
    <row r="471" spans="1:25" ht="15" customHeight="1" x14ac:dyDescent="0.2">
      <c r="A471" s="16"/>
      <c r="B471" s="15"/>
      <c r="C471" s="107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ref="W471:Y534" si="41">IF(I471="X",1,0)</f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7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38"/>
        <v/>
      </c>
      <c r="J531" s="21" t="str">
        <f t="shared" si="39"/>
        <v/>
      </c>
      <c r="K531" s="21" t="str">
        <f t="shared" si="40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 x14ac:dyDescent="0.2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38"/>
        <v/>
      </c>
      <c r="J532" s="21" t="str">
        <f t="shared" si="39"/>
        <v/>
      </c>
      <c r="K532" s="21" t="str">
        <f t="shared" si="40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1"/>
        <v>0</v>
      </c>
      <c r="X532" s="20">
        <f t="shared" si="41"/>
        <v>0</v>
      </c>
      <c r="Y532" s="20">
        <f t="shared" si="41"/>
        <v>0</v>
      </c>
    </row>
    <row r="533" spans="1:25" ht="15" customHeight="1" x14ac:dyDescent="0.2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38"/>
        <v/>
      </c>
      <c r="J533" s="21" t="str">
        <f t="shared" si="39"/>
        <v/>
      </c>
      <c r="K533" s="21" t="str">
        <f t="shared" si="40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1"/>
        <v>0</v>
      </c>
      <c r="X533" s="20">
        <f t="shared" si="41"/>
        <v>0</v>
      </c>
      <c r="Y533" s="20">
        <f t="shared" si="41"/>
        <v>0</v>
      </c>
    </row>
    <row r="534" spans="1:25" ht="15" customHeight="1" x14ac:dyDescent="0.2">
      <c r="A534" s="16"/>
      <c r="B534" s="15"/>
      <c r="C534" s="107"/>
      <c r="D534" s="14"/>
      <c r="E534" s="14"/>
      <c r="F534" s="14"/>
      <c r="G534" s="14"/>
      <c r="H534" s="14"/>
      <c r="I534" s="21" t="str">
        <f t="shared" ref="I534:I597" si="42">IF(D534=EE,IF(OR(AND(E534&gt;-1,E534&lt;2,G534&gt;0,G534&lt;16),AND(E534&gt;1,E534&lt;3,G534&gt;0,G534&lt;5)),"X",""),IF(OR(AND(E534&gt;-1,E534&lt;2,G534&gt;0,G534&lt;20),AND(E534&gt;1,E534&lt;4,G534&gt;0,G534&lt;6)),"X",""))</f>
        <v/>
      </c>
      <c r="J534" s="21" t="str">
        <f t="shared" ref="J534:J597" si="43">IF(D534=EE,IF(OR(AND(E534&gt;-1,E534&lt;2,G534&gt;15),AND(E534&gt;1,E534&lt;3,G534&gt;4,G534&lt;16),AND(E534&gt;2,G534&gt;0,G534&lt;5)),"X",""),IF(OR(AND(E534&gt;-1,E534&lt;2,G534&gt;19),AND(E534&gt;1,E534&lt;4,G534&gt;5,G534&lt;20),AND(E534&gt;3,G534&gt;0,G534&lt;6)),"X",""))</f>
        <v/>
      </c>
      <c r="K534" s="21" t="str">
        <f t="shared" ref="K534:K597" si="44">IF(D534=EE,IF(OR(AND(E534&gt;1,E534&lt;3,G534&gt;15),AND(E534&gt;2,G534&gt;4)),"X",""),IF(OR(AND(E534&gt;1,E534&lt;4,G534&gt;19),AND(E534&gt;3,G534&gt;5)),"X",""))</f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1"/>
        <v>0</v>
      </c>
      <c r="X534" s="20">
        <f t="shared" si="41"/>
        <v>0</v>
      </c>
      <c r="Y534" s="20">
        <f t="shared" si="41"/>
        <v>0</v>
      </c>
    </row>
    <row r="535" spans="1:25" ht="15" customHeight="1" x14ac:dyDescent="0.2">
      <c r="A535" s="16"/>
      <c r="B535" s="15"/>
      <c r="C535" s="107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ref="W535:Y598" si="45">IF(I535="X",1,0)</f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7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2"/>
        <v/>
      </c>
      <c r="J595" s="21" t="str">
        <f t="shared" si="43"/>
        <v/>
      </c>
      <c r="K595" s="21" t="str">
        <f t="shared" si="44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 x14ac:dyDescent="0.2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2"/>
        <v/>
      </c>
      <c r="J596" s="21" t="str">
        <f t="shared" si="43"/>
        <v/>
      </c>
      <c r="K596" s="21" t="str">
        <f t="shared" si="44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5"/>
        <v>0</v>
      </c>
      <c r="X596" s="20">
        <f t="shared" si="45"/>
        <v>0</v>
      </c>
      <c r="Y596" s="20">
        <f t="shared" si="45"/>
        <v>0</v>
      </c>
    </row>
    <row r="597" spans="1:25" ht="15" customHeight="1" x14ac:dyDescent="0.2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2"/>
        <v/>
      </c>
      <c r="J597" s="21" t="str">
        <f t="shared" si="43"/>
        <v/>
      </c>
      <c r="K597" s="21" t="str">
        <f t="shared" si="44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5"/>
        <v>0</v>
      </c>
      <c r="X597" s="20">
        <f t="shared" si="45"/>
        <v>0</v>
      </c>
      <c r="Y597" s="20">
        <f t="shared" si="45"/>
        <v>0</v>
      </c>
    </row>
    <row r="598" spans="1:25" ht="15" customHeight="1" x14ac:dyDescent="0.2">
      <c r="A598" s="16"/>
      <c r="B598" s="15"/>
      <c r="C598" s="107"/>
      <c r="D598" s="14"/>
      <c r="E598" s="14"/>
      <c r="F598" s="14"/>
      <c r="G598" s="14"/>
      <c r="H598" s="14"/>
      <c r="I598" s="21" t="str">
        <f t="shared" ref="I598:I661" si="46">IF(D598=EE,IF(OR(AND(E598&gt;-1,E598&lt;2,G598&gt;0,G598&lt;16),AND(E598&gt;1,E598&lt;3,G598&gt;0,G598&lt;5)),"X",""),IF(OR(AND(E598&gt;-1,E598&lt;2,G598&gt;0,G598&lt;20),AND(E598&gt;1,E598&lt;4,G598&gt;0,G598&lt;6)),"X",""))</f>
        <v/>
      </c>
      <c r="J598" s="21" t="str">
        <f t="shared" ref="J598:J661" si="47">IF(D598=EE,IF(OR(AND(E598&gt;-1,E598&lt;2,G598&gt;15),AND(E598&gt;1,E598&lt;3,G598&gt;4,G598&lt;16),AND(E598&gt;2,G598&gt;0,G598&lt;5)),"X",""),IF(OR(AND(E598&gt;-1,E598&lt;2,G598&gt;19),AND(E598&gt;1,E598&lt;4,G598&gt;5,G598&lt;20),AND(E598&gt;3,G598&gt;0,G598&lt;6)),"X",""))</f>
        <v/>
      </c>
      <c r="K598" s="21" t="str">
        <f t="shared" ref="K598:K661" si="48">IF(D598=EE,IF(OR(AND(E598&gt;1,E598&lt;3,G598&gt;15),AND(E598&gt;2,G598&gt;4)),"X",""),IF(OR(AND(E598&gt;1,E598&lt;4,G598&gt;19),AND(E598&gt;3,G598&gt;5)),"X",""))</f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5"/>
        <v>0</v>
      </c>
      <c r="X598" s="20">
        <f t="shared" si="45"/>
        <v>0</v>
      </c>
      <c r="Y598" s="20">
        <f t="shared" si="45"/>
        <v>0</v>
      </c>
    </row>
    <row r="599" spans="1:25" ht="15" customHeight="1" x14ac:dyDescent="0.2">
      <c r="A599" s="16"/>
      <c r="B599" s="15"/>
      <c r="C599" s="107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ref="W599:Y662" si="49">IF(I599="X",1,0)</f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7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46"/>
        <v/>
      </c>
      <c r="J659" s="21" t="str">
        <f t="shared" si="47"/>
        <v/>
      </c>
      <c r="K659" s="21" t="str">
        <f t="shared" si="48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 x14ac:dyDescent="0.2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46"/>
        <v/>
      </c>
      <c r="J660" s="21" t="str">
        <f t="shared" si="47"/>
        <v/>
      </c>
      <c r="K660" s="21" t="str">
        <f t="shared" si="48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49"/>
        <v>0</v>
      </c>
      <c r="X660" s="20">
        <f t="shared" si="49"/>
        <v>0</v>
      </c>
      <c r="Y660" s="20">
        <f t="shared" si="49"/>
        <v>0</v>
      </c>
    </row>
    <row r="661" spans="1:25" ht="15" customHeight="1" x14ac:dyDescent="0.2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46"/>
        <v/>
      </c>
      <c r="J661" s="21" t="str">
        <f t="shared" si="47"/>
        <v/>
      </c>
      <c r="K661" s="21" t="str">
        <f t="shared" si="48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49"/>
        <v>0</v>
      </c>
      <c r="X661" s="20">
        <f t="shared" si="49"/>
        <v>0</v>
      </c>
      <c r="Y661" s="20">
        <f t="shared" si="49"/>
        <v>0</v>
      </c>
    </row>
    <row r="662" spans="1:25" ht="15" customHeight="1" x14ac:dyDescent="0.2">
      <c r="A662" s="16"/>
      <c r="B662" s="15"/>
      <c r="C662" s="107"/>
      <c r="D662" s="14"/>
      <c r="E662" s="14"/>
      <c r="F662" s="14"/>
      <c r="G662" s="14"/>
      <c r="H662" s="14"/>
      <c r="I662" s="21" t="str">
        <f t="shared" ref="I662:I725" si="50">IF(D662=EE,IF(OR(AND(E662&gt;-1,E662&lt;2,G662&gt;0,G662&lt;16),AND(E662&gt;1,E662&lt;3,G662&gt;0,G662&lt;5)),"X",""),IF(OR(AND(E662&gt;-1,E662&lt;2,G662&gt;0,G662&lt;20),AND(E662&gt;1,E662&lt;4,G662&gt;0,G662&lt;6)),"X",""))</f>
        <v/>
      </c>
      <c r="J662" s="21" t="str">
        <f t="shared" ref="J662:J725" si="51">IF(D662=EE,IF(OR(AND(E662&gt;-1,E662&lt;2,G662&gt;15),AND(E662&gt;1,E662&lt;3,G662&gt;4,G662&lt;16),AND(E662&gt;2,G662&gt;0,G662&lt;5)),"X",""),IF(OR(AND(E662&gt;-1,E662&lt;2,G662&gt;19),AND(E662&gt;1,E662&lt;4,G662&gt;5,G662&lt;20),AND(E662&gt;3,G662&gt;0,G662&lt;6)),"X",""))</f>
        <v/>
      </c>
      <c r="K662" s="21" t="str">
        <f t="shared" ref="K662:K725" si="52">IF(D662=EE,IF(OR(AND(E662&gt;1,E662&lt;3,G662&gt;15),AND(E662&gt;2,G662&gt;4)),"X",""),IF(OR(AND(E662&gt;1,E662&lt;4,G662&gt;19),AND(E662&gt;3,G662&gt;5)),"X",""))</f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49"/>
        <v>0</v>
      </c>
      <c r="X662" s="20">
        <f t="shared" si="49"/>
        <v>0</v>
      </c>
      <c r="Y662" s="20">
        <f t="shared" si="49"/>
        <v>0</v>
      </c>
    </row>
    <row r="663" spans="1:25" ht="15" customHeight="1" x14ac:dyDescent="0.2">
      <c r="A663" s="16"/>
      <c r="B663" s="15"/>
      <c r="C663" s="107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ref="W663:Y726" si="53">IF(I663="X",1,0)</f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7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0"/>
        <v/>
      </c>
      <c r="J723" s="21" t="str">
        <f t="shared" si="51"/>
        <v/>
      </c>
      <c r="K723" s="21" t="str">
        <f t="shared" si="52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 x14ac:dyDescent="0.2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0"/>
        <v/>
      </c>
      <c r="J724" s="21" t="str">
        <f t="shared" si="51"/>
        <v/>
      </c>
      <c r="K724" s="21" t="str">
        <f t="shared" si="52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3"/>
        <v>0</v>
      </c>
      <c r="X724" s="20">
        <f t="shared" si="53"/>
        <v>0</v>
      </c>
      <c r="Y724" s="20">
        <f t="shared" si="53"/>
        <v>0</v>
      </c>
    </row>
    <row r="725" spans="1:25" ht="15" customHeight="1" x14ac:dyDescent="0.2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0"/>
        <v/>
      </c>
      <c r="J725" s="21" t="str">
        <f t="shared" si="51"/>
        <v/>
      </c>
      <c r="K725" s="21" t="str">
        <f t="shared" si="52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3"/>
        <v>0</v>
      </c>
      <c r="X725" s="20">
        <f t="shared" si="53"/>
        <v>0</v>
      </c>
      <c r="Y725" s="20">
        <f t="shared" si="53"/>
        <v>0</v>
      </c>
    </row>
    <row r="726" spans="1:25" ht="15" customHeight="1" x14ac:dyDescent="0.2">
      <c r="A726" s="16"/>
      <c r="B726" s="15"/>
      <c r="C726" s="107"/>
      <c r="D726" s="14"/>
      <c r="E726" s="14"/>
      <c r="F726" s="14"/>
      <c r="G726" s="14"/>
      <c r="H726" s="14"/>
      <c r="I726" s="21" t="str">
        <f t="shared" ref="I726:I789" si="54">IF(D726=EE,IF(OR(AND(E726&gt;-1,E726&lt;2,G726&gt;0,G726&lt;16),AND(E726&gt;1,E726&lt;3,G726&gt;0,G726&lt;5)),"X",""),IF(OR(AND(E726&gt;-1,E726&lt;2,G726&gt;0,G726&lt;20),AND(E726&gt;1,E726&lt;4,G726&gt;0,G726&lt;6)),"X",""))</f>
        <v/>
      </c>
      <c r="J726" s="21" t="str">
        <f t="shared" ref="J726:J789" si="55">IF(D726=EE,IF(OR(AND(E726&gt;-1,E726&lt;2,G726&gt;15),AND(E726&gt;1,E726&lt;3,G726&gt;4,G726&lt;16),AND(E726&gt;2,G726&gt;0,G726&lt;5)),"X",""),IF(OR(AND(E726&gt;-1,E726&lt;2,G726&gt;19),AND(E726&gt;1,E726&lt;4,G726&gt;5,G726&lt;20),AND(E726&gt;3,G726&gt;0,G726&lt;6)),"X",""))</f>
        <v/>
      </c>
      <c r="K726" s="21" t="str">
        <f t="shared" ref="K726:K789" si="56">IF(D726=EE,IF(OR(AND(E726&gt;1,E726&lt;3,G726&gt;15),AND(E726&gt;2,G726&gt;4)),"X",""),IF(OR(AND(E726&gt;1,E726&lt;4,G726&gt;19),AND(E726&gt;3,G726&gt;5)),"X",""))</f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3"/>
        <v>0</v>
      </c>
      <c r="X726" s="20">
        <f t="shared" si="53"/>
        <v>0</v>
      </c>
      <c r="Y726" s="20">
        <f t="shared" si="53"/>
        <v>0</v>
      </c>
    </row>
    <row r="727" spans="1:25" ht="15" customHeight="1" x14ac:dyDescent="0.2">
      <c r="A727" s="16"/>
      <c r="B727" s="15"/>
      <c r="C727" s="107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ref="W727:Y790" si="57">IF(I727="X",1,0)</f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7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4"/>
        <v/>
      </c>
      <c r="J787" s="21" t="str">
        <f t="shared" si="55"/>
        <v/>
      </c>
      <c r="K787" s="21" t="str">
        <f t="shared" si="56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 x14ac:dyDescent="0.2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4"/>
        <v/>
      </c>
      <c r="J788" s="21" t="str">
        <f t="shared" si="55"/>
        <v/>
      </c>
      <c r="K788" s="21" t="str">
        <f t="shared" si="56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57"/>
        <v>0</v>
      </c>
      <c r="X788" s="20">
        <f t="shared" si="57"/>
        <v>0</v>
      </c>
      <c r="Y788" s="20">
        <f t="shared" si="57"/>
        <v>0</v>
      </c>
    </row>
    <row r="789" spans="1:25" ht="15" customHeight="1" x14ac:dyDescent="0.2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4"/>
        <v/>
      </c>
      <c r="J789" s="21" t="str">
        <f t="shared" si="55"/>
        <v/>
      </c>
      <c r="K789" s="21" t="str">
        <f t="shared" si="56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57"/>
        <v>0</v>
      </c>
      <c r="X789" s="20">
        <f t="shared" si="57"/>
        <v>0</v>
      </c>
      <c r="Y789" s="20">
        <f t="shared" si="57"/>
        <v>0</v>
      </c>
    </row>
    <row r="790" spans="1:25" ht="15" customHeight="1" x14ac:dyDescent="0.2">
      <c r="A790" s="16"/>
      <c r="B790" s="15"/>
      <c r="C790" s="107"/>
      <c r="D790" s="14"/>
      <c r="E790" s="14"/>
      <c r="F790" s="14"/>
      <c r="G790" s="14"/>
      <c r="H790" s="14"/>
      <c r="I790" s="21" t="str">
        <f t="shared" ref="I790:I853" si="58">IF(D790=EE,IF(OR(AND(E790&gt;-1,E790&lt;2,G790&gt;0,G790&lt;16),AND(E790&gt;1,E790&lt;3,G790&gt;0,G790&lt;5)),"X",""),IF(OR(AND(E790&gt;-1,E790&lt;2,G790&gt;0,G790&lt;20),AND(E790&gt;1,E790&lt;4,G790&gt;0,G790&lt;6)),"X",""))</f>
        <v/>
      </c>
      <c r="J790" s="21" t="str">
        <f t="shared" ref="J790:J853" si="59">IF(D790=EE,IF(OR(AND(E790&gt;-1,E790&lt;2,G790&gt;15),AND(E790&gt;1,E790&lt;3,G790&gt;4,G790&lt;16),AND(E790&gt;2,G790&gt;0,G790&lt;5)),"X",""),IF(OR(AND(E790&gt;-1,E790&lt;2,G790&gt;19),AND(E790&gt;1,E790&lt;4,G790&gt;5,G790&lt;20),AND(E790&gt;3,G790&gt;0,G790&lt;6)),"X",""))</f>
        <v/>
      </c>
      <c r="K790" s="21" t="str">
        <f t="shared" ref="K790:K853" si="60">IF(D790=EE,IF(OR(AND(E790&gt;1,E790&lt;3,G790&gt;15),AND(E790&gt;2,G790&gt;4)),"X",""),IF(OR(AND(E790&gt;1,E790&lt;4,G790&gt;19),AND(E790&gt;3,G790&gt;5)),"X",""))</f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57"/>
        <v>0</v>
      </c>
      <c r="X790" s="20">
        <f t="shared" si="57"/>
        <v>0</v>
      </c>
      <c r="Y790" s="20">
        <f t="shared" si="57"/>
        <v>0</v>
      </c>
    </row>
    <row r="791" spans="1:25" ht="15" customHeight="1" x14ac:dyDescent="0.2">
      <c r="A791" s="16"/>
      <c r="B791" s="15"/>
      <c r="C791" s="107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ref="W791:Y854" si="61">IF(I791="X",1,0)</f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7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58"/>
        <v/>
      </c>
      <c r="J851" s="21" t="str">
        <f t="shared" si="59"/>
        <v/>
      </c>
      <c r="K851" s="21" t="str">
        <f t="shared" si="60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 x14ac:dyDescent="0.2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58"/>
        <v/>
      </c>
      <c r="J852" s="21" t="str">
        <f t="shared" si="59"/>
        <v/>
      </c>
      <c r="K852" s="21" t="str">
        <f t="shared" si="60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1"/>
        <v>0</v>
      </c>
      <c r="X852" s="20">
        <f t="shared" si="61"/>
        <v>0</v>
      </c>
      <c r="Y852" s="20">
        <f t="shared" si="61"/>
        <v>0</v>
      </c>
    </row>
    <row r="853" spans="1:25" ht="15" customHeight="1" x14ac:dyDescent="0.2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58"/>
        <v/>
      </c>
      <c r="J853" s="21" t="str">
        <f t="shared" si="59"/>
        <v/>
      </c>
      <c r="K853" s="21" t="str">
        <f t="shared" si="60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1"/>
        <v>0</v>
      </c>
      <c r="X853" s="20">
        <f t="shared" si="61"/>
        <v>0</v>
      </c>
      <c r="Y853" s="20">
        <f t="shared" si="61"/>
        <v>0</v>
      </c>
    </row>
    <row r="854" spans="1:25" ht="15" customHeight="1" x14ac:dyDescent="0.2">
      <c r="A854" s="16"/>
      <c r="B854" s="15"/>
      <c r="C854" s="107"/>
      <c r="D854" s="14"/>
      <c r="E854" s="14"/>
      <c r="F854" s="14"/>
      <c r="G854" s="14"/>
      <c r="H854" s="14"/>
      <c r="I854" s="21" t="str">
        <f t="shared" ref="I854:I917" si="62">IF(D854=EE,IF(OR(AND(E854&gt;-1,E854&lt;2,G854&gt;0,G854&lt;16),AND(E854&gt;1,E854&lt;3,G854&gt;0,G854&lt;5)),"X",""),IF(OR(AND(E854&gt;-1,E854&lt;2,G854&gt;0,G854&lt;20),AND(E854&gt;1,E854&lt;4,G854&gt;0,G854&lt;6)),"X",""))</f>
        <v/>
      </c>
      <c r="J854" s="21" t="str">
        <f t="shared" ref="J854:J917" si="63">IF(D854=EE,IF(OR(AND(E854&gt;-1,E854&lt;2,G854&gt;15),AND(E854&gt;1,E854&lt;3,G854&gt;4,G854&lt;16),AND(E854&gt;2,G854&gt;0,G854&lt;5)),"X",""),IF(OR(AND(E854&gt;-1,E854&lt;2,G854&gt;19),AND(E854&gt;1,E854&lt;4,G854&gt;5,G854&lt;20),AND(E854&gt;3,G854&gt;0,G854&lt;6)),"X",""))</f>
        <v/>
      </c>
      <c r="K854" s="21" t="str">
        <f t="shared" ref="K854:K917" si="64">IF(D854=EE,IF(OR(AND(E854&gt;1,E854&lt;3,G854&gt;15),AND(E854&gt;2,G854&gt;4)),"X",""),IF(OR(AND(E854&gt;1,E854&lt;4,G854&gt;19),AND(E854&gt;3,G854&gt;5)),"X",""))</f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1"/>
        <v>0</v>
      </c>
      <c r="X854" s="20">
        <f t="shared" si="61"/>
        <v>0</v>
      </c>
      <c r="Y854" s="20">
        <f t="shared" si="61"/>
        <v>0</v>
      </c>
    </row>
    <row r="855" spans="1:25" ht="15" customHeight="1" x14ac:dyDescent="0.2">
      <c r="A855" s="16"/>
      <c r="B855" s="15"/>
      <c r="C855" s="107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ref="W855:Y918" si="65">IF(I855="X",1,0)</f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7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2"/>
        <v/>
      </c>
      <c r="J915" s="21" t="str">
        <f t="shared" si="63"/>
        <v/>
      </c>
      <c r="K915" s="21" t="str">
        <f t="shared" si="64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 x14ac:dyDescent="0.2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2"/>
        <v/>
      </c>
      <c r="J916" s="21" t="str">
        <f t="shared" si="63"/>
        <v/>
      </c>
      <c r="K916" s="21" t="str">
        <f t="shared" si="64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5"/>
        <v>0</v>
      </c>
      <c r="X916" s="20">
        <f t="shared" si="65"/>
        <v>0</v>
      </c>
      <c r="Y916" s="20">
        <f t="shared" si="65"/>
        <v>0</v>
      </c>
    </row>
    <row r="917" spans="1:25" ht="15" customHeight="1" x14ac:dyDescent="0.2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2"/>
        <v/>
      </c>
      <c r="J917" s="21" t="str">
        <f t="shared" si="63"/>
        <v/>
      </c>
      <c r="K917" s="21" t="str">
        <f t="shared" si="64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5"/>
        <v>0</v>
      </c>
      <c r="X917" s="20">
        <f t="shared" si="65"/>
        <v>0</v>
      </c>
      <c r="Y917" s="20">
        <f t="shared" si="65"/>
        <v>0</v>
      </c>
    </row>
    <row r="918" spans="1:25" ht="15" customHeight="1" x14ac:dyDescent="0.2">
      <c r="A918" s="16"/>
      <c r="B918" s="15"/>
      <c r="C918" s="107"/>
      <c r="D918" s="14"/>
      <c r="E918" s="14"/>
      <c r="F918" s="14"/>
      <c r="G918" s="14"/>
      <c r="H918" s="14"/>
      <c r="I918" s="21" t="str">
        <f t="shared" ref="I918:I952" si="66">IF(D918=EE,IF(OR(AND(E918&gt;-1,E918&lt;2,G918&gt;0,G918&lt;16),AND(E918&gt;1,E918&lt;3,G918&gt;0,G918&lt;5)),"X",""),IF(OR(AND(E918&gt;-1,E918&lt;2,G918&gt;0,G918&lt;20),AND(E918&gt;1,E918&lt;4,G918&gt;0,G918&lt;6)),"X",""))</f>
        <v/>
      </c>
      <c r="J918" s="21" t="str">
        <f t="shared" ref="J918:J952" si="67">IF(D918=EE,IF(OR(AND(E918&gt;-1,E918&lt;2,G918&gt;15),AND(E918&gt;1,E918&lt;3,G918&gt;4,G918&lt;16),AND(E918&gt;2,G918&gt;0,G918&lt;5)),"X",""),IF(OR(AND(E918&gt;-1,E918&lt;2,G918&gt;19),AND(E918&gt;1,E918&lt;4,G918&gt;5,G918&lt;20),AND(E918&gt;3,G918&gt;0,G918&lt;6)),"X",""))</f>
        <v/>
      </c>
      <c r="K918" s="21" t="str">
        <f t="shared" ref="K918:K952" si="68">IF(D918=EE,IF(OR(AND(E918&gt;1,E918&lt;3,G918&gt;15),AND(E918&gt;2,G918&gt;4)),"X",""),IF(OR(AND(E918&gt;1,E918&lt;4,G918&gt;19),AND(E918&gt;3,G918&gt;5)),"X",""))</f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5"/>
        <v>0</v>
      </c>
      <c r="X918" s="20">
        <f t="shared" si="65"/>
        <v>0</v>
      </c>
      <c r="Y918" s="20">
        <f t="shared" si="65"/>
        <v>0</v>
      </c>
    </row>
    <row r="919" spans="1:25" ht="15" customHeight="1" x14ac:dyDescent="0.2">
      <c r="A919" s="16"/>
      <c r="B919" s="15"/>
      <c r="C919" s="107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ref="W919:Y952" si="69">IF(I919="X",1,0)</f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 x14ac:dyDescent="0.2">
      <c r="A949" s="16"/>
      <c r="B949" s="15"/>
      <c r="C949" s="107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7"/>
      <c r="P949" s="77"/>
      <c r="Q949" s="77"/>
      <c r="W949" s="20">
        <f t="shared" si="69"/>
        <v>0</v>
      </c>
      <c r="X949" s="20">
        <f t="shared" si="69"/>
        <v>0</v>
      </c>
      <c r="Y949" s="20">
        <f t="shared" si="69"/>
        <v>0</v>
      </c>
    </row>
    <row r="950" spans="1:25" ht="15" customHeight="1" x14ac:dyDescent="0.2">
      <c r="A950" s="16"/>
      <c r="B950" s="15"/>
      <c r="C950" s="107"/>
      <c r="D950" s="14"/>
      <c r="E950" s="14"/>
      <c r="F950" s="14"/>
      <c r="G950" s="14"/>
      <c r="H950" s="14"/>
      <c r="I950" s="21" t="str">
        <f t="shared" si="66"/>
        <v/>
      </c>
      <c r="J950" s="21" t="str">
        <f t="shared" si="67"/>
        <v/>
      </c>
      <c r="K950" s="21" t="str">
        <f t="shared" si="68"/>
        <v/>
      </c>
      <c r="L950" s="22" t="str">
        <f>IF(AND(Identificação!$B$7&lt;&gt;"Contagem Estimada",Identificação!$B$7&lt;&gt;"Contagem Detalhada"),"",IF(Identificação!$B$7="Contagem Estimada",IF(D950=EE,Parâmetros!$C$42,IF(D950=SE,Parâmetros!$C$43,IF(D950=CE,Parâmetros!$C$44,""))),IF(D950=EE,IF(I950="X",Parâmetros!$B$42,IF(J950="X",Parâmetros!$C$42,IF(K950="X",Parâmetros!$D$42,""))),IF(D950=SE,IF(I950="X",Parâmetros!$B$43,IF(J950="X",Parâmetros!$C$43,IF(K950="X",Parâmetros!$D$43,""))),IF(D950=CE,IF(I950="X",Parâmetros!$B$44,IF(J950="X",Parâmetros!$C$44,IF(K950="X",Parâmetros!$D$44,""))),"")))))</f>
        <v/>
      </c>
      <c r="M950" s="22" t="str">
        <f>IF(C950="I",L950*Resumo!$C$21, IF(C950="A",L950*Resumo!$C$22, IF(C950="E",L950*Resumo!$C$23,"")))</f>
        <v/>
      </c>
      <c r="N950" s="15"/>
      <c r="O950" s="77"/>
      <c r="P950" s="77"/>
      <c r="Q950" s="77"/>
      <c r="W950" s="20">
        <f t="shared" si="69"/>
        <v>0</v>
      </c>
      <c r="X950" s="20">
        <f t="shared" si="69"/>
        <v>0</v>
      </c>
      <c r="Y950" s="20">
        <f t="shared" si="69"/>
        <v>0</v>
      </c>
    </row>
    <row r="951" spans="1:25" ht="15" customHeight="1" x14ac:dyDescent="0.2">
      <c r="A951" s="16"/>
      <c r="B951" s="15"/>
      <c r="C951" s="107"/>
      <c r="D951" s="14"/>
      <c r="E951" s="14"/>
      <c r="F951" s="14"/>
      <c r="G951" s="14"/>
      <c r="H951" s="14"/>
      <c r="I951" s="21" t="str">
        <f t="shared" si="66"/>
        <v/>
      </c>
      <c r="J951" s="21" t="str">
        <f t="shared" si="67"/>
        <v/>
      </c>
      <c r="K951" s="21" t="str">
        <f t="shared" si="68"/>
        <v/>
      </c>
      <c r="L951" s="22" t="str">
        <f>IF(AND(Identificação!$B$7&lt;&gt;"Contagem Estimada",Identificação!$B$7&lt;&gt;"Contagem Detalhada"),"",IF(Identificação!$B$7="Contagem Estimada",IF(D951=EE,Parâmetros!$C$42,IF(D951=SE,Parâmetros!$C$43,IF(D951=CE,Parâmetros!$C$44,""))),IF(D951=EE,IF(I951="X",Parâmetros!$B$42,IF(J951="X",Parâmetros!$C$42,IF(K951="X",Parâmetros!$D$42,""))),IF(D951=SE,IF(I951="X",Parâmetros!$B$43,IF(J951="X",Parâmetros!$C$43,IF(K951="X",Parâmetros!$D$43,""))),IF(D951=CE,IF(I951="X",Parâmetros!$B$44,IF(J951="X",Parâmetros!$C$44,IF(K951="X",Parâmetros!$D$44,""))),"")))))</f>
        <v/>
      </c>
      <c r="M951" s="22" t="str">
        <f>IF(C951="I",L951*Resumo!$C$21, IF(C951="A",L951*Resumo!$C$22, IF(C951="E",L951*Resumo!$C$23,"")))</f>
        <v/>
      </c>
      <c r="N951" s="15"/>
      <c r="O951" s="77"/>
      <c r="P951" s="77"/>
      <c r="Q951" s="77"/>
      <c r="W951" s="20">
        <f t="shared" si="69"/>
        <v>0</v>
      </c>
      <c r="X951" s="20">
        <f t="shared" si="69"/>
        <v>0</v>
      </c>
      <c r="Y951" s="20">
        <f t="shared" si="69"/>
        <v>0</v>
      </c>
    </row>
    <row r="952" spans="1:25" ht="15" customHeight="1" x14ac:dyDescent="0.2">
      <c r="A952" s="16"/>
      <c r="B952" s="15"/>
      <c r="C952" s="107"/>
      <c r="D952" s="14"/>
      <c r="E952" s="14"/>
      <c r="F952" s="14"/>
      <c r="G952" s="14"/>
      <c r="H952" s="14"/>
      <c r="I952" s="21" t="str">
        <f t="shared" si="66"/>
        <v/>
      </c>
      <c r="J952" s="21" t="str">
        <f t="shared" si="67"/>
        <v/>
      </c>
      <c r="K952" s="21" t="str">
        <f t="shared" si="68"/>
        <v/>
      </c>
      <c r="L952" s="22" t="str">
        <f>IF(AND(Identificação!$B$7&lt;&gt;"Contagem Estimada",Identificação!$B$7&lt;&gt;"Contagem Detalhada"),"",IF(Identificação!$B$7="Contagem Estimada",IF(D952=EE,Parâmetros!$C$42,IF(D952=SE,Parâmetros!$C$43,IF(D952=CE,Parâmetros!$C$44,""))),IF(D952=EE,IF(I952="X",Parâmetros!$B$42,IF(J952="X",Parâmetros!$C$42,IF(K952="X",Parâmetros!$D$42,""))),IF(D952=SE,IF(I952="X",Parâmetros!$B$43,IF(J952="X",Parâmetros!$C$43,IF(K952="X",Parâmetros!$D$43,""))),IF(D952=CE,IF(I952="X",Parâmetros!$B$44,IF(J952="X",Parâmetros!$C$44,IF(K952="X",Parâmetros!$D$44,""))),"")))))</f>
        <v/>
      </c>
      <c r="M952" s="22" t="str">
        <f>IF(C952="I",L952*Resumo!$C$21, IF(C952="A",L952*Resumo!$C$22, IF(C952="E",L952*Resumo!$C$23,"")))</f>
        <v/>
      </c>
      <c r="N952" s="15"/>
      <c r="O952" s="77"/>
      <c r="P952" s="77"/>
      <c r="Q952" s="77"/>
      <c r="W952" s="20">
        <f t="shared" si="69"/>
        <v>0</v>
      </c>
      <c r="X952" s="20">
        <f t="shared" si="69"/>
        <v>0</v>
      </c>
      <c r="Y952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6:C952">
      <formula1>"I,A,E,"</formula1>
    </dataValidation>
    <dataValidation type="list" allowBlank="1" showInputMessage="1" showErrorMessage="1" sqref="D4:D952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3" t="s">
        <v>46</v>
      </c>
      <c r="B22" s="164"/>
      <c r="C22" s="164"/>
      <c r="D22" s="165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3" t="s">
        <v>49</v>
      </c>
      <c r="B38" s="164"/>
      <c r="C38" s="164"/>
      <c r="D38" s="165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lastPrinted>2016-03-23T19:37:34Z</cp:lastPrinted>
  <dcterms:created xsi:type="dcterms:W3CDTF">1997-01-10T22:22:50Z</dcterms:created>
  <dcterms:modified xsi:type="dcterms:W3CDTF">2016-06-01T12:21:40Z</dcterms:modified>
</cp:coreProperties>
</file>