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 \MATEMATICA FINANCIERA\"/>
    </mc:Choice>
  </mc:AlternateContent>
  <bookViews>
    <workbookView xWindow="0" yWindow="0" windowWidth="20730" windowHeight="9735" activeTab="1"/>
  </bookViews>
  <sheets>
    <sheet name="Ej_Amber_A" sheetId="1" r:id="rId1"/>
    <sheet name="Ej_Amber_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11" i="2"/>
  <c r="D169" i="1"/>
  <c r="E169" i="1"/>
  <c r="F169" i="1"/>
  <c r="G169" i="1"/>
  <c r="C169" i="1"/>
  <c r="D168" i="1"/>
  <c r="E168" i="1"/>
  <c r="F168" i="1"/>
  <c r="G168" i="1"/>
  <c r="C168" i="1"/>
  <c r="D167" i="1"/>
  <c r="E167" i="1"/>
  <c r="F167" i="1"/>
  <c r="G167" i="1"/>
  <c r="C167" i="1"/>
  <c r="D166" i="1"/>
  <c r="E166" i="1"/>
  <c r="F166" i="1"/>
  <c r="G166" i="1"/>
  <c r="C166" i="1"/>
  <c r="D165" i="1"/>
  <c r="E165" i="1"/>
  <c r="F165" i="1"/>
  <c r="G165" i="1"/>
  <c r="C165" i="1"/>
  <c r="D164" i="1"/>
  <c r="E164" i="1"/>
  <c r="F164" i="1"/>
  <c r="G164" i="1"/>
  <c r="C164" i="1"/>
  <c r="D163" i="1"/>
  <c r="E163" i="1"/>
  <c r="F163" i="1"/>
  <c r="G163" i="1"/>
  <c r="C163" i="1"/>
  <c r="D162" i="1"/>
  <c r="E162" i="1"/>
  <c r="F162" i="1"/>
  <c r="G162" i="1"/>
  <c r="C162" i="1"/>
  <c r="B162" i="1"/>
  <c r="I115" i="1"/>
  <c r="B75" i="1"/>
  <c r="B65" i="1"/>
  <c r="B58" i="1"/>
  <c r="B52" i="1"/>
  <c r="B46" i="1"/>
  <c r="C36" i="1"/>
  <c r="E30" i="2" l="1"/>
  <c r="E29" i="2"/>
  <c r="E28" i="2"/>
  <c r="E27" i="2"/>
  <c r="E26" i="2"/>
  <c r="F26" i="2" s="1"/>
  <c r="G19" i="2"/>
  <c r="F19" i="2"/>
  <c r="E19" i="2"/>
  <c r="D19" i="2"/>
  <c r="C19" i="2"/>
  <c r="G18" i="2"/>
  <c r="C29" i="2" s="1"/>
  <c r="F18" i="2"/>
  <c r="C28" i="2" s="1"/>
  <c r="E18" i="2"/>
  <c r="C27" i="2" s="1"/>
  <c r="D18" i="2"/>
  <c r="C30" i="2" s="1"/>
  <c r="C18" i="2"/>
  <c r="C26" i="2" s="1"/>
  <c r="D26" i="2" s="1"/>
  <c r="D27" i="2" l="1"/>
  <c r="D28" i="2" s="1"/>
  <c r="D29" i="2" s="1"/>
  <c r="D30" i="2" s="1"/>
  <c r="F27" i="2"/>
  <c r="F28" i="2" s="1"/>
  <c r="F29" i="2" s="1"/>
  <c r="F30" i="2" s="1"/>
  <c r="G20" i="1" l="1"/>
  <c r="F20" i="1"/>
  <c r="E20" i="1"/>
  <c r="D20" i="1"/>
  <c r="B163" i="1" s="1"/>
  <c r="C20" i="1"/>
  <c r="G19" i="1"/>
  <c r="F19" i="1"/>
  <c r="E19" i="1"/>
  <c r="D19" i="1"/>
  <c r="C19" i="1"/>
  <c r="H28" i="1" l="1"/>
  <c r="G28" i="1"/>
  <c r="F28" i="1"/>
  <c r="E28" i="1"/>
  <c r="D28" i="1"/>
  <c r="C28" i="1"/>
  <c r="E27" i="1"/>
  <c r="D27" i="1"/>
  <c r="C27" i="1"/>
  <c r="H26" i="1"/>
  <c r="G26" i="1"/>
  <c r="F26" i="1"/>
  <c r="E26" i="1"/>
  <c r="D26" i="1"/>
  <c r="C26" i="1"/>
  <c r="M25" i="1"/>
  <c r="M55" i="1" s="1"/>
  <c r="M56" i="1" s="1"/>
  <c r="D95" i="1" s="1"/>
  <c r="L25" i="1"/>
  <c r="L55" i="1" s="1"/>
  <c r="L56" i="1" s="1"/>
  <c r="D94" i="1" s="1"/>
  <c r="K25" i="1"/>
  <c r="K55" i="1" s="1"/>
  <c r="K56" i="1" s="1"/>
  <c r="D93" i="1" s="1"/>
  <c r="J25" i="1"/>
  <c r="J55" i="1" s="1"/>
  <c r="J56" i="1" s="1"/>
  <c r="D92" i="1" s="1"/>
  <c r="I25" i="1"/>
  <c r="I55" i="1" s="1"/>
  <c r="I56" i="1" s="1"/>
  <c r="D91" i="1" s="1"/>
  <c r="H25" i="1"/>
  <c r="H55" i="1" s="1"/>
  <c r="H56" i="1" s="1"/>
  <c r="D90" i="1" s="1"/>
  <c r="G25" i="1"/>
  <c r="G55" i="1" s="1"/>
  <c r="G56" i="1" s="1"/>
  <c r="D89" i="1" s="1"/>
  <c r="F25" i="1"/>
  <c r="F55" i="1" s="1"/>
  <c r="F56" i="1" s="1"/>
  <c r="D88" i="1" s="1"/>
  <c r="E25" i="1"/>
  <c r="E55" i="1" s="1"/>
  <c r="E56" i="1" s="1"/>
  <c r="D87" i="1" s="1"/>
  <c r="D25" i="1"/>
  <c r="D55" i="1" s="1"/>
  <c r="D56" i="1" s="1"/>
  <c r="D86" i="1" s="1"/>
  <c r="D148" i="1" s="1"/>
  <c r="C25" i="1"/>
  <c r="C54" i="1" s="1"/>
  <c r="C56" i="1" s="1"/>
  <c r="D85" i="1" s="1"/>
  <c r="D147" i="1" s="1"/>
  <c r="M24" i="1"/>
  <c r="M49" i="1" s="1"/>
  <c r="M50" i="1" s="1"/>
  <c r="C95" i="1" s="1"/>
  <c r="L24" i="1"/>
  <c r="L49" i="1" s="1"/>
  <c r="L50" i="1" s="1"/>
  <c r="C94" i="1" s="1"/>
  <c r="K24" i="1"/>
  <c r="K49" i="1" s="1"/>
  <c r="K50" i="1" s="1"/>
  <c r="C93" i="1" s="1"/>
  <c r="J24" i="1"/>
  <c r="J49" i="1" s="1"/>
  <c r="J50" i="1" s="1"/>
  <c r="C92" i="1" s="1"/>
  <c r="I24" i="1"/>
  <c r="I49" i="1" s="1"/>
  <c r="I50" i="1" s="1"/>
  <c r="C91" i="1" s="1"/>
  <c r="H24" i="1"/>
  <c r="H49" i="1" s="1"/>
  <c r="H50" i="1" s="1"/>
  <c r="C90" i="1" s="1"/>
  <c r="G24" i="1"/>
  <c r="G49" i="1" s="1"/>
  <c r="G50" i="1" s="1"/>
  <c r="C89" i="1" s="1"/>
  <c r="F24" i="1"/>
  <c r="F49" i="1" s="1"/>
  <c r="F50" i="1" s="1"/>
  <c r="C88" i="1" s="1"/>
  <c r="E24" i="1"/>
  <c r="E49" i="1" s="1"/>
  <c r="E50" i="1" s="1"/>
  <c r="C87" i="1" s="1"/>
  <c r="D24" i="1"/>
  <c r="D49" i="1" s="1"/>
  <c r="D50" i="1" s="1"/>
  <c r="C86" i="1" s="1"/>
  <c r="C24" i="1"/>
  <c r="C48" i="1" s="1"/>
  <c r="C50" i="1" s="1"/>
  <c r="C85" i="1" s="1"/>
  <c r="C147" i="1" s="1"/>
  <c r="J10" i="2" l="1"/>
  <c r="C152" i="1"/>
  <c r="K7" i="2"/>
  <c r="D149" i="1"/>
  <c r="K15" i="2"/>
  <c r="D157" i="1"/>
  <c r="J11" i="2"/>
  <c r="C153" i="1"/>
  <c r="K8" i="2"/>
  <c r="D150" i="1"/>
  <c r="K12" i="2"/>
  <c r="D154" i="1"/>
  <c r="J8" i="2"/>
  <c r="C150" i="1"/>
  <c r="J12" i="2"/>
  <c r="C154" i="1"/>
  <c r="K9" i="2"/>
  <c r="D151" i="1"/>
  <c r="K13" i="2"/>
  <c r="D155" i="1"/>
  <c r="J6" i="2"/>
  <c r="C148" i="1"/>
  <c r="C161" i="1"/>
  <c r="J14" i="2"/>
  <c r="C156" i="1"/>
  <c r="D153" i="1"/>
  <c r="J7" i="2"/>
  <c r="C149" i="1"/>
  <c r="J15" i="2"/>
  <c r="C157" i="1"/>
  <c r="J9" i="2"/>
  <c r="C151" i="1"/>
  <c r="J13" i="2"/>
  <c r="C155" i="1"/>
  <c r="K10" i="2"/>
  <c r="D152" i="1"/>
  <c r="K14" i="2"/>
  <c r="D156" i="1"/>
  <c r="J5" i="2"/>
  <c r="L26" i="2" s="1"/>
  <c r="M26" i="2" s="1"/>
  <c r="L30" i="2"/>
  <c r="D160" i="1"/>
  <c r="K6" i="2"/>
  <c r="C160" i="1"/>
  <c r="D161" i="1"/>
  <c r="C110" i="1"/>
  <c r="C132" i="1" s="1"/>
  <c r="D132" i="1" s="1"/>
  <c r="J92" i="1"/>
  <c r="C103" i="1"/>
  <c r="J85" i="1"/>
  <c r="E108" i="1"/>
  <c r="F130" i="1" s="1"/>
  <c r="G130" i="1" s="1"/>
  <c r="C112" i="1"/>
  <c r="C134" i="1" s="1"/>
  <c r="D134" i="1" s="1"/>
  <c r="J94" i="1"/>
  <c r="C105" i="1"/>
  <c r="C127" i="1" s="1"/>
  <c r="D127" i="1" s="1"/>
  <c r="J87" i="1"/>
  <c r="E110" i="1"/>
  <c r="F132" i="1" s="1"/>
  <c r="G132" i="1" s="1"/>
  <c r="E103" i="1"/>
  <c r="C107" i="1"/>
  <c r="C129" i="1" s="1"/>
  <c r="D129" i="1" s="1"/>
  <c r="J89" i="1"/>
  <c r="E112" i="1"/>
  <c r="F134" i="1" s="1"/>
  <c r="G134" i="1" s="1"/>
  <c r="C108" i="1"/>
  <c r="C115" i="1" s="1"/>
  <c r="J90" i="1"/>
  <c r="E105" i="1"/>
  <c r="F127" i="1" s="1"/>
  <c r="G127" i="1" s="1"/>
  <c r="E113" i="1"/>
  <c r="F135" i="1" s="1"/>
  <c r="G135" i="1" s="1"/>
  <c r="E107" i="1"/>
  <c r="F129" i="1" s="1"/>
  <c r="G129" i="1" s="1"/>
  <c r="C111" i="1"/>
  <c r="C133" i="1" s="1"/>
  <c r="D133" i="1" s="1"/>
  <c r="J93" i="1"/>
  <c r="C104" i="1"/>
  <c r="C126" i="1" s="1"/>
  <c r="D126" i="1" s="1"/>
  <c r="J86" i="1"/>
  <c r="E109" i="1"/>
  <c r="C113" i="1"/>
  <c r="C135" i="1" s="1"/>
  <c r="D135" i="1" s="1"/>
  <c r="D137" i="1" s="1"/>
  <c r="J95" i="1"/>
  <c r="C106" i="1"/>
  <c r="C128" i="1" s="1"/>
  <c r="D128" i="1" s="1"/>
  <c r="J88" i="1"/>
  <c r="E111" i="1"/>
  <c r="F133" i="1" s="1"/>
  <c r="G133" i="1" s="1"/>
  <c r="C109" i="1"/>
  <c r="C131" i="1" s="1"/>
  <c r="J91" i="1"/>
  <c r="E106" i="1"/>
  <c r="F128" i="1" s="1"/>
  <c r="G128" i="1" s="1"/>
  <c r="E104" i="1"/>
  <c r="F126" i="1" s="1"/>
  <c r="G126" i="1" s="1"/>
  <c r="D99" i="1"/>
  <c r="D98" i="1"/>
  <c r="C98" i="1"/>
  <c r="C99" i="1"/>
  <c r="B166" i="1" s="1"/>
  <c r="H79" i="1"/>
  <c r="C77" i="1"/>
  <c r="C80" i="1" s="1"/>
  <c r="K79" i="1"/>
  <c r="K80" i="1" s="1"/>
  <c r="F78" i="1"/>
  <c r="F80" i="1" s="1"/>
  <c r="G88" i="1" s="1"/>
  <c r="G150" i="1" s="1"/>
  <c r="G78" i="1"/>
  <c r="G80" i="1" s="1"/>
  <c r="L79" i="1"/>
  <c r="L80" i="1" s="1"/>
  <c r="G94" i="1" s="1"/>
  <c r="G156" i="1" s="1"/>
  <c r="M79" i="1"/>
  <c r="M80" i="1" s="1"/>
  <c r="G95" i="1" s="1"/>
  <c r="G157" i="1" s="1"/>
  <c r="H78" i="1"/>
  <c r="D78" i="1"/>
  <c r="D80" i="1" s="1"/>
  <c r="G86" i="1" s="1"/>
  <c r="I79" i="1"/>
  <c r="I80" i="1" s="1"/>
  <c r="G91" i="1" s="1"/>
  <c r="G153" i="1" s="1"/>
  <c r="E78" i="1"/>
  <c r="E80" i="1" s="1"/>
  <c r="J79" i="1"/>
  <c r="J80" i="1" s="1"/>
  <c r="G92" i="1" s="1"/>
  <c r="G154" i="1" s="1"/>
  <c r="I70" i="1"/>
  <c r="M72" i="1"/>
  <c r="M73" i="1" s="1"/>
  <c r="G69" i="1"/>
  <c r="K71" i="1"/>
  <c r="E68" i="1"/>
  <c r="E61" i="1"/>
  <c r="E63" i="1" s="1"/>
  <c r="J62" i="1"/>
  <c r="J63" i="1" s="1"/>
  <c r="K62" i="1"/>
  <c r="K63" i="1" s="1"/>
  <c r="E93" i="1" s="1"/>
  <c r="F61" i="1"/>
  <c r="F63" i="1" s="1"/>
  <c r="G61" i="1"/>
  <c r="G63" i="1" s="1"/>
  <c r="L62" i="1"/>
  <c r="L63" i="1" s="1"/>
  <c r="M62" i="1"/>
  <c r="M63" i="1" s="1"/>
  <c r="H61" i="1"/>
  <c r="I71" i="1"/>
  <c r="C67" i="1"/>
  <c r="C73" i="1" s="1"/>
  <c r="G70" i="1"/>
  <c r="K72" i="1"/>
  <c r="E69" i="1"/>
  <c r="C60" i="1"/>
  <c r="C63" i="1" s="1"/>
  <c r="H62" i="1"/>
  <c r="D61" i="1"/>
  <c r="D63" i="1" s="1"/>
  <c r="I62" i="1"/>
  <c r="I63" i="1" s="1"/>
  <c r="D68" i="1"/>
  <c r="D73" i="1" s="1"/>
  <c r="H70" i="1"/>
  <c r="H73" i="1" s="1"/>
  <c r="L72" i="1"/>
  <c r="L73" i="1" s="1"/>
  <c r="F69" i="1"/>
  <c r="F73" i="1" s="1"/>
  <c r="J71" i="1"/>
  <c r="J73" i="1" s="1"/>
  <c r="L13" i="2" l="1"/>
  <c r="E155" i="1"/>
  <c r="N6" i="2"/>
  <c r="G148" i="1"/>
  <c r="K18" i="2"/>
  <c r="J30" i="2" s="1"/>
  <c r="J18" i="2"/>
  <c r="J26" i="2" s="1"/>
  <c r="K26" i="2" s="1"/>
  <c r="K19" i="2"/>
  <c r="J19" i="2"/>
  <c r="N12" i="2"/>
  <c r="N11" i="2"/>
  <c r="N14" i="2"/>
  <c r="K106" i="1"/>
  <c r="O128" i="1" s="1"/>
  <c r="P128" i="1" s="1"/>
  <c r="N8" i="2"/>
  <c r="N15" i="2"/>
  <c r="K104" i="1"/>
  <c r="O126" i="1" s="1"/>
  <c r="P126" i="1" s="1"/>
  <c r="D131" i="1"/>
  <c r="M95" i="1"/>
  <c r="R95" i="1"/>
  <c r="C130" i="1"/>
  <c r="D130" i="1" s="1"/>
  <c r="F103" i="1"/>
  <c r="F104" i="1" s="1"/>
  <c r="F105" i="1" s="1"/>
  <c r="F106" i="1" s="1"/>
  <c r="F107" i="1" s="1"/>
  <c r="F125" i="1"/>
  <c r="D103" i="1"/>
  <c r="D104" i="1" s="1"/>
  <c r="D105" i="1" s="1"/>
  <c r="D106" i="1" s="1"/>
  <c r="D107" i="1" s="1"/>
  <c r="C125" i="1"/>
  <c r="C144" i="1" s="1"/>
  <c r="E115" i="1"/>
  <c r="F131" i="1"/>
  <c r="J99" i="1"/>
  <c r="R91" i="1"/>
  <c r="R86" i="1"/>
  <c r="R94" i="1"/>
  <c r="J98" i="1"/>
  <c r="M91" i="1"/>
  <c r="M92" i="1"/>
  <c r="P93" i="1"/>
  <c r="K93" i="1"/>
  <c r="R92" i="1"/>
  <c r="M86" i="1"/>
  <c r="R88" i="1"/>
  <c r="M88" i="1"/>
  <c r="M94" i="1"/>
  <c r="H80" i="1"/>
  <c r="E91" i="1"/>
  <c r="F88" i="1"/>
  <c r="F150" i="1" s="1"/>
  <c r="E89" i="1"/>
  <c r="F95" i="1"/>
  <c r="F157" i="1" s="1"/>
  <c r="F94" i="1"/>
  <c r="F156" i="1" s="1"/>
  <c r="E88" i="1"/>
  <c r="F90" i="1"/>
  <c r="G85" i="1"/>
  <c r="G147" i="1" s="1"/>
  <c r="F86" i="1"/>
  <c r="F85" i="1"/>
  <c r="F147" i="1" s="1"/>
  <c r="E92" i="1"/>
  <c r="G89" i="1"/>
  <c r="E87" i="1"/>
  <c r="E86" i="1"/>
  <c r="G87" i="1"/>
  <c r="G93" i="1"/>
  <c r="G155" i="1" s="1"/>
  <c r="E95" i="1"/>
  <c r="K73" i="1"/>
  <c r="F92" i="1"/>
  <c r="F154" i="1" s="1"/>
  <c r="E85" i="1"/>
  <c r="E147" i="1" s="1"/>
  <c r="E94" i="1"/>
  <c r="G73" i="1"/>
  <c r="H63" i="1"/>
  <c r="E73" i="1"/>
  <c r="I73" i="1"/>
  <c r="M10" i="2" l="1"/>
  <c r="F152" i="1"/>
  <c r="L6" i="2"/>
  <c r="E148" i="1"/>
  <c r="L14" i="2"/>
  <c r="E156" i="1"/>
  <c r="L15" i="2"/>
  <c r="E157" i="1"/>
  <c r="L7" i="2"/>
  <c r="E149" i="1"/>
  <c r="M6" i="2"/>
  <c r="F148" i="1"/>
  <c r="L11" i="2"/>
  <c r="E153" i="1"/>
  <c r="N7" i="2"/>
  <c r="G149" i="1"/>
  <c r="L12" i="2"/>
  <c r="E154" i="1"/>
  <c r="L9" i="2"/>
  <c r="E151" i="1"/>
  <c r="L8" i="2"/>
  <c r="E150" i="1"/>
  <c r="N9" i="2"/>
  <c r="G151" i="1"/>
  <c r="F108" i="1"/>
  <c r="M5" i="2"/>
  <c r="L27" i="2" s="1"/>
  <c r="M27" i="2" s="1"/>
  <c r="L5" i="2"/>
  <c r="L28" i="2" s="1"/>
  <c r="N5" i="2"/>
  <c r="L29" i="2" s="1"/>
  <c r="Y92" i="1"/>
  <c r="M12" i="2"/>
  <c r="Y88" i="1"/>
  <c r="M8" i="2"/>
  <c r="V93" i="1"/>
  <c r="N13" i="2"/>
  <c r="Y95" i="1"/>
  <c r="M15" i="2"/>
  <c r="Y94" i="1"/>
  <c r="M14" i="2"/>
  <c r="Y86" i="1"/>
  <c r="Y85" i="1"/>
  <c r="G131" i="1"/>
  <c r="G125" i="1"/>
  <c r="H125" i="1" s="1"/>
  <c r="H126" i="1" s="1"/>
  <c r="H127" i="1" s="1"/>
  <c r="H128" i="1" s="1"/>
  <c r="H129" i="1" s="1"/>
  <c r="H130" i="1" s="1"/>
  <c r="D144" i="1"/>
  <c r="D108" i="1"/>
  <c r="D109" i="1" s="1"/>
  <c r="D110" i="1" s="1"/>
  <c r="D111" i="1" s="1"/>
  <c r="D112" i="1" s="1"/>
  <c r="D113" i="1" s="1"/>
  <c r="C116" i="1"/>
  <c r="D116" i="1" s="1"/>
  <c r="D125" i="1"/>
  <c r="E125" i="1" s="1"/>
  <c r="E126" i="1" s="1"/>
  <c r="E127" i="1" s="1"/>
  <c r="E128" i="1" s="1"/>
  <c r="E129" i="1" s="1"/>
  <c r="E130" i="1" s="1"/>
  <c r="E131" i="1" s="1"/>
  <c r="V86" i="1"/>
  <c r="U86" i="1"/>
  <c r="U88" i="1"/>
  <c r="V88" i="1"/>
  <c r="V94" i="1"/>
  <c r="U94" i="1"/>
  <c r="V87" i="1"/>
  <c r="U85" i="1"/>
  <c r="V85" i="1"/>
  <c r="U92" i="1"/>
  <c r="V92" i="1"/>
  <c r="V89" i="1"/>
  <c r="V95" i="1"/>
  <c r="U95" i="1"/>
  <c r="V91" i="1"/>
  <c r="K107" i="1"/>
  <c r="M89" i="1"/>
  <c r="R89" i="1"/>
  <c r="L95" i="1"/>
  <c r="Q95" i="1"/>
  <c r="L92" i="1"/>
  <c r="Q92" i="1"/>
  <c r="P92" i="1"/>
  <c r="K92" i="1"/>
  <c r="G107" i="1"/>
  <c r="I129" i="1" s="1"/>
  <c r="J129" i="1" s="1"/>
  <c r="P89" i="1"/>
  <c r="K89" i="1"/>
  <c r="I103" i="1"/>
  <c r="L85" i="1"/>
  <c r="Q85" i="1"/>
  <c r="L88" i="1"/>
  <c r="Q88" i="1"/>
  <c r="K95" i="1"/>
  <c r="P95" i="1"/>
  <c r="I104" i="1"/>
  <c r="L126" i="1" s="1"/>
  <c r="M126" i="1" s="1"/>
  <c r="L86" i="1"/>
  <c r="Q86" i="1"/>
  <c r="K91" i="1"/>
  <c r="P91" i="1"/>
  <c r="R93" i="1"/>
  <c r="M93" i="1"/>
  <c r="K103" i="1"/>
  <c r="R85" i="1"/>
  <c r="M85" i="1"/>
  <c r="P94" i="1"/>
  <c r="K94" i="1"/>
  <c r="K105" i="1"/>
  <c r="O127" i="1" s="1"/>
  <c r="P127" i="1" s="1"/>
  <c r="R87" i="1"/>
  <c r="M87" i="1"/>
  <c r="L90" i="1"/>
  <c r="Q90" i="1"/>
  <c r="G104" i="1"/>
  <c r="I126" i="1" s="1"/>
  <c r="J126" i="1" s="1"/>
  <c r="P86" i="1"/>
  <c r="K86" i="1"/>
  <c r="G106" i="1"/>
  <c r="K88" i="1"/>
  <c r="P88" i="1"/>
  <c r="G103" i="1"/>
  <c r="K85" i="1"/>
  <c r="P85" i="1"/>
  <c r="G105" i="1"/>
  <c r="I127" i="1" s="1"/>
  <c r="J127" i="1" s="1"/>
  <c r="P87" i="1"/>
  <c r="K87" i="1"/>
  <c r="L94" i="1"/>
  <c r="Q94" i="1"/>
  <c r="G90" i="1"/>
  <c r="F89" i="1"/>
  <c r="F91" i="1"/>
  <c r="F153" i="1" s="1"/>
  <c r="F93" i="1"/>
  <c r="F87" i="1"/>
  <c r="F149" i="1" s="1"/>
  <c r="E90" i="1"/>
  <c r="M13" i="2" l="1"/>
  <c r="F155" i="1"/>
  <c r="G152" i="1"/>
  <c r="E152" i="1"/>
  <c r="M9" i="2"/>
  <c r="F151" i="1"/>
  <c r="E116" i="1"/>
  <c r="F116" i="1" s="1"/>
  <c r="F109" i="1"/>
  <c r="F110" i="1" s="1"/>
  <c r="F111" i="1" s="1"/>
  <c r="F112" i="1" s="1"/>
  <c r="F113" i="1" s="1"/>
  <c r="M28" i="2"/>
  <c r="M29" i="2" s="1"/>
  <c r="M30" i="2" s="1"/>
  <c r="F160" i="1"/>
  <c r="M7" i="2"/>
  <c r="Y91" i="1"/>
  <c r="M11" i="2"/>
  <c r="G160" i="1"/>
  <c r="N10" i="2"/>
  <c r="E161" i="1"/>
  <c r="L10" i="2"/>
  <c r="E160" i="1"/>
  <c r="H131" i="1"/>
  <c r="H132" i="1" s="1"/>
  <c r="H133" i="1" s="1"/>
  <c r="H134" i="1" s="1"/>
  <c r="H135" i="1" s="1"/>
  <c r="F161" i="1"/>
  <c r="Y90" i="1"/>
  <c r="G161" i="1"/>
  <c r="U91" i="1"/>
  <c r="J103" i="1"/>
  <c r="J104" i="1" s="1"/>
  <c r="L125" i="1"/>
  <c r="E132" i="1"/>
  <c r="E133" i="1" s="1"/>
  <c r="E134" i="1" s="1"/>
  <c r="U89" i="1"/>
  <c r="Y89" i="1"/>
  <c r="L103" i="1"/>
  <c r="L104" i="1" s="1"/>
  <c r="L105" i="1" s="1"/>
  <c r="L106" i="1" s="1"/>
  <c r="O125" i="1"/>
  <c r="H103" i="1"/>
  <c r="H104" i="1" s="1"/>
  <c r="H105" i="1" s="1"/>
  <c r="I125" i="1"/>
  <c r="U87" i="1"/>
  <c r="Y87" i="1"/>
  <c r="I128" i="1"/>
  <c r="J128" i="1" s="1"/>
  <c r="G115" i="1"/>
  <c r="O129" i="1"/>
  <c r="P129" i="1" s="1"/>
  <c r="K115" i="1"/>
  <c r="U93" i="1"/>
  <c r="Y93" i="1"/>
  <c r="V90" i="1"/>
  <c r="U90" i="1"/>
  <c r="O130" i="1"/>
  <c r="P130" i="1" s="1"/>
  <c r="M90" i="1"/>
  <c r="M98" i="1" s="1"/>
  <c r="R90" i="1"/>
  <c r="R99" i="1" s="1"/>
  <c r="L127" i="1"/>
  <c r="M127" i="1" s="1"/>
  <c r="M137" i="1" s="1"/>
  <c r="Q87" i="1"/>
  <c r="L87" i="1"/>
  <c r="Q93" i="1"/>
  <c r="L93" i="1"/>
  <c r="P90" i="1"/>
  <c r="K90" i="1"/>
  <c r="K99" i="1" s="1"/>
  <c r="Q91" i="1"/>
  <c r="L91" i="1"/>
  <c r="Q89" i="1"/>
  <c r="L89" i="1"/>
  <c r="G99" i="1"/>
  <c r="B165" i="1" s="1"/>
  <c r="E99" i="1"/>
  <c r="B167" i="1" s="1"/>
  <c r="I130" i="1"/>
  <c r="J130" i="1" s="1"/>
  <c r="J137" i="1" s="1"/>
  <c r="G98" i="1"/>
  <c r="F98" i="1"/>
  <c r="F99" i="1"/>
  <c r="B168" i="1" s="1"/>
  <c r="E98" i="1"/>
  <c r="N18" i="2" l="1"/>
  <c r="J29" i="2" s="1"/>
  <c r="N19" i="2"/>
  <c r="L18" i="2"/>
  <c r="J28" i="2" s="1"/>
  <c r="L19" i="2"/>
  <c r="J105" i="1"/>
  <c r="I116" i="1" s="1"/>
  <c r="M19" i="2"/>
  <c r="M18" i="2"/>
  <c r="J27" i="2" s="1"/>
  <c r="K27" i="2" s="1"/>
  <c r="K28" i="2" s="1"/>
  <c r="Y98" i="1"/>
  <c r="Y99" i="1"/>
  <c r="L107" i="1"/>
  <c r="L108" i="1" s="1"/>
  <c r="K116" i="1"/>
  <c r="L116" i="1" s="1"/>
  <c r="J125" i="1"/>
  <c r="K125" i="1" s="1"/>
  <c r="K126" i="1" s="1"/>
  <c r="K127" i="1" s="1"/>
  <c r="K128" i="1" s="1"/>
  <c r="K129" i="1" s="1"/>
  <c r="E144" i="1"/>
  <c r="H106" i="1"/>
  <c r="H107" i="1" s="1"/>
  <c r="H108" i="1" s="1"/>
  <c r="G116" i="1"/>
  <c r="H116" i="1" s="1"/>
  <c r="P125" i="1"/>
  <c r="Q125" i="1" s="1"/>
  <c r="Q126" i="1" s="1"/>
  <c r="Q127" i="1" s="1"/>
  <c r="Q128" i="1" s="1"/>
  <c r="Q129" i="1" s="1"/>
  <c r="Q130" i="1" s="1"/>
  <c r="G144" i="1"/>
  <c r="D138" i="1"/>
  <c r="E135" i="1"/>
  <c r="U99" i="1"/>
  <c r="M125" i="1"/>
  <c r="N125" i="1" s="1"/>
  <c r="N126" i="1" s="1"/>
  <c r="F144" i="1"/>
  <c r="R98" i="1"/>
  <c r="L98" i="1"/>
  <c r="L99" i="1"/>
  <c r="P99" i="1"/>
  <c r="K98" i="1"/>
  <c r="V98" i="1"/>
  <c r="Q99" i="1"/>
  <c r="V99" i="1"/>
  <c r="M99" i="1"/>
  <c r="P98" i="1"/>
  <c r="Q98" i="1"/>
  <c r="U98" i="1"/>
  <c r="K130" i="1" l="1"/>
  <c r="J138" i="1"/>
  <c r="N127" i="1"/>
  <c r="M138" i="1"/>
  <c r="N138" i="1" s="1"/>
  <c r="J116" i="1"/>
  <c r="K29" i="2"/>
  <c r="K30" i="2" s="1"/>
  <c r="E138" i="1"/>
  <c r="K138" i="1"/>
</calcChain>
</file>

<file path=xl/sharedStrings.xml><?xml version="1.0" encoding="utf-8"?>
<sst xmlns="http://schemas.openxmlformats.org/spreadsheetml/2006/main" count="230" uniqueCount="81">
  <si>
    <t>TASA DE OPORTUNIDAD</t>
  </si>
  <si>
    <t>AÑO</t>
  </si>
  <si>
    <t>PROYECTO 1</t>
  </si>
  <si>
    <t>PROYECTO 2</t>
  </si>
  <si>
    <t>PROYECTO 3</t>
  </si>
  <si>
    <t>PROYECTO 4</t>
  </si>
  <si>
    <t>PROYECTO 5</t>
  </si>
  <si>
    <t>VPN</t>
  </si>
  <si>
    <t>TIR</t>
  </si>
  <si>
    <t>Flujos netos</t>
  </si>
  <si>
    <t>Fujos</t>
  </si>
  <si>
    <t>Inversion</t>
  </si>
  <si>
    <t>Flujos</t>
  </si>
  <si>
    <t>Flujo Neto</t>
  </si>
  <si>
    <t>Fjujos netos</t>
  </si>
  <si>
    <t>Fujos netos</t>
  </si>
  <si>
    <t>FLUJO</t>
  </si>
  <si>
    <t>SALDO</t>
  </si>
  <si>
    <t>INTERESES</t>
  </si>
  <si>
    <t>P1-P2</t>
  </si>
  <si>
    <t>P1-P3</t>
  </si>
  <si>
    <t>P1-P4</t>
  </si>
  <si>
    <t>P1-P5</t>
  </si>
  <si>
    <t xml:space="preserve">ANALISIS INCREMENTAL </t>
  </si>
  <si>
    <t>P2-P3</t>
  </si>
  <si>
    <t>P2-P4</t>
  </si>
  <si>
    <t>P2-P5</t>
  </si>
  <si>
    <t>P3-P4</t>
  </si>
  <si>
    <t>P3-P5</t>
  </si>
  <si>
    <t>P4-P5</t>
  </si>
  <si>
    <t>234 Dias</t>
  </si>
  <si>
    <t>El PROYECTO  1 se recupera en:
4 años y 8 meses.</t>
  </si>
  <si>
    <t>El PROYECTO 3 se recupera en:
3 años.</t>
  </si>
  <si>
    <t>154 Dias</t>
  </si>
  <si>
    <t>El PROYECTO 5 se recupera en:
3 años y 5 mese.</t>
  </si>
  <si>
    <t>FLUJO A
 VALOR PRESENTE</t>
  </si>
  <si>
    <t>244 Dias</t>
  </si>
  <si>
    <t>El PROYECTO  1 se recupera en:
9 años y 8 meses.</t>
  </si>
  <si>
    <t>El PROYECTO 2 no se recupera dentro:
De los 10 años.</t>
  </si>
  <si>
    <t>CAE</t>
  </si>
  <si>
    <t xml:space="preserve">PROYECTO A INVERTIR: </t>
  </si>
  <si>
    <t xml:space="preserve">CAPITAL DE INVERSION </t>
  </si>
  <si>
    <t>TOTAL VPN</t>
  </si>
  <si>
    <t>INVERSION</t>
  </si>
  <si>
    <t>TOTAL INVERSION</t>
  </si>
  <si>
    <t>a.- VPN para cada proyecto.</t>
  </si>
  <si>
    <t>b.- TIR para cada proyecto.</t>
  </si>
  <si>
    <t>d.- Comparacion de proyectos llevandolos a la misma vida util.</t>
  </si>
  <si>
    <t>Metodo I: Unifirmizacion  de vidas utiles (UVU)</t>
  </si>
  <si>
    <t>Paso 1. obtenga los años de vida util de los proyectos</t>
  </si>
  <si>
    <t>Paso 2. Saque el MCM de ese data</t>
  </si>
  <si>
    <t>10 / 10</t>
  </si>
  <si>
    <t>1 vez</t>
  </si>
  <si>
    <t>10 / 5</t>
  </si>
  <si>
    <t>2 veces</t>
  </si>
  <si>
    <t>10 / 2</t>
  </si>
  <si>
    <t>5 veces</t>
  </si>
  <si>
    <t>Paso 4. Replique los proyectos de acuerdo a lo obtenido en el paso anterior</t>
  </si>
  <si>
    <t>Paso 3. Divida el MCM entre los años de vida util de cada proyecto, la cifra resultante sera el numero de veces que debera repetirse cada uno de ellos.</t>
  </si>
  <si>
    <t>VIDA UTIL</t>
  </si>
  <si>
    <t>M.C.M.</t>
  </si>
  <si>
    <t xml:space="preserve">Flujos </t>
  </si>
  <si>
    <t>c.- Analisis Incremental.</t>
  </si>
  <si>
    <t>VPN po proyecto en igual vida util</t>
  </si>
  <si>
    <t>TIR po proyecto en igual vida util.</t>
  </si>
  <si>
    <t>158 Dias</t>
  </si>
  <si>
    <t>El PROYECTO 2 se recupera en:
5 años y 5 meses.</t>
  </si>
  <si>
    <t>180 Dias</t>
  </si>
  <si>
    <t>360 Dias</t>
  </si>
  <si>
    <t>El PROYECTO 4 se recupera en:
1 año y 6 meses.</t>
  </si>
  <si>
    <t>e.- Tiempo de recuperacion S/D</t>
  </si>
  <si>
    <t>f.- Tiempo de recuperacion C/D</t>
  </si>
  <si>
    <t>310 Dias</t>
  </si>
  <si>
    <t>El PROYECTO  3 se recupera en:
4 años y 10 meses.</t>
  </si>
  <si>
    <t>350 Dias</t>
  </si>
  <si>
    <t>El PROYECTO  1 se recupera en:
2 años y 11 meses.</t>
  </si>
  <si>
    <t>El PROYECTO  5 no se recupera dentro:
De los 5 años.</t>
  </si>
  <si>
    <t>g.- Beneficio Anual Equivalente.</t>
  </si>
  <si>
    <t>i.- Variacion de tasa de oportunidad.</t>
  </si>
  <si>
    <t>CONCLUSION</t>
  </si>
  <si>
    <t>Amber puede invertir en los PROYECTOS 1, 4 y 3 obteniendo utilidad y estando dentro del capital.
No denera invertir en los PROYECTOS 5 y 2 por que no generan utilidad a pesar que que el capital lo permite en el sao del PROYECTO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</si>
</sst>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_);[Red]\(&quot;$&quot;\ #,##0\)"/>
    <numFmt numFmtId="165" formatCode="&quot;$&quot;\ #,##0.00_);[Red]\(&quot;$&quot;\ #,##0.00\)"/>
    <numFmt numFmtId="166" formatCode="_(&quot;$&quot;\ * #,##0.00_);_(&quot;$&quot;\ * \(#,##0.00\);_(&quot;$&quot;\ * &quot;-&quot;??_);_(@_)"/>
    <numFmt numFmtId="167" formatCode="#,##0.00;[Red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9" tint="-0.249977111117893"/>
      </right>
      <top style="thin">
        <color theme="2" tint="-0.24994659260841701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165" fontId="3" fillId="0" borderId="0" xfId="0" applyNumberFormat="1" applyFont="1" applyFill="1" applyBorder="1"/>
    <xf numFmtId="9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5" fontId="0" fillId="0" borderId="1" xfId="1" applyNumberFormat="1" applyFont="1" applyBorder="1" applyAlignment="1">
      <alignment horizontal="right" vertical="center"/>
    </xf>
    <xf numFmtId="10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/>
    <xf numFmtId="9" fontId="0" fillId="0" borderId="1" xfId="0" applyNumberFormat="1" applyBorder="1"/>
    <xf numFmtId="10" fontId="0" fillId="0" borderId="1" xfId="0" applyNumberFormat="1" applyBorder="1" applyAlignment="1">
      <alignment horizontal="center"/>
    </xf>
    <xf numFmtId="165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4" fillId="0" borderId="1" xfId="0" applyNumberFormat="1" applyFont="1" applyFill="1" applyBorder="1"/>
    <xf numFmtId="165" fontId="0" fillId="0" borderId="1" xfId="0" applyNumberFormat="1" applyFont="1" applyFill="1" applyBorder="1"/>
    <xf numFmtId="0" fontId="2" fillId="0" borderId="1" xfId="0" applyFont="1" applyBorder="1" applyAlignment="1">
      <alignment horizontal="center"/>
    </xf>
    <xf numFmtId="167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/>
    </xf>
    <xf numFmtId="0" fontId="0" fillId="0" borderId="5" xfId="0" applyBorder="1"/>
    <xf numFmtId="10" fontId="0" fillId="0" borderId="7" xfId="0" applyNumberFormat="1" applyBorder="1"/>
    <xf numFmtId="9" fontId="0" fillId="0" borderId="7" xfId="0" applyNumberFormat="1" applyBorder="1"/>
    <xf numFmtId="0" fontId="0" fillId="5" borderId="6" xfId="0" applyFont="1" applyFill="1" applyBorder="1" applyAlignment="1">
      <alignment horizontal="center"/>
    </xf>
    <xf numFmtId="165" fontId="0" fillId="0" borderId="1" xfId="0" applyNumberFormat="1" applyBorder="1" applyAlignment="1"/>
    <xf numFmtId="165" fontId="0" fillId="0" borderId="3" xfId="0" applyNumberFormat="1" applyBorder="1" applyAlignment="1"/>
    <xf numFmtId="0" fontId="5" fillId="3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7" borderId="1" xfId="1" applyNumberFormat="1" applyFont="1" applyFill="1" applyBorder="1" applyAlignment="1">
      <alignment horizontal="right" vertical="center"/>
    </xf>
    <xf numFmtId="9" fontId="0" fillId="7" borderId="1" xfId="0" applyNumberFormat="1" applyFill="1" applyBorder="1"/>
    <xf numFmtId="0" fontId="6" fillId="0" borderId="0" xfId="0" applyFont="1"/>
    <xf numFmtId="0" fontId="7" fillId="0" borderId="0" xfId="0" applyFont="1"/>
    <xf numFmtId="1" fontId="2" fillId="8" borderId="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/>
    <xf numFmtId="0" fontId="2" fillId="3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/>
    <xf numFmtId="165" fontId="3" fillId="2" borderId="1" xfId="0" applyNumberFormat="1" applyFont="1" applyFill="1" applyBorder="1"/>
    <xf numFmtId="165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2" fillId="3" borderId="7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0" fillId="0" borderId="1" xfId="0" applyNumberFormat="1" applyBorder="1"/>
    <xf numFmtId="2" fontId="0" fillId="0" borderId="1" xfId="0" applyNumberFormat="1" applyBorder="1"/>
    <xf numFmtId="165" fontId="3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5" fontId="4" fillId="0" borderId="0" xfId="0" applyNumberFormat="1" applyFont="1" applyFill="1" applyBorder="1"/>
    <xf numFmtId="165" fontId="0" fillId="0" borderId="0" xfId="0" applyNumberFormat="1" applyBorder="1" applyAlignme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Ej_Amber_A!$C$159</c:f>
              <c:strCache>
                <c:ptCount val="1"/>
                <c:pt idx="0">
                  <c:v>PROYECTO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Ej_Amber_A!$B$160:$B$169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0.12</c:v>
                </c:pt>
                <c:pt idx="3" formatCode="0.00%">
                  <c:v>0.14738085161917169</c:v>
                </c:pt>
                <c:pt idx="4">
                  <c:v>0.15</c:v>
                </c:pt>
                <c:pt idx="5" formatCode="0.00%">
                  <c:v>0.17432326005713539</c:v>
                </c:pt>
                <c:pt idx="6" formatCode="0.00%">
                  <c:v>0.19473808422098338</c:v>
                </c:pt>
                <c:pt idx="7" formatCode="0.00%">
                  <c:v>0.198577097873192</c:v>
                </c:pt>
                <c:pt idx="8" formatCode="0.00%">
                  <c:v>0.19999999999999973</c:v>
                </c:pt>
                <c:pt idx="9">
                  <c:v>0.25</c:v>
                </c:pt>
              </c:numCache>
            </c:numRef>
          </c:xVal>
          <c:yVal>
            <c:numRef>
              <c:f>Ej_Amber_A!$C$160:$C$169</c:f>
              <c:numCache>
                <c:formatCode>"$"\ #,##0.00_);[Red]\("$"\ #,##0.00\)</c:formatCode>
                <c:ptCount val="10"/>
                <c:pt idx="0">
                  <c:v>1390082.8813092676</c:v>
                </c:pt>
                <c:pt idx="1">
                  <c:v>746979.65822146367</c:v>
                </c:pt>
                <c:pt idx="2">
                  <c:v>547906.49160162243</c:v>
                </c:pt>
                <c:pt idx="3">
                  <c:v>315851.57266287017</c:v>
                </c:pt>
                <c:pt idx="4">
                  <c:v>295783.18848330551</c:v>
                </c:pt>
                <c:pt idx="5">
                  <c:v>124725.22397477529</c:v>
                </c:pt>
                <c:pt idx="6">
                  <c:v>1.6298145055770874E-8</c:v>
                </c:pt>
                <c:pt idx="7">
                  <c:v>-21765.004447432468</c:v>
                </c:pt>
                <c:pt idx="8">
                  <c:v>-29704.946530766319</c:v>
                </c:pt>
                <c:pt idx="9">
                  <c:v>-270557.03121919977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Ej_Amber_A!$D$159</c:f>
              <c:strCache>
                <c:ptCount val="1"/>
                <c:pt idx="0">
                  <c:v>PROYECTO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Ej_Amber_A!$B$160:$B$169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0.12</c:v>
                </c:pt>
                <c:pt idx="3" formatCode="0.00%">
                  <c:v>0.14738085161917169</c:v>
                </c:pt>
                <c:pt idx="4">
                  <c:v>0.15</c:v>
                </c:pt>
                <c:pt idx="5" formatCode="0.00%">
                  <c:v>0.17432326005713539</c:v>
                </c:pt>
                <c:pt idx="6" formatCode="0.00%">
                  <c:v>0.19473808422098338</c:v>
                </c:pt>
                <c:pt idx="7" formatCode="0.00%">
                  <c:v>0.198577097873192</c:v>
                </c:pt>
                <c:pt idx="8" formatCode="0.00%">
                  <c:v>0.19999999999999973</c:v>
                </c:pt>
                <c:pt idx="9">
                  <c:v>0.25</c:v>
                </c:pt>
              </c:numCache>
            </c:numRef>
          </c:xVal>
          <c:yVal>
            <c:numRef>
              <c:f>Ej_Amber_A!$D$160:$D$169</c:f>
              <c:numCache>
                <c:formatCode>"$"\ #,##0.00_);[Red]\("$"\ #,##0.00\)</c:formatCode>
                <c:ptCount val="10"/>
                <c:pt idx="0">
                  <c:v>1112865.5320174191</c:v>
                </c:pt>
                <c:pt idx="1">
                  <c:v>446979.65822146367</c:v>
                </c:pt>
                <c:pt idx="2">
                  <c:v>240656.86331564048</c:v>
                </c:pt>
                <c:pt idx="3">
                  <c:v>0</c:v>
                </c:pt>
                <c:pt idx="4">
                  <c:v>-20820.916097179754</c:v>
                </c:pt>
                <c:pt idx="5">
                  <c:v>-198356.32448344748</c:v>
                </c:pt>
                <c:pt idx="6">
                  <c:v>-327883.18158447323</c:v>
                </c:pt>
                <c:pt idx="7">
                  <c:v>-350493.6334643017</c:v>
                </c:pt>
                <c:pt idx="8">
                  <c:v>-358742.58610301255</c:v>
                </c:pt>
                <c:pt idx="9">
                  <c:v>-609134.01159679983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Ej_Amber_A!$E$159</c:f>
              <c:strCache>
                <c:ptCount val="1"/>
                <c:pt idx="0">
                  <c:v>PROYECTO 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Ej_Amber_A!$B$160:$B$169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0.12</c:v>
                </c:pt>
                <c:pt idx="3" formatCode="0.00%">
                  <c:v>0.14738085161917169</c:v>
                </c:pt>
                <c:pt idx="4">
                  <c:v>0.15</c:v>
                </c:pt>
                <c:pt idx="5" formatCode="0.00%">
                  <c:v>0.17432326005713539</c:v>
                </c:pt>
                <c:pt idx="6" formatCode="0.00%">
                  <c:v>0.19473808422098338</c:v>
                </c:pt>
                <c:pt idx="7" formatCode="0.00%">
                  <c:v>0.198577097873192</c:v>
                </c:pt>
                <c:pt idx="8" formatCode="0.00%">
                  <c:v>0.19999999999999973</c:v>
                </c:pt>
                <c:pt idx="9">
                  <c:v>0.25</c:v>
                </c:pt>
              </c:numCache>
            </c:numRef>
          </c:xVal>
          <c:yVal>
            <c:numRef>
              <c:f>Ej_Amber_A!$E$160:$E$169</c:f>
              <c:numCache>
                <c:formatCode>"$"\ #,##0.00_);[Red]\("$"\ #,##0.00\)</c:formatCode>
                <c:ptCount val="10"/>
                <c:pt idx="0">
                  <c:v>474231.28595588682</c:v>
                </c:pt>
                <c:pt idx="1">
                  <c:v>256360.62730544305</c:v>
                </c:pt>
                <c:pt idx="2">
                  <c:v>189588.49225101294</c:v>
                </c:pt>
                <c:pt idx="3">
                  <c:v>112129.14829731511</c:v>
                </c:pt>
                <c:pt idx="4">
                  <c:v>105447.68399187212</c:v>
                </c:pt>
                <c:pt idx="5">
                  <c:v>48590.511804454494</c:v>
                </c:pt>
                <c:pt idx="6">
                  <c:v>7215.7213107220596</c:v>
                </c:pt>
                <c:pt idx="7">
                  <c:v>1.7229467630386353E-8</c:v>
                </c:pt>
                <c:pt idx="8">
                  <c:v>-2632.1260997217614</c:v>
                </c:pt>
                <c:pt idx="9">
                  <c:v>-82507.345919999934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Ej_Amber_A!$F$159</c:f>
              <c:strCache>
                <c:ptCount val="1"/>
                <c:pt idx="0">
                  <c:v>PROYECTO 4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Ej_Amber_A!$B$160:$B$169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0.12</c:v>
                </c:pt>
                <c:pt idx="3" formatCode="0.00%">
                  <c:v>0.14738085161917169</c:v>
                </c:pt>
                <c:pt idx="4">
                  <c:v>0.15</c:v>
                </c:pt>
                <c:pt idx="5" formatCode="0.00%">
                  <c:v>0.17432326005713539</c:v>
                </c:pt>
                <c:pt idx="6" formatCode="0.00%">
                  <c:v>0.19473808422098338</c:v>
                </c:pt>
                <c:pt idx="7" formatCode="0.00%">
                  <c:v>0.198577097873192</c:v>
                </c:pt>
                <c:pt idx="8" formatCode="0.00%">
                  <c:v>0.19999999999999973</c:v>
                </c:pt>
                <c:pt idx="9">
                  <c:v>0.25</c:v>
                </c:pt>
              </c:numCache>
            </c:numRef>
          </c:xVal>
          <c:yVal>
            <c:numRef>
              <c:f>Ej_Amber_A!$F$160:$F$169</c:f>
              <c:numCache>
                <c:formatCode>"$"\ #,##0.00_);[Red]\("$"\ #,##0.00\)</c:formatCode>
                <c:ptCount val="10"/>
                <c:pt idx="0">
                  <c:v>437878.87098426034</c:v>
                </c:pt>
                <c:pt idx="1">
                  <c:v>234078.74688398757</c:v>
                </c:pt>
                <c:pt idx="2">
                  <c:v>172704.93030236952</c:v>
                </c:pt>
                <c:pt idx="3">
                  <c:v>102316.30044591904</c:v>
                </c:pt>
                <c:pt idx="4">
                  <c:v>96290.328286738251</c:v>
                </c:pt>
                <c:pt idx="5">
                  <c:v>45340.463931471924</c:v>
                </c:pt>
                <c:pt idx="6">
                  <c:v>8671.7876625304925</c:v>
                </c:pt>
                <c:pt idx="7">
                  <c:v>2315.5814930204069</c:v>
                </c:pt>
                <c:pt idx="8">
                  <c:v>0</c:v>
                </c:pt>
                <c:pt idx="9">
                  <c:v>-69426.452479999978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Ej_Amber_A!$G$159</c:f>
              <c:strCache>
                <c:ptCount val="1"/>
                <c:pt idx="0">
                  <c:v>PROYECTO 5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Ej_Amber_A!$B$160:$B$169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0.12</c:v>
                </c:pt>
                <c:pt idx="3" formatCode="0.00%">
                  <c:v>0.14738085161917169</c:v>
                </c:pt>
                <c:pt idx="4">
                  <c:v>0.15</c:v>
                </c:pt>
                <c:pt idx="5" formatCode="0.00%">
                  <c:v>0.17432326005713539</c:v>
                </c:pt>
                <c:pt idx="6" formatCode="0.00%">
                  <c:v>0.19473808422098338</c:v>
                </c:pt>
                <c:pt idx="7" formatCode="0.00%">
                  <c:v>0.198577097873192</c:v>
                </c:pt>
                <c:pt idx="8" formatCode="0.00%">
                  <c:v>0.19999999999999973</c:v>
                </c:pt>
                <c:pt idx="9">
                  <c:v>0.25</c:v>
                </c:pt>
              </c:numCache>
            </c:numRef>
          </c:xVal>
          <c:yVal>
            <c:numRef>
              <c:f>Ej_Amber_A!$G$160:$G$169</c:f>
              <c:numCache>
                <c:formatCode>"$"\ #,##0.00_);[Red]\("$"\ #,##0.00\)</c:formatCode>
                <c:ptCount val="10"/>
                <c:pt idx="0">
                  <c:v>673711.26515406929</c:v>
                </c:pt>
                <c:pt idx="1">
                  <c:v>326206.25201832037</c:v>
                </c:pt>
                <c:pt idx="2">
                  <c:v>220703.17172892764</c:v>
                </c:pt>
                <c:pt idx="3">
                  <c:v>99064.838870142121</c:v>
                </c:pt>
                <c:pt idx="4">
                  <c:v>88615.136320202728</c:v>
                </c:pt>
                <c:pt idx="5">
                  <c:v>0</c:v>
                </c:pt>
                <c:pt idx="6">
                  <c:v>-64101.866102616303</c:v>
                </c:pt>
                <c:pt idx="7">
                  <c:v>-75244.57171464467</c:v>
                </c:pt>
                <c:pt idx="8">
                  <c:v>-79306.319949850207</c:v>
                </c:pt>
                <c:pt idx="9">
                  <c:v>-201764.87423999992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87376"/>
        <c:axId val="402484240"/>
      </c:scatterChart>
      <c:valAx>
        <c:axId val="4024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84240"/>
        <c:crosses val="autoZero"/>
        <c:crossBetween val="midCat"/>
      </c:valAx>
      <c:valAx>
        <c:axId val="4024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_);[Red]\(&quot;$&quot;\ 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414617</xdr:colOff>
      <xdr:row>170</xdr:row>
      <xdr:rowOff>25492</xdr:rowOff>
    </xdr:from>
    <xdr:to>
      <xdr:col>10</xdr:col>
      <xdr:colOff>1042147</xdr:colOff>
      <xdr:row>195</xdr:row>
      <xdr:rowOff>11205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topLeftCell="A76" zoomScale="85" zoomScaleNormal="85" workbookViewId="0">
      <selection activeCell="H92" sqref="H92"/>
    </sheetView>
  </sheetViews>
  <sheetFormatPr baseColWidth="10" defaultRowHeight="15" x14ac:dyDescent="0.25"/>
  <cols>
    <col min="1" max="1" width="30.5703125" customWidth="1"/>
    <col min="2" max="2" width="15.7109375" customWidth="1"/>
    <col min="3" max="3" width="19.7109375" customWidth="1"/>
    <col min="4" max="4" width="17.5703125" customWidth="1"/>
    <col min="5" max="5" width="18" customWidth="1"/>
    <col min="6" max="6" width="18.140625" customWidth="1"/>
    <col min="7" max="7" width="18.5703125" customWidth="1"/>
    <col min="8" max="8" width="16.5703125" customWidth="1"/>
    <col min="9" max="10" width="16.85546875" customWidth="1"/>
    <col min="11" max="11" width="16.140625" customWidth="1"/>
    <col min="12" max="12" width="16.7109375" customWidth="1"/>
    <col min="13" max="13" width="16.42578125" customWidth="1"/>
    <col min="14" max="14" width="16.5703125" customWidth="1"/>
    <col min="15" max="15" width="13" bestFit="1" customWidth="1"/>
    <col min="16" max="16" width="15.85546875" customWidth="1"/>
    <col min="17" max="17" width="20" customWidth="1"/>
    <col min="18" max="18" width="15.140625" customWidth="1"/>
    <col min="21" max="22" width="13.28515625" customWidth="1"/>
    <col min="25" max="25" width="13.28515625" customWidth="1"/>
  </cols>
  <sheetData>
    <row r="1" spans="2:12" x14ac:dyDescent="0.25">
      <c r="B1" s="43" t="s">
        <v>40</v>
      </c>
      <c r="C1" s="43"/>
      <c r="D1" s="43"/>
      <c r="E1" s="44" t="s">
        <v>2</v>
      </c>
      <c r="F1" s="44"/>
      <c r="G1" s="44"/>
    </row>
    <row r="3" spans="2:12" x14ac:dyDescent="0.25">
      <c r="B3" s="44" t="s">
        <v>0</v>
      </c>
      <c r="C3" s="44"/>
      <c r="D3" s="44"/>
      <c r="E3" s="44"/>
      <c r="F3" s="45">
        <v>0.19</v>
      </c>
      <c r="G3" s="45"/>
    </row>
    <row r="5" spans="2:12" x14ac:dyDescent="0.25"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</row>
    <row r="6" spans="2:12" x14ac:dyDescent="0.25">
      <c r="B6" s="18">
        <v>0</v>
      </c>
      <c r="C6" s="15">
        <v>-1500000</v>
      </c>
      <c r="D6" s="15">
        <v>-1900000</v>
      </c>
      <c r="E6" s="15">
        <v>-600000</v>
      </c>
      <c r="F6" s="15">
        <v>-500000</v>
      </c>
      <c r="G6" s="15">
        <v>-900000</v>
      </c>
      <c r="I6" s="8"/>
      <c r="J6" s="8"/>
      <c r="K6" s="8"/>
      <c r="L6" s="8"/>
    </row>
    <row r="7" spans="2:12" x14ac:dyDescent="0.25">
      <c r="B7" s="18">
        <v>1</v>
      </c>
      <c r="C7" s="15">
        <v>280000</v>
      </c>
      <c r="D7" s="15">
        <v>300000</v>
      </c>
      <c r="E7" s="15">
        <v>200000</v>
      </c>
      <c r="F7" s="15">
        <v>350000</v>
      </c>
      <c r="G7" s="15">
        <v>200000</v>
      </c>
      <c r="I7" s="8"/>
      <c r="J7" s="8"/>
      <c r="K7" s="8"/>
      <c r="L7" s="8"/>
    </row>
    <row r="8" spans="2:12" x14ac:dyDescent="0.25">
      <c r="B8" s="18">
        <v>2</v>
      </c>
      <c r="C8" s="15">
        <v>303000</v>
      </c>
      <c r="D8" s="15">
        <v>322000</v>
      </c>
      <c r="E8" s="15">
        <v>200000</v>
      </c>
      <c r="F8" s="15">
        <v>300000</v>
      </c>
      <c r="G8" s="15">
        <v>250000</v>
      </c>
      <c r="I8" s="8"/>
      <c r="J8" s="8"/>
      <c r="K8" s="8"/>
      <c r="L8" s="8"/>
    </row>
    <row r="9" spans="2:12" x14ac:dyDescent="0.25">
      <c r="B9" s="18">
        <v>3</v>
      </c>
      <c r="C9" s="15">
        <v>326000</v>
      </c>
      <c r="D9" s="15">
        <v>344000</v>
      </c>
      <c r="E9" s="15">
        <v>200000</v>
      </c>
      <c r="F9" s="15"/>
      <c r="G9" s="15">
        <v>300000</v>
      </c>
      <c r="I9" s="8"/>
      <c r="J9" s="8"/>
      <c r="K9" s="8"/>
      <c r="L9" s="8"/>
    </row>
    <row r="10" spans="2:12" x14ac:dyDescent="0.25">
      <c r="B10" s="18">
        <v>4</v>
      </c>
      <c r="C10" s="15">
        <v>349000</v>
      </c>
      <c r="D10" s="15">
        <v>366000</v>
      </c>
      <c r="E10" s="15">
        <v>200000</v>
      </c>
      <c r="F10" s="15"/>
      <c r="G10" s="15">
        <v>350000</v>
      </c>
      <c r="I10" s="8"/>
      <c r="J10" s="8"/>
      <c r="K10" s="8"/>
      <c r="L10" s="8"/>
    </row>
    <row r="11" spans="2:12" x14ac:dyDescent="0.25">
      <c r="B11" s="18">
        <v>5</v>
      </c>
      <c r="C11" s="15">
        <v>372000</v>
      </c>
      <c r="D11" s="15">
        <v>388000</v>
      </c>
      <c r="E11" s="15">
        <v>200000</v>
      </c>
      <c r="F11" s="15"/>
      <c r="G11" s="15">
        <v>400000</v>
      </c>
      <c r="I11" s="8"/>
      <c r="J11" s="8"/>
      <c r="K11" s="8"/>
      <c r="L11" s="8"/>
    </row>
    <row r="12" spans="2:12" x14ac:dyDescent="0.25">
      <c r="B12" s="18">
        <v>6</v>
      </c>
      <c r="C12" s="15">
        <v>395000</v>
      </c>
      <c r="D12" s="15">
        <v>410000</v>
      </c>
      <c r="E12" s="15"/>
      <c r="F12" s="15"/>
      <c r="G12" s="15"/>
      <c r="I12" s="8"/>
      <c r="J12" s="8"/>
      <c r="K12" s="8"/>
      <c r="L12" s="8"/>
    </row>
    <row r="13" spans="2:12" x14ac:dyDescent="0.25">
      <c r="B13" s="18">
        <v>7</v>
      </c>
      <c r="C13" s="15">
        <v>418000</v>
      </c>
      <c r="D13" s="15">
        <v>432000</v>
      </c>
      <c r="E13" s="15"/>
      <c r="F13" s="15"/>
      <c r="G13" s="15"/>
      <c r="I13" s="8"/>
      <c r="J13" s="8"/>
      <c r="K13" s="8"/>
      <c r="L13" s="8"/>
    </row>
    <row r="14" spans="2:12" x14ac:dyDescent="0.25">
      <c r="B14" s="18">
        <v>8</v>
      </c>
      <c r="C14" s="15">
        <v>441000</v>
      </c>
      <c r="D14" s="15">
        <v>454000</v>
      </c>
      <c r="E14" s="15"/>
      <c r="F14" s="15"/>
      <c r="G14" s="15"/>
      <c r="I14" s="8"/>
      <c r="J14" s="8"/>
      <c r="K14" s="8"/>
      <c r="L14" s="8"/>
    </row>
    <row r="15" spans="2:12" x14ac:dyDescent="0.25">
      <c r="B15" s="18">
        <v>9</v>
      </c>
      <c r="C15" s="15">
        <v>464000</v>
      </c>
      <c r="D15" s="15">
        <v>476000</v>
      </c>
      <c r="E15" s="15"/>
      <c r="F15" s="15"/>
      <c r="G15" s="15"/>
      <c r="I15" s="8"/>
      <c r="J15" s="8"/>
      <c r="K15" s="8"/>
      <c r="L15" s="8"/>
    </row>
    <row r="16" spans="2:12" x14ac:dyDescent="0.25">
      <c r="B16" s="18">
        <v>10</v>
      </c>
      <c r="C16" s="15">
        <v>487000</v>
      </c>
      <c r="D16" s="15">
        <v>498000</v>
      </c>
      <c r="E16" s="15"/>
      <c r="F16" s="15"/>
      <c r="G16" s="15"/>
      <c r="I16" s="8"/>
      <c r="J16" s="8"/>
      <c r="K16" s="8"/>
      <c r="L16" s="8"/>
    </row>
    <row r="17" spans="1:13" x14ac:dyDescent="0.25">
      <c r="B17" s="11"/>
      <c r="C17" s="12"/>
      <c r="D17" s="12"/>
      <c r="E17" s="12"/>
      <c r="F17" s="12"/>
      <c r="G17" s="12"/>
      <c r="I17" s="8"/>
      <c r="J17" s="8"/>
      <c r="K17" s="8"/>
      <c r="L17" s="8"/>
    </row>
    <row r="18" spans="1:13" x14ac:dyDescent="0.25">
      <c r="B18" s="11"/>
      <c r="C18" s="17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I18" s="8"/>
      <c r="J18" s="8"/>
      <c r="K18" s="8"/>
      <c r="L18" s="8"/>
    </row>
    <row r="19" spans="1:13" x14ac:dyDescent="0.25">
      <c r="A19" s="51" t="s">
        <v>45</v>
      </c>
      <c r="B19" s="13" t="s">
        <v>7</v>
      </c>
      <c r="C19" s="52">
        <f>NPV(F3,C7:C16)+C6</f>
        <v>27569.95025504427</v>
      </c>
      <c r="D19" s="15">
        <f>NPV(F3,D7:D16)+D6</f>
        <v>-299245.62142777839</v>
      </c>
      <c r="E19" s="15">
        <f>NPV(F3,E7:E11)+E6</f>
        <v>11526.977967361687</v>
      </c>
      <c r="F19" s="15">
        <f>NPV(F3,F7:F8)+F6</f>
        <v>5967.0927194406977</v>
      </c>
      <c r="G19" s="15">
        <f>NPV(F3,G7:G11)+G6</f>
        <v>-35213.012774276431</v>
      </c>
      <c r="I19" s="8"/>
      <c r="J19" s="8"/>
      <c r="K19" s="8"/>
      <c r="L19" s="8"/>
    </row>
    <row r="20" spans="1:13" x14ac:dyDescent="0.25">
      <c r="A20" s="51" t="s">
        <v>46</v>
      </c>
      <c r="B20" s="13" t="s">
        <v>8</v>
      </c>
      <c r="C20" s="16">
        <f>IRR(C6:C16)</f>
        <v>0.19473808422098338</v>
      </c>
      <c r="D20" s="16">
        <f>IRR(D6:D16)</f>
        <v>0.14738085161917169</v>
      </c>
      <c r="E20" s="16">
        <f>IRR(E6:E11)</f>
        <v>0.19857709787320132</v>
      </c>
      <c r="F20" s="53">
        <f>IRR(F6:F8)</f>
        <v>0.20000000000000018</v>
      </c>
      <c r="G20" s="16">
        <f>IRR(G6:G11)</f>
        <v>0.17432326005712007</v>
      </c>
      <c r="I20" s="8"/>
    </row>
    <row r="22" spans="1:13" x14ac:dyDescent="0.25">
      <c r="A22" s="51" t="s">
        <v>47</v>
      </c>
    </row>
    <row r="23" spans="1:13" x14ac:dyDescent="0.25">
      <c r="B23" s="13" t="s">
        <v>1</v>
      </c>
      <c r="C23" s="13">
        <v>0</v>
      </c>
      <c r="D23" s="13">
        <v>1</v>
      </c>
      <c r="E23" s="13">
        <v>2</v>
      </c>
      <c r="F23" s="13">
        <v>3</v>
      </c>
      <c r="G23" s="13">
        <v>4</v>
      </c>
      <c r="H23" s="13">
        <v>5</v>
      </c>
      <c r="I23" s="13">
        <v>6</v>
      </c>
      <c r="J23" s="13">
        <v>7</v>
      </c>
      <c r="K23" s="13">
        <v>8</v>
      </c>
      <c r="L23" s="13">
        <v>9</v>
      </c>
      <c r="M23" s="13">
        <v>10</v>
      </c>
    </row>
    <row r="24" spans="1:13" x14ac:dyDescent="0.25">
      <c r="B24" s="14" t="s">
        <v>2</v>
      </c>
      <c r="C24" s="15">
        <f>C6</f>
        <v>-1500000</v>
      </c>
      <c r="D24" s="15">
        <f>C7</f>
        <v>280000</v>
      </c>
      <c r="E24" s="15">
        <f>C8</f>
        <v>303000</v>
      </c>
      <c r="F24" s="15">
        <f>C9</f>
        <v>326000</v>
      </c>
      <c r="G24" s="15">
        <f>C10</f>
        <v>349000</v>
      </c>
      <c r="H24" s="15">
        <f>C11</f>
        <v>372000</v>
      </c>
      <c r="I24" s="15">
        <f>C12</f>
        <v>395000</v>
      </c>
      <c r="J24" s="15">
        <f>C13</f>
        <v>418000</v>
      </c>
      <c r="K24" s="15">
        <f>C14</f>
        <v>441000</v>
      </c>
      <c r="L24" s="15">
        <f>C15</f>
        <v>464000</v>
      </c>
      <c r="M24" s="15">
        <f>C16</f>
        <v>487000</v>
      </c>
    </row>
    <row r="25" spans="1:13" x14ac:dyDescent="0.25">
      <c r="B25" s="14" t="s">
        <v>3</v>
      </c>
      <c r="C25" s="15">
        <f>D6</f>
        <v>-1900000</v>
      </c>
      <c r="D25" s="15">
        <f>D7</f>
        <v>300000</v>
      </c>
      <c r="E25" s="15">
        <f>D8</f>
        <v>322000</v>
      </c>
      <c r="F25" s="15">
        <f>D9</f>
        <v>344000</v>
      </c>
      <c r="G25" s="15">
        <f>D10</f>
        <v>366000</v>
      </c>
      <c r="H25" s="15">
        <f>D11</f>
        <v>388000</v>
      </c>
      <c r="I25" s="15">
        <f>D12</f>
        <v>410000</v>
      </c>
      <c r="J25" s="15">
        <f>D13</f>
        <v>432000</v>
      </c>
      <c r="K25" s="15">
        <f>D14</f>
        <v>454000</v>
      </c>
      <c r="L25" s="15">
        <f>D15</f>
        <v>476000</v>
      </c>
      <c r="M25" s="15">
        <f>D16</f>
        <v>498000</v>
      </c>
    </row>
    <row r="26" spans="1:13" x14ac:dyDescent="0.25">
      <c r="B26" s="14" t="s">
        <v>4</v>
      </c>
      <c r="C26" s="15">
        <f>E6</f>
        <v>-600000</v>
      </c>
      <c r="D26" s="15">
        <f>E7</f>
        <v>200000</v>
      </c>
      <c r="E26" s="15">
        <f>E8</f>
        <v>200000</v>
      </c>
      <c r="F26" s="15">
        <f>E9</f>
        <v>200000</v>
      </c>
      <c r="G26" s="15">
        <f>E10</f>
        <v>200000</v>
      </c>
      <c r="H26" s="15">
        <f>E11</f>
        <v>200000</v>
      </c>
      <c r="I26" s="15"/>
      <c r="J26" s="15"/>
      <c r="K26" s="15"/>
      <c r="L26" s="15"/>
      <c r="M26" s="15"/>
    </row>
    <row r="27" spans="1:13" x14ac:dyDescent="0.25">
      <c r="B27" s="14" t="s">
        <v>5</v>
      </c>
      <c r="C27" s="15">
        <f>F6</f>
        <v>-500000</v>
      </c>
      <c r="D27" s="15">
        <f>F7</f>
        <v>350000</v>
      </c>
      <c r="E27" s="15">
        <f>F8</f>
        <v>300000</v>
      </c>
      <c r="F27" s="15"/>
      <c r="G27" s="15"/>
      <c r="H27" s="15"/>
      <c r="I27" s="15"/>
      <c r="J27" s="15"/>
      <c r="K27" s="15"/>
      <c r="L27" s="15"/>
      <c r="M27" s="15"/>
    </row>
    <row r="28" spans="1:13" x14ac:dyDescent="0.25">
      <c r="B28" s="14" t="s">
        <v>6</v>
      </c>
      <c r="C28" s="15">
        <f>G6</f>
        <v>-900000</v>
      </c>
      <c r="D28" s="15">
        <f>G7</f>
        <v>200000</v>
      </c>
      <c r="E28" s="15">
        <f>G8</f>
        <v>250000</v>
      </c>
      <c r="F28" s="15">
        <f>G9</f>
        <v>300000</v>
      </c>
      <c r="G28" s="15">
        <f>G10</f>
        <v>350000</v>
      </c>
      <c r="H28" s="15">
        <f>G11</f>
        <v>400000</v>
      </c>
      <c r="I28" s="15"/>
      <c r="J28" s="15"/>
      <c r="K28" s="15"/>
      <c r="L28" s="15"/>
      <c r="M28" s="15"/>
    </row>
    <row r="29" spans="1:13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B30" s="54" t="s">
        <v>48</v>
      </c>
      <c r="C30" s="54"/>
      <c r="D30" s="54"/>
      <c r="E30" s="54"/>
      <c r="H30" s="12"/>
      <c r="I30" s="12"/>
      <c r="J30" s="12"/>
      <c r="K30" s="12"/>
      <c r="L30" s="12"/>
      <c r="M30" s="12"/>
    </row>
    <row r="31" spans="1:13" x14ac:dyDescent="0.25">
      <c r="H31" s="12"/>
      <c r="I31" s="12"/>
      <c r="J31" s="12"/>
      <c r="K31" s="12"/>
      <c r="L31" s="12"/>
      <c r="M31" s="12"/>
    </row>
    <row r="32" spans="1:13" x14ac:dyDescent="0.25">
      <c r="B32" s="58" t="s">
        <v>49</v>
      </c>
      <c r="C32" s="55"/>
      <c r="D32" s="55"/>
      <c r="E32" s="55"/>
      <c r="H32" s="12"/>
      <c r="I32" s="12"/>
      <c r="J32" s="12"/>
      <c r="K32" s="12"/>
      <c r="L32" s="12"/>
      <c r="M32" s="12"/>
    </row>
    <row r="33" spans="2:13" x14ac:dyDescent="0.25">
      <c r="B33" s="41" t="s">
        <v>59</v>
      </c>
      <c r="C33" s="56">
        <v>10</v>
      </c>
      <c r="D33" s="56">
        <v>10</v>
      </c>
      <c r="E33" s="56">
        <v>5</v>
      </c>
      <c r="F33" s="56">
        <v>2</v>
      </c>
      <c r="G33" s="56">
        <v>5</v>
      </c>
      <c r="H33" s="12"/>
      <c r="I33" s="12"/>
      <c r="J33" s="12"/>
      <c r="K33" s="12"/>
      <c r="L33" s="12"/>
      <c r="M33" s="12"/>
    </row>
    <row r="34" spans="2:13" x14ac:dyDescent="0.25">
      <c r="H34" s="12"/>
      <c r="I34" s="12"/>
      <c r="J34" s="12"/>
      <c r="K34" s="12"/>
      <c r="L34" s="12"/>
      <c r="M34" s="12"/>
    </row>
    <row r="35" spans="2:13" x14ac:dyDescent="0.25">
      <c r="B35" s="58" t="s">
        <v>50</v>
      </c>
      <c r="C35" s="55"/>
      <c r="D35" s="55"/>
      <c r="E35" s="55"/>
      <c r="H35" s="12"/>
      <c r="I35" s="12"/>
      <c r="J35" s="12"/>
      <c r="K35" s="12"/>
      <c r="L35" s="12"/>
      <c r="M35" s="12"/>
    </row>
    <row r="36" spans="2:13" x14ac:dyDescent="0.25">
      <c r="B36" s="41" t="s">
        <v>60</v>
      </c>
      <c r="C36" s="57">
        <f>LCM(C33:G33)</f>
        <v>10</v>
      </c>
      <c r="H36" s="12"/>
      <c r="I36" s="12"/>
      <c r="J36" s="12"/>
      <c r="K36" s="12"/>
      <c r="L36" s="12"/>
      <c r="M36" s="12"/>
    </row>
    <row r="37" spans="2:13" x14ac:dyDescent="0.25">
      <c r="H37" s="12"/>
      <c r="I37" s="12"/>
      <c r="J37" s="12"/>
      <c r="K37" s="12"/>
      <c r="L37" s="12"/>
      <c r="M37" s="12"/>
    </row>
    <row r="38" spans="2:13" x14ac:dyDescent="0.25">
      <c r="B38" s="58" t="s">
        <v>58</v>
      </c>
      <c r="C38" s="55"/>
      <c r="D38" s="55"/>
      <c r="H38" s="12"/>
      <c r="I38" s="12"/>
      <c r="J38" s="12"/>
      <c r="K38" s="12"/>
      <c r="L38" s="12"/>
      <c r="M38" s="12"/>
    </row>
    <row r="39" spans="2:13" x14ac:dyDescent="0.25">
      <c r="B39" s="14" t="s">
        <v>2</v>
      </c>
      <c r="C39" s="61" t="s">
        <v>51</v>
      </c>
      <c r="D39" s="62" t="s">
        <v>52</v>
      </c>
      <c r="H39" s="12"/>
      <c r="I39" s="12"/>
      <c r="J39" s="12"/>
      <c r="K39" s="12"/>
      <c r="L39" s="12"/>
      <c r="M39" s="12"/>
    </row>
    <row r="40" spans="2:13" x14ac:dyDescent="0.25">
      <c r="B40" s="14" t="s">
        <v>3</v>
      </c>
      <c r="C40" s="61" t="s">
        <v>51</v>
      </c>
      <c r="D40" s="62" t="s">
        <v>52</v>
      </c>
      <c r="H40" s="12"/>
      <c r="I40" s="12"/>
      <c r="J40" s="12"/>
      <c r="K40" s="12"/>
      <c r="L40" s="12"/>
      <c r="M40" s="12"/>
    </row>
    <row r="41" spans="2:13" x14ac:dyDescent="0.25">
      <c r="B41" s="14" t="s">
        <v>4</v>
      </c>
      <c r="C41" s="61" t="s">
        <v>53</v>
      </c>
      <c r="D41" s="62" t="s">
        <v>54</v>
      </c>
      <c r="H41" s="12"/>
      <c r="I41" s="12"/>
      <c r="J41" s="12"/>
      <c r="K41" s="12"/>
      <c r="L41" s="12"/>
      <c r="M41" s="12"/>
    </row>
    <row r="42" spans="2:13" x14ac:dyDescent="0.25">
      <c r="B42" s="14" t="s">
        <v>5</v>
      </c>
      <c r="C42" s="61" t="s">
        <v>55</v>
      </c>
      <c r="D42" s="62" t="s">
        <v>56</v>
      </c>
      <c r="H42" s="12"/>
      <c r="I42" s="12"/>
      <c r="J42" s="12"/>
      <c r="K42" s="12"/>
      <c r="L42" s="12"/>
      <c r="M42" s="12"/>
    </row>
    <row r="43" spans="2:13" x14ac:dyDescent="0.25">
      <c r="B43" s="14" t="s">
        <v>6</v>
      </c>
      <c r="C43" s="61" t="s">
        <v>53</v>
      </c>
      <c r="D43" s="62" t="s">
        <v>54</v>
      </c>
      <c r="H43" s="12"/>
      <c r="I43" s="12"/>
      <c r="J43" s="12"/>
      <c r="K43" s="12"/>
      <c r="L43" s="12"/>
      <c r="M43" s="12"/>
    </row>
    <row r="44" spans="2:13" x14ac:dyDescent="0.25">
      <c r="H44" s="12"/>
      <c r="I44" s="12"/>
      <c r="J44" s="12"/>
      <c r="K44" s="12"/>
      <c r="L44" s="12"/>
      <c r="M44" s="12"/>
    </row>
    <row r="45" spans="2:13" x14ac:dyDescent="0.25">
      <c r="B45" s="58" t="s">
        <v>57</v>
      </c>
    </row>
    <row r="46" spans="2:13" x14ac:dyDescent="0.25">
      <c r="B46" s="63" t="str">
        <f>B39</f>
        <v>PROYECTO 1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</row>
    <row r="47" spans="2:13" x14ac:dyDescent="0.25">
      <c r="B47" s="64" t="s">
        <v>1</v>
      </c>
      <c r="C47" s="27">
        <v>0</v>
      </c>
      <c r="D47" s="27">
        <v>1</v>
      </c>
      <c r="E47" s="27">
        <v>2</v>
      </c>
      <c r="F47" s="27">
        <v>3</v>
      </c>
      <c r="G47" s="27">
        <v>4</v>
      </c>
      <c r="H47" s="27">
        <v>5</v>
      </c>
      <c r="I47" s="27">
        <v>6</v>
      </c>
      <c r="J47" s="27">
        <v>7</v>
      </c>
      <c r="K47" s="27">
        <v>8</v>
      </c>
      <c r="L47" s="27">
        <v>9</v>
      </c>
      <c r="M47" s="27">
        <v>10</v>
      </c>
    </row>
    <row r="48" spans="2:13" x14ac:dyDescent="0.25">
      <c r="B48" s="64" t="s">
        <v>11</v>
      </c>
      <c r="C48" s="22">
        <f>C24</f>
        <v>-1500000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2:14" x14ac:dyDescent="0.25">
      <c r="B49" s="64" t="s">
        <v>10</v>
      </c>
      <c r="C49" s="22"/>
      <c r="D49" s="22">
        <f>D24</f>
        <v>280000</v>
      </c>
      <c r="E49" s="22">
        <f>E24</f>
        <v>303000</v>
      </c>
      <c r="F49" s="22">
        <f>F24</f>
        <v>326000</v>
      </c>
      <c r="G49" s="22">
        <f>G24</f>
        <v>349000</v>
      </c>
      <c r="H49" s="22">
        <f>H24</f>
        <v>372000</v>
      </c>
      <c r="I49" s="22">
        <f>I24</f>
        <v>395000</v>
      </c>
      <c r="J49" s="22">
        <f>J24</f>
        <v>418000</v>
      </c>
      <c r="K49" s="22">
        <f>K24</f>
        <v>441000</v>
      </c>
      <c r="L49" s="22">
        <f>L24</f>
        <v>464000</v>
      </c>
      <c r="M49" s="22">
        <f>M24</f>
        <v>487000</v>
      </c>
      <c r="N49" s="7"/>
    </row>
    <row r="50" spans="2:14" x14ac:dyDescent="0.25">
      <c r="B50" s="65" t="s">
        <v>9</v>
      </c>
      <c r="C50" s="66">
        <f>SUM(C48:C49)</f>
        <v>-1500000</v>
      </c>
      <c r="D50" s="66">
        <f t="shared" ref="D50:M50" si="0">SUM(D48:D49)</f>
        <v>280000</v>
      </c>
      <c r="E50" s="66">
        <f t="shared" si="0"/>
        <v>303000</v>
      </c>
      <c r="F50" s="66">
        <f t="shared" si="0"/>
        <v>326000</v>
      </c>
      <c r="G50" s="66">
        <f t="shared" si="0"/>
        <v>349000</v>
      </c>
      <c r="H50" s="66">
        <f t="shared" si="0"/>
        <v>372000</v>
      </c>
      <c r="I50" s="66">
        <f t="shared" si="0"/>
        <v>395000</v>
      </c>
      <c r="J50" s="66">
        <f t="shared" si="0"/>
        <v>418000</v>
      </c>
      <c r="K50" s="66">
        <f t="shared" si="0"/>
        <v>441000</v>
      </c>
      <c r="L50" s="66">
        <f t="shared" si="0"/>
        <v>464000</v>
      </c>
      <c r="M50" s="66">
        <f t="shared" si="0"/>
        <v>487000</v>
      </c>
    </row>
    <row r="51" spans="2:14" x14ac:dyDescent="0.25"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2:14" x14ac:dyDescent="0.25">
      <c r="B52" s="63" t="str">
        <f>B40</f>
        <v>PROYECTO 2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</row>
    <row r="53" spans="2:14" x14ac:dyDescent="0.25">
      <c r="B53" s="64" t="s">
        <v>1</v>
      </c>
      <c r="C53" s="27">
        <v>0</v>
      </c>
      <c r="D53" s="27">
        <v>1</v>
      </c>
      <c r="E53" s="27">
        <v>2</v>
      </c>
      <c r="F53" s="27">
        <v>3</v>
      </c>
      <c r="G53" s="27">
        <v>4</v>
      </c>
      <c r="H53" s="27">
        <v>5</v>
      </c>
      <c r="I53" s="27">
        <v>6</v>
      </c>
      <c r="J53" s="27">
        <v>7</v>
      </c>
      <c r="K53" s="27">
        <v>8</v>
      </c>
      <c r="L53" s="27">
        <v>9</v>
      </c>
      <c r="M53" s="27">
        <v>10</v>
      </c>
    </row>
    <row r="54" spans="2:14" x14ac:dyDescent="0.25">
      <c r="B54" s="64" t="s">
        <v>11</v>
      </c>
      <c r="C54" s="22">
        <f>C25</f>
        <v>-1900000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2:14" x14ac:dyDescent="0.25">
      <c r="B55" s="64" t="s">
        <v>12</v>
      </c>
      <c r="C55" s="22"/>
      <c r="D55" s="22">
        <f>D25</f>
        <v>300000</v>
      </c>
      <c r="E55" s="22">
        <f>E25</f>
        <v>322000</v>
      </c>
      <c r="F55" s="22">
        <f>F25</f>
        <v>344000</v>
      </c>
      <c r="G55" s="22">
        <f>G25</f>
        <v>366000</v>
      </c>
      <c r="H55" s="22">
        <f>H25</f>
        <v>388000</v>
      </c>
      <c r="I55" s="22">
        <f>I25</f>
        <v>410000</v>
      </c>
      <c r="J55" s="22">
        <f>J25</f>
        <v>432000</v>
      </c>
      <c r="K55" s="22">
        <f>K25</f>
        <v>454000</v>
      </c>
      <c r="L55" s="22">
        <f>L25</f>
        <v>476000</v>
      </c>
      <c r="M55" s="22">
        <f>M25</f>
        <v>498000</v>
      </c>
    </row>
    <row r="56" spans="2:14" x14ac:dyDescent="0.25">
      <c r="B56" s="65" t="s">
        <v>14</v>
      </c>
      <c r="C56" s="66">
        <f>SUM(C54:C55)</f>
        <v>-1900000</v>
      </c>
      <c r="D56" s="66">
        <f t="shared" ref="D56:M56" si="1">SUM(D54:D55)</f>
        <v>300000</v>
      </c>
      <c r="E56" s="66">
        <f t="shared" si="1"/>
        <v>322000</v>
      </c>
      <c r="F56" s="66">
        <f t="shared" si="1"/>
        <v>344000</v>
      </c>
      <c r="G56" s="66">
        <f t="shared" si="1"/>
        <v>366000</v>
      </c>
      <c r="H56" s="66">
        <f t="shared" si="1"/>
        <v>388000</v>
      </c>
      <c r="I56" s="66">
        <f t="shared" si="1"/>
        <v>410000</v>
      </c>
      <c r="J56" s="66">
        <f t="shared" si="1"/>
        <v>432000</v>
      </c>
      <c r="K56" s="66">
        <f t="shared" si="1"/>
        <v>454000</v>
      </c>
      <c r="L56" s="66">
        <f t="shared" si="1"/>
        <v>476000</v>
      </c>
      <c r="M56" s="66">
        <f t="shared" si="1"/>
        <v>498000</v>
      </c>
    </row>
    <row r="57" spans="2:14" x14ac:dyDescent="0.25"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2:14" x14ac:dyDescent="0.25">
      <c r="B58" s="63" t="str">
        <f>B41</f>
        <v>PROYECTO 3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</row>
    <row r="59" spans="2:14" x14ac:dyDescent="0.25">
      <c r="B59" s="64" t="s">
        <v>1</v>
      </c>
      <c r="C59" s="27">
        <v>0</v>
      </c>
      <c r="D59" s="27">
        <v>1</v>
      </c>
      <c r="E59" s="27">
        <v>2</v>
      </c>
      <c r="F59" s="27">
        <v>3</v>
      </c>
      <c r="G59" s="27">
        <v>4</v>
      </c>
      <c r="H59" s="27">
        <v>5</v>
      </c>
      <c r="I59" s="27">
        <v>6</v>
      </c>
      <c r="J59" s="27">
        <v>7</v>
      </c>
      <c r="K59" s="27">
        <v>8</v>
      </c>
      <c r="L59" s="27">
        <v>9</v>
      </c>
      <c r="M59" s="27">
        <v>10</v>
      </c>
    </row>
    <row r="60" spans="2:14" x14ac:dyDescent="0.25">
      <c r="B60" s="64" t="s">
        <v>11</v>
      </c>
      <c r="C60" s="22">
        <f>C26</f>
        <v>-600000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</row>
    <row r="61" spans="2:14" x14ac:dyDescent="0.25">
      <c r="B61" s="70" t="s">
        <v>12</v>
      </c>
      <c r="C61" s="22"/>
      <c r="D61" s="22">
        <f>D26</f>
        <v>200000</v>
      </c>
      <c r="E61" s="22">
        <f>E26</f>
        <v>200000</v>
      </c>
      <c r="F61" s="22">
        <f>F26</f>
        <v>200000</v>
      </c>
      <c r="G61" s="22">
        <f>G26</f>
        <v>200000</v>
      </c>
      <c r="H61" s="22">
        <f>H26</f>
        <v>200000</v>
      </c>
      <c r="I61" s="22"/>
      <c r="J61" s="22"/>
      <c r="K61" s="22"/>
      <c r="L61" s="22"/>
      <c r="M61" s="22"/>
    </row>
    <row r="62" spans="2:14" x14ac:dyDescent="0.25">
      <c r="B62" s="71"/>
      <c r="C62" s="22"/>
      <c r="D62" s="22"/>
      <c r="E62" s="22"/>
      <c r="F62" s="22"/>
      <c r="G62" s="22"/>
      <c r="H62" s="22">
        <f>C26</f>
        <v>-600000</v>
      </c>
      <c r="I62" s="22">
        <f>D26</f>
        <v>200000</v>
      </c>
      <c r="J62" s="22">
        <f>E26</f>
        <v>200000</v>
      </c>
      <c r="K62" s="22">
        <f>F26</f>
        <v>200000</v>
      </c>
      <c r="L62" s="22">
        <f>G26</f>
        <v>200000</v>
      </c>
      <c r="M62" s="22">
        <f>H26</f>
        <v>200000</v>
      </c>
    </row>
    <row r="63" spans="2:14" x14ac:dyDescent="0.25">
      <c r="B63" s="65" t="s">
        <v>13</v>
      </c>
      <c r="C63" s="66">
        <f>SUM(C60:C62)</f>
        <v>-600000</v>
      </c>
      <c r="D63" s="66">
        <f t="shared" ref="D63:M63" si="2">SUM(D60:D62)</f>
        <v>200000</v>
      </c>
      <c r="E63" s="66">
        <f t="shared" si="2"/>
        <v>200000</v>
      </c>
      <c r="F63" s="66">
        <f t="shared" si="2"/>
        <v>200000</v>
      </c>
      <c r="G63" s="66">
        <f t="shared" si="2"/>
        <v>200000</v>
      </c>
      <c r="H63" s="66">
        <f t="shared" si="2"/>
        <v>-400000</v>
      </c>
      <c r="I63" s="66">
        <f t="shared" si="2"/>
        <v>200000</v>
      </c>
      <c r="J63" s="66">
        <f t="shared" si="2"/>
        <v>200000</v>
      </c>
      <c r="K63" s="66">
        <f t="shared" si="2"/>
        <v>200000</v>
      </c>
      <c r="L63" s="66">
        <f t="shared" si="2"/>
        <v>200000</v>
      </c>
      <c r="M63" s="66">
        <f t="shared" si="2"/>
        <v>200000</v>
      </c>
    </row>
    <row r="65" spans="2:13" x14ac:dyDescent="0.25">
      <c r="B65" s="63" t="str">
        <f>B42</f>
        <v>PROYECTO 4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</row>
    <row r="66" spans="2:13" x14ac:dyDescent="0.25">
      <c r="B66" s="64" t="s">
        <v>1</v>
      </c>
      <c r="C66" s="27">
        <v>0</v>
      </c>
      <c r="D66" s="27">
        <v>1</v>
      </c>
      <c r="E66" s="27">
        <v>2</v>
      </c>
      <c r="F66" s="27">
        <v>3</v>
      </c>
      <c r="G66" s="27">
        <v>4</v>
      </c>
      <c r="H66" s="27">
        <v>5</v>
      </c>
      <c r="I66" s="27">
        <v>6</v>
      </c>
      <c r="J66" s="27">
        <v>7</v>
      </c>
      <c r="K66" s="27">
        <v>8</v>
      </c>
      <c r="L66" s="27">
        <v>9</v>
      </c>
      <c r="M66" s="27">
        <v>10</v>
      </c>
    </row>
    <row r="67" spans="2:13" x14ac:dyDescent="0.25">
      <c r="B67" s="64" t="s">
        <v>11</v>
      </c>
      <c r="C67" s="22">
        <f>C27</f>
        <v>-500000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2:13" x14ac:dyDescent="0.25">
      <c r="B68" s="68" t="s">
        <v>12</v>
      </c>
      <c r="C68" s="22"/>
      <c r="D68" s="22">
        <f>D27</f>
        <v>350000</v>
      </c>
      <c r="E68" s="22">
        <f>E27</f>
        <v>300000</v>
      </c>
      <c r="F68" s="22"/>
      <c r="G68" s="22"/>
      <c r="H68" s="22"/>
      <c r="I68" s="22"/>
      <c r="J68" s="22"/>
      <c r="K68" s="22"/>
      <c r="L68" s="22"/>
      <c r="M68" s="22"/>
    </row>
    <row r="69" spans="2:13" x14ac:dyDescent="0.25">
      <c r="B69" s="68"/>
      <c r="C69" s="22"/>
      <c r="D69" s="22"/>
      <c r="E69" s="22">
        <f>C27</f>
        <v>-500000</v>
      </c>
      <c r="F69" s="22">
        <f>D27</f>
        <v>350000</v>
      </c>
      <c r="G69" s="22">
        <f>E27</f>
        <v>300000</v>
      </c>
      <c r="H69" s="22"/>
      <c r="I69" s="22"/>
      <c r="J69" s="22"/>
      <c r="K69" s="22"/>
      <c r="L69" s="22"/>
      <c r="M69" s="22"/>
    </row>
    <row r="70" spans="2:13" x14ac:dyDescent="0.25">
      <c r="B70" s="68"/>
      <c r="C70" s="22"/>
      <c r="D70" s="22"/>
      <c r="E70" s="22"/>
      <c r="F70" s="22"/>
      <c r="G70" s="22">
        <f>C27</f>
        <v>-500000</v>
      </c>
      <c r="H70" s="22">
        <f>D27</f>
        <v>350000</v>
      </c>
      <c r="I70" s="22">
        <f>E27</f>
        <v>300000</v>
      </c>
      <c r="J70" s="22"/>
      <c r="K70" s="22"/>
      <c r="L70" s="22"/>
      <c r="M70" s="22"/>
    </row>
    <row r="71" spans="2:13" x14ac:dyDescent="0.25">
      <c r="B71" s="68"/>
      <c r="C71" s="22"/>
      <c r="D71" s="22"/>
      <c r="E71" s="22"/>
      <c r="F71" s="22"/>
      <c r="G71" s="22"/>
      <c r="H71" s="22"/>
      <c r="I71" s="22">
        <f>C27</f>
        <v>-500000</v>
      </c>
      <c r="J71" s="22">
        <f>D27</f>
        <v>350000</v>
      </c>
      <c r="K71" s="22">
        <f>E27</f>
        <v>300000</v>
      </c>
      <c r="L71" s="22"/>
      <c r="M71" s="22"/>
    </row>
    <row r="72" spans="2:13" x14ac:dyDescent="0.25">
      <c r="B72" s="68"/>
      <c r="C72" s="22"/>
      <c r="D72" s="22"/>
      <c r="E72" s="22"/>
      <c r="F72" s="22"/>
      <c r="G72" s="22"/>
      <c r="H72" s="22"/>
      <c r="I72" s="22"/>
      <c r="J72" s="22"/>
      <c r="K72" s="22">
        <f>C27</f>
        <v>-500000</v>
      </c>
      <c r="L72" s="22">
        <f>D27</f>
        <v>350000</v>
      </c>
      <c r="M72" s="22">
        <f>E27</f>
        <v>300000</v>
      </c>
    </row>
    <row r="73" spans="2:13" x14ac:dyDescent="0.25">
      <c r="B73" s="69" t="s">
        <v>15</v>
      </c>
      <c r="C73" s="66">
        <f>SUM(C67:C72)</f>
        <v>-500000</v>
      </c>
      <c r="D73" s="66">
        <f t="shared" ref="D73:M73" si="3">SUM(D67:D72)</f>
        <v>350000</v>
      </c>
      <c r="E73" s="66">
        <f t="shared" si="3"/>
        <v>-200000</v>
      </c>
      <c r="F73" s="66">
        <f t="shared" si="3"/>
        <v>350000</v>
      </c>
      <c r="G73" s="66">
        <f t="shared" si="3"/>
        <v>-200000</v>
      </c>
      <c r="H73" s="66">
        <f t="shared" si="3"/>
        <v>350000</v>
      </c>
      <c r="I73" s="66">
        <f t="shared" si="3"/>
        <v>-200000</v>
      </c>
      <c r="J73" s="66">
        <f t="shared" si="3"/>
        <v>350000</v>
      </c>
      <c r="K73" s="66">
        <f t="shared" si="3"/>
        <v>-200000</v>
      </c>
      <c r="L73" s="66">
        <f t="shared" si="3"/>
        <v>350000</v>
      </c>
      <c r="M73" s="66">
        <f t="shared" si="3"/>
        <v>300000</v>
      </c>
    </row>
    <row r="74" spans="2:13" x14ac:dyDescent="0.25">
      <c r="I74" s="5"/>
      <c r="J74" s="5"/>
      <c r="K74" s="5"/>
    </row>
    <row r="75" spans="2:13" x14ac:dyDescent="0.25">
      <c r="B75" s="63" t="str">
        <f>B43</f>
        <v>PROYECTO 5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</row>
    <row r="76" spans="2:13" x14ac:dyDescent="0.25">
      <c r="B76" s="64" t="s">
        <v>1</v>
      </c>
      <c r="C76" s="27">
        <v>0</v>
      </c>
      <c r="D76" s="27">
        <v>1</v>
      </c>
      <c r="E76" s="27">
        <v>2</v>
      </c>
      <c r="F76" s="27">
        <v>3</v>
      </c>
      <c r="G76" s="27">
        <v>4</v>
      </c>
      <c r="H76" s="27">
        <v>5</v>
      </c>
      <c r="I76" s="27">
        <v>6</v>
      </c>
      <c r="J76" s="27">
        <v>7</v>
      </c>
      <c r="K76" s="27">
        <v>8</v>
      </c>
      <c r="L76" s="27">
        <v>9</v>
      </c>
      <c r="M76" s="27">
        <v>10</v>
      </c>
    </row>
    <row r="77" spans="2:13" x14ac:dyDescent="0.25">
      <c r="B77" s="59" t="s">
        <v>11</v>
      </c>
      <c r="C77" s="22">
        <f>C28</f>
        <v>-900000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2:13" x14ac:dyDescent="0.25">
      <c r="B78" s="70" t="s">
        <v>61</v>
      </c>
      <c r="C78" s="22"/>
      <c r="D78" s="22">
        <f>D28</f>
        <v>200000</v>
      </c>
      <c r="E78" s="22">
        <f>E28</f>
        <v>250000</v>
      </c>
      <c r="F78" s="22">
        <f>F28</f>
        <v>300000</v>
      </c>
      <c r="G78" s="22">
        <f>G28</f>
        <v>350000</v>
      </c>
      <c r="H78" s="22">
        <f>H28</f>
        <v>400000</v>
      </c>
      <c r="I78" s="22"/>
      <c r="J78" s="22"/>
      <c r="K78" s="22"/>
      <c r="L78" s="22"/>
      <c r="M78" s="22"/>
    </row>
    <row r="79" spans="2:13" x14ac:dyDescent="0.25">
      <c r="B79" s="71"/>
      <c r="C79" s="22"/>
      <c r="D79" s="22"/>
      <c r="E79" s="22"/>
      <c r="F79" s="22"/>
      <c r="G79" s="22"/>
      <c r="H79" s="22">
        <f>C28</f>
        <v>-900000</v>
      </c>
      <c r="I79" s="22">
        <f>D28</f>
        <v>200000</v>
      </c>
      <c r="J79" s="22">
        <f>E28</f>
        <v>250000</v>
      </c>
      <c r="K79" s="22">
        <f>F28</f>
        <v>300000</v>
      </c>
      <c r="L79" s="22">
        <f>G28</f>
        <v>350000</v>
      </c>
      <c r="M79" s="22">
        <f>H28</f>
        <v>400000</v>
      </c>
    </row>
    <row r="80" spans="2:13" x14ac:dyDescent="0.25">
      <c r="B80" s="65" t="s">
        <v>9</v>
      </c>
      <c r="C80" s="66">
        <f>SUM(C77:C79)</f>
        <v>-900000</v>
      </c>
      <c r="D80" s="66">
        <f t="shared" ref="D80:M80" si="4">SUM(D77:D79)</f>
        <v>200000</v>
      </c>
      <c r="E80" s="66">
        <f t="shared" si="4"/>
        <v>250000</v>
      </c>
      <c r="F80" s="66">
        <f t="shared" si="4"/>
        <v>300000</v>
      </c>
      <c r="G80" s="66">
        <f t="shared" si="4"/>
        <v>350000</v>
      </c>
      <c r="H80" s="66">
        <f t="shared" si="4"/>
        <v>-500000</v>
      </c>
      <c r="I80" s="66">
        <f t="shared" si="4"/>
        <v>200000</v>
      </c>
      <c r="J80" s="66">
        <f t="shared" si="4"/>
        <v>250000</v>
      </c>
      <c r="K80" s="66">
        <f t="shared" si="4"/>
        <v>300000</v>
      </c>
      <c r="L80" s="66">
        <f t="shared" si="4"/>
        <v>350000</v>
      </c>
      <c r="M80" s="66">
        <f t="shared" si="4"/>
        <v>400000</v>
      </c>
    </row>
    <row r="82" spans="1:25" ht="15" customHeight="1" x14ac:dyDescent="0.25">
      <c r="B82" s="44" t="s">
        <v>0</v>
      </c>
      <c r="C82" s="44"/>
      <c r="D82" s="44"/>
      <c r="E82" s="44"/>
      <c r="F82" s="45">
        <v>0.19</v>
      </c>
      <c r="G82" s="45"/>
      <c r="J82" s="46" t="s">
        <v>23</v>
      </c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1:25" ht="15" customHeight="1" x14ac:dyDescent="0.25"/>
    <row r="84" spans="1:25" x14ac:dyDescent="0.25">
      <c r="A84" s="51" t="s">
        <v>62</v>
      </c>
      <c r="B84" s="17" t="s">
        <v>1</v>
      </c>
      <c r="C84" s="17" t="s">
        <v>2</v>
      </c>
      <c r="D84" s="17" t="s">
        <v>3</v>
      </c>
      <c r="E84" s="17" t="s">
        <v>4</v>
      </c>
      <c r="F84" s="17" t="s">
        <v>5</v>
      </c>
      <c r="G84" s="17" t="s">
        <v>6</v>
      </c>
      <c r="I84" s="2"/>
      <c r="J84" s="17" t="s">
        <v>19</v>
      </c>
      <c r="K84" s="17" t="s">
        <v>20</v>
      </c>
      <c r="L84" s="17" t="s">
        <v>21</v>
      </c>
      <c r="M84" s="17" t="s">
        <v>22</v>
      </c>
      <c r="P84" s="17" t="s">
        <v>24</v>
      </c>
      <c r="Q84" s="17" t="s">
        <v>25</v>
      </c>
      <c r="R84" s="17" t="s">
        <v>26</v>
      </c>
      <c r="U84" s="17" t="s">
        <v>27</v>
      </c>
      <c r="V84" s="17" t="s">
        <v>28</v>
      </c>
      <c r="Y84" s="17" t="s">
        <v>29</v>
      </c>
    </row>
    <row r="85" spans="1:25" x14ac:dyDescent="0.25">
      <c r="B85" s="18">
        <v>0</v>
      </c>
      <c r="C85" s="15">
        <f>C50</f>
        <v>-1500000</v>
      </c>
      <c r="D85" s="15">
        <f>C56</f>
        <v>-1900000</v>
      </c>
      <c r="E85" s="15">
        <f>C63</f>
        <v>-600000</v>
      </c>
      <c r="F85" s="15">
        <f>C73</f>
        <v>-500000</v>
      </c>
      <c r="G85" s="15">
        <f>C80</f>
        <v>-900000</v>
      </c>
      <c r="J85" s="28">
        <f t="shared" ref="J85:J95" si="5">C85-D85</f>
        <v>400000</v>
      </c>
      <c r="K85" s="28">
        <f t="shared" ref="K85:K95" si="6">C85-E85</f>
        <v>-900000</v>
      </c>
      <c r="L85" s="28">
        <f t="shared" ref="L85:L95" si="7">C85-F85</f>
        <v>-1000000</v>
      </c>
      <c r="M85" s="28">
        <f t="shared" ref="M85:M95" si="8">C85-G85</f>
        <v>-600000</v>
      </c>
      <c r="P85" s="28">
        <f>D85-E85</f>
        <v>-1300000</v>
      </c>
      <c r="Q85" s="28">
        <f>D85-F85</f>
        <v>-1400000</v>
      </c>
      <c r="R85" s="28">
        <f>D85-G85</f>
        <v>-1000000</v>
      </c>
      <c r="U85" s="28">
        <f>E85-F85</f>
        <v>-100000</v>
      </c>
      <c r="V85" s="28">
        <f>E85-G85</f>
        <v>300000</v>
      </c>
      <c r="Y85" s="28">
        <f>F85-G85</f>
        <v>400000</v>
      </c>
    </row>
    <row r="86" spans="1:25" x14ac:dyDescent="0.25">
      <c r="B86" s="18">
        <v>1</v>
      </c>
      <c r="C86" s="15">
        <f>D50</f>
        <v>280000</v>
      </c>
      <c r="D86" s="15">
        <f>D56</f>
        <v>300000</v>
      </c>
      <c r="E86" s="15">
        <f>D63</f>
        <v>200000</v>
      </c>
      <c r="F86" s="15">
        <f>D73</f>
        <v>350000</v>
      </c>
      <c r="G86" s="15">
        <f>D80</f>
        <v>200000</v>
      </c>
      <c r="J86" s="28">
        <f t="shared" si="5"/>
        <v>-20000</v>
      </c>
      <c r="K86" s="28">
        <f t="shared" si="6"/>
        <v>80000</v>
      </c>
      <c r="L86" s="28">
        <f t="shared" si="7"/>
        <v>-70000</v>
      </c>
      <c r="M86" s="28">
        <f t="shared" si="8"/>
        <v>80000</v>
      </c>
      <c r="P86" s="28">
        <f t="shared" ref="P86:P95" si="9">D86-E86</f>
        <v>100000</v>
      </c>
      <c r="Q86" s="28">
        <f t="shared" ref="Q86:Q95" si="10">D86-F86</f>
        <v>-50000</v>
      </c>
      <c r="R86" s="28">
        <f t="shared" ref="R86:R95" si="11">D86-G86</f>
        <v>100000</v>
      </c>
      <c r="U86" s="28">
        <f t="shared" ref="U86:U95" si="12">E86-F86</f>
        <v>-150000</v>
      </c>
      <c r="V86" s="28">
        <f t="shared" ref="V86:V95" si="13">E86-G86</f>
        <v>0</v>
      </c>
      <c r="Y86" s="28">
        <f t="shared" ref="Y86:Y95" si="14">F86-G86</f>
        <v>150000</v>
      </c>
    </row>
    <row r="87" spans="1:25" x14ac:dyDescent="0.25">
      <c r="B87" s="18">
        <v>2</v>
      </c>
      <c r="C87" s="15">
        <f>E50</f>
        <v>303000</v>
      </c>
      <c r="D87" s="15">
        <f>E56</f>
        <v>322000</v>
      </c>
      <c r="E87" s="15">
        <f>E63</f>
        <v>200000</v>
      </c>
      <c r="F87" s="15">
        <f>E73</f>
        <v>-200000</v>
      </c>
      <c r="G87" s="15">
        <f>E80</f>
        <v>250000</v>
      </c>
      <c r="J87" s="28">
        <f t="shared" si="5"/>
        <v>-19000</v>
      </c>
      <c r="K87" s="28">
        <f t="shared" si="6"/>
        <v>103000</v>
      </c>
      <c r="L87" s="28">
        <f t="shared" si="7"/>
        <v>503000</v>
      </c>
      <c r="M87" s="28">
        <f t="shared" si="8"/>
        <v>53000</v>
      </c>
      <c r="P87" s="28">
        <f t="shared" si="9"/>
        <v>122000</v>
      </c>
      <c r="Q87" s="28">
        <f t="shared" si="10"/>
        <v>522000</v>
      </c>
      <c r="R87" s="28">
        <f t="shared" si="11"/>
        <v>72000</v>
      </c>
      <c r="U87" s="28">
        <f t="shared" si="12"/>
        <v>400000</v>
      </c>
      <c r="V87" s="28">
        <f t="shared" si="13"/>
        <v>-50000</v>
      </c>
      <c r="Y87" s="28">
        <f t="shared" si="14"/>
        <v>-450000</v>
      </c>
    </row>
    <row r="88" spans="1:25" x14ac:dyDescent="0.25">
      <c r="B88" s="18">
        <v>3</v>
      </c>
      <c r="C88" s="15">
        <f>F50</f>
        <v>326000</v>
      </c>
      <c r="D88" s="15">
        <f>F56</f>
        <v>344000</v>
      </c>
      <c r="E88" s="15">
        <f>F63</f>
        <v>200000</v>
      </c>
      <c r="F88" s="15">
        <f>F73</f>
        <v>350000</v>
      </c>
      <c r="G88" s="15">
        <f>F80</f>
        <v>300000</v>
      </c>
      <c r="J88" s="28">
        <f t="shared" si="5"/>
        <v>-18000</v>
      </c>
      <c r="K88" s="28">
        <f t="shared" si="6"/>
        <v>126000</v>
      </c>
      <c r="L88" s="28">
        <f t="shared" si="7"/>
        <v>-24000</v>
      </c>
      <c r="M88" s="28">
        <f t="shared" si="8"/>
        <v>26000</v>
      </c>
      <c r="P88" s="28">
        <f t="shared" si="9"/>
        <v>144000</v>
      </c>
      <c r="Q88" s="28">
        <f t="shared" si="10"/>
        <v>-6000</v>
      </c>
      <c r="R88" s="28">
        <f t="shared" si="11"/>
        <v>44000</v>
      </c>
      <c r="U88" s="28">
        <f t="shared" si="12"/>
        <v>-150000</v>
      </c>
      <c r="V88" s="28">
        <f t="shared" si="13"/>
        <v>-100000</v>
      </c>
      <c r="Y88" s="28">
        <f t="shared" si="14"/>
        <v>50000</v>
      </c>
    </row>
    <row r="89" spans="1:25" x14ac:dyDescent="0.25">
      <c r="B89" s="18">
        <v>4</v>
      </c>
      <c r="C89" s="15">
        <f>G50</f>
        <v>349000</v>
      </c>
      <c r="D89" s="15">
        <f>G56</f>
        <v>366000</v>
      </c>
      <c r="E89" s="15">
        <f>G63</f>
        <v>200000</v>
      </c>
      <c r="F89" s="15">
        <f>G73</f>
        <v>-200000</v>
      </c>
      <c r="G89" s="15">
        <f>G80</f>
        <v>350000</v>
      </c>
      <c r="J89" s="28">
        <f t="shared" si="5"/>
        <v>-17000</v>
      </c>
      <c r="K89" s="28">
        <f t="shared" si="6"/>
        <v>149000</v>
      </c>
      <c r="L89" s="28">
        <f t="shared" si="7"/>
        <v>549000</v>
      </c>
      <c r="M89" s="28">
        <f t="shared" si="8"/>
        <v>-1000</v>
      </c>
      <c r="P89" s="28">
        <f t="shared" si="9"/>
        <v>166000</v>
      </c>
      <c r="Q89" s="28">
        <f t="shared" si="10"/>
        <v>566000</v>
      </c>
      <c r="R89" s="28">
        <f t="shared" si="11"/>
        <v>16000</v>
      </c>
      <c r="U89" s="28">
        <f t="shared" si="12"/>
        <v>400000</v>
      </c>
      <c r="V89" s="28">
        <f t="shared" si="13"/>
        <v>-150000</v>
      </c>
      <c r="Y89" s="28">
        <f t="shared" si="14"/>
        <v>-550000</v>
      </c>
    </row>
    <row r="90" spans="1:25" x14ac:dyDescent="0.25">
      <c r="B90" s="18">
        <v>5</v>
      </c>
      <c r="C90" s="15">
        <f>H50</f>
        <v>372000</v>
      </c>
      <c r="D90" s="15">
        <f>H56</f>
        <v>388000</v>
      </c>
      <c r="E90" s="15">
        <f>H63</f>
        <v>-400000</v>
      </c>
      <c r="F90" s="15">
        <f>H73</f>
        <v>350000</v>
      </c>
      <c r="G90" s="15">
        <f>H80</f>
        <v>-500000</v>
      </c>
      <c r="J90" s="28">
        <f t="shared" si="5"/>
        <v>-16000</v>
      </c>
      <c r="K90" s="28">
        <f t="shared" si="6"/>
        <v>772000</v>
      </c>
      <c r="L90" s="28">
        <f t="shared" si="7"/>
        <v>22000</v>
      </c>
      <c r="M90" s="28">
        <f t="shared" si="8"/>
        <v>872000</v>
      </c>
      <c r="P90" s="28">
        <f t="shared" si="9"/>
        <v>788000</v>
      </c>
      <c r="Q90" s="28">
        <f t="shared" si="10"/>
        <v>38000</v>
      </c>
      <c r="R90" s="28">
        <f t="shared" si="11"/>
        <v>888000</v>
      </c>
      <c r="U90" s="28">
        <f t="shared" si="12"/>
        <v>-750000</v>
      </c>
      <c r="V90" s="28">
        <f t="shared" si="13"/>
        <v>100000</v>
      </c>
      <c r="Y90" s="28">
        <f t="shared" si="14"/>
        <v>850000</v>
      </c>
    </row>
    <row r="91" spans="1:25" x14ac:dyDescent="0.25">
      <c r="B91" s="18">
        <v>6</v>
      </c>
      <c r="C91" s="15">
        <f>I50</f>
        <v>395000</v>
      </c>
      <c r="D91" s="15">
        <f>I56</f>
        <v>410000</v>
      </c>
      <c r="E91" s="15">
        <f>I63</f>
        <v>200000</v>
      </c>
      <c r="F91" s="15">
        <f>I73</f>
        <v>-200000</v>
      </c>
      <c r="G91" s="15">
        <f>I80</f>
        <v>200000</v>
      </c>
      <c r="J91" s="28">
        <f t="shared" si="5"/>
        <v>-15000</v>
      </c>
      <c r="K91" s="28">
        <f t="shared" si="6"/>
        <v>195000</v>
      </c>
      <c r="L91" s="28">
        <f t="shared" si="7"/>
        <v>595000</v>
      </c>
      <c r="M91" s="28">
        <f t="shared" si="8"/>
        <v>195000</v>
      </c>
      <c r="P91" s="28">
        <f t="shared" si="9"/>
        <v>210000</v>
      </c>
      <c r="Q91" s="28">
        <f t="shared" si="10"/>
        <v>610000</v>
      </c>
      <c r="R91" s="28">
        <f t="shared" si="11"/>
        <v>210000</v>
      </c>
      <c r="U91" s="28">
        <f t="shared" si="12"/>
        <v>400000</v>
      </c>
      <c r="V91" s="28">
        <f t="shared" si="13"/>
        <v>0</v>
      </c>
      <c r="Y91" s="28">
        <f t="shared" si="14"/>
        <v>-400000</v>
      </c>
    </row>
    <row r="92" spans="1:25" x14ac:dyDescent="0.25">
      <c r="B92" s="18">
        <v>7</v>
      </c>
      <c r="C92" s="15">
        <f>J50</f>
        <v>418000</v>
      </c>
      <c r="D92" s="15">
        <f>J56</f>
        <v>432000</v>
      </c>
      <c r="E92" s="15">
        <f>J63</f>
        <v>200000</v>
      </c>
      <c r="F92" s="15">
        <f>J73</f>
        <v>350000</v>
      </c>
      <c r="G92" s="15">
        <f>J80</f>
        <v>250000</v>
      </c>
      <c r="J92" s="28">
        <f t="shared" si="5"/>
        <v>-14000</v>
      </c>
      <c r="K92" s="28">
        <f t="shared" si="6"/>
        <v>218000</v>
      </c>
      <c r="L92" s="28">
        <f t="shared" si="7"/>
        <v>68000</v>
      </c>
      <c r="M92" s="28">
        <f t="shared" si="8"/>
        <v>168000</v>
      </c>
      <c r="P92" s="28">
        <f t="shared" si="9"/>
        <v>232000</v>
      </c>
      <c r="Q92" s="28">
        <f t="shared" si="10"/>
        <v>82000</v>
      </c>
      <c r="R92" s="28">
        <f t="shared" si="11"/>
        <v>182000</v>
      </c>
      <c r="U92" s="28">
        <f t="shared" si="12"/>
        <v>-150000</v>
      </c>
      <c r="V92" s="28">
        <f t="shared" si="13"/>
        <v>-50000</v>
      </c>
      <c r="Y92" s="28">
        <f t="shared" si="14"/>
        <v>100000</v>
      </c>
    </row>
    <row r="93" spans="1:25" x14ac:dyDescent="0.25">
      <c r="B93" s="18">
        <v>8</v>
      </c>
      <c r="C93" s="15">
        <f>K50</f>
        <v>441000</v>
      </c>
      <c r="D93" s="15">
        <f>K56</f>
        <v>454000</v>
      </c>
      <c r="E93" s="15">
        <f>K63</f>
        <v>200000</v>
      </c>
      <c r="F93" s="15">
        <f>K73</f>
        <v>-200000</v>
      </c>
      <c r="G93" s="15">
        <f>K80</f>
        <v>300000</v>
      </c>
      <c r="J93" s="28">
        <f t="shared" si="5"/>
        <v>-13000</v>
      </c>
      <c r="K93" s="28">
        <f t="shared" si="6"/>
        <v>241000</v>
      </c>
      <c r="L93" s="28">
        <f t="shared" si="7"/>
        <v>641000</v>
      </c>
      <c r="M93" s="28">
        <f t="shared" si="8"/>
        <v>141000</v>
      </c>
      <c r="P93" s="28">
        <f t="shared" si="9"/>
        <v>254000</v>
      </c>
      <c r="Q93" s="28">
        <f t="shared" si="10"/>
        <v>654000</v>
      </c>
      <c r="R93" s="28">
        <f t="shared" si="11"/>
        <v>154000</v>
      </c>
      <c r="U93" s="28">
        <f t="shared" si="12"/>
        <v>400000</v>
      </c>
      <c r="V93" s="28">
        <f t="shared" si="13"/>
        <v>-100000</v>
      </c>
      <c r="Y93" s="28">
        <f t="shared" si="14"/>
        <v>-500000</v>
      </c>
    </row>
    <row r="94" spans="1:25" x14ac:dyDescent="0.25">
      <c r="B94" s="18">
        <v>9</v>
      </c>
      <c r="C94" s="15">
        <f>L50</f>
        <v>464000</v>
      </c>
      <c r="D94" s="15">
        <f>L56</f>
        <v>476000</v>
      </c>
      <c r="E94" s="15">
        <f>L63</f>
        <v>200000</v>
      </c>
      <c r="F94" s="15">
        <f>L73</f>
        <v>350000</v>
      </c>
      <c r="G94" s="15">
        <f>L80</f>
        <v>350000</v>
      </c>
      <c r="J94" s="28">
        <f t="shared" si="5"/>
        <v>-12000</v>
      </c>
      <c r="K94" s="28">
        <f t="shared" si="6"/>
        <v>264000</v>
      </c>
      <c r="L94" s="28">
        <f t="shared" si="7"/>
        <v>114000</v>
      </c>
      <c r="M94" s="28">
        <f t="shared" si="8"/>
        <v>114000</v>
      </c>
      <c r="P94" s="28">
        <f t="shared" si="9"/>
        <v>276000</v>
      </c>
      <c r="Q94" s="28">
        <f t="shared" si="10"/>
        <v>126000</v>
      </c>
      <c r="R94" s="28">
        <f t="shared" si="11"/>
        <v>126000</v>
      </c>
      <c r="U94" s="28">
        <f t="shared" si="12"/>
        <v>-150000</v>
      </c>
      <c r="V94" s="28">
        <f t="shared" si="13"/>
        <v>-150000</v>
      </c>
      <c r="Y94" s="28">
        <f t="shared" si="14"/>
        <v>0</v>
      </c>
    </row>
    <row r="95" spans="1:25" x14ac:dyDescent="0.25">
      <c r="B95" s="18">
        <v>10</v>
      </c>
      <c r="C95" s="15">
        <f>M50</f>
        <v>487000</v>
      </c>
      <c r="D95" s="15">
        <f>M56</f>
        <v>498000</v>
      </c>
      <c r="E95" s="15">
        <f>M63</f>
        <v>200000</v>
      </c>
      <c r="F95" s="15">
        <f>M73</f>
        <v>300000</v>
      </c>
      <c r="G95" s="15">
        <f>M80</f>
        <v>400000</v>
      </c>
      <c r="J95" s="28">
        <f t="shared" si="5"/>
        <v>-11000</v>
      </c>
      <c r="K95" s="28">
        <f t="shared" si="6"/>
        <v>287000</v>
      </c>
      <c r="L95" s="28">
        <f t="shared" si="7"/>
        <v>187000</v>
      </c>
      <c r="M95" s="28">
        <f t="shared" si="8"/>
        <v>87000</v>
      </c>
      <c r="P95" s="28">
        <f t="shared" si="9"/>
        <v>298000</v>
      </c>
      <c r="Q95" s="28">
        <f t="shared" si="10"/>
        <v>198000</v>
      </c>
      <c r="R95" s="28">
        <f t="shared" si="11"/>
        <v>98000</v>
      </c>
      <c r="U95" s="28">
        <f t="shared" si="12"/>
        <v>-100000</v>
      </c>
      <c r="V95" s="28">
        <f t="shared" si="13"/>
        <v>-200000</v>
      </c>
      <c r="Y95" s="28">
        <f t="shared" si="14"/>
        <v>-100000</v>
      </c>
    </row>
    <row r="96" spans="1:25" x14ac:dyDescent="0.25">
      <c r="B96" s="11"/>
      <c r="C96" s="12"/>
      <c r="D96" s="12"/>
      <c r="E96" s="12"/>
      <c r="F96" s="12"/>
      <c r="G96" s="12"/>
    </row>
    <row r="97" spans="1:25" x14ac:dyDescent="0.25">
      <c r="B97" s="11"/>
      <c r="C97" s="17" t="s">
        <v>2</v>
      </c>
      <c r="D97" s="17" t="s">
        <v>3</v>
      </c>
      <c r="E97" s="17" t="s">
        <v>4</v>
      </c>
      <c r="F97" s="17" t="s">
        <v>5</v>
      </c>
      <c r="G97" s="17" t="s">
        <v>6</v>
      </c>
      <c r="J97" s="17" t="s">
        <v>19</v>
      </c>
      <c r="K97" s="17" t="s">
        <v>20</v>
      </c>
      <c r="L97" s="17" t="s">
        <v>21</v>
      </c>
      <c r="M97" s="17" t="s">
        <v>22</v>
      </c>
      <c r="P97" s="24" t="s">
        <v>24</v>
      </c>
      <c r="Q97" s="24" t="s">
        <v>25</v>
      </c>
      <c r="R97" s="24" t="s">
        <v>26</v>
      </c>
      <c r="U97" s="24" t="s">
        <v>27</v>
      </c>
      <c r="V97" s="24" t="s">
        <v>28</v>
      </c>
      <c r="Y97" s="17" t="s">
        <v>29</v>
      </c>
    </row>
    <row r="98" spans="1:25" x14ac:dyDescent="0.25">
      <c r="A98" s="3" t="s">
        <v>63</v>
      </c>
      <c r="B98" s="13" t="s">
        <v>7</v>
      </c>
      <c r="C98" s="15">
        <f>NPV($F$82,C86:C95)+C85</f>
        <v>27569.95025504427</v>
      </c>
      <c r="D98" s="15">
        <f t="shared" ref="D98:G98" si="15">NPV($F$82,D86:D95)+D85</f>
        <v>-299245.62142777839</v>
      </c>
      <c r="E98" s="15">
        <f t="shared" si="15"/>
        <v>16357.350833320175</v>
      </c>
      <c r="F98" s="15">
        <f t="shared" si="15"/>
        <v>16741.552340552094</v>
      </c>
      <c r="G98" s="15">
        <f t="shared" si="15"/>
        <v>-49969.003625922487</v>
      </c>
      <c r="I98" s="13" t="s">
        <v>7</v>
      </c>
      <c r="J98" s="15">
        <f>NPV($F$82,J86:J95)+J85</f>
        <v>326815.57168282283</v>
      </c>
      <c r="K98" s="15">
        <f t="shared" ref="K98:M98" si="16">NPV($F$82,K86:K95)+K85</f>
        <v>11212.599421724444</v>
      </c>
      <c r="L98" s="15">
        <f t="shared" si="16"/>
        <v>10828.397914492409</v>
      </c>
      <c r="M98" s="15">
        <f t="shared" si="16"/>
        <v>77538.953880966874</v>
      </c>
      <c r="O98" s="13" t="s">
        <v>7</v>
      </c>
      <c r="P98" s="15">
        <f>NPV($F$82,P86:P95)+P85</f>
        <v>-315602.97226109856</v>
      </c>
      <c r="Q98" s="15">
        <f t="shared" ref="Q98:R98" si="17">NPV($F$82,Q86:Q95)+Q85</f>
        <v>-315987.17376833037</v>
      </c>
      <c r="R98" s="15">
        <f t="shared" si="17"/>
        <v>-249276.61780185613</v>
      </c>
      <c r="T98" s="13" t="s">
        <v>7</v>
      </c>
      <c r="U98" s="15">
        <f>NPV($F$82,U86:U95)+U85</f>
        <v>-384.20150723190454</v>
      </c>
      <c r="V98" s="15">
        <f t="shared" ref="V98" si="18">NPV($F$82,V86:V95)+V85</f>
        <v>66326.35445924243</v>
      </c>
      <c r="X98" s="13" t="s">
        <v>7</v>
      </c>
      <c r="Y98" s="15">
        <f>NPV($F$82,Y86:Y95)+Y85</f>
        <v>66710.555966474407</v>
      </c>
    </row>
    <row r="99" spans="1:25" x14ac:dyDescent="0.25">
      <c r="A99" s="3" t="s">
        <v>64</v>
      </c>
      <c r="B99" s="13" t="s">
        <v>8</v>
      </c>
      <c r="C99" s="16">
        <f>IRR(C85:C95)</f>
        <v>0.19473808422098338</v>
      </c>
      <c r="D99" s="16">
        <f t="shared" ref="D99:G99" si="19">IRR(D85:D95)</f>
        <v>0.14738085161917169</v>
      </c>
      <c r="E99" s="16">
        <f t="shared" si="19"/>
        <v>0.198577097873192</v>
      </c>
      <c r="F99" s="20">
        <f t="shared" si="19"/>
        <v>0.19999999999999973</v>
      </c>
      <c r="G99" s="16">
        <f t="shared" si="19"/>
        <v>0.17432326005713539</v>
      </c>
      <c r="I99" s="13" t="s">
        <v>8</v>
      </c>
      <c r="J99" s="16">
        <f>IRR(J85:J95)</f>
        <v>-0.15458903100813393</v>
      </c>
      <c r="K99" s="16">
        <f t="shared" ref="K99:M99" si="20">IRR(K85:K95)</f>
        <v>0.1928666204954641</v>
      </c>
      <c r="L99" s="16">
        <f t="shared" si="20"/>
        <v>0.19261478600219295</v>
      </c>
      <c r="M99" s="16">
        <f t="shared" si="20"/>
        <v>0.21928863993431547</v>
      </c>
      <c r="O99" s="13" t="s">
        <v>8</v>
      </c>
      <c r="P99" s="16">
        <f>IRR(P85:P95)</f>
        <v>0.12804985170558858</v>
      </c>
      <c r="Q99" s="16">
        <f t="shared" ref="Q99:R99" si="21">IRR(Q85:Q95)</f>
        <v>0.13036058324894739</v>
      </c>
      <c r="R99" s="16">
        <f t="shared" si="21"/>
        <v>0.12427776761849363</v>
      </c>
      <c r="T99" s="13" t="s">
        <v>8</v>
      </c>
      <c r="U99" s="16">
        <f>IRR(U85:U95)</f>
        <v>0.18831474319583719</v>
      </c>
      <c r="V99" s="16">
        <f t="shared" ref="V99" si="22">IRR(V85:V95)</f>
        <v>0.13867662593823193</v>
      </c>
      <c r="X99" s="13" t="s">
        <v>8</v>
      </c>
      <c r="Y99" s="16">
        <f>IRR(Y85:Y95)</f>
        <v>0.14548441281826041</v>
      </c>
    </row>
    <row r="101" spans="1:25" x14ac:dyDescent="0.25">
      <c r="A101" s="51" t="s">
        <v>70</v>
      </c>
      <c r="B101" s="42" t="s">
        <v>1</v>
      </c>
      <c r="C101" s="47" t="s">
        <v>2</v>
      </c>
      <c r="D101" s="48"/>
      <c r="E101" s="47" t="s">
        <v>3</v>
      </c>
      <c r="F101" s="48"/>
      <c r="G101" s="47" t="s">
        <v>4</v>
      </c>
      <c r="H101" s="48"/>
      <c r="I101" s="47" t="s">
        <v>5</v>
      </c>
      <c r="J101" s="48"/>
      <c r="K101" s="47" t="s">
        <v>6</v>
      </c>
      <c r="L101" s="48"/>
    </row>
    <row r="102" spans="1:25" x14ac:dyDescent="0.25">
      <c r="B102" s="42"/>
      <c r="C102" s="30" t="s">
        <v>16</v>
      </c>
      <c r="D102" s="30" t="s">
        <v>17</v>
      </c>
      <c r="E102" s="30" t="s">
        <v>16</v>
      </c>
      <c r="F102" s="30" t="s">
        <v>17</v>
      </c>
      <c r="G102" s="30" t="s">
        <v>16</v>
      </c>
      <c r="H102" s="30" t="s">
        <v>17</v>
      </c>
      <c r="I102" s="30" t="s">
        <v>16</v>
      </c>
      <c r="J102" s="30" t="s">
        <v>17</v>
      </c>
      <c r="K102" s="30" t="s">
        <v>16</v>
      </c>
      <c r="L102" s="30" t="s">
        <v>17</v>
      </c>
    </row>
    <row r="103" spans="1:25" x14ac:dyDescent="0.25">
      <c r="B103" s="27">
        <v>0</v>
      </c>
      <c r="C103" s="25">
        <f>C85</f>
        <v>-1500000</v>
      </c>
      <c r="D103" s="22">
        <f>C103</f>
        <v>-1500000</v>
      </c>
      <c r="E103" s="26">
        <f>D85</f>
        <v>-1900000</v>
      </c>
      <c r="F103" s="22">
        <f>E103</f>
        <v>-1900000</v>
      </c>
      <c r="G103" s="22">
        <f>E85</f>
        <v>-600000</v>
      </c>
      <c r="H103" s="22">
        <f>G103</f>
        <v>-600000</v>
      </c>
      <c r="I103" s="22">
        <f>F85</f>
        <v>-500000</v>
      </c>
      <c r="J103" s="22">
        <f>I103</f>
        <v>-500000</v>
      </c>
      <c r="K103" s="22">
        <f>G85</f>
        <v>-900000</v>
      </c>
      <c r="L103" s="22">
        <f>K103</f>
        <v>-900000</v>
      </c>
    </row>
    <row r="104" spans="1:25" x14ac:dyDescent="0.25">
      <c r="B104" s="27">
        <v>1</v>
      </c>
      <c r="C104" s="25">
        <f>C86</f>
        <v>280000</v>
      </c>
      <c r="D104" s="22">
        <f t="shared" ref="D104:D113" si="23">D103+C104</f>
        <v>-1220000</v>
      </c>
      <c r="E104" s="26">
        <f>D86</f>
        <v>300000</v>
      </c>
      <c r="F104" s="22">
        <f>F103+E104</f>
        <v>-1600000</v>
      </c>
      <c r="G104" s="22">
        <f>E86</f>
        <v>200000</v>
      </c>
      <c r="H104" s="22">
        <f>H103+G104</f>
        <v>-400000</v>
      </c>
      <c r="I104" s="22">
        <f>F86</f>
        <v>350000</v>
      </c>
      <c r="J104" s="22">
        <f>J103+I104</f>
        <v>-150000</v>
      </c>
      <c r="K104" s="22">
        <f>G86</f>
        <v>200000</v>
      </c>
      <c r="L104" s="22">
        <f>L103+K104</f>
        <v>-700000</v>
      </c>
    </row>
    <row r="105" spans="1:25" x14ac:dyDescent="0.25">
      <c r="B105" s="27">
        <v>2</v>
      </c>
      <c r="C105" s="25">
        <f>C87</f>
        <v>303000</v>
      </c>
      <c r="D105" s="22">
        <f t="shared" si="23"/>
        <v>-917000</v>
      </c>
      <c r="E105" s="26">
        <f>D87</f>
        <v>322000</v>
      </c>
      <c r="F105" s="22">
        <f t="shared" ref="F105:F112" si="24">F104+E105</f>
        <v>-1278000</v>
      </c>
      <c r="G105" s="22">
        <f>E87</f>
        <v>200000</v>
      </c>
      <c r="H105" s="22">
        <f t="shared" ref="H105:H108" si="25">H104+G105</f>
        <v>-200000</v>
      </c>
      <c r="I105" s="22">
        <v>300000</v>
      </c>
      <c r="J105" s="22">
        <f t="shared" ref="J105" si="26">J104+I105</f>
        <v>150000</v>
      </c>
      <c r="K105" s="22">
        <f>G87</f>
        <v>250000</v>
      </c>
      <c r="L105" s="22">
        <f t="shared" ref="L105:L108" si="27">L104+K105</f>
        <v>-450000</v>
      </c>
    </row>
    <row r="106" spans="1:25" x14ac:dyDescent="0.25">
      <c r="B106" s="27">
        <v>3</v>
      </c>
      <c r="C106" s="25">
        <f>C88</f>
        <v>326000</v>
      </c>
      <c r="D106" s="22">
        <f t="shared" si="23"/>
        <v>-591000</v>
      </c>
      <c r="E106" s="26">
        <f>D88</f>
        <v>344000</v>
      </c>
      <c r="F106" s="22">
        <f t="shared" si="24"/>
        <v>-934000</v>
      </c>
      <c r="G106" s="22">
        <f>E88</f>
        <v>200000</v>
      </c>
      <c r="H106" s="22">
        <f t="shared" si="25"/>
        <v>0</v>
      </c>
      <c r="K106" s="22">
        <f>G88</f>
        <v>300000</v>
      </c>
      <c r="L106" s="22">
        <f t="shared" si="27"/>
        <v>-150000</v>
      </c>
    </row>
    <row r="107" spans="1:25" x14ac:dyDescent="0.25">
      <c r="B107" s="27">
        <v>4</v>
      </c>
      <c r="C107" s="25">
        <f>C89</f>
        <v>349000</v>
      </c>
      <c r="D107" s="22">
        <f t="shared" si="23"/>
        <v>-242000</v>
      </c>
      <c r="E107" s="26">
        <f>D89</f>
        <v>366000</v>
      </c>
      <c r="F107" s="22">
        <f t="shared" si="24"/>
        <v>-568000</v>
      </c>
      <c r="G107" s="22">
        <f>E89</f>
        <v>200000</v>
      </c>
      <c r="H107" s="22">
        <f t="shared" si="25"/>
        <v>200000</v>
      </c>
      <c r="K107" s="22">
        <f>G89</f>
        <v>350000</v>
      </c>
      <c r="L107" s="22">
        <f t="shared" si="27"/>
        <v>200000</v>
      </c>
    </row>
    <row r="108" spans="1:25" x14ac:dyDescent="0.25">
      <c r="B108" s="27">
        <v>5</v>
      </c>
      <c r="C108" s="25">
        <f>C90</f>
        <v>372000</v>
      </c>
      <c r="D108" s="22">
        <f t="shared" si="23"/>
        <v>130000</v>
      </c>
      <c r="E108" s="26">
        <f>D90</f>
        <v>388000</v>
      </c>
      <c r="F108" s="22">
        <f>F107+E108</f>
        <v>-180000</v>
      </c>
      <c r="G108" s="22">
        <v>200000</v>
      </c>
      <c r="H108" s="22">
        <f t="shared" si="25"/>
        <v>400000</v>
      </c>
      <c r="K108" s="22">
        <v>400000</v>
      </c>
      <c r="L108" s="22">
        <f t="shared" si="27"/>
        <v>600000</v>
      </c>
    </row>
    <row r="109" spans="1:25" x14ac:dyDescent="0.25">
      <c r="B109" s="27">
        <v>6</v>
      </c>
      <c r="C109" s="25">
        <f>C91</f>
        <v>395000</v>
      </c>
      <c r="D109" s="22">
        <f t="shared" si="23"/>
        <v>525000</v>
      </c>
      <c r="E109" s="26">
        <f>D91</f>
        <v>410000</v>
      </c>
      <c r="F109" s="22">
        <f>F108+E109</f>
        <v>230000</v>
      </c>
    </row>
    <row r="110" spans="1:25" x14ac:dyDescent="0.25">
      <c r="B110" s="27">
        <v>7</v>
      </c>
      <c r="C110" s="25">
        <f>C92</f>
        <v>418000</v>
      </c>
      <c r="D110" s="22">
        <f t="shared" si="23"/>
        <v>943000</v>
      </c>
      <c r="E110" s="26">
        <f>D92</f>
        <v>432000</v>
      </c>
      <c r="F110" s="22">
        <f t="shared" si="24"/>
        <v>662000</v>
      </c>
    </row>
    <row r="111" spans="1:25" x14ac:dyDescent="0.25">
      <c r="B111" s="27">
        <v>8</v>
      </c>
      <c r="C111" s="25">
        <f>C93</f>
        <v>441000</v>
      </c>
      <c r="D111" s="22">
        <f t="shared" si="23"/>
        <v>1384000</v>
      </c>
      <c r="E111" s="26">
        <f>D93</f>
        <v>454000</v>
      </c>
      <c r="F111" s="22">
        <f t="shared" si="24"/>
        <v>1116000</v>
      </c>
    </row>
    <row r="112" spans="1:25" x14ac:dyDescent="0.25">
      <c r="B112" s="27">
        <v>9</v>
      </c>
      <c r="C112" s="25">
        <f>C94</f>
        <v>464000</v>
      </c>
      <c r="D112" s="22">
        <f t="shared" si="23"/>
        <v>1848000</v>
      </c>
      <c r="E112" s="26">
        <f>D94</f>
        <v>476000</v>
      </c>
      <c r="F112" s="22">
        <f t="shared" si="24"/>
        <v>1592000</v>
      </c>
    </row>
    <row r="113" spans="1:17" x14ac:dyDescent="0.25">
      <c r="B113" s="27">
        <v>10</v>
      </c>
      <c r="C113" s="25">
        <f>C95</f>
        <v>487000</v>
      </c>
      <c r="D113" s="22">
        <f t="shared" si="23"/>
        <v>2335000</v>
      </c>
      <c r="E113" s="26">
        <f>D95</f>
        <v>498000</v>
      </c>
      <c r="F113" s="22">
        <f>F112+E113</f>
        <v>2090000</v>
      </c>
    </row>
    <row r="115" spans="1:17" x14ac:dyDescent="0.25">
      <c r="C115" s="22">
        <f>C108</f>
        <v>372000</v>
      </c>
      <c r="D115" s="60">
        <v>360</v>
      </c>
      <c r="E115" s="22">
        <f>E109</f>
        <v>410000</v>
      </c>
      <c r="F115" s="72">
        <v>360</v>
      </c>
      <c r="G115" s="22">
        <f>G106</f>
        <v>200000</v>
      </c>
      <c r="H115" s="60">
        <v>360</v>
      </c>
      <c r="I115" s="22">
        <f>I105</f>
        <v>300000</v>
      </c>
      <c r="J115" s="60">
        <v>360</v>
      </c>
      <c r="K115" s="22">
        <f>K107</f>
        <v>350000</v>
      </c>
      <c r="L115" s="60">
        <v>360</v>
      </c>
    </row>
    <row r="116" spans="1:17" x14ac:dyDescent="0.25">
      <c r="C116" s="22">
        <f>ABS(D107)</f>
        <v>242000</v>
      </c>
      <c r="D116" s="73">
        <f>(D115*C116)/C115</f>
        <v>234.19354838709677</v>
      </c>
      <c r="E116" s="22">
        <f>ABS(F108)</f>
        <v>180000</v>
      </c>
      <c r="F116" s="73">
        <f>(E116*F115)/E115</f>
        <v>158.04878048780489</v>
      </c>
      <c r="G116" s="22">
        <f>ABS(H105)</f>
        <v>200000</v>
      </c>
      <c r="H116" s="60">
        <f>(G116*H115)/G115</f>
        <v>360</v>
      </c>
      <c r="I116" s="22">
        <f>J105</f>
        <v>150000</v>
      </c>
      <c r="J116" s="60">
        <f>(I116*J115)/I115</f>
        <v>180</v>
      </c>
      <c r="K116" s="22">
        <f>ABS(L106)</f>
        <v>150000</v>
      </c>
      <c r="L116" s="73">
        <f>(K116*L115)/K115</f>
        <v>154.28571428571428</v>
      </c>
    </row>
    <row r="117" spans="1:17" x14ac:dyDescent="0.25">
      <c r="C117" s="60"/>
      <c r="D117" s="74" t="s">
        <v>30</v>
      </c>
      <c r="E117" s="75"/>
      <c r="F117" s="74" t="s">
        <v>65</v>
      </c>
      <c r="G117" s="75"/>
      <c r="H117" s="74" t="s">
        <v>68</v>
      </c>
      <c r="I117" s="75"/>
      <c r="J117" s="74" t="s">
        <v>67</v>
      </c>
      <c r="K117" s="75"/>
      <c r="L117" s="74" t="s">
        <v>33</v>
      </c>
      <c r="N117" s="9"/>
      <c r="O117" s="9"/>
    </row>
    <row r="118" spans="1:17" x14ac:dyDescent="0.25">
      <c r="C118" s="76" t="s">
        <v>31</v>
      </c>
      <c r="D118" s="77"/>
      <c r="E118" s="76" t="s">
        <v>66</v>
      </c>
      <c r="F118" s="77"/>
      <c r="G118" s="76" t="s">
        <v>32</v>
      </c>
      <c r="H118" s="77"/>
      <c r="I118" s="76" t="s">
        <v>69</v>
      </c>
      <c r="J118" s="77"/>
      <c r="K118" s="76" t="s">
        <v>34</v>
      </c>
      <c r="L118" s="77"/>
    </row>
    <row r="119" spans="1:17" x14ac:dyDescent="0.25">
      <c r="C119" s="77"/>
      <c r="D119" s="77"/>
      <c r="E119" s="77"/>
      <c r="F119" s="77"/>
      <c r="G119" s="77"/>
      <c r="H119" s="77"/>
      <c r="I119" s="77"/>
      <c r="J119" s="77"/>
      <c r="K119" s="77"/>
      <c r="L119" s="77"/>
    </row>
    <row r="121" spans="1:17" x14ac:dyDescent="0.25">
      <c r="B121" s="19" t="s">
        <v>0</v>
      </c>
      <c r="C121" s="19"/>
      <c r="D121" s="45">
        <v>0.19</v>
      </c>
      <c r="E121" s="45"/>
    </row>
    <row r="122" spans="1:17" x14ac:dyDescent="0.25">
      <c r="B122" s="1"/>
      <c r="C122" s="1"/>
      <c r="D122" s="10"/>
      <c r="E122" s="10"/>
    </row>
    <row r="123" spans="1:17" x14ac:dyDescent="0.25">
      <c r="A123" s="51" t="s">
        <v>71</v>
      </c>
      <c r="B123" s="42" t="s">
        <v>1</v>
      </c>
      <c r="C123" s="47" t="s">
        <v>2</v>
      </c>
      <c r="D123" s="49"/>
      <c r="E123" s="49"/>
      <c r="F123" s="47" t="s">
        <v>3</v>
      </c>
      <c r="G123" s="49"/>
      <c r="H123" s="49"/>
      <c r="I123" s="47" t="s">
        <v>4</v>
      </c>
      <c r="J123" s="49"/>
      <c r="K123" s="49"/>
      <c r="L123" s="47" t="s">
        <v>5</v>
      </c>
      <c r="M123" s="49"/>
      <c r="N123" s="49"/>
      <c r="O123" s="47" t="s">
        <v>6</v>
      </c>
      <c r="P123" s="49"/>
      <c r="Q123" s="49"/>
    </row>
    <row r="124" spans="1:17" ht="45" x14ac:dyDescent="0.25">
      <c r="B124" s="42"/>
      <c r="C124" s="31" t="s">
        <v>16</v>
      </c>
      <c r="D124" s="32" t="s">
        <v>35</v>
      </c>
      <c r="E124" s="31" t="s">
        <v>17</v>
      </c>
      <c r="F124" s="31" t="s">
        <v>16</v>
      </c>
      <c r="G124" s="32" t="s">
        <v>35</v>
      </c>
      <c r="H124" s="31" t="s">
        <v>17</v>
      </c>
      <c r="I124" s="31" t="s">
        <v>16</v>
      </c>
      <c r="J124" s="32" t="s">
        <v>35</v>
      </c>
      <c r="K124" s="31" t="s">
        <v>17</v>
      </c>
      <c r="L124" s="31" t="s">
        <v>16</v>
      </c>
      <c r="M124" s="32" t="s">
        <v>35</v>
      </c>
      <c r="N124" s="31" t="s">
        <v>17</v>
      </c>
      <c r="O124" s="31" t="s">
        <v>16</v>
      </c>
      <c r="P124" s="32" t="s">
        <v>35</v>
      </c>
      <c r="Q124" s="31" t="s">
        <v>17</v>
      </c>
    </row>
    <row r="125" spans="1:17" x14ac:dyDescent="0.25">
      <c r="B125" s="27">
        <v>0</v>
      </c>
      <c r="C125" s="25">
        <f>C103</f>
        <v>-1500000</v>
      </c>
      <c r="D125" s="22">
        <f>C125</f>
        <v>-1500000</v>
      </c>
      <c r="E125" s="26">
        <f>D125</f>
        <v>-1500000</v>
      </c>
      <c r="F125" s="25">
        <f>E103</f>
        <v>-1900000</v>
      </c>
      <c r="G125" s="22">
        <f>F125</f>
        <v>-1900000</v>
      </c>
      <c r="H125" s="26">
        <f>G125</f>
        <v>-1900000</v>
      </c>
      <c r="I125" s="25">
        <f>G103</f>
        <v>-600000</v>
      </c>
      <c r="J125" s="22">
        <f>I125</f>
        <v>-600000</v>
      </c>
      <c r="K125" s="26">
        <f>J125</f>
        <v>-600000</v>
      </c>
      <c r="L125" s="25">
        <f>I103</f>
        <v>-500000</v>
      </c>
      <c r="M125" s="22">
        <f>L125</f>
        <v>-500000</v>
      </c>
      <c r="N125" s="26">
        <f>M125</f>
        <v>-500000</v>
      </c>
      <c r="O125" s="25">
        <f>K103</f>
        <v>-900000</v>
      </c>
      <c r="P125" s="22">
        <f>O125</f>
        <v>-900000</v>
      </c>
      <c r="Q125" s="26">
        <f>P125</f>
        <v>-900000</v>
      </c>
    </row>
    <row r="126" spans="1:17" x14ac:dyDescent="0.25">
      <c r="B126" s="27">
        <v>1</v>
      </c>
      <c r="C126" s="25">
        <f>C104</f>
        <v>280000</v>
      </c>
      <c r="D126" s="22">
        <f>C126/POWER(1.19,1)</f>
        <v>235294.11764705883</v>
      </c>
      <c r="E126" s="26">
        <f t="shared" ref="E126:E135" si="28">E125+D126</f>
        <v>-1264705.8823529412</v>
      </c>
      <c r="F126" s="25">
        <f>E104</f>
        <v>300000</v>
      </c>
      <c r="G126" s="22">
        <f>F126/POWER(1.19,1)</f>
        <v>252100.84033613445</v>
      </c>
      <c r="H126" s="26">
        <f t="shared" ref="H126:H135" si="29">H125+G126</f>
        <v>-1647899.1596638656</v>
      </c>
      <c r="I126" s="25">
        <f>G104</f>
        <v>200000</v>
      </c>
      <c r="J126" s="22">
        <f>I126/POWER(1.19,1)</f>
        <v>168067.22689075631</v>
      </c>
      <c r="K126" s="26">
        <f t="shared" ref="K126:K130" si="30">K125+J126</f>
        <v>-431932.77310924372</v>
      </c>
      <c r="L126" s="25">
        <f>I104</f>
        <v>350000</v>
      </c>
      <c r="M126" s="22">
        <f>L126/POWER(1.19,1)</f>
        <v>294117.64705882355</v>
      </c>
      <c r="N126" s="26">
        <f t="shared" ref="N126:N127" si="31">N125+M126</f>
        <v>-205882.35294117645</v>
      </c>
      <c r="O126" s="25">
        <f>K104</f>
        <v>200000</v>
      </c>
      <c r="P126" s="22">
        <f>O126/POWER(1.19,1)</f>
        <v>168067.22689075631</v>
      </c>
      <c r="Q126" s="26">
        <f t="shared" ref="Q126:Q130" si="32">Q125+P126</f>
        <v>-731932.77310924372</v>
      </c>
    </row>
    <row r="127" spans="1:17" x14ac:dyDescent="0.25">
      <c r="B127" s="27">
        <v>2</v>
      </c>
      <c r="C127" s="25">
        <f>C105</f>
        <v>303000</v>
      </c>
      <c r="D127" s="22">
        <f>C127/POWER(1.19,2)</f>
        <v>213967.94011722336</v>
      </c>
      <c r="E127" s="26">
        <f t="shared" si="28"/>
        <v>-1050737.9422357178</v>
      </c>
      <c r="F127" s="25">
        <f>E105</f>
        <v>322000</v>
      </c>
      <c r="G127" s="22">
        <f>F127/POWER(1.19,2)</f>
        <v>227385.07167572912</v>
      </c>
      <c r="H127" s="26">
        <f t="shared" si="29"/>
        <v>-1420514.0879881363</v>
      </c>
      <c r="I127" s="25">
        <f>G105</f>
        <v>200000</v>
      </c>
      <c r="J127" s="22">
        <f>I127/POWER(1.19,2)</f>
        <v>141232.96377374479</v>
      </c>
      <c r="K127" s="26">
        <f t="shared" si="30"/>
        <v>-290699.80933549895</v>
      </c>
      <c r="L127" s="25">
        <f>I105</f>
        <v>300000</v>
      </c>
      <c r="M127" s="22">
        <f>L127/POWER(1.19,2)</f>
        <v>211849.4456606172</v>
      </c>
      <c r="N127" s="26">
        <f t="shared" si="31"/>
        <v>5967.0927194407559</v>
      </c>
      <c r="O127" s="25">
        <f>K105</f>
        <v>250000</v>
      </c>
      <c r="P127" s="22">
        <f>O127/POWER(1.19,2)</f>
        <v>176541.20471718101</v>
      </c>
      <c r="Q127" s="26">
        <f t="shared" si="32"/>
        <v>-555391.56839206268</v>
      </c>
    </row>
    <row r="128" spans="1:17" x14ac:dyDescent="0.25">
      <c r="B128" s="27">
        <v>3</v>
      </c>
      <c r="C128" s="25">
        <f>C106</f>
        <v>326000</v>
      </c>
      <c r="D128" s="22">
        <f>C128/POWER(1.19,3)</f>
        <v>193453.55542117986</v>
      </c>
      <c r="E128" s="26">
        <f t="shared" si="28"/>
        <v>-857284.38681453792</v>
      </c>
      <c r="F128" s="25">
        <f>E106</f>
        <v>344000</v>
      </c>
      <c r="G128" s="22">
        <f>F128/POWER(1.19,3)</f>
        <v>204135.04007633703</v>
      </c>
      <c r="H128" s="26">
        <f t="shared" si="29"/>
        <v>-1216379.0479117993</v>
      </c>
      <c r="I128" s="25">
        <f>G106</f>
        <v>200000</v>
      </c>
      <c r="J128" s="22">
        <f>I128/POWER(1.19,3)</f>
        <v>118683.16283507967</v>
      </c>
      <c r="K128" s="26">
        <f t="shared" si="30"/>
        <v>-172016.6465004193</v>
      </c>
      <c r="O128" s="25">
        <f>K106</f>
        <v>300000</v>
      </c>
      <c r="P128" s="22">
        <f>O128/POWER(1.19,3)</f>
        <v>178024.74425261951</v>
      </c>
      <c r="Q128" s="26">
        <f t="shared" si="32"/>
        <v>-377366.82413944317</v>
      </c>
    </row>
    <row r="129" spans="1:17" x14ac:dyDescent="0.25">
      <c r="B129" s="27">
        <v>4</v>
      </c>
      <c r="C129" s="25">
        <f>C107</f>
        <v>349000</v>
      </c>
      <c r="D129" s="22">
        <f>C129/POWER(1.19,4)</f>
        <v>174035.39424135632</v>
      </c>
      <c r="E129" s="26">
        <f t="shared" si="28"/>
        <v>-683248.99257318163</v>
      </c>
      <c r="F129" s="25">
        <f>E107</f>
        <v>366000</v>
      </c>
      <c r="G129" s="22">
        <f>F129/POWER(1.19,4)</f>
        <v>182512.76301529058</v>
      </c>
      <c r="H129" s="26">
        <f t="shared" si="29"/>
        <v>-1033866.2848965087</v>
      </c>
      <c r="I129" s="25">
        <f>G107</f>
        <v>200000</v>
      </c>
      <c r="J129" s="22">
        <f>I129/POWER(1.19,4)</f>
        <v>99733.75028157956</v>
      </c>
      <c r="K129" s="26">
        <f t="shared" si="30"/>
        <v>-72282.896218839742</v>
      </c>
      <c r="O129" s="25">
        <f>K107</f>
        <v>350000</v>
      </c>
      <c r="P129" s="22">
        <f>O129/POWER(1.19,4)</f>
        <v>174534.06299276423</v>
      </c>
      <c r="Q129" s="26">
        <f t="shared" si="32"/>
        <v>-202832.76114667894</v>
      </c>
    </row>
    <row r="130" spans="1:17" x14ac:dyDescent="0.25">
      <c r="B130" s="27">
        <v>5</v>
      </c>
      <c r="C130" s="25">
        <f>C108</f>
        <v>372000</v>
      </c>
      <c r="D130" s="22">
        <f>C130/POWER(1.19,5)</f>
        <v>155886.36598633442</v>
      </c>
      <c r="E130" s="26">
        <f t="shared" si="28"/>
        <v>-527362.62658684724</v>
      </c>
      <c r="F130" s="25">
        <f>E108</f>
        <v>388000</v>
      </c>
      <c r="G130" s="22">
        <f>F130/POWER(1.19,5)</f>
        <v>162591.15592123053</v>
      </c>
      <c r="H130" s="26">
        <f t="shared" si="29"/>
        <v>-871275.12897527812</v>
      </c>
      <c r="I130" s="25">
        <f>G108</f>
        <v>200000</v>
      </c>
      <c r="J130" s="22">
        <f>I130/POWER(1.19,5)</f>
        <v>83809.874186201312</v>
      </c>
      <c r="K130" s="26">
        <f t="shared" si="30"/>
        <v>11526.97796736157</v>
      </c>
      <c r="O130" s="25">
        <f>K108</f>
        <v>400000</v>
      </c>
      <c r="P130" s="22">
        <f>O130/POWER(1.19,5)</f>
        <v>167619.74837240262</v>
      </c>
      <c r="Q130" s="26">
        <f t="shared" si="32"/>
        <v>-35213.012774276314</v>
      </c>
    </row>
    <row r="131" spans="1:17" x14ac:dyDescent="0.25">
      <c r="B131" s="27">
        <v>6</v>
      </c>
      <c r="C131" s="25">
        <f>C109</f>
        <v>395000</v>
      </c>
      <c r="D131" s="22">
        <f>C131/POWER(1.19,6)</f>
        <v>139096.2197628131</v>
      </c>
      <c r="E131" s="26">
        <f t="shared" si="28"/>
        <v>-388266.40682403417</v>
      </c>
      <c r="F131" s="25">
        <f>E109</f>
        <v>410000</v>
      </c>
      <c r="G131" s="22">
        <f>F131/POWER(1.19,6)</f>
        <v>144378.35469051488</v>
      </c>
      <c r="H131" s="26">
        <f t="shared" si="29"/>
        <v>-726896.77428476326</v>
      </c>
    </row>
    <row r="132" spans="1:17" x14ac:dyDescent="0.25">
      <c r="B132" s="27">
        <v>7</v>
      </c>
      <c r="C132" s="25">
        <f>C110</f>
        <v>418000</v>
      </c>
      <c r="D132" s="22">
        <f>C132/POWER(1.19,7)</f>
        <v>123693.69186438863</v>
      </c>
      <c r="E132" s="26">
        <f t="shared" si="28"/>
        <v>-264572.71495964553</v>
      </c>
      <c r="F132" s="25">
        <f>E110</f>
        <v>432000</v>
      </c>
      <c r="G132" s="22">
        <f>F132/POWER(1.19,7)</f>
        <v>127836.54278807629</v>
      </c>
      <c r="H132" s="26">
        <f t="shared" si="29"/>
        <v>-599060.23149668693</v>
      </c>
    </row>
    <row r="133" spans="1:17" x14ac:dyDescent="0.25">
      <c r="B133" s="27">
        <v>8</v>
      </c>
      <c r="C133" s="25">
        <f>C111</f>
        <v>441000</v>
      </c>
      <c r="D133" s="22">
        <f>C133/POWER(1.19,8)</f>
        <v>109663.70092114387</v>
      </c>
      <c r="E133" s="26">
        <f t="shared" si="28"/>
        <v>-154909.01403850166</v>
      </c>
      <c r="F133" s="25">
        <f>E111</f>
        <v>454000</v>
      </c>
      <c r="G133" s="22">
        <f>F133/POWER(1.19,8)</f>
        <v>112896.41772834312</v>
      </c>
      <c r="H133" s="26">
        <f t="shared" si="29"/>
        <v>-486163.81376834383</v>
      </c>
    </row>
    <row r="134" spans="1:17" x14ac:dyDescent="0.25">
      <c r="B134" s="27">
        <v>9</v>
      </c>
      <c r="C134" s="25">
        <f>C112</f>
        <v>464000</v>
      </c>
      <c r="D134" s="22">
        <f>C134/POWER(1.19,9)</f>
        <v>96960.607533319533</v>
      </c>
      <c r="E134" s="26">
        <f t="shared" si="28"/>
        <v>-57948.406505182124</v>
      </c>
      <c r="F134" s="25">
        <f>E112</f>
        <v>476000</v>
      </c>
      <c r="G134" s="22">
        <f>F134/POWER(1.19,9)</f>
        <v>99468.209452284689</v>
      </c>
      <c r="H134" s="26">
        <f t="shared" si="29"/>
        <v>-386695.60431605915</v>
      </c>
    </row>
    <row r="135" spans="1:17" x14ac:dyDescent="0.25">
      <c r="B135" s="27">
        <v>10</v>
      </c>
      <c r="C135" s="25">
        <f>C113</f>
        <v>487000</v>
      </c>
      <c r="D135" s="22">
        <f>C135/POWER(1.19,10)</f>
        <v>85518.356760226408</v>
      </c>
      <c r="E135" s="26">
        <f t="shared" si="28"/>
        <v>27569.950255044285</v>
      </c>
      <c r="F135" s="25">
        <f>E113</f>
        <v>498000</v>
      </c>
      <c r="G135" s="22">
        <f>F135/POWER(1.19,10)</f>
        <v>87449.982888280792</v>
      </c>
      <c r="H135" s="26">
        <f t="shared" si="29"/>
        <v>-299245.62142777839</v>
      </c>
    </row>
    <row r="137" spans="1:17" x14ac:dyDescent="0.25">
      <c r="D137" s="22">
        <f>D135</f>
        <v>85518.356760226408</v>
      </c>
      <c r="E137" s="60">
        <v>360</v>
      </c>
      <c r="G137" s="1"/>
      <c r="J137" s="22">
        <f>J130</f>
        <v>83809.874186201312</v>
      </c>
      <c r="K137" s="60">
        <v>360</v>
      </c>
      <c r="M137" s="22">
        <f>M127</f>
        <v>211849.4456606172</v>
      </c>
      <c r="N137" s="60">
        <v>360</v>
      </c>
      <c r="P137" s="1"/>
    </row>
    <row r="138" spans="1:17" x14ac:dyDescent="0.25">
      <c r="D138" s="22">
        <f>ABS(E134)</f>
        <v>57948.406505182124</v>
      </c>
      <c r="E138" s="73">
        <f>(E137*D138)/D137</f>
        <v>243.94091668945597</v>
      </c>
      <c r="G138" s="1"/>
      <c r="H138" s="1"/>
      <c r="J138" s="22">
        <f>ABS(K129)</f>
        <v>72282.896218839742</v>
      </c>
      <c r="K138" s="73">
        <f>(K137*J138)/J137</f>
        <v>310.48659709200012</v>
      </c>
      <c r="M138" s="22">
        <f>ABS(N126)</f>
        <v>205882.35294117645</v>
      </c>
      <c r="N138" s="73">
        <f>(N137*M138)/M137</f>
        <v>349.85999999999996</v>
      </c>
      <c r="P138" s="1"/>
      <c r="Q138" s="1"/>
    </row>
    <row r="139" spans="1:17" x14ac:dyDescent="0.25">
      <c r="D139" s="60"/>
      <c r="E139" s="74" t="s">
        <v>36</v>
      </c>
      <c r="H139" s="29"/>
      <c r="J139" s="60"/>
      <c r="K139" s="74" t="s">
        <v>72</v>
      </c>
      <c r="M139" s="60"/>
      <c r="N139" s="74" t="s">
        <v>74</v>
      </c>
      <c r="Q139" s="29"/>
    </row>
    <row r="140" spans="1:17" ht="15" customHeight="1" x14ac:dyDescent="0.25">
      <c r="D140" s="76" t="s">
        <v>37</v>
      </c>
      <c r="E140" s="77"/>
      <c r="G140" s="76" t="s">
        <v>38</v>
      </c>
      <c r="H140" s="77"/>
      <c r="J140" s="76" t="s">
        <v>73</v>
      </c>
      <c r="K140" s="77"/>
      <c r="M140" s="76" t="s">
        <v>75</v>
      </c>
      <c r="N140" s="77"/>
      <c r="P140" s="76" t="s">
        <v>76</v>
      </c>
      <c r="Q140" s="77"/>
    </row>
    <row r="141" spans="1:17" x14ac:dyDescent="0.25">
      <c r="D141" s="77"/>
      <c r="E141" s="77"/>
      <c r="G141" s="77"/>
      <c r="H141" s="77"/>
      <c r="J141" s="77"/>
      <c r="K141" s="77"/>
      <c r="M141" s="77"/>
      <c r="N141" s="77"/>
      <c r="P141" s="77"/>
      <c r="Q141" s="77"/>
    </row>
    <row r="143" spans="1:17" x14ac:dyDescent="0.25">
      <c r="C143" s="24" t="s">
        <v>2</v>
      </c>
      <c r="D143" s="24" t="s">
        <v>3</v>
      </c>
      <c r="E143" s="24" t="s">
        <v>4</v>
      </c>
      <c r="F143" s="24" t="s">
        <v>5</v>
      </c>
      <c r="G143" s="24" t="s">
        <v>6</v>
      </c>
    </row>
    <row r="144" spans="1:17" x14ac:dyDescent="0.25">
      <c r="A144" s="51" t="s">
        <v>77</v>
      </c>
      <c r="B144" s="24" t="s">
        <v>39</v>
      </c>
      <c r="C144" s="25">
        <f>(ABS(C125)*0.19)/(1-POWER(1.19,-10))</f>
        <v>345706.96403448912</v>
      </c>
      <c r="D144" s="25">
        <f>(ABS(F125)*0.19)/(1-POWER(1.19,-10))</f>
        <v>437895.48777701956</v>
      </c>
      <c r="E144" s="25">
        <f>(ABS(I125)*0.19)/(1-POWER(1.19,-5))</f>
        <v>196230.09993584396</v>
      </c>
      <c r="F144" s="25">
        <f>(ABS(L125)*0.19)/(1-POWER(1.19,-2))</f>
        <v>323310.50228310504</v>
      </c>
      <c r="G144" s="25">
        <f>(ABS(O125)*0.19/(1-POWER(1.19,-5)))</f>
        <v>294345.14990376594</v>
      </c>
    </row>
    <row r="145" spans="1:7" x14ac:dyDescent="0.25">
      <c r="A145" s="51"/>
      <c r="B145" s="78"/>
      <c r="C145" s="78"/>
      <c r="D145" s="78"/>
      <c r="E145" s="78"/>
      <c r="F145" s="78"/>
      <c r="G145" s="78"/>
    </row>
    <row r="146" spans="1:7" x14ac:dyDescent="0.25">
      <c r="A146" s="51"/>
      <c r="B146" s="41" t="s">
        <v>1</v>
      </c>
      <c r="C146" s="41" t="s">
        <v>2</v>
      </c>
      <c r="D146" s="41" t="s">
        <v>3</v>
      </c>
      <c r="E146" s="41" t="s">
        <v>4</v>
      </c>
      <c r="F146" s="41" t="s">
        <v>5</v>
      </c>
      <c r="G146" s="41" t="s">
        <v>6</v>
      </c>
    </row>
    <row r="147" spans="1:7" x14ac:dyDescent="0.25">
      <c r="A147" s="51"/>
      <c r="B147" s="18">
        <v>0</v>
      </c>
      <c r="C147" s="15">
        <f>C85</f>
        <v>-1500000</v>
      </c>
      <c r="D147" s="15">
        <f t="shared" ref="D147:G147" si="33">D85</f>
        <v>-1900000</v>
      </c>
      <c r="E147" s="15">
        <f t="shared" si="33"/>
        <v>-600000</v>
      </c>
      <c r="F147" s="15">
        <f t="shared" si="33"/>
        <v>-500000</v>
      </c>
      <c r="G147" s="15">
        <f t="shared" si="33"/>
        <v>-900000</v>
      </c>
    </row>
    <row r="148" spans="1:7" x14ac:dyDescent="0.25">
      <c r="A148" s="51"/>
      <c r="B148" s="18">
        <v>1</v>
      </c>
      <c r="C148" s="15">
        <f t="shared" ref="C148:G157" si="34">C86</f>
        <v>280000</v>
      </c>
      <c r="D148" s="15">
        <f t="shared" si="34"/>
        <v>300000</v>
      </c>
      <c r="E148" s="15">
        <f t="shared" si="34"/>
        <v>200000</v>
      </c>
      <c r="F148" s="15">
        <f t="shared" si="34"/>
        <v>350000</v>
      </c>
      <c r="G148" s="15">
        <f t="shared" si="34"/>
        <v>200000</v>
      </c>
    </row>
    <row r="149" spans="1:7" x14ac:dyDescent="0.25">
      <c r="A149" s="51"/>
      <c r="B149" s="18">
        <v>2</v>
      </c>
      <c r="C149" s="15">
        <f t="shared" si="34"/>
        <v>303000</v>
      </c>
      <c r="D149" s="15">
        <f t="shared" si="34"/>
        <v>322000</v>
      </c>
      <c r="E149" s="15">
        <f t="shared" si="34"/>
        <v>200000</v>
      </c>
      <c r="F149" s="15">
        <f t="shared" si="34"/>
        <v>-200000</v>
      </c>
      <c r="G149" s="15">
        <f t="shared" si="34"/>
        <v>250000</v>
      </c>
    </row>
    <row r="150" spans="1:7" x14ac:dyDescent="0.25">
      <c r="A150" s="51"/>
      <c r="B150" s="18">
        <v>3</v>
      </c>
      <c r="C150" s="15">
        <f t="shared" si="34"/>
        <v>326000</v>
      </c>
      <c r="D150" s="15">
        <f t="shared" si="34"/>
        <v>344000</v>
      </c>
      <c r="E150" s="15">
        <f t="shared" si="34"/>
        <v>200000</v>
      </c>
      <c r="F150" s="15">
        <f t="shared" si="34"/>
        <v>350000</v>
      </c>
      <c r="G150" s="15">
        <f t="shared" si="34"/>
        <v>300000</v>
      </c>
    </row>
    <row r="151" spans="1:7" x14ac:dyDescent="0.25">
      <c r="A151" s="51"/>
      <c r="B151" s="18">
        <v>4</v>
      </c>
      <c r="C151" s="15">
        <f t="shared" si="34"/>
        <v>349000</v>
      </c>
      <c r="D151" s="15">
        <f t="shared" si="34"/>
        <v>366000</v>
      </c>
      <c r="E151" s="15">
        <f t="shared" si="34"/>
        <v>200000</v>
      </c>
      <c r="F151" s="15">
        <f t="shared" si="34"/>
        <v>-200000</v>
      </c>
      <c r="G151" s="15">
        <f t="shared" si="34"/>
        <v>350000</v>
      </c>
    </row>
    <row r="152" spans="1:7" x14ac:dyDescent="0.25">
      <c r="A152" s="51"/>
      <c r="B152" s="18">
        <v>5</v>
      </c>
      <c r="C152" s="15">
        <f t="shared" si="34"/>
        <v>372000</v>
      </c>
      <c r="D152" s="15">
        <f t="shared" si="34"/>
        <v>388000</v>
      </c>
      <c r="E152" s="15">
        <f t="shared" si="34"/>
        <v>-400000</v>
      </c>
      <c r="F152" s="15">
        <f t="shared" si="34"/>
        <v>350000</v>
      </c>
      <c r="G152" s="15">
        <f t="shared" si="34"/>
        <v>-500000</v>
      </c>
    </row>
    <row r="153" spans="1:7" x14ac:dyDescent="0.25">
      <c r="A153" s="51"/>
      <c r="B153" s="18">
        <v>6</v>
      </c>
      <c r="C153" s="15">
        <f t="shared" si="34"/>
        <v>395000</v>
      </c>
      <c r="D153" s="15">
        <f t="shared" si="34"/>
        <v>410000</v>
      </c>
      <c r="E153" s="15">
        <f t="shared" si="34"/>
        <v>200000</v>
      </c>
      <c r="F153" s="15">
        <f t="shared" si="34"/>
        <v>-200000</v>
      </c>
      <c r="G153" s="15">
        <f t="shared" si="34"/>
        <v>200000</v>
      </c>
    </row>
    <row r="154" spans="1:7" x14ac:dyDescent="0.25">
      <c r="A154" s="51"/>
      <c r="B154" s="18">
        <v>7</v>
      </c>
      <c r="C154" s="15">
        <f t="shared" si="34"/>
        <v>418000</v>
      </c>
      <c r="D154" s="15">
        <f t="shared" si="34"/>
        <v>432000</v>
      </c>
      <c r="E154" s="15">
        <f t="shared" si="34"/>
        <v>200000</v>
      </c>
      <c r="F154" s="15">
        <f t="shared" si="34"/>
        <v>350000</v>
      </c>
      <c r="G154" s="15">
        <f t="shared" si="34"/>
        <v>250000</v>
      </c>
    </row>
    <row r="155" spans="1:7" x14ac:dyDescent="0.25">
      <c r="A155" s="51"/>
      <c r="B155" s="18">
        <v>8</v>
      </c>
      <c r="C155" s="15">
        <f t="shared" si="34"/>
        <v>441000</v>
      </c>
      <c r="D155" s="15">
        <f t="shared" si="34"/>
        <v>454000</v>
      </c>
      <c r="E155" s="15">
        <f t="shared" si="34"/>
        <v>200000</v>
      </c>
      <c r="F155" s="15">
        <f t="shared" si="34"/>
        <v>-200000</v>
      </c>
      <c r="G155" s="15">
        <f t="shared" si="34"/>
        <v>300000</v>
      </c>
    </row>
    <row r="156" spans="1:7" x14ac:dyDescent="0.25">
      <c r="A156" s="51"/>
      <c r="B156" s="18">
        <v>9</v>
      </c>
      <c r="C156" s="15">
        <f t="shared" si="34"/>
        <v>464000</v>
      </c>
      <c r="D156" s="15">
        <f t="shared" si="34"/>
        <v>476000</v>
      </c>
      <c r="E156" s="15">
        <f t="shared" si="34"/>
        <v>200000</v>
      </c>
      <c r="F156" s="15">
        <f t="shared" si="34"/>
        <v>350000</v>
      </c>
      <c r="G156" s="15">
        <f t="shared" si="34"/>
        <v>350000</v>
      </c>
    </row>
    <row r="157" spans="1:7" x14ac:dyDescent="0.25">
      <c r="A157" s="51"/>
      <c r="B157" s="18">
        <v>10</v>
      </c>
      <c r="C157" s="15">
        <f t="shared" si="34"/>
        <v>487000</v>
      </c>
      <c r="D157" s="15">
        <f t="shared" si="34"/>
        <v>498000</v>
      </c>
      <c r="E157" s="15">
        <f t="shared" si="34"/>
        <v>200000</v>
      </c>
      <c r="F157" s="15">
        <f t="shared" si="34"/>
        <v>300000</v>
      </c>
      <c r="G157" s="15">
        <f t="shared" si="34"/>
        <v>400000</v>
      </c>
    </row>
    <row r="159" spans="1:7" x14ac:dyDescent="0.25">
      <c r="A159" s="3" t="s">
        <v>78</v>
      </c>
      <c r="B159" s="24" t="s">
        <v>18</v>
      </c>
      <c r="C159" s="24" t="s">
        <v>2</v>
      </c>
      <c r="D159" s="24" t="s">
        <v>3</v>
      </c>
      <c r="E159" s="24" t="s">
        <v>4</v>
      </c>
      <c r="F159" s="24" t="s">
        <v>5</v>
      </c>
      <c r="G159" s="24" t="s">
        <v>6</v>
      </c>
    </row>
    <row r="160" spans="1:7" x14ac:dyDescent="0.25">
      <c r="B160" s="23">
        <v>0.05</v>
      </c>
      <c r="C160" s="22">
        <f>NPV($B$160,C86:C95)+C85</f>
        <v>1390082.8813092676</v>
      </c>
      <c r="D160" s="22">
        <f>NPV($B$160,D86:D95)+D85</f>
        <v>1112865.5320174191</v>
      </c>
      <c r="E160" s="22">
        <f>NPV($B$160,E86:E95)+E85</f>
        <v>474231.28595588682</v>
      </c>
      <c r="F160" s="22">
        <f>NPV($B$160,F86:F95)+F85</f>
        <v>437878.87098426034</v>
      </c>
      <c r="G160" s="22">
        <f>NPV($B$160,G86:G95)+G85</f>
        <v>673711.26515406929</v>
      </c>
    </row>
    <row r="161" spans="2:7" x14ac:dyDescent="0.25">
      <c r="B161" s="23">
        <v>0.1</v>
      </c>
      <c r="C161" s="22">
        <f>NPV($B$161,C86:C95)+C85</f>
        <v>746979.65822146367</v>
      </c>
      <c r="D161" s="22">
        <f>NPV($B$161,D86:D95)+D85</f>
        <v>446979.65822146367</v>
      </c>
      <c r="E161" s="22">
        <f>NPV($B$161,E86:E95)+E85</f>
        <v>256360.62730544305</v>
      </c>
      <c r="F161" s="22">
        <f>NPV($B$161,F86:F95)+F85</f>
        <v>234078.74688398757</v>
      </c>
      <c r="G161" s="22">
        <f>NPV($B$161,G86:G95)+G85</f>
        <v>326206.25201832037</v>
      </c>
    </row>
    <row r="162" spans="2:7" x14ac:dyDescent="0.25">
      <c r="B162" s="23">
        <f>12%</f>
        <v>0.12</v>
      </c>
      <c r="C162" s="22">
        <f>NPV($B$162,C148:C157)+C147</f>
        <v>547906.49160162243</v>
      </c>
      <c r="D162" s="22">
        <f t="shared" ref="D162:G162" si="35">NPV($B$162,D148:D157)+D147</f>
        <v>240656.86331564048</v>
      </c>
      <c r="E162" s="22">
        <f t="shared" si="35"/>
        <v>189588.49225101294</v>
      </c>
      <c r="F162" s="22">
        <f t="shared" si="35"/>
        <v>172704.93030236952</v>
      </c>
      <c r="G162" s="22">
        <f t="shared" si="35"/>
        <v>220703.17172892764</v>
      </c>
    </row>
    <row r="163" spans="2:7" x14ac:dyDescent="0.25">
      <c r="B163" s="21">
        <f>D20</f>
        <v>0.14738085161917169</v>
      </c>
      <c r="C163" s="22">
        <f>NPV($B$163,C148:C157)+C147</f>
        <v>315851.57266287017</v>
      </c>
      <c r="D163" s="22">
        <f t="shared" ref="D163:G163" si="36">NPV($B$163,D148:D157)+D147</f>
        <v>0</v>
      </c>
      <c r="E163" s="22">
        <f t="shared" si="36"/>
        <v>112129.14829731511</v>
      </c>
      <c r="F163" s="22">
        <f t="shared" si="36"/>
        <v>102316.30044591904</v>
      </c>
      <c r="G163" s="22">
        <f t="shared" si="36"/>
        <v>99064.838870142121</v>
      </c>
    </row>
    <row r="164" spans="2:7" x14ac:dyDescent="0.25">
      <c r="B164" s="23">
        <v>0.15</v>
      </c>
      <c r="C164" s="22">
        <f>NPV($B$164,C148:C157)+C147</f>
        <v>295783.18848330551</v>
      </c>
      <c r="D164" s="22">
        <f t="shared" ref="D164:G164" si="37">NPV($B$164,D148:D157)+D147</f>
        <v>-20820.916097179754</v>
      </c>
      <c r="E164" s="22">
        <f t="shared" si="37"/>
        <v>105447.68399187212</v>
      </c>
      <c r="F164" s="22">
        <f t="shared" si="37"/>
        <v>96290.328286738251</v>
      </c>
      <c r="G164" s="22">
        <f t="shared" si="37"/>
        <v>88615.136320202728</v>
      </c>
    </row>
    <row r="165" spans="2:7" x14ac:dyDescent="0.25">
      <c r="B165" s="21">
        <f>G99</f>
        <v>0.17432326005713539</v>
      </c>
      <c r="C165" s="22">
        <f>NPV($B$165,C148:C157)+C147</f>
        <v>124725.22397477529</v>
      </c>
      <c r="D165" s="22">
        <f t="shared" ref="D165:G165" si="38">NPV($B$165,D148:D157)+D147</f>
        <v>-198356.32448344748</v>
      </c>
      <c r="E165" s="22">
        <f t="shared" si="38"/>
        <v>48590.511804454494</v>
      </c>
      <c r="F165" s="22">
        <f t="shared" si="38"/>
        <v>45340.463931471924</v>
      </c>
      <c r="G165" s="22">
        <f t="shared" si="38"/>
        <v>0</v>
      </c>
    </row>
    <row r="166" spans="2:7" x14ac:dyDescent="0.25">
      <c r="B166" s="21">
        <f>C99</f>
        <v>0.19473808422098338</v>
      </c>
      <c r="C166" s="22">
        <f>NPV($B$166,C148:C157)+C147</f>
        <v>1.6298145055770874E-8</v>
      </c>
      <c r="D166" s="22">
        <f t="shared" ref="D166:G166" si="39">NPV($B$166,D148:D157)+D147</f>
        <v>-327883.18158447323</v>
      </c>
      <c r="E166" s="22">
        <f t="shared" si="39"/>
        <v>7215.7213107220596</v>
      </c>
      <c r="F166" s="22">
        <f t="shared" si="39"/>
        <v>8671.7876625304925</v>
      </c>
      <c r="G166" s="22">
        <f t="shared" si="39"/>
        <v>-64101.866102616303</v>
      </c>
    </row>
    <row r="167" spans="2:7" x14ac:dyDescent="0.25">
      <c r="B167" s="21">
        <f>E99</f>
        <v>0.198577097873192</v>
      </c>
      <c r="C167" s="22">
        <f>NPV($B$167,C148:C157)+C147</f>
        <v>-21765.004447432468</v>
      </c>
      <c r="D167" s="22">
        <f t="shared" ref="D167:G167" si="40">NPV($B$167,D148:D157)+D147</f>
        <v>-350493.6334643017</v>
      </c>
      <c r="E167" s="22">
        <f t="shared" si="40"/>
        <v>1.7229467630386353E-8</v>
      </c>
      <c r="F167" s="22">
        <f t="shared" si="40"/>
        <v>2315.5814930204069</v>
      </c>
      <c r="G167" s="22">
        <f t="shared" si="40"/>
        <v>-75244.57171464467</v>
      </c>
    </row>
    <row r="168" spans="2:7" x14ac:dyDescent="0.25">
      <c r="B168" s="21">
        <f>F99</f>
        <v>0.19999999999999973</v>
      </c>
      <c r="C168" s="22">
        <f>NPV($B$168,C148:C157)+C147</f>
        <v>-29704.946530766319</v>
      </c>
      <c r="D168" s="22">
        <f t="shared" ref="D168:G168" si="41">NPV($B$168,D148:D157)+D147</f>
        <v>-358742.58610301255</v>
      </c>
      <c r="E168" s="22">
        <f t="shared" si="41"/>
        <v>-2632.1260997217614</v>
      </c>
      <c r="F168" s="22">
        <f t="shared" si="41"/>
        <v>0</v>
      </c>
      <c r="G168" s="22">
        <f t="shared" si="41"/>
        <v>-79306.319949850207</v>
      </c>
    </row>
    <row r="169" spans="2:7" x14ac:dyDescent="0.25">
      <c r="B169" s="23">
        <v>0.25</v>
      </c>
      <c r="C169" s="22">
        <f>NPV($B$169,C148:C157)+C147</f>
        <v>-270557.03121919977</v>
      </c>
      <c r="D169" s="22">
        <f t="shared" ref="D169:G169" si="42">NPV($B$169,D148:D157)+D147</f>
        <v>-609134.01159679983</v>
      </c>
      <c r="E169" s="22">
        <f t="shared" si="42"/>
        <v>-82507.345919999934</v>
      </c>
      <c r="F169" s="22">
        <f t="shared" si="42"/>
        <v>-69426.452479999978</v>
      </c>
      <c r="G169" s="22">
        <f t="shared" si="42"/>
        <v>-201764.87423999992</v>
      </c>
    </row>
  </sheetData>
  <mergeCells count="38">
    <mergeCell ref="B61:B62"/>
    <mergeCell ref="B78:B79"/>
    <mergeCell ref="J140:K141"/>
    <mergeCell ref="L123:N123"/>
    <mergeCell ref="M140:N141"/>
    <mergeCell ref="O123:Q123"/>
    <mergeCell ref="P140:Q141"/>
    <mergeCell ref="I123:K123"/>
    <mergeCell ref="D140:E141"/>
    <mergeCell ref="F123:H123"/>
    <mergeCell ref="G140:H141"/>
    <mergeCell ref="B123:B124"/>
    <mergeCell ref="C123:E123"/>
    <mergeCell ref="K101:L101"/>
    <mergeCell ref="G118:H119"/>
    <mergeCell ref="I118:J119"/>
    <mergeCell ref="K118:L119"/>
    <mergeCell ref="D121:E121"/>
    <mergeCell ref="C118:D119"/>
    <mergeCell ref="E118:F119"/>
    <mergeCell ref="C101:D101"/>
    <mergeCell ref="E101:F101"/>
    <mergeCell ref="G101:H101"/>
    <mergeCell ref="B101:B102"/>
    <mergeCell ref="B1:D1"/>
    <mergeCell ref="E1:G1"/>
    <mergeCell ref="F3:G3"/>
    <mergeCell ref="B3:E3"/>
    <mergeCell ref="B82:E82"/>
    <mergeCell ref="F82:G82"/>
    <mergeCell ref="B68:B72"/>
    <mergeCell ref="B46:M46"/>
    <mergeCell ref="B52:M52"/>
    <mergeCell ref="B58:M58"/>
    <mergeCell ref="B65:M65"/>
    <mergeCell ref="B75:M75"/>
    <mergeCell ref="J82:Y82"/>
    <mergeCell ref="I101:J101"/>
  </mergeCells>
  <pageMargins left="0.7" right="0.7" top="0.75" bottom="0.75" header="0.3" footer="0.3"/>
  <pageSetup paperSize="9" orientation="portrait" r:id="rId1"/>
  <ignoredErrors>
    <ignoredError sqref="F20 E85:E95 E103:E113 G103:G107 I103:I104 K103:K107 G116:I116 K116 F125 I125 L125:L127 O125 C163:G16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tabSelected="1" topLeftCell="H1" workbookViewId="0">
      <selection activeCell="J37" sqref="J37"/>
    </sheetView>
  </sheetViews>
  <sheetFormatPr baseColWidth="10" defaultRowHeight="15" x14ac:dyDescent="0.25"/>
  <cols>
    <col min="2" max="2" width="1.28515625" hidden="1" customWidth="1"/>
    <col min="3" max="3" width="15.140625" hidden="1" customWidth="1"/>
    <col min="4" max="5" width="14.85546875" hidden="1" customWidth="1"/>
    <col min="6" max="6" width="15" hidden="1" customWidth="1"/>
    <col min="7" max="7" width="13.5703125" hidden="1" customWidth="1"/>
    <col min="8" max="8" width="2.140625" customWidth="1"/>
    <col min="9" max="9" width="11" customWidth="1"/>
    <col min="10" max="10" width="16" customWidth="1"/>
    <col min="11" max="11" width="15.5703125" customWidth="1"/>
    <col min="12" max="12" width="14.28515625" customWidth="1"/>
    <col min="13" max="13" width="15.140625" customWidth="1"/>
    <col min="14" max="14" width="14.140625" customWidth="1"/>
  </cols>
  <sheetData>
    <row r="2" spans="2:14" x14ac:dyDescent="0.25">
      <c r="I2" s="44" t="s">
        <v>0</v>
      </c>
      <c r="J2" s="44"/>
      <c r="K2" s="44"/>
      <c r="L2" s="44"/>
      <c r="M2" s="45">
        <v>0.19</v>
      </c>
      <c r="N2" s="45"/>
    </row>
    <row r="4" spans="2:14" x14ac:dyDescent="0.25"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I4" s="24" t="s">
        <v>1</v>
      </c>
      <c r="J4" s="24" t="s">
        <v>2</v>
      </c>
      <c r="K4" s="24" t="s">
        <v>3</v>
      </c>
      <c r="L4" s="24" t="s">
        <v>4</v>
      </c>
      <c r="M4" s="24" t="s">
        <v>5</v>
      </c>
      <c r="N4" s="24" t="s">
        <v>6</v>
      </c>
    </row>
    <row r="5" spans="2:14" x14ac:dyDescent="0.25">
      <c r="B5" s="18">
        <v>0</v>
      </c>
      <c r="C5" s="15">
        <v>-1500000</v>
      </c>
      <c r="D5" s="15">
        <v>-1900000</v>
      </c>
      <c r="E5" s="15">
        <v>-600000</v>
      </c>
      <c r="F5" s="15">
        <v>-500000</v>
      </c>
      <c r="G5" s="15">
        <v>-900000</v>
      </c>
      <c r="I5" s="18">
        <v>0</v>
      </c>
      <c r="J5" s="15">
        <f>Ej_Amber_A!C85</f>
        <v>-1500000</v>
      </c>
      <c r="K5" s="15">
        <f>Ej_Amber_A!D85</f>
        <v>-1900000</v>
      </c>
      <c r="L5" s="15">
        <f>Ej_Amber_A!E85</f>
        <v>-600000</v>
      </c>
      <c r="M5" s="15">
        <f>Ej_Amber_A!F85</f>
        <v>-500000</v>
      </c>
      <c r="N5" s="15">
        <f>Ej_Amber_A!G85</f>
        <v>-900000</v>
      </c>
    </row>
    <row r="6" spans="2:14" x14ac:dyDescent="0.25">
      <c r="B6" s="18">
        <v>1</v>
      </c>
      <c r="C6" s="15">
        <v>280000</v>
      </c>
      <c r="D6" s="15">
        <v>300000</v>
      </c>
      <c r="E6" s="15">
        <v>200000</v>
      </c>
      <c r="F6" s="15">
        <v>350000</v>
      </c>
      <c r="G6" s="15">
        <v>200000</v>
      </c>
      <c r="I6" s="18">
        <v>1</v>
      </c>
      <c r="J6" s="15">
        <f>Ej_Amber_A!C86</f>
        <v>280000</v>
      </c>
      <c r="K6" s="15">
        <f>Ej_Amber_A!D86</f>
        <v>300000</v>
      </c>
      <c r="L6" s="15">
        <f>Ej_Amber_A!E86</f>
        <v>200000</v>
      </c>
      <c r="M6" s="15">
        <f>Ej_Amber_A!F86</f>
        <v>350000</v>
      </c>
      <c r="N6" s="15">
        <f>Ej_Amber_A!G86</f>
        <v>200000</v>
      </c>
    </row>
    <row r="7" spans="2:14" x14ac:dyDescent="0.25">
      <c r="B7" s="18">
        <v>2</v>
      </c>
      <c r="C7" s="15">
        <v>303000</v>
      </c>
      <c r="D7" s="15">
        <v>322000</v>
      </c>
      <c r="E7" s="15">
        <v>200000</v>
      </c>
      <c r="F7" s="15">
        <v>300000</v>
      </c>
      <c r="G7" s="15">
        <v>250000</v>
      </c>
      <c r="I7" s="18">
        <v>2</v>
      </c>
      <c r="J7" s="15">
        <f>Ej_Amber_A!C87</f>
        <v>303000</v>
      </c>
      <c r="K7" s="15">
        <f>Ej_Amber_A!D87</f>
        <v>322000</v>
      </c>
      <c r="L7" s="15">
        <f>Ej_Amber_A!E87</f>
        <v>200000</v>
      </c>
      <c r="M7" s="15">
        <f>Ej_Amber_A!F87</f>
        <v>-200000</v>
      </c>
      <c r="N7" s="15">
        <f>Ej_Amber_A!G87</f>
        <v>250000</v>
      </c>
    </row>
    <row r="8" spans="2:14" x14ac:dyDescent="0.25">
      <c r="B8" s="18">
        <v>3</v>
      </c>
      <c r="C8" s="15">
        <v>326000</v>
      </c>
      <c r="D8" s="15">
        <v>344000</v>
      </c>
      <c r="E8" s="15">
        <v>200000</v>
      </c>
      <c r="F8" s="15"/>
      <c r="G8" s="15">
        <v>300000</v>
      </c>
      <c r="I8" s="18">
        <v>3</v>
      </c>
      <c r="J8" s="15">
        <f>Ej_Amber_A!C88</f>
        <v>326000</v>
      </c>
      <c r="K8" s="15">
        <f>Ej_Amber_A!D88</f>
        <v>344000</v>
      </c>
      <c r="L8" s="15">
        <f>Ej_Amber_A!E88</f>
        <v>200000</v>
      </c>
      <c r="M8" s="15">
        <f>Ej_Amber_A!F88</f>
        <v>350000</v>
      </c>
      <c r="N8" s="15">
        <f>Ej_Amber_A!G88</f>
        <v>300000</v>
      </c>
    </row>
    <row r="9" spans="2:14" x14ac:dyDescent="0.25">
      <c r="B9" s="18">
        <v>4</v>
      </c>
      <c r="C9" s="15">
        <v>349000</v>
      </c>
      <c r="D9" s="15">
        <v>366000</v>
      </c>
      <c r="E9" s="15">
        <v>200000</v>
      </c>
      <c r="F9" s="15"/>
      <c r="G9" s="15">
        <v>350000</v>
      </c>
      <c r="I9" s="18">
        <v>4</v>
      </c>
      <c r="J9" s="15">
        <f>Ej_Amber_A!C89</f>
        <v>349000</v>
      </c>
      <c r="K9" s="15">
        <f>Ej_Amber_A!D89</f>
        <v>366000</v>
      </c>
      <c r="L9" s="15">
        <f>Ej_Amber_A!E89</f>
        <v>200000</v>
      </c>
      <c r="M9" s="15">
        <f>Ej_Amber_A!F89</f>
        <v>-200000</v>
      </c>
      <c r="N9" s="15">
        <f>Ej_Amber_A!G89</f>
        <v>350000</v>
      </c>
    </row>
    <row r="10" spans="2:14" x14ac:dyDescent="0.25">
      <c r="B10" s="18">
        <v>5</v>
      </c>
      <c r="C10" s="15">
        <v>372000</v>
      </c>
      <c r="D10" s="15">
        <v>388000</v>
      </c>
      <c r="E10" s="15">
        <v>200000</v>
      </c>
      <c r="F10" s="15"/>
      <c r="G10" s="15">
        <v>400000</v>
      </c>
      <c r="I10" s="18">
        <v>5</v>
      </c>
      <c r="J10" s="15">
        <f>Ej_Amber_A!C90</f>
        <v>372000</v>
      </c>
      <c r="K10" s="15">
        <f>Ej_Amber_A!D90</f>
        <v>388000</v>
      </c>
      <c r="L10" s="15">
        <f>Ej_Amber_A!E90</f>
        <v>-400000</v>
      </c>
      <c r="M10" s="15">
        <f>Ej_Amber_A!F90</f>
        <v>350000</v>
      </c>
      <c r="N10" s="15">
        <f>Ej_Amber_A!G90</f>
        <v>-500000</v>
      </c>
    </row>
    <row r="11" spans="2:14" x14ac:dyDescent="0.25">
      <c r="B11" s="18">
        <v>6</v>
      </c>
      <c r="C11" s="15">
        <v>395000</v>
      </c>
      <c r="D11" s="15">
        <v>410000</v>
      </c>
      <c r="E11" s="15"/>
      <c r="F11" s="15"/>
      <c r="G11" s="15"/>
      <c r="I11" s="18">
        <v>6</v>
      </c>
      <c r="J11" s="15">
        <f>Ej_Amber_A!C91</f>
        <v>395000</v>
      </c>
      <c r="K11" s="15">
        <f>Ej_Amber_A!D91</f>
        <v>410000</v>
      </c>
      <c r="L11" s="15">
        <f>Ej_Amber_A!E91</f>
        <v>200000</v>
      </c>
      <c r="M11" s="15">
        <f>Ej_Amber_A!F91</f>
        <v>-200000</v>
      </c>
      <c r="N11" s="15">
        <f>Ej_Amber_A!G91</f>
        <v>200000</v>
      </c>
    </row>
    <row r="12" spans="2:14" x14ac:dyDescent="0.25">
      <c r="B12" s="18">
        <v>7</v>
      </c>
      <c r="C12" s="15">
        <v>418000</v>
      </c>
      <c r="D12" s="15">
        <v>432000</v>
      </c>
      <c r="E12" s="15"/>
      <c r="F12" s="15"/>
      <c r="G12" s="15"/>
      <c r="I12" s="18">
        <v>7</v>
      </c>
      <c r="J12" s="15">
        <f>Ej_Amber_A!C92</f>
        <v>418000</v>
      </c>
      <c r="K12" s="15">
        <f>Ej_Amber_A!D92</f>
        <v>432000</v>
      </c>
      <c r="L12" s="15">
        <f>Ej_Amber_A!E92</f>
        <v>200000</v>
      </c>
      <c r="M12" s="15">
        <f>Ej_Amber_A!F92</f>
        <v>350000</v>
      </c>
      <c r="N12" s="15">
        <f>Ej_Amber_A!G92</f>
        <v>250000</v>
      </c>
    </row>
    <row r="13" spans="2:14" x14ac:dyDescent="0.25">
      <c r="B13" s="18">
        <v>8</v>
      </c>
      <c r="C13" s="15">
        <v>441000</v>
      </c>
      <c r="D13" s="15">
        <v>454000</v>
      </c>
      <c r="E13" s="15"/>
      <c r="F13" s="15"/>
      <c r="G13" s="15"/>
      <c r="I13" s="18">
        <v>8</v>
      </c>
      <c r="J13" s="15">
        <f>Ej_Amber_A!C93</f>
        <v>441000</v>
      </c>
      <c r="K13" s="15">
        <f>Ej_Amber_A!D93</f>
        <v>454000</v>
      </c>
      <c r="L13" s="15">
        <f>Ej_Amber_A!E93</f>
        <v>200000</v>
      </c>
      <c r="M13" s="15">
        <f>Ej_Amber_A!F93</f>
        <v>-200000</v>
      </c>
      <c r="N13" s="15">
        <f>Ej_Amber_A!G93</f>
        <v>300000</v>
      </c>
    </row>
    <row r="14" spans="2:14" x14ac:dyDescent="0.25">
      <c r="B14" s="18">
        <v>9</v>
      </c>
      <c r="C14" s="15">
        <v>464000</v>
      </c>
      <c r="D14" s="15">
        <v>476000</v>
      </c>
      <c r="E14" s="15"/>
      <c r="F14" s="15"/>
      <c r="G14" s="15"/>
      <c r="I14" s="18">
        <v>9</v>
      </c>
      <c r="J14" s="15">
        <f>Ej_Amber_A!C94</f>
        <v>464000</v>
      </c>
      <c r="K14" s="15">
        <f>Ej_Amber_A!D94</f>
        <v>476000</v>
      </c>
      <c r="L14" s="15">
        <f>Ej_Amber_A!E94</f>
        <v>200000</v>
      </c>
      <c r="M14" s="15">
        <f>Ej_Amber_A!F94</f>
        <v>350000</v>
      </c>
      <c r="N14" s="15">
        <f>Ej_Amber_A!G94</f>
        <v>350000</v>
      </c>
    </row>
    <row r="15" spans="2:14" x14ac:dyDescent="0.25">
      <c r="B15" s="18">
        <v>10</v>
      </c>
      <c r="C15" s="15">
        <v>487000</v>
      </c>
      <c r="D15" s="15">
        <v>498000</v>
      </c>
      <c r="E15" s="15"/>
      <c r="F15" s="15"/>
      <c r="G15" s="15"/>
      <c r="I15" s="18">
        <v>10</v>
      </c>
      <c r="J15" s="15">
        <f>Ej_Amber_A!C95</f>
        <v>487000</v>
      </c>
      <c r="K15" s="15">
        <f>Ej_Amber_A!D95</f>
        <v>498000</v>
      </c>
      <c r="L15" s="15">
        <f>Ej_Amber_A!E95</f>
        <v>200000</v>
      </c>
      <c r="M15" s="15">
        <f>Ej_Amber_A!F95</f>
        <v>300000</v>
      </c>
      <c r="N15" s="15">
        <f>Ej_Amber_A!G95</f>
        <v>400000</v>
      </c>
    </row>
    <row r="16" spans="2:14" x14ac:dyDescent="0.25">
      <c r="B16" s="11"/>
      <c r="C16" s="12"/>
      <c r="D16" s="12"/>
      <c r="E16" s="12"/>
      <c r="F16" s="12"/>
      <c r="G16" s="12"/>
      <c r="I16" s="11"/>
      <c r="J16" s="12"/>
      <c r="K16" s="12"/>
      <c r="L16" s="12"/>
      <c r="M16" s="12"/>
      <c r="N16" s="12"/>
    </row>
    <row r="17" spans="2:14" x14ac:dyDescent="0.25">
      <c r="B17" s="11"/>
      <c r="C17" s="24" t="s">
        <v>2</v>
      </c>
      <c r="D17" s="24" t="s">
        <v>3</v>
      </c>
      <c r="E17" s="24" t="s">
        <v>4</v>
      </c>
      <c r="F17" s="24" t="s">
        <v>5</v>
      </c>
      <c r="G17" s="24" t="s">
        <v>6</v>
      </c>
      <c r="I17" s="11"/>
      <c r="J17" s="24" t="s">
        <v>2</v>
      </c>
      <c r="K17" s="24" t="s">
        <v>3</v>
      </c>
      <c r="L17" s="24" t="s">
        <v>4</v>
      </c>
      <c r="M17" s="24" t="s">
        <v>5</v>
      </c>
      <c r="N17" s="24" t="s">
        <v>6</v>
      </c>
    </row>
    <row r="18" spans="2:14" x14ac:dyDescent="0.25">
      <c r="B18" s="13" t="s">
        <v>7</v>
      </c>
      <c r="C18" s="15">
        <f>NPV(M2,C6:C15)+C5</f>
        <v>27569.95025504427</v>
      </c>
      <c r="D18" s="15">
        <f>NPV(M2,D6:D15)+D5</f>
        <v>-299245.62142777839</v>
      </c>
      <c r="E18" s="15">
        <f>NPV(M2,E6:E10)+E5</f>
        <v>11526.977967361687</v>
      </c>
      <c r="F18" s="15">
        <f>NPV(M2,F6:F7)+F5</f>
        <v>5967.0927194406977</v>
      </c>
      <c r="G18" s="15">
        <f>NPV(M2,G6:G10)+G5</f>
        <v>-35213.012774276431</v>
      </c>
      <c r="I18" s="13" t="s">
        <v>7</v>
      </c>
      <c r="J18" s="15">
        <f>NPV($M$2,J6:J15)+J5</f>
        <v>27569.95025504427</v>
      </c>
      <c r="K18" s="15">
        <f>NPV($M$2,K6:K15)+K5</f>
        <v>-299245.62142777839</v>
      </c>
      <c r="L18" s="15">
        <f>NPV($M$2,L6:L15)+L5</f>
        <v>16357.350833320175</v>
      </c>
      <c r="M18" s="15">
        <f>NPV($M$2,M6:M15)+M5</f>
        <v>16741.552340552094</v>
      </c>
      <c r="N18" s="15">
        <f>NPV($M$2,N6:N15)+N5</f>
        <v>-49969.003625922487</v>
      </c>
    </row>
    <row r="19" spans="2:14" x14ac:dyDescent="0.25">
      <c r="B19" s="13" t="s">
        <v>8</v>
      </c>
      <c r="C19" s="35">
        <f>IRR(C5:C15)</f>
        <v>0.19473808422098338</v>
      </c>
      <c r="D19" s="35">
        <f>IRR(D5:D15)</f>
        <v>0.14738085161917169</v>
      </c>
      <c r="E19" s="35">
        <f>IRR(E5:E10)</f>
        <v>0.19857709787320132</v>
      </c>
      <c r="F19" s="36">
        <f>IRR(F5:F7)</f>
        <v>0.20000000000000018</v>
      </c>
      <c r="G19" s="35">
        <f>IRR(G5:G10)</f>
        <v>0.17432326005712007</v>
      </c>
      <c r="I19" s="13" t="s">
        <v>8</v>
      </c>
      <c r="J19" s="16">
        <f>IRR(J5:J15)</f>
        <v>0.19473808422098338</v>
      </c>
      <c r="K19" s="16">
        <f t="shared" ref="K19:N19" si="0">IRR(K5:K15)</f>
        <v>0.14738085161917169</v>
      </c>
      <c r="L19" s="16">
        <f t="shared" si="0"/>
        <v>0.198577097873192</v>
      </c>
      <c r="M19" s="20">
        <f t="shared" si="0"/>
        <v>0.19999999999999973</v>
      </c>
      <c r="N19" s="16">
        <f t="shared" si="0"/>
        <v>0.17432326005713539</v>
      </c>
    </row>
    <row r="20" spans="2:14" x14ac:dyDescent="0.25">
      <c r="B20" s="34"/>
      <c r="C20" s="37">
        <v>1</v>
      </c>
      <c r="D20" s="37">
        <v>5</v>
      </c>
      <c r="E20" s="37">
        <v>2</v>
      </c>
      <c r="F20" s="37">
        <v>3</v>
      </c>
      <c r="G20" s="37">
        <v>4</v>
      </c>
      <c r="J20" s="37">
        <v>1</v>
      </c>
      <c r="K20" s="37">
        <v>5</v>
      </c>
      <c r="L20" s="37">
        <v>3</v>
      </c>
      <c r="M20" s="37">
        <v>2</v>
      </c>
      <c r="N20" s="37">
        <v>4</v>
      </c>
    </row>
    <row r="21" spans="2:14" x14ac:dyDescent="0.25">
      <c r="C21" s="5"/>
      <c r="J21" s="5"/>
    </row>
    <row r="22" spans="2:14" x14ac:dyDescent="0.25">
      <c r="C22" s="44" t="s">
        <v>41</v>
      </c>
      <c r="D22" s="44"/>
      <c r="E22" s="50"/>
      <c r="F22" s="33">
        <v>4000000</v>
      </c>
      <c r="J22" s="44" t="s">
        <v>41</v>
      </c>
      <c r="K22" s="44"/>
      <c r="L22" s="50"/>
      <c r="M22" s="33">
        <v>4000000</v>
      </c>
    </row>
    <row r="25" spans="2:14" x14ac:dyDescent="0.25">
      <c r="C25" s="24" t="s">
        <v>7</v>
      </c>
      <c r="D25" s="24" t="s">
        <v>42</v>
      </c>
      <c r="E25" s="24" t="s">
        <v>43</v>
      </c>
      <c r="F25" s="40" t="s">
        <v>44</v>
      </c>
      <c r="J25" s="24" t="s">
        <v>7</v>
      </c>
      <c r="K25" s="24" t="s">
        <v>42</v>
      </c>
      <c r="L25" s="24" t="s">
        <v>43</v>
      </c>
      <c r="M25" s="40" t="s">
        <v>44</v>
      </c>
    </row>
    <row r="26" spans="2:14" x14ac:dyDescent="0.25">
      <c r="C26" s="22">
        <f>C18</f>
        <v>27569.95025504427</v>
      </c>
      <c r="D26" s="22">
        <f>C26</f>
        <v>27569.95025504427</v>
      </c>
      <c r="E26" s="22">
        <f>C5</f>
        <v>-1500000</v>
      </c>
      <c r="F26" s="39">
        <f>E26</f>
        <v>-1500000</v>
      </c>
      <c r="J26" s="22">
        <f>J18</f>
        <v>27569.95025504427</v>
      </c>
      <c r="K26" s="22">
        <f>J26</f>
        <v>27569.95025504427</v>
      </c>
      <c r="L26" s="22">
        <f>J5</f>
        <v>-1500000</v>
      </c>
      <c r="M26" s="39">
        <f>L26</f>
        <v>-1500000</v>
      </c>
    </row>
    <row r="27" spans="2:14" x14ac:dyDescent="0.25">
      <c r="C27" s="22">
        <f>E18</f>
        <v>11526.977967361687</v>
      </c>
      <c r="D27" s="22">
        <f>D26+C27</f>
        <v>39096.928222405957</v>
      </c>
      <c r="E27" s="22">
        <f>E5</f>
        <v>-600000</v>
      </c>
      <c r="F27" s="38">
        <f>F26+E27</f>
        <v>-2100000</v>
      </c>
      <c r="J27" s="22">
        <f>M18</f>
        <v>16741.552340552094</v>
      </c>
      <c r="K27" s="22">
        <f>K26+J27</f>
        <v>44311.502595596365</v>
      </c>
      <c r="L27" s="22">
        <f>M5</f>
        <v>-500000</v>
      </c>
      <c r="M27" s="38">
        <f>M26+L27</f>
        <v>-2000000</v>
      </c>
    </row>
    <row r="28" spans="2:14" x14ac:dyDescent="0.25">
      <c r="C28" s="22">
        <f>F18</f>
        <v>5967.0927194406977</v>
      </c>
      <c r="D28" s="22">
        <f>D27+C28</f>
        <v>45064.020941846655</v>
      </c>
      <c r="E28" s="22">
        <f>F5</f>
        <v>-500000</v>
      </c>
      <c r="F28" s="38">
        <f>F27+E28</f>
        <v>-2600000</v>
      </c>
      <c r="J28" s="22">
        <f>L18</f>
        <v>16357.350833320175</v>
      </c>
      <c r="K28" s="22">
        <f>K27+J28</f>
        <v>60668.85342891654</v>
      </c>
      <c r="L28" s="22">
        <f>L5</f>
        <v>-600000</v>
      </c>
      <c r="M28" s="38">
        <f>M27+L28</f>
        <v>-2600000</v>
      </c>
    </row>
    <row r="29" spans="2:14" x14ac:dyDescent="0.25">
      <c r="C29" s="22">
        <f>G18</f>
        <v>-35213.012774276431</v>
      </c>
      <c r="D29" s="22">
        <f>D28+C29</f>
        <v>9851.008167570224</v>
      </c>
      <c r="E29" s="22">
        <f>G5</f>
        <v>-900000</v>
      </c>
      <c r="F29" s="38">
        <f>F28+E29</f>
        <v>-3500000</v>
      </c>
      <c r="J29" s="22">
        <f>N18</f>
        <v>-49969.003625922487</v>
      </c>
      <c r="K29" s="22">
        <f>K28+J29</f>
        <v>10699.849802994053</v>
      </c>
      <c r="L29" s="22">
        <f>N5</f>
        <v>-900000</v>
      </c>
      <c r="M29" s="38">
        <f>M28+L29</f>
        <v>-3500000</v>
      </c>
    </row>
    <row r="30" spans="2:14" x14ac:dyDescent="0.25">
      <c r="C30" s="22">
        <f>D18</f>
        <v>-299245.62142777839</v>
      </c>
      <c r="D30" s="22">
        <f>D29+C30</f>
        <v>-289394.61326020816</v>
      </c>
      <c r="E30" s="22">
        <f>D5</f>
        <v>-1900000</v>
      </c>
      <c r="F30" s="38">
        <f>F29+E30</f>
        <v>-5400000</v>
      </c>
      <c r="J30" s="22">
        <f>K18</f>
        <v>-299245.62142777839</v>
      </c>
      <c r="K30" s="22">
        <f>K29+J30</f>
        <v>-288545.77162478433</v>
      </c>
      <c r="L30" s="22">
        <f>K5</f>
        <v>-1900000</v>
      </c>
      <c r="M30" s="38">
        <f>M29+L30</f>
        <v>-5400000</v>
      </c>
    </row>
    <row r="31" spans="2:14" x14ac:dyDescent="0.25">
      <c r="C31" s="6"/>
      <c r="D31" s="6"/>
      <c r="E31" s="6"/>
      <c r="F31" s="79"/>
      <c r="J31" s="6"/>
      <c r="K31" s="6"/>
      <c r="L31" s="6"/>
      <c r="M31" s="79"/>
    </row>
    <row r="32" spans="2:14" x14ac:dyDescent="0.25">
      <c r="J32" s="80" t="s">
        <v>79</v>
      </c>
      <c r="K32" s="80"/>
      <c r="L32" s="80"/>
      <c r="M32" s="80"/>
      <c r="N32" s="80"/>
    </row>
    <row r="33" spans="10:14" ht="15" customHeight="1" x14ac:dyDescent="0.25">
      <c r="J33" s="81" t="s">
        <v>80</v>
      </c>
      <c r="K33" s="81"/>
      <c r="L33" s="81"/>
      <c r="M33" s="81"/>
      <c r="N33" s="81"/>
    </row>
    <row r="34" spans="10:14" x14ac:dyDescent="0.25">
      <c r="J34" s="81"/>
      <c r="K34" s="81"/>
      <c r="L34" s="81"/>
      <c r="M34" s="81"/>
      <c r="N34" s="81"/>
    </row>
    <row r="35" spans="10:14" x14ac:dyDescent="0.25">
      <c r="J35" s="81"/>
      <c r="K35" s="81"/>
      <c r="L35" s="81"/>
      <c r="M35" s="81"/>
      <c r="N35" s="81"/>
    </row>
    <row r="36" spans="10:14" x14ac:dyDescent="0.25">
      <c r="J36" s="81"/>
      <c r="K36" s="81"/>
      <c r="L36" s="81"/>
      <c r="M36" s="81"/>
      <c r="N36" s="81"/>
    </row>
  </sheetData>
  <mergeCells count="6">
    <mergeCell ref="C22:E22"/>
    <mergeCell ref="J22:L22"/>
    <mergeCell ref="I2:L2"/>
    <mergeCell ref="M2:N2"/>
    <mergeCell ref="J32:N32"/>
    <mergeCell ref="J33:N36"/>
  </mergeCells>
  <pageMargins left="0.7" right="0.7" top="0.75" bottom="0.75" header="0.3" footer="0.3"/>
  <ignoredErrors>
    <ignoredError sqref="F19 D33 E26:E30 L26 L29:L30 L27:L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Ej_Amber_A</vt:lpstr>
      <vt:lpstr>Ej_Amber_B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Fredy Saanchez</cp:lastModifiedBy>
  <dcterms:created xsi:type="dcterms:W3CDTF">2016-01-07T01:11:08Z</dcterms:created>
  <dcterms:modified xsi:type="dcterms:W3CDTF">2016-01-11T05:02:51Z</dcterms:modified>
</cp:coreProperties>
</file>