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20A4793A-2E46-4D47-9BAF-6DAACB63BD3C}" xr6:coauthVersionLast="47" xr6:coauthVersionMax="47" xr10:uidLastSave="{00000000-0000-0000-0000-000000000000}"/>
  <bookViews>
    <workbookView xWindow="-108" yWindow="-108" windowWidth="30936" windowHeight="18696" tabRatio="775" activeTab="21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</sheets>
  <functionGroups builtInGroupCount="19"/>
  <externalReferences>
    <externalReference r:id="rId23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54" l="1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V1" i="54"/>
  <c r="V3" i="54"/>
  <c r="V4" i="54"/>
  <c r="J8" i="54"/>
  <c r="C305" i="8" l="1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O245" i="8"/>
  <c r="AT245" i="8" s="1"/>
  <c r="AO246" i="8"/>
  <c r="AS246" i="8" s="1"/>
  <c r="AO247" i="8"/>
  <c r="AS247" i="8" s="1"/>
  <c r="AO248" i="8"/>
  <c r="AR248" i="8" s="1"/>
  <c r="AO249" i="8"/>
  <c r="AR249" i="8" s="1"/>
  <c r="AO250" i="8"/>
  <c r="AR250" i="8" s="1"/>
  <c r="AO251" i="8"/>
  <c r="AR251" i="8" s="1"/>
  <c r="AO252" i="8"/>
  <c r="AR252" i="8" s="1"/>
  <c r="AO253" i="8"/>
  <c r="AS253" i="8" s="1"/>
  <c r="AO254" i="8"/>
  <c r="AS254" i="8" s="1"/>
  <c r="AO255" i="8"/>
  <c r="AS255" i="8" s="1"/>
  <c r="AO256" i="8"/>
  <c r="AS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R272" i="8" s="1"/>
  <c r="AO273" i="8"/>
  <c r="AR273" i="8" s="1"/>
  <c r="AO274" i="8"/>
  <c r="AR274" i="8" s="1"/>
  <c r="AO275" i="8"/>
  <c r="AR275" i="8" s="1"/>
  <c r="AO276" i="8"/>
  <c r="AR276" i="8" s="1"/>
  <c r="AO277" i="8"/>
  <c r="AS277" i="8" s="1"/>
  <c r="AO278" i="8"/>
  <c r="AS278" i="8" s="1"/>
  <c r="AO279" i="8"/>
  <c r="AS279" i="8" s="1"/>
  <c r="AO280" i="8"/>
  <c r="AS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S290" i="8" s="1"/>
  <c r="AO291" i="8"/>
  <c r="AR291" i="8" s="1"/>
  <c r="AO292" i="8"/>
  <c r="AS292" i="8" s="1"/>
  <c r="AO293" i="8"/>
  <c r="AT293" i="8" s="1"/>
  <c r="AO294" i="8"/>
  <c r="AS294" i="8" s="1"/>
  <c r="AO295" i="8"/>
  <c r="AR295" i="8" s="1"/>
  <c r="AO296" i="8"/>
  <c r="AR296" i="8" s="1"/>
  <c r="AO297" i="8"/>
  <c r="AR297" i="8" s="1"/>
  <c r="AO298" i="8"/>
  <c r="AR298" i="8" s="1"/>
  <c r="AO299" i="8"/>
  <c r="AR299" i="8" s="1"/>
  <c r="AO300" i="8"/>
  <c r="AR300" i="8" s="1"/>
  <c r="AO301" i="8"/>
  <c r="AS301" i="8" s="1"/>
  <c r="AO302" i="8"/>
  <c r="AS302" i="8" s="1"/>
  <c r="AO303" i="8"/>
  <c r="AS303" i="8" s="1"/>
  <c r="AO304" i="8"/>
  <c r="AS304" i="8" s="1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E11" i="6"/>
  <c r="C12" i="6"/>
  <c r="C13" i="6"/>
  <c r="D13" i="6"/>
  <c r="C14" i="6"/>
  <c r="D14" i="6"/>
  <c r="C15" i="6"/>
  <c r="C16" i="6"/>
  <c r="C17" i="6"/>
  <c r="C18" i="6"/>
  <c r="C19" i="6"/>
  <c r="C23" i="6"/>
  <c r="E46" i="6"/>
  <c r="C24" i="6"/>
  <c r="C26" i="6" s="1"/>
  <c r="C28" i="6" s="1"/>
  <c r="E24" i="6"/>
  <c r="F24" i="6"/>
  <c r="E25" i="6"/>
  <c r="F25" i="6"/>
  <c r="E26" i="6"/>
  <c r="F26" i="6"/>
  <c r="E27" i="6"/>
  <c r="F27" i="6"/>
  <c r="E28" i="6"/>
  <c r="F28" i="6"/>
  <c r="C29" i="6"/>
  <c r="E30" i="6"/>
  <c r="F30" i="6"/>
  <c r="C31" i="6"/>
  <c r="E31" i="6"/>
  <c r="F31" i="6"/>
  <c r="E32" i="6"/>
  <c r="F32" i="6"/>
  <c r="E45" i="6"/>
  <c r="F45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F46" i="6" s="1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V197" i="8"/>
  <c r="W136" i="8"/>
  <c r="X126" i="8"/>
  <c r="V219" i="8"/>
  <c r="W141" i="8"/>
  <c r="V199" i="8"/>
  <c r="W174" i="8"/>
  <c r="X173" i="8"/>
  <c r="X139" i="8"/>
  <c r="V136" i="8"/>
  <c r="X160" i="8"/>
  <c r="W168" i="8"/>
  <c r="W142" i="8"/>
  <c r="X242" i="8"/>
  <c r="V209" i="8"/>
  <c r="V128" i="8"/>
  <c r="X148" i="8"/>
  <c r="V171" i="8"/>
  <c r="W166" i="8"/>
  <c r="X158" i="8"/>
  <c r="X239" i="8"/>
  <c r="V189" i="8"/>
  <c r="V230" i="8"/>
  <c r="V217" i="8"/>
  <c r="W148" i="8"/>
  <c r="W214" i="8"/>
  <c r="V166" i="8"/>
  <c r="W210" i="8"/>
  <c r="X143" i="8"/>
  <c r="X240" i="8"/>
  <c r="W228" i="8"/>
  <c r="V156" i="8"/>
  <c r="W233" i="8"/>
  <c r="V242" i="8"/>
  <c r="X244" i="8"/>
  <c r="V224" i="8"/>
  <c r="X168" i="8"/>
  <c r="W135" i="8"/>
  <c r="V160" i="8"/>
  <c r="X129" i="8"/>
  <c r="X230" i="8"/>
  <c r="X222" i="8"/>
  <c r="W242" i="8"/>
  <c r="X236" i="8"/>
  <c r="V210" i="8"/>
  <c r="W187" i="8"/>
  <c r="X136" i="8"/>
  <c r="W147" i="8"/>
  <c r="V225" i="8"/>
  <c r="W220" i="8"/>
  <c r="X214" i="8"/>
  <c r="V144" i="8"/>
  <c r="X178" i="8"/>
  <c r="V227" i="8"/>
  <c r="W193" i="8"/>
  <c r="V174" i="8"/>
  <c r="W221" i="8"/>
  <c r="V140" i="8"/>
  <c r="X147" i="8"/>
  <c r="X153" i="8"/>
  <c r="W161" i="8"/>
  <c r="V135" i="8"/>
  <c r="W237" i="8"/>
  <c r="V228" i="8"/>
  <c r="V163" i="8"/>
  <c r="V152" i="8"/>
  <c r="V204" i="8"/>
  <c r="V187" i="8"/>
  <c r="X205" i="8"/>
  <c r="V158" i="8"/>
  <c r="V192" i="8"/>
  <c r="V148" i="8"/>
  <c r="W213" i="8"/>
  <c r="V213" i="8"/>
  <c r="X181" i="8"/>
  <c r="W163" i="8"/>
  <c r="V214" i="8"/>
  <c r="X154" i="8"/>
  <c r="X189" i="8"/>
  <c r="X229" i="8"/>
  <c r="V129" i="8"/>
  <c r="W198" i="8"/>
  <c r="W132" i="8"/>
  <c r="X218" i="8"/>
  <c r="X234" i="8"/>
  <c r="V147" i="8"/>
  <c r="W227" i="8"/>
  <c r="X243" i="8"/>
  <c r="X179" i="8"/>
  <c r="X196" i="8"/>
  <c r="W152" i="8"/>
  <c r="W204" i="8"/>
  <c r="V207" i="8"/>
  <c r="W194" i="8"/>
  <c r="W224" i="8"/>
  <c r="X192" i="8"/>
  <c r="X241" i="8"/>
  <c r="X209" i="8"/>
  <c r="W197" i="8"/>
  <c r="W183" i="8"/>
  <c r="X187" i="8"/>
  <c r="V149" i="8"/>
  <c r="X150" i="8"/>
  <c r="X176" i="8"/>
  <c r="W139" i="8"/>
  <c r="X194" i="8"/>
  <c r="V236" i="8"/>
  <c r="V161" i="8"/>
  <c r="W167" i="8"/>
  <c r="X183" i="8"/>
  <c r="W159" i="8"/>
  <c r="X206" i="8"/>
  <c r="V212" i="8"/>
  <c r="W177" i="8"/>
  <c r="W179" i="8"/>
  <c r="W200" i="8"/>
  <c r="W133" i="8"/>
  <c r="X142" i="8"/>
  <c r="X202" i="8"/>
  <c r="X167" i="8"/>
  <c r="W134" i="8"/>
  <c r="V131" i="8"/>
  <c r="W131" i="8"/>
  <c r="V134" i="8"/>
  <c r="W212" i="8"/>
  <c r="W207" i="8"/>
  <c r="X161" i="8"/>
  <c r="W236" i="8"/>
  <c r="V243" i="8"/>
  <c r="V178" i="8"/>
  <c r="W164" i="8"/>
  <c r="X152" i="8"/>
  <c r="V205" i="8"/>
  <c r="X172" i="8"/>
  <c r="W225" i="8"/>
  <c r="X184" i="8"/>
  <c r="X231" i="8"/>
  <c r="X213" i="8"/>
  <c r="V139" i="8"/>
  <c r="W206" i="8"/>
  <c r="W156" i="8"/>
  <c r="X235" i="8"/>
  <c r="W230" i="8"/>
  <c r="V153" i="8"/>
  <c r="V130" i="8"/>
  <c r="W190" i="8"/>
  <c r="W185" i="8"/>
  <c r="W151" i="8"/>
  <c r="X228" i="8"/>
  <c r="X156" i="8"/>
  <c r="W150" i="8"/>
  <c r="W157" i="8"/>
  <c r="W186" i="8"/>
  <c r="V150" i="8"/>
  <c r="W191" i="8"/>
  <c r="V226" i="8"/>
  <c r="V159" i="8"/>
  <c r="W172" i="8"/>
  <c r="V238" i="8"/>
  <c r="V169" i="8"/>
  <c r="X190" i="8"/>
  <c r="V194" i="8"/>
  <c r="V176" i="8"/>
  <c r="X166" i="8"/>
  <c r="W235" i="8"/>
  <c r="X177" i="8"/>
  <c r="V191" i="8"/>
  <c r="X134" i="8"/>
  <c r="X180" i="8"/>
  <c r="W239" i="8"/>
  <c r="X210" i="8"/>
  <c r="W192" i="8"/>
  <c r="X137" i="8"/>
  <c r="X130" i="8"/>
  <c r="W146" i="8"/>
  <c r="W218" i="8"/>
  <c r="V239" i="8"/>
  <c r="W170" i="8"/>
  <c r="X197" i="8"/>
  <c r="W160" i="8"/>
  <c r="X140" i="8"/>
  <c r="X198" i="8"/>
  <c r="W208" i="8"/>
  <c r="W162" i="8"/>
  <c r="X132" i="8"/>
  <c r="W182" i="8"/>
  <c r="X133" i="8"/>
  <c r="V175" i="8"/>
  <c r="X212" i="8"/>
  <c r="V223" i="8"/>
  <c r="W195" i="8"/>
  <c r="W222" i="8"/>
  <c r="W176" i="8"/>
  <c r="W144" i="8"/>
  <c r="W209" i="8"/>
  <c r="X149" i="8"/>
  <c r="V233" i="8"/>
  <c r="V126" i="8"/>
  <c r="V222" i="8"/>
  <c r="X155" i="8"/>
  <c r="V157" i="8"/>
  <c r="X188" i="8"/>
  <c r="V138" i="8"/>
  <c r="X145" i="8"/>
  <c r="W126" i="8"/>
  <c r="W226" i="8"/>
  <c r="W205" i="8"/>
  <c r="V188" i="8"/>
  <c r="W229" i="8"/>
  <c r="V172" i="8"/>
  <c r="W202" i="8"/>
  <c r="V146" i="8"/>
  <c r="W238" i="8"/>
  <c r="X165" i="8"/>
  <c r="V218" i="8"/>
  <c r="W211" i="8"/>
  <c r="X191" i="8"/>
  <c r="W180" i="8"/>
  <c r="V244" i="8"/>
  <c r="V182" i="8"/>
  <c r="W240" i="8"/>
  <c r="X135" i="8"/>
  <c r="X199" i="8"/>
  <c r="V181" i="8"/>
  <c r="W231" i="8"/>
  <c r="X233" i="8"/>
  <c r="X163" i="8"/>
  <c r="X127" i="8"/>
  <c r="W215" i="8"/>
  <c r="V183" i="8"/>
  <c r="V142" i="8"/>
  <c r="X217" i="8"/>
  <c r="V240" i="8"/>
  <c r="X195" i="8"/>
  <c r="X204" i="8"/>
  <c r="V151" i="8"/>
  <c r="W178" i="8"/>
  <c r="W143" i="8"/>
  <c r="V201" i="8"/>
  <c r="V237" i="8"/>
  <c r="V137" i="8"/>
  <c r="V167" i="8"/>
  <c r="W216" i="8"/>
  <c r="W140" i="8"/>
  <c r="V215" i="8"/>
  <c r="X170" i="8"/>
  <c r="W203" i="8"/>
  <c r="W243" i="8"/>
  <c r="V164" i="8"/>
  <c r="V203" i="8"/>
  <c r="W153" i="8"/>
  <c r="W137" i="8"/>
  <c r="W201" i="8"/>
  <c r="W127" i="8"/>
  <c r="X215" i="8"/>
  <c r="V231" i="8"/>
  <c r="W145" i="8"/>
  <c r="X146" i="8"/>
  <c r="X219" i="8"/>
  <c r="V133" i="8"/>
  <c r="X200" i="8"/>
  <c r="V143" i="8"/>
  <c r="X220" i="8"/>
  <c r="X131" i="8"/>
  <c r="W184" i="8"/>
  <c r="W219" i="8"/>
  <c r="V165" i="8"/>
  <c r="W234" i="8"/>
  <c r="V193" i="8"/>
  <c r="V180" i="8"/>
  <c r="V211" i="8"/>
  <c r="X223" i="8"/>
  <c r="X164" i="8"/>
  <c r="W175" i="8"/>
  <c r="X216" i="8"/>
  <c r="V195" i="8"/>
  <c r="X174" i="8"/>
  <c r="V196" i="8"/>
  <c r="V177" i="8"/>
  <c r="V235" i="8"/>
  <c r="X221" i="8"/>
  <c r="V168" i="8"/>
  <c r="W128" i="8"/>
  <c r="X171" i="8"/>
  <c r="X207" i="8"/>
  <c r="W130" i="8"/>
  <c r="X162" i="8"/>
  <c r="V216" i="8"/>
  <c r="W158" i="8"/>
  <c r="V184" i="8"/>
  <c r="X224" i="8"/>
  <c r="V145" i="8"/>
  <c r="V154" i="8"/>
  <c r="V155" i="8"/>
  <c r="X138" i="8"/>
  <c r="W165" i="8"/>
  <c r="W129" i="8"/>
  <c r="X169" i="8"/>
  <c r="X128" i="8"/>
  <c r="V229" i="8"/>
  <c r="W189" i="8"/>
  <c r="X211" i="8"/>
  <c r="X175" i="8"/>
  <c r="V162" i="8"/>
  <c r="V185" i="8"/>
  <c r="W138" i="8"/>
  <c r="W244" i="8"/>
  <c r="X232" i="8"/>
  <c r="W241" i="8"/>
  <c r="W217" i="8"/>
  <c r="V127" i="8"/>
  <c r="W155" i="8"/>
  <c r="V202" i="8"/>
  <c r="X203" i="8"/>
  <c r="W196" i="8"/>
  <c r="W154" i="8"/>
  <c r="X238" i="8"/>
  <c r="X144" i="8"/>
  <c r="X141" i="8"/>
  <c r="X159" i="8"/>
  <c r="X226" i="8"/>
  <c r="V170" i="8"/>
  <c r="X186" i="8"/>
  <c r="W223" i="8"/>
  <c r="X237" i="8"/>
  <c r="W232" i="8"/>
  <c r="X208" i="8"/>
  <c r="V132" i="8"/>
  <c r="W169" i="8"/>
  <c r="X185" i="8"/>
  <c r="X201" i="8"/>
  <c r="W149" i="8"/>
  <c r="V234" i="8"/>
  <c r="W199" i="8"/>
  <c r="X193" i="8"/>
  <c r="V241" i="8"/>
  <c r="V186" i="8"/>
  <c r="V173" i="8"/>
  <c r="X157" i="8"/>
  <c r="V200" i="8"/>
  <c r="V220" i="8"/>
  <c r="V198" i="8"/>
  <c r="V208" i="8"/>
  <c r="W188" i="8"/>
  <c r="X182" i="8"/>
  <c r="W181" i="8"/>
  <c r="V206" i="8"/>
  <c r="V232" i="8"/>
  <c r="W173" i="8"/>
  <c r="X151" i="8"/>
  <c r="V221" i="8"/>
  <c r="X227" i="8"/>
  <c r="V179" i="8"/>
  <c r="W171" i="8"/>
  <c r="V141" i="8"/>
  <c r="V190" i="8"/>
  <c r="X225" i="8"/>
  <c r="C30" i="6" l="1"/>
  <c r="C11" i="6"/>
  <c r="C20" i="6"/>
  <c r="T3" i="54"/>
  <c r="AR281" i="8"/>
  <c r="AR269" i="8"/>
  <c r="AR247" i="8"/>
  <c r="AS295" i="8"/>
  <c r="AS293" i="8"/>
  <c r="AS291" i="8"/>
  <c r="AS267" i="8"/>
  <c r="AS273" i="8"/>
  <c r="AS262" i="8"/>
  <c r="AR293" i="8"/>
  <c r="AR288" i="8"/>
  <c r="AR271" i="8"/>
  <c r="AR264" i="8"/>
  <c r="AS275" i="8"/>
  <c r="AS274" i="8"/>
  <c r="AS276" i="8"/>
  <c r="AR305" i="8"/>
  <c r="AS272" i="8"/>
  <c r="AS252" i="8"/>
  <c r="AS251" i="8"/>
  <c r="AS250" i="8"/>
  <c r="AR262" i="8"/>
  <c r="AS249" i="8"/>
  <c r="AR257" i="8"/>
  <c r="AS248" i="8"/>
  <c r="AR245" i="8"/>
  <c r="AS245" i="8"/>
  <c r="AS300" i="8"/>
  <c r="AS299" i="8"/>
  <c r="AS298" i="8"/>
  <c r="AS297" i="8"/>
  <c r="AS296" i="8"/>
  <c r="AR294" i="8"/>
  <c r="AR270" i="8"/>
  <c r="AR246" i="8"/>
  <c r="AR292" i="8"/>
  <c r="AR268" i="8"/>
  <c r="AR267" i="8"/>
  <c r="AR290" i="8"/>
  <c r="AR266" i="8"/>
  <c r="AR289" i="8"/>
  <c r="AR265" i="8"/>
  <c r="AR287" i="8"/>
  <c r="AR263" i="8"/>
  <c r="AR285" i="8"/>
  <c r="AR261" i="8"/>
  <c r="AS266" i="8"/>
  <c r="AR284" i="8"/>
  <c r="AR260" i="8"/>
  <c r="AS265" i="8"/>
  <c r="AR283" i="8"/>
  <c r="AR259" i="8"/>
  <c r="AS264" i="8"/>
  <c r="AR282" i="8"/>
  <c r="AR258" i="8"/>
  <c r="AS287" i="8"/>
  <c r="AS263" i="8"/>
  <c r="AR304" i="8"/>
  <c r="AR280" i="8"/>
  <c r="AR256" i="8"/>
  <c r="AS285" i="8"/>
  <c r="AS261" i="8"/>
  <c r="AR303" i="8"/>
  <c r="AR279" i="8"/>
  <c r="AR255" i="8"/>
  <c r="AS284" i="8"/>
  <c r="AS260" i="8"/>
  <c r="AR286" i="8"/>
  <c r="AR302" i="8"/>
  <c r="AR278" i="8"/>
  <c r="AR254" i="8"/>
  <c r="AS283" i="8"/>
  <c r="AS259" i="8"/>
  <c r="AR301" i="8"/>
  <c r="AR277" i="8"/>
  <c r="AR253" i="8"/>
  <c r="AS282" i="8"/>
  <c r="AS258" i="8"/>
  <c r="AS305" i="8"/>
  <c r="AS281" i="8"/>
  <c r="AS257" i="8"/>
  <c r="AS286" i="8"/>
  <c r="AT292" i="8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87" i="8"/>
  <c r="X88" i="8"/>
  <c r="X80" i="8"/>
  <c r="W37" i="8"/>
  <c r="X18" i="8"/>
  <c r="X73" i="8"/>
  <c r="W51" i="8"/>
  <c r="AK127" i="8"/>
  <c r="X39" i="8"/>
  <c r="W26" i="8"/>
  <c r="AK166" i="8"/>
  <c r="W60" i="8"/>
  <c r="W31" i="8"/>
  <c r="AK161" i="8"/>
  <c r="W33" i="8"/>
  <c r="AK177" i="8"/>
  <c r="W70" i="8"/>
  <c r="AK116" i="8"/>
  <c r="AK17" i="8"/>
  <c r="X33" i="8"/>
  <c r="AK117" i="8"/>
  <c r="AK109" i="8"/>
  <c r="AK167" i="8"/>
  <c r="AK137" i="8"/>
  <c r="W22" i="8"/>
  <c r="AK112" i="8"/>
  <c r="AK108" i="8"/>
  <c r="W77" i="8"/>
  <c r="AK163" i="8"/>
  <c r="W99" i="8"/>
  <c r="X96" i="8"/>
  <c r="X101" i="8"/>
  <c r="X63" i="8"/>
  <c r="AK150" i="8"/>
  <c r="AK124" i="8"/>
  <c r="AK103" i="8"/>
  <c r="X44" i="8"/>
  <c r="AK169" i="8"/>
  <c r="AK43" i="8"/>
  <c r="X87" i="8"/>
  <c r="W34" i="8"/>
  <c r="AK178" i="8"/>
  <c r="X79" i="8"/>
  <c r="X93" i="8"/>
  <c r="W45" i="8"/>
  <c r="W61" i="8"/>
  <c r="AK74" i="8"/>
  <c r="AK139" i="8"/>
  <c r="AK157" i="8"/>
  <c r="W23" i="8"/>
  <c r="X94" i="8"/>
  <c r="AK30" i="8"/>
  <c r="AK120" i="8"/>
  <c r="X98" i="8"/>
  <c r="AK111" i="8"/>
  <c r="X56" i="8"/>
  <c r="AK121" i="8"/>
  <c r="X90" i="8"/>
  <c r="AK164" i="8"/>
  <c r="X57" i="8"/>
  <c r="AK184" i="8"/>
  <c r="W48" i="8"/>
  <c r="X75" i="8"/>
  <c r="W62" i="8"/>
  <c r="X69" i="8"/>
  <c r="W35" i="8"/>
  <c r="W105" i="8"/>
  <c r="W90" i="8"/>
  <c r="X41" i="8"/>
  <c r="X100" i="8"/>
  <c r="AK151" i="8"/>
  <c r="X25" i="8"/>
  <c r="X85" i="8"/>
  <c r="W87" i="8"/>
  <c r="AK159" i="8"/>
  <c r="AK29" i="8"/>
  <c r="AK175" i="8"/>
  <c r="X34" i="8"/>
  <c r="AK138" i="8"/>
  <c r="W42" i="8"/>
  <c r="AK141" i="8"/>
  <c r="W50" i="8"/>
  <c r="AK110" i="8"/>
  <c r="W56" i="8"/>
  <c r="AK16" i="8"/>
  <c r="AK28" i="8"/>
  <c r="X97" i="8"/>
  <c r="AK83" i="8"/>
  <c r="X70" i="8"/>
  <c r="W88" i="8"/>
  <c r="X19" i="8"/>
  <c r="W104" i="8"/>
  <c r="W98" i="8"/>
  <c r="AK133" i="8"/>
  <c r="AK186" i="8"/>
  <c r="AK128" i="8"/>
  <c r="W96" i="8"/>
  <c r="W46" i="8"/>
  <c r="X58" i="8"/>
  <c r="W76" i="8"/>
  <c r="W25" i="8"/>
  <c r="AK176" i="8"/>
  <c r="W19" i="8"/>
  <c r="X78" i="8"/>
  <c r="W69" i="8"/>
  <c r="W39" i="8"/>
  <c r="X64" i="8"/>
  <c r="X99" i="8"/>
  <c r="AK95" i="8"/>
  <c r="AK140" i="8"/>
  <c r="W66" i="8"/>
  <c r="AK107" i="8"/>
  <c r="AK144" i="8"/>
  <c r="W47" i="8"/>
  <c r="W13" i="8"/>
  <c r="W24" i="8"/>
  <c r="W52" i="8"/>
  <c r="AK54" i="8"/>
  <c r="W94" i="8"/>
  <c r="AK20" i="8"/>
  <c r="X81" i="8"/>
  <c r="X66" i="8"/>
  <c r="AK134" i="8"/>
  <c r="X89" i="8"/>
  <c r="AK82" i="8"/>
  <c r="X26" i="8"/>
  <c r="AK123" i="8"/>
  <c r="W80" i="8"/>
  <c r="X53" i="8"/>
  <c r="AK156" i="8"/>
  <c r="W101" i="8"/>
  <c r="X49" i="8"/>
  <c r="W75" i="8"/>
  <c r="AK131" i="8"/>
  <c r="W58" i="8"/>
  <c r="W63" i="8"/>
  <c r="AK106" i="8"/>
  <c r="X22" i="8"/>
  <c r="X32" i="8"/>
  <c r="AK84" i="8"/>
  <c r="W67" i="8"/>
  <c r="X48" i="8"/>
  <c r="X14" i="8"/>
  <c r="X68" i="8"/>
  <c r="X60" i="8"/>
  <c r="X13" i="8"/>
  <c r="X55" i="8"/>
  <c r="AK129" i="8"/>
  <c r="AK146" i="8"/>
  <c r="W40" i="8"/>
  <c r="AK65" i="8"/>
  <c r="W27" i="8"/>
  <c r="AK72" i="8"/>
  <c r="W102" i="8"/>
  <c r="W92" i="8"/>
  <c r="X50" i="8"/>
  <c r="X104" i="8"/>
  <c r="X76" i="8"/>
  <c r="W89" i="8"/>
  <c r="W14" i="8"/>
  <c r="AK165" i="8"/>
  <c r="X23" i="8"/>
  <c r="X46" i="8"/>
  <c r="X105" i="8"/>
  <c r="AK143" i="8"/>
  <c r="W81" i="8"/>
  <c r="AK132" i="8"/>
  <c r="AK115" i="8"/>
  <c r="AK152" i="8"/>
  <c r="AK119" i="8"/>
  <c r="X45" i="8"/>
  <c r="X40" i="8"/>
  <c r="W73" i="8"/>
  <c r="AK86" i="8"/>
  <c r="AK114" i="8"/>
  <c r="W53" i="8"/>
  <c r="X102" i="8"/>
  <c r="AK135" i="8"/>
  <c r="AK38" i="8"/>
  <c r="AK122" i="8"/>
  <c r="AK171" i="8"/>
  <c r="X67" i="8"/>
  <c r="W18" i="8"/>
  <c r="W49" i="8"/>
  <c r="AK71" i="8"/>
  <c r="X47" i="8"/>
  <c r="X51" i="8"/>
  <c r="AK118" i="8"/>
  <c r="X15" i="8"/>
  <c r="W41" i="8"/>
  <c r="X42" i="8"/>
  <c r="W79" i="8"/>
  <c r="AK130" i="8"/>
  <c r="X92" i="8"/>
  <c r="W68" i="8"/>
  <c r="AK125" i="8"/>
  <c r="W64" i="8"/>
  <c r="AK59" i="8"/>
  <c r="W44" i="8"/>
  <c r="X52" i="8"/>
  <c r="X77" i="8"/>
  <c r="X62" i="8"/>
  <c r="W85" i="8"/>
  <c r="W21" i="8"/>
  <c r="X35" i="8"/>
  <c r="W32" i="8"/>
  <c r="W78" i="8"/>
  <c r="X24" i="8"/>
  <c r="W93" i="8"/>
  <c r="AK174" i="8"/>
  <c r="W100" i="8"/>
  <c r="AK113" i="8"/>
  <c r="X61" i="8"/>
  <c r="W57" i="8"/>
  <c r="X21" i="8"/>
  <c r="AK36" i="8"/>
  <c r="W15" i="8"/>
  <c r="AK126" i="8"/>
  <c r="X31" i="8"/>
  <c r="AK145" i="8"/>
  <c r="AK91" i="8"/>
  <c r="X37" i="8"/>
  <c r="AK158" i="8"/>
  <c r="X27" i="8"/>
  <c r="W55" i="8"/>
  <c r="AK136" i="8"/>
  <c r="W97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94" i="8"/>
  <c r="AO222" i="8"/>
  <c r="AO134" i="8"/>
  <c r="AO230" i="8"/>
  <c r="AO133" i="8"/>
  <c r="AO183" i="8"/>
  <c r="AO167" i="8"/>
  <c r="AO235" i="8"/>
  <c r="AO172" i="8"/>
  <c r="AO147" i="8"/>
  <c r="AO190" i="8"/>
  <c r="AO145" i="8"/>
  <c r="AO154" i="8"/>
  <c r="AO174" i="8"/>
  <c r="AO178" i="8"/>
  <c r="AO127" i="8"/>
  <c r="AO159" i="8"/>
  <c r="AO203" i="8"/>
  <c r="AO195" i="8"/>
  <c r="AO206" i="8"/>
  <c r="AO173" i="8"/>
  <c r="AO202" i="8"/>
  <c r="AO240" i="8"/>
  <c r="AO224" i="8"/>
  <c r="AO189" i="8"/>
  <c r="AO130" i="8"/>
  <c r="AO171" i="8"/>
  <c r="AO212" i="8"/>
  <c r="AO231" i="8"/>
  <c r="AO138" i="8"/>
  <c r="AO143" i="8"/>
  <c r="AO126" i="8"/>
  <c r="AO199" i="8"/>
  <c r="AO141" i="8"/>
  <c r="AO175" i="8"/>
  <c r="AO157" i="8"/>
  <c r="AO135" i="8"/>
  <c r="AO223" i="8"/>
  <c r="AO229" i="8"/>
  <c r="AO232" i="8"/>
  <c r="AO150" i="8"/>
  <c r="AO220" i="8"/>
  <c r="AO132" i="8"/>
  <c r="AO205" i="8"/>
  <c r="AO244" i="8"/>
  <c r="AO207" i="8"/>
  <c r="AO156" i="8"/>
  <c r="AO241" i="8"/>
  <c r="AO142" i="8"/>
  <c r="AO165" i="8"/>
  <c r="AO218" i="8"/>
  <c r="AO234" i="8"/>
  <c r="AO196" i="8"/>
  <c r="AO182" i="8"/>
  <c r="AO198" i="8"/>
  <c r="AO146" i="8"/>
  <c r="AO213" i="8"/>
  <c r="AO227" i="8"/>
  <c r="AO149" i="8"/>
  <c r="AO155" i="8"/>
  <c r="AO140" i="8"/>
  <c r="AO137" i="8"/>
  <c r="AO228" i="8"/>
  <c r="AO215" i="8"/>
  <c r="AO131" i="8"/>
  <c r="AO221" i="8"/>
  <c r="AO226" i="8"/>
  <c r="AO208" i="8"/>
  <c r="AO193" i="8"/>
  <c r="AO233" i="8"/>
  <c r="AO144" i="8"/>
  <c r="AO139" i="8"/>
  <c r="AO184" i="8"/>
  <c r="AO163" i="8"/>
  <c r="AO200" i="8"/>
  <c r="AO161" i="8"/>
  <c r="AO170" i="8"/>
  <c r="AO238" i="8"/>
  <c r="AO185" i="8"/>
  <c r="AO191" i="8"/>
  <c r="AO225" i="8"/>
  <c r="AO158" i="8"/>
  <c r="AO148" i="8"/>
  <c r="AO197" i="8"/>
  <c r="AO237" i="8"/>
  <c r="AO176" i="8"/>
  <c r="AO152" i="8"/>
  <c r="AO181" i="8"/>
  <c r="AO187" i="8"/>
  <c r="AO209" i="8"/>
  <c r="AO242" i="8"/>
  <c r="AO151" i="8"/>
  <c r="AO153" i="8"/>
  <c r="AO186" i="8"/>
  <c r="AO239" i="8"/>
  <c r="AO169" i="8"/>
  <c r="AO204" i="8"/>
  <c r="AO214" i="8"/>
  <c r="AO192" i="8"/>
  <c r="AO243" i="8"/>
  <c r="AO129" i="8"/>
  <c r="AO211" i="8"/>
  <c r="AO217" i="8"/>
  <c r="AO162" i="8"/>
  <c r="AO236" i="8"/>
  <c r="AO201" i="8"/>
  <c r="AO179" i="8"/>
  <c r="AO180" i="8"/>
  <c r="AO168" i="8"/>
  <c r="AO128" i="8"/>
  <c r="AO216" i="8"/>
  <c r="AO136" i="8"/>
  <c r="AO166" i="8"/>
  <c r="AO177" i="8"/>
  <c r="AO164" i="8"/>
  <c r="AO160" i="8"/>
  <c r="AO210" i="8"/>
  <c r="AO188" i="8"/>
  <c r="AO219" i="8"/>
  <c r="E13" i="8" l="1"/>
  <c r="AS164" i="8"/>
  <c r="AR139" i="8"/>
  <c r="AR182" i="8"/>
  <c r="AS215" i="8"/>
  <c r="AT227" i="8"/>
  <c r="AT221" i="8"/>
  <c r="AR201" i="8"/>
  <c r="AS222" i="8"/>
  <c r="AS189" i="8"/>
  <c r="AS168" i="8"/>
  <c r="AS127" i="8"/>
  <c r="AT153" i="8"/>
  <c r="AS208" i="8"/>
  <c r="AS218" i="8"/>
  <c r="AS200" i="8"/>
  <c r="AR155" i="8"/>
  <c r="AR193" i="8"/>
  <c r="AT191" i="8"/>
  <c r="AS130" i="8"/>
  <c r="AS148" i="8"/>
  <c r="AS192" i="8"/>
  <c r="AT203" i="8"/>
  <c r="AT181" i="8"/>
  <c r="AS196" i="8"/>
  <c r="AT186" i="8"/>
  <c r="AS142" i="8"/>
  <c r="AR186" i="8"/>
  <c r="AR218" i="8"/>
  <c r="AT219" i="8"/>
  <c r="AT211" i="8"/>
  <c r="AR161" i="8"/>
  <c r="AR215" i="8"/>
  <c r="AR140" i="8"/>
  <c r="AR158" i="8"/>
  <c r="AT193" i="8"/>
  <c r="AS210" i="8"/>
  <c r="AR178" i="8"/>
  <c r="AR196" i="8"/>
  <c r="AR212" i="8"/>
  <c r="AT148" i="8"/>
  <c r="AT225" i="8"/>
  <c r="AR202" i="8"/>
  <c r="AT183" i="8"/>
  <c r="AT187" i="8"/>
  <c r="AS176" i="8"/>
  <c r="AS242" i="8"/>
  <c r="AS149" i="8"/>
  <c r="AT213" i="8"/>
  <c r="AT171" i="8"/>
  <c r="AT196" i="8"/>
  <c r="AR211" i="8"/>
  <c r="AS237" i="8"/>
  <c r="AS244" i="8"/>
  <c r="AS213" i="8"/>
  <c r="AS128" i="8"/>
  <c r="AS162" i="8"/>
  <c r="AT224" i="8"/>
  <c r="AS158" i="8"/>
  <c r="AS177" i="8"/>
  <c r="AS233" i="8"/>
  <c r="AT202" i="8"/>
  <c r="AR221" i="8"/>
  <c r="AT237" i="8"/>
  <c r="AR222" i="8"/>
  <c r="AS172" i="8"/>
  <c r="AS198" i="8"/>
  <c r="AT161" i="8"/>
  <c r="AS157" i="8"/>
  <c r="AR194" i="8"/>
  <c r="AR224" i="8"/>
  <c r="AT244" i="8"/>
  <c r="AR192" i="8"/>
  <c r="AR128" i="8"/>
  <c r="AR230" i="8"/>
  <c r="AS182" i="8"/>
  <c r="AR166" i="8"/>
  <c r="AS185" i="8"/>
  <c r="AS243" i="8"/>
  <c r="AR135" i="8"/>
  <c r="AR143" i="8"/>
  <c r="AT192" i="8"/>
  <c r="AR176" i="8"/>
  <c r="AT134" i="8"/>
  <c r="AT147" i="8"/>
  <c r="AR174" i="8"/>
  <c r="AS227" i="8"/>
  <c r="AR200" i="8"/>
  <c r="AR197" i="8"/>
  <c r="AR132" i="8"/>
  <c r="AR188" i="8"/>
  <c r="AR198" i="8"/>
  <c r="AT194" i="8"/>
  <c r="AT190" i="8"/>
  <c r="AR147" i="8"/>
  <c r="AS241" i="8"/>
  <c r="AS229" i="8"/>
  <c r="AR173" i="8"/>
  <c r="AT235" i="8"/>
  <c r="AR180" i="8"/>
  <c r="AR157" i="8"/>
  <c r="AR153" i="8"/>
  <c r="AS139" i="8"/>
  <c r="AS166" i="8"/>
  <c r="AT217" i="8"/>
  <c r="AS133" i="8"/>
  <c r="AS173" i="8"/>
  <c r="AT229" i="8"/>
  <c r="AR169" i="8"/>
  <c r="AR163" i="8"/>
  <c r="AR150" i="8"/>
  <c r="AS163" i="8"/>
  <c r="AS165" i="8"/>
  <c r="AR229" i="8"/>
  <c r="AS240" i="8"/>
  <c r="AS136" i="8"/>
  <c r="AS226" i="8"/>
  <c r="AR162" i="8"/>
  <c r="AR233" i="8"/>
  <c r="AR225" i="8"/>
  <c r="AR242" i="8"/>
  <c r="AT215" i="8"/>
  <c r="AT188" i="8"/>
  <c r="AR181" i="8"/>
  <c r="AT146" i="8"/>
  <c r="AS146" i="8"/>
  <c r="AT166" i="8"/>
  <c r="AR235" i="8"/>
  <c r="AT240" i="8"/>
  <c r="AR142" i="8"/>
  <c r="AR136" i="8"/>
  <c r="AR151" i="8"/>
  <c r="AT127" i="8"/>
  <c r="AT205" i="8"/>
  <c r="AT151" i="8"/>
  <c r="AT207" i="8"/>
  <c r="AS199" i="8"/>
  <c r="AR179" i="8"/>
  <c r="AR236" i="8"/>
  <c r="AS194" i="8"/>
  <c r="AR183" i="8"/>
  <c r="AR219" i="8"/>
  <c r="AS214" i="8"/>
  <c r="AS131" i="8"/>
  <c r="AT168" i="8"/>
  <c r="AR149" i="8"/>
  <c r="AT236" i="8"/>
  <c r="AT165" i="8"/>
  <c r="AS129" i="8"/>
  <c r="AR226" i="8"/>
  <c r="AR127" i="8"/>
  <c r="AT220" i="8"/>
  <c r="AR227" i="8"/>
  <c r="AT233" i="8"/>
  <c r="AS153" i="8"/>
  <c r="AR172" i="8"/>
  <c r="AT136" i="8"/>
  <c r="AR205" i="8"/>
  <c r="AR238" i="8"/>
  <c r="AS235" i="8"/>
  <c r="AS170" i="8"/>
  <c r="AR220" i="8"/>
  <c r="AR156" i="8"/>
  <c r="AS180" i="8"/>
  <c r="AR164" i="8"/>
  <c r="AS147" i="8"/>
  <c r="AT175" i="8"/>
  <c r="AT144" i="8"/>
  <c r="AR130" i="8"/>
  <c r="AR208" i="8"/>
  <c r="AT185" i="8"/>
  <c r="AR206" i="8"/>
  <c r="AR175" i="8"/>
  <c r="AT139" i="8"/>
  <c r="AR244" i="8"/>
  <c r="AS154" i="8"/>
  <c r="AT212" i="8"/>
  <c r="AS143" i="8"/>
  <c r="AT206" i="8"/>
  <c r="AT141" i="8"/>
  <c r="AT199" i="8"/>
  <c r="AS197" i="8"/>
  <c r="AR152" i="8"/>
  <c r="AT198" i="8"/>
  <c r="AR191" i="8"/>
  <c r="AR204" i="8"/>
  <c r="AT195" i="8"/>
  <c r="AT243" i="8"/>
  <c r="AR228" i="8"/>
  <c r="AR138" i="8"/>
  <c r="AS193" i="8"/>
  <c r="AT179" i="8"/>
  <c r="AT241" i="8"/>
  <c r="AS188" i="8"/>
  <c r="AR199" i="8"/>
  <c r="AR243" i="8"/>
  <c r="AT140" i="8"/>
  <c r="AS230" i="8"/>
  <c r="AS203" i="8"/>
  <c r="AT178" i="8"/>
  <c r="AS144" i="8"/>
  <c r="AT210" i="8"/>
  <c r="AR133" i="8"/>
  <c r="AR144" i="8"/>
  <c r="AT218" i="8"/>
  <c r="AS187" i="8"/>
  <c r="AT172" i="8"/>
  <c r="AR241" i="8"/>
  <c r="AS186" i="8"/>
  <c r="AS225" i="8"/>
  <c r="AT200" i="8"/>
  <c r="AS161" i="8"/>
  <c r="AR187" i="8"/>
  <c r="AS155" i="8"/>
  <c r="AR207" i="8"/>
  <c r="AS234" i="8"/>
  <c r="AT231" i="8"/>
  <c r="AT182" i="8"/>
  <c r="AS228" i="8"/>
  <c r="AT208" i="8"/>
  <c r="AT209" i="8"/>
  <c r="AS236" i="8"/>
  <c r="AT145" i="8"/>
  <c r="AT239" i="8"/>
  <c r="AT167" i="8"/>
  <c r="AT163" i="8"/>
  <c r="AS216" i="8"/>
  <c r="AT169" i="8"/>
  <c r="AS221" i="8"/>
  <c r="AS151" i="8"/>
  <c r="AR171" i="8"/>
  <c r="AR210" i="8"/>
  <c r="AT174" i="8"/>
  <c r="AS150" i="8"/>
  <c r="AT128" i="8"/>
  <c r="AT164" i="8"/>
  <c r="AR234" i="8"/>
  <c r="AS135" i="8"/>
  <c r="AS145" i="8"/>
  <c r="AR184" i="8"/>
  <c r="AT150" i="8"/>
  <c r="AS206" i="8"/>
  <c r="AR134" i="8"/>
  <c r="AS174" i="8"/>
  <c r="AS205" i="8"/>
  <c r="AL13" i="8"/>
  <c r="AS167" i="8"/>
  <c r="AS239" i="8"/>
  <c r="AS184" i="8"/>
  <c r="AR160" i="8"/>
  <c r="AT180" i="8"/>
  <c r="AS223" i="8"/>
  <c r="AT214" i="8"/>
  <c r="AS183" i="8"/>
  <c r="AT142" i="8"/>
  <c r="AT133" i="8"/>
  <c r="AR213" i="8"/>
  <c r="AS152" i="8"/>
  <c r="AS217" i="8"/>
  <c r="AR189" i="8"/>
  <c r="AS126" i="8"/>
  <c r="AR129" i="8"/>
  <c r="AS207" i="8"/>
  <c r="AR209" i="8"/>
  <c r="AT138" i="8"/>
  <c r="AR170" i="8"/>
  <c r="AR239" i="8"/>
  <c r="AR232" i="8"/>
  <c r="AS160" i="8"/>
  <c r="AR126" i="8"/>
  <c r="AT234" i="8"/>
  <c r="AS156" i="8"/>
  <c r="AR195" i="8"/>
  <c r="AT129" i="8"/>
  <c r="AT222" i="8"/>
  <c r="AR240" i="8"/>
  <c r="AT159" i="8"/>
  <c r="AS195" i="8"/>
  <c r="AT126" i="8"/>
  <c r="AT204" i="8"/>
  <c r="AT201" i="8"/>
  <c r="AT189" i="8"/>
  <c r="AT143" i="8"/>
  <c r="AT232" i="8"/>
  <c r="AT216" i="8"/>
  <c r="AS204" i="8"/>
  <c r="AT149" i="8"/>
  <c r="AR216" i="8"/>
  <c r="AT137" i="8"/>
  <c r="AS202" i="8"/>
  <c r="AT226" i="8"/>
  <c r="AR137" i="8"/>
  <c r="AR131" i="8"/>
  <c r="AT228" i="8"/>
  <c r="AS211" i="8"/>
  <c r="AS175" i="8"/>
  <c r="AR141" i="8"/>
  <c r="AS179" i="8"/>
  <c r="AS201" i="8"/>
  <c r="AR159" i="8"/>
  <c r="AR177" i="8"/>
  <c r="AS140" i="8"/>
  <c r="AT157" i="8"/>
  <c r="AT162" i="8"/>
  <c r="AT160" i="8"/>
  <c r="AT173" i="8"/>
  <c r="AR190" i="8"/>
  <c r="AR203" i="8"/>
  <c r="AR231" i="8"/>
  <c r="AT176" i="8"/>
  <c r="AT177" i="8"/>
  <c r="AT152" i="8"/>
  <c r="AR146" i="8"/>
  <c r="AR165" i="8"/>
  <c r="AS169" i="8"/>
  <c r="AR185" i="8"/>
  <c r="AS219" i="8"/>
  <c r="AT155" i="8"/>
  <c r="AS171" i="8"/>
  <c r="AT242" i="8"/>
  <c r="AR167" i="8"/>
  <c r="AT130" i="8"/>
  <c r="AS224" i="8"/>
  <c r="AS137" i="8"/>
  <c r="AT132" i="8"/>
  <c r="AS132" i="8"/>
  <c r="AS178" i="8"/>
  <c r="AT184" i="8"/>
  <c r="AR145" i="8"/>
  <c r="AR217" i="8"/>
  <c r="AR237" i="8"/>
  <c r="AS159" i="8"/>
  <c r="AS190" i="8"/>
  <c r="AT197" i="8"/>
  <c r="AT156" i="8"/>
  <c r="AS191" i="8"/>
  <c r="AS220" i="8"/>
  <c r="AT158" i="8"/>
  <c r="AR168" i="8"/>
  <c r="AS141" i="8"/>
  <c r="AS181" i="8"/>
  <c r="AR148" i="8"/>
  <c r="AT170" i="8"/>
  <c r="AR154" i="8"/>
  <c r="AS212" i="8"/>
  <c r="AT230" i="8"/>
  <c r="AS232" i="8"/>
  <c r="AT135" i="8"/>
  <c r="AS209" i="8"/>
  <c r="AT154" i="8"/>
  <c r="AR223" i="8"/>
  <c r="AR214" i="8"/>
  <c r="AS134" i="8"/>
  <c r="AT223" i="8"/>
  <c r="AT238" i="8"/>
  <c r="AS231" i="8"/>
  <c r="AS138" i="8"/>
  <c r="AS238" i="8"/>
  <c r="AT131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T306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4" i="8"/>
  <c r="AJ33" i="8"/>
  <c r="AJ35" i="8"/>
  <c r="AJ14" i="8"/>
  <c r="AJ13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17" i="8"/>
  <c r="AJ15" i="8"/>
  <c r="AJ36" i="8"/>
  <c r="AM15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M16" i="8"/>
  <c r="V14" i="8"/>
  <c r="AI14" i="8"/>
  <c r="AI13" i="8"/>
  <c r="AJ37" i="8"/>
  <c r="AJ16" i="8"/>
  <c r="V13" i="8"/>
  <c r="AL16" i="8"/>
  <c r="AJ18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V15" i="8"/>
  <c r="AI15" i="8"/>
  <c r="AO13" i="8"/>
  <c r="AM17" i="8"/>
  <c r="AJ38" i="8"/>
  <c r="AL17" i="8"/>
  <c r="AJ19" i="8"/>
  <c r="AO14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I18" i="8"/>
  <c r="AM18" i="8"/>
  <c r="AO15" i="8"/>
  <c r="AL18" i="8"/>
  <c r="AJ39" i="8"/>
  <c r="AI17" i="8"/>
  <c r="X17" i="8" s="1"/>
  <c r="V18" i="8"/>
  <c r="AJ20" i="8"/>
  <c r="AI16" i="8"/>
  <c r="AS15" i="8" l="1"/>
  <c r="AT15" i="8"/>
  <c r="AR15" i="8"/>
  <c r="AN17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J21" i="8"/>
  <c r="AO18" i="8"/>
  <c r="AL19" i="8"/>
  <c r="W16" i="8"/>
  <c r="AM19" i="8"/>
  <c r="AI19" i="8"/>
  <c r="X16" i="8"/>
  <c r="AJ40" i="8"/>
  <c r="W17" i="8"/>
  <c r="V17" i="8" s="1"/>
  <c r="AN16" i="8" l="1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V19" i="8"/>
  <c r="AJ22" i="8"/>
  <c r="AL20" i="8"/>
  <c r="V16" i="8"/>
  <c r="AM20" i="8"/>
  <c r="AI20" i="8"/>
  <c r="W20" i="8" s="1"/>
  <c r="AJ41" i="8"/>
  <c r="AO17" i="8"/>
  <c r="AS17" i="8" l="1"/>
  <c r="AT17" i="8"/>
  <c r="AR17" i="8"/>
  <c r="AN19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AI21" i="8"/>
  <c r="X20" i="8"/>
  <c r="AJ23" i="8"/>
  <c r="AO19" i="8"/>
  <c r="AM21" i="8"/>
  <c r="AJ42" i="8"/>
  <c r="AO16" i="8"/>
  <c r="AL21" i="8"/>
  <c r="AT16" i="8" l="1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M22" i="8"/>
  <c r="AJ43" i="8"/>
  <c r="V21" i="8"/>
  <c r="V20" i="8"/>
  <c r="AJ24" i="8"/>
  <c r="AI22" i="8"/>
  <c r="AL22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J44" i="8"/>
  <c r="AJ25" i="8"/>
  <c r="AL23" i="8"/>
  <c r="AO20" i="8"/>
  <c r="AO21" i="8"/>
  <c r="AI23" i="8"/>
  <c r="V22" i="8"/>
  <c r="AM23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J45" i="8"/>
  <c r="AL24" i="8"/>
  <c r="AO22" i="8"/>
  <c r="AI24" i="8"/>
  <c r="AJ26" i="8"/>
  <c r="V23" i="8"/>
  <c r="AM24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O23" i="8"/>
  <c r="AM25" i="8"/>
  <c r="AJ46" i="8"/>
  <c r="AI25" i="8"/>
  <c r="V24" i="8"/>
  <c r="AL25" i="8"/>
  <c r="AJ27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V25" i="8"/>
  <c r="AM26" i="8"/>
  <c r="AL26" i="8"/>
  <c r="AJ28" i="8"/>
  <c r="AJ47" i="8"/>
  <c r="AI26" i="8"/>
  <c r="AO24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I27" i="8"/>
  <c r="AM27" i="8"/>
  <c r="AJ48" i="8"/>
  <c r="V26" i="8"/>
  <c r="AO25" i="8"/>
  <c r="AL27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M28" i="8"/>
  <c r="V27" i="8"/>
  <c r="AJ30" i="8"/>
  <c r="AI28" i="8"/>
  <c r="AL28" i="8"/>
  <c r="AO26" i="8"/>
  <c r="AJ49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50" i="8"/>
  <c r="AL29" i="8"/>
  <c r="AM29" i="8"/>
  <c r="AJ31" i="8"/>
  <c r="X28" i="8"/>
  <c r="W28" i="8"/>
  <c r="AO27" i="8"/>
  <c r="AJ29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L30" i="8"/>
  <c r="AJ32" i="8"/>
  <c r="AM30" i="8"/>
  <c r="AI29" i="8"/>
  <c r="AI30" i="8"/>
  <c r="V28" i="8"/>
  <c r="AJ51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M31" i="8"/>
  <c r="X29" i="8"/>
  <c r="X30" i="8"/>
  <c r="AJ52" i="8"/>
  <c r="AI31" i="8"/>
  <c r="AO28" i="8"/>
  <c r="V31" i="8"/>
  <c r="W30" i="8"/>
  <c r="AL31" i="8"/>
  <c r="W29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AI42" i="8"/>
  <c r="AI40" i="8"/>
  <c r="AI37" i="8"/>
  <c r="V40" i="8"/>
  <c r="V42" i="8"/>
  <c r="AI35" i="8"/>
  <c r="V44" i="8"/>
  <c r="AI34" i="8"/>
  <c r="V50" i="8"/>
  <c r="AJ53" i="8"/>
  <c r="AI48" i="8"/>
  <c r="AI41" i="8"/>
  <c r="V45" i="8"/>
  <c r="V51" i="8"/>
  <c r="V39" i="8"/>
  <c r="AI32" i="8"/>
  <c r="AL32" i="8"/>
  <c r="AI46" i="8"/>
  <c r="V37" i="8"/>
  <c r="AI51" i="8"/>
  <c r="AI38" i="8"/>
  <c r="V46" i="8"/>
  <c r="AI47" i="8"/>
  <c r="V33" i="8"/>
  <c r="V30" i="8"/>
  <c r="AI36" i="8"/>
  <c r="AI50" i="8"/>
  <c r="AI45" i="8"/>
  <c r="V48" i="8"/>
  <c r="V35" i="8"/>
  <c r="AI39" i="8"/>
  <c r="AI43" i="8"/>
  <c r="V41" i="8"/>
  <c r="V47" i="8"/>
  <c r="AM32" i="8"/>
  <c r="V34" i="8"/>
  <c r="AI33" i="8"/>
  <c r="V29" i="8"/>
  <c r="AO31" i="8"/>
  <c r="V32" i="8"/>
  <c r="AI44" i="8"/>
  <c r="V49" i="8"/>
  <c r="AI49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X36" i="8"/>
  <c r="AO51" i="8"/>
  <c r="AO45" i="8"/>
  <c r="AO35" i="8"/>
  <c r="AO39" i="8"/>
  <c r="AO44" i="8"/>
  <c r="X43" i="8"/>
  <c r="AO48" i="8"/>
  <c r="AO41" i="8"/>
  <c r="W36" i="8"/>
  <c r="X38" i="8"/>
  <c r="AO33" i="8"/>
  <c r="V52" i="8"/>
  <c r="AO30" i="8"/>
  <c r="AO40" i="8"/>
  <c r="AL33" i="8"/>
  <c r="W43" i="8"/>
  <c r="AO46" i="8"/>
  <c r="AM33" i="8"/>
  <c r="AO42" i="8"/>
  <c r="AO29" i="8"/>
  <c r="AJ54" i="8"/>
  <c r="AI52" i="8"/>
  <c r="AO47" i="8"/>
  <c r="W38" i="8"/>
  <c r="AO50" i="8"/>
  <c r="AO37" i="8"/>
  <c r="AO49" i="8"/>
  <c r="AO32" i="8"/>
  <c r="AO34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V53" i="8"/>
  <c r="AM34" i="8"/>
  <c r="AO52" i="8"/>
  <c r="AI53" i="8"/>
  <c r="V36" i="8"/>
  <c r="AL34" i="8"/>
  <c r="AJ55" i="8"/>
  <c r="V38" i="8"/>
  <c r="V43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3" i="8"/>
  <c r="AO43" i="8"/>
  <c r="AL35" i="8"/>
  <c r="AO38" i="8"/>
  <c r="AM35" i="8"/>
  <c r="AO36" i="8"/>
  <c r="AI54" i="8"/>
  <c r="AJ56" i="8"/>
  <c r="W54" i="8"/>
  <c r="X54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L36" i="8"/>
  <c r="V54" i="8"/>
  <c r="V55" i="8"/>
  <c r="AJ57" i="8"/>
  <c r="AM36" i="8"/>
  <c r="AI55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M37" i="8"/>
  <c r="AJ58" i="8"/>
  <c r="AO54" i="8"/>
  <c r="AI56" i="8"/>
  <c r="AL37" i="8"/>
  <c r="V56" i="8"/>
  <c r="AO55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AL38" i="8"/>
  <c r="AO56" i="8"/>
  <c r="V57" i="8"/>
  <c r="AJ59" i="8"/>
  <c r="AM38" i="8"/>
  <c r="AI57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L39" i="8"/>
  <c r="V58" i="8"/>
  <c r="AM39" i="8"/>
  <c r="AO57" i="8"/>
  <c r="AJ60" i="8"/>
  <c r="AI58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I59" i="8"/>
  <c r="AM40" i="8"/>
  <c r="AJ61" i="8"/>
  <c r="AO58" i="8"/>
  <c r="AM41" i="8"/>
  <c r="AL40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V60" i="8"/>
  <c r="AI60" i="8"/>
  <c r="AJ62" i="8"/>
  <c r="AL41" i="8"/>
  <c r="X59" i="8"/>
  <c r="W59" i="8"/>
  <c r="AM42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M43" i="8"/>
  <c r="AJ63" i="8"/>
  <c r="V61" i="8"/>
  <c r="V59" i="8"/>
  <c r="AI61" i="8"/>
  <c r="AL42" i="8"/>
  <c r="AO60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I62" i="8"/>
  <c r="AL43" i="8"/>
  <c r="AJ64" i="8"/>
  <c r="AO61" i="8"/>
  <c r="AO59" i="8"/>
  <c r="AM44" i="8"/>
  <c r="V62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V63" i="8"/>
  <c r="AJ65" i="8"/>
  <c r="AO62" i="8"/>
  <c r="AL44" i="8"/>
  <c r="AI63" i="8"/>
  <c r="AM45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M46" i="8"/>
  <c r="AJ66" i="8"/>
  <c r="AM47" i="8"/>
  <c r="AI64" i="8"/>
  <c r="V64" i="8"/>
  <c r="AO63" i="8"/>
  <c r="AL45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M48" i="8"/>
  <c r="AI65" i="8"/>
  <c r="AJ67" i="8"/>
  <c r="AL46" i="8"/>
  <c r="AO64" i="8"/>
  <c r="AT64" i="8" l="1"/>
  <c r="AS64" i="8"/>
  <c r="AR64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V66" i="8"/>
  <c r="X65" i="8"/>
  <c r="W65" i="8"/>
  <c r="AJ68" i="8"/>
  <c r="AL47" i="8"/>
  <c r="AM49" i="8"/>
  <c r="AM50" i="8" s="1"/>
  <c r="AO66" i="8"/>
  <c r="AI66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V65" i="8"/>
  <c r="V67" i="8"/>
  <c r="AM51" i="8"/>
  <c r="AJ69" i="8"/>
  <c r="AL48" i="8"/>
  <c r="AO67" i="8"/>
  <c r="AI67" i="8"/>
  <c r="AN67" i="8" l="1"/>
  <c r="AP69" i="8"/>
  <c r="AQ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J198" i="8"/>
  <c r="AT67" i="8"/>
  <c r="AJ70" i="8"/>
  <c r="AO68" i="8"/>
  <c r="AI68" i="8"/>
  <c r="AO65" i="8"/>
  <c r="AR67" i="8"/>
  <c r="AS67" i="8"/>
  <c r="V68" i="8"/>
  <c r="AM52" i="8"/>
  <c r="AL49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S68" i="8"/>
  <c r="AM53" i="8"/>
  <c r="AJ71" i="8"/>
  <c r="V69" i="8"/>
  <c r="AL50" i="8"/>
  <c r="AJ199" i="8"/>
  <c r="AR68" i="8"/>
  <c r="AI69" i="8"/>
  <c r="AT68" i="8"/>
  <c r="AO69" i="8"/>
  <c r="AN69" i="8" l="1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J200" i="8"/>
  <c r="AR69" i="8"/>
  <c r="AI70" i="8"/>
  <c r="AT69" i="8"/>
  <c r="AJ72" i="8"/>
  <c r="AM54" i="8"/>
  <c r="AS69" i="8"/>
  <c r="AO70" i="8"/>
  <c r="V70" i="8"/>
  <c r="AL51" i="8"/>
  <c r="AN70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L52" i="8"/>
  <c r="AM55" i="8"/>
  <c r="AT70" i="8"/>
  <c r="AI71" i="8"/>
  <c r="X71" i="8"/>
  <c r="AJ73" i="8"/>
  <c r="AJ201" i="8"/>
  <c r="AR70" i="8"/>
  <c r="AS70" i="8"/>
  <c r="AN71" i="8" l="1"/>
  <c r="AN201" i="8"/>
  <c r="AP73" i="8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L53" i="8"/>
  <c r="AM56" i="8"/>
  <c r="W71" i="8"/>
  <c r="V71" i="8"/>
  <c r="AJ74" i="8"/>
  <c r="AI72" i="8"/>
  <c r="AO71" i="8"/>
  <c r="AJ202" i="8"/>
  <c r="AN202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O73" i="8"/>
  <c r="AI73" i="8"/>
  <c r="AJ75" i="8"/>
  <c r="AM57" i="8"/>
  <c r="V73" i="8"/>
  <c r="AL54" i="8"/>
  <c r="AJ203" i="8"/>
  <c r="X72" i="8"/>
  <c r="AT71" i="8"/>
  <c r="AS71" i="8"/>
  <c r="W72" i="8"/>
  <c r="AR71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R73" i="8"/>
  <c r="AT73" i="8"/>
  <c r="AJ76" i="8"/>
  <c r="AJ204" i="8"/>
  <c r="V72" i="8"/>
  <c r="AS73" i="8"/>
  <c r="AI74" i="8"/>
  <c r="AO72" i="8"/>
  <c r="AM58" i="8"/>
  <c r="AL55" i="8"/>
  <c r="AN203" i="8" l="1"/>
  <c r="AP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W74" i="8"/>
  <c r="AO75" i="8"/>
  <c r="AS72" i="8"/>
  <c r="X74" i="8"/>
  <c r="AM59" i="8"/>
  <c r="AL56" i="8"/>
  <c r="AJ77" i="8"/>
  <c r="AR72" i="8"/>
  <c r="AI75" i="8"/>
  <c r="AT72" i="8"/>
  <c r="AJ205" i="8"/>
  <c r="V75" i="8"/>
  <c r="AN74" i="8" l="1"/>
  <c r="AN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J206" i="8"/>
  <c r="V76" i="8"/>
  <c r="AO74" i="8"/>
  <c r="AJ78" i="8"/>
  <c r="AM60" i="8"/>
  <c r="AI76" i="8"/>
  <c r="AL57" i="8"/>
  <c r="AT75" i="8"/>
  <c r="AS75" i="8"/>
  <c r="V74" i="8"/>
  <c r="AR75" i="8"/>
  <c r="AO76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L58" i="8"/>
  <c r="AL59" i="8" s="1"/>
  <c r="AI77" i="8"/>
  <c r="AT74" i="8"/>
  <c r="AS76" i="8"/>
  <c r="AS74" i="8"/>
  <c r="AR76" i="8"/>
  <c r="V77" i="8"/>
  <c r="AR74" i="8"/>
  <c r="AO77" i="8"/>
  <c r="AJ79" i="8"/>
  <c r="AM61" i="8"/>
  <c r="AJ207" i="8"/>
  <c r="AL60" i="8"/>
  <c r="AT76" i="8"/>
  <c r="AN77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I78" i="8"/>
  <c r="AT77" i="8"/>
  <c r="AJ80" i="8"/>
  <c r="AS77" i="8"/>
  <c r="AJ208" i="8"/>
  <c r="AL61" i="8"/>
  <c r="AO78" i="8"/>
  <c r="AR77" i="8"/>
  <c r="AM62" i="8"/>
  <c r="AN207" i="8" l="1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I80" i="8"/>
  <c r="V78" i="8"/>
  <c r="AO79" i="8"/>
  <c r="AR78" i="8"/>
  <c r="AT78" i="8"/>
  <c r="AS78" i="8"/>
  <c r="AL62" i="8"/>
  <c r="AM63" i="8"/>
  <c r="AJ81" i="8"/>
  <c r="AI79" i="8"/>
  <c r="AJ209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L63" i="8"/>
  <c r="AI81" i="8"/>
  <c r="AJ210" i="8"/>
  <c r="AO80" i="8"/>
  <c r="AS79" i="8"/>
  <c r="AR79" i="8"/>
  <c r="V79" i="8"/>
  <c r="AJ82" i="8"/>
  <c r="AT79" i="8"/>
  <c r="AM64" i="8"/>
  <c r="AN79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L210" i="8"/>
  <c r="N210" i="8"/>
  <c r="O210" i="8" s="1"/>
  <c r="E212" i="8"/>
  <c r="B213" i="8"/>
  <c r="J211" i="8"/>
  <c r="Q211" i="8" s="1"/>
  <c r="AL64" i="8"/>
  <c r="AT80" i="8"/>
  <c r="AJ83" i="8"/>
  <c r="AJ211" i="8"/>
  <c r="AI82" i="8"/>
  <c r="AS80" i="8"/>
  <c r="AM65" i="8"/>
  <c r="AO81" i="8"/>
  <c r="V80" i="8"/>
  <c r="AR80" i="8"/>
  <c r="AN80" i="8" l="1"/>
  <c r="O81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E213" i="8"/>
  <c r="B214" i="8"/>
  <c r="L211" i="8"/>
  <c r="N211" i="8"/>
  <c r="O211" i="8" s="1"/>
  <c r="J212" i="8"/>
  <c r="Q212" i="8" s="1"/>
  <c r="AL65" i="8"/>
  <c r="AJ84" i="8"/>
  <c r="AS81" i="8"/>
  <c r="AM66" i="8"/>
  <c r="AJ212" i="8"/>
  <c r="V81" i="8"/>
  <c r="AR81" i="8"/>
  <c r="W82" i="8"/>
  <c r="AT81" i="8"/>
  <c r="AN81" i="8" l="1"/>
  <c r="O82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J85" i="8"/>
  <c r="AJ213" i="8"/>
  <c r="AL66" i="8"/>
  <c r="AM67" i="8"/>
  <c r="X82" i="8"/>
  <c r="AO82" i="8"/>
  <c r="AI83" i="8"/>
  <c r="AN82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L67" i="8"/>
  <c r="AJ86" i="8"/>
  <c r="W83" i="8"/>
  <c r="AM68" i="8"/>
  <c r="X83" i="8"/>
  <c r="AS82" i="8"/>
  <c r="V82" i="8"/>
  <c r="AI84" i="8"/>
  <c r="AR82" i="8"/>
  <c r="AJ214" i="8"/>
  <c r="AT82" i="8"/>
  <c r="AN83" i="8" l="1"/>
  <c r="AN213" i="8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M69" i="8"/>
  <c r="AJ215" i="8"/>
  <c r="V85" i="8"/>
  <c r="AO83" i="8"/>
  <c r="AI85" i="8"/>
  <c r="V83" i="8"/>
  <c r="X84" i="8"/>
  <c r="W84" i="8"/>
  <c r="AO85" i="8"/>
  <c r="AL68" i="8"/>
  <c r="AJ87" i="8"/>
  <c r="AN84" i="8" l="1"/>
  <c r="AN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O84" i="8"/>
  <c r="AR83" i="8"/>
  <c r="AS83" i="8"/>
  <c r="AS85" i="8"/>
  <c r="AI86" i="8"/>
  <c r="AM70" i="8"/>
  <c r="AT85" i="8"/>
  <c r="AL69" i="8"/>
  <c r="AR85" i="8"/>
  <c r="AJ88" i="8"/>
  <c r="V84" i="8"/>
  <c r="AJ216" i="8"/>
  <c r="AT83" i="8"/>
  <c r="AN215" i="8" l="1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S84" i="8"/>
  <c r="AM71" i="8"/>
  <c r="AT84" i="8"/>
  <c r="X86" i="8"/>
  <c r="AJ217" i="8"/>
  <c r="AR84" i="8"/>
  <c r="V87" i="8"/>
  <c r="W86" i="8"/>
  <c r="AO87" i="8"/>
  <c r="AI87" i="8"/>
  <c r="AL70" i="8"/>
  <c r="AJ89" i="8"/>
  <c r="AN86" i="8" l="1"/>
  <c r="AN87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I88" i="8"/>
  <c r="AL71" i="8"/>
  <c r="V88" i="8"/>
  <c r="AJ90" i="8"/>
  <c r="AO86" i="8"/>
  <c r="AR87" i="8"/>
  <c r="AO88" i="8"/>
  <c r="AT87" i="8"/>
  <c r="AJ218" i="8"/>
  <c r="V86" i="8"/>
  <c r="AS87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M73" i="8"/>
  <c r="AI89" i="8"/>
  <c r="AS86" i="8"/>
  <c r="AT88" i="8"/>
  <c r="AJ219" i="8"/>
  <c r="AT86" i="8"/>
  <c r="AR88" i="8"/>
  <c r="AJ91" i="8"/>
  <c r="AS88" i="8"/>
  <c r="AO89" i="8"/>
  <c r="V89" i="8"/>
  <c r="AR86" i="8"/>
  <c r="AL72" i="8"/>
  <c r="AN89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J220" i="8"/>
  <c r="AM74" i="8"/>
  <c r="AT89" i="8"/>
  <c r="AS89" i="8"/>
  <c r="AI90" i="8"/>
  <c r="AR89" i="8"/>
  <c r="AJ92" i="8"/>
  <c r="AL73" i="8"/>
  <c r="AO90" i="8"/>
  <c r="V90" i="8"/>
  <c r="AN90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T90" i="8"/>
  <c r="AS90" i="8"/>
  <c r="AI91" i="8"/>
  <c r="AL74" i="8"/>
  <c r="AJ221" i="8"/>
  <c r="AR90" i="8"/>
  <c r="AJ93" i="8"/>
  <c r="AM75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I92" i="8"/>
  <c r="AL75" i="8"/>
  <c r="V92" i="8"/>
  <c r="AJ222" i="8"/>
  <c r="AO92" i="8"/>
  <c r="W91" i="8"/>
  <c r="AM76" i="8"/>
  <c r="X91" i="8"/>
  <c r="AJ94" i="8"/>
  <c r="AN91" i="8" l="1"/>
  <c r="AN92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AO93" i="8"/>
  <c r="V93" i="8"/>
  <c r="AM77" i="8"/>
  <c r="AO91" i="8"/>
  <c r="AS92" i="8"/>
  <c r="AJ223" i="8"/>
  <c r="AI93" i="8"/>
  <c r="AL76" i="8"/>
  <c r="V91" i="8"/>
  <c r="AR92" i="8"/>
  <c r="AT92" i="8"/>
  <c r="AJ95" i="8"/>
  <c r="AN93" i="8" l="1"/>
  <c r="AN222" i="8"/>
  <c r="AN223" i="8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J224" i="8"/>
  <c r="AR93" i="8"/>
  <c r="AR91" i="8"/>
  <c r="AM78" i="8"/>
  <c r="AS91" i="8"/>
  <c r="AT93" i="8"/>
  <c r="V94" i="8"/>
  <c r="AJ96" i="8"/>
  <c r="AO94" i="8"/>
  <c r="AI94" i="8"/>
  <c r="AL77" i="8"/>
  <c r="AT91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J225" i="8"/>
  <c r="AS94" i="8"/>
  <c r="AJ97" i="8"/>
  <c r="AR94" i="8"/>
  <c r="AM79" i="8"/>
  <c r="AI95" i="8"/>
  <c r="AT94" i="8"/>
  <c r="AL78" i="8"/>
  <c r="AN224" i="8" l="1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L79" i="8"/>
  <c r="X95" i="8"/>
  <c r="AI96" i="8"/>
  <c r="V96" i="8"/>
  <c r="AO96" i="8"/>
  <c r="AJ226" i="8"/>
  <c r="AM80" i="8"/>
  <c r="AJ98" i="8"/>
  <c r="W95" i="8"/>
  <c r="AN95" i="8" l="1"/>
  <c r="AN96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J99" i="8"/>
  <c r="AL80" i="8"/>
  <c r="AO97" i="8"/>
  <c r="AJ227" i="8"/>
  <c r="AI97" i="8"/>
  <c r="AS96" i="8"/>
  <c r="V97" i="8"/>
  <c r="V95" i="8"/>
  <c r="AM81" i="8"/>
  <c r="AO95" i="8"/>
  <c r="AT96" i="8"/>
  <c r="AR96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S95" i="8"/>
  <c r="AO98" i="8"/>
  <c r="AR95" i="8"/>
  <c r="AJ228" i="8"/>
  <c r="AL81" i="8"/>
  <c r="AJ100" i="8"/>
  <c r="AT95" i="8"/>
  <c r="AR97" i="8"/>
  <c r="AI98" i="8"/>
  <c r="AM82" i="8"/>
  <c r="AS97" i="8"/>
  <c r="AT97" i="8"/>
  <c r="V98" i="8"/>
  <c r="AN98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I99" i="8"/>
  <c r="AJ101" i="8"/>
  <c r="AO99" i="8"/>
  <c r="V99" i="8"/>
  <c r="AJ229" i="8"/>
  <c r="AL82" i="8"/>
  <c r="AM83" i="8"/>
  <c r="AR98" i="8"/>
  <c r="AT98" i="8"/>
  <c r="AS98" i="8"/>
  <c r="AN99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S99" i="8"/>
  <c r="AO100" i="8"/>
  <c r="AI100" i="8"/>
  <c r="AJ230" i="8"/>
  <c r="AL83" i="8"/>
  <c r="AT99" i="8"/>
  <c r="AJ102" i="8"/>
  <c r="AM84" i="8"/>
  <c r="AR99" i="8"/>
  <c r="V100" i="8"/>
  <c r="AN100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I101" i="8"/>
  <c r="AS100" i="8"/>
  <c r="AT100" i="8"/>
  <c r="AR100" i="8"/>
  <c r="V101" i="8"/>
  <c r="AM85" i="8"/>
  <c r="AO101" i="8"/>
  <c r="AJ231" i="8"/>
  <c r="AJ103" i="8"/>
  <c r="AL84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I102" i="8"/>
  <c r="AJ232" i="8"/>
  <c r="AR101" i="8"/>
  <c r="AO102" i="8"/>
  <c r="AT101" i="8"/>
  <c r="AL85" i="8"/>
  <c r="V102" i="8"/>
  <c r="AS101" i="8"/>
  <c r="AM86" i="8"/>
  <c r="AJ104" i="8"/>
  <c r="AN102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L86" i="8"/>
  <c r="AS102" i="8"/>
  <c r="AR102" i="8"/>
  <c r="AI103" i="8"/>
  <c r="AT102" i="8"/>
  <c r="AJ105" i="8"/>
  <c r="AJ233" i="8"/>
  <c r="AM87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J234" i="8"/>
  <c r="W103" i="8"/>
  <c r="AO104" i="8"/>
  <c r="V104" i="8"/>
  <c r="AM88" i="8"/>
  <c r="X103" i="8"/>
  <c r="AJ106" i="8"/>
  <c r="AL87" i="8"/>
  <c r="AI104" i="8"/>
  <c r="AN103" i="8" l="1"/>
  <c r="AN104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3" i="8"/>
  <c r="AJ107" i="8"/>
  <c r="AS104" i="8"/>
  <c r="V105" i="8"/>
  <c r="AM89" i="8"/>
  <c r="AT104" i="8"/>
  <c r="AL88" i="8"/>
  <c r="AO105" i="8"/>
  <c r="AJ235" i="8"/>
  <c r="AR104" i="8"/>
  <c r="V103" i="8"/>
  <c r="AI105" i="8"/>
  <c r="AN105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J236" i="8"/>
  <c r="AJ108" i="8"/>
  <c r="AT105" i="8"/>
  <c r="AM90" i="8"/>
  <c r="AR105" i="8"/>
  <c r="AL89" i="8"/>
  <c r="AR103" i="8"/>
  <c r="AT103" i="8"/>
  <c r="AS103" i="8"/>
  <c r="AI106" i="8"/>
  <c r="AS105" i="8"/>
  <c r="AN235" i="8" l="1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X106" i="8"/>
  <c r="AM91" i="8"/>
  <c r="W106" i="8"/>
  <c r="AL90" i="8"/>
  <c r="AJ237" i="8"/>
  <c r="AI107" i="8"/>
  <c r="AN106" i="8" l="1"/>
  <c r="AN236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J238" i="8"/>
  <c r="W107" i="8"/>
  <c r="AJ109" i="8"/>
  <c r="AM92" i="8"/>
  <c r="AI108" i="8"/>
  <c r="AO106" i="8"/>
  <c r="X107" i="8"/>
  <c r="V106" i="8"/>
  <c r="AL91" i="8"/>
  <c r="AN107" i="8" l="1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V107" i="8"/>
  <c r="AM93" i="8"/>
  <c r="AO107" i="8"/>
  <c r="AS106" i="8"/>
  <c r="AJ239" i="8"/>
  <c r="AL92" i="8"/>
  <c r="AR106" i="8"/>
  <c r="AI109" i="8"/>
  <c r="X108" i="8"/>
  <c r="AT106" i="8"/>
  <c r="AJ111" i="8"/>
  <c r="AJ110" i="8"/>
  <c r="W108" i="8"/>
  <c r="AN108" i="8" l="1"/>
  <c r="AN238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S107" i="8"/>
  <c r="AT107" i="8"/>
  <c r="AL93" i="8"/>
  <c r="AM94" i="8"/>
  <c r="AI110" i="8"/>
  <c r="AO108" i="8"/>
  <c r="AR107" i="8"/>
  <c r="V108" i="8"/>
  <c r="AP240" i="8"/>
  <c r="AM240" i="8"/>
  <c r="AJ240" i="8"/>
  <c r="X109" i="8"/>
  <c r="AQ240" i="8"/>
  <c r="W109" i="8"/>
  <c r="AL240" i="8"/>
  <c r="AJ112" i="8"/>
  <c r="AN109" i="8" l="1"/>
  <c r="AN239" i="8"/>
  <c r="AN240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95" i="8"/>
  <c r="AJ241" i="8"/>
  <c r="AL241" i="8"/>
  <c r="AR108" i="8"/>
  <c r="AO109" i="8"/>
  <c r="V109" i="8"/>
  <c r="AT108" i="8"/>
  <c r="AL94" i="8"/>
  <c r="X110" i="8"/>
  <c r="AP241" i="8"/>
  <c r="AQ241" i="8"/>
  <c r="W110" i="8"/>
  <c r="AJ113" i="8"/>
  <c r="AM241" i="8"/>
  <c r="AI111" i="8"/>
  <c r="AS108" i="8"/>
  <c r="AN110" i="8" l="1"/>
  <c r="AN241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J242" i="8"/>
  <c r="AQ242" i="8"/>
  <c r="AS109" i="8"/>
  <c r="AP242" i="8"/>
  <c r="AO110" i="8"/>
  <c r="AM242" i="8"/>
  <c r="V110" i="8"/>
  <c r="AI112" i="8"/>
  <c r="AJ114" i="8"/>
  <c r="AT109" i="8"/>
  <c r="AM96" i="8"/>
  <c r="AL242" i="8"/>
  <c r="X111" i="8"/>
  <c r="AR109" i="8"/>
  <c r="W111" i="8"/>
  <c r="AL95" i="8"/>
  <c r="AN111" i="8" l="1"/>
  <c r="AN242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V111" i="8"/>
  <c r="AR110" i="8"/>
  <c r="AO111" i="8"/>
  <c r="AM97" i="8"/>
  <c r="AP243" i="8"/>
  <c r="AT110" i="8"/>
  <c r="X112" i="8"/>
  <c r="AQ243" i="8"/>
  <c r="W112" i="8"/>
  <c r="AM243" i="8"/>
  <c r="AL243" i="8"/>
  <c r="AJ115" i="8"/>
  <c r="AI113" i="8"/>
  <c r="AQ96" i="8"/>
  <c r="AL96" i="8"/>
  <c r="AS110" i="8"/>
  <c r="AJ243" i="8"/>
  <c r="AN112" i="8" l="1"/>
  <c r="AN243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S111" i="8"/>
  <c r="AM98" i="8"/>
  <c r="X113" i="8"/>
  <c r="AL97" i="8"/>
  <c r="AI114" i="8"/>
  <c r="V112" i="8"/>
  <c r="AR111" i="8"/>
  <c r="AP96" i="8"/>
  <c r="W113" i="8"/>
  <c r="AT111" i="8"/>
  <c r="AJ244" i="8"/>
  <c r="AQ244" i="8"/>
  <c r="AO112" i="8"/>
  <c r="AQ97" i="8"/>
  <c r="AL244" i="8"/>
  <c r="AM244" i="8"/>
  <c r="AP244" i="8"/>
  <c r="AN113" i="8" l="1"/>
  <c r="AN244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X114" i="8"/>
  <c r="AI115" i="8"/>
  <c r="AR112" i="8"/>
  <c r="AS112" i="8"/>
  <c r="V113" i="8"/>
  <c r="AL98" i="8"/>
  <c r="AJ116" i="8"/>
  <c r="W114" i="8"/>
  <c r="AM99" i="8"/>
  <c r="AQ98" i="8"/>
  <c r="AT112" i="8"/>
  <c r="AO113" i="8"/>
  <c r="AP97" i="8"/>
  <c r="AN114" i="8" l="1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114" i="8"/>
  <c r="AR113" i="8"/>
  <c r="AJ117" i="8"/>
  <c r="AI116" i="8"/>
  <c r="AT113" i="8"/>
  <c r="AP98" i="8"/>
  <c r="AJ118" i="8"/>
  <c r="AQ99" i="8"/>
  <c r="X115" i="8"/>
  <c r="V114" i="8"/>
  <c r="AM100" i="8"/>
  <c r="AL99" i="8"/>
  <c r="AS113" i="8"/>
  <c r="W115" i="8"/>
  <c r="AN115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Q100" i="8"/>
  <c r="AO115" i="8"/>
  <c r="AI117" i="8"/>
  <c r="AP99" i="8"/>
  <c r="AS114" i="8"/>
  <c r="V115" i="8"/>
  <c r="AJ119" i="8"/>
  <c r="AT114" i="8"/>
  <c r="AM101" i="8"/>
  <c r="X116" i="8"/>
  <c r="AL100" i="8"/>
  <c r="W116" i="8"/>
  <c r="AR114" i="8"/>
  <c r="AN116" i="8" l="1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T115" i="8"/>
  <c r="AS115" i="8"/>
  <c r="AP100" i="8"/>
  <c r="AM102" i="8"/>
  <c r="X117" i="8"/>
  <c r="AO116" i="8"/>
  <c r="W117" i="8"/>
  <c r="AL101" i="8"/>
  <c r="AQ101" i="8"/>
  <c r="AR115" i="8"/>
  <c r="V116" i="8"/>
  <c r="AI118" i="8"/>
  <c r="AN117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R116" i="8"/>
  <c r="AJ120" i="8"/>
  <c r="AQ102" i="8"/>
  <c r="W118" i="8"/>
  <c r="AL102" i="8"/>
  <c r="AP101" i="8"/>
  <c r="AT116" i="8"/>
  <c r="V117" i="8"/>
  <c r="X118" i="8"/>
  <c r="AO117" i="8"/>
  <c r="AM103" i="8"/>
  <c r="AS116" i="8"/>
  <c r="AI119" i="8"/>
  <c r="AN118" i="8" l="1"/>
  <c r="AP250" i="8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X119" i="8"/>
  <c r="V118" i="8"/>
  <c r="AT117" i="8"/>
  <c r="AQ103" i="8"/>
  <c r="AS117" i="8"/>
  <c r="W119" i="8"/>
  <c r="AM104" i="8"/>
  <c r="AL103" i="8"/>
  <c r="AP102" i="8"/>
  <c r="AJ121" i="8"/>
  <c r="AR117" i="8"/>
  <c r="AI120" i="8"/>
  <c r="AN119" i="8" l="1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T118" i="8"/>
  <c r="AS118" i="8"/>
  <c r="V119" i="8"/>
  <c r="AJ122" i="8"/>
  <c r="AO119" i="8"/>
  <c r="AR118" i="8"/>
  <c r="X120" i="8"/>
  <c r="AP103" i="8"/>
  <c r="AM105" i="8"/>
  <c r="AI121" i="8"/>
  <c r="AL104" i="8"/>
  <c r="W120" i="8"/>
  <c r="AQ104" i="8"/>
  <c r="AS119" i="8" l="1"/>
  <c r="AR119" i="8"/>
  <c r="AT119" i="8"/>
  <c r="AN120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V120" i="8"/>
  <c r="AI122" i="8"/>
  <c r="AJ124" i="8"/>
  <c r="AO120" i="8"/>
  <c r="AJ123" i="8"/>
  <c r="AQ105" i="8"/>
  <c r="AM106" i="8"/>
  <c r="AP104" i="8"/>
  <c r="AL105" i="8"/>
  <c r="W121" i="8"/>
  <c r="X121" i="8"/>
  <c r="AR120" i="8" l="1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L106" i="8"/>
  <c r="AP105" i="8"/>
  <c r="X122" i="8"/>
  <c r="AI123" i="8"/>
  <c r="AO121" i="8"/>
  <c r="W122" i="8"/>
  <c r="AQ106" i="8"/>
  <c r="AJ125" i="8"/>
  <c r="V121" i="8"/>
  <c r="AM107" i="8"/>
  <c r="AR121" i="8" l="1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X123" i="8"/>
  <c r="AO122" i="8"/>
  <c r="AL107" i="8"/>
  <c r="AP106" i="8"/>
  <c r="AI124" i="8"/>
  <c r="AQ107" i="8"/>
  <c r="V122" i="8"/>
  <c r="AM108" i="8"/>
  <c r="W123" i="8"/>
  <c r="AS122" i="8" l="1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X124" i="8"/>
  <c r="AL108" i="8"/>
  <c r="AO123" i="8"/>
  <c r="W124" i="8"/>
  <c r="AP107" i="8"/>
  <c r="AM109" i="8"/>
  <c r="AI125" i="8"/>
  <c r="AJ126" i="8"/>
  <c r="AQ108" i="8"/>
  <c r="AO124" i="8"/>
  <c r="V123" i="8"/>
  <c r="AT123" i="8" l="1"/>
  <c r="AR123" i="8"/>
  <c r="AS123" i="8"/>
  <c r="AS124" i="8"/>
  <c r="AR124" i="8"/>
  <c r="AT124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L109" i="8"/>
  <c r="AI126" i="8"/>
  <c r="AQ109" i="8"/>
  <c r="AP108" i="8"/>
  <c r="AJ127" i="8"/>
  <c r="W125" i="8"/>
  <c r="AM110" i="8"/>
  <c r="V124" i="8"/>
  <c r="X125" i="8"/>
  <c r="K53" i="6"/>
  <c r="L53" i="6"/>
  <c r="K55" i="6"/>
  <c r="I55" i="6"/>
  <c r="J53" i="6"/>
  <c r="L55" i="6"/>
  <c r="J55" i="6"/>
  <c r="V125" i="8"/>
  <c r="AN125" i="8" l="1"/>
  <c r="AN126" i="8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M55" i="6"/>
  <c r="AI127" i="8"/>
  <c r="AO125" i="8"/>
  <c r="AM111" i="8"/>
  <c r="I53" i="6"/>
  <c r="AP109" i="8"/>
  <c r="M53" i="6"/>
  <c r="AJ128" i="8"/>
  <c r="AL110" i="8"/>
  <c r="AQ110" i="8"/>
  <c r="AS125" i="8" l="1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I128" i="8"/>
  <c r="AP110" i="8"/>
  <c r="AQ111" i="8"/>
  <c r="AL111" i="8"/>
  <c r="AM112" i="8"/>
  <c r="AM113" i="8" s="1"/>
  <c r="AJ129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Q112" i="8"/>
  <c r="AM114" i="8"/>
  <c r="AQ113" i="8"/>
  <c r="AP111" i="8"/>
  <c r="AL112" i="8"/>
  <c r="AI129" i="8"/>
  <c r="AJ130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M115" i="8"/>
  <c r="AQ114" i="8"/>
  <c r="AM116" i="8"/>
  <c r="AQ115" i="8"/>
  <c r="AL113" i="8"/>
  <c r="AJ131" i="8"/>
  <c r="AP112" i="8"/>
  <c r="AI130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L114" i="8"/>
  <c r="AI131" i="8"/>
  <c r="AP113" i="8"/>
  <c r="AJ132" i="8"/>
  <c r="AM117" i="8"/>
  <c r="AQ116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J133" i="8"/>
  <c r="AP114" i="8"/>
  <c r="AI132" i="8"/>
  <c r="AM118" i="8"/>
  <c r="AM119" i="8"/>
  <c r="AL115" i="8"/>
  <c r="AQ118" i="8"/>
  <c r="AQ117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Q119" i="8"/>
  <c r="AL116" i="8"/>
  <c r="AP115" i="8"/>
  <c r="AM120" i="8"/>
  <c r="AQ120" i="8" s="1"/>
  <c r="AJ134" i="8"/>
  <c r="AI133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M126" i="8"/>
  <c r="AM127" i="8"/>
  <c r="AM129" i="8"/>
  <c r="AQ129" i="8"/>
  <c r="AJ135" i="8"/>
  <c r="AQ128" i="8"/>
  <c r="AM130" i="8"/>
  <c r="AM121" i="8"/>
  <c r="AI134" i="8"/>
  <c r="AQ126" i="8"/>
  <c r="AL117" i="8"/>
  <c r="AQ127" i="8"/>
  <c r="AM122" i="8"/>
  <c r="AM128" i="8"/>
  <c r="AP116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Q121" i="8"/>
  <c r="AJ136" i="8"/>
  <c r="AQ122" i="8"/>
  <c r="AL118" i="8"/>
  <c r="AP117" i="8"/>
  <c r="AQ130" i="8"/>
  <c r="AI135" i="8"/>
  <c r="AM123" i="8"/>
  <c r="AM131" i="8"/>
  <c r="AQ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J137" i="8"/>
  <c r="AM133" i="8"/>
  <c r="AI136" i="8"/>
  <c r="AM124" i="8"/>
  <c r="AQ123" i="8"/>
  <c r="AL119" i="8"/>
  <c r="AP118" i="8"/>
  <c r="AQ132" i="8"/>
  <c r="AM132" i="8"/>
  <c r="AM125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Q124" i="8"/>
  <c r="AP119" i="8"/>
  <c r="AM134" i="8"/>
  <c r="AQ125" i="8"/>
  <c r="AL120" i="8"/>
  <c r="AQ133" i="8"/>
  <c r="AI137" i="8"/>
  <c r="AQ134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P120" i="8"/>
  <c r="AI138" i="8"/>
  <c r="AL121" i="8"/>
  <c r="AM135" i="8"/>
  <c r="AJ139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M136" i="8"/>
  <c r="AP121" i="8"/>
  <c r="AQ135" i="8"/>
  <c r="AQ137" i="8"/>
  <c r="AJ140" i="8"/>
  <c r="AM138" i="8"/>
  <c r="AL122" i="8"/>
  <c r="AI139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6" i="8"/>
  <c r="AL131" i="8"/>
  <c r="AQ136" i="8"/>
  <c r="AL127" i="8"/>
  <c r="AM137" i="8"/>
  <c r="AQ139" i="8"/>
  <c r="AP130" i="8"/>
  <c r="AL123" i="8"/>
  <c r="AL129" i="8"/>
  <c r="AQ138" i="8"/>
  <c r="AM139" i="8"/>
  <c r="AJ142" i="8"/>
  <c r="AJ141" i="8"/>
  <c r="AL128" i="8"/>
  <c r="AP126" i="8"/>
  <c r="AI140" i="8"/>
  <c r="AL130" i="8"/>
  <c r="AP122" i="8"/>
  <c r="AP129" i="8"/>
  <c r="AP127" i="8"/>
  <c r="AP128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L124" i="8"/>
  <c r="AQ140" i="8"/>
  <c r="AI141" i="8"/>
  <c r="AP132" i="8"/>
  <c r="AP123" i="8"/>
  <c r="AP131" i="8"/>
  <c r="AM142" i="8"/>
  <c r="AL132" i="8"/>
  <c r="AJ143" i="8"/>
  <c r="AM140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P133" i="8"/>
  <c r="AL125" i="8"/>
  <c r="AP125" i="8"/>
  <c r="AI142" i="8"/>
  <c r="AM141" i="8"/>
  <c r="AQ142" i="8"/>
  <c r="AM143" i="8"/>
  <c r="AJ144" i="8"/>
  <c r="AP124" i="8"/>
  <c r="AQ141" i="8"/>
  <c r="AL133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J145" i="8"/>
  <c r="AM144" i="8"/>
  <c r="AQ143" i="8"/>
  <c r="AL135" i="8"/>
  <c r="AI143" i="8"/>
  <c r="AM145" i="8"/>
  <c r="AL134" i="8"/>
  <c r="AP134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M146" i="8"/>
  <c r="AQ144" i="8"/>
  <c r="AP143" i="8"/>
  <c r="AP141" i="8"/>
  <c r="AP139" i="8"/>
  <c r="AP140" i="8"/>
  <c r="AP135" i="8"/>
  <c r="AP142" i="8"/>
  <c r="AP138" i="8"/>
  <c r="AJ146" i="8"/>
  <c r="AL139" i="8"/>
  <c r="AP136" i="8"/>
  <c r="AL144" i="8"/>
  <c r="AL141" i="8"/>
  <c r="AI144" i="8"/>
  <c r="AL142" i="8"/>
  <c r="AL137" i="8"/>
  <c r="AL140" i="8"/>
  <c r="AL143" i="8"/>
  <c r="AL136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P137" i="8"/>
  <c r="AM147" i="8"/>
  <c r="AL138" i="8"/>
  <c r="AL145" i="8"/>
  <c r="AI145" i="8"/>
  <c r="AP144" i="8"/>
  <c r="AQ145" i="8"/>
  <c r="AJ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J148" i="8"/>
  <c r="AM148" i="8"/>
  <c r="AQ146" i="8"/>
  <c r="AL146" i="8"/>
  <c r="AP145" i="8"/>
  <c r="AI146" i="8"/>
  <c r="AP14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8" i="8"/>
  <c r="AJ149" i="8"/>
  <c r="AM149" i="8"/>
  <c r="AL147" i="8"/>
  <c r="AI147" i="8"/>
  <c r="AP147" i="8"/>
  <c r="AQ147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J150" i="8"/>
  <c r="AL149" i="8"/>
  <c r="AM150" i="8"/>
  <c r="AL150" i="8"/>
  <c r="AP148" i="8"/>
  <c r="AI148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M151" i="8"/>
  <c r="AQ149" i="8"/>
  <c r="AI149" i="8"/>
  <c r="AP149" i="8"/>
  <c r="AL151" i="8"/>
  <c r="AJ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M152" i="8"/>
  <c r="AQ150" i="8"/>
  <c r="AP150" i="8"/>
  <c r="AJ152" i="8"/>
  <c r="AL152" i="8"/>
  <c r="AI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I151" i="8"/>
  <c r="AM153" i="8"/>
  <c r="AJ153" i="8"/>
  <c r="AQ151" i="8"/>
  <c r="AL153" i="8"/>
  <c r="AP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M154" i="8"/>
  <c r="AI152" i="8"/>
  <c r="AP152" i="8"/>
  <c r="AJ154" i="8"/>
  <c r="AQ152" i="8"/>
  <c r="AL154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I153" i="8"/>
  <c r="AJ155" i="8"/>
  <c r="AM155" i="8"/>
  <c r="AL155" i="8"/>
  <c r="AQ153" i="8"/>
  <c r="AP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L156" i="8"/>
  <c r="AJ156" i="8"/>
  <c r="AI154" i="8"/>
  <c r="AP154" i="8"/>
  <c r="AQ154" i="8"/>
  <c r="AM156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I155" i="8"/>
  <c r="AQ155" i="8"/>
  <c r="AL157" i="8"/>
  <c r="AP155" i="8"/>
  <c r="AM157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M158" i="8"/>
  <c r="AJ158" i="8"/>
  <c r="AL158" i="8"/>
  <c r="AP156" i="8"/>
  <c r="AI156" i="8"/>
  <c r="AQ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J159" i="8"/>
  <c r="AQ157" i="8"/>
  <c r="AM159" i="8"/>
  <c r="AL159" i="8"/>
  <c r="AP157" i="8"/>
  <c r="AI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60" i="8"/>
  <c r="AP158" i="8"/>
  <c r="AQ158" i="8"/>
  <c r="AJ160" i="8"/>
  <c r="AL160" i="8"/>
  <c r="AI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Q159" i="8"/>
  <c r="AM161" i="8"/>
  <c r="AJ161" i="8"/>
  <c r="AP159" i="8"/>
  <c r="AI159" i="8"/>
  <c r="AL16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L162" i="8"/>
  <c r="AQ160" i="8"/>
  <c r="AM162" i="8"/>
  <c r="AP160" i="8"/>
  <c r="AJ162" i="8"/>
  <c r="AI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I161" i="8"/>
  <c r="AM163" i="8"/>
  <c r="AP161" i="8"/>
  <c r="AQ161" i="8"/>
  <c r="AJ163" i="8"/>
  <c r="AL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J164" i="8"/>
  <c r="AP162" i="8"/>
  <c r="AL164" i="8"/>
  <c r="AQ162" i="8"/>
  <c r="AI162" i="8"/>
  <c r="AM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M165" i="8"/>
  <c r="AQ163" i="8"/>
  <c r="AL165" i="8"/>
  <c r="AP163" i="8"/>
  <c r="AI163" i="8"/>
  <c r="AJ165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P164" i="8"/>
  <c r="AL166" i="8"/>
  <c r="AI164" i="8"/>
  <c r="AQ164" i="8"/>
  <c r="AM166" i="8"/>
  <c r="AJ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I165" i="8"/>
  <c r="AL167" i="8"/>
  <c r="AM167" i="8"/>
  <c r="AQ165" i="8"/>
  <c r="AP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I166" i="8"/>
  <c r="AL168" i="8"/>
  <c r="AM168" i="8"/>
  <c r="AP166" i="8"/>
  <c r="AJ168" i="8"/>
  <c r="AQ166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M169" i="8"/>
  <c r="AJ169" i="8"/>
  <c r="AL169" i="8"/>
  <c r="AP167" i="8"/>
  <c r="AQ167" i="8"/>
  <c r="AI167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P168" i="8"/>
  <c r="AJ170" i="8"/>
  <c r="AI168" i="8"/>
  <c r="AL170" i="8"/>
  <c r="AQ168" i="8"/>
  <c r="AM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M171" i="8"/>
  <c r="AI169" i="8"/>
  <c r="AP169" i="8"/>
  <c r="AL171" i="8"/>
  <c r="AQ169" i="8"/>
  <c r="AJ171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P170" i="8"/>
  <c r="AM172" i="8"/>
  <c r="AL172" i="8"/>
  <c r="AQ170" i="8"/>
  <c r="AI170" i="8"/>
  <c r="AJ172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I171" i="8"/>
  <c r="AM173" i="8"/>
  <c r="AJ173" i="8"/>
  <c r="AP171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M174" i="8"/>
  <c r="AI172" i="8"/>
  <c r="AL174" i="8"/>
  <c r="AQ172" i="8"/>
  <c r="AJ174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L175" i="8"/>
  <c r="AI173" i="8"/>
  <c r="AP173" i="8"/>
  <c r="AM175" i="8"/>
  <c r="AJ175" i="8"/>
  <c r="AQ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M176" i="8"/>
  <c r="AQ174" i="8"/>
  <c r="AL176" i="8"/>
  <c r="AP174" i="8"/>
  <c r="AI174" i="8"/>
  <c r="AJ176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I175" i="8"/>
  <c r="AJ177" i="8"/>
  <c r="AP175" i="8"/>
  <c r="AQ175" i="8"/>
  <c r="AM177" i="8"/>
  <c r="AL177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J178" i="8"/>
  <c r="AP176" i="8"/>
  <c r="AQ176" i="8"/>
  <c r="AI176" i="8"/>
  <c r="AL178" i="8"/>
  <c r="AM178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J179" i="8"/>
  <c r="AL179" i="8"/>
  <c r="AI177" i="8"/>
  <c r="AP177" i="8"/>
  <c r="AQ178" i="8"/>
  <c r="AM179" i="8"/>
  <c r="AQ177" i="8"/>
  <c r="AP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J180" i="8"/>
  <c r="AM180" i="8"/>
  <c r="AL180" i="8"/>
  <c r="AI178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Q179" i="8"/>
  <c r="AL181" i="8"/>
  <c r="AI179" i="8"/>
  <c r="AJ181" i="8"/>
  <c r="AP179" i="8"/>
  <c r="AM181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P180" i="8"/>
  <c r="AI180" i="8"/>
  <c r="AM182" i="8"/>
  <c r="AL182" i="8"/>
  <c r="AJ182" i="8"/>
  <c r="AQ180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M183" i="8"/>
  <c r="AL183" i="8"/>
  <c r="AI181" i="8"/>
  <c r="AQ181" i="8"/>
  <c r="AJ183" i="8"/>
  <c r="AP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M184" i="8"/>
  <c r="AI182" i="8"/>
  <c r="AQ182" i="8"/>
  <c r="AJ184" i="8"/>
  <c r="AL184" i="8"/>
  <c r="AP182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Q183" i="8"/>
  <c r="AM185" i="8"/>
  <c r="AL185" i="8"/>
  <c r="AP183" i="8"/>
  <c r="AJ185" i="8"/>
  <c r="AI183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I184" i="8"/>
  <c r="AM186" i="8"/>
  <c r="AL186" i="8"/>
  <c r="AP184" i="8"/>
  <c r="AQ184" i="8"/>
  <c r="AJ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Q185" i="8"/>
  <c r="AM187" i="8"/>
  <c r="AJ187" i="8"/>
  <c r="AL187" i="8"/>
  <c r="AP185" i="8"/>
  <c r="AI185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I186" i="8"/>
  <c r="AQ186" i="8"/>
  <c r="AL188" i="8"/>
  <c r="AP186" i="8"/>
  <c r="AM188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Q187" i="8"/>
  <c r="AI187" i="8"/>
  <c r="AM189" i="8"/>
  <c r="AP187" i="8"/>
  <c r="AJ189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Q188" i="8"/>
  <c r="AM190" i="8"/>
  <c r="AL189" i="8"/>
  <c r="AI188" i="8"/>
  <c r="AP188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L190" i="8"/>
  <c r="AJ190" i="8"/>
  <c r="AP189" i="8"/>
  <c r="AQ189" i="8"/>
  <c r="AI190" i="8"/>
  <c r="AI189" i="8"/>
  <c r="N190" i="8" l="1"/>
  <c r="O190" i="8" s="1"/>
  <c r="B193" i="8"/>
  <c r="E192" i="8"/>
  <c r="J191" i="8"/>
  <c r="Q191" i="8" s="1"/>
  <c r="AB176" i="8"/>
  <c r="H177" i="8"/>
  <c r="I177" i="8" s="1"/>
  <c r="AQ190" i="8"/>
  <c r="AM191" i="8"/>
  <c r="AL191" i="8"/>
  <c r="AJ191" i="8"/>
  <c r="AI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L192" i="8"/>
  <c r="AP190" i="8"/>
  <c r="AP191" i="8"/>
  <c r="AM192" i="8"/>
  <c r="AI192" i="8"/>
  <c r="AQ191" i="8"/>
  <c r="AJ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P192" i="8"/>
  <c r="AL193" i="8"/>
  <c r="AQ192" i="8"/>
  <c r="AI193" i="8"/>
  <c r="AJ193" i="8"/>
  <c r="AM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L194" i="8"/>
  <c r="AM194" i="8"/>
  <c r="AI194" i="8"/>
  <c r="AJ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Q193" i="8"/>
  <c r="AJ195" i="8"/>
  <c r="AM195" i="8"/>
  <c r="AL195" i="8"/>
  <c r="AP194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M196" i="8"/>
  <c r="AJ196" i="8"/>
  <c r="AI195" i="8"/>
  <c r="AL196" i="8"/>
  <c r="AJ197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I209" i="8"/>
  <c r="AI215" i="8"/>
  <c r="AI225" i="8"/>
  <c r="AI208" i="8"/>
  <c r="AI223" i="8"/>
  <c r="AI217" i="8"/>
  <c r="AI231" i="8"/>
  <c r="AI234" i="8"/>
  <c r="AI224" i="8"/>
  <c r="AI214" i="8"/>
  <c r="AI227" i="8"/>
  <c r="AI211" i="8"/>
  <c r="AI200" i="8"/>
  <c r="AI206" i="8"/>
  <c r="AI229" i="8"/>
  <c r="AI233" i="8"/>
  <c r="AI238" i="8"/>
  <c r="AI213" i="8"/>
  <c r="AM197" i="8"/>
  <c r="AI222" i="8"/>
  <c r="AI241" i="8"/>
  <c r="AI230" i="8"/>
  <c r="AI242" i="8"/>
  <c r="AI239" i="8"/>
  <c r="AI228" i="8"/>
  <c r="AI232" i="8"/>
  <c r="AI236" i="8"/>
  <c r="AI218" i="8"/>
  <c r="AQ195" i="8"/>
  <c r="AI201" i="8"/>
  <c r="AI244" i="8"/>
  <c r="AI240" i="8"/>
  <c r="AP195" i="8"/>
  <c r="AI216" i="8"/>
  <c r="AI207" i="8"/>
  <c r="AI205" i="8"/>
  <c r="AI212" i="8"/>
  <c r="AI199" i="8"/>
  <c r="AI198" i="8"/>
  <c r="AI235" i="8"/>
  <c r="AI220" i="8"/>
  <c r="AI243" i="8"/>
  <c r="AI219" i="8"/>
  <c r="AL197" i="8"/>
  <c r="AI197" i="8"/>
  <c r="AI202" i="8"/>
  <c r="AI237" i="8"/>
  <c r="AI226" i="8"/>
  <c r="AP196" i="8"/>
  <c r="AI196" i="8"/>
  <c r="AI203" i="8"/>
  <c r="AI221" i="8"/>
  <c r="AI210" i="8"/>
  <c r="AI204" i="8"/>
  <c r="AQ196" i="8"/>
  <c r="Q306" i="8" l="1"/>
  <c r="AN197" i="8"/>
  <c r="AB183" i="8"/>
  <c r="H184" i="8"/>
  <c r="I184" i="8" s="1"/>
  <c r="AM212" i="8"/>
  <c r="AQ206" i="8"/>
  <c r="AM210" i="8"/>
  <c r="AL202" i="8"/>
  <c r="AM215" i="8"/>
  <c r="AQ220" i="8"/>
  <c r="AM235" i="8"/>
  <c r="AM238" i="8"/>
  <c r="AQ234" i="8"/>
  <c r="AQ232" i="8"/>
  <c r="AP200" i="8"/>
  <c r="AM201" i="8"/>
  <c r="AM226" i="8"/>
  <c r="AL199" i="8"/>
  <c r="AQ218" i="8"/>
  <c r="AM224" i="8"/>
  <c r="AQ227" i="8"/>
  <c r="AM209" i="8"/>
  <c r="AQ207" i="8"/>
  <c r="AM216" i="8"/>
  <c r="AM229" i="8"/>
  <c r="AQ226" i="8"/>
  <c r="AL200" i="8"/>
  <c r="AP197" i="8"/>
  <c r="AM205" i="8"/>
  <c r="AL207" i="8"/>
  <c r="AQ197" i="8"/>
  <c r="AM214" i="8"/>
  <c r="AP203" i="8"/>
  <c r="AQ203" i="8"/>
  <c r="AM202" i="8"/>
  <c r="AM221" i="8"/>
  <c r="AQ208" i="8"/>
  <c r="AM222" i="8"/>
  <c r="AQ217" i="8"/>
  <c r="AM227" i="8"/>
  <c r="AQ198" i="8"/>
  <c r="AQ237" i="8"/>
  <c r="AQ238" i="8"/>
  <c r="AM204" i="8"/>
  <c r="AQ202" i="8"/>
  <c r="AQ200" i="8"/>
  <c r="AQ221" i="8"/>
  <c r="AP205" i="8"/>
  <c r="AM199" i="8"/>
  <c r="AP204" i="8"/>
  <c r="AQ231" i="8"/>
  <c r="AM218" i="8"/>
  <c r="AQ215" i="8"/>
  <c r="AQ214" i="8"/>
  <c r="AL206" i="8"/>
  <c r="AP199" i="8"/>
  <c r="AQ205" i="8"/>
  <c r="AL205" i="8"/>
  <c r="AM239" i="8"/>
  <c r="AQ222" i="8"/>
  <c r="AP202" i="8"/>
  <c r="AQ201" i="8"/>
  <c r="AL198" i="8"/>
  <c r="AM237" i="8"/>
  <c r="AM220" i="8"/>
  <c r="AM223" i="8"/>
  <c r="AQ204" i="8"/>
  <c r="AQ230" i="8"/>
  <c r="AM213" i="8"/>
  <c r="AM232" i="8"/>
  <c r="AQ228" i="8"/>
  <c r="AM211" i="8"/>
  <c r="AM231" i="8"/>
  <c r="AM233" i="8"/>
  <c r="AQ199" i="8"/>
  <c r="AQ210" i="8"/>
  <c r="AM198" i="8"/>
  <c r="AQ212" i="8"/>
  <c r="AQ229" i="8"/>
  <c r="AQ216" i="8"/>
  <c r="AL204" i="8"/>
  <c r="AM217" i="8"/>
  <c r="AL203" i="8"/>
  <c r="AP206" i="8"/>
  <c r="AM203" i="8"/>
  <c r="AQ224" i="8"/>
  <c r="AM230" i="8"/>
  <c r="AQ225" i="8"/>
  <c r="AQ235" i="8"/>
  <c r="AQ213" i="8"/>
  <c r="AM207" i="8"/>
  <c r="AP198" i="8"/>
  <c r="AM228" i="8"/>
  <c r="AP201" i="8"/>
  <c r="AM225" i="8"/>
  <c r="AQ211" i="8"/>
  <c r="AM234" i="8"/>
  <c r="AQ209" i="8"/>
  <c r="AQ233" i="8"/>
  <c r="AM206" i="8"/>
  <c r="AM200" i="8"/>
  <c r="AM208" i="8"/>
  <c r="AQ236" i="8"/>
  <c r="AQ219" i="8"/>
  <c r="AQ223" i="8"/>
  <c r="AM219" i="8"/>
  <c r="AM236" i="8"/>
  <c r="AB184" i="8" l="1"/>
  <c r="H185" i="8"/>
  <c r="I185" i="8" s="1"/>
  <c r="AL201" i="8"/>
  <c r="AL238" i="8"/>
  <c r="AL217" i="8"/>
  <c r="AP238" i="8"/>
  <c r="AP220" i="8"/>
  <c r="AL228" i="8"/>
  <c r="AP225" i="8"/>
  <c r="AP216" i="8"/>
  <c r="AL219" i="8"/>
  <c r="AP217" i="8"/>
  <c r="AL237" i="8"/>
  <c r="AP228" i="8"/>
  <c r="AP236" i="8"/>
  <c r="AP213" i="8"/>
  <c r="AP221" i="8"/>
  <c r="AP234" i="8"/>
  <c r="AP235" i="8"/>
  <c r="AL214" i="8"/>
  <c r="AP207" i="8"/>
  <c r="AL230" i="8"/>
  <c r="AL223" i="8"/>
  <c r="AP237" i="8"/>
  <c r="AL231" i="8"/>
  <c r="AL235" i="8"/>
  <c r="AQ239" i="8"/>
  <c r="AP215" i="8"/>
  <c r="AL239" i="8"/>
  <c r="AL213" i="8"/>
  <c r="AL229" i="8"/>
  <c r="AP212" i="8"/>
  <c r="AL224" i="8"/>
  <c r="AP230" i="8"/>
  <c r="AP214" i="8"/>
  <c r="AP219" i="8"/>
  <c r="AP227" i="8"/>
  <c r="AP229" i="8"/>
  <c r="AP222" i="8"/>
  <c r="AL216" i="8"/>
  <c r="AL236" i="8"/>
  <c r="AP226" i="8"/>
  <c r="AL221" i="8"/>
  <c r="AL226" i="8"/>
  <c r="AL225" i="8"/>
  <c r="AL215" i="8"/>
  <c r="AL218" i="8"/>
  <c r="AL220" i="8"/>
  <c r="AL233" i="8"/>
  <c r="AP224" i="8"/>
  <c r="AL232" i="8"/>
  <c r="AP209" i="8"/>
  <c r="AL222" i="8"/>
  <c r="AL209" i="8"/>
  <c r="AL234" i="8"/>
  <c r="AL208" i="8"/>
  <c r="AP233" i="8"/>
  <c r="AP218" i="8"/>
  <c r="AL227" i="8"/>
  <c r="AP223" i="8"/>
  <c r="AP231" i="8"/>
  <c r="AP232" i="8"/>
  <c r="AB185" i="8" l="1"/>
  <c r="H186" i="8"/>
  <c r="I186" i="8" s="1"/>
  <c r="AP210" i="8"/>
  <c r="AL210" i="8"/>
  <c r="AP208" i="8"/>
  <c r="AP239" i="8"/>
  <c r="AP211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<sst xmlns="http://schemas.openxmlformats.org/spreadsheetml/2006/main" count="3669" uniqueCount="1940">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</sst>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</fills>
  <borders count="1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40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2" fontId="2" fillId="5" borderId="149" xfId="0" applyNumberFormat="1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49" xfId="0" applyFont="1" applyFill="1" applyBorder="1" applyAlignment="1">
      <alignment horizontal="center"/>
    </xf>
    <xf numFmtId="2" fontId="2" fillId="31" borderId="149" xfId="0" applyNumberFormat="1" applyFont="1" applyFill="1" applyBorder="1" applyAlignment="1">
      <alignment horizontal="center"/>
    </xf>
    <xf numFmtId="0" fontId="2" fillId="0" borderId="0" xfId="0" applyFont="1"/>
    <xf numFmtId="2" fontId="2" fillId="0" borderId="149" xfId="0" applyNumberFormat="1" applyFont="1" applyBorder="1" applyAlignment="1">
      <alignment horizontal="center"/>
    </xf>
    <xf numFmtId="0" fontId="100" fillId="0" borderId="0" xfId="0" applyFont="1"/>
    <xf numFmtId="0" fontId="10" fillId="20" borderId="149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0" fontId="101" fillId="32" borderId="153" xfId="0" applyFont="1" applyFill="1" applyBorder="1" applyAlignment="1">
      <alignment horizontal="center"/>
    </xf>
    <xf numFmtId="0" fontId="102" fillId="32" borderId="149" xfId="0" applyFont="1" applyFill="1" applyBorder="1" applyAlignment="1">
      <alignment horizontal="center"/>
    </xf>
    <xf numFmtId="0" fontId="103" fillId="32" borderId="149" xfId="0" applyFont="1" applyFill="1" applyBorder="1" applyAlignment="1">
      <alignment horizontal="center"/>
    </xf>
    <xf numFmtId="0" fontId="103" fillId="33" borderId="149" xfId="0" applyFont="1" applyFill="1" applyBorder="1" applyAlignment="1">
      <alignment horizontal="center"/>
    </xf>
    <xf numFmtId="0" fontId="101" fillId="32" borderId="149" xfId="0" applyFont="1" applyFill="1" applyBorder="1" applyAlignment="1">
      <alignment horizontal="center"/>
    </xf>
    <xf numFmtId="0" fontId="104" fillId="32" borderId="149" xfId="0" applyFont="1" applyFill="1" applyBorder="1" applyAlignment="1">
      <alignment horizontal="center"/>
    </xf>
    <xf numFmtId="0" fontId="101" fillId="33" borderId="149" xfId="0" applyFont="1" applyFill="1" applyBorder="1" applyAlignment="1">
      <alignment horizontal="center"/>
    </xf>
    <xf numFmtId="0" fontId="104" fillId="33" borderId="149" xfId="0" applyFont="1" applyFill="1" applyBorder="1" applyAlignment="1">
      <alignment horizontal="center"/>
    </xf>
    <xf numFmtId="0" fontId="2" fillId="20" borderId="149" xfId="0" applyFont="1" applyFill="1" applyBorder="1" applyAlignment="1">
      <alignment horizontal="left"/>
    </xf>
    <xf numFmtId="0" fontId="2" fillId="0" borderId="153" xfId="0" applyFont="1" applyBorder="1" applyAlignment="1">
      <alignment horizontal="center"/>
    </xf>
    <xf numFmtId="0" fontId="2" fillId="6" borderId="153" xfId="0" applyFont="1" applyFill="1" applyBorder="1" applyAlignment="1" applyProtection="1">
      <alignment horizontal="center"/>
      <protection locked="0"/>
    </xf>
    <xf numFmtId="0" fontId="2" fillId="30" borderId="150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4" xfId="0" applyFont="1" applyFill="1" applyBorder="1" applyAlignment="1">
      <alignment horizontal="center"/>
    </xf>
    <xf numFmtId="0" fontId="101" fillId="32" borderId="155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3" borderId="152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  <xf numFmtId="0" fontId="101" fillId="32" borderId="152" xfId="0" applyFont="1" applyFill="1" applyBorder="1" applyAlignment="1">
      <alignment horizont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7" customWidth="1"/>
    <col min="2" max="2" width="11.77734375" style="537" customWidth="1"/>
    <col min="3" max="3" width="8.77734375" style="537" customWidth="1"/>
    <col min="4" max="4" width="15.77734375" style="537" customWidth="1"/>
    <col min="5" max="5" width="9.77734375" style="537" customWidth="1"/>
    <col min="6" max="6" width="14.77734375" style="537" customWidth="1"/>
    <col min="7" max="7" width="13.77734375" style="537" customWidth="1"/>
    <col min="8" max="8" width="8.77734375" style="537" customWidth="1"/>
    <col min="9" max="9" width="2.5546875" style="537" customWidth="1"/>
    <col min="10" max="10" width="10.77734375" style="537" customWidth="1"/>
    <col min="11" max="11" width="4.77734375" style="537" customWidth="1"/>
    <col min="12" max="12" width="17.77734375" style="537" customWidth="1"/>
    <col min="13" max="13" width="4.77734375" style="537" customWidth="1"/>
    <col min="14" max="16" width="8.88671875" style="537"/>
    <col min="17" max="17" width="18.77734375" style="537" customWidth="1"/>
    <col min="18" max="20" width="8.77734375" style="537" customWidth="1"/>
    <col min="21" max="21" width="20.77734375" style="537" customWidth="1"/>
    <col min="22" max="22" width="17.77734375" style="537" customWidth="1"/>
    <col min="23" max="23" width="10.77734375" style="537" customWidth="1"/>
    <col min="24" max="16384" width="8.88671875" style="537"/>
  </cols>
  <sheetData>
    <row r="1" spans="1:23" ht="30" customHeight="1" x14ac:dyDescent="0.3">
      <c r="A1" s="748" t="s">
        <v>476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/>
      <c r="T1"/>
      <c r="U1"/>
      <c r="V1"/>
      <c r="W1"/>
    </row>
    <row r="2" spans="1:23" ht="3" customHeight="1" x14ac:dyDescent="0.3">
      <c r="A2" s="540"/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/>
      <c r="T2"/>
      <c r="U2"/>
      <c r="V2"/>
      <c r="W2"/>
    </row>
    <row r="3" spans="1:23" ht="16.05" customHeight="1" x14ac:dyDescent="0.3">
      <c r="A3" s="714" t="s">
        <v>477</v>
      </c>
      <c r="B3" s="676"/>
      <c r="C3" s="676"/>
      <c r="D3" s="676"/>
      <c r="E3" s="676"/>
      <c r="F3" s="676"/>
      <c r="G3" s="676"/>
      <c r="H3" s="715"/>
      <c r="J3" s="714" t="s">
        <v>948</v>
      </c>
      <c r="K3" s="676"/>
      <c r="L3" s="676"/>
      <c r="M3" s="676"/>
      <c r="N3" s="676"/>
      <c r="O3" s="676"/>
      <c r="P3" s="676"/>
      <c r="Q3" s="676"/>
      <c r="R3" s="715"/>
      <c r="S3"/>
      <c r="T3"/>
      <c r="U3"/>
      <c r="V3"/>
      <c r="W3"/>
    </row>
    <row r="4" spans="1:23" ht="10.95" customHeight="1" x14ac:dyDescent="0.3">
      <c r="A4" s="571"/>
      <c r="B4" s="727" t="s">
        <v>478</v>
      </c>
      <c r="C4" s="727"/>
      <c r="D4" s="728" t="s">
        <v>907</v>
      </c>
      <c r="E4" s="728"/>
      <c r="F4" s="600" t="s">
        <v>480</v>
      </c>
      <c r="G4" s="729" t="s">
        <v>563</v>
      </c>
      <c r="H4" s="730"/>
      <c r="J4" s="576" t="s">
        <v>529</v>
      </c>
      <c r="K4" s="685" t="s">
        <v>530</v>
      </c>
      <c r="L4" s="685"/>
      <c r="M4" s="685" t="s">
        <v>531</v>
      </c>
      <c r="N4" s="685"/>
      <c r="O4" s="685"/>
      <c r="P4" s="685" t="s">
        <v>532</v>
      </c>
      <c r="Q4" s="685"/>
      <c r="R4" s="686"/>
      <c r="S4"/>
      <c r="T4"/>
      <c r="U4"/>
      <c r="V4"/>
      <c r="W4"/>
    </row>
    <row r="5" spans="1:23" ht="12" customHeight="1" x14ac:dyDescent="0.3">
      <c r="A5" s="572"/>
      <c r="B5" s="717" t="s">
        <v>481</v>
      </c>
      <c r="C5" s="717"/>
      <c r="D5" s="718" t="s">
        <v>906</v>
      </c>
      <c r="E5" s="718"/>
      <c r="F5" s="569" t="s">
        <v>482</v>
      </c>
      <c r="G5" s="731" t="s">
        <v>352</v>
      </c>
      <c r="H5" s="732"/>
      <c r="J5" s="602" t="s">
        <v>628</v>
      </c>
      <c r="K5" s="716" t="s">
        <v>924</v>
      </c>
      <c r="L5" s="716"/>
      <c r="M5" s="667" t="s">
        <v>925</v>
      </c>
      <c r="N5" s="667"/>
      <c r="O5" s="667"/>
      <c r="P5" s="667" t="s">
        <v>926</v>
      </c>
      <c r="Q5" s="667"/>
      <c r="R5" s="668"/>
      <c r="S5"/>
      <c r="T5"/>
      <c r="U5"/>
      <c r="V5"/>
      <c r="W5"/>
    </row>
    <row r="6" spans="1:23" ht="12" customHeight="1" x14ac:dyDescent="0.3">
      <c r="A6" s="572"/>
      <c r="B6" s="717" t="s">
        <v>483</v>
      </c>
      <c r="C6" s="717"/>
      <c r="D6" s="718" t="s">
        <v>909</v>
      </c>
      <c r="E6" s="718"/>
      <c r="F6" s="569" t="s">
        <v>283</v>
      </c>
      <c r="G6" s="731" t="s">
        <v>905</v>
      </c>
      <c r="H6" s="732"/>
      <c r="J6" s="603" t="s">
        <v>642</v>
      </c>
      <c r="K6" s="749" t="s">
        <v>927</v>
      </c>
      <c r="L6" s="749"/>
      <c r="M6" s="670" t="s">
        <v>928</v>
      </c>
      <c r="N6" s="670"/>
      <c r="O6" s="670"/>
      <c r="P6" s="670" t="s">
        <v>929</v>
      </c>
      <c r="Q6" s="670"/>
      <c r="R6" s="671"/>
      <c r="S6"/>
      <c r="T6"/>
      <c r="U6"/>
      <c r="V6"/>
      <c r="W6"/>
    </row>
    <row r="7" spans="1:23" ht="12" customHeight="1" x14ac:dyDescent="0.3">
      <c r="A7" s="572"/>
      <c r="B7" s="717" t="s">
        <v>484</v>
      </c>
      <c r="C7" s="717"/>
      <c r="D7" s="718" t="s">
        <v>911</v>
      </c>
      <c r="E7" s="718"/>
      <c r="F7" s="569" t="s">
        <v>485</v>
      </c>
      <c r="G7" s="731">
        <v>990001</v>
      </c>
      <c r="H7" s="732"/>
      <c r="J7" s="602" t="s">
        <v>628</v>
      </c>
      <c r="K7" s="716" t="s">
        <v>930</v>
      </c>
      <c r="L7" s="716"/>
      <c r="M7" s="667" t="s">
        <v>931</v>
      </c>
      <c r="N7" s="667"/>
      <c r="O7" s="667"/>
      <c r="P7" s="667" t="s">
        <v>932</v>
      </c>
      <c r="Q7" s="667"/>
      <c r="R7" s="668"/>
      <c r="S7"/>
      <c r="T7"/>
      <c r="U7"/>
      <c r="V7"/>
      <c r="W7"/>
    </row>
    <row r="8" spans="1:23" ht="12" customHeight="1" x14ac:dyDescent="0.3">
      <c r="A8" s="572"/>
      <c r="B8" s="717" t="s">
        <v>486</v>
      </c>
      <c r="C8" s="717"/>
      <c r="D8" s="718" t="s">
        <v>899</v>
      </c>
      <c r="E8" s="718"/>
      <c r="F8" s="569" t="s">
        <v>487</v>
      </c>
      <c r="G8" s="731" t="s">
        <v>458</v>
      </c>
      <c r="H8" s="732"/>
      <c r="J8" s="603"/>
      <c r="K8" s="669"/>
      <c r="L8" s="669"/>
      <c r="M8" s="670"/>
      <c r="N8" s="670"/>
      <c r="O8" s="670"/>
      <c r="P8" s="670"/>
      <c r="Q8" s="670"/>
      <c r="R8" s="671"/>
      <c r="S8"/>
      <c r="T8"/>
      <c r="U8"/>
      <c r="V8"/>
      <c r="W8"/>
    </row>
    <row r="9" spans="1:23" ht="12" customHeight="1" x14ac:dyDescent="0.3">
      <c r="A9" s="572"/>
      <c r="B9" s="717" t="s">
        <v>488</v>
      </c>
      <c r="C9" s="717"/>
      <c r="D9" s="718" t="s">
        <v>690</v>
      </c>
      <c r="E9" s="718"/>
      <c r="F9" s="569" t="s">
        <v>489</v>
      </c>
      <c r="G9" s="721"/>
      <c r="H9" s="722"/>
      <c r="J9" s="602"/>
      <c r="K9" s="675"/>
      <c r="L9" s="675"/>
      <c r="M9" s="667"/>
      <c r="N9" s="667"/>
      <c r="O9" s="667"/>
      <c r="P9" s="667"/>
      <c r="Q9" s="667"/>
      <c r="R9" s="668"/>
      <c r="S9"/>
      <c r="T9"/>
      <c r="U9"/>
      <c r="V9"/>
      <c r="W9"/>
    </row>
    <row r="10" spans="1:23" ht="12" customHeight="1" x14ac:dyDescent="0.3">
      <c r="A10" s="573"/>
      <c r="B10" s="723" t="s">
        <v>490</v>
      </c>
      <c r="C10" s="723"/>
      <c r="D10" s="724" t="s">
        <v>562</v>
      </c>
      <c r="E10" s="724"/>
      <c r="F10" s="570" t="s">
        <v>491</v>
      </c>
      <c r="G10" s="725" t="b">
        <v>1</v>
      </c>
      <c r="H10" s="726"/>
      <c r="J10" s="603"/>
      <c r="K10" s="669"/>
      <c r="L10" s="669"/>
      <c r="M10" s="670"/>
      <c r="N10" s="670"/>
      <c r="O10" s="670"/>
      <c r="P10" s="670"/>
      <c r="Q10" s="670"/>
      <c r="R10" s="671"/>
      <c r="S10"/>
      <c r="T10"/>
      <c r="U10"/>
      <c r="V10"/>
      <c r="W10"/>
    </row>
    <row r="11" spans="1:23" ht="18" customHeight="1" x14ac:dyDescent="0.3">
      <c r="A11" s="538"/>
      <c r="H11" s="539"/>
      <c r="J11" s="604" t="s">
        <v>398</v>
      </c>
      <c r="K11" s="672" t="s">
        <v>548</v>
      </c>
      <c r="L11" s="672"/>
      <c r="M11" s="672" t="s">
        <v>549</v>
      </c>
      <c r="N11" s="672"/>
      <c r="O11" s="672" t="s">
        <v>145</v>
      </c>
      <c r="P11" s="672"/>
      <c r="Q11" s="673" t="s">
        <v>550</v>
      </c>
      <c r="R11" s="674"/>
      <c r="S11"/>
      <c r="T11"/>
      <c r="U11"/>
      <c r="V11"/>
      <c r="W11"/>
    </row>
    <row r="12" spans="1:23" ht="16.05" customHeight="1" x14ac:dyDescent="0.3">
      <c r="A12" s="735" t="s">
        <v>492</v>
      </c>
      <c r="B12" s="736"/>
      <c r="C12" s="736"/>
      <c r="D12" s="736"/>
      <c r="E12" s="736"/>
      <c r="F12" s="736"/>
      <c r="G12" s="736"/>
      <c r="H12" s="737"/>
      <c r="J12" s="605">
        <v>1</v>
      </c>
      <c r="K12" s="698">
        <v>570</v>
      </c>
      <c r="L12" s="698"/>
      <c r="M12" s="698">
        <v>426.95</v>
      </c>
      <c r="N12" s="698"/>
      <c r="O12" s="699">
        <v>33.194000000000003</v>
      </c>
      <c r="P12" s="699"/>
      <c r="Q12" s="700" t="s">
        <v>949</v>
      </c>
      <c r="R12" s="701"/>
      <c r="S12"/>
      <c r="T12"/>
      <c r="U12"/>
      <c r="V12"/>
      <c r="W12"/>
    </row>
    <row r="13" spans="1:23" ht="16.05" customHeight="1" x14ac:dyDescent="0.3">
      <c r="A13" s="571"/>
      <c r="B13" s="727" t="s">
        <v>493</v>
      </c>
      <c r="C13" s="727"/>
      <c r="D13" s="728" t="s">
        <v>691</v>
      </c>
      <c r="E13" s="728"/>
      <c r="F13" s="600" t="s">
        <v>180</v>
      </c>
      <c r="G13" s="729" t="s">
        <v>692</v>
      </c>
      <c r="H13" s="730"/>
      <c r="J13" s="606">
        <v>2</v>
      </c>
      <c r="K13" s="702">
        <v>542.46</v>
      </c>
      <c r="L13" s="702"/>
      <c r="M13" s="702">
        <v>426.51</v>
      </c>
      <c r="N13" s="702"/>
      <c r="O13" s="703">
        <v>33.256999999999998</v>
      </c>
      <c r="P13" s="703"/>
      <c r="Q13" s="704" t="s">
        <v>949</v>
      </c>
      <c r="R13" s="705"/>
      <c r="S13"/>
      <c r="T13"/>
      <c r="U13"/>
      <c r="V13"/>
      <c r="W13"/>
    </row>
    <row r="14" spans="1:23" ht="16.95" customHeight="1" x14ac:dyDescent="0.3">
      <c r="A14" s="572"/>
      <c r="B14" s="717" t="s">
        <v>494</v>
      </c>
      <c r="C14" s="717"/>
      <c r="D14" s="718" t="s">
        <v>693</v>
      </c>
      <c r="E14" s="718"/>
      <c r="F14" s="569" t="s">
        <v>495</v>
      </c>
      <c r="G14" s="731" t="s">
        <v>694</v>
      </c>
      <c r="H14" s="73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2"/>
      <c r="B15" s="717" t="s">
        <v>496</v>
      </c>
      <c r="C15" s="717"/>
      <c r="D15" s="718" t="s">
        <v>915</v>
      </c>
      <c r="E15" s="718"/>
      <c r="F15" s="569" t="s">
        <v>497</v>
      </c>
      <c r="G15" s="731" t="s">
        <v>902</v>
      </c>
      <c r="H15" s="73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3"/>
      <c r="B16" s="723" t="s">
        <v>2</v>
      </c>
      <c r="C16" s="723"/>
      <c r="D16" s="724" t="s">
        <v>695</v>
      </c>
      <c r="E16" s="724"/>
      <c r="F16" s="570" t="s">
        <v>498</v>
      </c>
      <c r="G16" s="725" t="s">
        <v>352</v>
      </c>
      <c r="H16" s="72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38"/>
      <c r="H17" s="539"/>
      <c r="S17"/>
      <c r="T17"/>
      <c r="U17"/>
      <c r="V17"/>
      <c r="W17"/>
    </row>
    <row r="18" spans="1:23" ht="18" customHeight="1" x14ac:dyDescent="0.3">
      <c r="A18" s="735" t="s">
        <v>499</v>
      </c>
      <c r="B18" s="736"/>
      <c r="C18" s="736"/>
      <c r="D18" s="736"/>
      <c r="E18" s="736"/>
      <c r="F18" s="736"/>
      <c r="G18" s="736"/>
      <c r="H18" s="737"/>
      <c r="J18" s="676" t="s">
        <v>533</v>
      </c>
      <c r="K18" s="676"/>
      <c r="L18" s="676"/>
      <c r="M18" s="676"/>
      <c r="N18" s="676"/>
      <c r="O18" s="676"/>
      <c r="P18" s="676"/>
      <c r="Q18" s="676"/>
      <c r="R18" s="676"/>
      <c r="S18"/>
      <c r="T18"/>
      <c r="U18"/>
      <c r="V18"/>
      <c r="W18"/>
    </row>
    <row r="19" spans="1:23" ht="13.95" customHeight="1" x14ac:dyDescent="0.3">
      <c r="A19" s="571"/>
      <c r="B19" s="727" t="s">
        <v>500</v>
      </c>
      <c r="C19" s="727"/>
      <c r="D19" s="728" t="s">
        <v>696</v>
      </c>
      <c r="E19" s="728"/>
      <c r="F19" s="600" t="s">
        <v>501</v>
      </c>
      <c r="G19" s="729" t="s">
        <v>561</v>
      </c>
      <c r="H19" s="730"/>
      <c r="J19" s="601" t="s">
        <v>534</v>
      </c>
      <c r="K19" s="685" t="s">
        <v>535</v>
      </c>
      <c r="L19" s="685"/>
      <c r="M19" s="685" t="s">
        <v>536</v>
      </c>
      <c r="N19" s="685"/>
      <c r="O19" s="685"/>
      <c r="P19" s="601" t="s">
        <v>537</v>
      </c>
      <c r="Q19" s="685" t="s">
        <v>538</v>
      </c>
      <c r="R19" s="685"/>
      <c r="S19"/>
      <c r="T19"/>
      <c r="U19"/>
      <c r="V19"/>
      <c r="W19"/>
    </row>
    <row r="20" spans="1:23" ht="18" customHeight="1" x14ac:dyDescent="0.3">
      <c r="A20" s="572"/>
      <c r="B20" s="717" t="s">
        <v>296</v>
      </c>
      <c r="C20" s="717"/>
      <c r="D20" s="718" t="s">
        <v>697</v>
      </c>
      <c r="E20" s="718"/>
      <c r="F20" s="569" t="s">
        <v>502</v>
      </c>
      <c r="G20" s="738">
        <v>46219</v>
      </c>
      <c r="H20" s="732"/>
      <c r="J20" s="579" t="s">
        <v>755</v>
      </c>
      <c r="K20" s="706" t="s">
        <v>539</v>
      </c>
      <c r="L20" s="706"/>
      <c r="M20" s="709" t="s">
        <v>933</v>
      </c>
      <c r="N20" s="709"/>
      <c r="O20" s="709"/>
      <c r="P20" s="577">
        <v>1</v>
      </c>
      <c r="Q20" s="707" t="s">
        <v>934</v>
      </c>
      <c r="R20" s="708"/>
      <c r="S20"/>
      <c r="T20"/>
      <c r="U20"/>
      <c r="V20"/>
      <c r="W20"/>
    </row>
    <row r="21" spans="1:23" ht="18" customHeight="1" x14ac:dyDescent="0.3">
      <c r="A21" s="572"/>
      <c r="B21" s="717" t="s">
        <v>333</v>
      </c>
      <c r="C21" s="717"/>
      <c r="D21" s="718" t="s">
        <v>698</v>
      </c>
      <c r="E21" s="718"/>
      <c r="F21" s="569" t="s">
        <v>334</v>
      </c>
      <c r="G21" s="731">
        <v>0.56311599999999995</v>
      </c>
      <c r="H21" s="732"/>
      <c r="J21" s="580" t="s">
        <v>755</v>
      </c>
      <c r="K21" s="677" t="s">
        <v>540</v>
      </c>
      <c r="L21" s="677"/>
      <c r="M21" s="683" t="s">
        <v>935</v>
      </c>
      <c r="N21" s="683"/>
      <c r="O21" s="683"/>
      <c r="P21" s="578">
        <v>3</v>
      </c>
      <c r="Q21" s="678" t="s">
        <v>936</v>
      </c>
      <c r="R21" s="679"/>
      <c r="S21"/>
      <c r="T21"/>
      <c r="U21"/>
      <c r="V21"/>
      <c r="W21"/>
    </row>
    <row r="22" spans="1:23" ht="18" customHeight="1" x14ac:dyDescent="0.3">
      <c r="A22" s="572"/>
      <c r="B22" s="717" t="s">
        <v>503</v>
      </c>
      <c r="C22" s="717"/>
      <c r="D22" s="718" t="s">
        <v>699</v>
      </c>
      <c r="E22" s="718"/>
      <c r="F22" s="569" t="s">
        <v>504</v>
      </c>
      <c r="G22" s="731">
        <v>0.25</v>
      </c>
      <c r="H22" s="732"/>
      <c r="J22" s="580" t="s">
        <v>755</v>
      </c>
      <c r="K22" s="677" t="s">
        <v>541</v>
      </c>
      <c r="L22" s="677"/>
      <c r="M22" s="683" t="s">
        <v>937</v>
      </c>
      <c r="N22" s="683"/>
      <c r="O22" s="683"/>
      <c r="P22" s="578">
        <v>110</v>
      </c>
      <c r="Q22" s="678" t="s">
        <v>938</v>
      </c>
      <c r="R22" s="679"/>
      <c r="S22"/>
      <c r="T22"/>
      <c r="U22"/>
      <c r="V22"/>
      <c r="W22"/>
    </row>
    <row r="23" spans="1:23" ht="18" customHeight="1" x14ac:dyDescent="0.3">
      <c r="A23" s="573"/>
      <c r="B23" s="723" t="s">
        <v>505</v>
      </c>
      <c r="C23" s="723"/>
      <c r="D23" s="724" t="s">
        <v>345</v>
      </c>
      <c r="E23" s="724"/>
      <c r="F23" s="570" t="s">
        <v>506</v>
      </c>
      <c r="G23" s="725" t="s">
        <v>347</v>
      </c>
      <c r="H23" s="726"/>
      <c r="J23" s="580" t="s">
        <v>755</v>
      </c>
      <c r="K23" s="677" t="s">
        <v>542</v>
      </c>
      <c r="L23" s="677"/>
      <c r="M23" s="683" t="s">
        <v>939</v>
      </c>
      <c r="N23" s="683"/>
      <c r="O23" s="683"/>
      <c r="P23" s="578">
        <v>18</v>
      </c>
      <c r="Q23" s="678" t="s">
        <v>940</v>
      </c>
      <c r="R23" s="679"/>
      <c r="S23"/>
      <c r="T23"/>
      <c r="U23"/>
      <c r="V23"/>
      <c r="W23"/>
    </row>
    <row r="24" spans="1:23" ht="18" customHeight="1" x14ac:dyDescent="0.3">
      <c r="A24" s="538"/>
      <c r="H24" s="539"/>
      <c r="J24" s="580" t="s">
        <v>755</v>
      </c>
      <c r="K24" s="677" t="s">
        <v>543</v>
      </c>
      <c r="L24" s="677"/>
      <c r="M24" s="683" t="s">
        <v>941</v>
      </c>
      <c r="N24" s="683"/>
      <c r="O24" s="683"/>
      <c r="P24" s="578">
        <v>145</v>
      </c>
      <c r="Q24" s="678" t="s">
        <v>942</v>
      </c>
      <c r="R24" s="679"/>
      <c r="S24"/>
      <c r="T24"/>
      <c r="U24"/>
      <c r="V24"/>
      <c r="W24"/>
    </row>
    <row r="25" spans="1:23" ht="18" customHeight="1" x14ac:dyDescent="0.3">
      <c r="A25" s="714" t="s">
        <v>507</v>
      </c>
      <c r="B25" s="676"/>
      <c r="C25" s="676"/>
      <c r="D25" s="676"/>
      <c r="E25" s="676"/>
      <c r="F25" s="676"/>
      <c r="G25" s="676"/>
      <c r="H25" s="715"/>
      <c r="J25" s="580" t="s">
        <v>755</v>
      </c>
      <c r="K25" s="677" t="s">
        <v>727</v>
      </c>
      <c r="L25" s="677"/>
      <c r="M25" s="683" t="s">
        <v>943</v>
      </c>
      <c r="N25" s="683"/>
      <c r="O25" s="683"/>
      <c r="P25" s="578">
        <v>20</v>
      </c>
      <c r="Q25" s="678" t="s">
        <v>944</v>
      </c>
      <c r="R25" s="679"/>
      <c r="S25"/>
      <c r="T25"/>
      <c r="U25"/>
      <c r="V25"/>
      <c r="W25"/>
    </row>
    <row r="26" spans="1:23" ht="16.05" customHeight="1" x14ac:dyDescent="0.3">
      <c r="A26" s="571"/>
      <c r="B26" s="727" t="s">
        <v>508</v>
      </c>
      <c r="C26" s="727"/>
      <c r="D26" s="728" t="s">
        <v>351</v>
      </c>
      <c r="E26" s="728"/>
      <c r="F26" s="600" t="s">
        <v>509</v>
      </c>
      <c r="G26" s="729" t="s">
        <v>348</v>
      </c>
      <c r="H26" s="730"/>
      <c r="J26" s="733" t="s">
        <v>945</v>
      </c>
      <c r="K26" s="734"/>
      <c r="L26" s="695" t="s">
        <v>946</v>
      </c>
      <c r="M26" s="696"/>
      <c r="N26" s="696"/>
      <c r="O26" s="696"/>
      <c r="P26" s="695" t="s">
        <v>947</v>
      </c>
      <c r="Q26" s="696"/>
      <c r="R26" s="697"/>
      <c r="S26"/>
      <c r="T26"/>
      <c r="U26"/>
      <c r="V26"/>
      <c r="W26"/>
    </row>
    <row r="27" spans="1:23" ht="19.95" customHeight="1" x14ac:dyDescent="0.3">
      <c r="A27" s="572"/>
      <c r="B27" s="717" t="s">
        <v>510</v>
      </c>
      <c r="C27" s="717"/>
      <c r="D27" s="718" t="s">
        <v>881</v>
      </c>
      <c r="E27" s="718"/>
      <c r="F27" s="569" t="s">
        <v>511</v>
      </c>
      <c r="G27" s="731" t="s">
        <v>345</v>
      </c>
      <c r="H27" s="732"/>
      <c r="J27" s="680" t="s">
        <v>544</v>
      </c>
      <c r="K27" s="681"/>
      <c r="L27" s="681"/>
      <c r="M27" s="681"/>
      <c r="N27" s="681"/>
      <c r="O27" s="681"/>
      <c r="P27" s="681"/>
      <c r="Q27" s="681"/>
      <c r="R27" s="682"/>
      <c r="S27"/>
      <c r="T27"/>
      <c r="U27"/>
      <c r="V27"/>
      <c r="W27"/>
    </row>
    <row r="28" spans="1:23" ht="12" customHeight="1" x14ac:dyDescent="0.3">
      <c r="A28" s="572"/>
      <c r="B28" s="717" t="s">
        <v>512</v>
      </c>
      <c r="C28" s="717"/>
      <c r="D28" s="718" t="s">
        <v>349</v>
      </c>
      <c r="E28" s="718"/>
      <c r="F28" s="569" t="s">
        <v>513</v>
      </c>
      <c r="G28" s="731" t="s">
        <v>345</v>
      </c>
      <c r="H28" s="732"/>
      <c r="J28" s="684" t="s">
        <v>545</v>
      </c>
      <c r="K28" s="685"/>
      <c r="L28" s="685"/>
      <c r="M28" s="685" t="s">
        <v>546</v>
      </c>
      <c r="N28" s="685"/>
      <c r="O28" s="685"/>
      <c r="P28" s="685"/>
      <c r="Q28" s="685"/>
      <c r="R28" s="686"/>
      <c r="S28"/>
      <c r="T28"/>
      <c r="U28"/>
      <c r="V28"/>
      <c r="W28"/>
    </row>
    <row r="29" spans="1:23" ht="22.05" customHeight="1" x14ac:dyDescent="0.3">
      <c r="A29" s="573"/>
      <c r="B29" s="723" t="s">
        <v>514</v>
      </c>
      <c r="C29" s="723"/>
      <c r="D29" s="724" t="s">
        <v>923</v>
      </c>
      <c r="E29" s="724"/>
      <c r="F29" s="570" t="s">
        <v>515</v>
      </c>
      <c r="G29" s="725" t="s">
        <v>348</v>
      </c>
      <c r="H29" s="726"/>
      <c r="J29" s="687"/>
      <c r="K29" s="688"/>
      <c r="L29" s="688"/>
      <c r="M29" s="689" t="s">
        <v>950</v>
      </c>
      <c r="N29" s="689"/>
      <c r="O29" s="689"/>
      <c r="P29" s="689"/>
      <c r="Q29" s="689"/>
      <c r="R29" s="690"/>
      <c r="S29"/>
      <c r="T29"/>
      <c r="U29"/>
      <c r="V29"/>
      <c r="W29"/>
    </row>
    <row r="30" spans="1:23" ht="22.05" customHeight="1" x14ac:dyDescent="0.3">
      <c r="A30" s="538"/>
      <c r="H30" s="539"/>
      <c r="J30" s="691"/>
      <c r="K30" s="692"/>
      <c r="L30" s="692"/>
      <c r="M30" s="693" t="s">
        <v>877</v>
      </c>
      <c r="N30" s="693"/>
      <c r="O30" s="693"/>
      <c r="P30" s="693"/>
      <c r="Q30" s="693"/>
      <c r="R30" s="694"/>
      <c r="S30"/>
      <c r="T30"/>
      <c r="U30"/>
      <c r="V30"/>
      <c r="W30"/>
    </row>
    <row r="31" spans="1:23" ht="18" customHeight="1" x14ac:dyDescent="0.3">
      <c r="A31" s="714" t="s">
        <v>516</v>
      </c>
      <c r="B31" s="676"/>
      <c r="C31" s="676"/>
      <c r="D31" s="676"/>
      <c r="E31" s="676"/>
      <c r="F31" s="676"/>
      <c r="G31" s="676"/>
      <c r="H31" s="715"/>
      <c r="S31"/>
      <c r="T31"/>
      <c r="U31"/>
      <c r="V31"/>
      <c r="W31"/>
    </row>
    <row r="32" spans="1:23" ht="18" customHeight="1" x14ac:dyDescent="0.3">
      <c r="A32" s="571"/>
      <c r="B32" s="727" t="s">
        <v>517</v>
      </c>
      <c r="C32" s="727"/>
      <c r="D32" s="728" t="s">
        <v>908</v>
      </c>
      <c r="E32" s="728"/>
      <c r="F32" s="600" t="s">
        <v>518</v>
      </c>
      <c r="G32" s="729" t="s">
        <v>894</v>
      </c>
      <c r="H32" s="730"/>
      <c r="J32" s="676" t="s">
        <v>547</v>
      </c>
      <c r="K32" s="676"/>
      <c r="L32" s="676"/>
      <c r="M32" s="676"/>
      <c r="N32" s="676"/>
      <c r="O32" s="676"/>
      <c r="P32" s="676"/>
      <c r="Q32" s="676"/>
      <c r="R32" s="676"/>
      <c r="S32"/>
      <c r="T32"/>
      <c r="U32"/>
      <c r="V32"/>
      <c r="W32"/>
    </row>
    <row r="33" spans="1:23" ht="16.05" customHeight="1" x14ac:dyDescent="0.3">
      <c r="A33" s="572"/>
      <c r="B33" s="717" t="s">
        <v>519</v>
      </c>
      <c r="C33" s="717"/>
      <c r="D33" s="718" t="s">
        <v>913</v>
      </c>
      <c r="E33" s="718"/>
      <c r="F33" s="569" t="s">
        <v>520</v>
      </c>
      <c r="G33" s="721"/>
      <c r="H33" s="722"/>
      <c r="J33" s="739"/>
      <c r="K33" s="740"/>
      <c r="L33" s="740"/>
      <c r="M33" s="740"/>
      <c r="N33" s="740"/>
      <c r="O33" s="740"/>
      <c r="P33" s="740"/>
      <c r="Q33" s="740"/>
      <c r="R33" s="741"/>
      <c r="S33"/>
      <c r="T33"/>
      <c r="U33"/>
      <c r="V33"/>
      <c r="W33"/>
    </row>
    <row r="34" spans="1:23" ht="16.05" customHeight="1" x14ac:dyDescent="0.3">
      <c r="A34" s="572"/>
      <c r="B34" s="717" t="s">
        <v>521</v>
      </c>
      <c r="C34" s="717"/>
      <c r="D34" s="718" t="s">
        <v>895</v>
      </c>
      <c r="E34" s="718"/>
      <c r="F34" s="569" t="s">
        <v>522</v>
      </c>
      <c r="G34" s="721"/>
      <c r="H34" s="722"/>
      <c r="J34" s="742"/>
      <c r="K34" s="743"/>
      <c r="L34" s="743"/>
      <c r="M34" s="743"/>
      <c r="N34" s="743"/>
      <c r="O34" s="743"/>
      <c r="P34" s="743"/>
      <c r="Q34" s="743"/>
      <c r="R34" s="744"/>
      <c r="S34"/>
      <c r="T34"/>
      <c r="U34"/>
      <c r="V34"/>
      <c r="W34"/>
    </row>
    <row r="35" spans="1:23" ht="16.05" customHeight="1" x14ac:dyDescent="0.3">
      <c r="A35" s="572"/>
      <c r="B35" s="717" t="s">
        <v>523</v>
      </c>
      <c r="C35" s="717"/>
      <c r="D35" s="718" t="s">
        <v>921</v>
      </c>
      <c r="E35" s="718"/>
      <c r="F35" s="569" t="s">
        <v>524</v>
      </c>
      <c r="G35" s="719" t="s">
        <v>893</v>
      </c>
      <c r="H35" s="720"/>
      <c r="J35" s="742"/>
      <c r="K35" s="743"/>
      <c r="L35" s="743"/>
      <c r="M35" s="743"/>
      <c r="N35" s="743"/>
      <c r="O35" s="743"/>
      <c r="P35" s="743"/>
      <c r="Q35" s="743"/>
      <c r="R35" s="744"/>
      <c r="S35"/>
      <c r="T35"/>
      <c r="U35"/>
      <c r="V35"/>
      <c r="W35"/>
    </row>
    <row r="36" spans="1:23" ht="16.05" customHeight="1" x14ac:dyDescent="0.3">
      <c r="A36" s="572"/>
      <c r="B36" s="717" t="s">
        <v>525</v>
      </c>
      <c r="C36" s="717"/>
      <c r="D36" s="718" t="s">
        <v>903</v>
      </c>
      <c r="E36" s="718"/>
      <c r="F36" s="569" t="s">
        <v>526</v>
      </c>
      <c r="G36" s="719" t="s">
        <v>919</v>
      </c>
      <c r="H36" s="720"/>
      <c r="J36" s="742"/>
      <c r="K36" s="743"/>
      <c r="L36" s="743"/>
      <c r="M36" s="743"/>
      <c r="N36" s="743"/>
      <c r="O36" s="743"/>
      <c r="P36" s="743"/>
      <c r="Q36" s="743"/>
      <c r="R36" s="744"/>
      <c r="S36"/>
      <c r="T36"/>
      <c r="U36"/>
      <c r="V36"/>
      <c r="W36"/>
    </row>
    <row r="37" spans="1:23" ht="16.05" customHeight="1" x14ac:dyDescent="0.3">
      <c r="A37" s="574"/>
      <c r="B37" s="710" t="s">
        <v>527</v>
      </c>
      <c r="C37" s="710"/>
      <c r="D37" s="711" t="s">
        <v>901</v>
      </c>
      <c r="E37" s="711"/>
      <c r="F37" s="575" t="s">
        <v>528</v>
      </c>
      <c r="G37" s="712" t="s">
        <v>896</v>
      </c>
      <c r="H37" s="713"/>
      <c r="J37" s="745"/>
      <c r="K37" s="746"/>
      <c r="L37" s="746"/>
      <c r="M37" s="746"/>
      <c r="N37" s="746"/>
      <c r="O37" s="746"/>
      <c r="P37" s="746"/>
      <c r="Q37" s="746"/>
      <c r="R37" s="747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0">
        <v>29674</v>
      </c>
      <c r="B1" s="754" t="str">
        <f>Setup!D5</f>
        <v>NWE HZ WILLOWBEND 04-22-68-08 - demo-rig -</v>
      </c>
      <c r="C1" s="755"/>
      <c r="D1" s="755"/>
      <c r="E1" s="755"/>
      <c r="F1" s="756"/>
      <c r="G1" s="756"/>
      <c r="H1" s="756"/>
      <c r="I1" s="757"/>
    </row>
    <row r="2" spans="1:21" ht="19.2" thickBot="1" x14ac:dyDescent="0.35">
      <c r="A2" s="441"/>
      <c r="B2" s="4" t="s">
        <v>718</v>
      </c>
      <c r="C2" s="3" t="s">
        <v>6</v>
      </c>
      <c r="D2" s="171"/>
      <c r="E2" s="5" t="s">
        <v>7</v>
      </c>
      <c r="F2" s="445"/>
      <c r="G2" s="444" t="s">
        <v>8</v>
      </c>
      <c r="H2" s="446" t="s">
        <v>9</v>
      </c>
      <c r="I2" s="446" t="s">
        <v>10</v>
      </c>
    </row>
    <row r="3" spans="1:21" ht="18" thickBot="1" x14ac:dyDescent="0.35">
      <c r="A3" s="442"/>
      <c r="B3" s="1" t="s">
        <v>11</v>
      </c>
      <c r="C3" s="751">
        <v>46224</v>
      </c>
      <c r="D3" s="752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50"/>
      <c r="L3" s="750"/>
      <c r="M3" s="750"/>
      <c r="N3" s="750"/>
      <c r="O3" s="750"/>
    </row>
    <row r="4" spans="1:21" ht="18.600000000000001" thickBot="1" x14ac:dyDescent="0.4">
      <c r="A4" s="442"/>
      <c r="B4" s="1" t="s">
        <v>12</v>
      </c>
      <c r="C4" s="751">
        <f t="shared" ref="C4:C35" si="0">IF(E4&lt;&gt;"",C3+1,"")</f>
        <v>46225</v>
      </c>
      <c r="D4" s="75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2"/>
      <c r="B5" s="1" t="s">
        <v>13</v>
      </c>
      <c r="C5" s="751">
        <f t="shared" si="0"/>
        <v>46226</v>
      </c>
      <c r="D5" s="752"/>
      <c r="E5" s="175">
        <v>8435</v>
      </c>
      <c r="F5" s="17"/>
      <c r="G5" s="18">
        <f>IF(ISBLANK(E5),"",SUM($E$3:E5))</f>
        <v>42150</v>
      </c>
      <c r="H5" s="21"/>
      <c r="K5" s="753"/>
      <c r="L5" s="753"/>
      <c r="M5" s="753"/>
      <c r="N5" s="753"/>
      <c r="O5" s="753"/>
      <c r="P5" s="173"/>
      <c r="Q5" s="173"/>
      <c r="R5" s="173"/>
    </row>
    <row r="6" spans="1:21" ht="18" thickBot="1" x14ac:dyDescent="0.35">
      <c r="A6" s="442"/>
      <c r="B6" s="1" t="s">
        <v>14</v>
      </c>
      <c r="C6" s="751">
        <f t="shared" si="0"/>
        <v>46227</v>
      </c>
      <c r="D6" s="75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2"/>
      <c r="B7" s="2" t="s">
        <v>15</v>
      </c>
      <c r="C7" s="751">
        <f t="shared" si="0"/>
        <v>46228</v>
      </c>
      <c r="D7" s="75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2"/>
      <c r="B8" s="2" t="s">
        <v>16</v>
      </c>
      <c r="C8" s="751">
        <f t="shared" si="0"/>
        <v>46229</v>
      </c>
      <c r="D8" s="75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2"/>
      <c r="B9" s="2" t="s">
        <v>17</v>
      </c>
      <c r="C9" s="751">
        <f t="shared" si="0"/>
        <v>46230</v>
      </c>
      <c r="D9" s="75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2"/>
      <c r="B10" s="2" t="s">
        <v>18</v>
      </c>
      <c r="C10" s="751">
        <f t="shared" si="0"/>
        <v>46231</v>
      </c>
      <c r="D10" s="75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2"/>
      <c r="B11" s="2" t="s">
        <v>19</v>
      </c>
      <c r="C11" s="751">
        <f t="shared" si="0"/>
        <v>46232</v>
      </c>
      <c r="D11" s="75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2"/>
      <c r="B12" s="2" t="s">
        <v>20</v>
      </c>
      <c r="C12" s="751">
        <f t="shared" si="0"/>
        <v>46233</v>
      </c>
      <c r="D12" s="75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2"/>
      <c r="B13" s="2" t="s">
        <v>21</v>
      </c>
      <c r="C13" s="751">
        <f t="shared" si="0"/>
        <v>46234</v>
      </c>
      <c r="D13" s="75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2"/>
      <c r="B14" s="2" t="s">
        <v>22</v>
      </c>
      <c r="C14" s="751">
        <f t="shared" si="0"/>
        <v>46235</v>
      </c>
      <c r="D14" s="75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2"/>
      <c r="B15" s="2" t="s">
        <v>23</v>
      </c>
      <c r="C15" s="751">
        <f t="shared" si="0"/>
        <v>46236</v>
      </c>
      <c r="D15" s="75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2"/>
      <c r="B16" s="2" t="s">
        <v>24</v>
      </c>
      <c r="C16" s="751">
        <f t="shared" si="0"/>
        <v>46237</v>
      </c>
      <c r="D16" s="75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2"/>
      <c r="B17" s="2" t="s">
        <v>25</v>
      </c>
      <c r="C17" s="751">
        <f t="shared" si="0"/>
        <v>46238</v>
      </c>
      <c r="D17" s="75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2"/>
      <c r="B18" s="2" t="s">
        <v>26</v>
      </c>
      <c r="C18" s="751">
        <f t="shared" si="0"/>
        <v>46239</v>
      </c>
      <c r="D18" s="75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2"/>
      <c r="B19" s="2" t="s">
        <v>27</v>
      </c>
      <c r="C19" s="751">
        <f t="shared" si="0"/>
        <v>46240</v>
      </c>
      <c r="D19" s="75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2"/>
      <c r="B20" s="2" t="s">
        <v>28</v>
      </c>
      <c r="C20" s="751">
        <f t="shared" si="0"/>
        <v>46241</v>
      </c>
      <c r="D20" s="75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2"/>
      <c r="B21" s="2" t="s">
        <v>29</v>
      </c>
      <c r="C21" s="751">
        <f t="shared" si="0"/>
        <v>46242</v>
      </c>
      <c r="D21" s="75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2"/>
      <c r="B22" s="2" t="s">
        <v>30</v>
      </c>
      <c r="C22" s="751">
        <f t="shared" si="0"/>
        <v>46243</v>
      </c>
      <c r="D22" s="75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2"/>
      <c r="B23" s="2" t="s">
        <v>31</v>
      </c>
      <c r="C23" s="751" t="str">
        <f t="shared" si="0"/>
        <v/>
      </c>
      <c r="D23" s="75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2"/>
      <c r="B24" s="2" t="s">
        <v>32</v>
      </c>
      <c r="C24" s="751" t="str">
        <f t="shared" si="0"/>
        <v/>
      </c>
      <c r="D24" s="75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2"/>
      <c r="B25" s="2" t="s">
        <v>33</v>
      </c>
      <c r="C25" s="751" t="str">
        <f t="shared" si="0"/>
        <v/>
      </c>
      <c r="D25" s="75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2"/>
      <c r="B26" s="2" t="s">
        <v>34</v>
      </c>
      <c r="C26" s="751" t="str">
        <f t="shared" si="0"/>
        <v/>
      </c>
      <c r="D26" s="75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2"/>
      <c r="B27" s="2" t="s">
        <v>35</v>
      </c>
      <c r="C27" s="751" t="str">
        <f t="shared" si="0"/>
        <v/>
      </c>
      <c r="D27" s="75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2"/>
      <c r="B28" s="2" t="s">
        <v>36</v>
      </c>
      <c r="C28" s="751" t="str">
        <f t="shared" si="0"/>
        <v/>
      </c>
      <c r="D28" s="75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2"/>
      <c r="B29" s="2" t="s">
        <v>37</v>
      </c>
      <c r="C29" s="751" t="str">
        <f t="shared" si="0"/>
        <v/>
      </c>
      <c r="D29" s="75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2"/>
      <c r="B30" s="2" t="s">
        <v>38</v>
      </c>
      <c r="C30" s="751" t="str">
        <f t="shared" si="0"/>
        <v/>
      </c>
      <c r="D30" s="75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2"/>
      <c r="B31" s="2" t="s">
        <v>39</v>
      </c>
      <c r="C31" s="751" t="str">
        <f t="shared" si="0"/>
        <v/>
      </c>
      <c r="D31" s="75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2"/>
      <c r="B32" s="2" t="s">
        <v>40</v>
      </c>
      <c r="C32" s="751" t="str">
        <f t="shared" si="0"/>
        <v/>
      </c>
      <c r="D32" s="75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2"/>
      <c r="B33" s="2" t="s">
        <v>41</v>
      </c>
      <c r="C33" s="751" t="str">
        <f t="shared" si="0"/>
        <v/>
      </c>
      <c r="D33" s="75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2"/>
      <c r="B34" s="2" t="s">
        <v>42</v>
      </c>
      <c r="C34" s="751" t="str">
        <f t="shared" si="0"/>
        <v/>
      </c>
      <c r="D34" s="75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2"/>
      <c r="B35" s="2" t="s">
        <v>43</v>
      </c>
      <c r="C35" s="751" t="str">
        <f t="shared" si="0"/>
        <v/>
      </c>
      <c r="D35" s="75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2"/>
      <c r="B36" s="2" t="s">
        <v>44</v>
      </c>
      <c r="C36" s="751" t="str">
        <f t="shared" ref="C36:C72" si="1">IF(E36&lt;&gt;"",C35+1,"")</f>
        <v/>
      </c>
      <c r="D36" s="75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2"/>
      <c r="B37" s="2" t="s">
        <v>45</v>
      </c>
      <c r="C37" s="751" t="str">
        <f t="shared" si="1"/>
        <v/>
      </c>
      <c r="D37" s="75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2"/>
      <c r="B38" s="2" t="s">
        <v>46</v>
      </c>
      <c r="C38" s="751" t="str">
        <f t="shared" si="1"/>
        <v/>
      </c>
      <c r="D38" s="75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2"/>
      <c r="B39" s="2" t="s">
        <v>47</v>
      </c>
      <c r="C39" s="751" t="str">
        <f t="shared" si="1"/>
        <v/>
      </c>
      <c r="D39" s="75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2"/>
      <c r="B40" s="2" t="s">
        <v>48</v>
      </c>
      <c r="C40" s="751" t="str">
        <f t="shared" si="1"/>
        <v/>
      </c>
      <c r="D40" s="75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2"/>
      <c r="B41" s="2" t="s">
        <v>49</v>
      </c>
      <c r="C41" s="751" t="str">
        <f t="shared" si="1"/>
        <v/>
      </c>
      <c r="D41" s="75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2"/>
      <c r="B42" s="2" t="s">
        <v>50</v>
      </c>
      <c r="C42" s="751" t="str">
        <f t="shared" si="1"/>
        <v/>
      </c>
      <c r="D42" s="75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2"/>
      <c r="B43" s="2" t="s">
        <v>51</v>
      </c>
      <c r="C43" s="751" t="str">
        <f t="shared" si="1"/>
        <v/>
      </c>
      <c r="D43" s="75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2"/>
      <c r="B44" s="2" t="s">
        <v>52</v>
      </c>
      <c r="C44" s="751" t="str">
        <f t="shared" si="1"/>
        <v/>
      </c>
      <c r="D44" s="75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2"/>
      <c r="B45" s="2" t="s">
        <v>53</v>
      </c>
      <c r="C45" s="751" t="str">
        <f t="shared" si="1"/>
        <v/>
      </c>
      <c r="D45" s="75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2"/>
      <c r="B46" s="2" t="s">
        <v>54</v>
      </c>
      <c r="C46" s="751" t="str">
        <f t="shared" si="1"/>
        <v/>
      </c>
      <c r="D46" s="75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2"/>
      <c r="B47" s="2" t="s">
        <v>55</v>
      </c>
      <c r="C47" s="751" t="str">
        <f t="shared" si="1"/>
        <v/>
      </c>
      <c r="D47" s="75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2"/>
      <c r="B48" s="2" t="s">
        <v>56</v>
      </c>
      <c r="C48" s="751" t="str">
        <f t="shared" si="1"/>
        <v/>
      </c>
      <c r="D48" s="75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2"/>
      <c r="B49" s="2" t="s">
        <v>57</v>
      </c>
      <c r="C49" s="751" t="str">
        <f t="shared" si="1"/>
        <v/>
      </c>
      <c r="D49" s="75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2"/>
      <c r="B50" s="2" t="s">
        <v>58</v>
      </c>
      <c r="C50" s="751" t="str">
        <f t="shared" si="1"/>
        <v/>
      </c>
      <c r="D50" s="75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2"/>
      <c r="B51" s="2" t="s">
        <v>59</v>
      </c>
      <c r="C51" s="751" t="str">
        <f t="shared" si="1"/>
        <v/>
      </c>
      <c r="D51" s="75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2"/>
      <c r="B52" s="2" t="s">
        <v>60</v>
      </c>
      <c r="C52" s="751" t="str">
        <f t="shared" si="1"/>
        <v/>
      </c>
      <c r="D52" s="75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2"/>
      <c r="B53" s="2" t="s">
        <v>61</v>
      </c>
      <c r="C53" s="751" t="str">
        <f t="shared" si="1"/>
        <v/>
      </c>
      <c r="D53" s="75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2"/>
      <c r="B54" s="2" t="s">
        <v>62</v>
      </c>
      <c r="C54" s="751" t="str">
        <f t="shared" si="1"/>
        <v/>
      </c>
      <c r="D54" s="75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2"/>
      <c r="B55" s="2" t="s">
        <v>63</v>
      </c>
      <c r="C55" s="751" t="str">
        <f t="shared" si="1"/>
        <v/>
      </c>
      <c r="D55" s="75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2"/>
      <c r="B56" s="2" t="s">
        <v>64</v>
      </c>
      <c r="C56" s="751" t="str">
        <f t="shared" si="1"/>
        <v/>
      </c>
      <c r="D56" s="75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2"/>
      <c r="B57" s="2" t="s">
        <v>65</v>
      </c>
      <c r="C57" s="751" t="str">
        <f t="shared" si="1"/>
        <v/>
      </c>
      <c r="D57" s="75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2"/>
      <c r="B58" s="2" t="s">
        <v>66</v>
      </c>
      <c r="C58" s="751" t="str">
        <f t="shared" si="1"/>
        <v/>
      </c>
      <c r="D58" s="75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2"/>
      <c r="B59" s="2" t="s">
        <v>67</v>
      </c>
      <c r="C59" s="751" t="str">
        <f t="shared" si="1"/>
        <v/>
      </c>
      <c r="D59" s="75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2"/>
      <c r="B60" s="2" t="s">
        <v>68</v>
      </c>
      <c r="C60" s="751" t="str">
        <f t="shared" si="1"/>
        <v/>
      </c>
      <c r="D60" s="75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2"/>
      <c r="B61" s="2" t="s">
        <v>69</v>
      </c>
      <c r="C61" s="751" t="str">
        <f t="shared" si="1"/>
        <v/>
      </c>
      <c r="D61" s="75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2"/>
      <c r="B62" s="2" t="s">
        <v>70</v>
      </c>
      <c r="C62" s="751" t="str">
        <f t="shared" si="1"/>
        <v/>
      </c>
      <c r="D62" s="75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2"/>
      <c r="B63" s="2" t="s">
        <v>71</v>
      </c>
      <c r="C63" s="751" t="str">
        <f t="shared" si="1"/>
        <v/>
      </c>
      <c r="D63" s="75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2"/>
      <c r="B64" s="2" t="s">
        <v>72</v>
      </c>
      <c r="C64" s="751" t="str">
        <f t="shared" si="1"/>
        <v/>
      </c>
      <c r="D64" s="75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2"/>
      <c r="B65" s="2" t="s">
        <v>73</v>
      </c>
      <c r="C65" s="751" t="str">
        <f t="shared" si="1"/>
        <v/>
      </c>
      <c r="D65" s="75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2"/>
      <c r="B66" s="2" t="s">
        <v>74</v>
      </c>
      <c r="C66" s="751" t="str">
        <f t="shared" si="1"/>
        <v/>
      </c>
      <c r="D66" s="75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2"/>
      <c r="B67" s="2" t="s">
        <v>75</v>
      </c>
      <c r="C67" s="751" t="str">
        <f t="shared" si="1"/>
        <v/>
      </c>
      <c r="D67" s="75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2"/>
      <c r="B68" s="2" t="s">
        <v>76</v>
      </c>
      <c r="C68" s="751" t="str">
        <f t="shared" si="1"/>
        <v/>
      </c>
      <c r="D68" s="75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2"/>
      <c r="B69" s="2" t="s">
        <v>77</v>
      </c>
      <c r="C69" s="751" t="str">
        <f t="shared" si="1"/>
        <v/>
      </c>
      <c r="D69" s="75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2"/>
      <c r="B70" s="2" t="s">
        <v>78</v>
      </c>
      <c r="C70" s="751" t="str">
        <f t="shared" si="1"/>
        <v/>
      </c>
      <c r="D70" s="75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2"/>
      <c r="B71" s="2" t="s">
        <v>79</v>
      </c>
      <c r="C71" s="751" t="str">
        <f t="shared" si="1"/>
        <v/>
      </c>
      <c r="D71" s="75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2"/>
      <c r="B72" s="2" t="s">
        <v>80</v>
      </c>
      <c r="C72" s="751" t="str">
        <f t="shared" si="1"/>
        <v/>
      </c>
      <c r="D72" s="75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3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760" t="s">
        <v>97</v>
      </c>
      <c r="E2" s="759"/>
      <c r="F2" s="761"/>
      <c r="H2" s="422" t="s">
        <v>82</v>
      </c>
      <c r="I2" s="290"/>
      <c r="J2" s="290"/>
      <c r="K2" s="291"/>
      <c r="L2" s="813" t="s">
        <v>83</v>
      </c>
      <c r="M2" s="815" t="s">
        <v>84</v>
      </c>
      <c r="N2" s="816"/>
      <c r="O2" s="813" t="s">
        <v>85</v>
      </c>
      <c r="P2" s="817" t="s">
        <v>86</v>
      </c>
      <c r="Q2" s="819" t="s">
        <v>87</v>
      </c>
      <c r="R2" s="817" t="s">
        <v>88</v>
      </c>
      <c r="S2" s="811" t="s">
        <v>89</v>
      </c>
      <c r="T2" s="811" t="s">
        <v>90</v>
      </c>
      <c r="U2" s="811" t="s">
        <v>91</v>
      </c>
      <c r="V2" s="809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96" t="s">
        <v>98</v>
      </c>
      <c r="C3" s="397" t="str">
        <f>IFERROR("#"&amp;H3,"")</f>
        <v>#6</v>
      </c>
      <c r="D3" s="148" t="s">
        <v>99</v>
      </c>
      <c r="E3" s="264">
        <f>IFERROR(Costs!E73,"")</f>
        <v>508100</v>
      </c>
      <c r="F3" s="300"/>
      <c r="H3" s="423">
        <v>6</v>
      </c>
      <c r="I3" s="424" t="s">
        <v>92</v>
      </c>
      <c r="J3" s="425" t="s">
        <v>93</v>
      </c>
      <c r="K3" s="426" t="s">
        <v>81</v>
      </c>
      <c r="L3" s="814"/>
      <c r="M3" s="427" t="s">
        <v>94</v>
      </c>
      <c r="N3" s="426" t="s">
        <v>95</v>
      </c>
      <c r="O3" s="814"/>
      <c r="P3" s="818"/>
      <c r="Q3" s="820"/>
      <c r="R3" s="818"/>
      <c r="S3" s="812"/>
      <c r="T3" s="812"/>
      <c r="U3" s="812"/>
      <c r="V3" s="810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50" t="s">
        <v>889</v>
      </c>
      <c r="I4" s="409">
        <v>5324</v>
      </c>
      <c r="J4" s="409">
        <v>5842</v>
      </c>
      <c r="K4" s="410">
        <f t="shared" ref="K4:K22" si="0">IFERROR(IF(ISBLANK(J4),"",J4-I4),"")</f>
        <v>518</v>
      </c>
      <c r="L4" s="411">
        <v>94</v>
      </c>
      <c r="M4" s="412">
        <v>11</v>
      </c>
      <c r="N4" s="413" t="s">
        <v>856</v>
      </c>
      <c r="O4" s="414">
        <f t="shared" ref="O4:O22" si="1">IFERROR(IF(ISBLANK(J4),"",J4-I4-L4),"")</f>
        <v>424</v>
      </c>
      <c r="P4" s="415">
        <v>18</v>
      </c>
      <c r="Q4" s="416">
        <v>23.5</v>
      </c>
      <c r="R4" s="417">
        <f>IFERROR(IF(ISBLANK(N4),L4/0.0000001,L4/V4),"")</f>
        <v>8.115107913669064</v>
      </c>
      <c r="S4" s="418">
        <f t="shared" ref="S4:S22" si="2">IFERROR(IF(ISBLANK(P4),"",ROUND(O4/(P4-V4),2)),"")</f>
        <v>66.08</v>
      </c>
      <c r="T4" s="419">
        <f t="shared" ref="T4:T22" si="3">IFERROR(IF(ISBLANK(L4),"",L4/K4),"")</f>
        <v>0.18146718146718147</v>
      </c>
      <c r="U4" s="420">
        <f t="shared" ref="U4:U22" si="4">IFERROR(IF(ISBLANK(J4),"",O4/K4),"")</f>
        <v>0.81853281853281856</v>
      </c>
      <c r="V4" s="421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71"/>
      <c r="E5" s="284"/>
      <c r="F5" s="300"/>
      <c r="H5" s="350"/>
      <c r="I5" s="352"/>
      <c r="J5" s="351"/>
      <c r="K5" s="144" t="str">
        <f t="shared" si="0"/>
        <v/>
      </c>
      <c r="L5" s="353"/>
      <c r="M5" s="354"/>
      <c r="N5" s="355"/>
      <c r="O5" s="143" t="str">
        <f t="shared" si="1"/>
        <v/>
      </c>
      <c r="P5" s="357"/>
      <c r="Q5" s="358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68">
        <f>IFERROR(K23,"")</f>
        <v>518</v>
      </c>
      <c r="D6" s="760" t="s">
        <v>103</v>
      </c>
      <c r="E6" s="759"/>
      <c r="F6" s="761"/>
      <c r="H6" s="350"/>
      <c r="I6" s="352"/>
      <c r="J6" s="351"/>
      <c r="K6" s="144" t="str">
        <f t="shared" si="0"/>
        <v/>
      </c>
      <c r="L6" s="353"/>
      <c r="M6" s="354"/>
      <c r="N6" s="356"/>
      <c r="O6" s="143" t="str">
        <f t="shared" si="1"/>
        <v/>
      </c>
      <c r="P6" s="357"/>
      <c r="Q6" s="358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IFERROR(Slidesheet!E306,"")</f>
        <v>2989.7</v>
      </c>
      <c r="F7" s="300"/>
      <c r="H7" s="350"/>
      <c r="I7" s="352"/>
      <c r="J7" s="351"/>
      <c r="K7" s="144" t="str">
        <f t="shared" si="0"/>
        <v/>
      </c>
      <c r="L7" s="353"/>
      <c r="M7" s="354"/>
      <c r="N7" s="356"/>
      <c r="O7" s="143" t="str">
        <f t="shared" si="1"/>
        <v/>
      </c>
      <c r="P7" s="357"/>
      <c r="Q7" s="358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IFERROR(Slidesheet!F306,"")</f>
        <v>41.26</v>
      </c>
      <c r="F8" s="300"/>
      <c r="H8" s="350"/>
      <c r="I8" s="352"/>
      <c r="J8" s="351"/>
      <c r="K8" s="144" t="str">
        <f t="shared" si="0"/>
        <v/>
      </c>
      <c r="L8" s="353"/>
      <c r="M8" s="354"/>
      <c r="N8" s="356"/>
      <c r="O8" s="143" t="str">
        <f t="shared" si="1"/>
        <v/>
      </c>
      <c r="P8" s="357"/>
      <c r="Q8" s="358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IFERROR(Slidesheet!G306,"")</f>
        <v>0.59</v>
      </c>
      <c r="F9" s="300"/>
      <c r="H9" s="350"/>
      <c r="I9" s="352"/>
      <c r="J9" s="351"/>
      <c r="K9" s="144" t="str">
        <f t="shared" si="0"/>
        <v/>
      </c>
      <c r="L9" s="353"/>
      <c r="M9" s="354"/>
      <c r="N9" s="356"/>
      <c r="O9" s="143" t="str">
        <f t="shared" si="1"/>
        <v/>
      </c>
      <c r="P9" s="357"/>
      <c r="Q9" s="358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IFERROR(Slidesheet!H306,"")</f>
        <v>2965.5478130760489</v>
      </c>
      <c r="F10" s="300"/>
      <c r="H10" s="350"/>
      <c r="I10" s="352"/>
      <c r="J10" s="351"/>
      <c r="K10" s="144" t="str">
        <f t="shared" si="0"/>
        <v/>
      </c>
      <c r="L10" s="353"/>
      <c r="M10" s="354"/>
      <c r="N10" s="356"/>
      <c r="O10" s="143" t="str">
        <f t="shared" si="1"/>
        <v/>
      </c>
      <c r="P10" s="357"/>
      <c r="Q10" s="358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73" t="str">
        <f>IFERROR(P23&amp;" Bit / "&amp;Q23&amp;" Circ","")</f>
        <v>18 Bit / 23.5 Circ</v>
      </c>
      <c r="D11" s="148" t="s">
        <v>113</v>
      </c>
      <c r="E11" s="372">
        <f>IFERROR(Slidesheet!J306,"")</f>
        <v>1.9784012424240296</v>
      </c>
      <c r="F11" s="300"/>
      <c r="H11" s="350"/>
      <c r="I11" s="352"/>
      <c r="J11" s="351"/>
      <c r="K11" s="144" t="str">
        <f t="shared" si="0"/>
        <v/>
      </c>
      <c r="L11" s="353"/>
      <c r="M11" s="354"/>
      <c r="N11" s="356"/>
      <c r="O11" s="143" t="str">
        <f t="shared" si="1"/>
        <v/>
      </c>
      <c r="P11" s="357"/>
      <c r="Q11" s="358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98" t="s">
        <v>114</v>
      </c>
      <c r="C12" s="399" t="str">
        <f>IFERROR(C3,"")</f>
        <v>#6</v>
      </c>
      <c r="D12" s="760" t="s">
        <v>115</v>
      </c>
      <c r="E12" s="762"/>
      <c r="F12" s="763"/>
      <c r="H12" s="350"/>
      <c r="I12" s="352"/>
      <c r="J12" s="351"/>
      <c r="K12" s="144" t="str">
        <f t="shared" si="0"/>
        <v/>
      </c>
      <c r="L12" s="353"/>
      <c r="M12" s="354"/>
      <c r="N12" s="356"/>
      <c r="O12" s="143" t="str">
        <f t="shared" si="1"/>
        <v/>
      </c>
      <c r="P12" s="357"/>
      <c r="Q12" s="358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50"/>
      <c r="I13" s="352"/>
      <c r="J13" s="351"/>
      <c r="K13" s="144" t="str">
        <f t="shared" si="0"/>
        <v/>
      </c>
      <c r="L13" s="353"/>
      <c r="M13" s="354"/>
      <c r="N13" s="356"/>
      <c r="O13" s="143" t="str">
        <f t="shared" si="1"/>
        <v/>
      </c>
      <c r="P13" s="357"/>
      <c r="Q13" s="358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1827</v>
      </c>
      <c r="F14" s="293" t="s">
        <v>890</v>
      </c>
      <c r="H14" s="350"/>
      <c r="I14" s="352"/>
      <c r="J14" s="351"/>
      <c r="K14" s="144" t="str">
        <f t="shared" si="0"/>
        <v/>
      </c>
      <c r="L14" s="353"/>
      <c r="M14" s="354"/>
      <c r="N14" s="356"/>
      <c r="O14" s="143" t="str">
        <f t="shared" si="1"/>
        <v/>
      </c>
      <c r="P14" s="357"/>
      <c r="Q14" s="358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1828</v>
      </c>
      <c r="F15" s="346" t="s">
        <v>890</v>
      </c>
      <c r="H15" s="350"/>
      <c r="I15" s="352"/>
      <c r="J15" s="351"/>
      <c r="K15" s="144" t="str">
        <f t="shared" si="0"/>
        <v/>
      </c>
      <c r="L15" s="353"/>
      <c r="M15" s="354"/>
      <c r="N15" s="356"/>
      <c r="O15" s="143" t="str">
        <f t="shared" si="1"/>
        <v/>
      </c>
      <c r="P15" s="357"/>
      <c r="Q15" s="358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7"/>
      <c r="H16" s="350"/>
      <c r="I16" s="352"/>
      <c r="J16" s="351"/>
      <c r="K16" s="144" t="str">
        <f t="shared" si="0"/>
        <v/>
      </c>
      <c r="L16" s="353"/>
      <c r="M16" s="354"/>
      <c r="N16" s="356"/>
      <c r="O16" s="143" t="str">
        <f t="shared" si="1"/>
        <v/>
      </c>
      <c r="P16" s="357"/>
      <c r="Q16" s="358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50"/>
      <c r="I17" s="352"/>
      <c r="J17" s="351"/>
      <c r="K17" s="144" t="str">
        <f t="shared" si="0"/>
        <v/>
      </c>
      <c r="L17" s="353"/>
      <c r="M17" s="354"/>
      <c r="N17" s="356"/>
      <c r="O17" s="143" t="str">
        <f t="shared" si="1"/>
        <v/>
      </c>
      <c r="P17" s="357"/>
      <c r="Q17" s="358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764" t="s">
        <v>121</v>
      </c>
      <c r="E18" s="765"/>
      <c r="F18" s="766"/>
      <c r="H18" s="350"/>
      <c r="I18" s="352"/>
      <c r="J18" s="351"/>
      <c r="K18" s="144" t="str">
        <f t="shared" si="0"/>
        <v/>
      </c>
      <c r="L18" s="353"/>
      <c r="M18" s="354"/>
      <c r="N18" s="356"/>
      <c r="O18" s="143" t="str">
        <f t="shared" si="1"/>
        <v/>
      </c>
      <c r="P18" s="357"/>
      <c r="Q18" s="358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50"/>
      <c r="I19" s="352"/>
      <c r="J19" s="351"/>
      <c r="K19" s="144" t="str">
        <f t="shared" si="0"/>
        <v/>
      </c>
      <c r="L19" s="353"/>
      <c r="M19" s="354"/>
      <c r="N19" s="356"/>
      <c r="O19" s="143" t="str">
        <f t="shared" si="1"/>
        <v/>
      </c>
      <c r="P19" s="357"/>
      <c r="Q19" s="358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50"/>
      <c r="I20" s="352"/>
      <c r="J20" s="351"/>
      <c r="K20" s="144" t="str">
        <f t="shared" si="0"/>
        <v/>
      </c>
      <c r="L20" s="353"/>
      <c r="M20" s="354"/>
      <c r="N20" s="356"/>
      <c r="O20" s="143" t="str">
        <f t="shared" si="1"/>
        <v/>
      </c>
      <c r="P20" s="357"/>
      <c r="Q20" s="358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98" t="s">
        <v>119</v>
      </c>
      <c r="C21" s="400"/>
      <c r="D21" s="148" t="s">
        <v>127</v>
      </c>
      <c r="E21" s="272">
        <v>112</v>
      </c>
      <c r="F21" s="300"/>
      <c r="H21" s="350"/>
      <c r="I21" s="352"/>
      <c r="J21" s="351"/>
      <c r="K21" s="144" t="str">
        <f t="shared" si="0"/>
        <v/>
      </c>
      <c r="L21" s="353"/>
      <c r="M21" s="354"/>
      <c r="N21" s="356"/>
      <c r="O21" s="143" t="str">
        <f t="shared" si="1"/>
        <v/>
      </c>
      <c r="P21" s="357"/>
      <c r="Q21" s="358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74"/>
      <c r="E22" s="284"/>
      <c r="F22" s="375"/>
      <c r="H22" s="350"/>
      <c r="I22" s="352"/>
      <c r="J22" s="351"/>
      <c r="K22" s="144" t="str">
        <f t="shared" si="0"/>
        <v/>
      </c>
      <c r="L22" s="353"/>
      <c r="M22" s="354"/>
      <c r="N22" s="356"/>
      <c r="O22" s="143" t="str">
        <f t="shared" si="1"/>
        <v/>
      </c>
      <c r="P22" s="357"/>
      <c r="Q22" s="358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9" t="str">
        <f>IFERROR(VLOOKUP(C22,B45:F52,2,FALSE)&amp;" @ "&amp;VLOOKUP(C22,B45:F52,3,FALSE),"")</f>
        <v>6/7 10.5 @ 1.5</v>
      </c>
      <c r="D23" s="401" t="s">
        <v>130</v>
      </c>
      <c r="E23" s="402" t="s">
        <v>131</v>
      </c>
      <c r="F23" s="403" t="s">
        <v>132</v>
      </c>
      <c r="H23" s="428"/>
      <c r="I23" s="429" cm="1">
        <f t="array" ref="I23">IFERROR(LOOKUP(2,1/(I4:I22&lt;&gt;""),I4:I22),"")</f>
        <v>5324</v>
      </c>
      <c r="J23" s="430" cm="1">
        <f t="array" ref="J23">IFERROR(LOOKUP(2,1/(J4:J22&lt;&gt;""),J4:J22),"")</f>
        <v>5842</v>
      </c>
      <c r="K23" s="430" cm="1">
        <f t="array" ref="K23">IFERROR(LOOKUP(2,1/(K4:K22&lt;&gt;""),K4:K22),"")</f>
        <v>518</v>
      </c>
      <c r="L23" s="430" cm="1">
        <f t="array" ref="L23">IFERROR(LOOKUP(2,1/(L4:L22&lt;&gt;""),L4:L22),"")</f>
        <v>94</v>
      </c>
      <c r="M23" s="430" cm="1">
        <f t="array" ref="M23">IFERROR(LOOKUP(2,1/(M4:M22&lt;&gt;""),M4:M22),"")</f>
        <v>11</v>
      </c>
      <c r="N23" s="430" t="str" cm="1">
        <f t="array" ref="N23">IFERROR(LOOKUP(2,1/(N4:N22&lt;&gt;""),N4:N22),"")</f>
        <v>35</v>
      </c>
      <c r="O23" s="430" cm="1">
        <f t="array" ref="O23">IFERROR(LOOKUP(2,1/(O4:O22&lt;&gt;""),O4:O22),"")</f>
        <v>424</v>
      </c>
      <c r="P23" s="430" cm="1">
        <f t="array" ref="P23">IFERROR(LOOKUP(2,1/(P4:P22&lt;&gt;""),P4:P22),"")</f>
        <v>18</v>
      </c>
      <c r="Q23" s="430" cm="1">
        <f t="array" ref="Q23">IFERROR(LOOKUP(2,1/(Q4:Q22&lt;&gt;""),Q4:Q22),"")</f>
        <v>23.5</v>
      </c>
      <c r="R23" s="430" cm="1">
        <f t="array" ref="R23">IFERROR(LOOKUP(2,1/(R4:R22&lt;&gt;""),R4:R22),"")</f>
        <v>8.115107913669064</v>
      </c>
      <c r="S23" s="430" cm="1">
        <f t="array" ref="S23">IFERROR(LOOKUP(2,1/(S4:S22&lt;&gt;""),S4:S22),"")</f>
        <v>66.08</v>
      </c>
      <c r="T23" s="431" cm="1">
        <f t="array" ref="T23">IFERROR(LOOKUP(2,1/(T4:T22&lt;&gt;""),T4:T22),"")</f>
        <v>0.18146718146718147</v>
      </c>
      <c r="U23" s="432" cm="1">
        <f t="array" ref="U23">IFERROR(LOOKUP(2,1/(U4:U22&lt;&gt;""),U4:U22),"")</f>
        <v>0.81853281853281856</v>
      </c>
      <c r="V23" s="433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IFERROR(VLOOKUP(C22,B45:F52,4,FALSE),"")</f>
        <v>0.193</v>
      </c>
      <c r="D24" s="382" t="s">
        <v>878</v>
      </c>
      <c r="E24" s="383">
        <f>IFERROR(VLOOKUP(D24,$O$31:$S$39,2,FALSE),"")</f>
        <v>0</v>
      </c>
      <c r="F24" s="384">
        <f>IFERROR(IF(ISBLANK(D24),"",VLOOKUP(D24,$O$33:$S$39,4,0)),"")</f>
        <v>23.5</v>
      </c>
      <c r="H24" s="758" t="s">
        <v>126</v>
      </c>
      <c r="I24" s="759"/>
      <c r="J24" s="434"/>
      <c r="K24" s="435">
        <f t="shared" ref="K24:Q24" si="7">IFERROR(SUM(K4:K22),"")</f>
        <v>518</v>
      </c>
      <c r="L24" s="435">
        <f t="shared" si="7"/>
        <v>94</v>
      </c>
      <c r="M24" s="435">
        <f t="shared" si="7"/>
        <v>11</v>
      </c>
      <c r="N24" s="435">
        <f t="shared" si="7"/>
        <v>0</v>
      </c>
      <c r="O24" s="435">
        <f t="shared" si="7"/>
        <v>424</v>
      </c>
      <c r="P24" s="435">
        <f t="shared" si="7"/>
        <v>18</v>
      </c>
      <c r="Q24" s="435">
        <f t="shared" si="7"/>
        <v>23.5</v>
      </c>
      <c r="R24" s="434">
        <f>IFERROR(L24/V24,"")</f>
        <v>8.115107913669064</v>
      </c>
      <c r="S24" s="434">
        <f>IFERROR(ROUND(O24/(P24-V24),2),"")</f>
        <v>66.08</v>
      </c>
      <c r="T24" s="436">
        <f>IFERROR(L24/K24,"")</f>
        <v>0.18146718146718147</v>
      </c>
      <c r="U24" s="436">
        <f>IFERROR(O24/K24,"")</f>
        <v>0.81853281853281856</v>
      </c>
      <c r="V24" s="437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4">
        <v>1.5</v>
      </c>
      <c r="D25" s="360"/>
      <c r="E25" s="386" t="str">
        <f t="shared" ref="E25:E28" si="8">IFERROR(VLOOKUP(D25,$O$31:$S$39,2,FALSE),"")</f>
        <v/>
      </c>
      <c r="F25" s="387" t="str">
        <f>IFERROR(IF(ISBLANK(D25),"",VLOOKUP(D25,$O$33:$S$39,4,0)),"")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383" t="str">
        <f t="shared" si="8"/>
        <v/>
      </c>
      <c r="F26" s="384" t="str">
        <f>IFERROR(IF(ISBLANK(D26),"",VLOOKUP(D26,$O$33:$S$39,4,0)),"")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5">
        <v>50</v>
      </c>
      <c r="D27" s="361"/>
      <c r="E27" s="386" t="str">
        <f t="shared" si="8"/>
        <v/>
      </c>
      <c r="F27" s="387" t="str">
        <f>IFERROR(IF(ISBLANK(D27),"",VLOOKUP(D27,$O$33:$S$39,4,0)),"")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383" t="str">
        <f t="shared" si="8"/>
        <v/>
      </c>
      <c r="F28" s="384" t="str">
        <f>IFERROR(IF(ISBLANK(D28),"",VLOOKUP(D28,$O$33:$S$39,4,0)),"")</f>
        <v/>
      </c>
      <c r="H28" s="611" t="s">
        <v>1815</v>
      </c>
      <c r="I28" s="771" t="s">
        <v>1816</v>
      </c>
      <c r="J28" s="772"/>
      <c r="K28" s="612" t="s">
        <v>1817</v>
      </c>
      <c r="L28" s="773" t="s">
        <v>4</v>
      </c>
      <c r="M28" s="774"/>
      <c r="N28" s="153"/>
      <c r="O28" s="821" t="s">
        <v>1939</v>
      </c>
      <c r="P28" s="844"/>
      <c r="Q28" s="844"/>
      <c r="R28" s="844"/>
      <c r="S28" s="845"/>
      <c r="U28" s="838" t="s">
        <v>156</v>
      </c>
      <c r="V28" s="839"/>
      <c r="X28" s="282"/>
    </row>
    <row r="29" spans="2:33" ht="16.95" customHeight="1" thickBot="1" x14ac:dyDescent="0.35">
      <c r="B29" s="309" t="s">
        <v>138</v>
      </c>
      <c r="C29" s="370">
        <f>IFERROR(P23,"")</f>
        <v>18</v>
      </c>
      <c r="D29" s="404" t="s">
        <v>139</v>
      </c>
      <c r="E29" s="402" t="s">
        <v>131</v>
      </c>
      <c r="F29" s="403" t="s">
        <v>132</v>
      </c>
      <c r="H29" s="613" t="s">
        <v>1818</v>
      </c>
      <c r="I29" s="782"/>
      <c r="J29" s="783"/>
      <c r="K29" s="607" t="s">
        <v>1819</v>
      </c>
      <c r="L29" s="784" t="s">
        <v>912</v>
      </c>
      <c r="M29" s="785"/>
      <c r="N29" s="153"/>
      <c r="O29" s="846"/>
      <c r="P29" s="847"/>
      <c r="Q29" s="847"/>
      <c r="R29" s="847"/>
      <c r="S29" s="848"/>
      <c r="U29" s="840"/>
      <c r="V29" s="841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85" t="s">
        <v>759</v>
      </c>
      <c r="E30" s="386">
        <f>IFERROR(VLOOKUP(D30,$O$33:$S$38,3,FALSE),"")</f>
        <v>0</v>
      </c>
      <c r="F30" s="387">
        <f>IFERROR(IF(ISBLANK(D30),"",VLOOKUP(D30,$O$33:$S$39,4,0)),"")</f>
        <v>23.5</v>
      </c>
      <c r="H30" s="614" t="s">
        <v>1820</v>
      </c>
      <c r="I30" s="786"/>
      <c r="J30" s="787"/>
      <c r="K30" s="608" t="s">
        <v>1821</v>
      </c>
      <c r="L30" s="769" t="s">
        <v>914</v>
      </c>
      <c r="M30" s="770"/>
      <c r="N30" s="153"/>
      <c r="O30" s="849"/>
      <c r="P30" s="850"/>
      <c r="Q30" s="850"/>
      <c r="R30" s="850"/>
      <c r="S30" s="851"/>
      <c r="U30" s="842"/>
      <c r="V30" s="843"/>
      <c r="X30" s="263"/>
      <c r="AB30" s="275"/>
    </row>
    <row r="31" spans="2:33" ht="16.95" customHeight="1" x14ac:dyDescent="0.3">
      <c r="B31" s="148" t="s">
        <v>141</v>
      </c>
      <c r="C31" s="151">
        <f>IFERROR(VLOOKUP($C$22,$O$42:$S$55,4,0),"")</f>
        <v>23.5</v>
      </c>
      <c r="D31" s="359"/>
      <c r="E31" s="348" t="str">
        <f>IFERROR(VLOOKUP($D31,$O$33:$S$38,3,FALSE),"")</f>
        <v/>
      </c>
      <c r="F31" s="348" t="str">
        <f>IFERROR(VLOOKUP($D31,$O$33:$S$38,5,FALSE),"")</f>
        <v/>
      </c>
      <c r="H31" s="614" t="s">
        <v>1822</v>
      </c>
      <c r="I31" s="786"/>
      <c r="J31" s="787"/>
      <c r="K31" s="608" t="s">
        <v>1821</v>
      </c>
      <c r="L31" s="769"/>
      <c r="M31" s="770"/>
      <c r="N31" s="157"/>
      <c r="O31" s="859" t="s">
        <v>149</v>
      </c>
      <c r="P31" s="860"/>
      <c r="Q31" s="854" t="s">
        <v>474</v>
      </c>
      <c r="R31" s="856" t="s">
        <v>729</v>
      </c>
      <c r="S31" s="857" t="s">
        <v>81</v>
      </c>
      <c r="U31" s="394" t="s">
        <v>475</v>
      </c>
      <c r="V31" s="395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76"/>
      <c r="E32" s="377" t="str">
        <f t="shared" ref="E32" si="9">IFERROR(VLOOKUP(D32,$O$33:$S$38,3,FALSE),"")</f>
        <v/>
      </c>
      <c r="F32" s="378" t="str">
        <f>IFERROR(IF(ISBLANK(D32),"",E32+$C$20-Y35),"")</f>
        <v/>
      </c>
      <c r="H32" s="614" t="s">
        <v>1823</v>
      </c>
      <c r="I32" s="767"/>
      <c r="J32" s="768"/>
      <c r="K32" s="608" t="s">
        <v>1821</v>
      </c>
      <c r="L32" s="769"/>
      <c r="M32" s="770"/>
      <c r="N32" s="157"/>
      <c r="O32" s="861"/>
      <c r="P32" s="855"/>
      <c r="Q32" s="855"/>
      <c r="R32" s="855"/>
      <c r="S32" s="858"/>
      <c r="U32" s="319" t="s">
        <v>159</v>
      </c>
      <c r="V32" s="320">
        <v>0.16600000000000001</v>
      </c>
      <c r="X32" s="276"/>
      <c r="Y32" s="284"/>
    </row>
    <row r="33" spans="2:25" ht="16.95" customHeight="1" thickBot="1" x14ac:dyDescent="0.35">
      <c r="B33" s="775" t="s">
        <v>143</v>
      </c>
      <c r="C33" s="776"/>
      <c r="D33" s="776"/>
      <c r="E33" s="776"/>
      <c r="F33" s="777"/>
      <c r="H33" s="615" t="s">
        <v>1824</v>
      </c>
      <c r="I33" s="778" t="s">
        <v>479</v>
      </c>
      <c r="J33" s="779"/>
      <c r="K33" s="616" t="s">
        <v>1821</v>
      </c>
      <c r="L33" s="780"/>
      <c r="M33" s="781"/>
      <c r="N33" s="157"/>
      <c r="O33" s="852" t="s">
        <v>878</v>
      </c>
      <c r="P33" s="853"/>
      <c r="Q33" s="315"/>
      <c r="R33" s="316">
        <v>23.5</v>
      </c>
      <c r="S33" s="349">
        <f t="shared" ref="S33:S38" si="10">IFERROR(IF(O33&lt;&gt;"",SUM(Q33:R33),""),"")</f>
        <v>23.5</v>
      </c>
      <c r="U33" s="319" t="s">
        <v>162</v>
      </c>
      <c r="V33" s="320">
        <v>0.25</v>
      </c>
      <c r="W33" s="277"/>
      <c r="X33" s="278"/>
      <c r="Y33" s="279"/>
    </row>
    <row r="34" spans="2:25" ht="16.95" customHeight="1" thickTop="1" thickBot="1" x14ac:dyDescent="0.35">
      <c r="B34" s="788" t="s">
        <v>144</v>
      </c>
      <c r="C34" s="789"/>
      <c r="D34" s="405" t="s">
        <v>145</v>
      </c>
      <c r="E34" s="405" t="s">
        <v>146</v>
      </c>
      <c r="F34" s="406" t="s">
        <v>147</v>
      </c>
      <c r="H34"/>
      <c r="I34"/>
      <c r="J34"/>
      <c r="K34"/>
      <c r="L34"/>
      <c r="M34"/>
      <c r="N34"/>
      <c r="O34" s="832"/>
      <c r="P34" s="833"/>
      <c r="Q34" s="365"/>
      <c r="R34" s="366"/>
      <c r="S34" s="367" t="str">
        <f t="shared" si="10"/>
        <v/>
      </c>
      <c r="U34" s="319" t="s">
        <v>163</v>
      </c>
      <c r="V34" s="320">
        <v>0.21</v>
      </c>
      <c r="W34" s="277"/>
      <c r="X34" s="278"/>
      <c r="Y34" s="280"/>
    </row>
    <row r="35" spans="2:25" ht="16.95" customHeight="1" x14ac:dyDescent="0.3">
      <c r="B35" s="790" t="s">
        <v>879</v>
      </c>
      <c r="C35" s="791"/>
      <c r="D35" s="544">
        <v>33.256999999999998</v>
      </c>
      <c r="E35" s="545">
        <v>426.51</v>
      </c>
      <c r="F35" s="546">
        <v>542.46</v>
      </c>
      <c r="H35" s="447" t="str">
        <f>IFERROR('DD Tools'!O5,"")</f>
        <v>BHA</v>
      </c>
      <c r="I35" s="447" t="str">
        <f>IFERROR('DD Tools'!Q5,"")</f>
        <v>Mtrs Sld</v>
      </c>
      <c r="J35" s="447" t="str">
        <f>IFERROR('DD Tools'!R5,"")</f>
        <v>Mtrs Rot</v>
      </c>
      <c r="K35" s="447" t="str">
        <f>IFERROR('DD Tools'!S5,"")</f>
        <v>Hrs Sld</v>
      </c>
      <c r="L35" s="447" t="str">
        <f>IFERROR('DD Tools'!T5,"")</f>
        <v>Hrs Rot</v>
      </c>
      <c r="M35" s="447" t="str">
        <f>IFERROR('DD Tools'!U5,"")</f>
        <v>Hrs Crc</v>
      </c>
      <c r="N35"/>
      <c r="O35" s="830"/>
      <c r="P35" s="831"/>
      <c r="Q35" s="313"/>
      <c r="R35" s="314"/>
      <c r="S35" s="349" t="str">
        <f t="shared" si="10"/>
        <v/>
      </c>
      <c r="U35" s="319" t="s">
        <v>164</v>
      </c>
      <c r="V35" s="320">
        <v>0.21</v>
      </c>
      <c r="W35" s="277"/>
      <c r="X35" s="281"/>
      <c r="Y35" s="280"/>
    </row>
    <row r="36" spans="2:25" ht="16.95" customHeight="1" x14ac:dyDescent="0.3">
      <c r="B36" s="796" t="s">
        <v>879</v>
      </c>
      <c r="C36" s="797"/>
      <c r="D36" s="547">
        <v>33.194000000000003</v>
      </c>
      <c r="E36" s="548">
        <v>426.95</v>
      </c>
      <c r="F36" s="549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832"/>
      <c r="P36" s="833"/>
      <c r="Q36" s="365"/>
      <c r="R36" s="366">
        <v>69</v>
      </c>
      <c r="S36" s="367" t="str">
        <f t="shared" si="10"/>
        <v/>
      </c>
      <c r="U36" s="319" t="s">
        <v>161</v>
      </c>
      <c r="V36" s="320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94"/>
      <c r="C37" s="795"/>
      <c r="D37" s="556"/>
      <c r="E37" s="557"/>
      <c r="F37" s="558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830" t="s">
        <v>758</v>
      </c>
      <c r="P37" s="831"/>
      <c r="Q37" s="313"/>
      <c r="R37" s="314">
        <v>69</v>
      </c>
      <c r="S37" s="349">
        <f t="shared" si="10"/>
        <v>69</v>
      </c>
      <c r="U37" s="319" t="s">
        <v>258</v>
      </c>
      <c r="V37" s="320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792"/>
      <c r="C38" s="793"/>
      <c r="D38" s="502"/>
      <c r="E38" s="503"/>
      <c r="F38" s="504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834" t="s">
        <v>759</v>
      </c>
      <c r="P38" s="835"/>
      <c r="Q38" s="379"/>
      <c r="R38" s="380">
        <v>23.5</v>
      </c>
      <c r="S38" s="381">
        <f t="shared" si="10"/>
        <v>23.5</v>
      </c>
      <c r="U38" s="319" t="s">
        <v>864</v>
      </c>
      <c r="V38" s="320">
        <v>0.159</v>
      </c>
      <c r="X38" s="285"/>
      <c r="Y38" s="158"/>
    </row>
    <row r="39" spans="2:25" ht="17.25" customHeight="1" x14ac:dyDescent="0.3">
      <c r="B39" s="794"/>
      <c r="C39" s="795"/>
      <c r="D39" s="556"/>
      <c r="E39" s="557"/>
      <c r="F39" s="558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821" t="s">
        <v>148</v>
      </c>
      <c r="P39" s="822"/>
      <c r="Q39" s="822"/>
      <c r="R39" s="822"/>
      <c r="S39" s="823"/>
      <c r="U39" s="319" t="s">
        <v>160</v>
      </c>
      <c r="V39" s="320">
        <v>0.23799999999999999</v>
      </c>
      <c r="W39" s="159"/>
      <c r="X39" s="160"/>
      <c r="Y39" s="161"/>
    </row>
    <row r="40" spans="2:25" ht="17.25" customHeight="1" x14ac:dyDescent="0.3">
      <c r="B40" s="792"/>
      <c r="C40" s="793"/>
      <c r="D40" s="502"/>
      <c r="E40" s="503"/>
      <c r="F40" s="504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824"/>
      <c r="P40" s="825"/>
      <c r="Q40" s="825"/>
      <c r="R40" s="825"/>
      <c r="S40" s="826"/>
      <c r="U40" s="319" t="s">
        <v>165</v>
      </c>
      <c r="V40" s="320">
        <v>9.2999999999999999E-2</v>
      </c>
      <c r="W40" s="159"/>
      <c r="X40" s="160"/>
      <c r="Y40" s="161"/>
    </row>
    <row r="41" spans="2:25" ht="17.25" customHeight="1" thickBot="1" x14ac:dyDescent="0.35">
      <c r="B41" s="794"/>
      <c r="C41" s="795"/>
      <c r="D41" s="556"/>
      <c r="E41" s="557"/>
      <c r="F41" s="558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827"/>
      <c r="P41" s="828"/>
      <c r="Q41" s="828"/>
      <c r="R41" s="828"/>
      <c r="S41" s="829"/>
      <c r="U41" s="319" t="s">
        <v>166</v>
      </c>
      <c r="V41" s="320">
        <v>0.13800000000000001</v>
      </c>
      <c r="W41" s="159"/>
      <c r="X41" s="26"/>
      <c r="Y41" s="26"/>
    </row>
    <row r="42" spans="2:25" ht="17.25" customHeight="1" thickBot="1" x14ac:dyDescent="0.35">
      <c r="B42" s="807"/>
      <c r="C42" s="808"/>
      <c r="D42" s="505"/>
      <c r="E42" s="506"/>
      <c r="F42" s="507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836" t="s">
        <v>664</v>
      </c>
      <c r="P42" s="837"/>
      <c r="Q42" s="559"/>
      <c r="R42" s="560">
        <v>69</v>
      </c>
      <c r="S42" s="410">
        <f t="shared" ref="S42:S55" si="11">IFERROR(IF(O42&lt;&gt;"",R42+Q42,""),"")</f>
        <v>69</v>
      </c>
      <c r="T42" s="16"/>
      <c r="U42" s="319" t="s">
        <v>167</v>
      </c>
      <c r="V42" s="321">
        <v>7.5999999999999998E-2</v>
      </c>
      <c r="W42" s="159"/>
      <c r="X42" s="26"/>
      <c r="Y42" s="26"/>
    </row>
    <row r="43" spans="2:25" ht="17.25" customHeight="1" thickBot="1" x14ac:dyDescent="0.35">
      <c r="B43" s="804" t="s">
        <v>150</v>
      </c>
      <c r="C43" s="805"/>
      <c r="D43" s="805"/>
      <c r="E43" s="805"/>
      <c r="F43" s="806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862" t="s">
        <v>667</v>
      </c>
      <c r="P43" s="863"/>
      <c r="Q43" s="561"/>
      <c r="R43" s="562">
        <v>23.5</v>
      </c>
      <c r="S43" s="563">
        <f t="shared" si="11"/>
        <v>23.5</v>
      </c>
      <c r="U43" s="319" t="s">
        <v>157</v>
      </c>
      <c r="V43" s="320">
        <v>0.14599999999999999</v>
      </c>
      <c r="W43" s="159"/>
      <c r="X43" s="26"/>
      <c r="Y43" s="26"/>
    </row>
    <row r="44" spans="2:25" ht="17.25" customHeight="1" thickBot="1" x14ac:dyDescent="0.35">
      <c r="B44" s="407" t="s">
        <v>151</v>
      </c>
      <c r="C44" s="408" t="s">
        <v>152</v>
      </c>
      <c r="D44" s="408" t="s">
        <v>153</v>
      </c>
      <c r="E44" s="408" t="s">
        <v>154</v>
      </c>
      <c r="F44" s="403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800" t="s">
        <v>465</v>
      </c>
      <c r="P44" s="801"/>
      <c r="Q44" s="564"/>
      <c r="R44" s="565"/>
      <c r="S44" s="144">
        <f t="shared" si="11"/>
        <v>0</v>
      </c>
      <c r="U44" s="319" t="s">
        <v>158</v>
      </c>
      <c r="V44" s="320">
        <v>4.7E-2</v>
      </c>
    </row>
    <row r="45" spans="2:25" ht="17.25" customHeight="1" x14ac:dyDescent="0.3">
      <c r="B45" s="388" t="s">
        <v>664</v>
      </c>
      <c r="C45" s="389" t="s">
        <v>258</v>
      </c>
      <c r="D45" s="389">
        <v>1.5</v>
      </c>
      <c r="E45" s="390">
        <f t="shared" ref="E45:E55" si="12">IFERROR(VLOOKUP(C45,$U$32:$V$52,2,FALSE),"")</f>
        <v>0.193</v>
      </c>
      <c r="F45" s="438">
        <f>IFERROR(VLOOKUP(B45,$O$42:$S$55,5,FALSE),"")</f>
        <v>69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862" t="s">
        <v>467</v>
      </c>
      <c r="P45" s="863"/>
      <c r="Q45" s="561"/>
      <c r="R45" s="562"/>
      <c r="S45" s="563">
        <f t="shared" si="11"/>
        <v>0</v>
      </c>
      <c r="U45" s="319" t="s">
        <v>469</v>
      </c>
      <c r="V45" s="320">
        <v>6.3E-2</v>
      </c>
    </row>
    <row r="46" spans="2:25" ht="17.25" customHeight="1" x14ac:dyDescent="0.3">
      <c r="B46" s="388" t="s">
        <v>667</v>
      </c>
      <c r="C46" s="362" t="s">
        <v>258</v>
      </c>
      <c r="D46" s="362">
        <v>1.5</v>
      </c>
      <c r="E46" s="363">
        <f t="shared" si="12"/>
        <v>0.193</v>
      </c>
      <c r="F46" s="438">
        <f t="shared" ref="F46:F55" si="13">IFERROR(VLOOKUP(B46,$O$42:$S$55,5,FALSE),"")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800" t="s">
        <v>468</v>
      </c>
      <c r="P46" s="801"/>
      <c r="Q46" s="564"/>
      <c r="R46" s="565"/>
      <c r="S46" s="144">
        <f t="shared" si="11"/>
        <v>0</v>
      </c>
      <c r="U46" s="319" t="s">
        <v>257</v>
      </c>
      <c r="V46" s="320">
        <v>0.114</v>
      </c>
    </row>
    <row r="47" spans="2:25" ht="17.25" customHeight="1" x14ac:dyDescent="0.3">
      <c r="B47" s="388"/>
      <c r="C47" s="223"/>
      <c r="D47" s="223"/>
      <c r="E47" s="294" t="str">
        <f t="shared" si="12"/>
        <v/>
      </c>
      <c r="F47" s="438" t="str">
        <f t="shared" si="13"/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862" t="s">
        <v>600</v>
      </c>
      <c r="P47" s="863"/>
      <c r="Q47" s="561"/>
      <c r="R47" s="562"/>
      <c r="S47" s="563">
        <f t="shared" si="11"/>
        <v>0</v>
      </c>
      <c r="U47" s="319" t="s">
        <v>459</v>
      </c>
      <c r="V47" s="320">
        <v>2.4E-2</v>
      </c>
    </row>
    <row r="48" spans="2:25" ht="17.25" customHeight="1" thickBot="1" x14ac:dyDescent="0.35">
      <c r="B48" s="388"/>
      <c r="C48" s="362"/>
      <c r="D48" s="362"/>
      <c r="E48" s="363" t="str">
        <f t="shared" si="12"/>
        <v/>
      </c>
      <c r="F48" s="438" t="str">
        <f t="shared" si="13"/>
        <v/>
      </c>
      <c r="O48" s="800"/>
      <c r="P48" s="801"/>
      <c r="Q48" s="564"/>
      <c r="R48" s="565"/>
      <c r="S48" s="144" t="str">
        <f t="shared" si="11"/>
        <v/>
      </c>
      <c r="U48" s="319"/>
      <c r="V48" s="320"/>
    </row>
    <row r="49" spans="2:23" ht="17.25" customHeight="1" x14ac:dyDescent="0.3">
      <c r="B49" s="388"/>
      <c r="C49" s="223"/>
      <c r="D49" s="223"/>
      <c r="E49" s="294" t="str">
        <f t="shared" si="12"/>
        <v/>
      </c>
      <c r="F49" s="438" t="str">
        <f t="shared" si="13"/>
        <v/>
      </c>
      <c r="H49" s="864" t="s">
        <v>251</v>
      </c>
      <c r="I49" s="865"/>
      <c r="J49" s="865"/>
      <c r="K49" s="865"/>
      <c r="L49" s="865"/>
      <c r="M49" s="866"/>
      <c r="O49" s="862"/>
      <c r="P49" s="863"/>
      <c r="Q49" s="561"/>
      <c r="R49" s="562"/>
      <c r="S49" s="563" t="str">
        <f t="shared" si="11"/>
        <v/>
      </c>
      <c r="U49" s="319"/>
      <c r="V49" s="320"/>
      <c r="W49" s="159"/>
    </row>
    <row r="50" spans="2:23" ht="17.25" customHeight="1" x14ac:dyDescent="0.3">
      <c r="B50" s="388"/>
      <c r="C50" s="362"/>
      <c r="D50" s="362"/>
      <c r="E50" s="363" t="str">
        <f t="shared" si="12"/>
        <v/>
      </c>
      <c r="F50" s="438" t="str">
        <f t="shared" si="13"/>
        <v/>
      </c>
      <c r="H50" s="867"/>
      <c r="I50" s="868"/>
      <c r="J50" s="868"/>
      <c r="K50" s="868"/>
      <c r="L50" s="868"/>
      <c r="M50" s="869"/>
      <c r="O50" s="800"/>
      <c r="P50" s="801"/>
      <c r="Q50" s="564"/>
      <c r="R50" s="565"/>
      <c r="S50" s="144" t="str">
        <f t="shared" si="11"/>
        <v/>
      </c>
      <c r="U50" s="319"/>
      <c r="V50" s="320"/>
      <c r="W50" s="145"/>
    </row>
    <row r="51" spans="2:23" ht="17.25" customHeight="1" thickBot="1" x14ac:dyDescent="0.35">
      <c r="B51" s="388"/>
      <c r="C51" s="295"/>
      <c r="D51" s="295"/>
      <c r="E51" s="294" t="str">
        <f t="shared" si="12"/>
        <v/>
      </c>
      <c r="F51" s="438" t="str">
        <f t="shared" si="13"/>
        <v/>
      </c>
      <c r="H51" s="870"/>
      <c r="I51" s="871"/>
      <c r="J51" s="871"/>
      <c r="K51" s="871"/>
      <c r="L51" s="871"/>
      <c r="M51" s="872"/>
      <c r="O51" s="862"/>
      <c r="P51" s="863"/>
      <c r="Q51" s="561"/>
      <c r="R51" s="562"/>
      <c r="S51" s="563" t="str">
        <f t="shared" si="11"/>
        <v/>
      </c>
      <c r="U51" s="319"/>
      <c r="V51" s="320"/>
      <c r="W51" s="159"/>
    </row>
    <row r="52" spans="2:23" ht="17.25" customHeight="1" x14ac:dyDescent="0.3">
      <c r="B52" s="388"/>
      <c r="C52" s="364"/>
      <c r="D52" s="364"/>
      <c r="E52" s="363" t="str">
        <f t="shared" si="12"/>
        <v/>
      </c>
      <c r="F52" s="438" t="str">
        <f t="shared" si="13"/>
        <v/>
      </c>
      <c r="H52" s="391"/>
      <c r="I52" s="392" t="s">
        <v>196</v>
      </c>
      <c r="J52" s="392" t="s">
        <v>194</v>
      </c>
      <c r="K52" s="392" t="s">
        <v>195</v>
      </c>
      <c r="L52" s="392" t="s">
        <v>252</v>
      </c>
      <c r="M52" s="393" t="s">
        <v>253</v>
      </c>
      <c r="O52" s="800"/>
      <c r="P52" s="801"/>
      <c r="Q52" s="564"/>
      <c r="R52" s="565"/>
      <c r="S52" s="144" t="str">
        <f t="shared" si="11"/>
        <v/>
      </c>
      <c r="U52" s="319"/>
      <c r="V52" s="320"/>
    </row>
    <row r="53" spans="2:23" ht="17.25" customHeight="1" x14ac:dyDescent="0.3">
      <c r="B53" s="388"/>
      <c r="C53" s="295"/>
      <c r="D53" s="295"/>
      <c r="E53" s="294" t="str">
        <f t="shared" si="12"/>
        <v/>
      </c>
      <c r="F53" s="438" t="str">
        <f t="shared" si="13"/>
        <v/>
      </c>
      <c r="H53" s="311" t="s">
        <v>254</v>
      </c>
      <c r="I53" s="550">
        <f>IFERROR(TdActualBit("MD",Slidesheet!$D$13:$AQ$320,Slidesheet!$T$2:$Y$5),"")</f>
        <v>3006.7</v>
      </c>
      <c r="J53" s="550">
        <f>IFERROR(TdActualBit("INC",Slidesheet!$D$13:$AQ$320,Slidesheet!$T$2:$Y$5),"")</f>
        <v>41.26</v>
      </c>
      <c r="K53" s="550">
        <f>IFERROR(TdActualBit("AZM",Slidesheet!$D$13:$AQ$320,Slidesheet!$T$2:$Y$5),"")</f>
        <v>41.97</v>
      </c>
      <c r="L53" s="550">
        <f>IFERROR(TdActualBit("NS",Slidesheet!$D$13:$AQ$320,Slidesheet!$T$2:$Y$5),"")</f>
        <v>83.723123712702019</v>
      </c>
      <c r="M53" s="551">
        <f>IFERROR(TdActualBit("EW",Slidesheet!$D$13:$AQ$320,Slidesheet!$T$2:$Y$5),"")</f>
        <v>73.371291523577241</v>
      </c>
      <c r="O53" s="862"/>
      <c r="P53" s="863"/>
      <c r="Q53" s="561"/>
      <c r="R53" s="562"/>
      <c r="S53" s="563" t="str">
        <f t="shared" si="11"/>
        <v/>
      </c>
      <c r="U53" s="319"/>
      <c r="V53" s="320"/>
      <c r="W53" s="159"/>
    </row>
    <row r="54" spans="2:23" ht="17.25" customHeight="1" x14ac:dyDescent="0.3">
      <c r="B54" s="388"/>
      <c r="C54" s="364"/>
      <c r="D54" s="364"/>
      <c r="E54" s="363" t="str">
        <f t="shared" si="12"/>
        <v/>
      </c>
      <c r="F54" s="438" t="str">
        <f t="shared" si="13"/>
        <v/>
      </c>
      <c r="H54" s="311" t="s">
        <v>255</v>
      </c>
      <c r="I54" s="550">
        <v>6704.23</v>
      </c>
      <c r="J54" s="550">
        <v>90.03</v>
      </c>
      <c r="K54" s="550">
        <v>148.08000000000001</v>
      </c>
      <c r="L54" s="550">
        <v>-2925.27</v>
      </c>
      <c r="M54" s="551">
        <v>2240.1</v>
      </c>
      <c r="O54" s="800"/>
      <c r="P54" s="801"/>
      <c r="Q54" s="564"/>
      <c r="R54" s="565"/>
      <c r="S54" s="144" t="str">
        <f t="shared" si="11"/>
        <v/>
      </c>
      <c r="U54" s="319"/>
      <c r="V54" s="320"/>
      <c r="W54" s="159"/>
    </row>
    <row r="55" spans="2:23" ht="17.25" customHeight="1" thickBot="1" x14ac:dyDescent="0.35">
      <c r="B55" s="168"/>
      <c r="C55" s="296"/>
      <c r="D55" s="296"/>
      <c r="E55" s="297" t="str">
        <f t="shared" si="12"/>
        <v/>
      </c>
      <c r="F55" s="439" t="str">
        <f t="shared" si="13"/>
        <v/>
      </c>
      <c r="H55" s="312" t="s">
        <v>256</v>
      </c>
      <c r="I55" s="609">
        <f>IFERROR(TdEstFinal("MD",Slidesheet!$D$13:$AQ$320,Slidesheet!$T$2:$Y$5,Data!$I$54:$M$54),"")</f>
        <v>6877.8020647407729</v>
      </c>
      <c r="J55" s="609">
        <f>IFERROR(TdEstFinal("INC",Slidesheet!$D$13:$AQ$320,Slidesheet!$T$2:$Y$5,Data!$I$54:$M$54),"")</f>
        <v>90.03</v>
      </c>
      <c r="K55" s="609">
        <f>IFERROR(TdEstFinal("AZM",Slidesheet!$D$13:$AQ$320,Slidesheet!$T$2:$Y$5,Data!$I$54:$M$54),"")</f>
        <v>148.08000000000001</v>
      </c>
      <c r="L55" s="609">
        <f>IFERROR(TdEstFinal("NS",Slidesheet!$D$13:$AQ$320,Slidesheet!$T$2:$Y$5,Data!$I$54:$M$54),"")</f>
        <v>-2925.27</v>
      </c>
      <c r="M55" s="610">
        <f>IFERROR(TdEstFinal("EW",Slidesheet!$D$13:$AQ$320,Slidesheet!$T$2:$Y$5,Data!$I$54:$M$54),"")</f>
        <v>2240.1</v>
      </c>
      <c r="O55" s="802"/>
      <c r="P55" s="803"/>
      <c r="Q55" s="566"/>
      <c r="R55" s="567"/>
      <c r="S55" s="568" t="str">
        <f t="shared" si="11"/>
        <v/>
      </c>
      <c r="U55" s="322"/>
      <c r="V55" s="323"/>
      <c r="W55" s="159"/>
    </row>
    <row r="56" spans="2:23" ht="17.25" customHeight="1" x14ac:dyDescent="0.3">
      <c r="O56" s="798"/>
      <c r="P56" s="799"/>
      <c r="Q56" s="317"/>
      <c r="R56" s="318"/>
      <c r="S56" s="318"/>
      <c r="V56" s="26"/>
      <c r="W56" s="159"/>
    </row>
    <row r="57" spans="2:23" ht="17.25" customHeight="1" x14ac:dyDescent="0.3">
      <c r="O57" s="798"/>
      <c r="P57" s="799"/>
      <c r="Q57" s="317"/>
      <c r="R57" s="318"/>
      <c r="S57" s="318"/>
      <c r="V57" s="26"/>
      <c r="W57" s="159"/>
    </row>
    <row r="58" spans="2:23" ht="17.25" customHeight="1" x14ac:dyDescent="0.3">
      <c r="O58" s="798"/>
      <c r="P58" s="799"/>
      <c r="Q58" s="317"/>
      <c r="R58" s="318"/>
      <c r="S58" s="318"/>
      <c r="V58" s="26"/>
      <c r="W58" s="159"/>
    </row>
    <row r="59" spans="2:23" ht="17.25" customHeight="1" x14ac:dyDescent="0.3">
      <c r="O59" s="798"/>
      <c r="P59" s="799"/>
      <c r="Q59" s="317"/>
      <c r="R59" s="318"/>
      <c r="S59" s="318"/>
      <c r="V59" s="26"/>
      <c r="W59" s="159"/>
    </row>
    <row r="60" spans="2:23" ht="17.25" customHeight="1" x14ac:dyDescent="0.3">
      <c r="O60" s="798"/>
      <c r="P60" s="799"/>
      <c r="Q60" s="317"/>
      <c r="R60" s="318"/>
      <c r="S60" s="318"/>
      <c r="V60" s="26"/>
      <c r="W60" s="159"/>
    </row>
    <row r="61" spans="2:23" ht="17.25" customHeight="1" x14ac:dyDescent="0.3">
      <c r="K61" s="6"/>
      <c r="L61" s="6"/>
      <c r="M61" s="6"/>
      <c r="O61" s="798"/>
      <c r="P61" s="799"/>
      <c r="Q61" s="317"/>
      <c r="R61" s="318"/>
      <c r="S61" s="318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  <mergeCell ref="U28:V30"/>
    <mergeCell ref="O28:S30"/>
    <mergeCell ref="O33:P33"/>
    <mergeCell ref="O34:P34"/>
    <mergeCell ref="Q31:Q32"/>
    <mergeCell ref="R31:R32"/>
    <mergeCell ref="S31:S32"/>
    <mergeCell ref="O31:P32"/>
    <mergeCell ref="O39:S41"/>
    <mergeCell ref="O35:P35"/>
    <mergeCell ref="O36:P36"/>
    <mergeCell ref="O37:P37"/>
    <mergeCell ref="O50:P50"/>
    <mergeCell ref="O38:P38"/>
    <mergeCell ref="O42:P42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utton 93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908"/>
      <c r="C1" s="909"/>
      <c r="D1" s="909"/>
      <c r="E1" s="909"/>
      <c r="F1" s="910"/>
      <c r="G1" s="909"/>
      <c r="H1" s="909"/>
      <c r="I1" s="909"/>
      <c r="S1" s="456" t="s">
        <v>749</v>
      </c>
      <c r="T1" s="455">
        <v>5</v>
      </c>
      <c r="U1" s="448" t="s">
        <v>196</v>
      </c>
      <c r="V1" s="448" t="s">
        <v>194</v>
      </c>
      <c r="W1" s="449" t="s">
        <v>195</v>
      </c>
      <c r="X1" s="449" t="s">
        <v>180</v>
      </c>
      <c r="Y1" s="450" t="s">
        <v>530</v>
      </c>
      <c r="Z1" s="937"/>
      <c r="AA1" s="933"/>
      <c r="AB1" s="934"/>
      <c r="AC1" s="934"/>
    </row>
    <row r="2" spans="2:46" s="181" customFormat="1" ht="15" customHeight="1" thickBot="1" x14ac:dyDescent="0.35">
      <c r="B2" s="881" t="s">
        <v>168</v>
      </c>
      <c r="C2" s="881"/>
      <c r="D2" s="879" t="str">
        <f>Setup!D5</f>
        <v>NWE HZ WILLOWBEND 04-22-68-08 - demo-rig -</v>
      </c>
      <c r="E2" s="880"/>
      <c r="F2" s="880"/>
      <c r="G2" s="880"/>
      <c r="H2" s="880"/>
      <c r="I2" s="880"/>
      <c r="J2" s="888" t="s">
        <v>169</v>
      </c>
      <c r="K2" s="888"/>
      <c r="L2" s="939" t="str">
        <f>IF(Setup!D6="","Paramount Resources Ltd.",Setup!D6)</f>
        <v>Northwind Energy Ltd.</v>
      </c>
      <c r="M2" s="939"/>
      <c r="N2" s="939"/>
      <c r="O2" s="939"/>
      <c r="P2" s="939"/>
      <c r="Q2" s="939"/>
      <c r="R2" s="940" t="s">
        <v>173</v>
      </c>
      <c r="S2" s="941"/>
      <c r="T2" s="626" t="s">
        <v>734</v>
      </c>
      <c r="U2" s="627">
        <v>2435.25</v>
      </c>
      <c r="V2" s="627">
        <v>27.62</v>
      </c>
      <c r="W2" s="627">
        <v>20.18</v>
      </c>
      <c r="X2" s="627">
        <v>2355.31</v>
      </c>
      <c r="Y2" s="628" t="s">
        <v>962</v>
      </c>
      <c r="Z2" s="937"/>
      <c r="AA2" s="934"/>
      <c r="AB2" s="934"/>
      <c r="AC2" s="934"/>
      <c r="AD2" s="458"/>
      <c r="AE2"/>
      <c r="AF2"/>
      <c r="AG2"/>
      <c r="AM2" s="325"/>
      <c r="AN2" s="325"/>
      <c r="AO2" s="325"/>
    </row>
    <row r="3" spans="2:46" s="182" customFormat="1" ht="15" customHeight="1" thickBot="1" x14ac:dyDescent="0.35">
      <c r="B3" s="881"/>
      <c r="C3" s="881"/>
      <c r="D3" s="880"/>
      <c r="E3" s="880"/>
      <c r="F3" s="880"/>
      <c r="G3" s="880"/>
      <c r="H3" s="880"/>
      <c r="I3" s="880"/>
      <c r="J3" s="888"/>
      <c r="K3" s="888"/>
      <c r="L3" s="939"/>
      <c r="M3" s="939"/>
      <c r="N3" s="939"/>
      <c r="O3" s="939"/>
      <c r="P3" s="939"/>
      <c r="Q3" s="939"/>
      <c r="R3" s="940"/>
      <c r="S3" s="941"/>
      <c r="T3" s="629" t="s">
        <v>735</v>
      </c>
      <c r="U3" s="630">
        <v>2821.17</v>
      </c>
      <c r="V3" s="630">
        <v>37.35</v>
      </c>
      <c r="W3" s="630">
        <v>148.08000000000001</v>
      </c>
      <c r="X3" s="630">
        <v>2710.4</v>
      </c>
      <c r="Y3" s="631" t="s">
        <v>964</v>
      </c>
      <c r="Z3" s="937"/>
      <c r="AA3" s="934"/>
      <c r="AB3" s="934"/>
      <c r="AC3" s="934"/>
      <c r="AD3" s="459"/>
      <c r="AE3"/>
      <c r="AF3"/>
      <c r="AG3"/>
      <c r="AM3" s="326"/>
      <c r="AN3" s="326"/>
      <c r="AO3" s="326"/>
    </row>
    <row r="4" spans="2:46" s="182" customFormat="1" ht="15" customHeight="1" thickBot="1" x14ac:dyDescent="0.35">
      <c r="B4" s="889" t="s">
        <v>170</v>
      </c>
      <c r="C4" s="889"/>
      <c r="D4" s="890" t="str">
        <f>Setup!D4</f>
        <v>99001</v>
      </c>
      <c r="E4" s="891"/>
      <c r="F4" s="886" t="s">
        <v>171</v>
      </c>
      <c r="G4" s="886"/>
      <c r="H4" s="887" t="s">
        <v>435</v>
      </c>
      <c r="I4" s="887"/>
      <c r="J4" s="882" t="s">
        <v>82</v>
      </c>
      <c r="K4" s="883"/>
      <c r="L4" s="925">
        <f>Data!H3</f>
        <v>6</v>
      </c>
      <c r="M4" s="896" t="s">
        <v>172</v>
      </c>
      <c r="N4" s="897"/>
      <c r="O4" s="900" t="str">
        <f>IF(Setup!D29="","",Setup!D29)</f>
        <v>Apex-214</v>
      </c>
      <c r="P4" s="901"/>
      <c r="Q4" s="902"/>
      <c r="R4" s="875">
        <f>IFERROR(VALUE(TRIM(SUBSTITUTE(SUBSTITUTE(Setup!G14," m",""),"m",""))),TRIM(Setup!G14))</f>
        <v>772.25</v>
      </c>
      <c r="S4" s="876"/>
      <c r="T4" s="617" t="s">
        <v>736</v>
      </c>
      <c r="U4" s="618">
        <v>3217.37</v>
      </c>
      <c r="V4" s="619">
        <v>90.03</v>
      </c>
      <c r="W4" s="619">
        <v>148.08000000000001</v>
      </c>
      <c r="X4" s="618">
        <v>2896.4</v>
      </c>
      <c r="Y4" s="620" t="s">
        <v>739</v>
      </c>
      <c r="Z4" s="938"/>
      <c r="AA4" s="934"/>
      <c r="AB4" s="934"/>
      <c r="AC4" s="934"/>
      <c r="AD4"/>
      <c r="AE4"/>
      <c r="AF4"/>
      <c r="AG4"/>
      <c r="AM4" s="327"/>
      <c r="AN4" s="327"/>
      <c r="AO4" s="326"/>
    </row>
    <row r="5" spans="2:46" s="182" customFormat="1" ht="15" customHeight="1" thickBot="1" x14ac:dyDescent="0.35">
      <c r="B5" s="889"/>
      <c r="C5" s="889"/>
      <c r="D5" s="891"/>
      <c r="E5" s="891"/>
      <c r="F5" s="886"/>
      <c r="G5" s="886"/>
      <c r="H5" s="887"/>
      <c r="I5" s="887"/>
      <c r="J5" s="884"/>
      <c r="K5" s="885"/>
      <c r="L5" s="926"/>
      <c r="M5" s="898"/>
      <c r="N5" s="899"/>
      <c r="O5" s="903"/>
      <c r="P5" s="904"/>
      <c r="Q5" s="905"/>
      <c r="R5" s="877"/>
      <c r="S5" s="878"/>
      <c r="T5" s="632" t="s">
        <v>737</v>
      </c>
      <c r="U5" s="633">
        <v>6704.23</v>
      </c>
      <c r="V5" s="634">
        <v>90.03</v>
      </c>
      <c r="W5" s="634">
        <v>148.08000000000001</v>
      </c>
      <c r="X5" s="633">
        <v>2894.4</v>
      </c>
      <c r="Y5" s="635" t="s">
        <v>969</v>
      </c>
      <c r="Z5" s="938"/>
      <c r="AA5" s="934"/>
      <c r="AB5" s="934"/>
      <c r="AC5" s="934"/>
      <c r="AD5"/>
      <c r="AE5"/>
      <c r="AF5"/>
      <c r="AG5"/>
      <c r="AM5" s="326"/>
      <c r="AN5" s="327"/>
      <c r="AO5" s="326"/>
    </row>
    <row r="6" spans="2:46" s="182" customFormat="1" ht="15" customHeight="1" x14ac:dyDescent="0.3">
      <c r="B6" s="873" t="s">
        <v>174</v>
      </c>
      <c r="C6" s="913" t="s">
        <v>175</v>
      </c>
      <c r="D6" s="915" t="s">
        <v>176</v>
      </c>
      <c r="E6" s="917" t="s">
        <v>177</v>
      </c>
      <c r="F6" s="919" t="s">
        <v>178</v>
      </c>
      <c r="G6" s="919" t="s">
        <v>179</v>
      </c>
      <c r="H6" s="892" t="s">
        <v>180</v>
      </c>
      <c r="I6" s="892" t="s">
        <v>181</v>
      </c>
      <c r="J6" s="906" t="s">
        <v>182</v>
      </c>
      <c r="K6" s="894" t="s">
        <v>183</v>
      </c>
      <c r="L6" s="894" t="s">
        <v>184</v>
      </c>
      <c r="M6" s="894" t="s">
        <v>185</v>
      </c>
      <c r="N6" s="935" t="s">
        <v>186</v>
      </c>
      <c r="O6" s="935"/>
      <c r="P6" s="894" t="s">
        <v>187</v>
      </c>
      <c r="Q6" s="894" t="s">
        <v>188</v>
      </c>
      <c r="R6" s="921" t="s">
        <v>189</v>
      </c>
      <c r="S6" s="921" t="s">
        <v>190</v>
      </c>
      <c r="T6" s="927" t="s">
        <v>191</v>
      </c>
      <c r="U6" s="927" t="s">
        <v>192</v>
      </c>
      <c r="V6" s="928" t="s">
        <v>741</v>
      </c>
      <c r="W6" s="921" t="s">
        <v>740</v>
      </c>
      <c r="X6" s="923" t="s">
        <v>760</v>
      </c>
      <c r="Y6" s="911" t="s">
        <v>193</v>
      </c>
      <c r="Z6" s="938"/>
      <c r="AA6" s="934"/>
      <c r="AB6" s="934"/>
      <c r="AC6" s="934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6" t="s">
        <v>745</v>
      </c>
      <c r="AN6" s="327" t="s">
        <v>746</v>
      </c>
      <c r="AO6" s="326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874"/>
      <c r="C7" s="914"/>
      <c r="D7" s="916"/>
      <c r="E7" s="918"/>
      <c r="F7" s="920"/>
      <c r="G7" s="920"/>
      <c r="H7" s="893"/>
      <c r="I7" s="893"/>
      <c r="J7" s="907"/>
      <c r="K7" s="895"/>
      <c r="L7" s="895"/>
      <c r="M7" s="895"/>
      <c r="N7" s="936"/>
      <c r="O7" s="936"/>
      <c r="P7" s="895"/>
      <c r="Q7" s="895"/>
      <c r="R7" s="922"/>
      <c r="S7" s="922"/>
      <c r="T7" s="922"/>
      <c r="U7" s="922"/>
      <c r="V7" s="929"/>
      <c r="W7" s="922"/>
      <c r="X7" s="924"/>
      <c r="Y7" s="912"/>
      <c r="Z7" s="457"/>
      <c r="AA7" s="934"/>
      <c r="AB7" s="934"/>
      <c r="AC7" s="934"/>
      <c r="AD7"/>
      <c r="AE7"/>
      <c r="AF7"/>
      <c r="AG7"/>
      <c r="AM7" s="326"/>
      <c r="AN7" s="327"/>
      <c r="AO7" s="326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1"/>
      <c r="AE8"/>
      <c r="AF8"/>
      <c r="AG8"/>
      <c r="AM8" s="326"/>
      <c r="AN8" s="327"/>
      <c r="AO8" s="326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1"/>
      <c r="AE9"/>
      <c r="AF9"/>
      <c r="AG9"/>
      <c r="AM9" s="326"/>
      <c r="AN9" s="327"/>
      <c r="AO9" s="326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1"/>
      <c r="AE10"/>
      <c r="AF10"/>
      <c r="AG10"/>
      <c r="AM10" s="326"/>
      <c r="AN10" s="327"/>
      <c r="AO10" s="326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09"/>
      <c r="AC11" s="184"/>
      <c r="AD11" s="331"/>
      <c r="AE11"/>
      <c r="AF11"/>
      <c r="AG11"/>
      <c r="AM11" s="326"/>
      <c r="AN11" s="327"/>
      <c r="AO11" s="326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2"/>
      <c r="W12" s="343"/>
      <c r="X12" s="453"/>
      <c r="Y12" s="222" t="s">
        <v>5</v>
      </c>
      <c r="Z12" s="525"/>
      <c r="AA12" s="526" t="s">
        <v>703</v>
      </c>
      <c r="AB12" s="527" t="s">
        <v>812</v>
      </c>
      <c r="AC12" s="930" t="s">
        <v>700</v>
      </c>
      <c r="AD12" s="931"/>
      <c r="AE12" s="932"/>
      <c r="AF12"/>
      <c r="AG12"/>
      <c r="AM12" s="328"/>
      <c r="AN12" s="329"/>
      <c r="AO12" s="328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4">
        <f>IF(ISBLANK(D13),"",D13-D12)</f>
        <v>66.650000000000006</v>
      </c>
      <c r="D13" s="27">
        <v>71.790000000000006</v>
      </c>
      <c r="E13" s="335">
        <f>IF(D13="","",(ROUND(SUM(D13-B13),2)))</f>
        <v>49.79</v>
      </c>
      <c r="F13" s="13">
        <v>1.1499999999999999</v>
      </c>
      <c r="G13" s="7">
        <v>172.21</v>
      </c>
      <c r="H13" s="336">
        <f t="shared" ref="H13:H75" si="3">IF(ISNUMBER(F13),COS(((F13+F12)/2)*(PI()/180))*(E13-E12)+H12,"")</f>
        <v>49.787492742666814</v>
      </c>
      <c r="I13" s="336">
        <f>IF(ISBLANK(F13),"  ",H13-$R$4)</f>
        <v>-722.46250725733319</v>
      </c>
      <c r="J13" s="337">
        <f>IF(AND(ISNUMBER(E13),ISNUMBER(F13),ISNUMBER(G13)),ACOS(SIN(F12*PI()/180)*SIN(F13*PI()/180)*COS((G13*PI()/180)-(G12*PI()/180))+COS(F12*PI()/180)*COS(F13*PI()/180))*30/(E13-E12)*180/PI(),"")</f>
        <v>0.69291022293638149</v>
      </c>
      <c r="K13" s="338">
        <f>IF(F13=0," ",SUM(F13-F12)/SUM(E13-E12)*30)</f>
        <v>0.69291022293633253</v>
      </c>
      <c r="L13" s="338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8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9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0" t="str">
        <f t="shared" ref="O13:O75" si="6">IF(F13="","",IF(N13="","",IF(F13&lt;5,"Mag",IF(L13&lt;0,"L",IF(N13=0,"HS",IF(N13=360,"HS",IF(N13=180,"LS","R")))))))</f>
        <v>Mag</v>
      </c>
      <c r="P13" s="341" t="str">
        <f t="shared" ref="P13:P75" si="7">IF(F13="","",IF(M13="","",SUM((F13-F12)/M13)))</f>
        <v/>
      </c>
      <c r="Q13" s="342" t="str">
        <f t="shared" ref="Q13:Q75" si="8">IF(ISBLANK(F13),"",IF(J13="", "", IF(M13="","",SUM(C13*J13/M13))))</f>
        <v/>
      </c>
      <c r="R13" s="10" t="str">
        <f t="shared" si="0"/>
        <v/>
      </c>
      <c r="S13" s="336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3">
        <f>IF(E13="","",ProjIncAtBit(F13,J13,C13,M13,AJ13,AK13,AI13))</f>
        <v>1.1499999999999999</v>
      </c>
      <c r="X13" s="454">
        <f>IF(E13="","",ProjAzmAtBit(F13,G13,J13,C13,M13,AJ13,AK13,N13,O13,AI13))</f>
        <v>172.21</v>
      </c>
      <c r="Y13" s="623"/>
      <c r="Z13" s="624">
        <v>66.650000000000006</v>
      </c>
      <c r="AA13" s="532" t="s">
        <v>866</v>
      </c>
      <c r="AB13" s="533" t="s">
        <v>813</v>
      </c>
      <c r="AC13" s="528" t="s">
        <v>196</v>
      </c>
      <c r="AD13" s="529" t="s">
        <v>180</v>
      </c>
      <c r="AE13" s="530" t="s">
        <v>701</v>
      </c>
      <c r="AF13"/>
      <c r="AG13"/>
      <c r="AI13" s="206" t="str">
        <f>IF(E13="","",ProjRollingMotorOut($Q$13:Q13,$M$13:M13))</f>
        <v/>
      </c>
      <c r="AJ13" s="451">
        <f>IF(OR(E13="",D13=""),0,ProjSlideMetersBetween(E13,D13,$R$13:$R$305,$S$13:$S$305))</f>
        <v>0</v>
      </c>
      <c r="AK13" s="451" t="str">
        <f>IF(U13="","",ProjParseTF(U13))</f>
        <v/>
      </c>
      <c r="AL13" s="451">
        <f>IF(E13="","",ProjCumN(0,E12,F12,G12,E13,F13,G13,TRUE))</f>
        <v>0</v>
      </c>
      <c r="AM13" s="329">
        <f>IF(E13="","",ProjCumE(0,E12,F12,G12,E13,F13,G13,TRUE))</f>
        <v>0</v>
      </c>
      <c r="AN13" s="329">
        <f>IF(X13="","",X13)</f>
        <v>172.21</v>
      </c>
      <c r="AO13" s="329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4">
        <f t="shared" ref="C14:C76" si="12">IF(ISBLANK(D14),"",D14-D13)</f>
        <v>28.03</v>
      </c>
      <c r="D14" s="27">
        <v>99.820000000000007</v>
      </c>
      <c r="E14" s="335">
        <f t="shared" ref="E14:E76" si="13">IF(D14="","",(ROUND(SUM(D14-B14),2)))</f>
        <v>77.819999999999993</v>
      </c>
      <c r="F14" s="13">
        <v>1.21</v>
      </c>
      <c r="G14" s="7">
        <v>176.29</v>
      </c>
      <c r="H14" s="336">
        <f t="shared" si="3"/>
        <v>77.811548500401329</v>
      </c>
      <c r="I14" s="336">
        <f t="shared" ref="I14:I77" si="14">IF(ISBLANK(F14),"  ",H14-$R$4)</f>
        <v>-694.43845149959861</v>
      </c>
      <c r="J14" s="337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8">
        <f t="shared" ref="K14:K76" si="16">IF(F14=0," ",SUM(F14-F13)/SUM(E14-E13)*30)</f>
        <v>6.4216910453086057E-2</v>
      </c>
      <c r="L14" s="338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8" t="str">
        <f t="shared" si="4"/>
        <v/>
      </c>
      <c r="N14" s="339">
        <f t="shared" si="5"/>
        <v>54.454674572289015</v>
      </c>
      <c r="O14" s="340" t="str">
        <f t="shared" si="6"/>
        <v>Mag</v>
      </c>
      <c r="P14" s="341" t="str">
        <f t="shared" si="7"/>
        <v/>
      </c>
      <c r="Q14" s="342" t="str">
        <f t="shared" si="8"/>
        <v/>
      </c>
      <c r="R14" s="10" t="str">
        <f t="shared" si="0"/>
        <v/>
      </c>
      <c r="S14" s="336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3">
        <f>IF(E14="","",ProjIncAtBit(F14,J14,C14,M14,AJ14,AK14,AI14))</f>
        <v>1.21</v>
      </c>
      <c r="X14" s="454">
        <f>IF(E14="","",ProjAzmAtBit(F14,G14,J14,C14,M14,AJ14,AK14,N14,O14,AI14))</f>
        <v>176.29</v>
      </c>
      <c r="Y14" s="623"/>
      <c r="Z14" s="624">
        <v>28.03</v>
      </c>
      <c r="AA14" s="554">
        <v>15</v>
      </c>
      <c r="AB14" s="555">
        <v>2</v>
      </c>
      <c r="AC14" s="531">
        <v>3248</v>
      </c>
      <c r="AD14" s="511">
        <v>3086</v>
      </c>
      <c r="AE14" s="534"/>
      <c r="AF14"/>
      <c r="AG14"/>
      <c r="AI14" s="206" t="str">
        <f>IF(E14="","",ProjRollingMotorOut($Q$13:Q14,$M$13:M14))</f>
        <v/>
      </c>
      <c r="AJ14" s="451">
        <f>IF(OR(E14="",D14=""),0,ProjSlideMetersBetween(E14,D14,$R$13:$R$305,$S$13:$S$305))</f>
        <v>0</v>
      </c>
      <c r="AK14" s="451" t="str">
        <f>IF(U14="","",ProjParseTF(U14))</f>
        <v/>
      </c>
      <c r="AL14" s="218">
        <f>IF(E14="","",ProjCumN(AL13,E13,F13,G13,E14,F14,G14,FALSE))</f>
        <v>-0.57401789110944035</v>
      </c>
      <c r="AM14" s="330">
        <f>IF(E14="","",ProjCumE(AM13,E13,F13,G13,E14,F14,G14,FALSE))</f>
        <v>5.7275590314483378E-2</v>
      </c>
      <c r="AN14" s="329">
        <f t="shared" ref="AN14:AN77" si="18">IF(X14="","",X14)</f>
        <v>176.29</v>
      </c>
      <c r="AO14" s="329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4">
        <f t="shared" si="12"/>
        <v>27.990000000000009</v>
      </c>
      <c r="D15" s="27">
        <v>127.81000000000002</v>
      </c>
      <c r="E15" s="335">
        <f t="shared" si="13"/>
        <v>105.81</v>
      </c>
      <c r="F15" s="13">
        <v>1.25</v>
      </c>
      <c r="G15" s="7">
        <v>178.32</v>
      </c>
      <c r="H15" s="336">
        <f t="shared" si="3"/>
        <v>105.79509907265194</v>
      </c>
      <c r="I15" s="336">
        <f t="shared" si="14"/>
        <v>-666.45490092734804</v>
      </c>
      <c r="J15" s="337">
        <f t="shared" si="15"/>
        <v>6.3392437292266166E-2</v>
      </c>
      <c r="K15" s="338">
        <f t="shared" si="16"/>
        <v>4.2872454448017169E-2</v>
      </c>
      <c r="L15" s="338">
        <f t="shared" si="17"/>
        <v>2.1757770632368709</v>
      </c>
      <c r="M15" s="338" t="str">
        <f t="shared" si="4"/>
        <v/>
      </c>
      <c r="N15" s="339">
        <f t="shared" si="5"/>
        <v>47.444632836788692</v>
      </c>
      <c r="O15" s="340" t="str">
        <f t="shared" si="6"/>
        <v>Mag</v>
      </c>
      <c r="P15" s="341" t="str">
        <f t="shared" si="7"/>
        <v/>
      </c>
      <c r="Q15" s="342" t="str">
        <f t="shared" si="8"/>
        <v/>
      </c>
      <c r="R15" s="10" t="str">
        <f t="shared" si="0"/>
        <v/>
      </c>
      <c r="S15" s="336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3">
        <f>IF(E15="","",ProjIncAtBit(F15,J15,C15,M15,AJ15,AK15,AI15))</f>
        <v>1.25</v>
      </c>
      <c r="X15" s="454">
        <f>IF(E15="","",ProjAzmAtBit(F15,G15,J15,C15,M15,AJ15,AK15,N15,O15,AI15))</f>
        <v>178.32</v>
      </c>
      <c r="Y15" s="623"/>
      <c r="Z15" s="625">
        <v>27.99</v>
      </c>
      <c r="AA15" s="552"/>
      <c r="AB15" s="553"/>
      <c r="AC15" s="522">
        <v>3500</v>
      </c>
      <c r="AD15" s="512">
        <v>3084.5</v>
      </c>
      <c r="AE15" s="535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51">
        <f>IF(OR(E15="",D15=""),0,ProjSlideMetersBetween(E15,D15,$R$13:$R$305,$S$13:$S$305))</f>
        <v>0</v>
      </c>
      <c r="AK15" s="451" t="str">
        <f>IF(U15="","",ProjParseTF(U15))</f>
        <v/>
      </c>
      <c r="AL15" s="218">
        <f>IF(E15="","",ProjCumN(AL14,E14,F14,G14,E15,F15,G15,FALSE))</f>
        <v>-1.1740979104300595</v>
      </c>
      <c r="AM15" s="330">
        <f>IF(E15="","",ProjCumE(AM14,E14,F14,G14,E15,F15,G15,FALSE))</f>
        <v>8.5348937176150858E-2</v>
      </c>
      <c r="AN15" s="329">
        <f t="shared" si="18"/>
        <v>178.32</v>
      </c>
      <c r="AO15" s="329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4">
        <f t="shared" si="12"/>
        <v>28.100000000000009</v>
      </c>
      <c r="D16" s="27">
        <v>155.91000000000003</v>
      </c>
      <c r="E16" s="335">
        <f t="shared" si="13"/>
        <v>133.91</v>
      </c>
      <c r="F16" s="13">
        <v>1.34</v>
      </c>
      <c r="G16" s="7">
        <v>180.21</v>
      </c>
      <c r="H16" s="336">
        <f t="shared" si="3"/>
        <v>133.88792192124839</v>
      </c>
      <c r="I16" s="336">
        <f t="shared" si="14"/>
        <v>-638.36207807875167</v>
      </c>
      <c r="J16" s="337">
        <f t="shared" si="15"/>
        <v>0.10634509011407781</v>
      </c>
      <c r="K16" s="338">
        <f t="shared" si="16"/>
        <v>9.6085409252669146E-2</v>
      </c>
      <c r="L16" s="338">
        <f t="shared" si="17"/>
        <v>2.0177935943060659</v>
      </c>
      <c r="M16" s="338" t="str">
        <f t="shared" si="4"/>
        <v/>
      </c>
      <c r="N16" s="339">
        <f t="shared" si="5"/>
        <v>25.374695858874748</v>
      </c>
      <c r="O16" s="340" t="str">
        <f t="shared" si="6"/>
        <v>Mag</v>
      </c>
      <c r="P16" s="341" t="str">
        <f t="shared" si="7"/>
        <v/>
      </c>
      <c r="Q16" s="342" t="str">
        <f t="shared" si="8"/>
        <v/>
      </c>
      <c r="R16" s="10">
        <f t="shared" si="0"/>
        <v>155.91000000000003</v>
      </c>
      <c r="S16" s="336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43">
        <f>IF(E16="","",ProjIncAtBit(F16,J16,C16,M16,AJ16,AK16,AI16))</f>
        <v>1.34</v>
      </c>
      <c r="X16" s="454">
        <f>IF(E16="","",ProjAzmAtBit(F16,G16,J16,C16,M16,AJ16,AK16,N16,O16,AI16))</f>
        <v>180.21</v>
      </c>
      <c r="Y16" s="623"/>
      <c r="Z16" s="625">
        <v>22.1</v>
      </c>
      <c r="AA16" s="510" t="str">
        <f t="shared" ref="AA16:AA79" si="20">IFERROR(IF(D16="","",IF(COUNT($AC$14:$AC$33)=0,"",IF(D16&lt;_xlfn.AGGREGATE(5,6,$AC$14:$AC$33),"",INDEX($AE$15:$AE$33,MATCH(D16,$AC$14:$AC$33,1))))),"")</f>
        <v/>
      </c>
      <c r="AB16" s="518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2">
        <v>3700</v>
      </c>
      <c r="AD16" s="512">
        <v>3083</v>
      </c>
      <c r="AE16" s="535">
        <f t="shared" si="19"/>
        <v>90.429722375059583</v>
      </c>
      <c r="AF16"/>
      <c r="AG16"/>
      <c r="AI16" s="206" t="str">
        <f>IF(E16="","",ProjRollingMotorOut($Q$13:Q16,$M$13:M16))</f>
        <v/>
      </c>
      <c r="AJ16" s="451">
        <f>IF(OR(E16="",D16=""),0,ProjSlideMetersBetween(E16,D16,$R$13:$R$305,$S$13:$S$305))</f>
        <v>0</v>
      </c>
      <c r="AK16" s="451">
        <f>IF(U16="","",ProjParseTF(U16))</f>
        <v>320</v>
      </c>
      <c r="AL16" s="218">
        <f>IF(E16="","",ProjCumN(AL15,E15,F15,G15,E16,F16,G16,FALSE))</f>
        <v>-1.8090264349136684</v>
      </c>
      <c r="AM16" s="330">
        <f>IF(E16="","",ProjCumE(AM15,E15,F15,G15,E16,F16,G16,FALSE))</f>
        <v>9.3130431166501937E-2</v>
      </c>
      <c r="AN16" s="329">
        <f t="shared" si="18"/>
        <v>180.21</v>
      </c>
      <c r="AO16" s="329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4">
        <f t="shared" si="12"/>
        <v>28.090000000000003</v>
      </c>
      <c r="D17" s="27">
        <v>184.00000000000003</v>
      </c>
      <c r="E17" s="335">
        <f t="shared" si="13"/>
        <v>162</v>
      </c>
      <c r="F17" s="13">
        <v>0.39</v>
      </c>
      <c r="G17" s="7">
        <v>194.71</v>
      </c>
      <c r="H17" s="336">
        <f t="shared" si="3"/>
        <v>161.97472081237797</v>
      </c>
      <c r="I17" s="336">
        <f t="shared" si="14"/>
        <v>-610.275279187622</v>
      </c>
      <c r="J17" s="337">
        <f t="shared" si="15"/>
        <v>1.0331390954907544</v>
      </c>
      <c r="K17" s="338">
        <f t="shared" si="16"/>
        <v>-1.0145959416162336</v>
      </c>
      <c r="L17" s="338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8">
        <f t="shared" si="4"/>
        <v>6</v>
      </c>
      <c r="N17" s="339">
        <f t="shared" si="5"/>
        <v>169.12819249626415</v>
      </c>
      <c r="O17" s="340" t="str">
        <f t="shared" si="6"/>
        <v>Mag</v>
      </c>
      <c r="P17" s="341">
        <f t="shared" si="7"/>
        <v>-0.15833333333333335</v>
      </c>
      <c r="Q17" s="342">
        <f t="shared" si="8"/>
        <v>4.8368128653892155</v>
      </c>
      <c r="R17" s="10">
        <f t="shared" si="0"/>
        <v>184.00000000000003</v>
      </c>
      <c r="S17" s="336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43">
        <f>IF(E17="","",ProjIncAtBit(F17,J17,C17,M17,AJ17,AK17,AI17))</f>
        <v>0.39</v>
      </c>
      <c r="X17" s="454">
        <f>IF(E17="","",ProjAzmAtBit(F17,G17,J17,C17,M17,AJ17,AK17,N17,O17,AI17))</f>
        <v>194.71</v>
      </c>
      <c r="Y17" s="623"/>
      <c r="Z17" s="625">
        <v>23.09</v>
      </c>
      <c r="AA17" s="510" t="str">
        <f t="shared" si="20"/>
        <v/>
      </c>
      <c r="AB17" s="518" t="str">
        <f t="shared" si="21"/>
        <v/>
      </c>
      <c r="AC17" s="522">
        <v>3900</v>
      </c>
      <c r="AD17" s="512">
        <v>3077.5</v>
      </c>
      <c r="AE17" s="535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51">
        <f>IF(OR(E17="",D17=""),0,ProjSlideMetersBetween(E17,D17,$R$13:$R$305,$S$13:$S$305))</f>
        <v>0</v>
      </c>
      <c r="AK17" s="451">
        <f>IF(U17="","",ProjParseTF(U17))</f>
        <v>340</v>
      </c>
      <c r="AL17" s="218">
        <f>IF(E17="","",ProjCumN(AL16,E16,F16,G16,E17,F17,G17,FALSE))</f>
        <v>-2.2299475733878431</v>
      </c>
      <c r="AM17" s="330">
        <f>IF(E17="","",ProjCumE(AM16,E16,F16,G16,E17,F17,G17,FALSE))</f>
        <v>6.7650473658593877E-2</v>
      </c>
      <c r="AN17" s="329">
        <f t="shared" si="18"/>
        <v>194.71</v>
      </c>
      <c r="AO17" s="329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4">
        <f t="shared" si="12"/>
        <v>28.090000000000003</v>
      </c>
      <c r="D18" s="27">
        <v>212.09000000000003</v>
      </c>
      <c r="E18" s="335">
        <f t="shared" si="13"/>
        <v>190.09</v>
      </c>
      <c r="F18" s="13">
        <v>1.22</v>
      </c>
      <c r="G18" s="7">
        <v>12.4</v>
      </c>
      <c r="H18" s="336">
        <f>IF(ISNUMBER(F18),COS(((F18+F17)/2)*(PI()/180))*(E18-E17)+H17,"")</f>
        <v>190.06194837914981</v>
      </c>
      <c r="I18" s="336">
        <f t="shared" si="14"/>
        <v>-582.18805162085016</v>
      </c>
      <c r="J18" s="337">
        <f>IF(AND(ISNUMBER(E18),ISNUMBER(F18),ISNUMBER(G18)),ACOS(SIN(F17*PI()/180)*SIN(F18*PI()/180)*COS((G18*PI()/180)-(G17*PI()/180))+COS(F17*PI()/180)*COS(F18*PI()/180))*30/(E18-E17)*180/PI(),"")</f>
        <v>1.7192166079629989</v>
      </c>
      <c r="K18" s="338">
        <f>IF(F18=0," ",SUM(F18-F17)/SUM(E18-E17)*30)</f>
        <v>0.88643645425418283</v>
      </c>
      <c r="L18" s="338">
        <f t="shared" si="17"/>
        <v>189.77216091135634</v>
      </c>
      <c r="M18" s="338">
        <f t="shared" si="4"/>
        <v>5</v>
      </c>
      <c r="N18" s="339">
        <f>IF(J18=0,"",IF(AND(ISNUMBER(F18),ISNUMBER(J18)),(IF(AND(F18&gt;F17,G18=G17),0,IF(AND(F18&lt;F17,G18=G17),180,IF(AND(G17=0,G18&gt;0),G18,ACOS((C18*K18/30)/(C18*J18/30))*180/PI())))),""))</f>
        <v>58.962106141662929</v>
      </c>
      <c r="O18" s="340" t="str">
        <f>IF(F18="","",IF(N18="","",IF(F18&lt;5,"Mag",IF(L18&lt;0,"L",IF(N18=0,"HS",IF(N18=360,"HS",IF(N18=180,"LS","R")))))))</f>
        <v>Mag</v>
      </c>
      <c r="P18" s="341">
        <f>IF(F18="","",IF(M18="","",SUM((F18-F17)/M18)))</f>
        <v>0.16599999999999998</v>
      </c>
      <c r="Q18" s="342">
        <f>IF(ISBLANK(F18),"",IF(J18="", "", IF(M18="","",SUM(C18*J18/M18))))</f>
        <v>9.6585589035361288</v>
      </c>
      <c r="R18" s="10" t="str">
        <f t="shared" si="0"/>
        <v/>
      </c>
      <c r="S18" s="336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3">
        <f>IF(E18="","",ProjIncAtBit(F18,J18,C18,M18,AJ18,AK18,AI18))</f>
        <v>1.22</v>
      </c>
      <c r="X18" s="454">
        <f>IF(E18="","",ProjAzmAtBit(F18,G18,J18,C18,M18,AJ18,AK18,N18,O18,AI18))</f>
        <v>12.4</v>
      </c>
      <c r="Y18" s="623"/>
      <c r="Z18" s="625">
        <v>28.09</v>
      </c>
      <c r="AA18" s="510" t="str">
        <f t="shared" si="20"/>
        <v/>
      </c>
      <c r="AB18" s="518" t="str">
        <f t="shared" si="21"/>
        <v/>
      </c>
      <c r="AC18" s="522">
        <v>4100</v>
      </c>
      <c r="AD18" s="512">
        <v>3076</v>
      </c>
      <c r="AE18" s="535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51">
        <f>IF(OR(E18="",D18=""),0,ProjSlideMetersBetween(E18,D18,$R$13:$R$305,$S$13:$S$305))</f>
        <v>0</v>
      </c>
      <c r="AK18" s="451" t="str">
        <f>IF(U18="","",ProjParseTF(U18))</f>
        <v/>
      </c>
      <c r="AL18" s="218">
        <f>IF(E18="","",ProjCumN(AL17,E17,F17,G17,E18,F18,G18,FALSE))</f>
        <v>-2.0303395782733711</v>
      </c>
      <c r="AM18" s="330">
        <f>IF(E18="","",ProjCumE(AM17,E17,F17,G17,E18,F18,G18,FALSE))</f>
        <v>0.10759154945487298</v>
      </c>
      <c r="AN18" s="329">
        <f t="shared" si="18"/>
        <v>12.4</v>
      </c>
      <c r="AO18" s="329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4">
        <f t="shared" si="12"/>
        <v>28.060000000000002</v>
      </c>
      <c r="D19" s="27">
        <v>240.15000000000003</v>
      </c>
      <c r="E19" s="335">
        <f t="shared" si="13"/>
        <v>218.15</v>
      </c>
      <c r="F19" s="13">
        <v>1.61</v>
      </c>
      <c r="G19" s="7">
        <v>11.61</v>
      </c>
      <c r="H19" s="336">
        <f>IF(ISNUMBER(F19),COS(((F19+F18)/2)*(PI()/180))*(E19-E18)+H18,"")</f>
        <v>218.11339174009819</v>
      </c>
      <c r="I19" s="336">
        <f t="shared" si="14"/>
        <v>-554.13660825990178</v>
      </c>
      <c r="J19" s="337">
        <f>IF(AND(ISNUMBER(E19),ISNUMBER(F19),ISNUMBER(G19)),ACOS(SIN(F18*PI()/180)*SIN(F19*PI()/180)*COS((G19*PI()/180)-(G18*PI()/180))+COS(F18*PI()/180)*COS(F19*PI()/180))*30/(E19-E18)*180/PI(),"")</f>
        <v>0.41747506479187291</v>
      </c>
      <c r="K19" s="338">
        <f>IF(F19=0," ",SUM(F19-F18)/SUM(E19-E18)*30)</f>
        <v>0.4169636493228796</v>
      </c>
      <c r="L19" s="338">
        <f t="shared" si="17"/>
        <v>-0.84461867426942361</v>
      </c>
      <c r="M19" s="338" t="str">
        <f t="shared" si="4"/>
        <v/>
      </c>
      <c r="N19" s="339">
        <f>IF(J19=0,"",IF(AND(ISNUMBER(F19),ISNUMBER(J19)),(IF(AND(F19&gt;F18,G19=G18),0,IF(AND(F19&lt;F18,G19=G18),180,IF(AND(G18=0,G19&gt;0),G19,ACOS((C19*K19/30)/(C19*J19/30))*180/PI())))),""))</f>
        <v>2.8363095996515759</v>
      </c>
      <c r="O19" s="340" t="str">
        <f>IF(F19="","",IF(N19="","",IF(F19&lt;5,"Mag",IF(L19&lt;0,"L",IF(N19=0,"HS",IF(N19=360,"HS",IF(N19=180,"LS","R")))))))</f>
        <v>Mag</v>
      </c>
      <c r="P19" s="341" t="str">
        <f>IF(F19="","",IF(M19="","",SUM((F19-F18)/M19)))</f>
        <v/>
      </c>
      <c r="Q19" s="342" t="str">
        <f>IF(ISBLANK(F19),"",IF(J19="", "", IF(M19="","",SUM(C19*J19/M19))))</f>
        <v/>
      </c>
      <c r="R19" s="10" t="str">
        <f t="shared" si="0"/>
        <v/>
      </c>
      <c r="S19" s="336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3">
        <f>IF(E19="","",ProjIncAtBit(F19,J19,C19,M19,AJ19,AK19,AI19))</f>
        <v>1.61</v>
      </c>
      <c r="X19" s="454">
        <f>IF(E19="","",ProjAzmAtBit(F19,G19,J19,C19,M19,AJ19,AK19,N19,O19,AI19))</f>
        <v>11.61</v>
      </c>
      <c r="Y19" s="623"/>
      <c r="Z19" s="625">
        <v>28.06</v>
      </c>
      <c r="AA19" s="510" t="str">
        <f t="shared" si="20"/>
        <v/>
      </c>
      <c r="AB19" s="518" t="str">
        <f t="shared" si="21"/>
        <v/>
      </c>
      <c r="AC19" s="522">
        <v>4300</v>
      </c>
      <c r="AD19" s="512">
        <v>3074.5</v>
      </c>
      <c r="AE19" s="535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51">
        <f>IF(OR(E19="",D19=""),0,ProjSlideMetersBetween(E19,D19,$R$13:$R$305,$S$13:$S$305))</f>
        <v>0</v>
      </c>
      <c r="AK19" s="451" t="str">
        <f>IF(U19="","",ProjParseTF(U19))</f>
        <v/>
      </c>
      <c r="AL19" s="218">
        <f>IF(E19="","",ProjCumN(AL18,E18,F18,G18,E19,F19,G19,FALSE))</f>
        <v>-1.3524636331750379</v>
      </c>
      <c r="AM19" s="330">
        <f>IF(E19="","",ProjCumE(AM18,E18,F18,G18,E19,F19,G19,FALSE))</f>
        <v>0.25106747134213026</v>
      </c>
      <c r="AN19" s="329">
        <f t="shared" si="18"/>
        <v>11.61</v>
      </c>
      <c r="AO19" s="329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4">
        <f t="shared" si="12"/>
        <v>28.04000000000002</v>
      </c>
      <c r="D20" s="27">
        <v>268.19000000000005</v>
      </c>
      <c r="E20" s="335">
        <f t="shared" si="13"/>
        <v>246.19</v>
      </c>
      <c r="F20" s="13">
        <v>1.76</v>
      </c>
      <c r="G20" s="7">
        <v>10.86</v>
      </c>
      <c r="H20" s="336">
        <f>IF(ISNUMBER(F20),COS(((F20+F19)/2)*(PI()/180))*(E20-E19)+H19,"")</f>
        <v>246.14126703294181</v>
      </c>
      <c r="I20" s="336">
        <f t="shared" si="14"/>
        <v>-526.10873296705813</v>
      </c>
      <c r="J20" s="337">
        <f>IF(AND(ISNUMBER(E20),ISNUMBER(F20),ISNUMBER(G20)),ACOS(SIN(F19*PI()/180)*SIN(F20*PI()/180)*COS((G20*PI()/180)-(G19*PI()/180))+COS(F19*PI()/180)*COS(F20*PI()/180))*30/(E20-E19)*180/PI(),"")</f>
        <v>0.16220682317368995</v>
      </c>
      <c r="K20" s="338">
        <f>IF(F20=0," ",SUM(F20-F19)/SUM(E20-E19)*30)</f>
        <v>0.1604850213980028</v>
      </c>
      <c r="L20" s="338">
        <f t="shared" si="17"/>
        <v>-0.80242510699001446</v>
      </c>
      <c r="M20" s="338" t="str">
        <f t="shared" si="4"/>
        <v/>
      </c>
      <c r="N20" s="339">
        <f>IF(J20=0,"",IF(AND(ISNUMBER(F20),ISNUMBER(J20)),(IF(AND(F20&gt;F19,G20=G19),0,IF(AND(F20&lt;F19,G20=G19),180,IF(AND(G19=0,G20&gt;0),G20,ACOS((C20*K20/30)/(C20*J20/30))*180/PI())))),""))</f>
        <v>8.3556369308932776</v>
      </c>
      <c r="O20" s="340" t="str">
        <f t="shared" si="6"/>
        <v>Mag</v>
      </c>
      <c r="P20" s="341" t="str">
        <f>IF(F20="","",IF(M20="","",SUM((F20-F19)/M20)))</f>
        <v/>
      </c>
      <c r="Q20" s="342" t="str">
        <f t="shared" si="8"/>
        <v/>
      </c>
      <c r="R20" s="10">
        <f t="shared" si="0"/>
        <v>268.19000000000005</v>
      </c>
      <c r="S20" s="336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43">
        <f>IF(E20="","",ProjIncAtBit(F20,J20,C20,M20,AJ20,AK20,AI20))</f>
        <v>1.76</v>
      </c>
      <c r="X20" s="454">
        <f>IF(E20="","",ProjAzmAtBit(F20,G20,J20,C20,M20,AJ20,AK20,N20,O20,AI20))</f>
        <v>10.86</v>
      </c>
      <c r="Y20" s="623"/>
      <c r="Z20" s="625">
        <v>23.04</v>
      </c>
      <c r="AA20" s="510" t="str">
        <f t="shared" si="20"/>
        <v/>
      </c>
      <c r="AB20" s="518" t="str">
        <f t="shared" si="21"/>
        <v/>
      </c>
      <c r="AC20" s="522">
        <v>4500</v>
      </c>
      <c r="AD20" s="512">
        <v>3072.5</v>
      </c>
      <c r="AE20" s="535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51">
        <f>IF(OR(E20="",D20=""),0,ProjSlideMetersBetween(E20,D20,$R$13:$R$305,$S$13:$S$305))</f>
        <v>0</v>
      </c>
      <c r="AK20" s="451">
        <f>IF(U20="","",ProjParseTF(U20))</f>
        <v>190</v>
      </c>
      <c r="AL20" s="218">
        <f>IF(E20="","",ProjCumN(AL19,E19,F19,G19,E20,F20,G20,FALSE))</f>
        <v>-0.54373108575467544</v>
      </c>
      <c r="AM20" s="330">
        <f>IF(E20="","",ProjCumE(AM19,E19,F19,G19,E20,F20,G20,FALSE))</f>
        <v>0.41146947058290173</v>
      </c>
      <c r="AN20" s="329">
        <f t="shared" si="18"/>
        <v>10.86</v>
      </c>
      <c r="AO20" s="329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4">
        <f t="shared" si="12"/>
        <v>28.110000000000014</v>
      </c>
      <c r="D21" s="27">
        <v>296.30000000000007</v>
      </c>
      <c r="E21" s="335">
        <f t="shared" si="13"/>
        <v>274.3</v>
      </c>
      <c r="F21" s="13">
        <v>0.83</v>
      </c>
      <c r="G21" s="7">
        <v>10.51</v>
      </c>
      <c r="H21" s="336">
        <f t="shared" si="3"/>
        <v>274.24408732739187</v>
      </c>
      <c r="I21" s="336">
        <f t="shared" si="14"/>
        <v>-498.00591267260813</v>
      </c>
      <c r="J21" s="337">
        <f t="shared" si="15"/>
        <v>0.99256062104229115</v>
      </c>
      <c r="K21" s="338">
        <f t="shared" si="16"/>
        <v>-0.99252934898612555</v>
      </c>
      <c r="L21" s="338">
        <f t="shared" si="17"/>
        <v>-0.37353255069370278</v>
      </c>
      <c r="M21" s="338">
        <f t="shared" si="4"/>
        <v>5</v>
      </c>
      <c r="N21" s="339">
        <f t="shared" si="5"/>
        <v>179.54518113639963</v>
      </c>
      <c r="O21" s="340" t="str">
        <f t="shared" si="6"/>
        <v>Mag</v>
      </c>
      <c r="P21" s="341">
        <f t="shared" si="7"/>
        <v>-0.186</v>
      </c>
      <c r="Q21" s="342">
        <f t="shared" si="8"/>
        <v>5.580175811499763</v>
      </c>
      <c r="R21" s="10" t="str">
        <f t="shared" si="0"/>
        <v/>
      </c>
      <c r="S21" s="336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3">
        <f>IF(E21="","",ProjIncAtBit(F21,J21,C21,M21,AJ21,AK21,AI21))</f>
        <v>0.83</v>
      </c>
      <c r="X21" s="454">
        <f>IF(E21="","",ProjAzmAtBit(F21,G21,J21,C21,M21,AJ21,AK21,N21,O21,AI21))</f>
        <v>10.51</v>
      </c>
      <c r="Y21" s="623"/>
      <c r="Z21" s="625">
        <v>28.11</v>
      </c>
      <c r="AA21" s="510" t="str">
        <f t="shared" si="20"/>
        <v/>
      </c>
      <c r="AB21" s="518" t="str">
        <f t="shared" si="21"/>
        <v/>
      </c>
      <c r="AC21" s="522">
        <v>4700</v>
      </c>
      <c r="AD21" s="512">
        <v>3071</v>
      </c>
      <c r="AE21" s="535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51">
        <f>IF(OR(E21="",D21=""),0,ProjSlideMetersBetween(E21,D21,$R$13:$R$305,$S$13:$S$305))</f>
        <v>0</v>
      </c>
      <c r="AK21" s="451" t="str">
        <f>IF(U21="","",ProjParseTF(U21))</f>
        <v/>
      </c>
      <c r="AL21" s="218">
        <f>IF(E21="","",ProjCumN(AL20,E20,F20,G20,E21,F21,G21,FALSE))</f>
        <v>8.0403472315582758E-2</v>
      </c>
      <c r="AM21" s="330">
        <f>IF(E21="","",ProjCumE(AM20,E20,F20,G20,E21,F21,G21,FALSE))</f>
        <v>0.52994061392360692</v>
      </c>
      <c r="AN21" s="329">
        <f t="shared" si="18"/>
        <v>10.51</v>
      </c>
      <c r="AO21" s="329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4">
        <f t="shared" si="12"/>
        <v>28.080000000000041</v>
      </c>
      <c r="D22" s="27">
        <v>324.38000000000011</v>
      </c>
      <c r="E22" s="335">
        <f t="shared" si="13"/>
        <v>302.38</v>
      </c>
      <c r="F22" s="13">
        <v>0.44</v>
      </c>
      <c r="G22" s="7">
        <v>352.93</v>
      </c>
      <c r="H22" s="336">
        <f>IF(ISNUMBER(F22),COS(((F22+F21)/2)*(PI()/180))*(E22-E21)+H21,"")</f>
        <v>302.32236282084193</v>
      </c>
      <c r="I22" s="336">
        <f t="shared" si="14"/>
        <v>-469.92763717915807</v>
      </c>
      <c r="J22" s="337">
        <f t="shared" si="15"/>
        <v>0.46102779663788185</v>
      </c>
      <c r="K22" s="338">
        <f t="shared" si="16"/>
        <v>-0.41666666666666685</v>
      </c>
      <c r="L22" s="338">
        <f t="shared" si="17"/>
        <v>-18.782051282051281</v>
      </c>
      <c r="M22" s="338" t="str">
        <f t="shared" si="4"/>
        <v/>
      </c>
      <c r="N22" s="339">
        <f t="shared" si="5"/>
        <v>154.65916691341792</v>
      </c>
      <c r="O22" s="340" t="str">
        <f t="shared" si="6"/>
        <v>Mag</v>
      </c>
      <c r="P22" s="341" t="str">
        <f t="shared" si="7"/>
        <v/>
      </c>
      <c r="Q22" s="342" t="str">
        <f t="shared" si="8"/>
        <v/>
      </c>
      <c r="R22" s="10" t="str">
        <f t="shared" si="0"/>
        <v/>
      </c>
      <c r="S22" s="336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3">
        <f>IF(E22="","",ProjIncAtBit(F22,J22,C22,M22,AJ22,AK22,AI22))</f>
        <v>0.44</v>
      </c>
      <c r="X22" s="454">
        <f>IF(E22="","",ProjAzmAtBit(F22,G22,J22,C22,M22,AJ22,AK22,N22,O22,AI22))</f>
        <v>352.93</v>
      </c>
      <c r="Y22" s="623"/>
      <c r="Z22" s="625">
        <v>28.08</v>
      </c>
      <c r="AA22" s="510" t="str">
        <f t="shared" si="20"/>
        <v/>
      </c>
      <c r="AB22" s="518" t="str">
        <f t="shared" si="21"/>
        <v/>
      </c>
      <c r="AC22" s="522">
        <v>4900</v>
      </c>
      <c r="AD22" s="512">
        <v>3068.5</v>
      </c>
      <c r="AE22" s="535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51">
        <f>IF(OR(E22="",D22=""),0,ProjSlideMetersBetween(E22,D22,$R$13:$R$305,$S$13:$S$305))</f>
        <v>0</v>
      </c>
      <c r="AK22" s="451" t="str">
        <f>IF(U22="","",ProjParseTF(U22))</f>
        <v/>
      </c>
      <c r="AL22" s="218">
        <f>IF(E22="","",ProjCumN(AL21,E21,F21,G21,E22,F22,G22,FALSE))</f>
        <v>0.3873710414515138</v>
      </c>
      <c r="AM22" s="330">
        <f>IF(E22="","",ProjCumE(AM21,E21,F21,G21,E22,F22,G22,FALSE))</f>
        <v>0.5537681244438053</v>
      </c>
      <c r="AN22" s="329">
        <f t="shared" si="18"/>
        <v>352.93</v>
      </c>
      <c r="AO22" s="329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4">
        <f t="shared" si="12"/>
        <v>28.039999999999964</v>
      </c>
      <c r="D23" s="27">
        <v>352.42000000000007</v>
      </c>
      <c r="E23" s="335">
        <f t="shared" si="13"/>
        <v>330.42</v>
      </c>
      <c r="F23" s="13">
        <v>0.63</v>
      </c>
      <c r="G23" s="7">
        <v>359.22</v>
      </c>
      <c r="H23" s="336">
        <f t="shared" si="3"/>
        <v>330.36114043824739</v>
      </c>
      <c r="I23" s="336">
        <f t="shared" si="14"/>
        <v>-441.88885956175261</v>
      </c>
      <c r="J23" s="337">
        <f t="shared" si="15"/>
        <v>0.21246973166258207</v>
      </c>
      <c r="K23" s="338">
        <f t="shared" si="16"/>
        <v>0.20328102710413679</v>
      </c>
      <c r="L23" s="338">
        <f t="shared" si="17"/>
        <v>6.7296718972896032</v>
      </c>
      <c r="M23" s="338" t="str">
        <f t="shared" si="4"/>
        <v/>
      </c>
      <c r="N23" s="339">
        <f t="shared" si="5"/>
        <v>16.911960856941512</v>
      </c>
      <c r="O23" s="340" t="str">
        <f t="shared" si="6"/>
        <v>Mag</v>
      </c>
      <c r="P23" s="341" t="str">
        <f t="shared" si="7"/>
        <v/>
      </c>
      <c r="Q23" s="342" t="str">
        <f t="shared" si="8"/>
        <v/>
      </c>
      <c r="R23" s="10" t="str">
        <f t="shared" si="0"/>
        <v/>
      </c>
      <c r="S23" s="336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3">
        <f>IF(E23="","",ProjIncAtBit(F23,J23,C23,M23,AJ23,AK23,AI23))</f>
        <v>0.63</v>
      </c>
      <c r="X23" s="454">
        <f>IF(E23="","",ProjAzmAtBit(F23,G23,J23,C23,M23,AJ23,AK23,N23,O23,AI23))</f>
        <v>359.22</v>
      </c>
      <c r="Y23" s="623"/>
      <c r="Z23" s="625">
        <v>28.04</v>
      </c>
      <c r="AA23" s="510" t="str">
        <f t="shared" si="20"/>
        <v/>
      </c>
      <c r="AB23" s="518" t="str">
        <f t="shared" si="21"/>
        <v/>
      </c>
      <c r="AC23" s="522">
        <v>5100</v>
      </c>
      <c r="AD23" s="512">
        <v>3067</v>
      </c>
      <c r="AE23" s="535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51">
        <f>IF(OR(E23="",D23=""),0,ProjSlideMetersBetween(E23,D23,$R$13:$R$305,$S$13:$S$305))</f>
        <v>0</v>
      </c>
      <c r="AK23" s="451" t="str">
        <f>IF(U23="","",ProjParseTF(U23))</f>
        <v/>
      </c>
      <c r="AL23" s="218">
        <f>IF(E23="","",ProjCumN(AL22,E22,F22,G22,E23,F23,G23,FALSE))</f>
        <v>0.64835804877125081</v>
      </c>
      <c r="AM23" s="330">
        <f>IF(E23="","",ProjCumE(AM22,E22,F22,G22,E23,F23,G23,FALSE))</f>
        <v>0.53841798928086526</v>
      </c>
      <c r="AN23" s="329">
        <f t="shared" si="18"/>
        <v>359.22</v>
      </c>
      <c r="AO23" s="329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4">
        <f t="shared" si="12"/>
        <v>28.060000000000002</v>
      </c>
      <c r="D24" s="27">
        <v>380.48000000000008</v>
      </c>
      <c r="E24" s="335">
        <f t="shared" si="13"/>
        <v>358.48</v>
      </c>
      <c r="F24" s="13">
        <v>0.71</v>
      </c>
      <c r="G24" s="7">
        <v>0.4</v>
      </c>
      <c r="H24" s="336">
        <f t="shared" si="3"/>
        <v>358.41922195918988</v>
      </c>
      <c r="I24" s="336">
        <f t="shared" si="14"/>
        <v>-413.83077804081012</v>
      </c>
      <c r="J24" s="337">
        <f t="shared" si="15"/>
        <v>8.678938865364548E-2</v>
      </c>
      <c r="K24" s="338">
        <f t="shared" si="16"/>
        <v>8.5531004989308573E-2</v>
      </c>
      <c r="L24" s="338">
        <f t="shared" si="17"/>
        <v>1.2615823235922727</v>
      </c>
      <c r="M24" s="338" t="str">
        <f t="shared" si="4"/>
        <v/>
      </c>
      <c r="N24" s="339">
        <f t="shared" si="5"/>
        <v>9.7687050841171441</v>
      </c>
      <c r="O24" s="340" t="str">
        <f t="shared" si="6"/>
        <v>Mag</v>
      </c>
      <c r="P24" s="341" t="str">
        <f t="shared" si="7"/>
        <v/>
      </c>
      <c r="Q24" s="342" t="str">
        <f t="shared" si="8"/>
        <v/>
      </c>
      <c r="R24" s="10" t="str">
        <f t="shared" si="0"/>
        <v/>
      </c>
      <c r="S24" s="336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3">
        <f>IF(E24="","",ProjIncAtBit(F24,J24,C24,M24,AJ24,AK24,AI24))</f>
        <v>0.71</v>
      </c>
      <c r="X24" s="454">
        <f>IF(E24="","",ProjAzmAtBit(F24,G24,J24,C24,M24,AJ24,AK24,N24,O24,AI24))</f>
        <v>0.4</v>
      </c>
      <c r="Y24" s="623"/>
      <c r="Z24" s="625">
        <v>28.06</v>
      </c>
      <c r="AA24" s="510" t="str">
        <f t="shared" si="20"/>
        <v/>
      </c>
      <c r="AB24" s="518" t="str">
        <f t="shared" si="21"/>
        <v/>
      </c>
      <c r="AC24" s="522">
        <v>5300</v>
      </c>
      <c r="AD24" s="512">
        <v>3069.5</v>
      </c>
      <c r="AE24" s="535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51">
        <f>IF(OR(E24="",D24=""),0,ProjSlideMetersBetween(E24,D24,$R$13:$R$305,$S$13:$S$305))</f>
        <v>0</v>
      </c>
      <c r="AK24" s="451" t="str">
        <f>IF(U24="","",ProjParseTF(U24))</f>
        <v/>
      </c>
      <c r="AL24" s="218">
        <f>IF(E24="","",ProjCumN(AL23,E23,F23,G23,E24,F24,G24,FALSE))</f>
        <v>0.97645740430698413</v>
      </c>
      <c r="AM24" s="330">
        <f>IF(E24="","",ProjCumE(AM23,E23,F23,G23,E24,F24,G24,FALSE))</f>
        <v>0.53753167292638948</v>
      </c>
      <c r="AN24" s="329">
        <f t="shared" si="18"/>
        <v>0.4</v>
      </c>
      <c r="AO24" s="329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4">
        <f t="shared" si="12"/>
        <v>28.03000000000003</v>
      </c>
      <c r="D25" s="27">
        <v>408.5100000000001</v>
      </c>
      <c r="E25" s="335">
        <f t="shared" si="13"/>
        <v>386.51</v>
      </c>
      <c r="F25" s="13">
        <v>0.67</v>
      </c>
      <c r="G25" s="7">
        <v>4.53</v>
      </c>
      <c r="H25" s="336">
        <f t="shared" si="3"/>
        <v>386.44718941137967</v>
      </c>
      <c r="I25" s="336">
        <f t="shared" si="14"/>
        <v>-385.80281058862033</v>
      </c>
      <c r="J25" s="337">
        <f t="shared" si="15"/>
        <v>6.828420463252112E-2</v>
      </c>
      <c r="K25" s="338">
        <f t="shared" si="16"/>
        <v>-4.2811273635390612E-2</v>
      </c>
      <c r="L25" s="338">
        <f t="shared" si="17"/>
        <v>4.4202640028540889</v>
      </c>
      <c r="M25" s="338" t="str">
        <f t="shared" si="4"/>
        <v/>
      </c>
      <c r="N25" s="339">
        <f t="shared" si="5"/>
        <v>128.82598523736351</v>
      </c>
      <c r="O25" s="340" t="str">
        <f t="shared" si="6"/>
        <v>Mag</v>
      </c>
      <c r="P25" s="341" t="str">
        <f t="shared" si="7"/>
        <v/>
      </c>
      <c r="Q25" s="342" t="str">
        <f t="shared" si="8"/>
        <v/>
      </c>
      <c r="R25" s="10" t="str">
        <f t="shared" si="0"/>
        <v/>
      </c>
      <c r="S25" s="336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3">
        <f>IF(E25="","",ProjIncAtBit(F25,J25,C25,M25,AJ25,AK25,AI25))</f>
        <v>0.67</v>
      </c>
      <c r="X25" s="454">
        <f>IF(E25="","",ProjAzmAtBit(F25,G25,J25,C25,M25,AJ25,AK25,N25,O25,AI25))</f>
        <v>4.53</v>
      </c>
      <c r="Y25" s="623"/>
      <c r="Z25" s="625">
        <v>28.03</v>
      </c>
      <c r="AA25" s="510" t="str">
        <f t="shared" si="20"/>
        <v/>
      </c>
      <c r="AB25" s="518" t="str">
        <f t="shared" si="21"/>
        <v/>
      </c>
      <c r="AC25" s="522">
        <v>5500</v>
      </c>
      <c r="AD25" s="512">
        <v>3069</v>
      </c>
      <c r="AE25" s="535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51">
        <f>IF(OR(E25="",D25=""),0,ProjSlideMetersBetween(E25,D25,$R$13:$R$305,$S$13:$S$305))</f>
        <v>0</v>
      </c>
      <c r="AK25" s="451" t="str">
        <f>IF(U25="","",ProjParseTF(U25))</f>
        <v/>
      </c>
      <c r="AL25" s="218">
        <f>IF(E25="","",ProjCumN(AL24,E24,F24,G24,E25,F25,G25,FALSE))</f>
        <v>1.3134919686377706</v>
      </c>
      <c r="AM25" s="330">
        <f>IF(E25="","",ProjCumE(AM24,E24,F24,G24,E25,F25,G25,FALSE))</f>
        <v>0.55168778846413036</v>
      </c>
      <c r="AN25" s="329">
        <f t="shared" si="18"/>
        <v>4.53</v>
      </c>
      <c r="AO25" s="329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4">
        <f t="shared" si="12"/>
        <v>28.03000000000003</v>
      </c>
      <c r="D26" s="27">
        <v>436.54000000000013</v>
      </c>
      <c r="E26" s="335">
        <f t="shared" si="13"/>
        <v>414.54</v>
      </c>
      <c r="F26" s="13">
        <v>0.7</v>
      </c>
      <c r="G26" s="7">
        <v>3.74</v>
      </c>
      <c r="H26" s="336">
        <f t="shared" si="3"/>
        <v>414.47518621370546</v>
      </c>
      <c r="I26" s="336">
        <f t="shared" si="14"/>
        <v>-357.77481378629454</v>
      </c>
      <c r="J26" s="337">
        <f t="shared" si="15"/>
        <v>3.3661286872345007E-2</v>
      </c>
      <c r="K26" s="338">
        <f t="shared" si="16"/>
        <v>3.2108455226542862E-2</v>
      </c>
      <c r="L26" s="338">
        <f t="shared" si="17"/>
        <v>-0.84552265429896445</v>
      </c>
      <c r="M26" s="338" t="str">
        <f t="shared" si="4"/>
        <v/>
      </c>
      <c r="N26" s="339">
        <f t="shared" si="5"/>
        <v>17.471021616700163</v>
      </c>
      <c r="O26" s="340" t="str">
        <f t="shared" si="6"/>
        <v>Mag</v>
      </c>
      <c r="P26" s="341" t="str">
        <f t="shared" si="7"/>
        <v/>
      </c>
      <c r="Q26" s="342" t="str">
        <f t="shared" si="8"/>
        <v/>
      </c>
      <c r="R26" s="10" t="str">
        <f t="shared" si="0"/>
        <v/>
      </c>
      <c r="S26" s="336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3">
        <f>IF(E26="","",ProjIncAtBit(F26,J26,C26,M26,AJ26,AK26,AI26))</f>
        <v>0.7</v>
      </c>
      <c r="X26" s="454">
        <f>IF(E26="","",ProjAzmAtBit(F26,G26,J26,C26,M26,AJ26,AK26,N26,O26,AI26))</f>
        <v>3.74</v>
      </c>
      <c r="Y26" s="623"/>
      <c r="Z26" s="625">
        <v>28.03</v>
      </c>
      <c r="AA26" s="510" t="str">
        <f t="shared" si="20"/>
        <v/>
      </c>
      <c r="AB26" s="518" t="str">
        <f t="shared" si="21"/>
        <v/>
      </c>
      <c r="AC26" s="522">
        <v>5700</v>
      </c>
      <c r="AD26" s="512">
        <v>3070.5</v>
      </c>
      <c r="AE26" s="535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51">
        <f>IF(OR(E26="",D26=""),0,ProjSlideMetersBetween(E26,D26,$R$13:$R$305,$S$13:$S$305))</f>
        <v>0</v>
      </c>
      <c r="AK26" s="451" t="str">
        <f>IF(U26="","",ProjParseTF(U26))</f>
        <v/>
      </c>
      <c r="AL26" s="218">
        <f>IF(E26="","",ProjCumN(AL25,E25,F25,G25,E26,F26,G26,FALSE))</f>
        <v>1.6477201989204779</v>
      </c>
      <c r="AM26" s="330">
        <f>IF(E26="","",ProjCumE(AM25,E25,F25,G25,E26,F26,G26,FALSE))</f>
        <v>0.57580007418984935</v>
      </c>
      <c r="AN26" s="329">
        <f t="shared" si="18"/>
        <v>3.74</v>
      </c>
      <c r="AO26" s="329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4">
        <f t="shared" si="12"/>
        <v>28.050000000000011</v>
      </c>
      <c r="D27" s="27">
        <v>464.59000000000015</v>
      </c>
      <c r="E27" s="335">
        <f t="shared" si="13"/>
        <v>442.59</v>
      </c>
      <c r="F27" s="13">
        <v>0.73</v>
      </c>
      <c r="G27" s="7">
        <v>352.71</v>
      </c>
      <c r="H27" s="336">
        <f t="shared" si="3"/>
        <v>442.52300215628185</v>
      </c>
      <c r="I27" s="336">
        <f t="shared" si="14"/>
        <v>-329.72699784371815</v>
      </c>
      <c r="J27" s="337">
        <f t="shared" si="15"/>
        <v>0.15041209785065965</v>
      </c>
      <c r="K27" s="338">
        <f t="shared" si="16"/>
        <v>3.2085561497326283E-2</v>
      </c>
      <c r="L27" s="338">
        <f t="shared" si="17"/>
        <v>-11.796791443850308</v>
      </c>
      <c r="M27" s="338" t="str">
        <f t="shared" si="4"/>
        <v/>
      </c>
      <c r="N27" s="339">
        <f t="shared" si="5"/>
        <v>77.683151340018938</v>
      </c>
      <c r="O27" s="340" t="str">
        <f t="shared" si="6"/>
        <v>Mag</v>
      </c>
      <c r="P27" s="341" t="str">
        <f t="shared" si="7"/>
        <v/>
      </c>
      <c r="Q27" s="342" t="str">
        <f t="shared" si="8"/>
        <v/>
      </c>
      <c r="R27" s="10" t="str">
        <f t="shared" si="0"/>
        <v/>
      </c>
      <c r="S27" s="336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3">
        <f>IF(E27="","",ProjIncAtBit(F27,J27,C27,M27,AJ27,AK27,AI27))</f>
        <v>0.73</v>
      </c>
      <c r="X27" s="454">
        <f>IF(E27="","",ProjAzmAtBit(F27,G27,J27,C27,M27,AJ27,AK27,N27,O27,AI27))</f>
        <v>352.71</v>
      </c>
      <c r="Y27" s="623"/>
      <c r="Z27" s="625">
        <v>28.05</v>
      </c>
      <c r="AA27" s="510" t="str">
        <f t="shared" si="20"/>
        <v/>
      </c>
      <c r="AB27" s="518" t="str">
        <f t="shared" si="21"/>
        <v/>
      </c>
      <c r="AC27" s="522">
        <v>5900</v>
      </c>
      <c r="AD27" s="512">
        <v>3071.5</v>
      </c>
      <c r="AE27" s="535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51">
        <f>IF(OR(E27="",D27=""),0,ProjSlideMetersBetween(E27,D27,$R$13:$R$305,$S$13:$S$305))</f>
        <v>0</v>
      </c>
      <c r="AK27" s="451" t="str">
        <f>IF(U27="","",ProjParseTF(U27))</f>
        <v/>
      </c>
      <c r="AL27" s="218">
        <f>IF(E27="","",ProjCumN(AL26,E26,F26,G26,E27,F27,G27,FALSE))</f>
        <v>1.9959408496205118</v>
      </c>
      <c r="AM27" s="330">
        <f>IF(E27="","",ProjCumE(AM26,E26,F26,G26,E27,F27,G27,FALSE))</f>
        <v>0.56430284878974191</v>
      </c>
      <c r="AN27" s="329">
        <f t="shared" si="18"/>
        <v>352.71</v>
      </c>
      <c r="AO27" s="329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4">
        <f t="shared" si="12"/>
        <v>28.089999999999861</v>
      </c>
      <c r="D28" s="27">
        <v>492.68</v>
      </c>
      <c r="E28" s="335">
        <f t="shared" si="13"/>
        <v>470.68</v>
      </c>
      <c r="F28" s="13">
        <v>0.83</v>
      </c>
      <c r="G28" s="7">
        <v>346.6</v>
      </c>
      <c r="H28" s="336">
        <f t="shared" si="3"/>
        <v>470.61039924733137</v>
      </c>
      <c r="I28" s="336">
        <f t="shared" si="14"/>
        <v>-301.63960075266863</v>
      </c>
      <c r="J28" s="337">
        <f t="shared" si="15"/>
        <v>0.13877103540310343</v>
      </c>
      <c r="K28" s="338">
        <f t="shared" si="16"/>
        <v>0.10679957280170864</v>
      </c>
      <c r="L28" s="338">
        <f t="shared" si="17"/>
        <v>-6.5254538981843542</v>
      </c>
      <c r="M28" s="338" t="str">
        <f t="shared" si="4"/>
        <v/>
      </c>
      <c r="N28" s="339">
        <f t="shared" si="5"/>
        <v>39.681122326529085</v>
      </c>
      <c r="O28" s="340" t="str">
        <f t="shared" si="6"/>
        <v>Mag</v>
      </c>
      <c r="P28" s="341" t="str">
        <f t="shared" si="7"/>
        <v/>
      </c>
      <c r="Q28" s="342" t="str">
        <f t="shared" si="8"/>
        <v/>
      </c>
      <c r="R28" s="10">
        <f t="shared" si="0"/>
        <v>492.68</v>
      </c>
      <c r="S28" s="336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43">
        <f>IF(E28="","",ProjIncAtBit(F28,J28,C28,M28,AJ28,AK28,AI28))</f>
        <v>0.83</v>
      </c>
      <c r="X28" s="454">
        <f>IF(E28="","",ProjAzmAtBit(F28,G28,J28,C28,M28,AJ28,AK28,N28,O28,AI28))</f>
        <v>346.6</v>
      </c>
      <c r="Y28" s="623"/>
      <c r="Z28" s="625">
        <v>23.09</v>
      </c>
      <c r="AA28" s="510" t="str">
        <f t="shared" si="20"/>
        <v/>
      </c>
      <c r="AB28" s="518" t="str">
        <f t="shared" si="21"/>
        <v/>
      </c>
      <c r="AC28" s="522">
        <v>6100</v>
      </c>
      <c r="AD28" s="512">
        <v>3071.5</v>
      </c>
      <c r="AE28" s="535">
        <f t="shared" si="19"/>
        <v>90</v>
      </c>
      <c r="AF28"/>
      <c r="AG28"/>
      <c r="AI28" s="206">
        <f>IF(E28="","",ProjRollingMotorOut($Q$13:Q28,$M$13:M28))</f>
        <v>6.6918491934750364</v>
      </c>
      <c r="AJ28" s="451">
        <f>IF(OR(E28="",D28=""),0,ProjSlideMetersBetween(E28,D28,$R$13:$R$305,$S$13:$S$305))</f>
        <v>0</v>
      </c>
      <c r="AK28" s="451">
        <f>IF(U28="","",ProjParseTF(U28))</f>
        <v>210</v>
      </c>
      <c r="AL28" s="218">
        <f>IF(E28="","",ProjCumN(AL27,E27,F27,G27,E28,F28,G28,FALSE))</f>
        <v>2.3713489282222335</v>
      </c>
      <c r="AM28" s="330">
        <f>IF(E28="","",ProjCumE(AM27,E27,F27,G27,E28,F28,G28,FALSE))</f>
        <v>0.49444713019747238</v>
      </c>
      <c r="AN28" s="329">
        <f t="shared" si="18"/>
        <v>346.6</v>
      </c>
      <c r="AO28" s="329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4">
        <f t="shared" si="12"/>
        <v>28.050000000000011</v>
      </c>
      <c r="D29" s="27">
        <v>520.73</v>
      </c>
      <c r="E29" s="335">
        <f t="shared" si="13"/>
        <v>498.73</v>
      </c>
      <c r="F29" s="13">
        <v>0.67</v>
      </c>
      <c r="G29" s="7">
        <v>328.93</v>
      </c>
      <c r="H29" s="336">
        <f t="shared" si="3"/>
        <v>498.6579961357823</v>
      </c>
      <c r="I29" s="336">
        <f t="shared" si="14"/>
        <v>-273.5920038642177</v>
      </c>
      <c r="J29" s="337">
        <f t="shared" si="15"/>
        <v>0.29883451571783204</v>
      </c>
      <c r="K29" s="338">
        <f t="shared" si="16"/>
        <v>-0.17112299465240627</v>
      </c>
      <c r="L29" s="338">
        <f t="shared" si="17"/>
        <v>-18.898395721925141</v>
      </c>
      <c r="M29" s="338">
        <f t="shared" si="4"/>
        <v>5</v>
      </c>
      <c r="N29" s="339">
        <f t="shared" si="5"/>
        <v>124.93415215808301</v>
      </c>
      <c r="O29" s="340" t="str">
        <f t="shared" si="6"/>
        <v>Mag</v>
      </c>
      <c r="P29" s="341">
        <f t="shared" si="7"/>
        <v>-3.1999999999999987E-2</v>
      </c>
      <c r="Q29" s="342">
        <f t="shared" si="8"/>
        <v>1.6764616331770383</v>
      </c>
      <c r="R29" s="10">
        <f t="shared" si="0"/>
        <v>520.73</v>
      </c>
      <c r="S29" s="336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43">
        <f>IF(E29="","",ProjIncAtBit(F29,J29,C29,M29,AJ29,AK29,AI29))</f>
        <v>0.67</v>
      </c>
      <c r="X29" s="454">
        <f>IF(E29="","",ProjAzmAtBit(F29,G29,J29,C29,M29,AJ29,AK29,N29,O29,AI29))</f>
        <v>328.93</v>
      </c>
      <c r="Y29" s="623"/>
      <c r="Z29" s="625">
        <v>23.05</v>
      </c>
      <c r="AA29" s="510" t="str">
        <f t="shared" si="20"/>
        <v/>
      </c>
      <c r="AB29" s="518" t="str">
        <f t="shared" si="21"/>
        <v/>
      </c>
      <c r="AC29" s="522"/>
      <c r="AD29" s="512"/>
      <c r="AE29" s="535" t="str">
        <f t="shared" si="19"/>
        <v/>
      </c>
      <c r="AF29"/>
      <c r="AG29"/>
      <c r="AI29" s="206">
        <f>IF(E29="","",ProjRollingMotorOut($Q$13:Q29,$M$13:M29))</f>
        <v>5.4380023034005367</v>
      </c>
      <c r="AJ29" s="451">
        <f>IF(OR(E29="",D29=""),0,ProjSlideMetersBetween(E29,D29,$R$13:$R$305,$S$13:$S$305))</f>
        <v>0</v>
      </c>
      <c r="AK29" s="451">
        <f>IF(U29="","",ProjParseTF(U29))</f>
        <v>200</v>
      </c>
      <c r="AL29" s="218">
        <f>IF(E29="","",ProjCumN(AL28,E28,F28,G28,E29,F29,G29,FALSE))</f>
        <v>2.7094535480252748</v>
      </c>
      <c r="AM29" s="330">
        <f>IF(E29="","",ProjCumE(AM28,E28,F28,G28,E29,F29,G29,FALSE))</f>
        <v>0.362726251199747</v>
      </c>
      <c r="AN29" s="329">
        <f t="shared" si="18"/>
        <v>328.93</v>
      </c>
      <c r="AO29" s="329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4">
        <f t="shared" si="12"/>
        <v>28.079999999999927</v>
      </c>
      <c r="D30" s="27">
        <v>548.80999999999995</v>
      </c>
      <c r="E30" s="335">
        <f t="shared" si="13"/>
        <v>526.80999999999995</v>
      </c>
      <c r="F30" s="13">
        <v>0.71</v>
      </c>
      <c r="G30" s="7">
        <v>310.26</v>
      </c>
      <c r="H30" s="336">
        <f t="shared" si="3"/>
        <v>526.73595996230699</v>
      </c>
      <c r="I30" s="336">
        <f t="shared" si="14"/>
        <v>-245.51404003769301</v>
      </c>
      <c r="J30" s="337">
        <f t="shared" si="15"/>
        <v>0.24283461068925036</v>
      </c>
      <c r="K30" s="338">
        <f t="shared" si="16"/>
        <v>4.2735042735042764E-2</v>
      </c>
      <c r="L30" s="338">
        <f t="shared" si="17"/>
        <v>-19.946581196581267</v>
      </c>
      <c r="M30" s="338">
        <f t="shared" si="4"/>
        <v>5</v>
      </c>
      <c r="N30" s="339">
        <f t="shared" si="5"/>
        <v>79.864065321154158</v>
      </c>
      <c r="O30" s="340" t="str">
        <f t="shared" si="6"/>
        <v>Mag</v>
      </c>
      <c r="P30" s="341">
        <f t="shared" si="7"/>
        <v>7.9999999999999846E-3</v>
      </c>
      <c r="Q30" s="342">
        <f t="shared" si="8"/>
        <v>1.3637591736308265</v>
      </c>
      <c r="R30" s="10">
        <f t="shared" si="0"/>
        <v>548.80999999999995</v>
      </c>
      <c r="S30" s="336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43">
        <f>IF(E30="","",ProjIncAtBit(F30,J30,C30,M30,AJ30,AK30,AI30))</f>
        <v>0.71</v>
      </c>
      <c r="X30" s="454">
        <f>IF(E30="","",ProjAzmAtBit(F30,G30,J30,C30,M30,AJ30,AK30,N30,O30,AI30))</f>
        <v>310.26</v>
      </c>
      <c r="Y30" s="623"/>
      <c r="Z30" s="625">
        <v>22.08</v>
      </c>
      <c r="AA30" s="510" t="str">
        <f t="shared" si="20"/>
        <v/>
      </c>
      <c r="AB30" s="518" t="str">
        <f t="shared" si="21"/>
        <v/>
      </c>
      <c r="AC30" s="522"/>
      <c r="AD30" s="512"/>
      <c r="AE30" s="535" t="str">
        <f t="shared" si="19"/>
        <v/>
      </c>
      <c r="AF30"/>
      <c r="AG30"/>
      <c r="AI30" s="206">
        <f>IF(E30="","",ProjRollingMotorOut($Q$13:Q30,$M$13:M30))</f>
        <v>4.6231536774465942</v>
      </c>
      <c r="AJ30" s="451">
        <f>IF(OR(E30="",D30=""),0,ProjSlideMetersBetween(E30,D30,$R$13:$R$305,$S$13:$S$305))</f>
        <v>0</v>
      </c>
      <c r="AK30" s="451">
        <f>IF(U30="","",ProjParseTF(U30))</f>
        <v>180</v>
      </c>
      <c r="AL30" s="218">
        <f>IF(E30="","",ProjCumN(AL29,E29,F29,G29,E30,F30,G30,FALSE))</f>
        <v>2.9625105259667839</v>
      </c>
      <c r="AM30" s="330">
        <f>IF(E30="","",ProjCumE(AM29,E29,F29,G29,E30,F30,G30,FALSE))</f>
        <v>0.14523203040374894</v>
      </c>
      <c r="AN30" s="329">
        <f t="shared" si="18"/>
        <v>310.26</v>
      </c>
      <c r="AO30" s="329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4">
        <f t="shared" si="12"/>
        <v>28.100000000000023</v>
      </c>
      <c r="D31" s="27">
        <v>576.91</v>
      </c>
      <c r="E31" s="335">
        <f t="shared" si="13"/>
        <v>554.91</v>
      </c>
      <c r="F31" s="13">
        <v>0.97</v>
      </c>
      <c r="G31" s="7">
        <v>252.94</v>
      </c>
      <c r="H31" s="336">
        <f t="shared" si="3"/>
        <v>554.83294013677505</v>
      </c>
      <c r="I31" s="336">
        <f t="shared" si="14"/>
        <v>-217.41705986322495</v>
      </c>
      <c r="J31" s="337">
        <f t="shared" si="15"/>
        <v>0.89402437972981963</v>
      </c>
      <c r="K31" s="338">
        <f t="shared" si="16"/>
        <v>0.277580071174377</v>
      </c>
      <c r="L31" s="338">
        <f t="shared" si="17"/>
        <v>-61.195729537366489</v>
      </c>
      <c r="M31" s="338">
        <f t="shared" si="4"/>
        <v>6</v>
      </c>
      <c r="N31" s="339">
        <f t="shared" si="5"/>
        <v>71.91161211192545</v>
      </c>
      <c r="O31" s="340" t="str">
        <f t="shared" si="6"/>
        <v>Mag</v>
      </c>
      <c r="P31" s="341">
        <f t="shared" si="7"/>
        <v>4.3333333333333335E-2</v>
      </c>
      <c r="Q31" s="342">
        <f t="shared" si="8"/>
        <v>4.1870141784013253</v>
      </c>
      <c r="R31" s="10" t="str">
        <f t="shared" si="0"/>
        <v/>
      </c>
      <c r="S31" s="336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3">
        <f>IF(E31="","",ProjIncAtBit(F31,J31,C31,M31,AJ31,AK31,AI31))</f>
        <v>0.97</v>
      </c>
      <c r="X31" s="454">
        <f>IF(E31="","",ProjAzmAtBit(F31,G31,J31,C31,M31,AJ31,AK31,N31,O31,AI31))</f>
        <v>252.94</v>
      </c>
      <c r="Y31" s="623"/>
      <c r="Z31" s="625">
        <v>28.1</v>
      </c>
      <c r="AA31" s="510" t="str">
        <f t="shared" si="20"/>
        <v/>
      </c>
      <c r="AB31" s="518" t="str">
        <f t="shared" si="21"/>
        <v/>
      </c>
      <c r="AC31" s="522"/>
      <c r="AD31" s="512"/>
      <c r="AE31" s="535" t="str">
        <f t="shared" si="19"/>
        <v/>
      </c>
      <c r="AF31"/>
      <c r="AG31"/>
      <c r="AI31" s="206">
        <f>IF(E31="","",ProjRollingMotorOut($Q$13:Q31,$M$13:M31))</f>
        <v>4.4931939400490162</v>
      </c>
      <c r="AJ31" s="451">
        <f>IF(OR(E31="",D31=""),0,ProjSlideMetersBetween(E31,D31,$R$13:$R$305,$S$13:$S$305))</f>
        <v>0</v>
      </c>
      <c r="AK31" s="451" t="str">
        <f>IF(U31="","",ProjParseTF(U31))</f>
        <v/>
      </c>
      <c r="AL31" s="218">
        <f>IF(E31="","",ProjCumN(AL30,E30,F30,G30,E31,F31,G31,FALSE))</f>
        <v>3.0052462105299877</v>
      </c>
      <c r="AM31" s="330">
        <f>IF(E31="","",ProjCumE(AM30,E30,F30,G30,E31,F31,G31,FALSE))</f>
        <v>-0.2150191160727451</v>
      </c>
      <c r="AN31" s="329">
        <f t="shared" si="18"/>
        <v>252.94</v>
      </c>
      <c r="AO31" s="329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4">
        <f t="shared" si="12"/>
        <v>14.090000000000032</v>
      </c>
      <c r="D32" s="27">
        <v>591</v>
      </c>
      <c r="E32" s="335">
        <f t="shared" si="13"/>
        <v>569</v>
      </c>
      <c r="F32" s="13">
        <v>1.18</v>
      </c>
      <c r="G32" s="7">
        <v>246.04</v>
      </c>
      <c r="H32" s="336">
        <f t="shared" si="3"/>
        <v>568.92046020392797</v>
      </c>
      <c r="I32" s="336">
        <f t="shared" si="14"/>
        <v>-203.32953979607203</v>
      </c>
      <c r="J32" s="337">
        <f t="shared" si="15"/>
        <v>0.52447621015956081</v>
      </c>
      <c r="K32" s="338">
        <f t="shared" si="16"/>
        <v>0.44712562100780584</v>
      </c>
      <c r="L32" s="338">
        <f t="shared" si="17"/>
        <v>-14.691270404542209</v>
      </c>
      <c r="M32" s="338" t="str">
        <f t="shared" si="4"/>
        <v/>
      </c>
      <c r="N32" s="339">
        <f t="shared" si="5"/>
        <v>31.513349501693686</v>
      </c>
      <c r="O32" s="340" t="str">
        <f t="shared" si="6"/>
        <v>Mag</v>
      </c>
      <c r="P32" s="341" t="str">
        <f t="shared" si="7"/>
        <v/>
      </c>
      <c r="Q32" s="342" t="str">
        <f t="shared" si="8"/>
        <v/>
      </c>
      <c r="R32" s="10" t="str">
        <f t="shared" si="0"/>
        <v/>
      </c>
      <c r="S32" s="336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3">
        <f>IF(E32="","",ProjIncAtBit(F32,J32,C32,M32,AJ32,AK32,AI32))</f>
        <v>1.18</v>
      </c>
      <c r="X32" s="454">
        <f>IF(E32="","",ProjAzmAtBit(F32,G32,J32,C32,M32,AJ32,AK32,N32,O32,AI32))</f>
        <v>246.04</v>
      </c>
      <c r="Y32" s="623"/>
      <c r="Z32" s="625">
        <v>14.09</v>
      </c>
      <c r="AA32" s="510" t="str">
        <f t="shared" si="20"/>
        <v/>
      </c>
      <c r="AB32" s="518" t="str">
        <f t="shared" si="21"/>
        <v/>
      </c>
      <c r="AC32" s="522"/>
      <c r="AD32" s="512"/>
      <c r="AE32" s="535" t="str">
        <f t="shared" si="19"/>
        <v/>
      </c>
      <c r="AF32"/>
      <c r="AG32"/>
      <c r="AI32" s="206">
        <f>IF(E32="","",ProjRollingMotorOut($Q$13:Q32,$M$13:M32))</f>
        <v>4.4931939400490162</v>
      </c>
      <c r="AJ32" s="451">
        <f>IF(OR(E32="",D32=""),0,ProjSlideMetersBetween(E32,D32,$R$13:$R$305,$S$13:$S$305))</f>
        <v>0</v>
      </c>
      <c r="AK32" s="451" t="str">
        <f>IF(U32="","",ProjParseTF(U32))</f>
        <v/>
      </c>
      <c r="AL32" s="218">
        <f>IF(E32="","",ProjCumN(AL31,E31,F31,G31,E32,F32,G32,FALSE))</f>
        <v>2.9113401341787535</v>
      </c>
      <c r="AM32" s="330">
        <f>IF(E32="","",ProjCumE(AM31,E31,F31,G31,E32,F32,G32,FALSE))</f>
        <v>-0.46161463134883257</v>
      </c>
      <c r="AN32" s="329">
        <f t="shared" si="18"/>
        <v>246.04</v>
      </c>
      <c r="AO32" s="329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4">
        <f t="shared" si="12"/>
        <v>66.389999999999986</v>
      </c>
      <c r="D33" s="27">
        <v>657.39</v>
      </c>
      <c r="E33" s="335">
        <f t="shared" si="13"/>
        <v>640.39</v>
      </c>
      <c r="F33" s="13">
        <v>1.26</v>
      </c>
      <c r="G33" s="7">
        <v>236.46</v>
      </c>
      <c r="H33" s="336">
        <f t="shared" si="3"/>
        <v>640.29427696768755</v>
      </c>
      <c r="I33" s="336">
        <f t="shared" si="14"/>
        <v>-131.95572303231245</v>
      </c>
      <c r="J33" s="337">
        <f t="shared" si="15"/>
        <v>9.1935666140974912E-2</v>
      </c>
      <c r="K33" s="338">
        <f t="shared" si="16"/>
        <v>3.3618153803053684E-2</v>
      </c>
      <c r="L33" s="338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8" t="str">
        <f t="shared" si="4"/>
        <v/>
      </c>
      <c r="N33" s="339">
        <f t="shared" si="5"/>
        <v>68.551152582708326</v>
      </c>
      <c r="O33" s="340" t="str">
        <f t="shared" si="6"/>
        <v>Mag</v>
      </c>
      <c r="P33" s="341" t="str">
        <f t="shared" si="7"/>
        <v/>
      </c>
      <c r="Q33" s="342" t="str">
        <f t="shared" si="8"/>
        <v/>
      </c>
      <c r="R33" s="10" t="str">
        <f t="shared" si="0"/>
        <v/>
      </c>
      <c r="S33" s="336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3">
        <f>IF(E33="","",ProjIncAtBit(F33,J33,C33,M33,AJ33,AK33,AI33))</f>
        <v>1.26</v>
      </c>
      <c r="X33" s="454">
        <f>IF(E33="","",ProjAzmAtBit(F33,G33,J33,C33,M33,AJ33,AK33,N33,O33,AI33))</f>
        <v>236.46</v>
      </c>
      <c r="Y33" s="623"/>
      <c r="Z33" s="625">
        <v>66.39</v>
      </c>
      <c r="AA33" s="510" t="str">
        <f t="shared" si="20"/>
        <v/>
      </c>
      <c r="AB33" s="518" t="str">
        <f t="shared" si="21"/>
        <v/>
      </c>
      <c r="AC33" s="523"/>
      <c r="AD33" s="524"/>
      <c r="AE33" s="536" t="str">
        <f t="shared" si="19"/>
        <v/>
      </c>
      <c r="AF33"/>
      <c r="AG33"/>
      <c r="AI33" s="206">
        <f>IF(E33="","",ProjRollingMotorOut($Q$13:Q33,$M$13:M33))</f>
        <v>4.4931939400490162</v>
      </c>
      <c r="AJ33" s="451">
        <f>IF(OR(E33="",D33=""),0,ProjSlideMetersBetween(E33,D33,$R$13:$R$305,$S$13:$S$305))</f>
        <v>0</v>
      </c>
      <c r="AK33" s="451" t="str">
        <f>IF(U33="","",ProjParseTF(U33))</f>
        <v/>
      </c>
      <c r="AL33" s="218">
        <f>IF(E33="","",ProjCumN(AL32,E32,F32,G32,E33,F33,G33,FALSE))</f>
        <v>2.1791450334818334</v>
      </c>
      <c r="AM33" s="330">
        <f>IF(E33="","",ProjCumE(AM32,E32,F32,G32,E33,F33,G33,FALSE))</f>
        <v>-1.7875794172705484</v>
      </c>
      <c r="AN33" s="329">
        <f t="shared" si="18"/>
        <v>236.46</v>
      </c>
      <c r="AO33" s="329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4">
        <f t="shared" si="12"/>
        <v>28.689999999999941</v>
      </c>
      <c r="D34" s="27">
        <v>686.07999999999993</v>
      </c>
      <c r="E34" s="335">
        <f t="shared" si="13"/>
        <v>669.08</v>
      </c>
      <c r="F34" s="13">
        <v>1.1299999999999999</v>
      </c>
      <c r="G34" s="7">
        <v>228.6</v>
      </c>
      <c r="H34" s="336">
        <f t="shared" si="3"/>
        <v>668.97803710037056</v>
      </c>
      <c r="I34" s="336">
        <f t="shared" si="14"/>
        <v>-103.27196289962944</v>
      </c>
      <c r="J34" s="337">
        <f t="shared" si="15"/>
        <v>0.21846260784477944</v>
      </c>
      <c r="K34" s="338">
        <f t="shared" si="16"/>
        <v>-0.13593586615545472</v>
      </c>
      <c r="L34" s="338">
        <f t="shared" si="17"/>
        <v>-8.2188915998605783</v>
      </c>
      <c r="M34" s="338" t="str">
        <f t="shared" si="4"/>
        <v/>
      </c>
      <c r="N34" s="339">
        <f t="shared" si="5"/>
        <v>128.47979345666619</v>
      </c>
      <c r="O34" s="340" t="str">
        <f t="shared" si="6"/>
        <v>Mag</v>
      </c>
      <c r="P34" s="341" t="str">
        <f t="shared" si="7"/>
        <v/>
      </c>
      <c r="Q34" s="342" t="str">
        <f t="shared" si="8"/>
        <v/>
      </c>
      <c r="R34" s="10" t="str">
        <f t="shared" si="0"/>
        <v/>
      </c>
      <c r="S34" s="336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3">
        <f>IF(E34="","",ProjIncAtBit(F34,J34,C34,M34,AJ34,AK34,AI34))</f>
        <v>1.1299999999999999</v>
      </c>
      <c r="X34" s="454">
        <f>IF(E34="","",ProjAzmAtBit(F34,G34,J34,C34,M34,AJ34,AK34,N34,O34,AI34))</f>
        <v>228.6</v>
      </c>
      <c r="Y34" s="623"/>
      <c r="Z34" s="625">
        <v>28.69</v>
      </c>
      <c r="AA34" s="510" t="str">
        <f t="shared" si="20"/>
        <v/>
      </c>
      <c r="AB34" s="518" t="str">
        <f t="shared" si="21"/>
        <v/>
      </c>
      <c r="AC34" s="508"/>
      <c r="AD34" s="513"/>
      <c r="AE34" s="514"/>
      <c r="AI34" s="206">
        <f>IF(E34="","",ProjRollingMotorOut($Q$13:Q34,$M$13:M34))</f>
        <v>4.4931939400490162</v>
      </c>
      <c r="AJ34" s="451">
        <f>IF(OR(E34="",D34=""),0,ProjSlideMetersBetween(E34,D34,$R$13:$R$305,$S$13:$S$305))</f>
        <v>0</v>
      </c>
      <c r="AK34" s="451" t="str">
        <f>IF(U34="","",ProjParseTF(U34))</f>
        <v/>
      </c>
      <c r="AL34" s="218">
        <f>IF(E34="","",ProjCumN(AL33,E33,F33,G33,E34,F34,G34,FALSE))</f>
        <v>1.8177762761942462</v>
      </c>
      <c r="AM34" s="330">
        <f>IF(E34="","",ProjCumE(AM33,E33,F33,G33,E34,F34,G34,FALSE))</f>
        <v>-2.2627013824358126</v>
      </c>
      <c r="AN34" s="329">
        <f t="shared" si="18"/>
        <v>228.6</v>
      </c>
      <c r="AO34" s="329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4">
        <f t="shared" si="12"/>
        <v>28.790000000000077</v>
      </c>
      <c r="D35" s="27">
        <v>714.87</v>
      </c>
      <c r="E35" s="335">
        <f t="shared" si="13"/>
        <v>697.87</v>
      </c>
      <c r="F35" s="13">
        <v>1.1399999999999999</v>
      </c>
      <c r="G35" s="7">
        <v>212.86</v>
      </c>
      <c r="H35" s="336">
        <f t="shared" si="3"/>
        <v>697.76238846000228</v>
      </c>
      <c r="I35" s="336">
        <f t="shared" si="14"/>
        <v>-74.487611539997715</v>
      </c>
      <c r="J35" s="337">
        <f t="shared" si="15"/>
        <v>0.32402882183824894</v>
      </c>
      <c r="K35" s="338">
        <f t="shared" si="16"/>
        <v>1.0420284821118467E-2</v>
      </c>
      <c r="L35" s="338">
        <f t="shared" si="17"/>
        <v>-16.40152830844043</v>
      </c>
      <c r="M35" s="338" t="str">
        <f t="shared" si="4"/>
        <v/>
      </c>
      <c r="N35" s="339">
        <f t="shared" si="5"/>
        <v>88.157135243029231</v>
      </c>
      <c r="O35" s="340" t="str">
        <f t="shared" si="6"/>
        <v>Mag</v>
      </c>
      <c r="P35" s="341" t="str">
        <f t="shared" si="7"/>
        <v/>
      </c>
      <c r="Q35" s="342" t="str">
        <f t="shared" si="8"/>
        <v/>
      </c>
      <c r="R35" s="10" t="str">
        <f t="shared" si="0"/>
        <v/>
      </c>
      <c r="S35" s="336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3">
        <f>IF(E35="","",ProjIncAtBit(F35,J35,C35,M35,AJ35,AK35,AI35))</f>
        <v>1.1399999999999999</v>
      </c>
      <c r="X35" s="454">
        <f>IF(E35="","",ProjAzmAtBit(F35,G35,J35,C35,M35,AJ35,AK35,N35,O35,AI35))</f>
        <v>212.86</v>
      </c>
      <c r="Y35" s="623"/>
      <c r="Z35" s="625">
        <v>28.79</v>
      </c>
      <c r="AA35" s="510" t="str">
        <f t="shared" si="20"/>
        <v/>
      </c>
      <c r="AB35" s="518" t="str">
        <f t="shared" si="21"/>
        <v/>
      </c>
      <c r="AC35" s="508"/>
      <c r="AD35" s="513"/>
      <c r="AE35" s="514"/>
      <c r="AI35" s="206">
        <f>IF(E35="","",ProjRollingMotorOut($Q$13:Q35,$M$13:M35))</f>
        <v>4.4931939400490162</v>
      </c>
      <c r="AJ35" s="451">
        <f>IF(OR(E35="",D35=""),0,ProjSlideMetersBetween(E35,D35,$R$13:$R$305,$S$13:$S$305))</f>
        <v>0</v>
      </c>
      <c r="AK35" s="451" t="str">
        <f>IF(U35="","",ProjParseTF(U35))</f>
        <v/>
      </c>
      <c r="AL35" s="218">
        <f>IF(E35="","",ProjCumN(AL34,E34,F34,G34,E35,F35,G35,FALSE))</f>
        <v>1.3894686892138102</v>
      </c>
      <c r="AM35" s="330">
        <f>IF(E35="","",ProjCumE(AM34,E34,F34,G34,E35,F35,G35,FALSE))</f>
        <v>-2.6310405005180217</v>
      </c>
      <c r="AN35" s="329">
        <f t="shared" si="18"/>
        <v>212.86</v>
      </c>
      <c r="AO35" s="329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4">
        <f t="shared" si="12"/>
        <v>28.889999999999986</v>
      </c>
      <c r="D36" s="27">
        <v>743.76</v>
      </c>
      <c r="E36" s="335">
        <f t="shared" si="13"/>
        <v>726.76</v>
      </c>
      <c r="F36" s="13">
        <v>0.93</v>
      </c>
      <c r="G36" s="7">
        <v>217.78</v>
      </c>
      <c r="H36" s="336">
        <f t="shared" si="3"/>
        <v>726.64767498540084</v>
      </c>
      <c r="I36" s="336">
        <f t="shared" si="14"/>
        <v>-45.60232501459916</v>
      </c>
      <c r="J36" s="337">
        <f t="shared" si="15"/>
        <v>0.23659598187367278</v>
      </c>
      <c r="K36" s="338">
        <f t="shared" si="16"/>
        <v>-0.21806853582554514</v>
      </c>
      <c r="L36" s="338">
        <f t="shared" si="17"/>
        <v>5.1090342679127616</v>
      </c>
      <c r="M36" s="338" t="str">
        <f t="shared" si="4"/>
        <v/>
      </c>
      <c r="N36" s="339">
        <f t="shared" si="5"/>
        <v>157.17465293738854</v>
      </c>
      <c r="O36" s="340" t="str">
        <f t="shared" si="6"/>
        <v>Mag</v>
      </c>
      <c r="P36" s="341" t="str">
        <f t="shared" si="7"/>
        <v/>
      </c>
      <c r="Q36" s="342" t="str">
        <f t="shared" si="8"/>
        <v/>
      </c>
      <c r="R36" s="10">
        <f t="shared" si="0"/>
        <v>743.76</v>
      </c>
      <c r="S36" s="336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43">
        <f>IF(E36="","",ProjIncAtBit(F36,J36,C36,M36,AJ36,AK36,AI36))</f>
        <v>0.93</v>
      </c>
      <c r="X36" s="454">
        <f>IF(E36="","",ProjAzmAtBit(F36,G36,J36,C36,M36,AJ36,AK36,N36,O36,AI36))</f>
        <v>217.78</v>
      </c>
      <c r="Y36" s="623"/>
      <c r="Z36" s="625">
        <v>23.89</v>
      </c>
      <c r="AA36" s="510" t="str">
        <f t="shared" si="20"/>
        <v/>
      </c>
      <c r="AB36" s="518" t="str">
        <f t="shared" si="21"/>
        <v/>
      </c>
      <c r="AC36" s="508"/>
      <c r="AD36" s="513"/>
      <c r="AE36" s="514"/>
      <c r="AI36" s="206">
        <f>IF(E36="","",ProjRollingMotorOut($Q$13:Q36,$M$13:M36))</f>
        <v>4.4931939400490162</v>
      </c>
      <c r="AJ36" s="451">
        <f>IF(OR(E36="",D36=""),0,ProjSlideMetersBetween(E36,D36,$R$13:$R$305,$S$13:$S$305))</f>
        <v>0</v>
      </c>
      <c r="AK36" s="451">
        <f>IF(U36="","",ProjParseTF(U36))</f>
        <v>120</v>
      </c>
      <c r="AL36" s="218">
        <f>IF(E36="","",ProjCumN(AL35,E35,F35,G35,E36,F36,G36,FALSE))</f>
        <v>0.9627555130334996</v>
      </c>
      <c r="AM36" s="330">
        <f>IF(E36="","",ProjCumE(AM35,E35,F35,G35,E36,F36,G36,FALSE))</f>
        <v>-2.9306093238587456</v>
      </c>
      <c r="AN36" s="329">
        <f t="shared" si="18"/>
        <v>217.78</v>
      </c>
      <c r="AO36" s="329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4">
        <f t="shared" si="12"/>
        <v>28.75</v>
      </c>
      <c r="D37" s="27">
        <v>772.51</v>
      </c>
      <c r="E37" s="335">
        <f t="shared" si="13"/>
        <v>755.51</v>
      </c>
      <c r="F37" s="13">
        <v>1.91</v>
      </c>
      <c r="G37" s="7">
        <v>154.85</v>
      </c>
      <c r="H37" s="336">
        <f t="shared" si="3"/>
        <v>755.38884587296502</v>
      </c>
      <c r="I37" s="336">
        <f t="shared" si="14"/>
        <v>-16.861154127034979</v>
      </c>
      <c r="J37" s="337">
        <f t="shared" si="15"/>
        <v>1.7757637194443621</v>
      </c>
      <c r="K37" s="338">
        <f t="shared" si="16"/>
        <v>1.0226086956521738</v>
      </c>
      <c r="L37" s="338">
        <f t="shared" si="17"/>
        <v>-65.666086956521752</v>
      </c>
      <c r="M37" s="338">
        <f t="shared" si="4"/>
        <v>5</v>
      </c>
      <c r="N37" s="339">
        <f t="shared" si="5"/>
        <v>54.83943248972804</v>
      </c>
      <c r="O37" s="340" t="str">
        <f t="shared" si="6"/>
        <v>Mag</v>
      </c>
      <c r="P37" s="341">
        <f t="shared" si="7"/>
        <v>0.19599999999999998</v>
      </c>
      <c r="Q37" s="342">
        <f t="shared" si="8"/>
        <v>10.210641386805083</v>
      </c>
      <c r="R37" s="10" t="str">
        <f t="shared" si="0"/>
        <v/>
      </c>
      <c r="S37" s="336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3">
        <f>IF(E37="","",ProjIncAtBit(F37,J37,C37,M37,AJ37,AK37,AI37))</f>
        <v>1.91</v>
      </c>
      <c r="X37" s="454">
        <f>IF(E37="","",ProjAzmAtBit(F37,G37,J37,C37,M37,AJ37,AK37,N37,O37,AI37))</f>
        <v>154.85</v>
      </c>
      <c r="Y37" s="623"/>
      <c r="Z37" s="625">
        <v>28.75</v>
      </c>
      <c r="AA37" s="510" t="str">
        <f t="shared" si="20"/>
        <v/>
      </c>
      <c r="AB37" s="518" t="str">
        <f t="shared" si="21"/>
        <v/>
      </c>
      <c r="AC37" s="508"/>
      <c r="AD37" s="513"/>
      <c r="AE37" s="514"/>
      <c r="AI37" s="206">
        <f>IF(E37="","",ProjRollingMotorOut($Q$13:Q37,$M$13:M37))</f>
        <v>4.603610436702807</v>
      </c>
      <c r="AJ37" s="451">
        <f>IF(OR(E37="",D37=""),0,ProjSlideMetersBetween(E37,D37,$R$13:$R$305,$S$13:$S$305))</f>
        <v>0</v>
      </c>
      <c r="AK37" s="451" t="str">
        <f>IF(U37="","",ProjParseTF(U37))</f>
        <v/>
      </c>
      <c r="AL37" s="218">
        <f>IF(E37="","",ProjCumN(AL36,E36,F36,G36,E37,F37,G37,FALSE))</f>
        <v>0.34460996123522969</v>
      </c>
      <c r="AM37" s="330">
        <f>IF(E37="","",ProjCumE(AM36,E36,F36,G36,E37,F37,G37,FALSE))</f>
        <v>-2.8699249359318859</v>
      </c>
      <c r="AN37" s="329">
        <f t="shared" si="18"/>
        <v>154.85</v>
      </c>
      <c r="AO37" s="329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4">
        <f t="shared" si="12"/>
        <v>28.67999999999995</v>
      </c>
      <c r="D38" s="27">
        <v>801.18999999999994</v>
      </c>
      <c r="E38" s="335">
        <f t="shared" si="13"/>
        <v>784.19</v>
      </c>
      <c r="F38" s="13">
        <v>1.79</v>
      </c>
      <c r="G38" s="7">
        <v>148.94999999999999</v>
      </c>
      <c r="H38" s="336">
        <f t="shared" si="3"/>
        <v>784.05389696005614</v>
      </c>
      <c r="I38" s="336">
        <f t="shared" si="14"/>
        <v>11.803896960056136</v>
      </c>
      <c r="J38" s="337">
        <f t="shared" si="15"/>
        <v>0.23531737930319663</v>
      </c>
      <c r="K38" s="338">
        <f t="shared" si="16"/>
        <v>-0.12552301255230086</v>
      </c>
      <c r="L38" s="338">
        <f t="shared" si="17"/>
        <v>-6.1715481171548037</v>
      </c>
      <c r="M38" s="338" t="str">
        <f t="shared" si="4"/>
        <v/>
      </c>
      <c r="N38" s="339">
        <f t="shared" si="5"/>
        <v>122.23682765711527</v>
      </c>
      <c r="O38" s="340" t="str">
        <f t="shared" si="6"/>
        <v>Mag</v>
      </c>
      <c r="P38" s="341" t="str">
        <f t="shared" si="7"/>
        <v/>
      </c>
      <c r="Q38" s="342" t="str">
        <f t="shared" si="8"/>
        <v/>
      </c>
      <c r="R38" s="10">
        <f t="shared" si="0"/>
        <v>801.18999999999994</v>
      </c>
      <c r="S38" s="336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43">
        <f>IF(E38="","",ProjIncAtBit(F38,J38,C38,M38,AJ38,AK38,AI38))</f>
        <v>1.79</v>
      </c>
      <c r="X38" s="454">
        <f>IF(E38="","",ProjAzmAtBit(F38,G38,J38,C38,M38,AJ38,AK38,N38,O38,AI38))</f>
        <v>148.94999999999999</v>
      </c>
      <c r="Y38" s="623"/>
      <c r="Z38" s="625">
        <v>26.68</v>
      </c>
      <c r="AA38" s="510" t="str">
        <f t="shared" si="20"/>
        <v/>
      </c>
      <c r="AB38" s="518" t="str">
        <f t="shared" si="21"/>
        <v/>
      </c>
      <c r="AC38" s="508"/>
      <c r="AD38" s="513"/>
      <c r="AE38" s="514"/>
      <c r="AI38" s="206">
        <f>IF(E38="","",ProjRollingMotorOut($Q$13:Q38,$M$13:M38))</f>
        <v>4.603610436702807</v>
      </c>
      <c r="AJ38" s="451">
        <f>IF(OR(E38="",D38=""),0,ProjSlideMetersBetween(E38,D38,$R$13:$R$305,$S$13:$S$305))</f>
        <v>0</v>
      </c>
      <c r="AK38" s="451">
        <f>IF(U38="","",ProjParseTF(U38))</f>
        <v>300</v>
      </c>
      <c r="AL38" s="218">
        <f>IF(E38="","",ProjCumN(AL37,E37,F37,G37,E38,F38,G38,FALSE))</f>
        <v>-0.47177596698003399</v>
      </c>
      <c r="AM38" s="330">
        <f>IF(E38="","",ProjCumE(AM37,E37,F37,G37,E38,F38,G38,FALSE))</f>
        <v>-2.435766737168322</v>
      </c>
      <c r="AN38" s="329">
        <f t="shared" si="18"/>
        <v>148.94999999999999</v>
      </c>
      <c r="AO38" s="329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4">
        <f t="shared" si="12"/>
        <v>28.82000000000005</v>
      </c>
      <c r="D39" s="27">
        <v>830.01</v>
      </c>
      <c r="E39" s="335">
        <f t="shared" si="13"/>
        <v>813.01</v>
      </c>
      <c r="F39" s="13">
        <v>1.04</v>
      </c>
      <c r="G39" s="7">
        <v>156.63</v>
      </c>
      <c r="H39" s="336">
        <f t="shared" si="3"/>
        <v>812.86510856599091</v>
      </c>
      <c r="I39" s="336">
        <f t="shared" si="14"/>
        <v>40.615108565990909</v>
      </c>
      <c r="J39" s="337">
        <f t="shared" si="15"/>
        <v>0.80354600940479903</v>
      </c>
      <c r="K39" s="338">
        <f t="shared" si="16"/>
        <v>-0.78070784177654584</v>
      </c>
      <c r="L39" s="338">
        <f t="shared" si="17"/>
        <v>7.994448299791836</v>
      </c>
      <c r="M39" s="338">
        <f t="shared" si="4"/>
        <v>2</v>
      </c>
      <c r="N39" s="339">
        <f t="shared" si="5"/>
        <v>166.30705376503653</v>
      </c>
      <c r="O39" s="340" t="str">
        <f t="shared" si="6"/>
        <v>Mag</v>
      </c>
      <c r="P39" s="341">
        <f t="shared" si="7"/>
        <v>-0.375</v>
      </c>
      <c r="Q39" s="342">
        <f t="shared" si="8"/>
        <v>11.579097995523174</v>
      </c>
      <c r="R39" s="10" t="str">
        <f t="shared" si="0"/>
        <v/>
      </c>
      <c r="S39" s="336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3">
        <f>IF(E39="","",ProjIncAtBit(F39,J39,C39,M39,AJ39,AK39,AI39))</f>
        <v>1.04</v>
      </c>
      <c r="X39" s="454">
        <f>IF(E39="","",ProjAzmAtBit(F39,G39,J39,C39,M39,AJ39,AK39,N39,O39,AI39))</f>
        <v>156.63</v>
      </c>
      <c r="Y39" s="623"/>
      <c r="Z39" s="625">
        <v>28.82</v>
      </c>
      <c r="AA39" s="510" t="str">
        <f t="shared" si="20"/>
        <v/>
      </c>
      <c r="AB39" s="518" t="str">
        <f t="shared" si="21"/>
        <v/>
      </c>
      <c r="AC39" s="508"/>
      <c r="AD39" s="513"/>
      <c r="AE39" s="514"/>
      <c r="AI39" s="206">
        <f>IF(E39="","",ProjRollingMotorOut($Q$13:Q39,$M$13:M39))</f>
        <v>5.8033948735074894</v>
      </c>
      <c r="AJ39" s="451">
        <f>IF(OR(E39="",D39=""),0,ProjSlideMetersBetween(E39,D39,$R$13:$R$305,$S$13:$S$305))</f>
        <v>0</v>
      </c>
      <c r="AK39" s="451" t="str">
        <f>IF(U39="","",ProjParseTF(U39))</f>
        <v/>
      </c>
      <c r="AL39" s="218">
        <f>IF(E39="","",ProjCumN(AL38,E38,F38,G38,E39,F39,G39,FALSE))</f>
        <v>-1.0974979847533413</v>
      </c>
      <c r="AM39" s="330">
        <f>IF(E39="","",ProjCumE(AM38,E38,F38,G38,E39,F39,G39,FALSE))</f>
        <v>-2.0998511513199603</v>
      </c>
      <c r="AN39" s="329">
        <f t="shared" si="18"/>
        <v>156.63</v>
      </c>
      <c r="AO39" s="329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4">
        <f t="shared" si="12"/>
        <v>28.700000000000045</v>
      </c>
      <c r="D40" s="27">
        <v>858.71</v>
      </c>
      <c r="E40" s="335">
        <f t="shared" si="13"/>
        <v>841.71</v>
      </c>
      <c r="F40" s="13">
        <v>0.75</v>
      </c>
      <c r="G40" s="7">
        <v>155.06</v>
      </c>
      <c r="H40" s="336">
        <f t="shared" si="3"/>
        <v>841.56160714866849</v>
      </c>
      <c r="I40" s="336">
        <f t="shared" si="14"/>
        <v>69.311607148668486</v>
      </c>
      <c r="J40" s="337">
        <f t="shared" si="15"/>
        <v>0.30418941246963738</v>
      </c>
      <c r="K40" s="338">
        <f t="shared" si="16"/>
        <v>-0.30313588850174172</v>
      </c>
      <c r="L40" s="338">
        <f t="shared" si="17"/>
        <v>-1.6411149825783875</v>
      </c>
      <c r="M40" s="338" t="str">
        <f t="shared" si="4"/>
        <v/>
      </c>
      <c r="N40" s="339">
        <f t="shared" si="5"/>
        <v>175.23005669596168</v>
      </c>
      <c r="O40" s="340" t="str">
        <f t="shared" si="6"/>
        <v>Mag</v>
      </c>
      <c r="P40" s="341" t="str">
        <f t="shared" si="7"/>
        <v/>
      </c>
      <c r="Q40" s="342" t="str">
        <f t="shared" si="8"/>
        <v/>
      </c>
      <c r="R40" s="10" t="str">
        <f t="shared" si="0"/>
        <v/>
      </c>
      <c r="S40" s="336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3">
        <f>IF(E40="","",ProjIncAtBit(F40,J40,C40,M40,AJ40,AK40,AI40))</f>
        <v>0.75</v>
      </c>
      <c r="X40" s="454">
        <f>IF(E40="","",ProjAzmAtBit(F40,G40,J40,C40,M40,AJ40,AK40,N40,O40,AI40))</f>
        <v>155.06</v>
      </c>
      <c r="Y40" s="623"/>
      <c r="Z40" s="625">
        <v>28.7</v>
      </c>
      <c r="AA40" s="510" t="str">
        <f t="shared" si="20"/>
        <v/>
      </c>
      <c r="AB40" s="518" t="str">
        <f t="shared" si="21"/>
        <v/>
      </c>
      <c r="AC40" s="508"/>
      <c r="AD40" s="513"/>
      <c r="AE40" s="514"/>
      <c r="AI40" s="206">
        <f>IF(E40="","",ProjRollingMotorOut($Q$13:Q40,$M$13:M40))</f>
        <v>5.8033948735074894</v>
      </c>
      <c r="AJ40" s="451">
        <f>IF(OR(E40="",D40=""),0,ProjSlideMetersBetween(E40,D40,$R$13:$R$305,$S$13:$S$305))</f>
        <v>0</v>
      </c>
      <c r="AK40" s="451" t="str">
        <f>IF(U40="","",ProjParseTF(U40))</f>
        <v/>
      </c>
      <c r="AL40" s="218">
        <f>IF(E40="","",ProjCumN(AL39,E39,F39,G39,E40,F40,G40,FALSE))</f>
        <v>-1.506910100684046</v>
      </c>
      <c r="AM40" s="330">
        <f>IF(E40="","",ProjCumE(AM39,E39,F39,G39,E40,F40,G40,FALSE))</f>
        <v>-1.917330855020178</v>
      </c>
      <c r="AN40" s="329">
        <f t="shared" si="18"/>
        <v>155.06</v>
      </c>
      <c r="AO40" s="329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4">
        <f t="shared" si="12"/>
        <v>28.719999999999914</v>
      </c>
      <c r="D41" s="27">
        <v>887.43</v>
      </c>
      <c r="E41" s="335">
        <f t="shared" si="13"/>
        <v>870.43</v>
      </c>
      <c r="F41" s="13">
        <v>0.51</v>
      </c>
      <c r="G41" s="7">
        <v>146.35</v>
      </c>
      <c r="H41" s="336">
        <f t="shared" si="3"/>
        <v>870.27987100405039</v>
      </c>
      <c r="I41" s="336">
        <f t="shared" si="14"/>
        <v>98.029871004050392</v>
      </c>
      <c r="J41" s="337">
        <f t="shared" si="15"/>
        <v>0.26921108308856245</v>
      </c>
      <c r="K41" s="338">
        <f t="shared" si="16"/>
        <v>-0.25069637883008433</v>
      </c>
      <c r="L41" s="338">
        <f t="shared" si="17"/>
        <v>-9.0981894150418192</v>
      </c>
      <c r="M41" s="338" t="str">
        <f t="shared" si="4"/>
        <v/>
      </c>
      <c r="N41" s="339">
        <f t="shared" si="5"/>
        <v>158.62675051555908</v>
      </c>
      <c r="O41" s="340" t="str">
        <f t="shared" si="6"/>
        <v>Mag</v>
      </c>
      <c r="P41" s="341" t="str">
        <f t="shared" si="7"/>
        <v/>
      </c>
      <c r="Q41" s="342" t="str">
        <f t="shared" si="8"/>
        <v/>
      </c>
      <c r="R41" s="10" t="str">
        <f t="shared" si="0"/>
        <v/>
      </c>
      <c r="S41" s="336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3">
        <f>IF(E41="","",ProjIncAtBit(F41,J41,C41,M41,AJ41,AK41,AI41))</f>
        <v>0.51</v>
      </c>
      <c r="X41" s="454">
        <f>IF(E41="","",ProjAzmAtBit(F41,G41,J41,C41,M41,AJ41,AK41,N41,O41,AI41))</f>
        <v>146.35</v>
      </c>
      <c r="Y41" s="623"/>
      <c r="Z41" s="625">
        <v>28.72</v>
      </c>
      <c r="AA41" s="510" t="str">
        <f t="shared" si="20"/>
        <v/>
      </c>
      <c r="AB41" s="518" t="str">
        <f t="shared" si="21"/>
        <v/>
      </c>
      <c r="AC41" s="508"/>
      <c r="AD41" s="513"/>
      <c r="AE41" s="514"/>
      <c r="AI41" s="206">
        <f>IF(E41="","",ProjRollingMotorOut($Q$13:Q41,$M$13:M41))</f>
        <v>5.8033948735074894</v>
      </c>
      <c r="AJ41" s="451">
        <f>IF(OR(E41="",D41=""),0,ProjSlideMetersBetween(E41,D41,$R$13:$R$305,$S$13:$S$305))</f>
        <v>0</v>
      </c>
      <c r="AK41" s="451" t="str">
        <f>IF(U41="","",ProjParseTF(U41))</f>
        <v/>
      </c>
      <c r="AL41" s="218">
        <f>IF(E41="","",ProjCumN(AL40,E40,F40,G40,E41,F41,G41,FALSE))</f>
        <v>-1.783750844480398</v>
      </c>
      <c r="AM41" s="330">
        <f>IF(E41="","",ProjCumE(AM40,E40,F40,G40,E41,F41,G41,FALSE))</f>
        <v>-1.7672439568908842</v>
      </c>
      <c r="AN41" s="329">
        <f t="shared" si="18"/>
        <v>146.35</v>
      </c>
      <c r="AO41" s="329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4">
        <f t="shared" si="12"/>
        <v>28.800000000000068</v>
      </c>
      <c r="D42" s="27">
        <v>916.23</v>
      </c>
      <c r="E42" s="335">
        <f t="shared" si="13"/>
        <v>899.23</v>
      </c>
      <c r="F42" s="13">
        <v>0.47</v>
      </c>
      <c r="G42" s="7">
        <v>122.09</v>
      </c>
      <c r="H42" s="336">
        <f t="shared" si="3"/>
        <v>899.07881781401773</v>
      </c>
      <c r="I42" s="336">
        <f t="shared" si="14"/>
        <v>126.82881781401773</v>
      </c>
      <c r="J42" s="337">
        <f t="shared" si="15"/>
        <v>0.2183395538223378</v>
      </c>
      <c r="K42" s="338">
        <f t="shared" si="16"/>
        <v>-4.1666666666666602E-2</v>
      </c>
      <c r="L42" s="338">
        <f t="shared" si="17"/>
        <v>-25.270833333333265</v>
      </c>
      <c r="M42" s="338" t="str">
        <f t="shared" si="4"/>
        <v/>
      </c>
      <c r="N42" s="339">
        <f t="shared" si="5"/>
        <v>101.00147451557879</v>
      </c>
      <c r="O42" s="340" t="str">
        <f t="shared" si="6"/>
        <v>Mag</v>
      </c>
      <c r="P42" s="341" t="str">
        <f t="shared" si="7"/>
        <v/>
      </c>
      <c r="Q42" s="342" t="str">
        <f t="shared" si="8"/>
        <v/>
      </c>
      <c r="R42" s="10" t="str">
        <f t="shared" si="0"/>
        <v/>
      </c>
      <c r="S42" s="336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3">
        <f>IF(E42="","",ProjIncAtBit(F42,J42,C42,M42,AJ42,AK42,AI42))</f>
        <v>0.47</v>
      </c>
      <c r="X42" s="454">
        <f>IF(E42="","",ProjAzmAtBit(F42,G42,J42,C42,M42,AJ42,AK42,N42,O42,AI42))</f>
        <v>122.09</v>
      </c>
      <c r="Y42" s="623"/>
      <c r="Z42" s="625">
        <v>28.8</v>
      </c>
      <c r="AA42" s="510" t="str">
        <f t="shared" si="20"/>
        <v/>
      </c>
      <c r="AB42" s="518" t="str">
        <f t="shared" si="21"/>
        <v/>
      </c>
      <c r="AC42" s="508"/>
      <c r="AD42" s="513"/>
      <c r="AE42" s="514"/>
      <c r="AI42" s="206">
        <f>IF(E42="","",ProjRollingMotorOut($Q$13:Q42,$M$13:M42))</f>
        <v>5.8033948735074894</v>
      </c>
      <c r="AJ42" s="451">
        <f>IF(OR(E42="",D42=""),0,ProjSlideMetersBetween(E42,D42,$R$13:$R$305,$S$13:$S$305))</f>
        <v>0</v>
      </c>
      <c r="AK42" s="451" t="str">
        <f>IF(U42="","",ProjParseTF(U42))</f>
        <v/>
      </c>
      <c r="AL42" s="218">
        <f>IF(E42="","",ProjCumN(AL41,E41,F41,G41,E42,F42,G42,FALSE))</f>
        <v>-1.9532017079967008</v>
      </c>
      <c r="AM42" s="330">
        <f>IF(E42="","",ProjCumE(AM41,E41,F41,G41,E42,F42,G42,FALSE))</f>
        <v>-1.5961443433707245</v>
      </c>
      <c r="AN42" s="329">
        <f t="shared" si="18"/>
        <v>122.09</v>
      </c>
      <c r="AO42" s="329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4">
        <f t="shared" si="12"/>
        <v>28.799999999999955</v>
      </c>
      <c r="D43" s="27">
        <v>945.03</v>
      </c>
      <c r="E43" s="335">
        <f t="shared" si="13"/>
        <v>928.03</v>
      </c>
      <c r="F43" s="13">
        <v>0.42</v>
      </c>
      <c r="G43" s="7">
        <v>111.12</v>
      </c>
      <c r="H43" s="336">
        <f t="shared" si="3"/>
        <v>927.87794918353461</v>
      </c>
      <c r="I43" s="336">
        <f t="shared" si="14"/>
        <v>155.62794918353461</v>
      </c>
      <c r="J43" s="337">
        <f t="shared" si="15"/>
        <v>0.10266656519650272</v>
      </c>
      <c r="K43" s="338">
        <f t="shared" si="16"/>
        <v>-5.2083333333333405E-2</v>
      </c>
      <c r="L43" s="338">
        <f t="shared" si="17"/>
        <v>-11.427083333333352</v>
      </c>
      <c r="M43" s="338" t="str">
        <f t="shared" si="4"/>
        <v/>
      </c>
      <c r="N43" s="339">
        <f t="shared" si="5"/>
        <v>120.48452958158957</v>
      </c>
      <c r="O43" s="340" t="str">
        <f t="shared" si="6"/>
        <v>Mag</v>
      </c>
      <c r="P43" s="341" t="str">
        <f t="shared" si="7"/>
        <v/>
      </c>
      <c r="Q43" s="342" t="str">
        <f t="shared" si="8"/>
        <v/>
      </c>
      <c r="R43" s="10">
        <f t="shared" si="0"/>
        <v>945.03</v>
      </c>
      <c r="S43" s="336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43">
        <f>IF(E43="","",ProjIncAtBit(F43,J43,C43,M43,AJ43,AK43,AI43))</f>
        <v>0.42</v>
      </c>
      <c r="X43" s="454">
        <f>IF(E43="","",ProjAzmAtBit(F43,G43,J43,C43,M43,AJ43,AK43,N43,O43,AI43))</f>
        <v>111.12</v>
      </c>
      <c r="Y43" s="623"/>
      <c r="Z43" s="625">
        <v>26.8</v>
      </c>
      <c r="AA43" s="510" t="str">
        <f t="shared" si="20"/>
        <v/>
      </c>
      <c r="AB43" s="518" t="str">
        <f t="shared" si="21"/>
        <v/>
      </c>
      <c r="AC43" s="508"/>
      <c r="AD43" s="513"/>
      <c r="AE43" s="514"/>
      <c r="AI43" s="206">
        <f>IF(E43="","",ProjRollingMotorOut($Q$13:Q43,$M$13:M43))</f>
        <v>5.8033948735074894</v>
      </c>
      <c r="AJ43" s="451">
        <f>IF(OR(E43="",D43=""),0,ProjSlideMetersBetween(E43,D43,$R$13:$R$305,$S$13:$S$305))</f>
        <v>0</v>
      </c>
      <c r="AK43" s="451">
        <f>IF(U43="","",ProjParseTF(U43))</f>
        <v>30</v>
      </c>
      <c r="AL43" s="218">
        <f>IF(E43="","",ProjCumN(AL42,E42,F42,G42,E43,F43,G43,FALSE))</f>
        <v>-2.0539888284273289</v>
      </c>
      <c r="AM43" s="330">
        <f>IF(E43="","",ProjCumE(AM42,E42,F42,G42,E43,F43,G43,FALSE))</f>
        <v>-1.3976030287643355</v>
      </c>
      <c r="AN43" s="329">
        <f t="shared" si="18"/>
        <v>111.12</v>
      </c>
      <c r="AO43" s="329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4">
        <f t="shared" si="12"/>
        <v>28.799999999999955</v>
      </c>
      <c r="D44" s="27">
        <v>973.82999999999993</v>
      </c>
      <c r="E44" s="335">
        <f t="shared" si="13"/>
        <v>956.83</v>
      </c>
      <c r="F44" s="13">
        <v>0.59</v>
      </c>
      <c r="G44" s="7">
        <v>53.01</v>
      </c>
      <c r="H44" s="336">
        <f t="shared" si="3"/>
        <v>956.67683052594884</v>
      </c>
      <c r="I44" s="336">
        <f t="shared" si="14"/>
        <v>184.42683052594884</v>
      </c>
      <c r="J44" s="337">
        <f t="shared" si="15"/>
        <v>0.53387312489208194</v>
      </c>
      <c r="K44" s="338">
        <f t="shared" si="16"/>
        <v>0.1770833333333329</v>
      </c>
      <c r="L44" s="338">
        <f t="shared" si="17"/>
        <v>-60.531249999999865</v>
      </c>
      <c r="M44" s="338">
        <f t="shared" si="4"/>
        <v>2</v>
      </c>
      <c r="N44" s="339">
        <f t="shared" si="5"/>
        <v>70.62827991108999</v>
      </c>
      <c r="O44" s="340" t="str">
        <f t="shared" si="6"/>
        <v>Mag</v>
      </c>
      <c r="P44" s="341">
        <f t="shared" si="7"/>
        <v>8.4999999999999992E-2</v>
      </c>
      <c r="Q44" s="342">
        <f t="shared" si="8"/>
        <v>7.6877729984459675</v>
      </c>
      <c r="R44" s="10" t="str">
        <f t="shared" si="0"/>
        <v/>
      </c>
      <c r="S44" s="336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3">
        <f>IF(E44="","",ProjIncAtBit(F44,J44,C44,M44,AJ44,AK44,AI44))</f>
        <v>0.59</v>
      </c>
      <c r="X44" s="454">
        <f>IF(E44="","",ProjAzmAtBit(F44,G44,J44,C44,M44,AJ44,AK44,N44,O44,AI44))</f>
        <v>53.01</v>
      </c>
      <c r="Y44" s="623"/>
      <c r="Z44" s="625">
        <v>28.8</v>
      </c>
      <c r="AA44" s="510" t="str">
        <f t="shared" si="20"/>
        <v/>
      </c>
      <c r="AB44" s="518" t="str">
        <f t="shared" si="21"/>
        <v/>
      </c>
      <c r="AC44" s="508"/>
      <c r="AD44" s="513"/>
      <c r="AE44" s="514"/>
      <c r="AI44" s="206">
        <f>IF(E44="","",ProjRollingMotorOut($Q$13:Q44,$M$13:M44))</f>
        <v>7.0056571465612745</v>
      </c>
      <c r="AJ44" s="451">
        <f>IF(OR(E44="",D44=""),0,ProjSlideMetersBetween(E44,D44,$R$13:$R$305,$S$13:$S$305))</f>
        <v>0</v>
      </c>
      <c r="AK44" s="451" t="str">
        <f>IF(U44="","",ProjParseTF(U44))</f>
        <v/>
      </c>
      <c r="AL44" s="218">
        <f>IF(E44="","",ProjCumN(AL43,E43,F43,G43,E44,F44,G44,FALSE))</f>
        <v>-2.0028060937815844</v>
      </c>
      <c r="AM44" s="330">
        <f>IF(E44="","",ProjCumE(AM43,E43,F43,G43,E44,F44,G44,FALSE))</f>
        <v>-1.1806977920083148</v>
      </c>
      <c r="AN44" s="329">
        <f t="shared" si="18"/>
        <v>53.01</v>
      </c>
      <c r="AO44" s="329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4">
        <f t="shared" si="12"/>
        <v>28.740000000000009</v>
      </c>
      <c r="D45" s="27">
        <v>1002.5699999999999</v>
      </c>
      <c r="E45" s="335">
        <f t="shared" si="13"/>
        <v>985.57</v>
      </c>
      <c r="F45" s="13">
        <v>0.71</v>
      </c>
      <c r="G45" s="7">
        <v>19.55</v>
      </c>
      <c r="H45" s="336">
        <f t="shared" si="3"/>
        <v>985.41498111442786</v>
      </c>
      <c r="I45" s="336">
        <f t="shared" si="14"/>
        <v>213.16498111442786</v>
      </c>
      <c r="J45" s="337">
        <f t="shared" si="15"/>
        <v>0.40862407000281253</v>
      </c>
      <c r="K45" s="338">
        <f t="shared" si="16"/>
        <v>0.1252609603340292</v>
      </c>
      <c r="L45" s="338">
        <f t="shared" si="17"/>
        <v>-34.926931106471798</v>
      </c>
      <c r="M45" s="338" t="str">
        <f t="shared" si="4"/>
        <v/>
      </c>
      <c r="N45" s="339">
        <f t="shared" si="5"/>
        <v>72.148964906205109</v>
      </c>
      <c r="O45" s="340" t="str">
        <f t="shared" si="6"/>
        <v>Mag</v>
      </c>
      <c r="P45" s="341" t="str">
        <f t="shared" si="7"/>
        <v/>
      </c>
      <c r="Q45" s="342" t="str">
        <f t="shared" si="8"/>
        <v/>
      </c>
      <c r="R45" s="10" t="str">
        <f t="shared" si="0"/>
        <v/>
      </c>
      <c r="S45" s="336" t="str">
        <f t="shared" si="1"/>
        <v/>
      </c>
      <c r="T45" s="9"/>
      <c r="U45" s="8"/>
      <c r="V45" s="202">
        <f>IF(E45="","",ProjTvdAtBit(E45,F45,G45,H45,D45,W45,X45))</f>
        <v>1002.413675891179</v>
      </c>
      <c r="W45" s="343">
        <f>IF(E45="","",ProjIncAtBit(F45,J45,C45,M45,AJ45,AK45,AI45))</f>
        <v>0.71</v>
      </c>
      <c r="X45" s="454">
        <f>IF(E45="","",ProjAzmAtBit(F45,G45,J45,C45,M45,AJ45,AK45,N45,O45,AI45))</f>
        <v>19.55</v>
      </c>
      <c r="Y45" s="623"/>
      <c r="Z45" s="625">
        <v>28.74</v>
      </c>
      <c r="AA45" s="510" t="str">
        <f t="shared" si="20"/>
        <v/>
      </c>
      <c r="AB45" s="518" t="str">
        <f t="shared" si="21"/>
        <v/>
      </c>
      <c r="AC45" s="508"/>
      <c r="AD45" s="513"/>
      <c r="AE45" s="514"/>
      <c r="AI45" s="206">
        <f>IF(E45="","",ProjRollingMotorOut($Q$13:Q45,$M$13:M45))</f>
        <v>7.0056571465612745</v>
      </c>
      <c r="AJ45" s="451">
        <f>IF(OR(E45="",D45=""),0,ProjSlideMetersBetween(E45,D45,$R$13:$R$305,$S$13:$S$305))</f>
        <v>0</v>
      </c>
      <c r="AK45" s="451" t="str">
        <f>IF(U45="","",ProjParseTF(U45))</f>
        <v/>
      </c>
      <c r="AL45" s="218">
        <f>IF(E45="","",ProjCumN(AL44,E44,F44,G44,E45,F45,G45,FALSE))</f>
        <v>-1.7459735621195382</v>
      </c>
      <c r="AM45" s="330">
        <f>IF(E45="","",ProjCumE(AM44,E44,F44,G44,E45,F45,G45,FALSE))</f>
        <v>-1.0029199990630207</v>
      </c>
      <c r="AN45" s="329">
        <f t="shared" si="18"/>
        <v>19.55</v>
      </c>
      <c r="AO45" s="329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4">
        <f t="shared" si="12"/>
        <v>28.810000000000173</v>
      </c>
      <c r="D46" s="27">
        <v>1031.3800000000001</v>
      </c>
      <c r="E46" s="335">
        <f t="shared" si="13"/>
        <v>1014.38</v>
      </c>
      <c r="F46" s="13">
        <v>0.98</v>
      </c>
      <c r="G46" s="7">
        <v>0.31</v>
      </c>
      <c r="H46" s="336">
        <f t="shared" si="3"/>
        <v>1014.2218480195692</v>
      </c>
      <c r="I46" s="336">
        <f t="shared" si="14"/>
        <v>241.97184801956917</v>
      </c>
      <c r="J46" s="337">
        <f t="shared" si="15"/>
        <v>0.40412878776835304</v>
      </c>
      <c r="K46" s="338">
        <f t="shared" si="16"/>
        <v>0.28115237764665102</v>
      </c>
      <c r="L46" s="338">
        <f t="shared" si="17"/>
        <v>-20.034710170079876</v>
      </c>
      <c r="M46" s="338" t="str">
        <f t="shared" si="4"/>
        <v/>
      </c>
      <c r="N46" s="339">
        <f t="shared" si="5"/>
        <v>45.916979509099079</v>
      </c>
      <c r="O46" s="340" t="str">
        <f t="shared" si="6"/>
        <v>Mag</v>
      </c>
      <c r="P46" s="341" t="str">
        <f t="shared" si="7"/>
        <v/>
      </c>
      <c r="Q46" s="342" t="str">
        <f t="shared" si="8"/>
        <v/>
      </c>
      <c r="R46" s="10" t="str">
        <f t="shared" si="0"/>
        <v/>
      </c>
      <c r="S46" s="336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3">
        <f>IF(E46="","",ProjIncAtBit(F46,J46,C46,M46,AJ46,AK46,AI46))</f>
        <v>0.98</v>
      </c>
      <c r="X46" s="454">
        <f>IF(E46="","",ProjAzmAtBit(F46,G46,J46,C46,M46,AJ46,AK46,N46,O46,AI46))</f>
        <v>0.31</v>
      </c>
      <c r="Y46" s="623"/>
      <c r="Z46" s="625">
        <v>28.81</v>
      </c>
      <c r="AA46" s="510" t="str">
        <f t="shared" si="20"/>
        <v/>
      </c>
      <c r="AB46" s="518" t="str">
        <f t="shared" si="21"/>
        <v/>
      </c>
      <c r="AC46" s="508"/>
      <c r="AD46" s="513"/>
      <c r="AE46" s="514"/>
      <c r="AI46" s="206">
        <f>IF(E46="","",ProjRollingMotorOut($Q$13:Q46,$M$13:M46))</f>
        <v>7.0056571465612745</v>
      </c>
      <c r="AJ46" s="451">
        <f>IF(OR(E46="",D46=""),0,ProjSlideMetersBetween(E46,D46,$R$13:$R$305,$S$13:$S$305))</f>
        <v>0</v>
      </c>
      <c r="AK46" s="451" t="str">
        <f>IF(U46="","",ProjParseTF(U46))</f>
        <v/>
      </c>
      <c r="AL46" s="218">
        <f>IF(E46="","",ProjCumN(AL45,E45,F45,G45,E46,F46,G46,FALSE))</f>
        <v>-1.3313919046156597</v>
      </c>
      <c r="AM46" s="330">
        <f>IF(E46="","",ProjCumE(AM45,E45,F45,G45,E46,F46,G46,FALSE))</f>
        <v>-0.94185546994892388</v>
      </c>
      <c r="AN46" s="329">
        <f t="shared" si="18"/>
        <v>0.31</v>
      </c>
      <c r="AO46" s="329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4">
        <f t="shared" si="12"/>
        <v>28.6099999999999</v>
      </c>
      <c r="D47" s="27">
        <v>1059.99</v>
      </c>
      <c r="E47" s="335">
        <f t="shared" si="13"/>
        <v>1042.99</v>
      </c>
      <c r="F47" s="13">
        <v>0.95</v>
      </c>
      <c r="G47" s="7">
        <v>359.83</v>
      </c>
      <c r="H47" s="336">
        <f t="shared" si="3"/>
        <v>1042.8277902539537</v>
      </c>
      <c r="I47" s="336">
        <f t="shared" si="14"/>
        <v>270.57779025395371</v>
      </c>
      <c r="J47" s="337">
        <f t="shared" si="15"/>
        <v>3.2579343994251407E-2</v>
      </c>
      <c r="K47" s="338">
        <f t="shared" si="16"/>
        <v>-3.1457532331352692E-2</v>
      </c>
      <c r="L47" s="338">
        <f t="shared" si="17"/>
        <v>-0.50332051730165928</v>
      </c>
      <c r="M47" s="338" t="str">
        <f t="shared" si="4"/>
        <v/>
      </c>
      <c r="N47" s="339">
        <f t="shared" si="5"/>
        <v>164.92072157655073</v>
      </c>
      <c r="O47" s="340" t="str">
        <f t="shared" si="6"/>
        <v>Mag</v>
      </c>
      <c r="P47" s="341" t="str">
        <f t="shared" si="7"/>
        <v/>
      </c>
      <c r="Q47" s="342" t="str">
        <f t="shared" si="8"/>
        <v/>
      </c>
      <c r="R47" s="10" t="str">
        <f t="shared" si="0"/>
        <v/>
      </c>
      <c r="S47" s="336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3">
        <f>IF(E47="","",ProjIncAtBit(F47,J47,C47,M47,AJ47,AK47,AI47))</f>
        <v>0.95</v>
      </c>
      <c r="X47" s="454">
        <f>IF(E47="","",ProjAzmAtBit(F47,G47,J47,C47,M47,AJ47,AK47,N47,O47,AI47))</f>
        <v>359.83</v>
      </c>
      <c r="Y47" s="623"/>
      <c r="Z47" s="625">
        <v>28.61</v>
      </c>
      <c r="AA47" s="510" t="str">
        <f t="shared" si="20"/>
        <v/>
      </c>
      <c r="AB47" s="518" t="str">
        <f t="shared" si="21"/>
        <v/>
      </c>
      <c r="AC47" s="508"/>
      <c r="AD47" s="513"/>
      <c r="AE47" s="514"/>
      <c r="AI47" s="206">
        <f>IF(E47="","",ProjRollingMotorOut($Q$13:Q47,$M$13:M47))</f>
        <v>7.0056571465612745</v>
      </c>
      <c r="AJ47" s="451">
        <f>IF(OR(E47="",D47=""),0,ProjSlideMetersBetween(E47,D47,$R$13:$R$305,$S$13:$S$305))</f>
        <v>0</v>
      </c>
      <c r="AK47" s="451" t="str">
        <f>IF(U47="","",ProjParseTF(U47))</f>
        <v/>
      </c>
      <c r="AL47" s="218">
        <f>IF(E47="","",ProjCumN(AL46,E46,F46,G46,E47,F47,G47,FALSE))</f>
        <v>-0.84955747096335821</v>
      </c>
      <c r="AM47" s="330">
        <f>IF(E47="","",ProjCumE(AM46,E46,F46,G46,E47,F47,G47,FALSE))</f>
        <v>-0.94123542798584992</v>
      </c>
      <c r="AN47" s="329">
        <f t="shared" si="18"/>
        <v>359.83</v>
      </c>
      <c r="AO47" s="329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4">
        <f t="shared" si="12"/>
        <v>28.769999999999982</v>
      </c>
      <c r="D48" s="27">
        <v>1088.76</v>
      </c>
      <c r="E48" s="335">
        <f t="shared" si="13"/>
        <v>1071.76</v>
      </c>
      <c r="F48" s="13">
        <v>0.96</v>
      </c>
      <c r="G48" s="7">
        <v>344.4</v>
      </c>
      <c r="H48" s="336">
        <f t="shared" si="3"/>
        <v>1071.5937939244438</v>
      </c>
      <c r="I48" s="336">
        <f t="shared" si="14"/>
        <v>299.34379392444384</v>
      </c>
      <c r="J48" s="337">
        <f t="shared" si="15"/>
        <v>0.26755881072848281</v>
      </c>
      <c r="K48" s="338">
        <f t="shared" si="16"/>
        <v>1.0427528675703875E-2</v>
      </c>
      <c r="L48" s="338">
        <f t="shared" si="17"/>
        <v>-16.089676746611069</v>
      </c>
      <c r="M48" s="338" t="str">
        <f t="shared" si="4"/>
        <v/>
      </c>
      <c r="N48" s="339">
        <f t="shared" si="5"/>
        <v>87.766454674676382</v>
      </c>
      <c r="O48" s="340" t="str">
        <f t="shared" si="6"/>
        <v>Mag</v>
      </c>
      <c r="P48" s="341" t="str">
        <f t="shared" si="7"/>
        <v/>
      </c>
      <c r="Q48" s="342" t="str">
        <f t="shared" si="8"/>
        <v/>
      </c>
      <c r="R48" s="10" t="str">
        <f t="shared" si="0"/>
        <v/>
      </c>
      <c r="S48" s="336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3">
        <f>IF(E48="","",ProjIncAtBit(F48,J48,C48,M48,AJ48,AK48,AI48))</f>
        <v>0.96</v>
      </c>
      <c r="X48" s="454">
        <f>IF(E48="","",ProjAzmAtBit(F48,G48,J48,C48,M48,AJ48,AK48,N48,O48,AI48))</f>
        <v>344.4</v>
      </c>
      <c r="Y48" s="623"/>
      <c r="Z48" s="625">
        <v>28.77</v>
      </c>
      <c r="AA48" s="510" t="str">
        <f t="shared" si="20"/>
        <v/>
      </c>
      <c r="AB48" s="518" t="str">
        <f t="shared" si="21"/>
        <v/>
      </c>
      <c r="AC48" s="508"/>
      <c r="AD48" s="513"/>
      <c r="AE48" s="514"/>
      <c r="AI48" s="206">
        <f>IF(E48="","",ProjRollingMotorOut($Q$13:Q48,$M$13:M48))</f>
        <v>7.0056571465612745</v>
      </c>
      <c r="AJ48" s="451">
        <f>IF(OR(E48="",D48=""),0,ProjSlideMetersBetween(E48,D48,$R$13:$R$305,$S$13:$S$305))</f>
        <v>0</v>
      </c>
      <c r="AK48" s="451" t="str">
        <f>IF(U48="","",ProjParseTF(U48))</f>
        <v/>
      </c>
      <c r="AL48" s="218">
        <f>IF(E48="","",ProjCumN(AL47,E47,F47,G47,E48,F48,G48,FALSE))</f>
        <v>-0.37892287189114771</v>
      </c>
      <c r="AM48" s="330">
        <f>IF(E48="","",ProjCumE(AM47,E47,F47,G47,E48,F48,G48,FALSE))</f>
        <v>-1.0067560105197542</v>
      </c>
      <c r="AN48" s="329">
        <f t="shared" si="18"/>
        <v>344.4</v>
      </c>
      <c r="AO48" s="329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4">
        <f t="shared" si="12"/>
        <v>28.700000000000045</v>
      </c>
      <c r="D49" s="27">
        <v>1117.46</v>
      </c>
      <c r="E49" s="335">
        <f t="shared" si="13"/>
        <v>1100.46</v>
      </c>
      <c r="F49" s="13">
        <v>1.1499999999999999</v>
      </c>
      <c r="G49" s="7">
        <v>337.36</v>
      </c>
      <c r="H49" s="336">
        <f t="shared" si="3"/>
        <v>1100.2889287402741</v>
      </c>
      <c r="I49" s="336">
        <f t="shared" si="14"/>
        <v>328.03892874027406</v>
      </c>
      <c r="J49" s="337">
        <f t="shared" si="15"/>
        <v>0.24006480053422588</v>
      </c>
      <c r="K49" s="338">
        <f t="shared" si="16"/>
        <v>0.1986062717770031</v>
      </c>
      <c r="L49" s="338">
        <f t="shared" si="17"/>
        <v>-7.358885017421553</v>
      </c>
      <c r="M49" s="338" t="str">
        <f t="shared" si="4"/>
        <v/>
      </c>
      <c r="N49" s="339">
        <f t="shared" si="5"/>
        <v>34.177345102443049</v>
      </c>
      <c r="O49" s="340" t="str">
        <f t="shared" si="6"/>
        <v>Mag</v>
      </c>
      <c r="P49" s="341" t="str">
        <f t="shared" si="7"/>
        <v/>
      </c>
      <c r="Q49" s="342" t="str">
        <f t="shared" si="8"/>
        <v/>
      </c>
      <c r="R49" s="10" t="str">
        <f t="shared" si="0"/>
        <v/>
      </c>
      <c r="S49" s="336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3">
        <f>IF(E49="","",ProjIncAtBit(F49,J49,C49,M49,AJ49,AK49,AI49))</f>
        <v>1.1499999999999999</v>
      </c>
      <c r="X49" s="454">
        <f>IF(E49="","",ProjAzmAtBit(F49,G49,J49,C49,M49,AJ49,AK49,N49,O49,AI49))</f>
        <v>337.36</v>
      </c>
      <c r="Y49" s="623"/>
      <c r="Z49" s="625">
        <v>28.7</v>
      </c>
      <c r="AA49" s="510" t="str">
        <f t="shared" si="20"/>
        <v/>
      </c>
      <c r="AB49" s="518" t="str">
        <f t="shared" si="21"/>
        <v/>
      </c>
      <c r="AC49" s="508"/>
      <c r="AD49" s="513"/>
      <c r="AE49" s="514"/>
      <c r="AI49" s="206">
        <f>IF(E49="","",ProjRollingMotorOut($Q$13:Q49,$M$13:M49))</f>
        <v>7.0056571465612745</v>
      </c>
      <c r="AJ49" s="451">
        <f>IF(OR(E49="",D49=""),0,ProjSlideMetersBetween(E49,D49,$R$13:$R$305,$S$13:$S$305))</f>
        <v>0</v>
      </c>
      <c r="AK49" s="451" t="str">
        <f>IF(U49="","",ProjParseTF(U49))</f>
        <v/>
      </c>
      <c r="AL49" s="218">
        <f>IF(E49="","",ProjCumN(AL48,E48,F48,G48,E49,F49,G49,FALSE))</f>
        <v>0.118457003955799</v>
      </c>
      <c r="AM49" s="330">
        <f>IF(E49="","",ProjCumE(AM48,E48,F48,G48,E49,F49,G49,FALSE))</f>
        <v>-1.1822754186861799</v>
      </c>
      <c r="AN49" s="329">
        <f t="shared" si="18"/>
        <v>337.36</v>
      </c>
      <c r="AO49" s="329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4">
        <f t="shared" si="12"/>
        <v>28.660000000000082</v>
      </c>
      <c r="D50" s="27">
        <v>1146.1200000000001</v>
      </c>
      <c r="E50" s="335">
        <f t="shared" si="13"/>
        <v>1129.1199999999999</v>
      </c>
      <c r="F50" s="13">
        <v>1.02</v>
      </c>
      <c r="G50" s="7">
        <v>338.58</v>
      </c>
      <c r="H50" s="336">
        <f t="shared" si="3"/>
        <v>1128.9437901093795</v>
      </c>
      <c r="I50" s="336">
        <f t="shared" si="14"/>
        <v>356.69379010937951</v>
      </c>
      <c r="J50" s="337">
        <f t="shared" si="15"/>
        <v>0.13820237739072302</v>
      </c>
      <c r="K50" s="338">
        <f t="shared" si="16"/>
        <v>-0.13607815771109619</v>
      </c>
      <c r="L50" s="338">
        <f t="shared" si="17"/>
        <v>1.2770411723656419</v>
      </c>
      <c r="M50" s="338" t="str">
        <f t="shared" si="4"/>
        <v/>
      </c>
      <c r="N50" s="339">
        <f t="shared" si="5"/>
        <v>169.94140242583404</v>
      </c>
      <c r="O50" s="340" t="str">
        <f t="shared" si="6"/>
        <v>Mag</v>
      </c>
      <c r="P50" s="341" t="str">
        <f t="shared" si="7"/>
        <v/>
      </c>
      <c r="Q50" s="342" t="str">
        <f t="shared" si="8"/>
        <v/>
      </c>
      <c r="R50" s="10" t="str">
        <f t="shared" si="0"/>
        <v/>
      </c>
      <c r="S50" s="336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3">
        <f>IF(E50="","",ProjIncAtBit(F50,J50,C50,M50,AJ50,AK50,AI50))</f>
        <v>1.02</v>
      </c>
      <c r="X50" s="454">
        <f>IF(E50="","",ProjAzmAtBit(F50,G50,J50,C50,M50,AJ50,AK50,N50,O50,AI50))</f>
        <v>338.58</v>
      </c>
      <c r="Y50" s="623"/>
      <c r="Z50" s="625">
        <v>28.66</v>
      </c>
      <c r="AA50" s="510" t="str">
        <f t="shared" si="20"/>
        <v/>
      </c>
      <c r="AB50" s="518" t="str">
        <f t="shared" si="21"/>
        <v/>
      </c>
      <c r="AC50" s="508"/>
      <c r="AD50" s="513"/>
      <c r="AE50" s="514"/>
      <c r="AI50" s="206">
        <f>IF(E50="","",ProjRollingMotorOut($Q$13:Q50,$M$13:M50))</f>
        <v>7.0056571465612745</v>
      </c>
      <c r="AJ50" s="451">
        <f>IF(OR(E50="",D50=""),0,ProjSlideMetersBetween(E50,D50,$R$13:$R$305,$S$13:$S$305))</f>
        <v>0</v>
      </c>
      <c r="AK50" s="451" t="str">
        <f>IF(U50="","",ProjParseTF(U50))</f>
        <v/>
      </c>
      <c r="AL50" s="218">
        <f>IF(E50="","",ProjCumN(AL49,E49,F49,G49,E50,F50,G50,FALSE))</f>
        <v>0.62137185794293925</v>
      </c>
      <c r="AM50" s="330">
        <f>IF(E50="","",ProjCumE(AM49,E49,F49,G49,E50,F50,G50,FALSE))</f>
        <v>-1.3861459323657419</v>
      </c>
      <c r="AN50" s="329">
        <f t="shared" si="18"/>
        <v>338.58</v>
      </c>
      <c r="AO50" s="329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4">
        <f t="shared" si="12"/>
        <v>28.779999999999973</v>
      </c>
      <c r="D51" s="27">
        <v>1174.9000000000001</v>
      </c>
      <c r="E51" s="335">
        <f t="shared" si="13"/>
        <v>1157.9000000000001</v>
      </c>
      <c r="F51" s="13">
        <v>0.88</v>
      </c>
      <c r="G51" s="7">
        <v>339.69</v>
      </c>
      <c r="H51" s="336">
        <f t="shared" si="3"/>
        <v>1157.7198341411959</v>
      </c>
      <c r="I51" s="336">
        <f t="shared" si="14"/>
        <v>385.46983414119586</v>
      </c>
      <c r="J51" s="337">
        <f t="shared" si="15"/>
        <v>0.14718335001980218</v>
      </c>
      <c r="K51" s="338">
        <f>IF(F51=0," ",SUM(F51-F50)/SUM(E51-E50)*30)</f>
        <v>-0.1459346768589288</v>
      </c>
      <c r="L51" s="338">
        <f t="shared" si="17"/>
        <v>1.1570535093815211</v>
      </c>
      <c r="M51" s="338" t="str">
        <f t="shared" si="4"/>
        <v/>
      </c>
      <c r="N51" s="339">
        <f t="shared" si="5"/>
        <v>172.53138290524072</v>
      </c>
      <c r="O51" s="340" t="str">
        <f t="shared" si="6"/>
        <v>Mag</v>
      </c>
      <c r="P51" s="341" t="str">
        <f t="shared" si="7"/>
        <v/>
      </c>
      <c r="Q51" s="342" t="str">
        <f t="shared" si="8"/>
        <v/>
      </c>
      <c r="R51" s="10" t="str">
        <f t="shared" si="0"/>
        <v/>
      </c>
      <c r="S51" s="336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3">
        <f>IF(E51="","",ProjIncAtBit(F51,J51,C51,M51,AJ51,AK51,AI51))</f>
        <v>0.88</v>
      </c>
      <c r="X51" s="454">
        <f>IF(E51="","",ProjAzmAtBit(F51,G51,J51,C51,M51,AJ51,AK51,N51,O51,AI51))</f>
        <v>339.69</v>
      </c>
      <c r="Y51" s="623"/>
      <c r="Z51" s="625">
        <v>28.78</v>
      </c>
      <c r="AA51" s="510" t="str">
        <f t="shared" si="20"/>
        <v/>
      </c>
      <c r="AB51" s="518" t="str">
        <f t="shared" si="21"/>
        <v/>
      </c>
      <c r="AC51" s="508"/>
      <c r="AD51" s="513"/>
      <c r="AE51" s="514"/>
      <c r="AI51" s="206">
        <f>IF(E51="","",ProjRollingMotorOut($Q$13:Q51,$M$13:M51))</f>
        <v>7.0056571465612745</v>
      </c>
      <c r="AJ51" s="451">
        <f>IF(OR(E51="",D51=""),0,ProjSlideMetersBetween(E51,D51,$R$13:$R$305,$S$13:$S$305))</f>
        <v>0</v>
      </c>
      <c r="AK51" s="451" t="str">
        <f>IF(U51="","",ProjParseTF(U51))</f>
        <v/>
      </c>
      <c r="AL51" s="218">
        <f>IF(E51="","",ProjCumN(AL50,E50,F50,G50,E51,F51,G51,FALSE))</f>
        <v>1.0671064909637069</v>
      </c>
      <c r="AM51" s="330">
        <f>IF(E51="","",ProjCumE(AM50,E50,F50,G50,E51,F51,G51,FALSE))</f>
        <v>-1.5564079629651215</v>
      </c>
      <c r="AN51" s="329">
        <f t="shared" si="18"/>
        <v>339.69</v>
      </c>
      <c r="AO51" s="329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4">
        <f t="shared" si="12"/>
        <v>28.740000000000009</v>
      </c>
      <c r="D52" s="27">
        <v>1203.6400000000001</v>
      </c>
      <c r="E52" s="335">
        <f t="shared" si="13"/>
        <v>1186.6400000000001</v>
      </c>
      <c r="F52" s="13">
        <v>0.9</v>
      </c>
      <c r="G52" s="7">
        <v>333.09</v>
      </c>
      <c r="H52" s="336">
        <f t="shared" si="3"/>
        <v>1186.4563669101387</v>
      </c>
      <c r="I52" s="336">
        <f t="shared" si="14"/>
        <v>414.20636691013874</v>
      </c>
      <c r="J52" s="337">
        <f t="shared" si="15"/>
        <v>0.10896372625647679</v>
      </c>
      <c r="K52" s="338">
        <f t="shared" si="16"/>
        <v>2.0876826722338215E-2</v>
      </c>
      <c r="L52" s="338">
        <f t="shared" si="17"/>
        <v>-6.8893528183716288</v>
      </c>
      <c r="M52" s="338" t="str">
        <f t="shared" si="4"/>
        <v/>
      </c>
      <c r="N52" s="339">
        <f t="shared" si="5"/>
        <v>78.954160783028343</v>
      </c>
      <c r="O52" s="340" t="str">
        <f t="shared" si="6"/>
        <v>Mag</v>
      </c>
      <c r="P52" s="341" t="str">
        <f t="shared" si="7"/>
        <v/>
      </c>
      <c r="Q52" s="342" t="str">
        <f t="shared" si="8"/>
        <v/>
      </c>
      <c r="R52" s="10" t="str">
        <f t="shared" si="0"/>
        <v/>
      </c>
      <c r="S52" s="336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3">
        <f>IF(E52="","",ProjIncAtBit(F52,J52,C52,M52,AJ52,AK52,AI52))</f>
        <v>0.9</v>
      </c>
      <c r="X52" s="454">
        <f>IF(E52="","",ProjAzmAtBit(F52,G52,J52,C52,M52,AJ52,AK52,N52,O52,AI52))</f>
        <v>333.09</v>
      </c>
      <c r="Y52" s="623"/>
      <c r="Z52" s="625">
        <v>28.74</v>
      </c>
      <c r="AA52" s="510" t="str">
        <f t="shared" si="20"/>
        <v/>
      </c>
      <c r="AB52" s="518" t="str">
        <f t="shared" si="21"/>
        <v/>
      </c>
      <c r="AC52" s="508"/>
      <c r="AD52" s="513"/>
      <c r="AE52" s="514"/>
      <c r="AI52" s="206">
        <f>IF(E52="","",ProjRollingMotorOut($Q$13:Q52,$M$13:M52))</f>
        <v>7.0056571465612745</v>
      </c>
      <c r="AJ52" s="451">
        <f>IF(OR(E52="",D52=""),0,ProjSlideMetersBetween(E52,D52,$R$13:$R$305,$S$13:$S$305))</f>
        <v>0</v>
      </c>
      <c r="AK52" s="451" t="str">
        <f>IF(U52="","",ProjParseTF(U52))</f>
        <v/>
      </c>
      <c r="AL52" s="218">
        <f>IF(E52="","",ProjCumN(AL51,E51,F51,G51,E52,F52,G52,FALSE))</f>
        <v>1.4753575803034158</v>
      </c>
      <c r="AM52" s="330">
        <f>IF(E52="","",ProjCumE(AM51,E51,F51,G51,E52,F52,G52,FALSE))</f>
        <v>-1.7351684239971503</v>
      </c>
      <c r="AN52" s="329">
        <f t="shared" si="18"/>
        <v>333.09</v>
      </c>
      <c r="AO52" s="329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4">
        <f t="shared" si="12"/>
        <v>28.720000000000027</v>
      </c>
      <c r="D53" s="27">
        <v>1232.3600000000001</v>
      </c>
      <c r="E53" s="335">
        <f t="shared" si="13"/>
        <v>1215.3599999999999</v>
      </c>
      <c r="F53" s="13">
        <v>0.98</v>
      </c>
      <c r="G53" s="9">
        <v>336.18</v>
      </c>
      <c r="H53" s="336">
        <f t="shared" si="3"/>
        <v>1215.1725018599202</v>
      </c>
      <c r="I53" s="336">
        <f t="shared" si="14"/>
        <v>442.9225018599202</v>
      </c>
      <c r="J53" s="337">
        <f t="shared" si="15"/>
        <v>9.8900597917050706E-2</v>
      </c>
      <c r="K53" s="338">
        <f t="shared" si="16"/>
        <v>8.3565459610028398E-2</v>
      </c>
      <c r="L53" s="338">
        <f t="shared" si="17"/>
        <v>3.2277158774373818</v>
      </c>
      <c r="M53" s="338" t="str">
        <f t="shared" si="4"/>
        <v/>
      </c>
      <c r="N53" s="339">
        <f t="shared" si="5"/>
        <v>32.334071356714809</v>
      </c>
      <c r="O53" s="340" t="str">
        <f t="shared" si="6"/>
        <v>Mag</v>
      </c>
      <c r="P53" s="341" t="str">
        <f t="shared" si="7"/>
        <v/>
      </c>
      <c r="Q53" s="342" t="str">
        <f t="shared" si="8"/>
        <v/>
      </c>
      <c r="R53" s="10" t="str">
        <f t="shared" si="0"/>
        <v/>
      </c>
      <c r="S53" s="336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3">
        <f>IF(E53="","",ProjIncAtBit(F53,J53,C53,M53,AJ53,AK53,AI53))</f>
        <v>0.98</v>
      </c>
      <c r="X53" s="454">
        <f>IF(E53="","",ProjAzmAtBit(F53,G53,J53,C53,M53,AJ53,AK53,N53,O53,AI53))</f>
        <v>336.18</v>
      </c>
      <c r="Y53" s="623"/>
      <c r="Z53" s="625">
        <v>28.72</v>
      </c>
      <c r="AA53" s="510" t="str">
        <f t="shared" si="20"/>
        <v/>
      </c>
      <c r="AB53" s="518" t="str">
        <f t="shared" si="21"/>
        <v/>
      </c>
      <c r="AC53" s="508"/>
      <c r="AD53" s="513"/>
      <c r="AE53" s="514"/>
      <c r="AI53" s="206">
        <f>IF(E53="","",ProjRollingMotorOut($Q$13:Q53,$M$13:M53))</f>
        <v>7.0056571465612745</v>
      </c>
      <c r="AJ53" s="451">
        <f>IF(OR(E53="",D53=""),0,ProjSlideMetersBetween(E53,D53,$R$13:$R$305,$S$13:$S$305))</f>
        <v>0</v>
      </c>
      <c r="AK53" s="451" t="str">
        <f>IF(U53="","",ProjParseTF(U53))</f>
        <v/>
      </c>
      <c r="AL53" s="218">
        <f>IF(E53="","",ProjCumN(AL52,E52,F52,G52,E53,F53,G53,FALSE))</f>
        <v>1.9011749084629987</v>
      </c>
      <c r="AM53" s="330">
        <f>IF(E53="","",ProjCumE(AM52,E52,F52,G52,E53,F53,G53,FALSE))</f>
        <v>-1.9364444907832929</v>
      </c>
      <c r="AN53" s="329">
        <f t="shared" si="18"/>
        <v>336.18</v>
      </c>
      <c r="AO53" s="329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4">
        <f t="shared" si="12"/>
        <v>28.809999999999945</v>
      </c>
      <c r="D54" s="27">
        <v>1261.17</v>
      </c>
      <c r="E54" s="335">
        <f t="shared" si="13"/>
        <v>1244.17</v>
      </c>
      <c r="F54" s="13">
        <v>0.95</v>
      </c>
      <c r="G54" s="9">
        <v>340.51</v>
      </c>
      <c r="H54" s="336">
        <f t="shared" si="3"/>
        <v>1243.9784157282397</v>
      </c>
      <c r="I54" s="336">
        <f t="shared" si="14"/>
        <v>471.72841572823972</v>
      </c>
      <c r="J54" s="337">
        <f t="shared" si="15"/>
        <v>8.208585104236342E-2</v>
      </c>
      <c r="K54" s="338">
        <f t="shared" si="16"/>
        <v>-3.1239153071849889E-2</v>
      </c>
      <c r="L54" s="338">
        <f t="shared" si="17"/>
        <v>4.5088510933703141</v>
      </c>
      <c r="M54" s="338" t="str">
        <f t="shared" si="4"/>
        <v/>
      </c>
      <c r="N54" s="339">
        <f t="shared" si="5"/>
        <v>112.36879854703064</v>
      </c>
      <c r="O54" s="340" t="str">
        <f t="shared" si="6"/>
        <v>Mag</v>
      </c>
      <c r="P54" s="341" t="str">
        <f t="shared" si="7"/>
        <v/>
      </c>
      <c r="Q54" s="342" t="str">
        <f t="shared" si="8"/>
        <v/>
      </c>
      <c r="R54" s="10">
        <f t="shared" si="0"/>
        <v>1261.17</v>
      </c>
      <c r="S54" s="336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43">
        <f>IF(E54="","",ProjIncAtBit(F54,J54,C54,M54,AJ54,AK54,AI54))</f>
        <v>0.95</v>
      </c>
      <c r="X54" s="454">
        <f>IF(E54="","",ProjAzmAtBit(F54,G54,J54,C54,M54,AJ54,AK54,N54,O54,AI54))</f>
        <v>340.51</v>
      </c>
      <c r="Y54" s="623"/>
      <c r="Z54" s="625">
        <v>23.81</v>
      </c>
      <c r="AA54" s="510" t="str">
        <f t="shared" si="20"/>
        <v/>
      </c>
      <c r="AB54" s="518" t="str">
        <f t="shared" si="21"/>
        <v/>
      </c>
      <c r="AC54" s="508"/>
      <c r="AD54" s="513"/>
      <c r="AE54" s="514"/>
      <c r="AI54" s="206">
        <f>IF(E54="","",ProjRollingMotorOut($Q$13:Q54,$M$13:M54))</f>
        <v>7.0056571465612745</v>
      </c>
      <c r="AJ54" s="451">
        <f>IF(OR(E54="",D54=""),0,ProjSlideMetersBetween(E54,D54,$R$13:$R$305,$S$13:$S$305))</f>
        <v>0</v>
      </c>
      <c r="AK54" s="451">
        <f>IF(U54="","",ProjParseTF(U54))</f>
        <v>160</v>
      </c>
      <c r="AL54" s="218">
        <f>IF(E54="","",ProjCumN(AL53,E53,F53,G53,E54,F54,G54,FALSE))</f>
        <v>2.3517106813784556</v>
      </c>
      <c r="AM54" s="330">
        <f>IF(E54="","",ProjCumE(AM53,E53,F53,G53,E54,F54,G54,FALSE))</f>
        <v>-2.1156312187323425</v>
      </c>
      <c r="AN54" s="329">
        <f t="shared" si="18"/>
        <v>340.51</v>
      </c>
      <c r="AO54" s="329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4">
        <f t="shared" si="12"/>
        <v>28.7800000000002</v>
      </c>
      <c r="D55" s="27">
        <v>1289.9500000000003</v>
      </c>
      <c r="E55" s="335">
        <f t="shared" si="13"/>
        <v>1272.95</v>
      </c>
      <c r="F55" s="13">
        <v>0.24</v>
      </c>
      <c r="G55" s="9">
        <v>220.05</v>
      </c>
      <c r="H55" s="336">
        <f t="shared" si="3"/>
        <v>1272.7568638931864</v>
      </c>
      <c r="I55" s="336">
        <f t="shared" si="14"/>
        <v>500.50686389318639</v>
      </c>
      <c r="J55" s="337">
        <f t="shared" si="15"/>
        <v>1.1377153093241623</v>
      </c>
      <c r="K55" s="338">
        <f t="shared" si="16"/>
        <v>-0.74009728978457323</v>
      </c>
      <c r="L55" s="338">
        <f t="shared" si="17"/>
        <v>-125.56636553161928</v>
      </c>
      <c r="M55" s="338">
        <f t="shared" si="4"/>
        <v>5</v>
      </c>
      <c r="N55" s="339">
        <f t="shared" si="5"/>
        <v>130.58020423679054</v>
      </c>
      <c r="O55" s="340" t="str">
        <f t="shared" si="6"/>
        <v>Mag</v>
      </c>
      <c r="P55" s="341">
        <f t="shared" si="7"/>
        <v>-0.14199999999999999</v>
      </c>
      <c r="Q55" s="342">
        <f t="shared" si="8"/>
        <v>6.5486893204699239</v>
      </c>
      <c r="R55" s="10" t="str">
        <f t="shared" si="0"/>
        <v/>
      </c>
      <c r="S55" s="336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3">
        <f>IF(E55="","",ProjIncAtBit(F55,J55,C55,M55,AJ55,AK55,AI55))</f>
        <v>0.24</v>
      </c>
      <c r="X55" s="454">
        <f>IF(E55="","",ProjAzmAtBit(F55,G55,J55,C55,M55,AJ55,AK55,N55,O55,AI55))</f>
        <v>220.05</v>
      </c>
      <c r="Y55" s="623"/>
      <c r="Z55" s="625">
        <v>28.78</v>
      </c>
      <c r="AA55" s="510" t="str">
        <f t="shared" si="20"/>
        <v/>
      </c>
      <c r="AB55" s="518" t="str">
        <f t="shared" si="21"/>
        <v/>
      </c>
      <c r="AC55" s="508"/>
      <c r="AD55" s="513"/>
      <c r="AE55" s="514"/>
      <c r="AI55" s="206">
        <f>IF(E55="","",ProjRollingMotorOut($Q$13:Q55,$M$13:M55))</f>
        <v>8.0426431759290953</v>
      </c>
      <c r="AJ55" s="451">
        <f>IF(OR(E55="",D55=""),0,ProjSlideMetersBetween(E55,D55,$R$13:$R$305,$S$13:$S$305))</f>
        <v>0</v>
      </c>
      <c r="AK55" s="451" t="str">
        <f>IF(U55="","",ProjParseTF(U55))</f>
        <v/>
      </c>
      <c r="AL55" s="218">
        <f>IF(E55="","",ProjCumN(AL54,E54,F54,G54,E55,F55,G55,FALSE))</f>
        <v>2.5304887873092916</v>
      </c>
      <c r="AM55" s="330">
        <f>IF(E55="","",ProjCumE(AM54,E54,F54,G54,E55,F55,G55,FALSE))</f>
        <v>-2.2340218991579266</v>
      </c>
      <c r="AN55" s="329">
        <f t="shared" si="18"/>
        <v>220.05</v>
      </c>
      <c r="AO55" s="329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4">
        <f t="shared" si="12"/>
        <v>28.649999999999636</v>
      </c>
      <c r="D56" s="27">
        <v>1318.6</v>
      </c>
      <c r="E56" s="335">
        <f t="shared" si="13"/>
        <v>1301.5999999999999</v>
      </c>
      <c r="F56" s="13">
        <v>0.2</v>
      </c>
      <c r="G56" s="9">
        <v>258.38</v>
      </c>
      <c r="H56" s="336">
        <f t="shared" si="3"/>
        <v>1301.4066526930501</v>
      </c>
      <c r="I56" s="336">
        <f t="shared" si="14"/>
        <v>529.15665269305009</v>
      </c>
      <c r="J56" s="337">
        <f t="shared" si="15"/>
        <v>0.15634227517462645</v>
      </c>
      <c r="K56" s="338">
        <f t="shared" si="16"/>
        <v>-4.1884816753926878E-2</v>
      </c>
      <c r="L56" s="338">
        <f t="shared" si="17"/>
        <v>40.136125654450431</v>
      </c>
      <c r="M56" s="338" t="str">
        <f t="shared" si="4"/>
        <v/>
      </c>
      <c r="N56" s="339">
        <f t="shared" si="5"/>
        <v>105.53961709294678</v>
      </c>
      <c r="O56" s="340" t="str">
        <f t="shared" si="6"/>
        <v>Mag</v>
      </c>
      <c r="P56" s="341" t="str">
        <f t="shared" si="7"/>
        <v/>
      </c>
      <c r="Q56" s="342" t="str">
        <f t="shared" si="8"/>
        <v/>
      </c>
      <c r="R56" s="10" t="str">
        <f t="shared" si="0"/>
        <v/>
      </c>
      <c r="S56" s="336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3">
        <f>IF(E56="","",ProjIncAtBit(F56,J56,C56,M56,AJ56,AK56,AI56))</f>
        <v>0.2</v>
      </c>
      <c r="X56" s="454">
        <f>IF(E56="","",ProjAzmAtBit(F56,G56,J56,C56,M56,AJ56,AK56,N56,O56,AI56))</f>
        <v>258.38</v>
      </c>
      <c r="Y56" s="623"/>
      <c r="Z56" s="625">
        <v>28.65</v>
      </c>
      <c r="AA56" s="510" t="str">
        <f t="shared" si="20"/>
        <v/>
      </c>
      <c r="AB56" s="518" t="str">
        <f t="shared" si="21"/>
        <v/>
      </c>
      <c r="AC56" s="508"/>
      <c r="AD56" s="513"/>
      <c r="AE56" s="514"/>
      <c r="AI56" s="206">
        <f>IF(E56="","",ProjRollingMotorOut($Q$13:Q56,$M$13:M56))</f>
        <v>8.0426431759290953</v>
      </c>
      <c r="AJ56" s="451">
        <f>IF(OR(E56="",D56=""),0,ProjSlideMetersBetween(E56,D56,$R$13:$R$305,$S$13:$S$305))</f>
        <v>0</v>
      </c>
      <c r="AK56" s="451" t="str">
        <f>IF(U56="","",ProjParseTF(U56))</f>
        <v/>
      </c>
      <c r="AL56" s="218">
        <f>IF(E56="","",ProjCumN(AL55,E55,F55,G55,E56,F56,G56,FALSE))</f>
        <v>2.4744848002874971</v>
      </c>
      <c r="AM56" s="330">
        <f>IF(E56="","",ProjCumE(AM55,E55,F55,G55,E56,F56,G56,FALSE))</f>
        <v>-2.3216107897143905</v>
      </c>
      <c r="AN56" s="329">
        <f t="shared" si="18"/>
        <v>258.38</v>
      </c>
      <c r="AO56" s="329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4">
        <f t="shared" si="12"/>
        <v>28.840000000000146</v>
      </c>
      <c r="D57" s="27">
        <v>1347.44</v>
      </c>
      <c r="E57" s="335">
        <f t="shared" si="13"/>
        <v>1330.44</v>
      </c>
      <c r="F57" s="13">
        <v>0.22</v>
      </c>
      <c r="G57" s="9">
        <v>281.24</v>
      </c>
      <c r="H57" s="336">
        <f t="shared" si="3"/>
        <v>1330.2464589803483</v>
      </c>
      <c r="I57" s="336">
        <f t="shared" si="14"/>
        <v>557.99645898034828</v>
      </c>
      <c r="J57" s="337">
        <f t="shared" si="15"/>
        <v>8.894820949328372E-2</v>
      </c>
      <c r="K57" s="338">
        <f t="shared" si="16"/>
        <v>2.0804438280166319E-2</v>
      </c>
      <c r="L57" s="338">
        <f t="shared" si="17"/>
        <v>23.77947295423013</v>
      </c>
      <c r="M57" s="338" t="str">
        <f t="shared" si="4"/>
        <v/>
      </c>
      <c r="N57" s="339">
        <f t="shared" si="5"/>
        <v>76.473572594279631</v>
      </c>
      <c r="O57" s="340" t="str">
        <f t="shared" si="6"/>
        <v>Mag</v>
      </c>
      <c r="P57" s="341" t="str">
        <f t="shared" si="7"/>
        <v/>
      </c>
      <c r="Q57" s="342" t="str">
        <f t="shared" si="8"/>
        <v/>
      </c>
      <c r="R57" s="10" t="str">
        <f t="shared" si="0"/>
        <v/>
      </c>
      <c r="S57" s="336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3">
        <f>IF(E57="","",ProjIncAtBit(F57,J57,C57,M57,AJ57,AK57,AI57))</f>
        <v>0.22</v>
      </c>
      <c r="X57" s="454">
        <f>IF(E57="","",ProjAzmAtBit(F57,G57,J57,C57,M57,AJ57,AK57,N57,O57,AI57))</f>
        <v>281.24</v>
      </c>
      <c r="Y57" s="623"/>
      <c r="Z57" s="625">
        <v>28.84</v>
      </c>
      <c r="AA57" s="510" t="str">
        <f t="shared" si="20"/>
        <v/>
      </c>
      <c r="AB57" s="518" t="str">
        <f t="shared" si="21"/>
        <v/>
      </c>
      <c r="AC57" s="508"/>
      <c r="AD57" s="513"/>
      <c r="AE57" s="514"/>
      <c r="AI57" s="206">
        <f>IF(E57="","",ProjRollingMotorOut($Q$13:Q57,$M$13:M57))</f>
        <v>8.0426431759290953</v>
      </c>
      <c r="AJ57" s="451">
        <f>IF(OR(E57="",D57=""),0,ProjSlideMetersBetween(E57,D57,$R$13:$R$305,$S$13:$S$305))</f>
        <v>0</v>
      </c>
      <c r="AK57" s="451" t="str">
        <f>IF(U57="","",ProjParseTF(U57))</f>
        <v/>
      </c>
      <c r="AL57" s="218">
        <f>IF(E57="","",ProjCumN(AL56,E56,F56,G56,E57,F57,G57,FALSE))</f>
        <v>2.4751387108006182</v>
      </c>
      <c r="AM57" s="330">
        <f>IF(E57="","",ProjCumE(AM56,E56,F56,G56,E57,F57,G57,FALSE))</f>
        <v>-2.4252210623469406</v>
      </c>
      <c r="AN57" s="329">
        <f t="shared" si="18"/>
        <v>281.24</v>
      </c>
      <c r="AO57" s="329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4">
        <f t="shared" si="12"/>
        <v>28.759999999999991</v>
      </c>
      <c r="D58" s="27">
        <v>1376.2</v>
      </c>
      <c r="E58" s="335">
        <f t="shared" si="13"/>
        <v>1359.2</v>
      </c>
      <c r="F58" s="13">
        <v>0.18</v>
      </c>
      <c r="G58" s="9">
        <v>266.62</v>
      </c>
      <c r="H58" s="336">
        <f t="shared" si="3"/>
        <v>1359.0062837645862</v>
      </c>
      <c r="I58" s="336">
        <f t="shared" si="14"/>
        <v>586.75628376458621</v>
      </c>
      <c r="J58" s="337">
        <f t="shared" si="15"/>
        <v>6.7314470220177072E-2</v>
      </c>
      <c r="K58" s="338">
        <f t="shared" si="16"/>
        <v>-4.1724617524339383E-2</v>
      </c>
      <c r="L58" s="338">
        <f t="shared" si="17"/>
        <v>-15.250347705146044</v>
      </c>
      <c r="M58" s="338" t="str">
        <f t="shared" si="4"/>
        <v/>
      </c>
      <c r="N58" s="339">
        <f t="shared" si="5"/>
        <v>128.3049029175022</v>
      </c>
      <c r="O58" s="340" t="str">
        <f t="shared" si="6"/>
        <v>Mag</v>
      </c>
      <c r="P58" s="341" t="str">
        <f t="shared" si="7"/>
        <v/>
      </c>
      <c r="Q58" s="342" t="str">
        <f t="shared" si="8"/>
        <v/>
      </c>
      <c r="R58" s="10" t="str">
        <f t="shared" si="0"/>
        <v/>
      </c>
      <c r="S58" s="336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3">
        <f>IF(E58="","",ProjIncAtBit(F58,J58,C58,M58,AJ58,AK58,AI58))</f>
        <v>0.18</v>
      </c>
      <c r="X58" s="454">
        <f>IF(E58="","",ProjAzmAtBit(F58,G58,J58,C58,M58,AJ58,AK58,N58,O58,AI58))</f>
        <v>266.62</v>
      </c>
      <c r="Y58" s="623"/>
      <c r="Z58" s="625">
        <v>28.76</v>
      </c>
      <c r="AA58" s="510" t="str">
        <f t="shared" si="20"/>
        <v/>
      </c>
      <c r="AB58" s="518" t="str">
        <f t="shared" si="21"/>
        <v/>
      </c>
      <c r="AC58" s="508"/>
      <c r="AD58" s="513"/>
      <c r="AE58" s="514"/>
      <c r="AI58" s="206">
        <f>IF(E58="","",ProjRollingMotorOut($Q$13:Q58,$M$13:M58))</f>
        <v>8.0426431759290953</v>
      </c>
      <c r="AJ58" s="451">
        <f>IF(OR(E58="",D58=""),0,ProjSlideMetersBetween(E58,D58,$R$13:$R$305,$S$13:$S$305))</f>
        <v>0</v>
      </c>
      <c r="AK58" s="451" t="str">
        <f>IF(U58="","",ProjParseTF(U58))</f>
        <v/>
      </c>
      <c r="AL58" s="218">
        <f>IF(E58="","",ProjCumN(AL57,E57,F57,G57,E58,F58,G58,FALSE))</f>
        <v>2.4832377069720821</v>
      </c>
      <c r="AM58" s="330">
        <f>IF(E58="","",ProjCumE(AM57,E57,F57,G57,E58,F58,G58,FALSE))</f>
        <v>-2.5244745528783898</v>
      </c>
      <c r="AN58" s="329">
        <f t="shared" si="18"/>
        <v>266.62</v>
      </c>
      <c r="AO58" s="329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4">
        <f t="shared" si="12"/>
        <v>28.799999999999955</v>
      </c>
      <c r="D59" s="27">
        <v>1405</v>
      </c>
      <c r="E59" s="335">
        <f t="shared" si="13"/>
        <v>1388</v>
      </c>
      <c r="F59" s="13">
        <v>0.22</v>
      </c>
      <c r="G59" s="9">
        <v>327.36</v>
      </c>
      <c r="H59" s="336">
        <f t="shared" si="3"/>
        <v>1387.8061083051305</v>
      </c>
      <c r="I59" s="336">
        <f t="shared" si="14"/>
        <v>615.55610830513046</v>
      </c>
      <c r="J59" s="337">
        <f t="shared" si="15"/>
        <v>0.21370424845979216</v>
      </c>
      <c r="K59" s="338">
        <f t="shared" si="16"/>
        <v>4.1666666666666741E-2</v>
      </c>
      <c r="L59" s="338">
        <f t="shared" si="17"/>
        <v>63.270833333333442</v>
      </c>
      <c r="M59" s="338" t="str">
        <f t="shared" si="4"/>
        <v/>
      </c>
      <c r="N59" s="339">
        <f t="shared" si="5"/>
        <v>78.756824082158658</v>
      </c>
      <c r="O59" s="340" t="str">
        <f t="shared" si="6"/>
        <v>Mag</v>
      </c>
      <c r="P59" s="341" t="str">
        <f t="shared" si="7"/>
        <v/>
      </c>
      <c r="Q59" s="342" t="str">
        <f t="shared" si="8"/>
        <v/>
      </c>
      <c r="R59" s="10">
        <f t="shared" si="0"/>
        <v>1405</v>
      </c>
      <c r="S59" s="336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43">
        <f>IF(E59="","",ProjIncAtBit(F59,J59,C59,M59,AJ59,AK59,AI59))</f>
        <v>0.22</v>
      </c>
      <c r="X59" s="454">
        <f>IF(E59="","",ProjAzmAtBit(F59,G59,J59,C59,M59,AJ59,AK59,N59,O59,AI59))</f>
        <v>327.36</v>
      </c>
      <c r="Y59" s="623"/>
      <c r="Z59" s="625">
        <v>24.8</v>
      </c>
      <c r="AA59" s="510" t="str">
        <f t="shared" si="20"/>
        <v/>
      </c>
      <c r="AB59" s="518" t="str">
        <f t="shared" si="21"/>
        <v/>
      </c>
      <c r="AC59" s="508"/>
      <c r="AD59" s="513"/>
      <c r="AE59" s="514"/>
      <c r="AI59" s="206">
        <f>IF(E59="","",ProjRollingMotorOut($Q$13:Q59,$M$13:M59))</f>
        <v>8.0426431759290953</v>
      </c>
      <c r="AJ59" s="451">
        <f>IF(OR(E59="",D59=""),0,ProjSlideMetersBetween(E59,D59,$R$13:$R$305,$S$13:$S$305))</f>
        <v>0</v>
      </c>
      <c r="AK59" s="451">
        <f>IF(U59="","",ProjParseTF(U59))</f>
        <v>160</v>
      </c>
      <c r="AL59" s="218">
        <f>IF(E59="","",ProjCumN(AL58,E58,F58,G58,E59,F59,G59,FALSE))</f>
        <v>2.5271305457440718</v>
      </c>
      <c r="AM59" s="330">
        <f>IF(E59="","",ProjCumE(AM58,E58,F58,G58,E59,F59,G59,FALSE))</f>
        <v>-2.5994569682353381</v>
      </c>
      <c r="AN59" s="329">
        <f t="shared" si="18"/>
        <v>327.36</v>
      </c>
      <c r="AO59" s="329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4">
        <f t="shared" si="12"/>
        <v>28.740000000000236</v>
      </c>
      <c r="D60" s="27">
        <v>1433.7400000000002</v>
      </c>
      <c r="E60" s="335">
        <f t="shared" si="13"/>
        <v>1416.74</v>
      </c>
      <c r="F60" s="13">
        <v>0.7</v>
      </c>
      <c r="G60" s="9">
        <v>40.22</v>
      </c>
      <c r="H60" s="336">
        <f t="shared" si="3"/>
        <v>1416.5451820623543</v>
      </c>
      <c r="I60" s="336">
        <f t="shared" si="14"/>
        <v>644.29518206235434</v>
      </c>
      <c r="J60" s="337">
        <f t="shared" si="15"/>
        <v>0.69838203147439315</v>
      </c>
      <c r="K60" s="338">
        <f t="shared" si="16"/>
        <v>0.50104384133611679</v>
      </c>
      <c r="L60" s="338">
        <f t="shared" si="17"/>
        <v>76.054279749478042</v>
      </c>
      <c r="M60" s="338">
        <f t="shared" si="4"/>
        <v>4</v>
      </c>
      <c r="N60" s="339">
        <f t="shared" si="5"/>
        <v>44.156871539662312</v>
      </c>
      <c r="O60" s="340" t="str">
        <f t="shared" si="6"/>
        <v>Mag</v>
      </c>
      <c r="P60" s="341">
        <f t="shared" si="7"/>
        <v>0.12</v>
      </c>
      <c r="Q60" s="342">
        <f t="shared" si="8"/>
        <v>5.0178748961435558</v>
      </c>
      <c r="R60" s="10" t="str">
        <f t="shared" si="0"/>
        <v/>
      </c>
      <c r="S60" s="336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3">
        <f>IF(E60="","",ProjIncAtBit(F60,J60,C60,M60,AJ60,AK60,AI60))</f>
        <v>0.7</v>
      </c>
      <c r="X60" s="454">
        <f>IF(E60="","",ProjAzmAtBit(F60,G60,J60,C60,M60,AJ60,AK60,N60,O60,AI60))</f>
        <v>40.22</v>
      </c>
      <c r="Y60" s="623"/>
      <c r="Z60" s="625">
        <v>28.74</v>
      </c>
      <c r="AA60" s="510" t="str">
        <f t="shared" si="20"/>
        <v/>
      </c>
      <c r="AB60" s="518" t="str">
        <f t="shared" si="21"/>
        <v/>
      </c>
      <c r="AC60" s="508"/>
      <c r="AD60" s="513"/>
      <c r="AE60" s="514"/>
      <c r="AI60" s="206">
        <f>IF(E60="","",ProjRollingMotorOut($Q$13:Q60,$M$13:M60))</f>
        <v>8.2088153194775408</v>
      </c>
      <c r="AJ60" s="451">
        <f>IF(OR(E60="",D60=""),0,ProjSlideMetersBetween(E60,D60,$R$13:$R$305,$S$13:$S$305))</f>
        <v>0</v>
      </c>
      <c r="AK60" s="451" t="str">
        <f>IF(U60="","",ProjParseTF(U60))</f>
        <v/>
      </c>
      <c r="AL60" s="218">
        <f>IF(E60="","",ProjCumN(AL59,E59,F59,G59,E60,F60,G60,FALSE))</f>
        <v>2.7076467490083815</v>
      </c>
      <c r="AM60" s="330">
        <f>IF(E60="","",ProjCumE(AM59,E59,F59,G59,E60,F60,G60,FALSE))</f>
        <v>-2.5158538033216979</v>
      </c>
      <c r="AN60" s="329">
        <f t="shared" si="18"/>
        <v>40.22</v>
      </c>
      <c r="AO60" s="329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4">
        <f t="shared" si="12"/>
        <v>28.8599999999999</v>
      </c>
      <c r="D61" s="27">
        <v>1462.6000000000001</v>
      </c>
      <c r="E61" s="335">
        <f t="shared" si="13"/>
        <v>1445.6</v>
      </c>
      <c r="F61" s="13">
        <v>0.87</v>
      </c>
      <c r="G61" s="9">
        <v>31.07</v>
      </c>
      <c r="H61" s="336">
        <f t="shared" si="3"/>
        <v>1445.4024734080185</v>
      </c>
      <c r="I61" s="336">
        <f t="shared" si="14"/>
        <v>673.15247340801852</v>
      </c>
      <c r="J61" s="337">
        <f t="shared" si="15"/>
        <v>0.2190305309839844</v>
      </c>
      <c r="K61" s="338">
        <f t="shared" si="16"/>
        <v>0.17671517671517736</v>
      </c>
      <c r="L61" s="338">
        <f t="shared" si="17"/>
        <v>-9.5114345114345422</v>
      </c>
      <c r="M61" s="338" t="str">
        <f t="shared" si="4"/>
        <v/>
      </c>
      <c r="N61" s="339">
        <f t="shared" si="5"/>
        <v>36.214954101603887</v>
      </c>
      <c r="O61" s="340" t="str">
        <f t="shared" si="6"/>
        <v>Mag</v>
      </c>
      <c r="P61" s="341" t="str">
        <f t="shared" si="7"/>
        <v/>
      </c>
      <c r="Q61" s="342" t="str">
        <f t="shared" si="8"/>
        <v/>
      </c>
      <c r="R61" s="10" t="str">
        <f t="shared" si="0"/>
        <v/>
      </c>
      <c r="S61" s="336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3">
        <f>IF(E61="","",ProjIncAtBit(F61,J61,C61,M61,AJ61,AK61,AI61))</f>
        <v>0.87</v>
      </c>
      <c r="X61" s="454">
        <f>IF(E61="","",ProjAzmAtBit(F61,G61,J61,C61,M61,AJ61,AK61,N61,O61,AI61))</f>
        <v>31.07</v>
      </c>
      <c r="Y61" s="623"/>
      <c r="Z61" s="625">
        <v>28.86</v>
      </c>
      <c r="AA61" s="510" t="str">
        <f t="shared" si="20"/>
        <v/>
      </c>
      <c r="AB61" s="518" t="str">
        <f t="shared" si="21"/>
        <v/>
      </c>
      <c r="AC61" s="508"/>
      <c r="AD61" s="513"/>
      <c r="AE61" s="514"/>
      <c r="AI61" s="206">
        <f>IF(E61="","",ProjRollingMotorOut($Q$13:Q61,$M$13:M61))</f>
        <v>8.2088153194775408</v>
      </c>
      <c r="AJ61" s="451">
        <f>IF(OR(E61="",D61=""),0,ProjSlideMetersBetween(E61,D61,$R$13:$R$305,$S$13:$S$305))</f>
        <v>0</v>
      </c>
      <c r="AK61" s="451" t="str">
        <f>IF(U61="","",ProjParseTF(U61))</f>
        <v/>
      </c>
      <c r="AL61" s="218">
        <f>IF(E61="","",ProjCumN(AL60,E60,F60,G60,E61,F61,G61,FALSE))</f>
        <v>3.0299270241467204</v>
      </c>
      <c r="AM61" s="330">
        <f>IF(E61="","",ProjCumE(AM60,E60,F60,G60,E61,F61,G61,FALSE))</f>
        <v>-2.288942746573686</v>
      </c>
      <c r="AN61" s="329">
        <f t="shared" si="18"/>
        <v>31.07</v>
      </c>
      <c r="AO61" s="329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4">
        <f t="shared" si="12"/>
        <v>28.830000000000155</v>
      </c>
      <c r="D62" s="27">
        <v>1491.4300000000003</v>
      </c>
      <c r="E62" s="335">
        <f t="shared" si="13"/>
        <v>1474.43</v>
      </c>
      <c r="F62" s="13">
        <v>1.0900000000000001</v>
      </c>
      <c r="G62" s="9">
        <v>93.45</v>
      </c>
      <c r="H62" s="336">
        <f t="shared" si="3"/>
        <v>1474.2282563367044</v>
      </c>
      <c r="I62" s="336">
        <f t="shared" si="14"/>
        <v>701.97825633670436</v>
      </c>
      <c r="J62" s="337">
        <f t="shared" si="15"/>
        <v>1.0741991512277902</v>
      </c>
      <c r="K62" s="338">
        <f t="shared" si="16"/>
        <v>0.22892819979188231</v>
      </c>
      <c r="L62" s="338">
        <f t="shared" si="17"/>
        <v>64.911550468261879</v>
      </c>
      <c r="M62" s="338" t="str">
        <f t="shared" si="4"/>
        <v/>
      </c>
      <c r="N62" s="339">
        <f t="shared" si="5"/>
        <v>77.695024524783321</v>
      </c>
      <c r="O62" s="340" t="str">
        <f t="shared" si="6"/>
        <v>Mag</v>
      </c>
      <c r="P62" s="341" t="str">
        <f t="shared" si="7"/>
        <v/>
      </c>
      <c r="Q62" s="342" t="str">
        <f t="shared" si="8"/>
        <v/>
      </c>
      <c r="R62" s="10" t="str">
        <f t="shared" si="0"/>
        <v/>
      </c>
      <c r="S62" s="336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3">
        <f>IF(E62="","",ProjIncAtBit(F62,J62,C62,M62,AJ62,AK62,AI62))</f>
        <v>1.0900000000000001</v>
      </c>
      <c r="X62" s="454">
        <f>IF(E62="","",ProjAzmAtBit(F62,G62,J62,C62,M62,AJ62,AK62,N62,O62,AI62))</f>
        <v>93.45</v>
      </c>
      <c r="Y62" s="623"/>
      <c r="Z62" s="625">
        <v>28.83</v>
      </c>
      <c r="AA62" s="510" t="str">
        <f t="shared" si="20"/>
        <v/>
      </c>
      <c r="AB62" s="518" t="str">
        <f t="shared" si="21"/>
        <v/>
      </c>
      <c r="AC62" s="508"/>
      <c r="AD62" s="513"/>
      <c r="AE62" s="514"/>
      <c r="AI62" s="206">
        <f>IF(E62="","",ProjRollingMotorOut($Q$13:Q62,$M$13:M62))</f>
        <v>8.2088153194775408</v>
      </c>
      <c r="AJ62" s="451">
        <f>IF(OR(E62="",D62=""),0,ProjSlideMetersBetween(E62,D62,$R$13:$R$305,$S$13:$S$305))</f>
        <v>0</v>
      </c>
      <c r="AK62" s="451" t="str">
        <f>IF(U62="","",ProjParseTF(U62))</f>
        <v/>
      </c>
      <c r="AL62" s="218">
        <f>IF(E62="","",ProjCumN(AL61,E61,F61,G61,E62,F62,G62,FALSE))</f>
        <v>3.2009039857288299</v>
      </c>
      <c r="AM62" s="330">
        <f>IF(E62="","",ProjCumE(AM61,E61,F61,G61,E62,F62,G62,FALSE))</f>
        <v>-1.9022558744200559</v>
      </c>
      <c r="AN62" s="329">
        <f t="shared" si="18"/>
        <v>93.45</v>
      </c>
      <c r="AO62" s="329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4">
        <f t="shared" si="12"/>
        <v>28.839999999999918</v>
      </c>
      <c r="D63" s="27">
        <v>1520.2700000000002</v>
      </c>
      <c r="E63" s="335">
        <f t="shared" si="13"/>
        <v>1503.27</v>
      </c>
      <c r="F63" s="13">
        <v>0.98</v>
      </c>
      <c r="G63" s="9">
        <v>84.23</v>
      </c>
      <c r="H63" s="336">
        <f t="shared" si="3"/>
        <v>1503.063551019726</v>
      </c>
      <c r="I63" s="336">
        <f t="shared" si="14"/>
        <v>730.81355101972599</v>
      </c>
      <c r="J63" s="337">
        <f t="shared" si="15"/>
        <v>0.20725874882252487</v>
      </c>
      <c r="K63" s="338">
        <f t="shared" si="16"/>
        <v>-0.11442441054091583</v>
      </c>
      <c r="L63" s="338">
        <f t="shared" si="17"/>
        <v>-9.5908460471567523</v>
      </c>
      <c r="M63" s="338" t="str">
        <f t="shared" si="4"/>
        <v/>
      </c>
      <c r="N63" s="339">
        <f t="shared" si="5"/>
        <v>123.51015872472367</v>
      </c>
      <c r="O63" s="340" t="str">
        <f t="shared" si="6"/>
        <v>Mag</v>
      </c>
      <c r="P63" s="341" t="str">
        <f t="shared" si="7"/>
        <v/>
      </c>
      <c r="Q63" s="342" t="str">
        <f t="shared" si="8"/>
        <v/>
      </c>
      <c r="R63" s="10" t="str">
        <f t="shared" si="0"/>
        <v/>
      </c>
      <c r="S63" s="336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3">
        <f>IF(E63="","",ProjIncAtBit(F63,J63,C63,M63,AJ63,AK63,AI63))</f>
        <v>0.98</v>
      </c>
      <c r="X63" s="454">
        <f>IF(E63="","",ProjAzmAtBit(F63,G63,J63,C63,M63,AJ63,AK63,N63,O63,AI63))</f>
        <v>84.23</v>
      </c>
      <c r="Y63" s="623"/>
      <c r="Z63" s="625">
        <v>28.84</v>
      </c>
      <c r="AA63" s="510" t="str">
        <f t="shared" si="20"/>
        <v/>
      </c>
      <c r="AB63" s="518" t="str">
        <f t="shared" si="21"/>
        <v/>
      </c>
      <c r="AC63" s="508"/>
      <c r="AD63" s="513"/>
      <c r="AE63" s="514"/>
      <c r="AI63" s="206">
        <f>IF(E63="","",ProjRollingMotorOut($Q$13:Q63,$M$13:M63))</f>
        <v>8.2088153194775408</v>
      </c>
      <c r="AJ63" s="451">
        <f>IF(OR(E63="",D63=""),0,ProjSlideMetersBetween(E63,D63,$R$13:$R$305,$S$13:$S$305))</f>
        <v>0</v>
      </c>
      <c r="AK63" s="451" t="str">
        <f>IF(U63="","",ProjParseTF(U63))</f>
        <v/>
      </c>
      <c r="AL63" s="218">
        <f>IF(E63="","",ProjCumN(AL62,E62,F62,G62,E63,F63,G63,FALSE))</f>
        <v>3.2091917905278278</v>
      </c>
      <c r="AM63" s="330">
        <f>IF(E63="","",ProjCumE(AM62,E62,F62,G62,E63,F63,G63,FALSE))</f>
        <v>-1.3830603088242543</v>
      </c>
      <c r="AN63" s="329">
        <f t="shared" si="18"/>
        <v>84.23</v>
      </c>
      <c r="AO63" s="329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4">
        <f t="shared" si="12"/>
        <v>28.8599999999999</v>
      </c>
      <c r="D64" s="27">
        <v>1549.13</v>
      </c>
      <c r="E64" s="335">
        <f t="shared" si="13"/>
        <v>1532.13</v>
      </c>
      <c r="F64" s="13">
        <v>1.02</v>
      </c>
      <c r="G64" s="9">
        <v>71.010000000000005</v>
      </c>
      <c r="H64" s="336">
        <f t="shared" si="3"/>
        <v>1531.9191555019395</v>
      </c>
      <c r="I64" s="336">
        <f t="shared" si="14"/>
        <v>759.66915550193949</v>
      </c>
      <c r="J64" s="337">
        <f t="shared" si="15"/>
        <v>0.24284138219462309</v>
      </c>
      <c r="K64" s="338">
        <f t="shared" si="16"/>
        <v>4.158004158004143E-2</v>
      </c>
      <c r="L64" s="338">
        <f t="shared" si="17"/>
        <v>-13.74220374220368</v>
      </c>
      <c r="M64" s="338" t="str">
        <f t="shared" si="4"/>
        <v/>
      </c>
      <c r="N64" s="339">
        <f t="shared" si="5"/>
        <v>80.141062755571866</v>
      </c>
      <c r="O64" s="340" t="str">
        <f t="shared" si="6"/>
        <v>Mag</v>
      </c>
      <c r="P64" s="341" t="str">
        <f t="shared" si="7"/>
        <v/>
      </c>
      <c r="Q64" s="342" t="str">
        <f t="shared" si="8"/>
        <v/>
      </c>
      <c r="R64" s="10" t="str">
        <f t="shared" si="0"/>
        <v/>
      </c>
      <c r="S64" s="336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3">
        <f>IF(E64="","",ProjIncAtBit(F64,J64,C64,M64,AJ64,AK64,AI64))</f>
        <v>1.02</v>
      </c>
      <c r="X64" s="454">
        <f>IF(E64="","",ProjAzmAtBit(F64,G64,J64,C64,M64,AJ64,AK64,N64,O64,AI64))</f>
        <v>71.010000000000005</v>
      </c>
      <c r="Y64" s="623"/>
      <c r="Z64" s="625">
        <v>28.86</v>
      </c>
      <c r="AA64" s="510" t="str">
        <f t="shared" si="20"/>
        <v/>
      </c>
      <c r="AB64" s="518" t="str">
        <f t="shared" si="21"/>
        <v/>
      </c>
      <c r="AC64" s="508"/>
      <c r="AD64" s="513"/>
      <c r="AE64" s="514"/>
      <c r="AI64" s="206">
        <f>IF(E64="","",ProjRollingMotorOut($Q$13:Q64,$M$13:M64))</f>
        <v>8.2088153194775408</v>
      </c>
      <c r="AJ64" s="451">
        <f>IF(OR(E64="",D64=""),0,ProjSlideMetersBetween(E64,D64,$R$13:$R$305,$S$13:$S$305))</f>
        <v>0</v>
      </c>
      <c r="AK64" s="451" t="str">
        <f>IF(U64="","",ProjParseTF(U64))</f>
        <v/>
      </c>
      <c r="AL64" s="218">
        <f>IF(E64="","",ProjCumN(AL63,E63,F63,G63,E64,F64,G64,FALSE))</f>
        <v>3.3175920184282202</v>
      </c>
      <c r="AM64" s="330">
        <f>IF(E64="","",ProjCumE(AM63,E63,F63,G63,E64,F64,G64,FALSE))</f>
        <v>-0.894613932856131</v>
      </c>
      <c r="AN64" s="329">
        <f t="shared" si="18"/>
        <v>71.010000000000005</v>
      </c>
      <c r="AO64" s="329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4">
        <f t="shared" si="12"/>
        <v>28.870000000000118</v>
      </c>
      <c r="D65" s="27">
        <v>1578.0000000000002</v>
      </c>
      <c r="E65" s="335">
        <f t="shared" si="13"/>
        <v>1561</v>
      </c>
      <c r="F65" s="13">
        <v>0.79</v>
      </c>
      <c r="G65" s="9">
        <v>59.19</v>
      </c>
      <c r="H65" s="336">
        <f t="shared" si="3"/>
        <v>1560.785554199025</v>
      </c>
      <c r="I65" s="336">
        <f t="shared" si="14"/>
        <v>788.535554199025</v>
      </c>
      <c r="J65" s="337">
        <f t="shared" si="15"/>
        <v>0.30662528203903239</v>
      </c>
      <c r="K65" s="338">
        <f t="shared" si="16"/>
        <v>-0.23900242466228008</v>
      </c>
      <c r="L65" s="338">
        <f t="shared" si="17"/>
        <v>-12.282646345687619</v>
      </c>
      <c r="M65" s="338" t="str">
        <f t="shared" si="4"/>
        <v/>
      </c>
      <c r="N65" s="339">
        <f t="shared" si="5"/>
        <v>141.21124428077016</v>
      </c>
      <c r="O65" s="340" t="str">
        <f t="shared" si="6"/>
        <v>Mag</v>
      </c>
      <c r="P65" s="341" t="str">
        <f t="shared" si="7"/>
        <v/>
      </c>
      <c r="Q65" s="342" t="str">
        <f t="shared" si="8"/>
        <v/>
      </c>
      <c r="R65" s="10">
        <f t="shared" si="0"/>
        <v>1578.0000000000002</v>
      </c>
      <c r="S65" s="336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43">
        <f>IF(E65="","",ProjIncAtBit(F65,J65,C65,M65,AJ65,AK65,AI65))</f>
        <v>0.79</v>
      </c>
      <c r="X65" s="454">
        <f>IF(E65="","",ProjAzmAtBit(F65,G65,J65,C65,M65,AJ65,AK65,N65,O65,AI65))</f>
        <v>59.19</v>
      </c>
      <c r="Y65" s="623"/>
      <c r="Z65" s="625">
        <v>24.87</v>
      </c>
      <c r="AA65" s="510" t="str">
        <f t="shared" si="20"/>
        <v/>
      </c>
      <c r="AB65" s="518" t="str">
        <f t="shared" si="21"/>
        <v/>
      </c>
      <c r="AC65" s="508"/>
      <c r="AD65" s="513"/>
      <c r="AE65" s="514"/>
      <c r="AI65" s="206">
        <f>IF(E65="","",ProjRollingMotorOut($Q$13:Q65,$M$13:M65))</f>
        <v>8.2088153194775408</v>
      </c>
      <c r="AJ65" s="451">
        <f>IF(OR(E65="",D65=""),0,ProjSlideMetersBetween(E65,D65,$R$13:$R$305,$S$13:$S$305))</f>
        <v>0</v>
      </c>
      <c r="AK65" s="451">
        <f>IF(U65="","",ProjParseTF(U65))</f>
        <v>180</v>
      </c>
      <c r="AL65" s="218">
        <f>IF(E65="","",ProjCumN(AL64,E64,F64,G64,E65,F65,G65,FALSE))</f>
        <v>3.503148277136777</v>
      </c>
      <c r="AM65" s="330">
        <f>IF(E65="","",ProjCumE(AM64,E64,F64,G64,E65,F65,G65,FALSE))</f>
        <v>-0.48069803992218674</v>
      </c>
      <c r="AN65" s="329">
        <f t="shared" si="18"/>
        <v>59.19</v>
      </c>
      <c r="AO65" s="329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4">
        <f t="shared" si="12"/>
        <v>28.850000000000136</v>
      </c>
      <c r="D66" s="27">
        <v>1606.8500000000004</v>
      </c>
      <c r="E66" s="335">
        <f t="shared" si="13"/>
        <v>1589.85</v>
      </c>
      <c r="F66" s="13">
        <v>0.7</v>
      </c>
      <c r="G66" s="9">
        <v>152.22999999999999</v>
      </c>
      <c r="H66" s="336">
        <f>IF(ISNUMBER(F66),COS(((F66+F65)/2)*(PI()/180))*(E66-E65)+H65,"")</f>
        <v>1589.6331153945478</v>
      </c>
      <c r="I66" s="336">
        <f t="shared" si="14"/>
        <v>817.38311539454776</v>
      </c>
      <c r="J66" s="337">
        <f t="shared" si="15"/>
        <v>1.1260904660479991</v>
      </c>
      <c r="K66" s="338">
        <f t="shared" si="16"/>
        <v>-9.3587521663778539E-2</v>
      </c>
      <c r="L66" s="338">
        <f t="shared" si="17"/>
        <v>96.748700173310525</v>
      </c>
      <c r="M66" s="338">
        <f t="shared" si="4"/>
        <v>4</v>
      </c>
      <c r="N66" s="339">
        <f t="shared" si="5"/>
        <v>94.7672564353783</v>
      </c>
      <c r="O66" s="340" t="str">
        <f t="shared" si="6"/>
        <v>Mag</v>
      </c>
      <c r="P66" s="341">
        <f t="shared" si="7"/>
        <v>-2.250000000000002E-2</v>
      </c>
      <c r="Q66" s="342">
        <f t="shared" si="8"/>
        <v>8.1219274863712325</v>
      </c>
      <c r="R66" s="10" t="str">
        <f t="shared" si="0"/>
        <v/>
      </c>
      <c r="S66" s="336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3">
        <f>IF(E66="","",ProjIncAtBit(F66,J66,C66,M66,AJ66,AK66,AI66))</f>
        <v>0.7</v>
      </c>
      <c r="X66" s="454">
        <f>IF(E66="","",ProjAzmAtBit(F66,G66,J66,C66,M66,AJ66,AK66,N66,O66,AI66))</f>
        <v>152.22999999999999</v>
      </c>
      <c r="Y66" s="623"/>
      <c r="Z66" s="625">
        <v>28.85</v>
      </c>
      <c r="AA66" s="510" t="str">
        <f t="shared" si="20"/>
        <v/>
      </c>
      <c r="AB66" s="518" t="str">
        <f t="shared" si="21"/>
        <v/>
      </c>
      <c r="AC66" s="508"/>
      <c r="AD66" s="513"/>
      <c r="AE66" s="514"/>
      <c r="AI66" s="206">
        <f>IF(E66="","",ProjRollingMotorOut($Q$13:Q66,$M$13:M66))</f>
        <v>7.7910725393907709</v>
      </c>
      <c r="AJ66" s="451">
        <f>IF(OR(E66="",D66=""),0,ProjSlideMetersBetween(E66,D66,$R$13:$R$305,$S$13:$S$305))</f>
        <v>0</v>
      </c>
      <c r="AK66" s="451" t="str">
        <f>IF(U66="","",ProjParseTF(U66))</f>
        <v/>
      </c>
      <c r="AL66" s="218">
        <f>IF(E66="","",ProjCumN(AL65,E65,F65,G65,E66,F66,G66,FALSE))</f>
        <v>3.4490822517569035</v>
      </c>
      <c r="AM66" s="330">
        <f>IF(E66="","",ProjCumE(AM65,E65,F65,G65,E66,F66,G66,FALSE))</f>
        <v>-0.22776248842855457</v>
      </c>
      <c r="AN66" s="329">
        <f t="shared" si="18"/>
        <v>152.22999999999999</v>
      </c>
      <c r="AO66" s="329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4">
        <f t="shared" si="12"/>
        <v>28.869999999999891</v>
      </c>
      <c r="D67" s="27">
        <v>1635.7200000000003</v>
      </c>
      <c r="E67" s="335">
        <f t="shared" si="13"/>
        <v>1618.72</v>
      </c>
      <c r="F67" s="13">
        <v>0.51</v>
      </c>
      <c r="G67" s="9">
        <v>141.80000000000001</v>
      </c>
      <c r="H67" s="336">
        <f>IF(ISNUMBER(F67),COS(((F67+F66)/2)*(PI()/180))*(E67-E66)+H66,"")</f>
        <v>1618.5015059417749</v>
      </c>
      <c r="I67" s="336">
        <f t="shared" si="14"/>
        <v>846.25150594177489</v>
      </c>
      <c r="J67" s="337">
        <f>IF(AND(ISNUMBER(E67),ISNUMBER(F67),ISNUMBER(G67)),ACOS(SIN(F66*PI()/180)*SIN(F67*PI()/180)*COS((G67*PI()/180)-(G66*PI()/180))+COS(F66*PI()/180)*COS(F67*PI()/180))*30/(E67-E66)*180/PI(),"")</f>
        <v>0.22742029148945817</v>
      </c>
      <c r="K67" s="338">
        <f>IF(F67=0," ",SUM(F67-F66)/SUM(E67-E66)*30)</f>
        <v>-0.19743678559057759</v>
      </c>
      <c r="L67" s="338">
        <f t="shared" si="17"/>
        <v>-10.838240387945898</v>
      </c>
      <c r="M67" s="338" t="str">
        <f t="shared" si="4"/>
        <v/>
      </c>
      <c r="N67" s="339">
        <f>IF(J67=0,"",IF(AND(ISNUMBER(F67),ISNUMBER(J67)),(IF(AND(F67&gt;F66,G67=G66),0,IF(AND(F67&lt;F66,G67=G66),180,IF(AND(G66=0,G67&gt;0),G67,ACOS((C67*K67/30)/(C67*J67/30))*180/PI())))),""))</f>
        <v>150.24530807540279</v>
      </c>
      <c r="O67" s="340" t="str">
        <f>IF(F67="","",IF(N67="","",IF(F67&lt;5,"Mag",IF(L67&lt;0,"L",IF(N67=0,"HS",IF(N67=360,"HS",IF(N67=180,"LS","R")))))))</f>
        <v>Mag</v>
      </c>
      <c r="P67" s="341" t="str">
        <f>IF(F67="","",IF(M67="","",SUM((F67-F66)/M67)))</f>
        <v/>
      </c>
      <c r="Q67" s="342" t="str">
        <f>IF(ISBLANK(F67),"",IF(J67="", "", IF(M67="","",SUM(C67*J67/M67))))</f>
        <v/>
      </c>
      <c r="R67" s="10" t="str">
        <f t="shared" si="0"/>
        <v/>
      </c>
      <c r="S67" s="336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3">
        <f>IF(E67="","",ProjIncAtBit(F67,J67,C67,M67,AJ67,AK67,AI67))</f>
        <v>0.51</v>
      </c>
      <c r="X67" s="454">
        <f>IF(E67="","",ProjAzmAtBit(F67,G67,J67,C67,M67,AJ67,AK67,N67,O67,AI67))</f>
        <v>141.80000000000001</v>
      </c>
      <c r="Y67" s="623" t="s">
        <v>1880</v>
      </c>
      <c r="Z67" s="625">
        <v>28.87</v>
      </c>
      <c r="AA67" s="510" t="str">
        <f t="shared" si="20"/>
        <v/>
      </c>
      <c r="AB67" s="518" t="str">
        <f t="shared" si="21"/>
        <v/>
      </c>
      <c r="AC67" s="508"/>
      <c r="AD67" s="513"/>
      <c r="AE67" s="514"/>
      <c r="AI67" s="206">
        <f>IF(E67="","",ProjRollingMotorOut($Q$13:Q67,$M$13:M67))</f>
        <v>7.7910725393907709</v>
      </c>
      <c r="AJ67" s="451">
        <f>IF(OR(E67="",D67=""),0,ProjSlideMetersBetween(E67,D67,$R$13:$R$305,$S$13:$S$305))</f>
        <v>0</v>
      </c>
      <c r="AK67" s="451" t="str">
        <f>IF(U67="","",ProjParseTF(U67))</f>
        <v/>
      </c>
      <c r="AL67" s="218">
        <f>IF(E67="","",ProjCumN(AL66,E66,F66,G66,E67,F67,G67,FALSE))</f>
        <v>3.1920686542928456</v>
      </c>
      <c r="AM67" s="330">
        <f>IF(E67="","",ProjCumE(AM66,E66,F66,G66,E67,F67,G67,FALSE))</f>
        <v>-6.6138245728221773E-2</v>
      </c>
      <c r="AN67" s="329">
        <f t="shared" si="18"/>
        <v>141.80000000000001</v>
      </c>
      <c r="AO67" s="329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4">
        <f t="shared" si="12"/>
        <v>28.829999999999927</v>
      </c>
      <c r="D68" s="27">
        <v>1664.5500000000002</v>
      </c>
      <c r="E68" s="335">
        <f t="shared" si="13"/>
        <v>1647.55</v>
      </c>
      <c r="F68" s="13">
        <v>0.4</v>
      </c>
      <c r="G68" s="9">
        <v>130.38</v>
      </c>
      <c r="H68" s="336">
        <f>IF(ISNUMBER(F68),COS(((F68+F67)/2)*(PI()/180))*(E68-E67)+H67,"")</f>
        <v>1647.3305968873337</v>
      </c>
      <c r="I68" s="336">
        <f t="shared" si="14"/>
        <v>875.08059688733374</v>
      </c>
      <c r="J68" s="337">
        <f>IF(AND(ISNUMBER(E68),ISNUMBER(F68),ISNUMBER(G68)),ACOS(SIN(F67*PI()/180)*SIN(F68*PI()/180)*COS((G68*PI()/180)-(G67*PI()/180))+COS(F67*PI()/180)*COS(F68*PI()/180))*30/(E68-E67)*180/PI(),"")</f>
        <v>0.14781172553146879</v>
      </c>
      <c r="K68" s="338">
        <f>IF(F68=0," ",SUM(F68-F67)/SUM(E68-E67)*30)</f>
        <v>-0.114464099895942</v>
      </c>
      <c r="L68" s="338">
        <f t="shared" si="17"/>
        <v>-11.883454734651451</v>
      </c>
      <c r="M68" s="338" t="str">
        <f t="shared" si="4"/>
        <v/>
      </c>
      <c r="N68" s="339">
        <f>IF(J68=0,"",IF(AND(ISNUMBER(F68),ISNUMBER(J68)),(IF(AND(F68&gt;F67,G68=G67),0,IF(AND(F68&lt;F67,G68=G67),180,IF(AND(G67=0,G68&gt;0),G68,ACOS((C68*K68/30)/(C68*J68/30))*180/PI())))),""))</f>
        <v>140.74986946613524</v>
      </c>
      <c r="O68" s="340" t="str">
        <f>IF(F68="","",IF(N68="","",IF(F68&lt;5,"Mag",IF(L68&lt;0,"L",IF(N68=0,"HS",IF(N68=360,"HS",IF(N68=180,"LS","R")))))))</f>
        <v>Mag</v>
      </c>
      <c r="P68" s="341" t="str">
        <f>IF(F68="","",IF(M68="","",SUM((F68-F67)/M68)))</f>
        <v/>
      </c>
      <c r="Q68" s="342" t="str">
        <f>IF(ISBLANK(F68),"",IF(J68="", "", IF(M68="","",SUM(C68*J68/M68))))</f>
        <v/>
      </c>
      <c r="R68" s="10" t="str">
        <f t="shared" si="0"/>
        <v/>
      </c>
      <c r="S68" s="336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3">
        <f>IF(E68="","",ProjIncAtBit(F68,J68,C68,M68,AJ68,AK68,AI68))</f>
        <v>0.4</v>
      </c>
      <c r="X68" s="454">
        <f>IF(E68="","",ProjAzmAtBit(F68,G68,J68,C68,M68,AJ68,AK68,N68,O68,AI68))</f>
        <v>130.38</v>
      </c>
      <c r="Y68" s="623" t="s">
        <v>1881</v>
      </c>
      <c r="Z68" s="625">
        <v>28.83</v>
      </c>
      <c r="AA68" s="510" t="str">
        <f t="shared" si="20"/>
        <v/>
      </c>
      <c r="AB68" s="518" t="str">
        <f t="shared" si="21"/>
        <v/>
      </c>
      <c r="AC68" s="508"/>
      <c r="AD68" s="513"/>
      <c r="AE68" s="514"/>
      <c r="AI68" s="206">
        <f>IF(E68="","",ProjRollingMotorOut($Q$13:Q68,$M$13:M68))</f>
        <v>7.7910725393907709</v>
      </c>
      <c r="AJ68" s="451">
        <f>IF(OR(E68="",D68=""),0,ProjSlideMetersBetween(E68,D68,$R$13:$R$305,$S$13:$S$305))</f>
        <v>0</v>
      </c>
      <c r="AK68" s="451" t="str">
        <f>IF(U68="","",ProjParseTF(U68))</f>
        <v/>
      </c>
      <c r="AL68" s="218">
        <f>IF(E68="","",ProjCumN(AL67,E67,F67,G67,E68,F68,G68,FALSE))</f>
        <v>3.0260395067587882</v>
      </c>
      <c r="AM68" s="330">
        <f>IF(E68="","",ProjCumE(AM67,E67,F67,G67,E68,F68,G68,FALSE))</f>
        <v>8.9869144578857418E-2</v>
      </c>
      <c r="AN68" s="329">
        <f t="shared" si="18"/>
        <v>130.38</v>
      </c>
      <c r="AO68" s="329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4">
        <f t="shared" si="12"/>
        <v>28.809999999999945</v>
      </c>
      <c r="D69" s="27">
        <v>1693.3600000000001</v>
      </c>
      <c r="E69" s="335">
        <f t="shared" si="13"/>
        <v>1676.36</v>
      </c>
      <c r="F69" s="13">
        <v>0.38</v>
      </c>
      <c r="G69" s="9">
        <v>104.86</v>
      </c>
      <c r="H69" s="336">
        <f>IF(ISNUMBER(F69),COS(((F69+F68)/2)*(PI()/180))*(E69-E68)+H68,"")</f>
        <v>1676.1399294729915</v>
      </c>
      <c r="I69" s="336">
        <f t="shared" si="14"/>
        <v>903.88992947299153</v>
      </c>
      <c r="J69" s="337">
        <f>IF(AND(ISNUMBER(E69),ISNUMBER(F69),ISNUMBER(G69)),ACOS(SIN(F68*PI()/180)*SIN(F69*PI()/180)*COS((G69*PI()/180)-(G68*PI()/180))+COS(F68*PI()/180)*COS(F69*PI()/180))*30/(E69-E68)*180/PI(),"")</f>
        <v>0.18053761849937491</v>
      </c>
      <c r="K69" s="338">
        <f>IF(F69=0," ",SUM(F69-F68)/SUM(E69-E68)*30)</f>
        <v>-2.0826102047900093E-2</v>
      </c>
      <c r="L69" s="338">
        <f t="shared" si="17"/>
        <v>-26.574106213120491</v>
      </c>
      <c r="M69" s="338" t="str">
        <f t="shared" si="4"/>
        <v/>
      </c>
      <c r="N69" s="339">
        <f>IF(J69=0,"",IF(AND(ISNUMBER(F69),ISNUMBER(J69)),(IF(AND(F69&gt;F68,G69=G68),0,IF(AND(F69&lt;F68,G69=G68),180,IF(AND(G68=0,G69&gt;0),G69,ACOS((C69*K69/30)/(C69*J69/30))*180/PI())))),""))</f>
        <v>96.624160449275379</v>
      </c>
      <c r="O69" s="340" t="str">
        <f t="shared" si="6"/>
        <v>Mag</v>
      </c>
      <c r="P69" s="341" t="str">
        <f>IF(F69="","",IF(M69="","",SUM((F69-F68)/M69)))</f>
        <v/>
      </c>
      <c r="Q69" s="342" t="str">
        <f t="shared" si="8"/>
        <v/>
      </c>
      <c r="R69" s="10" t="str">
        <f t="shared" si="0"/>
        <v/>
      </c>
      <c r="S69" s="336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3">
        <f>IF(E69="","",ProjIncAtBit(F69,J69,C69,M69,AJ69,AK69,AI69))</f>
        <v>0.38</v>
      </c>
      <c r="X69" s="454">
        <f>IF(E69="","",ProjAzmAtBit(F69,G69,J69,C69,M69,AJ69,AK69,N69,O69,AI69))</f>
        <v>104.86</v>
      </c>
      <c r="Y69" s="623" t="s">
        <v>1882</v>
      </c>
      <c r="Z69" s="625">
        <v>28.81</v>
      </c>
      <c r="AA69" s="510" t="str">
        <f t="shared" si="20"/>
        <v/>
      </c>
      <c r="AB69" s="518" t="str">
        <f t="shared" si="21"/>
        <v/>
      </c>
      <c r="AC69" s="508"/>
      <c r="AD69" s="513"/>
      <c r="AE69" s="514"/>
      <c r="AI69" s="206">
        <f>IF(E69="","",ProjRollingMotorOut($Q$13:Q69,$M$13:M69))</f>
        <v>7.7910725393907709</v>
      </c>
      <c r="AJ69" s="451">
        <f>IF(OR(E69="",D69=""),0,ProjSlideMetersBetween(E69,D69,$R$13:$R$305,$S$13:$S$305))</f>
        <v>0</v>
      </c>
      <c r="AK69" s="451" t="str">
        <f>IF(U69="","",ProjParseTF(U69))</f>
        <v/>
      </c>
      <c r="AL69" s="218">
        <f>IF(E69="","",ProjCumN(AL68,E68,F68,G68,E69,F69,G69,FALSE))</f>
        <v>2.9363867585058152</v>
      </c>
      <c r="AM69" s="330">
        <f>IF(E69="","",ProjCumE(AM68,E68,F68,G68,E69,F69,G69,FALSE))</f>
        <v>0.25881784249390871</v>
      </c>
      <c r="AN69" s="329">
        <f t="shared" si="18"/>
        <v>104.86</v>
      </c>
      <c r="AO69" s="329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4">
        <f t="shared" si="12"/>
        <v>28.659999999999854</v>
      </c>
      <c r="D70" s="27">
        <v>1722.02</v>
      </c>
      <c r="E70" s="335">
        <f t="shared" si="13"/>
        <v>1705.02</v>
      </c>
      <c r="F70" s="13">
        <v>0.73</v>
      </c>
      <c r="G70" s="9">
        <v>23.8</v>
      </c>
      <c r="H70" s="336">
        <f t="shared" si="3"/>
        <v>1704.7985849027473</v>
      </c>
      <c r="I70" s="336">
        <f t="shared" si="14"/>
        <v>932.54858490274728</v>
      </c>
      <c r="J70" s="337">
        <f t="shared" si="15"/>
        <v>0.80476092929296517</v>
      </c>
      <c r="K70" s="338">
        <f t="shared" si="16"/>
        <v>0.36636427076064093</v>
      </c>
      <c r="L70" s="338">
        <f t="shared" si="17"/>
        <v>-84.849965108164454</v>
      </c>
      <c r="M70" s="338" t="str">
        <f t="shared" si="4"/>
        <v/>
      </c>
      <c r="N70" s="339">
        <f t="shared" si="5"/>
        <v>62.919230446018027</v>
      </c>
      <c r="O70" s="340" t="str">
        <f t="shared" si="6"/>
        <v>Mag</v>
      </c>
      <c r="P70" s="341" t="str">
        <f t="shared" si="7"/>
        <v/>
      </c>
      <c r="Q70" s="342" t="str">
        <f t="shared" si="8"/>
        <v/>
      </c>
      <c r="R70" s="10" t="str">
        <f t="shared" si="0"/>
        <v/>
      </c>
      <c r="S70" s="336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3">
        <f>IF(E70="","",ProjIncAtBit(F70,J70,C70,M70,AJ70,AK70,AI70))</f>
        <v>0.73</v>
      </c>
      <c r="X70" s="454">
        <f>IF(E70="","",ProjAzmAtBit(F70,G70,J70,C70,M70,AJ70,AK70,N70,O70,AI70))</f>
        <v>23.8</v>
      </c>
      <c r="Y70" s="623" t="s">
        <v>1883</v>
      </c>
      <c r="Z70" s="625">
        <v>28.66</v>
      </c>
      <c r="AA70" s="510" t="str">
        <f t="shared" si="20"/>
        <v/>
      </c>
      <c r="AB70" s="518" t="str">
        <f t="shared" si="21"/>
        <v/>
      </c>
      <c r="AC70" s="508"/>
      <c r="AD70" s="513"/>
      <c r="AE70" s="514"/>
      <c r="AI70" s="206">
        <f>IF(E70="","",ProjRollingMotorOut($Q$13:Q70,$M$13:M70))</f>
        <v>7.7910725393907709</v>
      </c>
      <c r="AJ70" s="451">
        <f>IF(OR(E70="",D70=""),0,ProjSlideMetersBetween(E70,D70,$R$13:$R$305,$S$13:$S$305))</f>
        <v>0</v>
      </c>
      <c r="AK70" s="451" t="str">
        <f>IF(U70="","",ProjParseTF(U70))</f>
        <v/>
      </c>
      <c r="AL70" s="218">
        <f>IF(E70="","",ProjCumN(AL69,E69,F69,G69,E70,F70,G70,FALSE))</f>
        <v>3.0790614688031548</v>
      </c>
      <c r="AM70" s="330">
        <f>IF(E70="","",ProjCumE(AM69,E69,F69,G69,E70,F70,G70,FALSE))</f>
        <v>0.42435738353370278</v>
      </c>
      <c r="AN70" s="329">
        <f t="shared" si="18"/>
        <v>23.8</v>
      </c>
      <c r="AO70" s="329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4">
        <f t="shared" si="12"/>
        <v>28.75</v>
      </c>
      <c r="D71" s="27">
        <v>1750.77</v>
      </c>
      <c r="E71" s="335">
        <f t="shared" si="13"/>
        <v>1733.77</v>
      </c>
      <c r="F71" s="9">
        <v>0.91</v>
      </c>
      <c r="G71" s="9">
        <v>358.47</v>
      </c>
      <c r="H71" s="336">
        <f t="shared" si="3"/>
        <v>1733.5456405971781</v>
      </c>
      <c r="I71" s="336">
        <f t="shared" si="14"/>
        <v>961.29564059717814</v>
      </c>
      <c r="J71" s="337">
        <f t="shared" si="15"/>
        <v>0.41755455133618186</v>
      </c>
      <c r="K71" s="338">
        <f t="shared" si="16"/>
        <v>0.18782608695652181</v>
      </c>
      <c r="L71" s="338">
        <f t="shared" si="17"/>
        <v>-26.431304347826057</v>
      </c>
      <c r="M71" s="338" t="str">
        <f t="shared" si="4"/>
        <v/>
      </c>
      <c r="N71" s="339">
        <f t="shared" si="5"/>
        <v>63.267603093238542</v>
      </c>
      <c r="O71" s="340" t="str">
        <f t="shared" si="6"/>
        <v>Mag</v>
      </c>
      <c r="P71" s="341" t="str">
        <f t="shared" si="7"/>
        <v/>
      </c>
      <c r="Q71" s="342" t="str">
        <f t="shared" si="8"/>
        <v/>
      </c>
      <c r="R71" s="10">
        <f t="shared" si="0"/>
        <v>1750.77</v>
      </c>
      <c r="S71" s="336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43">
        <f>IF(E71="","",ProjIncAtBit(F71,J71,C71,M71,AJ71,AK71,AI71))</f>
        <v>0.91</v>
      </c>
      <c r="X71" s="454">
        <f>IF(E71="","",ProjAzmAtBit(F71,G71,J71,C71,M71,AJ71,AK71,N71,O71,AI71))</f>
        <v>358.47</v>
      </c>
      <c r="Y71" s="623" t="s">
        <v>1884</v>
      </c>
      <c r="Z71" s="625">
        <v>25.75</v>
      </c>
      <c r="AA71" s="510" t="str">
        <f t="shared" si="20"/>
        <v/>
      </c>
      <c r="AB71" s="518" t="str">
        <f t="shared" si="21"/>
        <v/>
      </c>
      <c r="AC71" s="508"/>
      <c r="AD71" s="513"/>
      <c r="AE71" s="514"/>
      <c r="AI71" s="206">
        <f>IF(E71="","",ProjRollingMotorOut($Q$13:Q71,$M$13:M71))</f>
        <v>7.7910725393907709</v>
      </c>
      <c r="AJ71" s="451">
        <f>IF(OR(E71="",D71=""),0,ProjSlideMetersBetween(E71,D71,$R$13:$R$305,$S$13:$S$305))</f>
        <v>0</v>
      </c>
      <c r="AK71" s="451">
        <f>IF(U71="","",ProjParseTF(U71))</f>
        <v>180</v>
      </c>
      <c r="AL71" s="218">
        <f>IF(E71="","",ProjCumN(AL70,E70,F70,G70,E71,F71,G71,FALSE))</f>
        <v>3.4748537444913965</v>
      </c>
      <c r="AM71" s="330">
        <f>IF(E71="","",ProjCumE(AM70,E70,F70,G70,E71,F71,G71,FALSE))</f>
        <v>0.49216945026975839</v>
      </c>
      <c r="AN71" s="329">
        <f t="shared" si="18"/>
        <v>358.47</v>
      </c>
      <c r="AO71" s="329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4">
        <f t="shared" si="12"/>
        <v>28.869999999999891</v>
      </c>
      <c r="D72" s="27">
        <v>1779.6399999999999</v>
      </c>
      <c r="E72" s="335">
        <f t="shared" si="13"/>
        <v>1762.64</v>
      </c>
      <c r="F72" s="9">
        <v>0.55000000000000004</v>
      </c>
      <c r="G72" s="9">
        <v>328.23</v>
      </c>
      <c r="H72" s="336">
        <f t="shared" si="3"/>
        <v>1762.4132973863334</v>
      </c>
      <c r="I72" s="336">
        <f t="shared" si="14"/>
        <v>990.1632973863334</v>
      </c>
      <c r="J72" s="337">
        <f t="shared" si="15"/>
        <v>0.53574364831160082</v>
      </c>
      <c r="K72" s="338">
        <f t="shared" si="16"/>
        <v>-0.37409075164530503</v>
      </c>
      <c r="L72" s="338">
        <f t="shared" si="17"/>
        <v>-31.423623138205631</v>
      </c>
      <c r="M72" s="338">
        <f t="shared" si="4"/>
        <v>3</v>
      </c>
      <c r="N72" s="339">
        <f t="shared" si="5"/>
        <v>134.28792705347021</v>
      </c>
      <c r="O72" s="340" t="str">
        <f t="shared" si="6"/>
        <v>Mag</v>
      </c>
      <c r="P72" s="341">
        <f t="shared" si="7"/>
        <v>-0.12</v>
      </c>
      <c r="Q72" s="342">
        <f t="shared" si="8"/>
        <v>5.1556397089186188</v>
      </c>
      <c r="R72" s="10">
        <f t="shared" si="0"/>
        <v>1779.6399999999999</v>
      </c>
      <c r="S72" s="336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43">
        <f>IF(E72="","",ProjIncAtBit(F72,J72,C72,M72,AJ72,AK72,AI72))</f>
        <v>0.55000000000000004</v>
      </c>
      <c r="X72" s="454">
        <f>IF(E72="","",ProjAzmAtBit(F72,G72,J72,C72,M72,AJ72,AK72,N72,O72,AI72))</f>
        <v>328.23</v>
      </c>
      <c r="Y72" s="623" t="s">
        <v>1885</v>
      </c>
      <c r="Z72" s="625">
        <v>24.87</v>
      </c>
      <c r="AA72" s="510" t="str">
        <f t="shared" si="20"/>
        <v/>
      </c>
      <c r="AB72" s="518" t="str">
        <f t="shared" si="21"/>
        <v/>
      </c>
      <c r="AC72" s="508"/>
      <c r="AD72" s="513"/>
      <c r="AE72" s="514"/>
      <c r="AI72" s="206">
        <f>IF(E72="","",ProjRollingMotorOut($Q$13:Q72,$M$13:M72))</f>
        <v>6.5063808820698599</v>
      </c>
      <c r="AJ72" s="451">
        <f>IF(OR(E72="",D72=""),0,ProjSlideMetersBetween(E72,D72,$R$13:$R$305,$S$13:$S$305))</f>
        <v>0</v>
      </c>
      <c r="AK72" s="451">
        <f>IF(U72="","",ProjParseTF(U72))</f>
        <v>180</v>
      </c>
      <c r="AL72" s="218">
        <f>IF(E72="","",ProjCumN(AL71,E71,F71,G71,E72,F72,G72,FALSE))</f>
        <v>3.8218312288001308</v>
      </c>
      <c r="AM72" s="330">
        <f>IF(E72="","",ProjCumE(AM71,E71,F71,G71,E72,F72,G72,FALSE))</f>
        <v>0.41309235449815812</v>
      </c>
      <c r="AN72" s="329">
        <f t="shared" si="18"/>
        <v>328.23</v>
      </c>
      <c r="AO72" s="329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4">
        <f t="shared" si="12"/>
        <v>28.839999999999691</v>
      </c>
      <c r="D73" s="27">
        <v>1808.4799999999996</v>
      </c>
      <c r="E73" s="335">
        <f t="shared" si="13"/>
        <v>1791.48</v>
      </c>
      <c r="F73" s="9">
        <v>0.23</v>
      </c>
      <c r="G73" s="9">
        <v>243.62</v>
      </c>
      <c r="H73" s="336">
        <f t="shared" si="3"/>
        <v>1791.2526292770092</v>
      </c>
      <c r="I73" s="336">
        <f t="shared" si="14"/>
        <v>1019.0026292770092</v>
      </c>
      <c r="J73" s="337">
        <f t="shared" si="15"/>
        <v>0.59903863630007959</v>
      </c>
      <c r="K73" s="338">
        <f t="shared" si="16"/>
        <v>-0.33287101248266399</v>
      </c>
      <c r="L73" s="338">
        <f t="shared" si="17"/>
        <v>-88.013176144244369</v>
      </c>
      <c r="M73" s="338">
        <f t="shared" si="4"/>
        <v>4</v>
      </c>
      <c r="N73" s="339">
        <f t="shared" si="5"/>
        <v>123.75724480561618</v>
      </c>
      <c r="O73" s="340" t="str">
        <f t="shared" si="6"/>
        <v>Mag</v>
      </c>
      <c r="P73" s="341">
        <f t="shared" si="7"/>
        <v>-8.0000000000000016E-2</v>
      </c>
      <c r="Q73" s="342">
        <f t="shared" si="8"/>
        <v>4.3190685677235274</v>
      </c>
      <c r="R73" s="10" t="str">
        <f t="shared" si="0"/>
        <v/>
      </c>
      <c r="S73" s="336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3">
        <f>IF(E73="","",ProjIncAtBit(F73,J73,C73,M73,AJ73,AK73,AI73))</f>
        <v>0.23</v>
      </c>
      <c r="X73" s="454">
        <f>IF(E73="","",ProjAzmAtBit(F73,G73,J73,C73,M73,AJ73,AK73,N73,O73,AI73))</f>
        <v>243.62</v>
      </c>
      <c r="Y73" s="623" t="s">
        <v>1886</v>
      </c>
      <c r="Z73" s="625">
        <v>28.84</v>
      </c>
      <c r="AA73" s="510" t="str">
        <f t="shared" si="20"/>
        <v/>
      </c>
      <c r="AB73" s="518" t="str">
        <f t="shared" si="21"/>
        <v/>
      </c>
      <c r="AC73" s="508"/>
      <c r="AD73" s="513"/>
      <c r="AE73" s="514"/>
      <c r="AI73" s="206">
        <f>IF(E73="","",ProjRollingMotorOut($Q$13:Q73,$M$13:M73))</f>
        <v>5.8326399959253719</v>
      </c>
      <c r="AJ73" s="451">
        <f>IF(OR(E73="",D73=""),0,ProjSlideMetersBetween(E73,D73,$R$13:$R$305,$S$13:$S$305))</f>
        <v>0</v>
      </c>
      <c r="AK73" s="451" t="str">
        <f>IF(U73="","",ProjParseTF(U73))</f>
        <v/>
      </c>
      <c r="AL73" s="218">
        <f>IF(E73="","",ProjCumN(AL72,E72,F72,G72,E73,F73,G73,FALSE))</f>
        <v>3.9137924715095682</v>
      </c>
      <c r="AM73" s="330">
        <f>IF(E73="","",ProjCumE(AM72,E72,F72,G72,E73,F73,G73,FALSE))</f>
        <v>0.28835407806734614</v>
      </c>
      <c r="AN73" s="329">
        <f t="shared" si="18"/>
        <v>243.62</v>
      </c>
      <c r="AO73" s="329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4">
        <f t="shared" si="12"/>
        <v>28.759999999999764</v>
      </c>
      <c r="D74" s="27">
        <v>1837.2399999999993</v>
      </c>
      <c r="E74" s="335">
        <f t="shared" si="13"/>
        <v>1820.24</v>
      </c>
      <c r="F74" s="9">
        <v>0.33</v>
      </c>
      <c r="G74" s="9">
        <v>279.2</v>
      </c>
      <c r="H74" s="336">
        <f t="shared" si="3"/>
        <v>1820.0122858544505</v>
      </c>
      <c r="I74" s="336">
        <f t="shared" si="14"/>
        <v>1047.7622858544505</v>
      </c>
      <c r="J74" s="337">
        <f t="shared" si="15"/>
        <v>0.2042490037910695</v>
      </c>
      <c r="K74" s="338">
        <f t="shared" si="16"/>
        <v>0.10431154381084845</v>
      </c>
      <c r="L74" s="338">
        <f t="shared" si="17"/>
        <v>37.114047287899858</v>
      </c>
      <c r="M74" s="338" t="str">
        <f t="shared" si="4"/>
        <v/>
      </c>
      <c r="N74" s="339">
        <f t="shared" si="5"/>
        <v>59.289017627164313</v>
      </c>
      <c r="O74" s="340" t="str">
        <f t="shared" si="6"/>
        <v>Mag</v>
      </c>
      <c r="P74" s="341" t="str">
        <f t="shared" si="7"/>
        <v/>
      </c>
      <c r="Q74" s="342" t="str">
        <f t="shared" si="8"/>
        <v/>
      </c>
      <c r="R74" s="10">
        <f t="shared" si="0"/>
        <v>1837.2399999999993</v>
      </c>
      <c r="S74" s="336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43">
        <f>IF(E74="","",ProjIncAtBit(F74,J74,C74,M74,AJ74,AK74,AI74))</f>
        <v>0.33</v>
      </c>
      <c r="X74" s="454">
        <f>IF(E74="","",ProjAzmAtBit(F74,G74,J74,C74,M74,AJ74,AK74,N74,O74,AI74))</f>
        <v>279.2</v>
      </c>
      <c r="Y74" s="623" t="s">
        <v>1887</v>
      </c>
      <c r="Z74" s="625">
        <v>24.76</v>
      </c>
      <c r="AA74" s="510" t="str">
        <f t="shared" si="20"/>
        <v/>
      </c>
      <c r="AB74" s="518" t="str">
        <f t="shared" si="21"/>
        <v/>
      </c>
      <c r="AC74" s="508"/>
      <c r="AD74" s="513"/>
      <c r="AE74" s="514"/>
      <c r="AI74" s="206">
        <f>IF(E74="","",ProjRollingMotorOut($Q$13:Q74,$M$13:M74))</f>
        <v>5.8326399959253719</v>
      </c>
      <c r="AJ74" s="451">
        <f>IF(OR(E74="",D74=""),0,ProjSlideMetersBetween(E74,D74,$R$13:$R$305,$S$13:$S$305))</f>
        <v>0</v>
      </c>
      <c r="AK74" s="451">
        <f>IF(U74="","",ProjParseTF(U74))</f>
        <v>180</v>
      </c>
      <c r="AL74" s="218">
        <f>IF(E74="","",ProjCumN(AL73,E73,F73,G73,E74,F74,G74,FALSE))</f>
        <v>3.9013857469618256</v>
      </c>
      <c r="AM74" s="330">
        <f>IF(E74="","",ProjCumE(AM73,E73,F73,G73,E74,F74,G74,FALSE))</f>
        <v>0.15488316083185791</v>
      </c>
      <c r="AN74" s="329">
        <f t="shared" si="18"/>
        <v>279.2</v>
      </c>
      <c r="AO74" s="329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4">
        <f t="shared" si="12"/>
        <v>28.849999999999909</v>
      </c>
      <c r="D75" s="27">
        <v>1866.0899999999992</v>
      </c>
      <c r="E75" s="335">
        <f t="shared" si="13"/>
        <v>1849.09</v>
      </c>
      <c r="F75" s="9">
        <v>0.7</v>
      </c>
      <c r="G75" s="9">
        <v>197.88</v>
      </c>
      <c r="H75" s="336">
        <f t="shared" si="3"/>
        <v>1848.8611204354586</v>
      </c>
      <c r="I75" s="336">
        <f t="shared" si="14"/>
        <v>1076.6111204354586</v>
      </c>
      <c r="J75" s="337">
        <f t="shared" si="15"/>
        <v>0.75643864988898279</v>
      </c>
      <c r="K75" s="338">
        <f t="shared" si="16"/>
        <v>0.38474870017331136</v>
      </c>
      <c r="L75" s="338">
        <f t="shared" si="17"/>
        <v>-84.561525129982925</v>
      </c>
      <c r="M75" s="338">
        <f t="shared" si="4"/>
        <v>4</v>
      </c>
      <c r="N75" s="339">
        <f t="shared" si="5"/>
        <v>59.427267035809457</v>
      </c>
      <c r="O75" s="340" t="str">
        <f t="shared" si="6"/>
        <v>Mag</v>
      </c>
      <c r="P75" s="341">
        <f t="shared" si="7"/>
        <v>9.2499999999999985E-2</v>
      </c>
      <c r="Q75" s="342">
        <f t="shared" si="8"/>
        <v>5.4558137623242713</v>
      </c>
      <c r="R75" s="10" t="str">
        <f t="shared" ref="R75:R138" si="23">IF(T75="", "", D75)</f>
        <v/>
      </c>
      <c r="S75" s="336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3">
        <f>IF(E75="","",ProjIncAtBit(F75,J75,C75,M75,AJ75,AK75,AI75))</f>
        <v>0.7</v>
      </c>
      <c r="X75" s="454">
        <f>IF(E75="","",ProjAzmAtBit(F75,G75,J75,C75,M75,AJ75,AK75,N75,O75,AI75))</f>
        <v>197.88</v>
      </c>
      <c r="Y75" s="623" t="s">
        <v>1888</v>
      </c>
      <c r="Z75" s="625">
        <v>28.85</v>
      </c>
      <c r="AA75" s="510" t="str">
        <f t="shared" si="20"/>
        <v/>
      </c>
      <c r="AB75" s="518" t="str">
        <f t="shared" si="21"/>
        <v/>
      </c>
      <c r="AC75" s="508"/>
      <c r="AD75" s="513"/>
      <c r="AE75" s="514"/>
      <c r="AI75" s="206">
        <f>IF(E75="","",ProjRollingMotorOut($Q$13:Q75,$M$13:M75))</f>
        <v>5.6140648842962415</v>
      </c>
      <c r="AJ75" s="451">
        <f>IF(OR(E75="",D75=""),0,ProjSlideMetersBetween(E75,D75,$R$13:$R$305,$S$13:$S$305))</f>
        <v>0</v>
      </c>
      <c r="AK75" s="451" t="str">
        <f>IF(U75="","",ProjParseTF(U75))</f>
        <v/>
      </c>
      <c r="AL75" s="218">
        <f>IF(E75="","",ProjCumN(AL74,E74,F74,G74,E75,F75,G75,FALSE))</f>
        <v>3.746948249028546</v>
      </c>
      <c r="AM75" s="330">
        <f>IF(E75="","",ProjCumE(AM74,E74,F74,G74,E75,F75,G75,FALSE))</f>
        <v>1.8761507245223352E-2</v>
      </c>
      <c r="AN75" s="329">
        <f t="shared" si="18"/>
        <v>197.88</v>
      </c>
      <c r="AO75" s="329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4">
        <f t="shared" si="12"/>
        <v>28.710000000000036</v>
      </c>
      <c r="D76" s="27">
        <v>1894.7999999999993</v>
      </c>
      <c r="E76" s="335">
        <f t="shared" si="13"/>
        <v>1877.8</v>
      </c>
      <c r="F76" s="9">
        <v>0.36</v>
      </c>
      <c r="G76" s="9">
        <v>192.57</v>
      </c>
      <c r="H76" s="336">
        <f t="shared" ref="H76:H139" si="26">IF(ISNUMBER(F76),COS(((F76+F75)/2)*(PI()/180))*(E76-E75)+H75,"")</f>
        <v>1877.5698921294554</v>
      </c>
      <c r="I76" s="336">
        <f t="shared" si="14"/>
        <v>1105.3198921294554</v>
      </c>
      <c r="J76" s="337">
        <f t="shared" si="15"/>
        <v>0.35858504978661154</v>
      </c>
      <c r="K76" s="338">
        <f t="shared" si="16"/>
        <v>-0.35527690700104442</v>
      </c>
      <c r="L76" s="338">
        <f t="shared" si="17"/>
        <v>-5.5485893416927858</v>
      </c>
      <c r="M76" s="338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9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0" t="str">
        <f t="shared" ref="O76:O139" si="29">IF(F76="","",IF(N76="","",IF(F76&lt;5,"Mag",IF(L76&lt;0,"L",IF(N76=0,"HS",IF(N76=360,"HS",IF(N76=180,"LS","R")))))))</f>
        <v>Mag</v>
      </c>
      <c r="P76" s="341" t="str">
        <f t="shared" ref="P76:P139" si="30">IF(F76="","",IF(M76="","",SUM((F76-F75)/M76)))</f>
        <v/>
      </c>
      <c r="Q76" s="342" t="str">
        <f t="shared" ref="Q76:Q139" si="31">IF(ISBLANK(F76),"",IF(J76="", "", IF(M76="","",SUM(C76*J76/M76))))</f>
        <v/>
      </c>
      <c r="R76" s="10" t="str">
        <f t="shared" si="23"/>
        <v/>
      </c>
      <c r="S76" s="336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3">
        <f>IF(E76="","",ProjIncAtBit(F76,J76,C76,M76,AJ76,AK76,AI76))</f>
        <v>0.36</v>
      </c>
      <c r="X76" s="454">
        <f>IF(E76="","",ProjAzmAtBit(F76,G76,J76,C76,M76,AJ76,AK76,N76,O76,AI76))</f>
        <v>192.57</v>
      </c>
      <c r="Y76" s="623" t="s">
        <v>1889</v>
      </c>
      <c r="Z76" s="625">
        <v>28.71</v>
      </c>
      <c r="AA76" s="510" t="str">
        <f t="shared" si="20"/>
        <v/>
      </c>
      <c r="AB76" s="518" t="str">
        <f t="shared" si="21"/>
        <v/>
      </c>
      <c r="AC76" s="508"/>
      <c r="AD76" s="513"/>
      <c r="AE76" s="514"/>
      <c r="AI76" s="206">
        <f>IF(E76="","",ProjRollingMotorOut($Q$13:Q76,$M$13:M76))</f>
        <v>5.6140648842962415</v>
      </c>
      <c r="AJ76" s="451">
        <f>IF(OR(E76="",D76=""),0,ProjSlideMetersBetween(E76,D76,$R$13:$R$305,$S$13:$S$305))</f>
        <v>0</v>
      </c>
      <c r="AK76" s="451" t="str">
        <f>IF(U76="","",ProjParseTF(U76))</f>
        <v/>
      </c>
      <c r="AL76" s="218">
        <f>IF(E76="","",ProjCumN(AL75,E75,F75,G75,E76,F76,G76,FALSE))</f>
        <v>3.4920101230470917</v>
      </c>
      <c r="AM76" s="330">
        <f>IF(E76="","",ProjCumE(AM75,E75,F75,G75,E76,F76,G76,FALSE))</f>
        <v>-5.4712372622548758E-2</v>
      </c>
      <c r="AN76" s="329">
        <f t="shared" si="18"/>
        <v>192.57</v>
      </c>
      <c r="AO76" s="329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4">
        <f t="shared" ref="C77:C140" si="32">IF(ISBLANK(D77),"",D77-D76)</f>
        <v>28.709999999999582</v>
      </c>
      <c r="D77" s="27">
        <v>1923.5099999999989</v>
      </c>
      <c r="E77" s="335">
        <f t="shared" ref="E77:E140" si="33">IF(D77="","",(ROUND(SUM(D77-B77),2)))</f>
        <v>1906.51</v>
      </c>
      <c r="F77" s="9">
        <v>0.18</v>
      </c>
      <c r="G77" s="9">
        <v>188.78</v>
      </c>
      <c r="H77" s="336">
        <f t="shared" si="26"/>
        <v>1906.2795733541602</v>
      </c>
      <c r="I77" s="336">
        <f t="shared" si="14"/>
        <v>1134.0295733541602</v>
      </c>
      <c r="J77" s="337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8">
        <f t="shared" ref="K77:K140" si="35">IF(F77=0," ",SUM(F77-F76)/SUM(E77-E76)*30)</f>
        <v>-0.18808777429467061</v>
      </c>
      <c r="L77" s="338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8" t="str">
        <f t="shared" si="27"/>
        <v/>
      </c>
      <c r="N77" s="339">
        <f t="shared" si="28"/>
        <v>174.65667006180678</v>
      </c>
      <c r="O77" s="340" t="str">
        <f t="shared" si="29"/>
        <v>Mag</v>
      </c>
      <c r="P77" s="341" t="str">
        <f t="shared" si="30"/>
        <v/>
      </c>
      <c r="Q77" s="342" t="str">
        <f t="shared" si="31"/>
        <v/>
      </c>
      <c r="R77" s="10" t="str">
        <f t="shared" si="23"/>
        <v/>
      </c>
      <c r="S77" s="336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3">
        <f>IF(E77="","",ProjIncAtBit(F77,J77,C77,M77,AJ77,AK77,AI77))</f>
        <v>0.18</v>
      </c>
      <c r="X77" s="454">
        <f>IF(E77="","",ProjAzmAtBit(F77,G77,J77,C77,M77,AJ77,AK77,N77,O77,AI77))</f>
        <v>188.78</v>
      </c>
      <c r="Y77" s="623" t="s">
        <v>1890</v>
      </c>
      <c r="Z77" s="625">
        <v>28.71</v>
      </c>
      <c r="AA77" s="510" t="str">
        <f t="shared" si="20"/>
        <v/>
      </c>
      <c r="AB77" s="518" t="str">
        <f t="shared" si="21"/>
        <v/>
      </c>
      <c r="AC77" s="508"/>
      <c r="AD77" s="513"/>
      <c r="AE77" s="514"/>
      <c r="AI77" s="206">
        <f>IF(E77="","",ProjRollingMotorOut($Q$13:Q77,$M$13:M77))</f>
        <v>5.6140648842962415</v>
      </c>
      <c r="AJ77" s="451">
        <f>IF(OR(E77="",D77=""),0,ProjSlideMetersBetween(E77,D77,$R$13:$R$305,$S$13:$S$305))</f>
        <v>0</v>
      </c>
      <c r="AK77" s="451" t="str">
        <f>IF(U77="","",ProjParseTF(U77))</f>
        <v/>
      </c>
      <c r="AL77" s="218">
        <f>IF(E77="","",ProjCumN(AL76,E76,F76,G76,E77,F77,G77,FALSE))</f>
        <v>3.3594083443569112</v>
      </c>
      <c r="AM77" s="330">
        <f>IF(E77="","",ProjCumE(AM76,E76,F76,G76,E77,F77,G77,FALSE))</f>
        <v>-8.1225350878666003E-2</v>
      </c>
      <c r="AN77" s="329">
        <f t="shared" si="18"/>
        <v>188.78</v>
      </c>
      <c r="AO77" s="329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4">
        <f t="shared" si="32"/>
        <v>28.799999999999727</v>
      </c>
      <c r="D78" s="27">
        <v>1952.3099999999986</v>
      </c>
      <c r="E78" s="335">
        <f t="shared" si="33"/>
        <v>1935.31</v>
      </c>
      <c r="F78" s="9">
        <v>0.11</v>
      </c>
      <c r="G78" s="9">
        <v>355.14</v>
      </c>
      <c r="H78" s="336">
        <f t="shared" si="26"/>
        <v>1935.0794811282394</v>
      </c>
      <c r="I78" s="336">
        <f t="shared" ref="I78:I141" si="40">IF(ISBLANK(F78),"  ",H78-$R$4)</f>
        <v>1162.8294811282394</v>
      </c>
      <c r="J78" s="337">
        <f t="shared" si="34"/>
        <v>0.30007078029191414</v>
      </c>
      <c r="K78" s="338">
        <f t="shared" si="35"/>
        <v>-7.2916666666666768E-2</v>
      </c>
      <c r="L78" s="338">
        <f t="shared" si="36"/>
        <v>173.29166666666691</v>
      </c>
      <c r="M78" s="338" t="str">
        <f t="shared" si="27"/>
        <v/>
      </c>
      <c r="N78" s="339">
        <f t="shared" si="28"/>
        <v>104.06356578983819</v>
      </c>
      <c r="O78" s="340" t="str">
        <f t="shared" si="29"/>
        <v>Mag</v>
      </c>
      <c r="P78" s="341" t="str">
        <f t="shared" si="30"/>
        <v/>
      </c>
      <c r="Q78" s="342" t="str">
        <f t="shared" si="31"/>
        <v/>
      </c>
      <c r="R78" s="10" t="str">
        <f t="shared" si="23"/>
        <v/>
      </c>
      <c r="S78" s="336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3">
        <f>IF(E78="","",ProjIncAtBit(F78,J78,C78,M78,AJ78,AK78,AI78))</f>
        <v>0.11</v>
      </c>
      <c r="X78" s="454">
        <f>IF(E78="","",ProjAzmAtBit(F78,G78,J78,C78,M78,AJ78,AK78,N78,O78,AI78))</f>
        <v>355.14</v>
      </c>
      <c r="Y78" s="623" t="s">
        <v>1891</v>
      </c>
      <c r="Z78" s="625">
        <v>28.8</v>
      </c>
      <c r="AA78" s="510" t="str">
        <f t="shared" si="20"/>
        <v/>
      </c>
      <c r="AB78" s="518" t="str">
        <f t="shared" si="21"/>
        <v/>
      </c>
      <c r="AC78" s="508"/>
      <c r="AD78" s="513"/>
      <c r="AE78" s="514"/>
      <c r="AI78" s="206">
        <f>IF(E78="","",ProjRollingMotorOut($Q$13:Q78,$M$13:M78))</f>
        <v>5.6140648842962415</v>
      </c>
      <c r="AJ78" s="451">
        <f>IF(OR(E78="",D78=""),0,ProjSlideMetersBetween(E78,D78,$R$13:$R$305,$S$13:$S$305))</f>
        <v>0</v>
      </c>
      <c r="AK78" s="451" t="str">
        <f>IF(U78="","",ProjParseTF(U78))</f>
        <v/>
      </c>
      <c r="AL78" s="218">
        <f>IF(E78="","",ProjCumN(AL77,E77,F77,G77,E78,F78,G78,FALSE))</f>
        <v>3.342246172194987</v>
      </c>
      <c r="AM78" s="330">
        <f>IF(E78="","",ProjCumE(AM77,E77,F77,G77,E78,F78,G78,FALSE))</f>
        <v>-9.0472874818148613E-2</v>
      </c>
      <c r="AN78" s="329">
        <f t="shared" ref="AN78:AN141" si="41">IF(X78="","",X78)</f>
        <v>355.14</v>
      </c>
      <c r="AO78" s="329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4">
        <f t="shared" si="32"/>
        <v>28.7800000000002</v>
      </c>
      <c r="D79" s="27">
        <v>1981.0899999999988</v>
      </c>
      <c r="E79" s="335">
        <f t="shared" si="33"/>
        <v>1964.09</v>
      </c>
      <c r="F79" s="9">
        <v>0.18</v>
      </c>
      <c r="G79" s="9">
        <v>345.37</v>
      </c>
      <c r="H79" s="336">
        <f t="shared" si="26"/>
        <v>1963.8593889663643</v>
      </c>
      <c r="I79" s="336">
        <f t="shared" si="40"/>
        <v>1191.6093889663643</v>
      </c>
      <c r="J79" s="337">
        <f t="shared" si="34"/>
        <v>7.7125082758825791E-2</v>
      </c>
      <c r="K79" s="338">
        <f t="shared" si="35"/>
        <v>7.2967338429464956E-2</v>
      </c>
      <c r="L79" s="338">
        <f t="shared" si="36"/>
        <v>-10.184155663655307</v>
      </c>
      <c r="M79" s="338" t="str">
        <f t="shared" si="27"/>
        <v/>
      </c>
      <c r="N79" s="339">
        <f t="shared" si="28"/>
        <v>18.899021047793816</v>
      </c>
      <c r="O79" s="340" t="str">
        <f t="shared" si="29"/>
        <v>Mag</v>
      </c>
      <c r="P79" s="341" t="str">
        <f t="shared" si="30"/>
        <v/>
      </c>
      <c r="Q79" s="342" t="str">
        <f t="shared" si="31"/>
        <v/>
      </c>
      <c r="R79" s="10" t="str">
        <f t="shared" si="23"/>
        <v/>
      </c>
      <c r="S79" s="336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3">
        <f>IF(E79="","",ProjIncAtBit(F79,J79,C79,M79,AJ79,AK79,AI79))</f>
        <v>0.18</v>
      </c>
      <c r="X79" s="454">
        <f>IF(E79="","",ProjAzmAtBit(F79,G79,J79,C79,M79,AJ79,AK79,N79,O79,AI79))</f>
        <v>345.37</v>
      </c>
      <c r="Y79" s="623" t="s">
        <v>1892</v>
      </c>
      <c r="Z79" s="625">
        <v>28.78</v>
      </c>
      <c r="AA79" s="510" t="str">
        <f t="shared" si="20"/>
        <v/>
      </c>
      <c r="AB79" s="518" t="str">
        <f t="shared" si="21"/>
        <v/>
      </c>
      <c r="AC79" s="508"/>
      <c r="AD79" s="513"/>
      <c r="AE79" s="514"/>
      <c r="AI79" s="206">
        <f>IF(E79="","",ProjRollingMotorOut($Q$13:Q79,$M$13:M79))</f>
        <v>5.6140648842962415</v>
      </c>
      <c r="AJ79" s="451">
        <f>IF(OR(E79="",D79=""),0,ProjSlideMetersBetween(E79,D79,$R$13:$R$305,$S$13:$S$305))</f>
        <v>0</v>
      </c>
      <c r="AK79" s="451" t="str">
        <f>IF(U79="","",ProjParseTF(U79))</f>
        <v/>
      </c>
      <c r="AL79" s="218">
        <f>IF(E79="","",ProjCumN(AL78,E78,F78,G78,E79,F79,G79,FALSE))</f>
        <v>3.4135153402646234</v>
      </c>
      <c r="AM79" s="330">
        <f>IF(E79="","",ProjCumE(AM78,E78,F78,G78,E79,F79,G79,FALSE))</f>
        <v>-0.10423177176649875</v>
      </c>
      <c r="AN79" s="329">
        <f t="shared" si="41"/>
        <v>345.37</v>
      </c>
      <c r="AO79" s="329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4">
        <f t="shared" si="32"/>
        <v>28.779999999999745</v>
      </c>
      <c r="D80" s="27">
        <v>2009.8699999999985</v>
      </c>
      <c r="E80" s="335">
        <f t="shared" si="33"/>
        <v>1992.87</v>
      </c>
      <c r="F80" s="9">
        <v>7.0000000000000007E-2</v>
      </c>
      <c r="G80" s="9">
        <v>349.59</v>
      </c>
      <c r="H80" s="336">
        <f t="shared" si="26"/>
        <v>1992.6393204750684</v>
      </c>
      <c r="I80" s="336">
        <f t="shared" si="40"/>
        <v>1220.3893204750684</v>
      </c>
      <c r="J80" s="337">
        <f t="shared" si="34"/>
        <v>0.11498621841781313</v>
      </c>
      <c r="K80" s="338">
        <f t="shared" si="35"/>
        <v>-0.11466296038915924</v>
      </c>
      <c r="L80" s="338">
        <f t="shared" si="36"/>
        <v>4.398888116747715</v>
      </c>
      <c r="M80" s="338" t="str">
        <f t="shared" si="27"/>
        <v/>
      </c>
      <c r="N80" s="339">
        <f t="shared" si="28"/>
        <v>175.70274435721959</v>
      </c>
      <c r="O80" s="340" t="str">
        <f t="shared" si="29"/>
        <v>Mag</v>
      </c>
      <c r="P80" s="341" t="str">
        <f t="shared" si="30"/>
        <v/>
      </c>
      <c r="Q80" s="342" t="str">
        <f t="shared" si="31"/>
        <v/>
      </c>
      <c r="R80" s="10" t="str">
        <f t="shared" si="23"/>
        <v/>
      </c>
      <c r="S80" s="336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3">
        <f>IF(E80="","",ProjIncAtBit(F80,J80,C80,M80,AJ80,AK80,AI80))</f>
        <v>7.0000000000000007E-2</v>
      </c>
      <c r="X80" s="454">
        <f>IF(E80="","",ProjAzmAtBit(F80,G80,J80,C80,M80,AJ80,AK80,N80,O80,AI80))</f>
        <v>349.59</v>
      </c>
      <c r="Y80" s="623" t="s">
        <v>1893</v>
      </c>
      <c r="Z80" s="625">
        <v>28.78</v>
      </c>
      <c r="AA80" s="510" t="str">
        <f t="shared" ref="AA80:AA143" si="42">IFERROR(IF(D80="","",IF(COUNT($AC$14:$AC$33)=0,"",IF(D80&lt;_xlfn.AGGREGATE(5,6,$AC$14:$AC$33),"",INDEX($AE$15:$AE$33,MATCH(D80,$AC$14:$AC$33,1))))),"")</f>
        <v/>
      </c>
      <c r="AB80" s="518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08"/>
      <c r="AD80" s="513"/>
      <c r="AE80" s="514"/>
      <c r="AI80" s="206">
        <f>IF(E80="","",ProjRollingMotorOut($Q$13:Q80,$M$13:M80))</f>
        <v>5.6140648842962415</v>
      </c>
      <c r="AJ80" s="451">
        <f>IF(OR(E80="",D80=""),0,ProjSlideMetersBetween(E80,D80,$R$13:$R$305,$S$13:$S$305))</f>
        <v>0</v>
      </c>
      <c r="AK80" s="451" t="str">
        <f>IF(U80="","",ProjParseTF(U80))</f>
        <v/>
      </c>
      <c r="AL80" s="218">
        <f>IF(E80="","",ProjCumN(AL79,E79,F79,G79,E80,F80,G80,FALSE))</f>
        <v>3.4745483625690943</v>
      </c>
      <c r="AM80" s="330">
        <f>IF(E80="","",ProjCumE(AM79,E79,F79,G79,E80,F80,G80,FALSE))</f>
        <v>-0.11882676268986396</v>
      </c>
      <c r="AN80" s="329">
        <f t="shared" si="41"/>
        <v>349.59</v>
      </c>
      <c r="AO80" s="329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4">
        <f t="shared" si="32"/>
        <v>28.819999999999709</v>
      </c>
      <c r="D81" s="27">
        <v>2038.6899999999982</v>
      </c>
      <c r="E81" s="335">
        <f t="shared" si="33"/>
        <v>2021.69</v>
      </c>
      <c r="F81" s="9">
        <v>0.57999999999999996</v>
      </c>
      <c r="G81" s="9">
        <v>324.72000000000003</v>
      </c>
      <c r="H81" s="336">
        <f t="shared" si="26"/>
        <v>2021.4588568314641</v>
      </c>
      <c r="I81" s="336">
        <f t="shared" si="40"/>
        <v>1249.2088568314641</v>
      </c>
      <c r="J81" s="337">
        <f t="shared" si="34"/>
        <v>0.53851122580746413</v>
      </c>
      <c r="K81" s="338">
        <f t="shared" si="35"/>
        <v>0.53088133240804691</v>
      </c>
      <c r="L81" s="338">
        <f t="shared" si="36"/>
        <v>-25.888272033310002</v>
      </c>
      <c r="M81" s="338" t="str">
        <f t="shared" si="27"/>
        <v/>
      </c>
      <c r="N81" s="339">
        <f t="shared" si="28"/>
        <v>9.656363303861129</v>
      </c>
      <c r="O81" s="340" t="str">
        <f t="shared" si="29"/>
        <v>Mag</v>
      </c>
      <c r="P81" s="341" t="str">
        <f t="shared" si="30"/>
        <v/>
      </c>
      <c r="Q81" s="342" t="str">
        <f t="shared" si="31"/>
        <v/>
      </c>
      <c r="R81" s="10" t="str">
        <f t="shared" si="23"/>
        <v/>
      </c>
      <c r="S81" s="336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3">
        <f>IF(E81="","",ProjIncAtBit(F81,J81,C81,M81,AJ81,AK81,AI81))</f>
        <v>0.57999999999999996</v>
      </c>
      <c r="X81" s="454">
        <f>IF(E81="","",ProjAzmAtBit(F81,G81,J81,C81,M81,AJ81,AK81,N81,O81,AI81))</f>
        <v>324.72000000000003</v>
      </c>
      <c r="Y81" s="623" t="s">
        <v>1894</v>
      </c>
      <c r="Z81" s="625">
        <v>28.82</v>
      </c>
      <c r="AA81" s="510" t="str">
        <f t="shared" si="42"/>
        <v/>
      </c>
      <c r="AB81" s="518" t="str">
        <f t="shared" si="43"/>
        <v/>
      </c>
      <c r="AC81" s="508"/>
      <c r="AD81" s="513"/>
      <c r="AE81" s="514"/>
      <c r="AI81" s="206">
        <f>IF(E81="","",ProjRollingMotorOut($Q$13:Q81,$M$13:M81))</f>
        <v>5.6140648842962415</v>
      </c>
      <c r="AJ81" s="451">
        <f>IF(OR(E81="",D81=""),0,ProjSlideMetersBetween(E81,D81,$R$13:$R$305,$S$13:$S$305))</f>
        <v>0</v>
      </c>
      <c r="AK81" s="451" t="str">
        <f>IF(U81="","",ProjParseTF(U81))</f>
        <v/>
      </c>
      <c r="AL81" s="218">
        <f>IF(E81="","",ProjCumN(AL80,E80,F80,G80,E81,F81,G81,FALSE))</f>
        <v>3.6109429333884182</v>
      </c>
      <c r="AM81" s="330">
        <f>IF(E81="","",ProjCumE(AM80,E80,F80,G80,E81,F81,G81,FALSE))</f>
        <v>-0.20625818513585789</v>
      </c>
      <c r="AN81" s="329">
        <f t="shared" si="41"/>
        <v>324.72000000000003</v>
      </c>
      <c r="AO81" s="329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4">
        <f t="shared" si="32"/>
        <v>28.789999999999509</v>
      </c>
      <c r="D82" s="27">
        <v>2067.4799999999977</v>
      </c>
      <c r="E82" s="335">
        <f t="shared" si="33"/>
        <v>2050.48</v>
      </c>
      <c r="F82" s="9">
        <v>0.68</v>
      </c>
      <c r="G82" s="9">
        <v>302.81</v>
      </c>
      <c r="H82" s="336">
        <f t="shared" si="26"/>
        <v>2050.2471164552958</v>
      </c>
      <c r="I82" s="336">
        <f t="shared" si="40"/>
        <v>1277.9971164552958</v>
      </c>
      <c r="J82" s="337">
        <f t="shared" si="34"/>
        <v>0.26966586752119348</v>
      </c>
      <c r="K82" s="338">
        <f t="shared" si="35"/>
        <v>0.10420284821118467</v>
      </c>
      <c r="L82" s="338">
        <f t="shared" si="36"/>
        <v>-22.830844043070567</v>
      </c>
      <c r="M82" s="338" t="str">
        <f t="shared" si="27"/>
        <v/>
      </c>
      <c r="N82" s="339">
        <f t="shared" si="28"/>
        <v>67.268406946710371</v>
      </c>
      <c r="O82" s="340" t="str">
        <f t="shared" si="29"/>
        <v>Mag</v>
      </c>
      <c r="P82" s="341" t="str">
        <f t="shared" si="30"/>
        <v/>
      </c>
      <c r="Q82" s="342" t="str">
        <f t="shared" si="31"/>
        <v/>
      </c>
      <c r="R82" s="10">
        <f t="shared" si="23"/>
        <v>2067.4799999999977</v>
      </c>
      <c r="S82" s="336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43">
        <f>IF(E82="","",ProjIncAtBit(F82,J82,C82,M82,AJ82,AK82,AI82))</f>
        <v>0.68</v>
      </c>
      <c r="X82" s="454">
        <f>IF(E82="","",ProjAzmAtBit(F82,G82,J82,C82,M82,AJ82,AK82,N82,O82,AI82))</f>
        <v>302.81</v>
      </c>
      <c r="Y82" s="623" t="s">
        <v>1895</v>
      </c>
      <c r="Z82" s="625">
        <v>24.79</v>
      </c>
      <c r="AA82" s="510" t="str">
        <f t="shared" si="42"/>
        <v/>
      </c>
      <c r="AB82" s="518" t="str">
        <f t="shared" si="43"/>
        <v/>
      </c>
      <c r="AC82" s="508"/>
      <c r="AD82" s="513"/>
      <c r="AE82" s="514"/>
      <c r="AI82" s="206">
        <f>IF(E82="","",ProjRollingMotorOut($Q$13:Q82,$M$13:M82))</f>
        <v>5.6140648842962415</v>
      </c>
      <c r="AJ82" s="451">
        <f>IF(OR(E82="",D82=""),0,ProjSlideMetersBetween(E82,D82,$R$13:$R$305,$S$13:$S$305))</f>
        <v>0</v>
      </c>
      <c r="AK82" s="451">
        <f>IF(U82="","",ProjParseTF(U82))</f>
        <v>180</v>
      </c>
      <c r="AL82" s="218">
        <f>IF(E82="","",ProjCumN(AL81,E81,F81,G81,E82,F82,G82,FALSE))</f>
        <v>3.8224677400017097</v>
      </c>
      <c r="AM82" s="330">
        <f>IF(E82="","",ProjCumE(AM81,E81,F81,G81,E82,F82,G82,FALSE))</f>
        <v>-0.43400626217826221</v>
      </c>
      <c r="AN82" s="329">
        <f t="shared" si="41"/>
        <v>302.81</v>
      </c>
      <c r="AO82" s="329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4">
        <f t="shared" si="32"/>
        <v>28.7199999999998</v>
      </c>
      <c r="D83" s="27">
        <v>2096.1999999999975</v>
      </c>
      <c r="E83" s="335">
        <f t="shared" si="33"/>
        <v>2079.1999999999998</v>
      </c>
      <c r="F83" s="9">
        <v>0.84</v>
      </c>
      <c r="G83" s="9">
        <v>295.11</v>
      </c>
      <c r="H83" s="336">
        <f t="shared" si="26"/>
        <v>2078.9645898931099</v>
      </c>
      <c r="I83" s="336">
        <f t="shared" si="40"/>
        <v>1306.7145898931099</v>
      </c>
      <c r="J83" s="337">
        <f t="shared" si="34"/>
        <v>0.19791797579133735</v>
      </c>
      <c r="K83" s="338">
        <f t="shared" si="35"/>
        <v>0.1671309192200568</v>
      </c>
      <c r="L83" s="338">
        <f t="shared" si="36"/>
        <v>-8.0431754874652253</v>
      </c>
      <c r="M83" s="338">
        <f t="shared" si="27"/>
        <v>4</v>
      </c>
      <c r="N83" s="339">
        <f t="shared" si="28"/>
        <v>32.387439030679552</v>
      </c>
      <c r="O83" s="340" t="str">
        <f t="shared" si="29"/>
        <v>Mag</v>
      </c>
      <c r="P83" s="341">
        <f t="shared" si="30"/>
        <v>3.999999999999998E-2</v>
      </c>
      <c r="Q83" s="342">
        <f t="shared" si="31"/>
        <v>1.4210510661817923</v>
      </c>
      <c r="R83" s="10">
        <f t="shared" si="23"/>
        <v>2096.1999999999975</v>
      </c>
      <c r="S83" s="336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43">
        <f>IF(E83="","",ProjIncAtBit(F83,J83,C83,M83,AJ83,AK83,AI83))</f>
        <v>0.84</v>
      </c>
      <c r="X83" s="454">
        <f>IF(E83="","",ProjAzmAtBit(F83,G83,J83,C83,M83,AJ83,AK83,N83,O83,AI83))</f>
        <v>295.11</v>
      </c>
      <c r="Y83" s="623" t="s">
        <v>1896</v>
      </c>
      <c r="Z83" s="625">
        <v>24.72</v>
      </c>
      <c r="AA83" s="510" t="str">
        <f t="shared" si="42"/>
        <v/>
      </c>
      <c r="AB83" s="518" t="str">
        <f t="shared" si="43"/>
        <v/>
      </c>
      <c r="AC83" s="508"/>
      <c r="AD83" s="513"/>
      <c r="AE83" s="514"/>
      <c r="AI83" s="206">
        <f>IF(E83="","",ProjRollingMotorOut($Q$13:Q83,$M$13:M83))</f>
        <v>4.8947001183038896</v>
      </c>
      <c r="AJ83" s="451">
        <f>IF(OR(E83="",D83=""),0,ProjSlideMetersBetween(E83,D83,$R$13:$R$305,$S$13:$S$305))</f>
        <v>0</v>
      </c>
      <c r="AK83" s="451">
        <f>IF(U83="","",ProjParseTF(U83))</f>
        <v>180</v>
      </c>
      <c r="AL83" s="218">
        <f>IF(E83="","",ProjCumN(AL82,E82,F82,G82,E83,F83,G83,FALSE))</f>
        <v>4.0041491190911085</v>
      </c>
      <c r="AM83" s="330">
        <f>IF(E83="","",ProjCumE(AM82,E82,F82,G82,E83,F83,G83,FALSE))</f>
        <v>-0.76786880729592832</v>
      </c>
      <c r="AN83" s="329">
        <f t="shared" si="41"/>
        <v>295.11</v>
      </c>
      <c r="AO83" s="329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4">
        <f t="shared" si="32"/>
        <v>28.670000000000073</v>
      </c>
      <c r="D84" s="27">
        <v>2124.8699999999976</v>
      </c>
      <c r="E84" s="335">
        <f t="shared" si="33"/>
        <v>2107.87</v>
      </c>
      <c r="F84" s="9">
        <v>0.45</v>
      </c>
      <c r="G84" s="9">
        <v>256.04000000000002</v>
      </c>
      <c r="H84" s="336">
        <f t="shared" si="26"/>
        <v>2107.6327732597911</v>
      </c>
      <c r="I84" s="336">
        <f t="shared" si="40"/>
        <v>1335.3827732597911</v>
      </c>
      <c r="J84" s="337">
        <f t="shared" si="34"/>
        <v>0.59299352306521058</v>
      </c>
      <c r="K84" s="338">
        <f t="shared" si="35"/>
        <v>-0.40809208231600869</v>
      </c>
      <c r="L84" s="338">
        <f t="shared" si="36"/>
        <v>-40.88245552842681</v>
      </c>
      <c r="M84" s="338">
        <f t="shared" si="27"/>
        <v>4</v>
      </c>
      <c r="N84" s="339">
        <f t="shared" si="28"/>
        <v>133.48698455939584</v>
      </c>
      <c r="O84" s="340" t="str">
        <f t="shared" si="29"/>
        <v>Mag</v>
      </c>
      <c r="P84" s="341">
        <f t="shared" si="30"/>
        <v>-9.7499999999999989E-2</v>
      </c>
      <c r="Q84" s="342">
        <f t="shared" si="31"/>
        <v>4.2502810765699079</v>
      </c>
      <c r="R84" s="10">
        <f t="shared" si="23"/>
        <v>2124.8699999999976</v>
      </c>
      <c r="S84" s="336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43">
        <f>IF(E84="","",ProjIncAtBit(F84,J84,C84,M84,AJ84,AK84,AI84))</f>
        <v>0.45</v>
      </c>
      <c r="X84" s="454">
        <f>IF(E84="","",ProjAzmAtBit(F84,G84,J84,C84,M84,AJ84,AK84,N84,O84,AI84))</f>
        <v>256.04000000000002</v>
      </c>
      <c r="Y84" s="623" t="s">
        <v>1897</v>
      </c>
      <c r="Z84" s="625">
        <v>23.67</v>
      </c>
      <c r="AA84" s="510" t="str">
        <f t="shared" si="42"/>
        <v/>
      </c>
      <c r="AB84" s="518" t="str">
        <f t="shared" si="43"/>
        <v/>
      </c>
      <c r="AC84" s="508"/>
      <c r="AD84" s="513"/>
      <c r="AE84" s="514"/>
      <c r="AI84" s="206">
        <f>IF(E84="","",ProjRollingMotorOut($Q$13:Q84,$M$13:M84))</f>
        <v>4.1203708363436231</v>
      </c>
      <c r="AJ84" s="451">
        <f>IF(OR(E84="",D84=""),0,ProjSlideMetersBetween(E84,D84,$R$13:$R$305,$S$13:$S$305))</f>
        <v>0</v>
      </c>
      <c r="AK84" s="451">
        <f>IF(U84="","",ProjParseTF(U84))</f>
        <v>160</v>
      </c>
      <c r="AL84" s="218">
        <f>IF(E84="","",ProjCumN(AL83,E83,F83,G83,E84,F84,G84,FALSE))</f>
        <v>4.0661696095445503</v>
      </c>
      <c r="AM84" s="330">
        <f>IF(E84="","",ProjCumE(AM83,E83,F83,G83,E84,F84,G84,FALSE))</f>
        <v>-1.067425471031304</v>
      </c>
      <c r="AN84" s="329">
        <f t="shared" si="41"/>
        <v>256.04000000000002</v>
      </c>
      <c r="AO84" s="329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4">
        <f t="shared" si="32"/>
        <v>28.749999999999545</v>
      </c>
      <c r="D85" s="27">
        <v>2153.6199999999972</v>
      </c>
      <c r="E85" s="335">
        <f t="shared" si="33"/>
        <v>2136.62</v>
      </c>
      <c r="F85" s="9">
        <v>0.72</v>
      </c>
      <c r="G85" s="9">
        <v>200.39</v>
      </c>
      <c r="H85" s="336">
        <f t="shared" si="26"/>
        <v>2136.3812747121724</v>
      </c>
      <c r="I85" s="336">
        <f t="shared" si="40"/>
        <v>1364.1312747121724</v>
      </c>
      <c r="J85" s="337">
        <f t="shared" si="34"/>
        <v>0.62195230070051855</v>
      </c>
      <c r="K85" s="338">
        <f t="shared" si="35"/>
        <v>0.28173913043478255</v>
      </c>
      <c r="L85" s="338">
        <f t="shared" si="36"/>
        <v>-58.069565217391336</v>
      </c>
      <c r="M85" s="338">
        <f t="shared" si="27"/>
        <v>5</v>
      </c>
      <c r="N85" s="339">
        <f t="shared" si="28"/>
        <v>63.064219345741115</v>
      </c>
      <c r="O85" s="340" t="str">
        <f t="shared" si="29"/>
        <v>Mag</v>
      </c>
      <c r="P85" s="341">
        <f t="shared" si="30"/>
        <v>5.3999999999999992E-2</v>
      </c>
      <c r="Q85" s="342">
        <f t="shared" si="31"/>
        <v>3.5762257290279251</v>
      </c>
      <c r="R85" s="10" t="str">
        <f t="shared" si="23"/>
        <v/>
      </c>
      <c r="S85" s="336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3">
        <f>IF(E85="","",ProjIncAtBit(F85,J85,C85,M85,AJ85,AK85,AI85))</f>
        <v>0.72</v>
      </c>
      <c r="X85" s="454">
        <f>IF(E85="","",ProjAzmAtBit(F85,G85,J85,C85,M85,AJ85,AK85,N85,O85,AI85))</f>
        <v>200.39</v>
      </c>
      <c r="Y85" s="623" t="s">
        <v>1898</v>
      </c>
      <c r="Z85" s="625">
        <v>28.75</v>
      </c>
      <c r="AA85" s="510" t="str">
        <f t="shared" si="42"/>
        <v/>
      </c>
      <c r="AB85" s="518" t="str">
        <f t="shared" si="43"/>
        <v/>
      </c>
      <c r="AC85" s="508"/>
      <c r="AD85" s="513"/>
      <c r="AE85" s="514"/>
      <c r="AI85" s="206">
        <f>IF(E85="","",ProjRollingMotorOut($Q$13:Q85,$M$13:M85))</f>
        <v>3.8044880403654844</v>
      </c>
      <c r="AJ85" s="451">
        <f>IF(OR(E85="",D85=""),0,ProjSlideMetersBetween(E85,D85,$R$13:$R$305,$S$13:$S$305))</f>
        <v>0</v>
      </c>
      <c r="AK85" s="451" t="str">
        <f>IF(U85="","",ProjParseTF(U85))</f>
        <v/>
      </c>
      <c r="AL85" s="218">
        <f>IF(E85="","",ProjCumN(AL84,E84,F84,G84,E85,F85,G85,FALSE))</f>
        <v>3.8696127535245957</v>
      </c>
      <c r="AM85" s="330">
        <f>IF(E85="","",ProjCumE(AM84,E84,F84,G84,E85,F85,G85,FALSE))</f>
        <v>-1.2399276826014218</v>
      </c>
      <c r="AN85" s="329">
        <f t="shared" si="41"/>
        <v>200.39</v>
      </c>
      <c r="AO85" s="329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4">
        <f t="shared" si="32"/>
        <v>28.7199999999998</v>
      </c>
      <c r="D86" s="27">
        <v>2182.339999999997</v>
      </c>
      <c r="E86" s="335">
        <f t="shared" si="33"/>
        <v>2165.34</v>
      </c>
      <c r="F86" s="9">
        <v>0.44</v>
      </c>
      <c r="G86" s="9">
        <v>249.04</v>
      </c>
      <c r="H86" s="336">
        <f t="shared" si="26"/>
        <v>2165.0998032081502</v>
      </c>
      <c r="I86" s="336">
        <f t="shared" si="40"/>
        <v>1392.8498032081502</v>
      </c>
      <c r="J86" s="337">
        <f t="shared" si="34"/>
        <v>0.56580702104733493</v>
      </c>
      <c r="K86" s="338">
        <f t="shared" si="35"/>
        <v>-0.29247910863509485</v>
      </c>
      <c r="L86" s="338">
        <f t="shared" si="36"/>
        <v>50.818245125347744</v>
      </c>
      <c r="M86" s="338" t="str">
        <f t="shared" si="27"/>
        <v/>
      </c>
      <c r="N86" s="339">
        <f t="shared" si="28"/>
        <v>121.12613056520802</v>
      </c>
      <c r="O86" s="340" t="str">
        <f t="shared" si="29"/>
        <v>Mag</v>
      </c>
      <c r="P86" s="341" t="str">
        <f t="shared" si="30"/>
        <v/>
      </c>
      <c r="Q86" s="342" t="str">
        <f t="shared" si="31"/>
        <v/>
      </c>
      <c r="R86" s="10">
        <f t="shared" si="23"/>
        <v>2182.339999999997</v>
      </c>
      <c r="S86" s="336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43">
        <f>IF(E86="","",ProjIncAtBit(F86,J86,C86,M86,AJ86,AK86,AI86))</f>
        <v>0.44</v>
      </c>
      <c r="X86" s="454">
        <f>IF(E86="","",ProjAzmAtBit(F86,G86,J86,C86,M86,AJ86,AK86,N86,O86,AI86))</f>
        <v>249.04</v>
      </c>
      <c r="Y86" s="623" t="s">
        <v>1899</v>
      </c>
      <c r="Z86" s="625">
        <v>24.72</v>
      </c>
      <c r="AA86" s="510" t="str">
        <f t="shared" si="42"/>
        <v/>
      </c>
      <c r="AB86" s="518" t="str">
        <f t="shared" si="43"/>
        <v/>
      </c>
      <c r="AC86" s="508"/>
      <c r="AD86" s="513"/>
      <c r="AE86" s="514"/>
      <c r="AI86" s="206">
        <f>IF(E86="","",ProjRollingMotorOut($Q$13:Q86,$M$13:M86))</f>
        <v>3.8044880403654844</v>
      </c>
      <c r="AJ86" s="451">
        <f>IF(OR(E86="",D86=""),0,ProjSlideMetersBetween(E86,D86,$R$13:$R$305,$S$13:$S$305))</f>
        <v>0</v>
      </c>
      <c r="AK86" s="451">
        <f>IF(U86="","",ProjParseTF(U86))</f>
        <v>180</v>
      </c>
      <c r="AL86" s="218">
        <f>IF(E86="","",ProjCumN(AL85,E85,F85,G85,E86,F86,G86,FALSE))</f>
        <v>3.6610218232791949</v>
      </c>
      <c r="AM86" s="330">
        <f>IF(E86="","",ProjCumE(AM85,E85,F85,G85,E86,F86,G86,FALSE))</f>
        <v>-1.4057775353074125</v>
      </c>
      <c r="AN86" s="329">
        <f t="shared" si="41"/>
        <v>249.04</v>
      </c>
      <c r="AO86" s="329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4">
        <f t="shared" si="32"/>
        <v>28.690000000000055</v>
      </c>
      <c r="D87" s="27">
        <v>2211.029999999997</v>
      </c>
      <c r="E87" s="335">
        <f t="shared" si="33"/>
        <v>2194.0300000000002</v>
      </c>
      <c r="F87" s="9">
        <v>0.75</v>
      </c>
      <c r="G87" s="9">
        <v>280.66000000000003</v>
      </c>
      <c r="H87" s="336">
        <f t="shared" si="26"/>
        <v>2193.7882562259515</v>
      </c>
      <c r="I87" s="336">
        <f t="shared" si="40"/>
        <v>1421.5382562259515</v>
      </c>
      <c r="J87" s="337">
        <f t="shared" si="34"/>
        <v>0.46065818155588945</v>
      </c>
      <c r="K87" s="338">
        <f t="shared" si="35"/>
        <v>0.32415475775531483</v>
      </c>
      <c r="L87" s="338">
        <f t="shared" si="36"/>
        <v>33.063785291042151</v>
      </c>
      <c r="M87" s="338">
        <f t="shared" si="27"/>
        <v>4</v>
      </c>
      <c r="N87" s="339">
        <f t="shared" si="28"/>
        <v>45.277206897837203</v>
      </c>
      <c r="O87" s="340" t="str">
        <f t="shared" si="29"/>
        <v>Mag</v>
      </c>
      <c r="P87" s="341">
        <f t="shared" si="30"/>
        <v>7.7499999999999999E-2</v>
      </c>
      <c r="Q87" s="342">
        <f t="shared" si="31"/>
        <v>3.3040708072096234</v>
      </c>
      <c r="R87" s="10" t="str">
        <f t="shared" si="23"/>
        <v/>
      </c>
      <c r="S87" s="336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3">
        <f>IF(E87="","",ProjIncAtBit(F87,J87,C87,M87,AJ87,AK87,AI87))</f>
        <v>0.75</v>
      </c>
      <c r="X87" s="454">
        <f>IF(E87="","",ProjAzmAtBit(F87,G87,J87,C87,M87,AJ87,AK87,N87,O87,AI87))</f>
        <v>280.66000000000003</v>
      </c>
      <c r="Y87" s="623" t="s">
        <v>1900</v>
      </c>
      <c r="Z87" s="625">
        <v>28.69</v>
      </c>
      <c r="AA87" s="510" t="str">
        <f t="shared" si="42"/>
        <v/>
      </c>
      <c r="AB87" s="518" t="str">
        <f t="shared" si="43"/>
        <v/>
      </c>
      <c r="AC87" s="508"/>
      <c r="AD87" s="513"/>
      <c r="AE87" s="514"/>
      <c r="AI87" s="206">
        <f>IF(E87="","",ProjRollingMotorOut($Q$13:Q87,$M$13:M87))</f>
        <v>3.6014884882627043</v>
      </c>
      <c r="AJ87" s="451">
        <f>IF(OR(E87="",D87=""),0,ProjSlideMetersBetween(E87,D87,$R$13:$R$305,$S$13:$S$305))</f>
        <v>0</v>
      </c>
      <c r="AK87" s="451" t="str">
        <f>IF(U87="","",ProjParseTF(U87))</f>
        <v/>
      </c>
      <c r="AL87" s="218">
        <f>IF(E87="","",ProjCumN(AL86,E86,F86,G86,E87,F87,G87,FALSE))</f>
        <v>3.6563494257480507</v>
      </c>
      <c r="AM87" s="330">
        <f>IF(E87="","",ProjCumE(AM86,E86,F86,G86,E87,F87,G87,FALSE))</f>
        <v>-1.6931800180488596</v>
      </c>
      <c r="AN87" s="329">
        <f t="shared" si="41"/>
        <v>280.66000000000003</v>
      </c>
      <c r="AO87" s="329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4">
        <f t="shared" si="32"/>
        <v>28.749999999999545</v>
      </c>
      <c r="D88" s="27">
        <v>2239.7799999999966</v>
      </c>
      <c r="E88" s="335">
        <f t="shared" si="33"/>
        <v>2222.7800000000002</v>
      </c>
      <c r="F88" s="9">
        <v>1.08</v>
      </c>
      <c r="G88" s="9">
        <v>299.20999999999998</v>
      </c>
      <c r="H88" s="336">
        <f t="shared" si="26"/>
        <v>2222.5345901999012</v>
      </c>
      <c r="I88" s="336">
        <f t="shared" si="40"/>
        <v>1450.2845901999012</v>
      </c>
      <c r="J88" s="337">
        <f t="shared" si="34"/>
        <v>0.45848741544516031</v>
      </c>
      <c r="K88" s="338">
        <f t="shared" si="35"/>
        <v>0.34434782608695663</v>
      </c>
      <c r="L88" s="338">
        <f t="shared" si="36"/>
        <v>19.35652173913039</v>
      </c>
      <c r="M88" s="338" t="str">
        <f t="shared" si="27"/>
        <v/>
      </c>
      <c r="N88" s="339">
        <f t="shared" si="28"/>
        <v>41.318424437182742</v>
      </c>
      <c r="O88" s="340" t="str">
        <f t="shared" si="29"/>
        <v>Mag</v>
      </c>
      <c r="P88" s="341" t="str">
        <f t="shared" si="30"/>
        <v/>
      </c>
      <c r="Q88" s="342" t="str">
        <f t="shared" si="31"/>
        <v/>
      </c>
      <c r="R88" s="10" t="str">
        <f t="shared" si="23"/>
        <v/>
      </c>
      <c r="S88" s="336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3">
        <f>IF(E88="","",ProjIncAtBit(F88,J88,C88,M88,AJ88,AK88,AI88))</f>
        <v>1.08</v>
      </c>
      <c r="X88" s="454">
        <f>IF(E88="","",ProjAzmAtBit(F88,G88,J88,C88,M88,AJ88,AK88,N88,O88,AI88))</f>
        <v>299.20999999999998</v>
      </c>
      <c r="Y88" s="623" t="s">
        <v>1901</v>
      </c>
      <c r="Z88" s="625">
        <v>28.75</v>
      </c>
      <c r="AA88" s="510" t="str">
        <f t="shared" si="42"/>
        <v/>
      </c>
      <c r="AB88" s="518" t="str">
        <f t="shared" si="43"/>
        <v/>
      </c>
      <c r="AC88" s="508"/>
      <c r="AD88" s="513"/>
      <c r="AE88" s="514"/>
      <c r="AI88" s="206">
        <f>IF(E88="","",ProjRollingMotorOut($Q$13:Q88,$M$13:M88))</f>
        <v>3.6014884882627043</v>
      </c>
      <c r="AJ88" s="451">
        <f>IF(OR(E88="",D88=""),0,ProjSlideMetersBetween(E88,D88,$R$13:$R$305,$S$13:$S$305))</f>
        <v>0</v>
      </c>
      <c r="AK88" s="451" t="str">
        <f>IF(U88="","",ProjParseTF(U88))</f>
        <v/>
      </c>
      <c r="AL88" s="218">
        <f>IF(E88="","",ProjCumN(AL87,E87,F87,G87,E88,F88,G88,FALSE))</f>
        <v>3.8233817902837819</v>
      </c>
      <c r="AM88" s="330">
        <f>IF(E88="","",ProjCumE(AM87,E87,F87,G87,E88,F88,G88,FALSE))</f>
        <v>-2.1145896881768604</v>
      </c>
      <c r="AN88" s="329">
        <f t="shared" si="41"/>
        <v>299.20999999999998</v>
      </c>
      <c r="AO88" s="329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4">
        <f t="shared" si="32"/>
        <v>28.759999999999764</v>
      </c>
      <c r="D89" s="27">
        <v>2268.5399999999963</v>
      </c>
      <c r="E89" s="335">
        <f t="shared" si="33"/>
        <v>2251.54</v>
      </c>
      <c r="F89" s="9">
        <v>1.27</v>
      </c>
      <c r="G89" s="9">
        <v>292.94</v>
      </c>
      <c r="H89" s="336">
        <f t="shared" si="26"/>
        <v>2251.2885427241763</v>
      </c>
      <c r="I89" s="336">
        <f t="shared" si="40"/>
        <v>1479.0385427241763</v>
      </c>
      <c r="J89" s="337">
        <f t="shared" si="34"/>
        <v>0.23902322131754106</v>
      </c>
      <c r="K89" s="338">
        <f t="shared" si="35"/>
        <v>0.19819193324061354</v>
      </c>
      <c r="L89" s="338">
        <f t="shared" si="36"/>
        <v>-6.5403337969402289</v>
      </c>
      <c r="M89" s="338" t="str">
        <f t="shared" si="27"/>
        <v/>
      </c>
      <c r="N89" s="339">
        <f t="shared" si="28"/>
        <v>33.985979137645771</v>
      </c>
      <c r="O89" s="340" t="str">
        <f t="shared" si="29"/>
        <v>Mag</v>
      </c>
      <c r="P89" s="341" t="str">
        <f t="shared" si="30"/>
        <v/>
      </c>
      <c r="Q89" s="342" t="str">
        <f t="shared" si="31"/>
        <v/>
      </c>
      <c r="R89" s="10" t="str">
        <f t="shared" si="23"/>
        <v/>
      </c>
      <c r="S89" s="336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3">
        <f>IF(E89="","",ProjIncAtBit(F89,J89,C89,M89,AJ89,AK89,AI89))</f>
        <v>1.27</v>
      </c>
      <c r="X89" s="454">
        <f>IF(E89="","",ProjAzmAtBit(F89,G89,J89,C89,M89,AJ89,AK89,N89,O89,AI89))</f>
        <v>292.94</v>
      </c>
      <c r="Y89" s="623" t="s">
        <v>1902</v>
      </c>
      <c r="Z89" s="625">
        <v>28.76</v>
      </c>
      <c r="AA89" s="510" t="str">
        <f t="shared" si="42"/>
        <v/>
      </c>
      <c r="AB89" s="518" t="str">
        <f t="shared" si="43"/>
        <v/>
      </c>
      <c r="AC89" s="508"/>
      <c r="AD89" s="513"/>
      <c r="AE89" s="514"/>
      <c r="AI89" s="206">
        <f>IF(E89="","",ProjRollingMotorOut($Q$13:Q89,$M$13:M89))</f>
        <v>3.6014884882627043</v>
      </c>
      <c r="AJ89" s="451">
        <f>IF(OR(E89="",D89=""),0,ProjSlideMetersBetween(E89,D89,$R$13:$R$305,$S$13:$S$305))</f>
        <v>0</v>
      </c>
      <c r="AK89" s="451" t="str">
        <f>IF(U89="","",ProjParseTF(U89))</f>
        <v/>
      </c>
      <c r="AL89" s="218">
        <f>IF(E89="","",ProjCumN(AL88,E88,F88,G88,E89,F89,G89,FALSE))</f>
        <v>4.0798783044947999</v>
      </c>
      <c r="AM89" s="330">
        <f>IF(E89="","",ProjCumE(AM88,E88,F88,G88,E89,F89,G89,FALSE))</f>
        <v>-2.6446748462592975</v>
      </c>
      <c r="AN89" s="329">
        <f t="shared" si="41"/>
        <v>292.94</v>
      </c>
      <c r="AO89" s="329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4">
        <f t="shared" si="32"/>
        <v>28.759999999999764</v>
      </c>
      <c r="D90" s="27">
        <v>2297.2999999999961</v>
      </c>
      <c r="E90" s="335">
        <f t="shared" si="33"/>
        <v>2280.3000000000002</v>
      </c>
      <c r="F90" s="9">
        <v>1.61</v>
      </c>
      <c r="G90" s="9">
        <v>290.54000000000002</v>
      </c>
      <c r="H90" s="336">
        <f t="shared" si="26"/>
        <v>2280.0394600079644</v>
      </c>
      <c r="I90" s="336">
        <f t="shared" si="40"/>
        <v>1507.7894600079644</v>
      </c>
      <c r="J90" s="337">
        <f t="shared" si="34"/>
        <v>0.36011867265869646</v>
      </c>
      <c r="K90" s="338">
        <f t="shared" si="35"/>
        <v>0.35465924895688195</v>
      </c>
      <c r="L90" s="338">
        <f t="shared" si="36"/>
        <v>-2.5034770514603188</v>
      </c>
      <c r="M90" s="338" t="str">
        <f t="shared" si="27"/>
        <v/>
      </c>
      <c r="N90" s="339">
        <f t="shared" si="28"/>
        <v>9.989376978339628</v>
      </c>
      <c r="O90" s="340" t="str">
        <f t="shared" si="29"/>
        <v>Mag</v>
      </c>
      <c r="P90" s="341" t="str">
        <f t="shared" si="30"/>
        <v/>
      </c>
      <c r="Q90" s="342" t="str">
        <f t="shared" si="31"/>
        <v/>
      </c>
      <c r="R90" s="10" t="str">
        <f t="shared" si="23"/>
        <v/>
      </c>
      <c r="S90" s="336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3">
        <f>IF(E90="","",ProjIncAtBit(F90,J90,C90,M90,AJ90,AK90,AI90))</f>
        <v>1.61</v>
      </c>
      <c r="X90" s="454">
        <f>IF(E90="","",ProjAzmAtBit(F90,G90,J90,C90,M90,AJ90,AK90,N90,O90,AI90))</f>
        <v>290.54000000000002</v>
      </c>
      <c r="Y90" s="623" t="s">
        <v>1903</v>
      </c>
      <c r="Z90" s="625">
        <v>28.76</v>
      </c>
      <c r="AA90" s="510" t="str">
        <f t="shared" si="42"/>
        <v/>
      </c>
      <c r="AB90" s="518" t="str">
        <f t="shared" si="43"/>
        <v/>
      </c>
      <c r="AC90" s="508"/>
      <c r="AD90" s="513"/>
      <c r="AE90" s="514"/>
      <c r="AI90" s="206">
        <f>IF(E90="","",ProjRollingMotorOut($Q$13:Q90,$M$13:M90))</f>
        <v>3.6014884882627043</v>
      </c>
      <c r="AJ90" s="451">
        <f>IF(OR(E90="",D90=""),0,ProjSlideMetersBetween(E90,D90,$R$13:$R$305,$S$13:$S$305))</f>
        <v>0</v>
      </c>
      <c r="AK90" s="451" t="str">
        <f>IF(U90="","",ProjParseTF(U90))</f>
        <v/>
      </c>
      <c r="AL90" s="218">
        <f>IF(E90="","",ProjCumN(AL89,E89,F89,G89,E90,F90,G90,FALSE))</f>
        <v>4.3458598704524736</v>
      </c>
      <c r="AM90" s="330">
        <f>IF(E90="","",ProjCumE(AM89,E89,F89,G89,E90,F90,G90,FALSE))</f>
        <v>-3.3165243864806762</v>
      </c>
      <c r="AN90" s="329">
        <f t="shared" si="41"/>
        <v>290.54000000000002</v>
      </c>
      <c r="AO90" s="329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4">
        <f t="shared" si="32"/>
        <v>28.670000000003711</v>
      </c>
      <c r="D91" s="27">
        <v>2325.9699999999998</v>
      </c>
      <c r="E91" s="335">
        <f t="shared" si="33"/>
        <v>2308.9699999999998</v>
      </c>
      <c r="F91" s="9">
        <v>1.43</v>
      </c>
      <c r="G91" s="9">
        <v>293.67</v>
      </c>
      <c r="H91" s="336">
        <f t="shared" si="26"/>
        <v>2308.699371797426</v>
      </c>
      <c r="I91" s="336">
        <f t="shared" si="40"/>
        <v>1536.449371797426</v>
      </c>
      <c r="J91" s="337">
        <f t="shared" si="34"/>
        <v>0.20735281831007468</v>
      </c>
      <c r="K91" s="338">
        <f t="shared" si="35"/>
        <v>-0.18835019183816101</v>
      </c>
      <c r="L91" s="338">
        <f t="shared" si="36"/>
        <v>3.2752005580746815</v>
      </c>
      <c r="M91" s="338" t="str">
        <f t="shared" si="27"/>
        <v/>
      </c>
      <c r="N91" s="339">
        <f t="shared" si="28"/>
        <v>155.27915250478264</v>
      </c>
      <c r="O91" s="340" t="str">
        <f t="shared" si="29"/>
        <v>Mag</v>
      </c>
      <c r="P91" s="341" t="str">
        <f t="shared" si="30"/>
        <v/>
      </c>
      <c r="Q91" s="342" t="str">
        <f t="shared" si="31"/>
        <v/>
      </c>
      <c r="R91" s="10">
        <f t="shared" si="23"/>
        <v>2325.9699999999998</v>
      </c>
      <c r="S91" s="336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43">
        <f>IF(E91="","",ProjIncAtBit(F91,J91,C91,M91,AJ91,AK91,AI91))</f>
        <v>1.43</v>
      </c>
      <c r="X91" s="454">
        <f>IF(E91="","",ProjAzmAtBit(F91,G91,J91,C91,M91,AJ91,AK91,N91,O91,AI91))</f>
        <v>293.67</v>
      </c>
      <c r="Y91" s="623" t="s">
        <v>1904</v>
      </c>
      <c r="Z91" s="625">
        <v>24.67</v>
      </c>
      <c r="AA91" s="510" t="str">
        <f t="shared" si="42"/>
        <v/>
      </c>
      <c r="AB91" s="518" t="str">
        <f t="shared" si="43"/>
        <v/>
      </c>
      <c r="AC91" s="508"/>
      <c r="AD91" s="513"/>
      <c r="AE91" s="514"/>
      <c r="AI91" s="206">
        <f>IF(E91="","",ProjRollingMotorOut($Q$13:Q91,$M$13:M91))</f>
        <v>3.6014884882627043</v>
      </c>
      <c r="AJ91" s="451">
        <f>IF(OR(E91="",D91=""),0,ProjSlideMetersBetween(E91,D91,$R$13:$R$305,$S$13:$S$305))</f>
        <v>0</v>
      </c>
      <c r="AK91" s="451">
        <f>IF(U91="","",ProjParseTF(U91))</f>
        <v>120</v>
      </c>
      <c r="AL91" s="218">
        <f>IF(E91="","",ProjCumN(AL90,E90,F90,G90,E91,F91,G91,FALSE))</f>
        <v>4.6307929602773585</v>
      </c>
      <c r="AM91" s="330">
        <f>IF(E91="","",ProjCumE(AM90,E90,F90,G90,E91,F91,G91,FALSE))</f>
        <v>-4.0213216635171989</v>
      </c>
      <c r="AN91" s="329">
        <f t="shared" si="41"/>
        <v>293.67</v>
      </c>
      <c r="AO91" s="329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4">
        <f t="shared" si="32"/>
        <v>28.740000000000236</v>
      </c>
      <c r="D92" s="27">
        <v>2354.71</v>
      </c>
      <c r="E92" s="335">
        <f t="shared" si="33"/>
        <v>2337.71</v>
      </c>
      <c r="F92" s="9">
        <v>0.41</v>
      </c>
      <c r="G92" s="9">
        <v>4.93</v>
      </c>
      <c r="H92" s="336">
        <f t="shared" si="26"/>
        <v>2337.4356668860241</v>
      </c>
      <c r="I92" s="336">
        <f t="shared" si="40"/>
        <v>1565.1856668860241</v>
      </c>
      <c r="J92" s="337">
        <f t="shared" si="34"/>
        <v>1.4144888167812979</v>
      </c>
      <c r="K92" s="338">
        <f t="shared" si="35"/>
        <v>-1.0647181628392397</v>
      </c>
      <c r="L92" s="338">
        <f t="shared" si="36"/>
        <v>74.384133611690402</v>
      </c>
      <c r="M92" s="338">
        <f t="shared" si="27"/>
        <v>4</v>
      </c>
      <c r="N92" s="339">
        <f t="shared" si="28"/>
        <v>138.82679999279341</v>
      </c>
      <c r="O92" s="340" t="str">
        <f t="shared" si="29"/>
        <v>Mag</v>
      </c>
      <c r="P92" s="341">
        <f t="shared" si="30"/>
        <v>-0.255</v>
      </c>
      <c r="Q92" s="342">
        <f t="shared" si="31"/>
        <v>10.163102148573708</v>
      </c>
      <c r="R92" s="10" t="str">
        <f t="shared" si="23"/>
        <v/>
      </c>
      <c r="S92" s="336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3">
        <f>IF(E92="","",ProjIncAtBit(F92,J92,C92,M92,AJ92,AK92,AI92))</f>
        <v>0.41</v>
      </c>
      <c r="X92" s="454">
        <f>IF(E92="","",ProjAzmAtBit(F92,G92,J92,C92,M92,AJ92,AK92,N92,O92,AI92))</f>
        <v>4.93</v>
      </c>
      <c r="Y92" s="623" t="s">
        <v>1905</v>
      </c>
      <c r="Z92" s="625">
        <v>28.74</v>
      </c>
      <c r="AA92" s="510" t="str">
        <f t="shared" si="42"/>
        <v/>
      </c>
      <c r="AB92" s="518" t="str">
        <f t="shared" si="43"/>
        <v/>
      </c>
      <c r="AC92" s="508"/>
      <c r="AD92" s="513"/>
      <c r="AE92" s="514"/>
      <c r="AI92" s="206">
        <f>IF(E92="","",ProjRollingMotorOut($Q$13:Q92,$M$13:M92))</f>
        <v>4.5429461655125918</v>
      </c>
      <c r="AJ92" s="451">
        <f>IF(OR(E92="",D92=""),0,ProjSlideMetersBetween(E92,D92,$R$13:$R$305,$S$13:$S$305))</f>
        <v>0</v>
      </c>
      <c r="AK92" s="451" t="str">
        <f>IF(U92="","",ProjParseTF(U92))</f>
        <v/>
      </c>
      <c r="AL92" s="218">
        <f>IF(E92="","",ProjCumN(AL91,E91,F91,G91,E92,F92,G92,FALSE))</f>
        <v>4.8772241435503263</v>
      </c>
      <c r="AM92" s="330">
        <f>IF(E92="","",ProjCumE(AM91,E91,F91,G91,E92,F92,G92,FALSE))</f>
        <v>-4.3409428326969932</v>
      </c>
      <c r="AN92" s="329">
        <f t="shared" si="41"/>
        <v>4.93</v>
      </c>
      <c r="AO92" s="329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4">
        <f t="shared" si="32"/>
        <v>28.710000000000036</v>
      </c>
      <c r="D93" s="27">
        <v>2383.42</v>
      </c>
      <c r="E93" s="335">
        <f t="shared" si="33"/>
        <v>2366.42</v>
      </c>
      <c r="F93" s="9">
        <v>0.37</v>
      </c>
      <c r="G93" s="9">
        <v>22.28</v>
      </c>
      <c r="H93" s="336">
        <f t="shared" si="26"/>
        <v>2366.1450017882885</v>
      </c>
      <c r="I93" s="336">
        <f t="shared" si="40"/>
        <v>1593.8950017882885</v>
      </c>
      <c r="J93" s="337">
        <f t="shared" si="34"/>
        <v>0.12969038781967476</v>
      </c>
      <c r="K93" s="338">
        <f t="shared" si="35"/>
        <v>-4.1797283176593446E-2</v>
      </c>
      <c r="L93" s="338">
        <f t="shared" si="36"/>
        <v>18.129571577847418</v>
      </c>
      <c r="M93" s="338" t="str">
        <f t="shared" si="27"/>
        <v/>
      </c>
      <c r="N93" s="339">
        <f t="shared" si="28"/>
        <v>108.80117614000902</v>
      </c>
      <c r="O93" s="340" t="str">
        <f t="shared" si="29"/>
        <v>Mag</v>
      </c>
      <c r="P93" s="341" t="str">
        <f t="shared" si="30"/>
        <v/>
      </c>
      <c r="Q93" s="342" t="str">
        <f t="shared" si="31"/>
        <v/>
      </c>
      <c r="R93" s="10" t="str">
        <f t="shared" si="23"/>
        <v/>
      </c>
      <c r="S93" s="336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3">
        <f>IF(E93="","",ProjIncAtBit(F93,J93,C93,M93,AJ93,AK93,AI93))</f>
        <v>0.37</v>
      </c>
      <c r="X93" s="454">
        <f>IF(E93="","",ProjAzmAtBit(F93,G93,J93,C93,M93,AJ93,AK93,N93,O93,AI93))</f>
        <v>22.28</v>
      </c>
      <c r="Y93" s="623" t="s">
        <v>1906</v>
      </c>
      <c r="Z93" s="625">
        <v>28.71</v>
      </c>
      <c r="AA93" s="510" t="str">
        <f t="shared" si="42"/>
        <v/>
      </c>
      <c r="AB93" s="518" t="str">
        <f t="shared" si="43"/>
        <v/>
      </c>
      <c r="AC93" s="508"/>
      <c r="AD93" s="513"/>
      <c r="AE93" s="514"/>
      <c r="AI93" s="206">
        <f>IF(E93="","",ProjRollingMotorOut($Q$13:Q93,$M$13:M93))</f>
        <v>4.5429461655125918</v>
      </c>
      <c r="AJ93" s="451">
        <f>IF(OR(E93="",D93=""),0,ProjSlideMetersBetween(E93,D93,$R$13:$R$305,$S$13:$S$305))</f>
        <v>0</v>
      </c>
      <c r="AK93" s="451" t="str">
        <f>IF(U93="","",ProjParseTF(U93))</f>
        <v/>
      </c>
      <c r="AL93" s="218">
        <f>IF(E93="","",ProjCumN(AL92,E92,F92,G92,E93,F93,G93,FALSE))</f>
        <v>5.0653446645577302</v>
      </c>
      <c r="AM93" s="330">
        <f>IF(E93="","",ProjCumE(AM92,E92,F92,G92,E93,F93,G93,FALSE))</f>
        <v>-4.2969694789459068</v>
      </c>
      <c r="AN93" s="329">
        <f t="shared" si="41"/>
        <v>22.28</v>
      </c>
      <c r="AO93" s="329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4">
        <f t="shared" si="32"/>
        <v>28.819999999999709</v>
      </c>
      <c r="D94" s="27">
        <v>2412.2399999999998</v>
      </c>
      <c r="E94" s="335">
        <f t="shared" si="33"/>
        <v>2395.2399999999998</v>
      </c>
      <c r="F94" s="9">
        <v>0.47</v>
      </c>
      <c r="G94" s="9">
        <v>37.01</v>
      </c>
      <c r="H94" s="336">
        <f t="shared" si="26"/>
        <v>2394.9642274774251</v>
      </c>
      <c r="I94" s="336">
        <f t="shared" si="40"/>
        <v>1622.7142274774251</v>
      </c>
      <c r="J94" s="337">
        <f t="shared" si="34"/>
        <v>0.15238483621775123</v>
      </c>
      <c r="K94" s="338">
        <f t="shared" si="35"/>
        <v>0.10409437890354023</v>
      </c>
      <c r="L94" s="338">
        <f t="shared" si="36"/>
        <v>15.333102012491477</v>
      </c>
      <c r="M94" s="338" t="str">
        <f t="shared" si="27"/>
        <v/>
      </c>
      <c r="N94" s="339">
        <f t="shared" si="28"/>
        <v>46.913481438995134</v>
      </c>
      <c r="O94" s="340" t="str">
        <f t="shared" si="29"/>
        <v>Mag</v>
      </c>
      <c r="P94" s="341" t="str">
        <f t="shared" si="30"/>
        <v/>
      </c>
      <c r="Q94" s="342" t="str">
        <f t="shared" si="31"/>
        <v/>
      </c>
      <c r="R94" s="10" t="str">
        <f t="shared" si="23"/>
        <v/>
      </c>
      <c r="S94" s="336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3">
        <f>IF(E94="","",ProjIncAtBit(F94,J94,C94,M94,AJ94,AK94,AI94))</f>
        <v>0.47</v>
      </c>
      <c r="X94" s="454">
        <f>IF(E94="","",ProjAzmAtBit(F94,G94,J94,C94,M94,AJ94,AK94,N94,O94,AI94))</f>
        <v>37.01</v>
      </c>
      <c r="Y94" s="623" t="s">
        <v>1907</v>
      </c>
      <c r="Z94" s="625">
        <v>28.82</v>
      </c>
      <c r="AA94" s="510" t="str">
        <f t="shared" si="42"/>
        <v/>
      </c>
      <c r="AB94" s="518" t="str">
        <f t="shared" si="43"/>
        <v/>
      </c>
      <c r="AC94" s="508"/>
      <c r="AD94" s="513"/>
      <c r="AE94" s="514"/>
      <c r="AI94" s="206">
        <f>IF(E94="","",ProjRollingMotorOut($Q$13:Q94,$M$13:M94))</f>
        <v>4.5429461655125918</v>
      </c>
      <c r="AJ94" s="451">
        <f>IF(OR(E94="",D94=""),0,ProjSlideMetersBetween(E94,D94,$R$13:$R$305,$S$13:$S$305))</f>
        <v>0</v>
      </c>
      <c r="AK94" s="451" t="str">
        <f>IF(U94="","",ProjParseTF(U94))</f>
        <v/>
      </c>
      <c r="AL94" s="218">
        <f>IF(E94="","",ProjCumN(AL93,E93,F93,G93,E94,F94,G94,FALSE))</f>
        <v>5.245842505626741</v>
      </c>
      <c r="AM94" s="330">
        <f>IF(E94="","",ProjCumE(AM93,E93,F93,G93,E94,F94,G94,FALSE))</f>
        <v>-4.1905353831197747</v>
      </c>
      <c r="AN94" s="329">
        <f t="shared" si="41"/>
        <v>37.01</v>
      </c>
      <c r="AO94" s="329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4">
        <f t="shared" si="32"/>
        <v>28.790000000000418</v>
      </c>
      <c r="D95" s="27">
        <v>2441.0300000000002</v>
      </c>
      <c r="E95" s="335">
        <f t="shared" si="33"/>
        <v>2424.0300000000002</v>
      </c>
      <c r="F95" s="9">
        <v>0.6</v>
      </c>
      <c r="G95" s="9">
        <v>42.99</v>
      </c>
      <c r="H95" s="336">
        <f t="shared" si="26"/>
        <v>2423.7529723991483</v>
      </c>
      <c r="I95" s="336">
        <f t="shared" si="40"/>
        <v>1651.5029723991483</v>
      </c>
      <c r="J95" s="337">
        <f t="shared" si="34"/>
        <v>0.14725089788813539</v>
      </c>
      <c r="K95" s="338">
        <f t="shared" si="35"/>
        <v>0.13546370267453781</v>
      </c>
      <c r="L95" s="338">
        <f t="shared" si="36"/>
        <v>6.2313303230287431</v>
      </c>
      <c r="M95" s="338" t="str">
        <f t="shared" si="27"/>
        <v/>
      </c>
      <c r="N95" s="339">
        <f t="shared" si="28"/>
        <v>23.080989254494572</v>
      </c>
      <c r="O95" s="340" t="str">
        <f t="shared" si="29"/>
        <v>Mag</v>
      </c>
      <c r="P95" s="341" t="str">
        <f t="shared" si="30"/>
        <v/>
      </c>
      <c r="Q95" s="342" t="str">
        <f t="shared" si="31"/>
        <v/>
      </c>
      <c r="R95" s="10">
        <f t="shared" si="23"/>
        <v>2441.0300000000002</v>
      </c>
      <c r="S95" s="336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43">
        <f>IF(E95="","",ProjIncAtBit(F95,J95,C95,M95,AJ95,AK95,AI95))</f>
        <v>0.6</v>
      </c>
      <c r="X95" s="454">
        <f>IF(E95="","",ProjAzmAtBit(F95,G95,J95,C95,M95,AJ95,AK95,N95,O95,AI95))</f>
        <v>42.99</v>
      </c>
      <c r="Y95" s="623" t="s">
        <v>1908</v>
      </c>
      <c r="Z95" s="625">
        <v>24.79</v>
      </c>
      <c r="AA95" s="510" t="str">
        <f t="shared" si="42"/>
        <v/>
      </c>
      <c r="AB95" s="518" t="str">
        <f t="shared" si="43"/>
        <v/>
      </c>
      <c r="AC95" s="508"/>
      <c r="AD95" s="513"/>
      <c r="AE95" s="514"/>
      <c r="AI95" s="206">
        <f>IF(E95="","",ProjRollingMotorOut($Q$13:Q95,$M$13:M95))</f>
        <v>4.5429461655125918</v>
      </c>
      <c r="AJ95" s="451">
        <f>IF(OR(E95="",D95=""),0,ProjSlideMetersBetween(E95,D95,$R$13:$R$305,$S$13:$S$305))</f>
        <v>0</v>
      </c>
      <c r="AK95" s="451">
        <f>IF(U95="","",ProjParseTF(U95))</f>
        <v>130</v>
      </c>
      <c r="AL95" s="218">
        <f>IF(E95="","",ProjCumN(AL94,E94,F94,G94,E95,F95,G95,FALSE))</f>
        <v>5.4503974919598388</v>
      </c>
      <c r="AM95" s="330">
        <f>IF(E95="","",ProjCumE(AM94,E94,F94,G94,E95,F95,G95,FALSE))</f>
        <v>-4.0166694911425065</v>
      </c>
      <c r="AN95" s="329">
        <f t="shared" si="41"/>
        <v>42.99</v>
      </c>
      <c r="AO95" s="329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4">
        <f t="shared" si="32"/>
        <v>28.619999999999891</v>
      </c>
      <c r="D96" s="27">
        <v>2469.65</v>
      </c>
      <c r="E96" s="335">
        <f t="shared" si="33"/>
        <v>2452.65</v>
      </c>
      <c r="F96" s="9">
        <v>1.5</v>
      </c>
      <c r="G96" s="9">
        <v>95.34</v>
      </c>
      <c r="H96" s="336">
        <f t="shared" si="26"/>
        <v>2452.3681666531547</v>
      </c>
      <c r="I96" s="336">
        <f t="shared" si="40"/>
        <v>1680.1181666531547</v>
      </c>
      <c r="J96" s="337">
        <f t="shared" si="34"/>
        <v>1.2882608273933207</v>
      </c>
      <c r="K96" s="338">
        <f t="shared" si="35"/>
        <v>0.9433962264150979</v>
      </c>
      <c r="L96" s="338">
        <f t="shared" si="36"/>
        <v>54.874213836478198</v>
      </c>
      <c r="M96" s="338">
        <f t="shared" si="27"/>
        <v>4</v>
      </c>
      <c r="N96" s="339">
        <f t="shared" si="28"/>
        <v>42.920256350392876</v>
      </c>
      <c r="O96" s="340" t="str">
        <f t="shared" si="29"/>
        <v>Mag</v>
      </c>
      <c r="P96" s="341">
        <f t="shared" si="30"/>
        <v>0.22500000000000001</v>
      </c>
      <c r="Q96" s="342">
        <f t="shared" si="31"/>
        <v>9.2175062199991746</v>
      </c>
      <c r="R96" s="10" t="str">
        <f t="shared" si="23"/>
        <v/>
      </c>
      <c r="S96" s="336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3">
        <f>IF(E96="","",ProjIncAtBit(F96,J96,C96,M96,AJ96,AK96,AI96))</f>
        <v>1.5</v>
      </c>
      <c r="X96" s="454">
        <f>IF(E96="","",ProjAzmAtBit(F96,G96,J96,C96,M96,AJ96,AK96,N96,O96,AI96))</f>
        <v>95.34</v>
      </c>
      <c r="Y96" s="623" t="s">
        <v>1909</v>
      </c>
      <c r="Z96" s="625">
        <v>28.62</v>
      </c>
      <c r="AA96" s="510" t="str">
        <f t="shared" si="42"/>
        <v/>
      </c>
      <c r="AB96" s="518" t="str">
        <f t="shared" si="43"/>
        <v/>
      </c>
      <c r="AC96" s="508"/>
      <c r="AD96" s="513"/>
      <c r="AE96" s="514"/>
      <c r="AI96" s="206">
        <f>IF(E96="","",ProjRollingMotorOut($Q$13:Q96,$M$13:M96))</f>
        <v>6.102237196276068</v>
      </c>
      <c r="AJ96" s="451">
        <f>IF(OR(E96="",D96=""),0,ProjSlideMetersBetween(E96,D96,$R$13:$R$305,$S$13:$S$305))</f>
        <v>0</v>
      </c>
      <c r="AK96" s="451" t="str">
        <f>IF(U96="","",ProjParseTF(U96))</f>
        <v/>
      </c>
      <c r="AL96" s="218">
        <f>IF(E96="","",ProjCumN(AL95,E95,F95,G95,E96,F96,G96,FALSE))</f>
        <v>5.5251507624959633</v>
      </c>
      <c r="AM96" s="330">
        <f>IF(E96="","",ProjCumE(AM95,E95,F95,G95,E96,F96,G96,FALSE))</f>
        <v>-3.5415057191967025</v>
      </c>
      <c r="AN96" s="329">
        <f t="shared" si="41"/>
        <v>95.34</v>
      </c>
      <c r="AO96" s="329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4">
        <f t="shared" si="32"/>
        <v>28.730000000000018</v>
      </c>
      <c r="D97" s="27">
        <v>2498.38</v>
      </c>
      <c r="E97" s="335">
        <f t="shared" si="33"/>
        <v>2481.38</v>
      </c>
      <c r="F97" s="9">
        <v>1.58</v>
      </c>
      <c r="G97" s="9">
        <v>87.23</v>
      </c>
      <c r="H97" s="336">
        <f t="shared" si="26"/>
        <v>2481.0877895612903</v>
      </c>
      <c r="I97" s="336">
        <f t="shared" si="40"/>
        <v>1708.8377895612903</v>
      </c>
      <c r="J97" s="337">
        <f t="shared" si="34"/>
        <v>0.24218604567805097</v>
      </c>
      <c r="K97" s="338">
        <f t="shared" si="35"/>
        <v>8.3536373129133326E-2</v>
      </c>
      <c r="L97" s="338">
        <f t="shared" si="36"/>
        <v>-8.4684998259658819</v>
      </c>
      <c r="M97" s="338" t="str">
        <f t="shared" si="27"/>
        <v/>
      </c>
      <c r="N97" s="339">
        <f t="shared" si="28"/>
        <v>69.822693893729536</v>
      </c>
      <c r="O97" s="340" t="str">
        <f t="shared" si="29"/>
        <v>Mag</v>
      </c>
      <c r="P97" s="341" t="str">
        <f t="shared" si="30"/>
        <v/>
      </c>
      <c r="Q97" s="342" t="str">
        <f t="shared" si="31"/>
        <v/>
      </c>
      <c r="R97" s="10" t="str">
        <f t="shared" si="23"/>
        <v/>
      </c>
      <c r="S97" s="336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3">
        <f>IF(E97="","",ProjIncAtBit(F97,J97,C97,M97,AJ97,AK97,AI97))</f>
        <v>1.58</v>
      </c>
      <c r="X97" s="454">
        <f>IF(E97="","",ProjAzmAtBit(F97,G97,J97,C97,M97,AJ97,AK97,N97,O97,AI97))</f>
        <v>87.23</v>
      </c>
      <c r="Y97" s="623" t="s">
        <v>1910</v>
      </c>
      <c r="Z97" s="625">
        <v>28.73</v>
      </c>
      <c r="AA97" s="510" t="str">
        <f t="shared" si="42"/>
        <v/>
      </c>
      <c r="AB97" s="518" t="str">
        <f t="shared" si="43"/>
        <v/>
      </c>
      <c r="AC97" s="508"/>
      <c r="AD97" s="513"/>
      <c r="AE97" s="514"/>
      <c r="AI97" s="206">
        <f>IF(E97="","",ProjRollingMotorOut($Q$13:Q97,$M$13:M97))</f>
        <v>6.102237196276068</v>
      </c>
      <c r="AJ97" s="451">
        <f>IF(OR(E97="",D97=""),0,ProjSlideMetersBetween(E97,D97,$R$13:$R$305,$S$13:$S$305))</f>
        <v>0</v>
      </c>
      <c r="AK97" s="451" t="str">
        <f>IF(U97="","",ProjParseTF(U97))</f>
        <v/>
      </c>
      <c r="AL97" s="218">
        <f>IF(E97="","",ProjCumN(AL96,E96,F96,G96,E97,F97,G97,FALSE))</f>
        <v>5.5092964364077543</v>
      </c>
      <c r="AM97" s="330">
        <f>IF(E97="","",ProjCumE(AM96,E96,F96,G96,E97,F97,G97,FALSE))</f>
        <v>-2.7714856461316701</v>
      </c>
      <c r="AN97" s="329">
        <f t="shared" si="41"/>
        <v>87.23</v>
      </c>
      <c r="AO97" s="329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4">
        <f t="shared" si="32"/>
        <v>28.7800000000002</v>
      </c>
      <c r="D98" s="27">
        <v>2527.1600000000003</v>
      </c>
      <c r="E98" s="335">
        <f t="shared" si="33"/>
        <v>2510.16</v>
      </c>
      <c r="F98" s="9">
        <v>1.5</v>
      </c>
      <c r="G98" s="9">
        <v>85.64</v>
      </c>
      <c r="H98" s="336">
        <f t="shared" si="26"/>
        <v>2509.8573944097461</v>
      </c>
      <c r="I98" s="336">
        <f t="shared" si="40"/>
        <v>1737.6073944097461</v>
      </c>
      <c r="J98" s="337">
        <f t="shared" si="34"/>
        <v>9.4533896200261175E-2</v>
      </c>
      <c r="K98" s="338">
        <f t="shared" si="35"/>
        <v>-8.3391243919389277E-2</v>
      </c>
      <c r="L98" s="338">
        <f t="shared" si="36"/>
        <v>-1.657400972897864</v>
      </c>
      <c r="M98" s="338" t="str">
        <f t="shared" si="27"/>
        <v/>
      </c>
      <c r="N98" s="339">
        <f t="shared" si="28"/>
        <v>151.9004559493444</v>
      </c>
      <c r="O98" s="340" t="str">
        <f t="shared" si="29"/>
        <v>Mag</v>
      </c>
      <c r="P98" s="341" t="str">
        <f t="shared" si="30"/>
        <v/>
      </c>
      <c r="Q98" s="342" t="str">
        <f t="shared" si="31"/>
        <v/>
      </c>
      <c r="R98" s="10" t="str">
        <f t="shared" si="23"/>
        <v/>
      </c>
      <c r="S98" s="336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3">
        <f>IF(E98="","",ProjIncAtBit(F98,J98,C98,M98,AJ98,AK98,AI98))</f>
        <v>1.5</v>
      </c>
      <c r="X98" s="454">
        <f>IF(E98="","",ProjAzmAtBit(F98,G98,J98,C98,M98,AJ98,AK98,N98,O98,AI98))</f>
        <v>85.64</v>
      </c>
      <c r="Y98" s="623" t="s">
        <v>1911</v>
      </c>
      <c r="Z98" s="625">
        <v>28.78</v>
      </c>
      <c r="AA98" s="510" t="str">
        <f t="shared" si="42"/>
        <v/>
      </c>
      <c r="AB98" s="518" t="str">
        <f t="shared" si="43"/>
        <v/>
      </c>
      <c r="AC98" s="508"/>
      <c r="AD98" s="513"/>
      <c r="AE98" s="514"/>
      <c r="AI98" s="206">
        <f>IF(E98="","",ProjRollingMotorOut($Q$13:Q98,$M$13:M98))</f>
        <v>6.102237196276068</v>
      </c>
      <c r="AJ98" s="451">
        <f>IF(OR(E98="",D98=""),0,ProjSlideMetersBetween(E98,D98,$R$13:$R$305,$S$13:$S$305))</f>
        <v>0</v>
      </c>
      <c r="AK98" s="451" t="str">
        <f>IF(U98="","",ProjParseTF(U98))</f>
        <v/>
      </c>
      <c r="AL98" s="218">
        <f>IF(E98="","",ProjCumN(AL97,E97,F97,G97,E98,F98,G98,FALSE))</f>
        <v>5.5571079246013717</v>
      </c>
      <c r="AM98" s="330">
        <f>IF(E98="","",ProjCumE(AM97,E97,F97,G97,E98,F98,G98,FALSE))</f>
        <v>-1.9995816413985059</v>
      </c>
      <c r="AN98" s="329">
        <f t="shared" si="41"/>
        <v>85.64</v>
      </c>
      <c r="AO98" s="329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4">
        <f t="shared" si="32"/>
        <v>28.829999999999927</v>
      </c>
      <c r="D99" s="27">
        <v>2555.9900000000002</v>
      </c>
      <c r="E99" s="335">
        <f t="shared" si="33"/>
        <v>2538.9899999999998</v>
      </c>
      <c r="F99" s="9">
        <v>1.21</v>
      </c>
      <c r="G99" s="9">
        <v>83.42</v>
      </c>
      <c r="H99" s="336">
        <f t="shared" si="26"/>
        <v>2538.6793326893585</v>
      </c>
      <c r="I99" s="336">
        <f t="shared" si="40"/>
        <v>1766.4293326893585</v>
      </c>
      <c r="J99" s="337">
        <f t="shared" si="34"/>
        <v>0.30661714995576034</v>
      </c>
      <c r="K99" s="338">
        <f t="shared" si="35"/>
        <v>-0.30176899063475626</v>
      </c>
      <c r="L99" s="338">
        <f t="shared" si="36"/>
        <v>-2.3100936524453743</v>
      </c>
      <c r="M99" s="338" t="str">
        <f t="shared" si="27"/>
        <v/>
      </c>
      <c r="N99" s="339">
        <f t="shared" si="28"/>
        <v>169.79761369528481</v>
      </c>
      <c r="O99" s="340" t="str">
        <f t="shared" si="29"/>
        <v>Mag</v>
      </c>
      <c r="P99" s="341" t="str">
        <f t="shared" si="30"/>
        <v/>
      </c>
      <c r="Q99" s="342" t="str">
        <f t="shared" si="31"/>
        <v/>
      </c>
      <c r="R99" s="10" t="str">
        <f t="shared" si="23"/>
        <v/>
      </c>
      <c r="S99" s="336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3">
        <f>IF(E99="","",ProjIncAtBit(F99,J99,C99,M99,AJ99,AK99,AI99))</f>
        <v>1.21</v>
      </c>
      <c r="X99" s="454">
        <f>IF(E99="","",ProjAzmAtBit(F99,G99,J99,C99,M99,AJ99,AK99,N99,O99,AI99))</f>
        <v>83.42</v>
      </c>
      <c r="Y99" s="623" t="s">
        <v>1912</v>
      </c>
      <c r="Z99" s="625">
        <v>28.83</v>
      </c>
      <c r="AA99" s="510" t="str">
        <f t="shared" si="42"/>
        <v/>
      </c>
      <c r="AB99" s="518" t="str">
        <f t="shared" si="43"/>
        <v/>
      </c>
      <c r="AC99" s="508"/>
      <c r="AD99" s="513"/>
      <c r="AE99" s="514"/>
      <c r="AI99" s="206">
        <f>IF(E99="","",ProjRollingMotorOut($Q$13:Q99,$M$13:M99))</f>
        <v>6.102237196276068</v>
      </c>
      <c r="AJ99" s="451">
        <f>IF(OR(E99="",D99=""),0,ProjSlideMetersBetween(E99,D99,$R$13:$R$305,$S$13:$S$305))</f>
        <v>0</v>
      </c>
      <c r="AK99" s="451" t="str">
        <f>IF(U99="","",ProjParseTF(U99))</f>
        <v/>
      </c>
      <c r="AL99" s="218">
        <f>IF(E99="","",ProjCumN(AL98,E98,F98,G98,E99,F99,G99,FALSE))</f>
        <v>5.6206759645942137</v>
      </c>
      <c r="AM99" s="330">
        <f>IF(E99="","",ProjCumE(AM98,E98,F98,G98,E99,F99,G99,FALSE))</f>
        <v>-1.3209362532919351</v>
      </c>
      <c r="AN99" s="329">
        <f t="shared" si="41"/>
        <v>83.42</v>
      </c>
      <c r="AO99" s="329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4">
        <f t="shared" si="32"/>
        <v>28.789999999999964</v>
      </c>
      <c r="D100" s="27">
        <v>2584.7800000000002</v>
      </c>
      <c r="E100" s="335">
        <f t="shared" si="33"/>
        <v>2567.7800000000002</v>
      </c>
      <c r="F100" s="9">
        <v>1.32</v>
      </c>
      <c r="G100" s="9">
        <v>78.260000000000005</v>
      </c>
      <c r="H100" s="336">
        <f t="shared" si="26"/>
        <v>2567.4623160393617</v>
      </c>
      <c r="I100" s="336">
        <f t="shared" si="40"/>
        <v>1795.2123160393617</v>
      </c>
      <c r="J100" s="337">
        <f t="shared" si="34"/>
        <v>0.16490223842199056</v>
      </c>
      <c r="K100" s="338">
        <f t="shared" si="35"/>
        <v>0.11462313303230132</v>
      </c>
      <c r="L100" s="338">
        <f t="shared" si="36"/>
        <v>-5.3768669676970351</v>
      </c>
      <c r="M100" s="338" t="str">
        <f t="shared" si="27"/>
        <v/>
      </c>
      <c r="N100" s="339">
        <f t="shared" si="28"/>
        <v>45.965013100557655</v>
      </c>
      <c r="O100" s="340" t="str">
        <f t="shared" si="29"/>
        <v>Mag</v>
      </c>
      <c r="P100" s="341" t="str">
        <f t="shared" si="30"/>
        <v/>
      </c>
      <c r="Q100" s="342" t="str">
        <f t="shared" si="31"/>
        <v/>
      </c>
      <c r="R100" s="10" t="str">
        <f t="shared" si="23"/>
        <v/>
      </c>
      <c r="S100" s="336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3">
        <f>IF(E100="","",ProjIncAtBit(F100,J100,C100,M100,AJ100,AK100,AI100))</f>
        <v>1.32</v>
      </c>
      <c r="X100" s="454">
        <f>IF(E100="","",ProjAzmAtBit(F100,G100,J100,C100,M100,AJ100,AK100,N100,O100,AI100))</f>
        <v>78.260000000000005</v>
      </c>
      <c r="Y100" s="623" t="s">
        <v>1913</v>
      </c>
      <c r="Z100" s="625">
        <v>28.79</v>
      </c>
      <c r="AA100" s="510" t="str">
        <f t="shared" si="42"/>
        <v/>
      </c>
      <c r="AB100" s="518" t="str">
        <f t="shared" si="43"/>
        <v/>
      </c>
      <c r="AC100" s="508"/>
      <c r="AD100" s="513"/>
      <c r="AE100" s="514"/>
      <c r="AI100" s="206">
        <f>IF(E100="","",ProjRollingMotorOut($Q$13:Q100,$M$13:M100))</f>
        <v>6.102237196276068</v>
      </c>
      <c r="AJ100" s="451">
        <f>IF(OR(E100="",D100=""),0,ProjSlideMetersBetween(E100,D100,$R$13:$R$305,$S$13:$S$305))</f>
        <v>0</v>
      </c>
      <c r="AK100" s="451" t="str">
        <f>IF(U100="","",ProjParseTF(U100))</f>
        <v/>
      </c>
      <c r="AL100" s="218">
        <f>IF(E100="","",ProjCumN(AL99,E99,F99,G99,E100,F100,G100,FALSE))</f>
        <v>5.722981484343455</v>
      </c>
      <c r="AM100" s="330">
        <f>IF(E100="","",ProjCumE(AM99,E99,F99,G99,E100,F100,G100,FALSE))</f>
        <v>-0.69428947507002337</v>
      </c>
      <c r="AN100" s="329">
        <f t="shared" si="41"/>
        <v>78.260000000000005</v>
      </c>
      <c r="AO100" s="329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4">
        <f t="shared" si="32"/>
        <v>28.829999999999927</v>
      </c>
      <c r="D101" s="27">
        <v>2613.61</v>
      </c>
      <c r="E101" s="335">
        <f t="shared" si="33"/>
        <v>2596.61</v>
      </c>
      <c r="F101" s="9">
        <v>1.5</v>
      </c>
      <c r="G101" s="9">
        <v>70.87</v>
      </c>
      <c r="H101" s="336">
        <f t="shared" si="26"/>
        <v>2596.28358661333</v>
      </c>
      <c r="I101" s="336">
        <f t="shared" si="40"/>
        <v>1824.03358661333</v>
      </c>
      <c r="J101" s="337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8">
        <f t="shared" si="35"/>
        <v>0.18730489073881415</v>
      </c>
      <c r="L101" s="338">
        <f t="shared" si="36"/>
        <v>-7.6899063475546505</v>
      </c>
      <c r="M101" s="338" t="str">
        <f t="shared" si="27"/>
        <v/>
      </c>
      <c r="N101" s="339">
        <f t="shared" si="28"/>
        <v>45.213546772741815</v>
      </c>
      <c r="O101" s="340" t="str">
        <f t="shared" si="29"/>
        <v>Mag</v>
      </c>
      <c r="P101" s="341" t="str">
        <f t="shared" si="30"/>
        <v/>
      </c>
      <c r="Q101" s="342" t="str">
        <f t="shared" si="31"/>
        <v/>
      </c>
      <c r="R101" s="10" t="str">
        <f t="shared" si="23"/>
        <v/>
      </c>
      <c r="S101" s="336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3">
        <f>IF(E101="","",ProjIncAtBit(F101,J101,C101,M101,AJ101,AK101,AI101))</f>
        <v>1.5</v>
      </c>
      <c r="X101" s="454">
        <f>IF(E101="","",ProjAzmAtBit(F101,G101,J101,C101,M101,AJ101,AK101,N101,O101,AI101))</f>
        <v>70.87</v>
      </c>
      <c r="Y101" s="623" t="s">
        <v>1914</v>
      </c>
      <c r="Z101" s="625">
        <v>28.83</v>
      </c>
      <c r="AA101" s="510" t="str">
        <f t="shared" si="42"/>
        <v/>
      </c>
      <c r="AB101" s="518" t="str">
        <f t="shared" si="43"/>
        <v/>
      </c>
      <c r="AC101" s="508"/>
      <c r="AD101" s="513"/>
      <c r="AE101" s="514"/>
      <c r="AI101" s="206">
        <f>IF(E101="","",ProjRollingMotorOut($Q$13:Q101,$M$13:M101))</f>
        <v>6.102237196276068</v>
      </c>
      <c r="AJ101" s="451">
        <f>IF(OR(E101="",D101=""),0,ProjSlideMetersBetween(E101,D101,$R$13:$R$305,$S$13:$S$305))</f>
        <v>0</v>
      </c>
      <c r="AK101" s="451" t="str">
        <f>IF(U101="","",ProjParseTF(U101))</f>
        <v/>
      </c>
      <c r="AL101" s="218">
        <f>IF(E101="","",ProjCumN(AL100,E100,F100,G100,E101,F101,G101,FALSE))</f>
        <v>5.9142073604910532</v>
      </c>
      <c r="AM101" s="330">
        <f>IF(E101="","",ProjCumE(AM100,E100,F100,G100,E101,F101,G101,FALSE))</f>
        <v>-1.2663507169284327E-2</v>
      </c>
      <c r="AN101" s="329">
        <f t="shared" si="41"/>
        <v>70.87</v>
      </c>
      <c r="AO101" s="329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4">
        <f t="shared" si="32"/>
        <v>28.7800000000002</v>
      </c>
      <c r="D102" s="27">
        <v>2642.3900000000003</v>
      </c>
      <c r="E102" s="335">
        <f t="shared" si="33"/>
        <v>2625.39</v>
      </c>
      <c r="F102" s="9">
        <v>1.73</v>
      </c>
      <c r="G102" s="9">
        <v>61.75</v>
      </c>
      <c r="H102" s="336">
        <f t="shared" si="26"/>
        <v>2625.052154360304</v>
      </c>
      <c r="I102" s="336">
        <f t="shared" si="40"/>
        <v>1852.802154360304</v>
      </c>
      <c r="J102" s="337">
        <f t="shared" si="34"/>
        <v>0.35881863593609242</v>
      </c>
      <c r="K102" s="338">
        <f t="shared" si="35"/>
        <v>0.23974982626824393</v>
      </c>
      <c r="L102" s="338">
        <f t="shared" si="36"/>
        <v>-9.5066018068103748</v>
      </c>
      <c r="M102" s="338" t="str">
        <f t="shared" si="27"/>
        <v/>
      </c>
      <c r="N102" s="339">
        <f t="shared" si="28"/>
        <v>48.07445273018385</v>
      </c>
      <c r="O102" s="340" t="str">
        <f t="shared" si="29"/>
        <v>Mag</v>
      </c>
      <c r="P102" s="341" t="str">
        <f t="shared" si="30"/>
        <v/>
      </c>
      <c r="Q102" s="342" t="str">
        <f t="shared" si="31"/>
        <v/>
      </c>
      <c r="R102" s="10" t="str">
        <f t="shared" si="23"/>
        <v/>
      </c>
      <c r="S102" s="336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3">
        <f>IF(E102="","",ProjIncAtBit(F102,J102,C102,M102,AJ102,AK102,AI102))</f>
        <v>1.73</v>
      </c>
      <c r="X102" s="454">
        <f>IF(E102="","",ProjAzmAtBit(F102,G102,J102,C102,M102,AJ102,AK102,N102,O102,AI102))</f>
        <v>61.75</v>
      </c>
      <c r="Y102" s="623" t="s">
        <v>1915</v>
      </c>
      <c r="Z102" s="625">
        <v>28.78</v>
      </c>
      <c r="AA102" s="510" t="str">
        <f t="shared" si="42"/>
        <v/>
      </c>
      <c r="AB102" s="518" t="str">
        <f t="shared" si="43"/>
        <v/>
      </c>
      <c r="AC102" s="508"/>
      <c r="AD102" s="513"/>
      <c r="AE102" s="514"/>
      <c r="AI102" s="206">
        <f>IF(E102="","",ProjRollingMotorOut($Q$13:Q102,$M$13:M102))</f>
        <v>6.102237196276068</v>
      </c>
      <c r="AJ102" s="451">
        <f>IF(OR(E102="",D102=""),0,ProjSlideMetersBetween(E102,D102,$R$13:$R$305,$S$13:$S$305))</f>
        <v>0</v>
      </c>
      <c r="AK102" s="451" t="str">
        <f>IF(U102="","",ProjParseTF(U102))</f>
        <v/>
      </c>
      <c r="AL102" s="218">
        <f>IF(E102="","",ProjCumN(AL101,E101,F101,G101,E102,F102,G102,FALSE))</f>
        <v>6.2432767389586594</v>
      </c>
      <c r="AM102" s="330">
        <f>IF(E102="","",ProjCumE(AM101,E101,F101,G101,E102,F102,G102,FALSE))</f>
        <v>0.72590743393633061</v>
      </c>
      <c r="AN102" s="329">
        <f t="shared" si="41"/>
        <v>61.75</v>
      </c>
      <c r="AO102" s="329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4">
        <f t="shared" si="32"/>
        <v>28.839999999999691</v>
      </c>
      <c r="D103" s="27">
        <v>2671.23</v>
      </c>
      <c r="E103" s="335">
        <f t="shared" si="33"/>
        <v>2654.23</v>
      </c>
      <c r="F103" s="9">
        <v>1.37</v>
      </c>
      <c r="G103" s="9">
        <v>64.52</v>
      </c>
      <c r="H103" s="336">
        <f t="shared" si="26"/>
        <v>2653.8816018227726</v>
      </c>
      <c r="I103" s="336">
        <f t="shared" si="40"/>
        <v>1881.6316018227726</v>
      </c>
      <c r="J103" s="337">
        <f t="shared" si="34"/>
        <v>0.38239613254930166</v>
      </c>
      <c r="K103" s="338">
        <f t="shared" si="35"/>
        <v>-0.37447988904299379</v>
      </c>
      <c r="L103" s="338">
        <f t="shared" si="36"/>
        <v>2.8814147018030325</v>
      </c>
      <c r="M103" s="338" t="str">
        <f t="shared" si="27"/>
        <v/>
      </c>
      <c r="N103" s="339">
        <f t="shared" si="28"/>
        <v>168.32135288910251</v>
      </c>
      <c r="O103" s="340" t="str">
        <f t="shared" si="29"/>
        <v>Mag</v>
      </c>
      <c r="P103" s="341" t="str">
        <f t="shared" si="30"/>
        <v/>
      </c>
      <c r="Q103" s="342" t="str">
        <f t="shared" si="31"/>
        <v/>
      </c>
      <c r="R103" s="10">
        <f t="shared" si="23"/>
        <v>2671.23</v>
      </c>
      <c r="S103" s="336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43">
        <f>IF(E103="","",ProjIncAtBit(F103,J103,C103,M103,AJ103,AK103,AI103))</f>
        <v>1.37</v>
      </c>
      <c r="X103" s="454">
        <f>IF(E103="","",ProjAzmAtBit(F103,G103,J103,C103,M103,AJ103,AK103,N103,O103,AI103))</f>
        <v>64.52</v>
      </c>
      <c r="Y103" s="623" t="s">
        <v>1916</v>
      </c>
      <c r="Z103" s="625">
        <v>24.84</v>
      </c>
      <c r="AA103" s="510" t="str">
        <f t="shared" si="42"/>
        <v/>
      </c>
      <c r="AB103" s="518" t="str">
        <f t="shared" si="43"/>
        <v/>
      </c>
      <c r="AC103" s="508"/>
      <c r="AD103" s="513"/>
      <c r="AE103" s="514"/>
      <c r="AI103" s="206">
        <f>IF(E103="","",ProjRollingMotorOut($Q$13:Q103,$M$13:M103))</f>
        <v>6.102237196276068</v>
      </c>
      <c r="AJ103" s="451">
        <f>IF(OR(E103="",D103=""),0,ProjSlideMetersBetween(E103,D103,$R$13:$R$305,$S$13:$S$305))</f>
        <v>0</v>
      </c>
      <c r="AK103" s="451">
        <f>IF(U103="","",ProjParseTF(U103))</f>
        <v>240</v>
      </c>
      <c r="AL103" s="218">
        <f>IF(E103="","",ProjCumN(AL102,E102,F102,G102,E103,F103,G103,FALSE))</f>
        <v>6.5976462330919929</v>
      </c>
      <c r="AM103" s="330">
        <f>IF(E103="","",ProjCumE(AM102,E102,F102,G102,E103,F103,G103,FALSE))</f>
        <v>1.420622271782283</v>
      </c>
      <c r="AN103" s="329">
        <f t="shared" si="41"/>
        <v>64.52</v>
      </c>
      <c r="AO103" s="329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4">
        <f t="shared" si="32"/>
        <v>28.75</v>
      </c>
      <c r="D104" s="27">
        <v>2699.98</v>
      </c>
      <c r="E104" s="335">
        <f t="shared" si="33"/>
        <v>2682.98</v>
      </c>
      <c r="F104" s="9">
        <v>0.44</v>
      </c>
      <c r="G104" s="9">
        <v>80.88</v>
      </c>
      <c r="H104" s="336">
        <f t="shared" si="26"/>
        <v>2682.6280154889041</v>
      </c>
      <c r="I104" s="336">
        <f t="shared" si="40"/>
        <v>1910.3780154889041</v>
      </c>
      <c r="J104" s="337">
        <f t="shared" si="34"/>
        <v>0.99744230053814464</v>
      </c>
      <c r="K104" s="338">
        <f t="shared" si="35"/>
        <v>-0.97043478260869587</v>
      </c>
      <c r="L104" s="338">
        <f t="shared" si="36"/>
        <v>17.071304347826086</v>
      </c>
      <c r="M104" s="338">
        <f t="shared" si="27"/>
        <v>4</v>
      </c>
      <c r="N104" s="339">
        <f t="shared" si="28"/>
        <v>166.63647846539254</v>
      </c>
      <c r="O104" s="340" t="str">
        <f t="shared" si="29"/>
        <v>Mag</v>
      </c>
      <c r="P104" s="341">
        <f t="shared" si="30"/>
        <v>-0.23250000000000004</v>
      </c>
      <c r="Q104" s="342">
        <f t="shared" si="31"/>
        <v>7.1691165351179142</v>
      </c>
      <c r="R104" s="10" t="str">
        <f t="shared" si="23"/>
        <v/>
      </c>
      <c r="S104" s="336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3">
        <f>IF(E104="","",ProjIncAtBit(F104,J104,C104,M104,AJ104,AK104,AI104))</f>
        <v>0.44</v>
      </c>
      <c r="X104" s="454">
        <f>IF(E104="","",ProjAzmAtBit(F104,G104,J104,C104,M104,AJ104,AK104,N104,O104,AI104))</f>
        <v>80.88</v>
      </c>
      <c r="Y104" s="623" t="s">
        <v>1917</v>
      </c>
      <c r="Z104" s="625">
        <v>28.75</v>
      </c>
      <c r="AA104" s="510" t="str">
        <f t="shared" si="42"/>
        <v/>
      </c>
      <c r="AB104" s="518" t="str">
        <f t="shared" si="43"/>
        <v/>
      </c>
      <c r="AC104" s="508"/>
      <c r="AD104" s="513"/>
      <c r="AE104" s="514"/>
      <c r="AI104" s="206">
        <f>IF(E104="","",ProjRollingMotorOut($Q$13:Q104,$M$13:M104))</f>
        <v>6.6860042879856678</v>
      </c>
      <c r="AJ104" s="451">
        <f>IF(OR(E104="",D104=""),0,ProjSlideMetersBetween(E104,D104,$R$13:$R$305,$S$13:$S$305))</f>
        <v>0</v>
      </c>
      <c r="AK104" s="451" t="str">
        <f>IF(U104="","",ProjParseTF(U104))</f>
        <v/>
      </c>
      <c r="AL104" s="218">
        <f>IF(E104="","",ProjCumN(AL103,E103,F103,G103,E104,F104,G104,FALSE))</f>
        <v>6.7630005594630598</v>
      </c>
      <c r="AM104" s="330">
        <f>IF(E104="","",ProjCumE(AM103,E103,F103,G103,E104,F104,G104,FALSE))</f>
        <v>1.8398868686382575</v>
      </c>
      <c r="AN104" s="329">
        <f t="shared" si="41"/>
        <v>80.88</v>
      </c>
      <c r="AO104" s="329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4">
        <f t="shared" si="32"/>
        <v>28.739999999999782</v>
      </c>
      <c r="D105" s="27">
        <v>2728.72</v>
      </c>
      <c r="E105" s="335">
        <f t="shared" si="33"/>
        <v>2711.72</v>
      </c>
      <c r="F105" s="9">
        <v>0.42</v>
      </c>
      <c r="G105" s="9">
        <v>73.19</v>
      </c>
      <c r="H105" s="336">
        <f t="shared" si="26"/>
        <v>2711.3672061202583</v>
      </c>
      <c r="I105" s="336">
        <f t="shared" si="40"/>
        <v>1939.1172061202583</v>
      </c>
      <c r="J105" s="337">
        <f t="shared" si="34"/>
        <v>6.3699212903511326E-2</v>
      </c>
      <c r="K105" s="338">
        <f t="shared" si="35"/>
        <v>-2.0876826722338381E-2</v>
      </c>
      <c r="L105" s="338">
        <f t="shared" si="36"/>
        <v>-8.027139874739099</v>
      </c>
      <c r="M105" s="338" t="str">
        <f t="shared" si="27"/>
        <v/>
      </c>
      <c r="N105" s="339">
        <f t="shared" si="28"/>
        <v>109.13170441136391</v>
      </c>
      <c r="O105" s="340" t="str">
        <f t="shared" si="29"/>
        <v>Mag</v>
      </c>
      <c r="P105" s="341" t="str">
        <f t="shared" si="30"/>
        <v/>
      </c>
      <c r="Q105" s="342" t="str">
        <f t="shared" si="31"/>
        <v/>
      </c>
      <c r="R105" s="10" t="str">
        <f t="shared" si="23"/>
        <v/>
      </c>
      <c r="S105" s="336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3">
        <f>IF(E105="","",ProjIncAtBit(F105,J105,C105,M105,AJ105,AK105,AI105))</f>
        <v>0.42</v>
      </c>
      <c r="X105" s="454">
        <f>IF(E105="","",ProjAzmAtBit(F105,G105,J105,C105,M105,AJ105,AK105,N105,O105,AI105))</f>
        <v>73.19</v>
      </c>
      <c r="Y105" s="623" t="s">
        <v>1918</v>
      </c>
      <c r="Z105" s="625">
        <v>28.74</v>
      </c>
      <c r="AA105" s="510" t="str">
        <f t="shared" si="42"/>
        <v/>
      </c>
      <c r="AB105" s="518" t="str">
        <f t="shared" si="43"/>
        <v/>
      </c>
      <c r="AC105" s="508"/>
      <c r="AD105" s="513"/>
      <c r="AE105" s="514"/>
      <c r="AI105" s="206">
        <f>IF(E105="","",ProjRollingMotorOut($Q$13:Q105,$M$13:M105))</f>
        <v>6.6860042879856678</v>
      </c>
      <c r="AJ105" s="451">
        <f>IF(OR(E105="",D105=""),0,ProjSlideMetersBetween(E105,D105,$R$13:$R$305,$S$13:$S$305))</f>
        <v>0</v>
      </c>
      <c r="AK105" s="451" t="str">
        <f>IF(U105="","",ProjParseTF(U105))</f>
        <v/>
      </c>
      <c r="AL105" s="218">
        <f>IF(E105="","",ProjCumN(AL104,E104,F104,G104,E105,F105,G105,FALSE))</f>
        <v>6.810954994514927</v>
      </c>
      <c r="AM105" s="330">
        <f>IF(E105="","",ProjCumE(AM104,E104,F104,G104,E105,F105,G105,FALSE))</f>
        <v>2.0496799852431042</v>
      </c>
      <c r="AN105" s="329">
        <f t="shared" si="41"/>
        <v>73.19</v>
      </c>
      <c r="AO105" s="329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4">
        <f>IF(ISBLANK(D106),"",D106-D105)</f>
        <v>19.100000000000364</v>
      </c>
      <c r="D106" s="27">
        <v>2747.82</v>
      </c>
      <c r="E106" s="335">
        <f t="shared" si="33"/>
        <v>2730.82</v>
      </c>
      <c r="F106" s="9">
        <v>0.51</v>
      </c>
      <c r="G106" s="9">
        <v>60.26</v>
      </c>
      <c r="H106" s="336">
        <f t="shared" si="26"/>
        <v>2730.466577104351</v>
      </c>
      <c r="I106" s="336">
        <f t="shared" si="40"/>
        <v>1958.216577104351</v>
      </c>
      <c r="J106" s="337">
        <f t="shared" si="34"/>
        <v>0.21628794414322267</v>
      </c>
      <c r="K106" s="338">
        <f t="shared" si="35"/>
        <v>0.14136125654449996</v>
      </c>
      <c r="L106" s="338">
        <f t="shared" si="36"/>
        <v>-20.308900523559824</v>
      </c>
      <c r="M106" s="338" t="str">
        <f t="shared" si="27"/>
        <v/>
      </c>
      <c r="N106" s="339">
        <f t="shared" si="28"/>
        <v>49.188010764432974</v>
      </c>
      <c r="O106" s="340" t="str">
        <f t="shared" si="29"/>
        <v>Mag</v>
      </c>
      <c r="P106" s="341" t="str">
        <f t="shared" si="30"/>
        <v/>
      </c>
      <c r="Q106" s="342" t="str">
        <f t="shared" si="31"/>
        <v/>
      </c>
      <c r="R106" s="10">
        <f t="shared" si="23"/>
        <v>2747.82</v>
      </c>
      <c r="S106" s="336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43">
        <f>IF(E106="","",ProjIncAtBit(F106,J106,C106,M106,AJ106,AK106,AI106))</f>
        <v>0.51</v>
      </c>
      <c r="X106" s="454">
        <f>IF(E106="","",ProjAzmAtBit(F106,G106,J106,C106,M106,AJ106,AK106,N106,O106,AI106))</f>
        <v>60.26</v>
      </c>
      <c r="Y106" s="623" t="s">
        <v>1919</v>
      </c>
      <c r="Z106" s="625">
        <v>9.58</v>
      </c>
      <c r="AA106" s="510" t="str">
        <f t="shared" si="42"/>
        <v/>
      </c>
      <c r="AB106" s="518" t="str">
        <f t="shared" si="43"/>
        <v/>
      </c>
      <c r="AC106" s="508"/>
      <c r="AD106" s="513"/>
      <c r="AE106" s="514"/>
      <c r="AI106" s="206">
        <f>IF(E106="","",ProjRollingMotorOut($Q$13:Q106,$M$13:M106))</f>
        <v>6.6860042879856678</v>
      </c>
      <c r="AJ106" s="451">
        <f>IF(OR(E106="",D106=""),0,ProjSlideMetersBetween(E106,D106,$R$13:$R$305,$S$13:$S$305))</f>
        <v>0</v>
      </c>
      <c r="AK106" s="451">
        <f>IF(U106="","",ProjParseTF(U106))</f>
        <v>40</v>
      </c>
      <c r="AL106" s="218">
        <f>IF(E106="","",ProjCumN(AL105,E105,F105,G105,E106,F106,G106,FALSE))</f>
        <v>6.873368327093619</v>
      </c>
      <c r="AM106" s="330">
        <f>IF(E106="","",ProjCumE(AM105,E105,F105,G105,E106,F106,G106,FALSE))</f>
        <v>2.1905019429386408</v>
      </c>
      <c r="AN106" s="329">
        <f t="shared" si="41"/>
        <v>60.26</v>
      </c>
      <c r="AO106" s="329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4">
        <f t="shared" si="32"/>
        <v>9.5199999999999818</v>
      </c>
      <c r="D107" s="27">
        <v>2757.34</v>
      </c>
      <c r="E107" s="335">
        <f t="shared" si="33"/>
        <v>2740.34</v>
      </c>
      <c r="F107" s="9">
        <v>0.59</v>
      </c>
      <c r="G107" s="9">
        <v>63.24</v>
      </c>
      <c r="H107" s="336">
        <f t="shared" si="26"/>
        <v>2739.9861384890964</v>
      </c>
      <c r="I107" s="336">
        <f t="shared" si="40"/>
        <v>1967.7361384890964</v>
      </c>
      <c r="J107" s="337">
        <f t="shared" si="34"/>
        <v>0.26764877555448086</v>
      </c>
      <c r="K107" s="338">
        <f t="shared" si="35"/>
        <v>0.25210084033613478</v>
      </c>
      <c r="L107" s="338">
        <f t="shared" si="36"/>
        <v>9.390756302521039</v>
      </c>
      <c r="M107" s="338" t="str">
        <f t="shared" si="27"/>
        <v/>
      </c>
      <c r="N107" s="339">
        <f t="shared" si="28"/>
        <v>19.625308545966483</v>
      </c>
      <c r="O107" s="340" t="str">
        <f t="shared" si="29"/>
        <v>Mag</v>
      </c>
      <c r="P107" s="341" t="str">
        <f t="shared" si="30"/>
        <v/>
      </c>
      <c r="Q107" s="342" t="str">
        <f t="shared" si="31"/>
        <v/>
      </c>
      <c r="R107" s="10">
        <f t="shared" si="23"/>
        <v>2757.34</v>
      </c>
      <c r="S107" s="336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43">
        <f>IF(E107="","",ProjIncAtBit(F107,J107,C107,M107,AJ107,AK107,AI107))</f>
        <v>0.59</v>
      </c>
      <c r="X107" s="454">
        <f>IF(E107="","",ProjAzmAtBit(F107,G107,J107,C107,M107,AJ107,AK107,N107,O107,AI107))</f>
        <v>63.24</v>
      </c>
      <c r="Y107" s="623" t="s">
        <v>1920</v>
      </c>
      <c r="Z107" s="625">
        <v>0</v>
      </c>
      <c r="AA107" s="510" t="str">
        <f t="shared" si="42"/>
        <v/>
      </c>
      <c r="AB107" s="518" t="str">
        <f t="shared" si="43"/>
        <v/>
      </c>
      <c r="AC107" s="508"/>
      <c r="AD107" s="513"/>
      <c r="AE107" s="514"/>
      <c r="AI107" s="206">
        <f>IF(E107="","",ProjRollingMotorOut($Q$13:Q107,$M$13:M107))</f>
        <v>6.6860042879856678</v>
      </c>
      <c r="AJ107" s="451">
        <f>IF(OR(E107="",D107=""),0,ProjSlideMetersBetween(E107,D107,$R$13:$R$305,$S$13:$S$305))</f>
        <v>9.5199999999999818</v>
      </c>
      <c r="AK107" s="451">
        <f>IF(U107="","",ProjParseTF(U107))</f>
        <v>40</v>
      </c>
      <c r="AL107" s="218">
        <f>IF(E107="","",ProjCumN(AL106,E106,F106,G106,E107,F107,G107,FALSE))</f>
        <v>6.9164553342126123</v>
      </c>
      <c r="AM107" s="330">
        <f>IF(E107="","",ProjCumE(AM106,E106,F106,G106,E107,F107,G107,FALSE))</f>
        <v>2.2710558649778938</v>
      </c>
      <c r="AN107" s="329">
        <f t="shared" si="41"/>
        <v>63.24</v>
      </c>
      <c r="AO107" s="329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4">
        <f t="shared" si="32"/>
        <v>14.5</v>
      </c>
      <c r="D108" s="27">
        <v>2771.84</v>
      </c>
      <c r="E108" s="335">
        <f t="shared" si="33"/>
        <v>2754.84</v>
      </c>
      <c r="F108" s="9">
        <v>3.05</v>
      </c>
      <c r="G108" s="9">
        <v>37.39</v>
      </c>
      <c r="H108" s="336">
        <f t="shared" si="26"/>
        <v>2754.4788237473099</v>
      </c>
      <c r="I108" s="336">
        <f t="shared" si="40"/>
        <v>1982.2288237473099</v>
      </c>
      <c r="J108" s="337">
        <f t="shared" si="34"/>
        <v>5.2388798764237761</v>
      </c>
      <c r="K108" s="338">
        <f t="shared" si="35"/>
        <v>5.0896551724137931</v>
      </c>
      <c r="L108" s="338">
        <f t="shared" si="36"/>
        <v>-53.482758620689658</v>
      </c>
      <c r="M108" s="338">
        <f t="shared" si="27"/>
        <v>7.0199999999999818</v>
      </c>
      <c r="N108" s="339">
        <f t="shared" si="28"/>
        <v>13.708030828394991</v>
      </c>
      <c r="O108" s="340" t="str">
        <f t="shared" si="29"/>
        <v>Mag</v>
      </c>
      <c r="P108" s="341">
        <f t="shared" si="30"/>
        <v>0.35042735042735135</v>
      </c>
      <c r="Q108" s="342">
        <f t="shared" si="31"/>
        <v>10.821048177798426</v>
      </c>
      <c r="R108" s="10">
        <f t="shared" si="23"/>
        <v>2771.84</v>
      </c>
      <c r="S108" s="336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43">
        <f>IF(E108="","",ProjIncAtBit(F108,J108,C108,M108,AJ108,AK108,AI108))</f>
        <v>6.5813236553758978</v>
      </c>
      <c r="X108" s="454">
        <f>IF(E108="","",ProjAzmAtBit(F108,G108,J108,C108,M108,AJ108,AK108,N108,O108,AI108))</f>
        <v>40.353132376793518</v>
      </c>
      <c r="Y108" s="623" t="s">
        <v>1921</v>
      </c>
      <c r="Z108" s="625">
        <v>4.5</v>
      </c>
      <c r="AA108" s="510" t="str">
        <f t="shared" si="42"/>
        <v/>
      </c>
      <c r="AB108" s="518" t="str">
        <f t="shared" si="43"/>
        <v/>
      </c>
      <c r="AC108" s="508"/>
      <c r="AD108" s="513"/>
      <c r="AE108" s="514"/>
      <c r="AI108" s="206">
        <f>IF(E108="","",ProjRollingMotorOut($Q$13:Q108,$M$13:M108))</f>
        <v>8.1349687777397683</v>
      </c>
      <c r="AJ108" s="451">
        <f>IF(OR(E108="",D108=""),0,ProjSlideMetersBetween(E108,D108,$R$13:$R$305,$S$13:$S$305))</f>
        <v>17</v>
      </c>
      <c r="AK108" s="451">
        <f>IF(U108="","",ProjParseTF(U108))</f>
        <v>40</v>
      </c>
      <c r="AL108" s="218">
        <f>IF(E108="","",ProjCumN(AL107,E107,F107,G107,E108,F108,G108,FALSE))</f>
        <v>7.256613751873771</v>
      </c>
      <c r="AM108" s="330">
        <f>IF(E108="","",ProjCumE(AM107,E107,F107,G107,E108,F108,G108,FALSE))</f>
        <v>2.5720084306119801</v>
      </c>
      <c r="AN108" s="329">
        <f t="shared" si="41"/>
        <v>40.353132376793518</v>
      </c>
      <c r="AO108" s="329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4">
        <f t="shared" si="32"/>
        <v>13.619999999999891</v>
      </c>
      <c r="D109" s="27">
        <v>2785.46</v>
      </c>
      <c r="E109" s="335">
        <f t="shared" si="33"/>
        <v>2768.46</v>
      </c>
      <c r="F109" s="9">
        <v>6.39</v>
      </c>
      <c r="G109" s="9">
        <v>40.1</v>
      </c>
      <c r="H109" s="336">
        <f>IF(ISNUMBER(F109),COS(((F109+F108)/2)*(PI()/180))*(E109-E108)+H108,"")</f>
        <v>2768.0526345704343</v>
      </c>
      <c r="I109" s="336">
        <f t="shared" si="40"/>
        <v>1995.8026345704343</v>
      </c>
      <c r="J109" s="337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8">
        <f>IF(F109=0," ",SUM(F109-F108)/SUM(E109-E108)*30)</f>
        <v>7.3568281938326576</v>
      </c>
      <c r="L109" s="338">
        <f t="shared" si="36"/>
        <v>5.9691629955947629</v>
      </c>
      <c r="M109" s="338">
        <f t="shared" si="27"/>
        <v>13.619999999999891</v>
      </c>
      <c r="N109" s="339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0" t="str">
        <f>IF(F109="","",IF(N109="","",IF(F109&lt;5,"Mag",IF(L109&lt;0,"L",IF(N109=0,"HS",IF(N109=360,"HS",IF(N109=180,"LS","R")))))))</f>
        <v>R</v>
      </c>
      <c r="P109" s="341">
        <f>IF(F109="","",IF(M109="","",SUM((F109-F108)/M109)))</f>
        <v>0.2452276064610886</v>
      </c>
      <c r="Q109" s="342">
        <f>IF(ISBLANK(F109),"",IF(J109="", "", IF(M109="","",SUM(C109*J109/M109))))</f>
        <v>7.3711599227905671</v>
      </c>
      <c r="R109" s="10">
        <f t="shared" si="23"/>
        <v>2785.46</v>
      </c>
      <c r="S109" s="336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43">
        <f>IF(E109="","",ProjIncAtBit(F109,J109,C109,M109,AJ109,AK109,AI109))</f>
        <v>10.380980423981789</v>
      </c>
      <c r="X109" s="454">
        <f>IF(E109="","",ProjAzmAtBit(F109,G109,J109,C109,M109,AJ109,AK109,N109,O109,AI109))</f>
        <v>40.1</v>
      </c>
      <c r="Y109" s="623" t="s">
        <v>1926</v>
      </c>
      <c r="Z109" s="625">
        <v>7.62</v>
      </c>
      <c r="AA109" s="510" t="str">
        <f t="shared" si="42"/>
        <v/>
      </c>
      <c r="AB109" s="518" t="str">
        <f t="shared" si="43"/>
        <v/>
      </c>
      <c r="AC109" s="508"/>
      <c r="AD109" s="513"/>
      <c r="AE109" s="514"/>
      <c r="AI109" s="206">
        <f>IF(E109="","",ProjRollingMotorOut($Q$13:Q109,$M$13:M109))</f>
        <v>8.9483866008559581</v>
      </c>
      <c r="AJ109" s="451">
        <f>IF(OR(E109="",D109=""),0,ProjSlideMetersBetween(E109,D109,$R$13:$R$305,$S$13:$S$305))</f>
        <v>13.380000000000109</v>
      </c>
      <c r="AK109" s="451">
        <f>IF(U109="","",ProjParseTF(U109))</f>
        <v>0</v>
      </c>
      <c r="AL109" s="218">
        <f>IF(E109="","",ProjCumN(AL108,E108,F108,G108,E109,F109,G109,FALSE))</f>
        <v>8.1244999758097833</v>
      </c>
      <c r="AM109" s="330">
        <f>IF(E109="","",ProjCumE(AM108,E108,F108,G108,E109,F109,G109,FALSE))</f>
        <v>3.2804332651209234</v>
      </c>
      <c r="AN109" s="329">
        <f t="shared" si="41"/>
        <v>40.1</v>
      </c>
      <c r="AO109" s="329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4">
        <f t="shared" si="32"/>
        <v>14.5</v>
      </c>
      <c r="D110" s="27">
        <v>2799.96</v>
      </c>
      <c r="E110" s="335">
        <f t="shared" si="33"/>
        <v>2782.96</v>
      </c>
      <c r="F110" s="9">
        <v>10.039999999999999</v>
      </c>
      <c r="G110" s="9">
        <v>41.86</v>
      </c>
      <c r="H110" s="336">
        <f>IF(ISNUMBER(F110),COS(((F110+F109)/2)*(PI()/180))*(E110-E109)+H109,"")</f>
        <v>2782.4038479943474</v>
      </c>
      <c r="I110" s="336">
        <f t="shared" si="40"/>
        <v>2010.1538479943474</v>
      </c>
      <c r="J110" s="337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8">
        <f>IF(F110=0," ",SUM(F110-F109)/SUM(E110-E109)*30)</f>
        <v>7.5517241379310329</v>
      </c>
      <c r="L110" s="338">
        <f t="shared" si="36"/>
        <v>3.6413793103448233</v>
      </c>
      <c r="M110" s="338">
        <f t="shared" si="27"/>
        <v>13.380000000000109</v>
      </c>
      <c r="N110" s="339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0" t="str">
        <f>IF(F110="","",IF(N110="","",IF(F110&lt;5,"Mag",IF(L110&lt;0,"L",IF(N110=0,"HS",IF(N110=360,"HS",IF(N110=180,"LS","R")))))))</f>
        <v>R</v>
      </c>
      <c r="P110" s="341">
        <f>IF(F110="","",IF(M110="","",SUM((F110-F109)/M110)))</f>
        <v>0.27279521674140284</v>
      </c>
      <c r="Q110" s="342">
        <f>IF(ISBLANK(F110),"",IF(J110="", "", IF(M110="","",SUM(C110*J110/M110))))</f>
        <v>8.2023067592713588</v>
      </c>
      <c r="R110" s="10">
        <f t="shared" si="23"/>
        <v>2799.96</v>
      </c>
      <c r="S110" s="336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43">
        <f>IF(E110="","",ProjIncAtBit(F110,J110,C110,M110,AJ110,AK110,AI110))</f>
        <v>11.751245504599098</v>
      </c>
      <c r="X110" s="454">
        <f>IF(E110="","",ProjAzmAtBit(F110,G110,J110,C110,M110,AJ110,AK110,N110,O110,AI110))</f>
        <v>41.86</v>
      </c>
      <c r="Y110" s="623" t="s">
        <v>1927</v>
      </c>
      <c r="Z110" s="625">
        <v>0.18</v>
      </c>
      <c r="AA110" s="510" t="str">
        <f t="shared" si="42"/>
        <v/>
      </c>
      <c r="AB110" s="518" t="str">
        <f t="shared" si="43"/>
        <v/>
      </c>
      <c r="AC110" s="508"/>
      <c r="AD110" s="513"/>
      <c r="AE110" s="514"/>
      <c r="AI110" s="206">
        <f>IF(E110="","",ProjRollingMotorOut($Q$13:Q110,$M$13:M110))</f>
        <v>8.5562275229954885</v>
      </c>
      <c r="AJ110" s="451">
        <f>IF(OR(E110="",D110=""),0,ProjSlideMetersBetween(E110,D110,$R$13:$R$305,$S$13:$S$305))</f>
        <v>6</v>
      </c>
      <c r="AK110" s="451">
        <f>IF(U110="","",ProjParseTF(U110))</f>
        <v>0</v>
      </c>
      <c r="AL110" s="218">
        <f>IF(E110="","",ProjCumN(AL109,E109,F109,G109,E110,F110,G110,FALSE))</f>
        <v>9.683588211315314</v>
      </c>
      <c r="AM110" s="330">
        <f>IF(E110="","",ProjCumE(AM109,E109,F109,G109,E110,F110,G110,FALSE))</f>
        <v>4.6440739092872185</v>
      </c>
      <c r="AN110" s="329">
        <f t="shared" si="41"/>
        <v>41.86</v>
      </c>
      <c r="AO110" s="329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4">
        <f t="shared" si="32"/>
        <v>14.320000000000164</v>
      </c>
      <c r="D111" s="27">
        <v>2814.28</v>
      </c>
      <c r="E111" s="335">
        <f t="shared" si="33"/>
        <v>2797.28</v>
      </c>
      <c r="F111" s="9">
        <v>12.11</v>
      </c>
      <c r="G111" s="9">
        <v>42.52</v>
      </c>
      <c r="H111" s="336">
        <f>IF(ISNUMBER(F111),COS(((F111+F110)/2)*(PI()/180))*(E111-E110)+H110,"")</f>
        <v>2796.4571605359238</v>
      </c>
      <c r="I111" s="336">
        <f t="shared" si="40"/>
        <v>2024.2071605359238</v>
      </c>
      <c r="J111" s="337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8">
        <f>IF(F111=0," ",SUM(F111-F110)/SUM(E111-E110)*30)</f>
        <v>4.3365921787709008</v>
      </c>
      <c r="L111" s="338">
        <f t="shared" si="36"/>
        <v>1.3826815642458019</v>
      </c>
      <c r="M111" s="338">
        <f t="shared" si="27"/>
        <v>6</v>
      </c>
      <c r="N111" s="339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0" t="str">
        <f t="shared" si="29"/>
        <v>R</v>
      </c>
      <c r="P111" s="341">
        <f>IF(F111="","",IF(M111="","",SUM((F111-F110)/M111)))</f>
        <v>0.34500000000000003</v>
      </c>
      <c r="Q111" s="342">
        <f t="shared" si="31"/>
        <v>10.369227090685133</v>
      </c>
      <c r="R111" s="10">
        <f t="shared" si="23"/>
        <v>2814.28</v>
      </c>
      <c r="S111" s="336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43">
        <f>IF(E111="","",ProjIncAtBit(F111,J111,C111,M111,AJ111,AK111,AI111))</f>
        <v>16.304123556764715</v>
      </c>
      <c r="X111" s="454">
        <f>IF(E111="","",ProjAzmAtBit(F111,G111,J111,C111,M111,AJ111,AK111,N111,O111,AI111))</f>
        <v>42.52</v>
      </c>
      <c r="Y111" s="623" t="s">
        <v>1928</v>
      </c>
      <c r="Z111" s="625">
        <v>7.32</v>
      </c>
      <c r="AA111" s="510" t="str">
        <f t="shared" si="42"/>
        <v/>
      </c>
      <c r="AB111" s="518" t="str">
        <f t="shared" si="43"/>
        <v/>
      </c>
      <c r="AC111" s="508"/>
      <c r="AD111" s="513"/>
      <c r="AE111" s="514"/>
      <c r="AI111" s="206">
        <f>IF(E111="","",ProjRollingMotorOut($Q$13:Q111,$M$13:M111))</f>
        <v>8.7865716971326808</v>
      </c>
      <c r="AJ111" s="451">
        <f>IF(OR(E111="",D111=""),0,ProjSlideMetersBetween(E111,D111,$R$13:$R$305,$S$13:$S$305))</f>
        <v>14.320000000000164</v>
      </c>
      <c r="AK111" s="451">
        <f>IF(U111="","",ProjParseTF(U111))</f>
        <v>0</v>
      </c>
      <c r="AL111" s="218">
        <f>IF(E111="","",ProjCumN(AL110,E110,F110,G110,E111,F111,G111,FALSE))</f>
        <v>11.720577469619061</v>
      </c>
      <c r="AM111" s="330">
        <f>IF(E111="","",ProjCumE(AM110,E110,F110,G110,E111,F111,G111,FALSE))</f>
        <v>6.4924287541017218</v>
      </c>
      <c r="AN111" s="329">
        <f t="shared" si="41"/>
        <v>42.52</v>
      </c>
      <c r="AO111" s="329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4">
        <f t="shared" si="32"/>
        <v>14.5</v>
      </c>
      <c r="D112" s="27">
        <v>2828.78</v>
      </c>
      <c r="E112" s="335">
        <f t="shared" si="33"/>
        <v>2811.78</v>
      </c>
      <c r="F112" s="9">
        <v>15.7</v>
      </c>
      <c r="G112" s="9">
        <v>44.49</v>
      </c>
      <c r="H112" s="336">
        <f t="shared" si="26"/>
        <v>2810.5322454893662</v>
      </c>
      <c r="I112" s="336">
        <f t="shared" si="40"/>
        <v>2038.2822454893662</v>
      </c>
      <c r="J112" s="337">
        <f t="shared" si="34"/>
        <v>7.4908378087442689</v>
      </c>
      <c r="K112" s="338">
        <f t="shared" si="35"/>
        <v>7.4275862068965521</v>
      </c>
      <c r="L112" s="338">
        <f t="shared" si="36"/>
        <v>4.075862068965515</v>
      </c>
      <c r="M112" s="338">
        <f t="shared" si="27"/>
        <v>11.820000000000164</v>
      </c>
      <c r="N112" s="339">
        <f t="shared" si="28"/>
        <v>7.450994885736586</v>
      </c>
      <c r="O112" s="340" t="str">
        <f t="shared" si="29"/>
        <v>R</v>
      </c>
      <c r="P112" s="341">
        <f t="shared" si="30"/>
        <v>0.30372250423011421</v>
      </c>
      <c r="Q112" s="342">
        <f t="shared" si="31"/>
        <v>9.1892680394915729</v>
      </c>
      <c r="R112" s="10">
        <v>2835</v>
      </c>
      <c r="S112" s="336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43">
        <f>IF(E112="","",ProjIncAtBit(F112,J112,C112,M112,AJ112,AK112,AI112))</f>
        <v>18.434841278067466</v>
      </c>
      <c r="X112" s="454">
        <f>IF(E112="","",ProjAzmAtBit(F112,G112,J112,C112,M112,AJ112,AK112,N112,O112,AI112))</f>
        <v>40.811510790311551</v>
      </c>
      <c r="Y112" s="623" t="s">
        <v>1922</v>
      </c>
      <c r="Z112" s="625">
        <v>9.5</v>
      </c>
      <c r="AA112" s="510" t="str">
        <f t="shared" si="42"/>
        <v/>
      </c>
      <c r="AB112" s="518" t="str">
        <f t="shared" si="43"/>
        <v/>
      </c>
      <c r="AC112" s="508"/>
      <c r="AD112" s="513"/>
      <c r="AE112" s="514"/>
      <c r="AI112" s="206">
        <f>IF(E112="","",ProjRollingMotorOut($Q$13:Q112,$M$13:M112))</f>
        <v>9.190601998007411</v>
      </c>
      <c r="AJ112" s="451">
        <f>IF(OR(E112="",D112=""),0,ProjSlideMetersBetween(E112,D112,$R$13:$R$305,$S$13:$S$305))</f>
        <v>9.5</v>
      </c>
      <c r="AK112" s="451">
        <f>IF(U112="","",ProjParseTF(U112))</f>
        <v>-20</v>
      </c>
      <c r="AL112" s="218">
        <f>IF(E112="","",ProjCumN(AL111,E111,F111,G111,E112,F112,G112,FALSE))</f>
        <v>14.241968505277343</v>
      </c>
      <c r="AM112" s="330">
        <f>IF(E112="","",ProjCumE(AM111,E111,F111,G111,E112,F112,G112,FALSE))</f>
        <v>8.8960105124945379</v>
      </c>
      <c r="AN112" s="329">
        <f t="shared" si="41"/>
        <v>40.811510790311551</v>
      </c>
      <c r="AO112" s="329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4">
        <f t="shared" si="32"/>
        <v>14.210000000000036</v>
      </c>
      <c r="D113" s="27">
        <v>2842.9900000000002</v>
      </c>
      <c r="E113" s="335">
        <f t="shared" si="33"/>
        <v>2825.99</v>
      </c>
      <c r="F113" s="9">
        <v>17.45</v>
      </c>
      <c r="G113" s="9">
        <v>45.98</v>
      </c>
      <c r="H113" s="336">
        <f t="shared" si="26"/>
        <v>2824.1517793246339</v>
      </c>
      <c r="I113" s="336">
        <f t="shared" si="40"/>
        <v>2051.9017793246339</v>
      </c>
      <c r="J113" s="337">
        <f t="shared" si="34"/>
        <v>3.8017066022135406</v>
      </c>
      <c r="K113" s="338">
        <f t="shared" si="35"/>
        <v>3.6945812807882863</v>
      </c>
      <c r="L113" s="338">
        <f t="shared" si="36"/>
        <v>3.1456720619283014</v>
      </c>
      <c r="M113" s="338">
        <f t="shared" si="27"/>
        <v>9.5</v>
      </c>
      <c r="N113" s="339">
        <f t="shared" si="28"/>
        <v>13.633881472632558</v>
      </c>
      <c r="O113" s="340" t="str">
        <f t="shared" si="29"/>
        <v>R</v>
      </c>
      <c r="P113" s="341">
        <f t="shared" si="30"/>
        <v>0.18421052631578946</v>
      </c>
      <c r="Q113" s="342">
        <f t="shared" si="31"/>
        <v>5.6865527176267943</v>
      </c>
      <c r="R113" s="10">
        <f t="shared" si="23"/>
        <v>2842.9900000000002</v>
      </c>
      <c r="S113" s="336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43">
        <f>IF(E113="","",ProjIncAtBit(F113,J113,C113,M113,AJ113,AK113,AI113))</f>
        <v>18.789946319181762</v>
      </c>
      <c r="X113" s="454">
        <f>IF(E113="","",ProjAzmAtBit(F113,G113,J113,C113,M113,AJ113,AK113,N113,O113,AI113))</f>
        <v>45.192105238931624</v>
      </c>
      <c r="Y113" s="623" t="s">
        <v>1923</v>
      </c>
      <c r="Z113" s="625">
        <v>0.01</v>
      </c>
      <c r="AA113" s="510" t="str">
        <f t="shared" si="42"/>
        <v/>
      </c>
      <c r="AB113" s="518" t="str">
        <f t="shared" si="43"/>
        <v/>
      </c>
      <c r="AC113" s="508"/>
      <c r="AD113" s="513"/>
      <c r="AE113" s="514"/>
      <c r="AI113" s="206">
        <f>IF(E113="","",ProjRollingMotorOut($Q$13:Q113,$M$13:M113))</f>
        <v>8.1637029059730857</v>
      </c>
      <c r="AJ113" s="451">
        <f>IF(OR(E113="",D113=""),0,ProjSlideMetersBetween(E113,D113,$R$13:$R$305,$S$13:$S$305))</f>
        <v>5</v>
      </c>
      <c r="AK113" s="451">
        <f>IF(U113="","",ProjParseTF(U113))</f>
        <v>-10</v>
      </c>
      <c r="AL113" s="218">
        <f>IF(E113="","",ProjCumN(AL112,E112,F112,G112,E113,F113,G113,FALSE))</f>
        <v>17.09431974405636</v>
      </c>
      <c r="AM113" s="330">
        <f>IF(E113="","",ProjCumE(AM112,E112,F112,G112,E113,F113,G113,FALSE))</f>
        <v>11.775696752030713</v>
      </c>
      <c r="AN113" s="329">
        <f t="shared" si="41"/>
        <v>45.192105238931624</v>
      </c>
      <c r="AO113" s="329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4">
        <f t="shared" si="32"/>
        <v>14.5</v>
      </c>
      <c r="D114" s="27">
        <v>2857.4900000000002</v>
      </c>
      <c r="E114" s="335">
        <f t="shared" si="33"/>
        <v>2840.49</v>
      </c>
      <c r="F114" s="9">
        <v>19.12</v>
      </c>
      <c r="G114" s="9">
        <v>44.92</v>
      </c>
      <c r="H114" s="336">
        <f t="shared" si="26"/>
        <v>2837.9196402226266</v>
      </c>
      <c r="I114" s="336">
        <f t="shared" si="40"/>
        <v>2065.6696402226266</v>
      </c>
      <c r="J114" s="337">
        <f t="shared" si="34"/>
        <v>3.5228814747311157</v>
      </c>
      <c r="K114" s="338">
        <f t="shared" si="35"/>
        <v>3.455172413793107</v>
      </c>
      <c r="L114" s="338">
        <f t="shared" si="36"/>
        <v>-2.1931034482758522</v>
      </c>
      <c r="M114" s="338">
        <f t="shared" si="27"/>
        <v>5</v>
      </c>
      <c r="N114" s="339">
        <f t="shared" si="28"/>
        <v>11.251490588704199</v>
      </c>
      <c r="O114" s="340" t="str">
        <f t="shared" si="29"/>
        <v>L</v>
      </c>
      <c r="P114" s="341">
        <f t="shared" si="30"/>
        <v>0.33400000000000035</v>
      </c>
      <c r="Q114" s="342">
        <f t="shared" si="31"/>
        <v>10.216356276720235</v>
      </c>
      <c r="R114" s="10">
        <f t="shared" si="23"/>
        <v>2857.4900000000002</v>
      </c>
      <c r="S114" s="336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43">
        <f>IF(E114="","",ProjIncAtBit(F114,J114,C114,M114,AJ114,AK114,AI114))</f>
        <v>23.190700841678339</v>
      </c>
      <c r="X114" s="454">
        <f>IF(E114="","",ProjAzmAtBit(F114,G114,J114,C114,M114,AJ114,AK114,N114,O114,AI114))</f>
        <v>42.728641836061762</v>
      </c>
      <c r="Y114" s="623" t="s">
        <v>1924</v>
      </c>
      <c r="Z114" s="625">
        <v>7</v>
      </c>
      <c r="AA114" s="510" t="str">
        <f t="shared" si="42"/>
        <v/>
      </c>
      <c r="AB114" s="518" t="str">
        <f t="shared" si="43"/>
        <v/>
      </c>
      <c r="AC114" s="508"/>
      <c r="AD114" s="513"/>
      <c r="AE114" s="514"/>
      <c r="AI114" s="206">
        <f>IF(E114="","",ProjRollingMotorOut($Q$13:Q114,$M$13:M114))</f>
        <v>8.7327421767590199</v>
      </c>
      <c r="AJ114" s="451">
        <f>IF(OR(E114="",D114=""),0,ProjSlideMetersBetween(E114,D114,$R$13:$R$305,$S$13:$S$305))</f>
        <v>14.199999999999818</v>
      </c>
      <c r="AK114" s="451">
        <f>IF(U114="","",ProjParseTF(U114))</f>
        <v>-10</v>
      </c>
      <c r="AL114" s="218">
        <f>IF(E114="","",ProjCumN(AL113,E113,F113,G113,E114,F114,G114,FALSE))</f>
        <v>20.2868692252407</v>
      </c>
      <c r="AM114" s="330">
        <f>IF(E114="","",ProjCumE(AM113,E113,F113,G113,E114,F114,G114,FALSE))</f>
        <v>15.016146975758708</v>
      </c>
      <c r="AN114" s="329">
        <f t="shared" si="41"/>
        <v>42.728641836061762</v>
      </c>
      <c r="AO114" s="329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4">
        <f t="shared" si="32"/>
        <v>14.179999999999836</v>
      </c>
      <c r="D115" s="27">
        <v>2871.67</v>
      </c>
      <c r="E115" s="335">
        <f t="shared" si="33"/>
        <v>2854.67</v>
      </c>
      <c r="F115" s="9">
        <v>21.54</v>
      </c>
      <c r="G115" s="9">
        <v>44.15</v>
      </c>
      <c r="H115" s="336">
        <f t="shared" si="26"/>
        <v>2851.2163276234387</v>
      </c>
      <c r="I115" s="336">
        <f t="shared" si="40"/>
        <v>2078.9663276234387</v>
      </c>
      <c r="J115" s="337">
        <f t="shared" si="34"/>
        <v>5.1509690376569131</v>
      </c>
      <c r="K115" s="338">
        <f t="shared" si="35"/>
        <v>5.1198871650210478</v>
      </c>
      <c r="L115" s="338">
        <f t="shared" si="36"/>
        <v>-1.6290550070521592</v>
      </c>
      <c r="M115" s="338">
        <f t="shared" si="27"/>
        <v>11.679999999999836</v>
      </c>
      <c r="N115" s="339">
        <f t="shared" si="28"/>
        <v>6.2974593824528773</v>
      </c>
      <c r="O115" s="340" t="str">
        <f t="shared" si="29"/>
        <v>L</v>
      </c>
      <c r="P115" s="341">
        <f t="shared" si="30"/>
        <v>0.20719178082192055</v>
      </c>
      <c r="Q115" s="342">
        <f t="shared" si="31"/>
        <v>6.2534880953745891</v>
      </c>
      <c r="R115" s="10">
        <f t="shared" si="23"/>
        <v>2871.67</v>
      </c>
      <c r="S115" s="336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43">
        <f>IF(E115="","",ProjIncAtBit(F115,J115,C115,M115,AJ115,AK115,AI115))</f>
        <v>24.284220771518193</v>
      </c>
      <c r="X115" s="454">
        <f>IF(E115="","",ProjAzmAtBit(F115,G115,J115,C115,M115,AJ115,AK115,N115,O115,AI115))</f>
        <v>43.317486640741521</v>
      </c>
      <c r="Y115" s="623" t="s">
        <v>1925</v>
      </c>
      <c r="Z115" s="625">
        <v>0.88</v>
      </c>
      <c r="AA115" s="510" t="str">
        <f t="shared" si="42"/>
        <v/>
      </c>
      <c r="AB115" s="518" t="str">
        <f t="shared" si="43"/>
        <v/>
      </c>
      <c r="AC115" s="508"/>
      <c r="AD115" s="513"/>
      <c r="AE115" s="514"/>
      <c r="AI115" s="206">
        <f>IF(E115="","",ProjRollingMotorOut($Q$13:Q115,$M$13:M115))</f>
        <v>8.3429784439796659</v>
      </c>
      <c r="AJ115" s="451">
        <f>IF(OR(E115="",D115=""),0,ProjSlideMetersBetween(E115,D115,$R$13:$R$305,$S$13:$S$305))</f>
        <v>10.019999999999982</v>
      </c>
      <c r="AK115" s="451">
        <f>IF(U115="","",ProjParseTF(U115))</f>
        <v>-10</v>
      </c>
      <c r="AL115" s="218">
        <f>IF(E115="","",ProjCumN(AL114,E114,F114,G114,E115,F115,G115,FALSE))</f>
        <v>23.79958444684052</v>
      </c>
      <c r="AM115" s="330">
        <f>IF(E115="","",ProjCumE(AM114,E114,F114,G114,E115,F115,G115,FALSE))</f>
        <v>18.46965588406735</v>
      </c>
      <c r="AN115" s="329">
        <f t="shared" si="41"/>
        <v>43.317486640741521</v>
      </c>
      <c r="AO115" s="329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4">
        <f t="shared" si="32"/>
        <v>14.5</v>
      </c>
      <c r="D116" s="27">
        <v>2886.17</v>
      </c>
      <c r="E116" s="335">
        <f t="shared" si="33"/>
        <v>2869.17</v>
      </c>
      <c r="F116" s="9">
        <v>24.08</v>
      </c>
      <c r="G116" s="9">
        <v>43.1</v>
      </c>
      <c r="H116" s="336">
        <f t="shared" si="26"/>
        <v>2864.5823624215673</v>
      </c>
      <c r="I116" s="336">
        <f t="shared" si="40"/>
        <v>2092.3323624215673</v>
      </c>
      <c r="J116" s="337">
        <f t="shared" si="34"/>
        <v>5.322031926295189</v>
      </c>
      <c r="K116" s="338">
        <f t="shared" si="35"/>
        <v>5.255172413793102</v>
      </c>
      <c r="L116" s="338">
        <f t="shared" si="36"/>
        <v>-2.1724137931034422</v>
      </c>
      <c r="M116" s="338">
        <f t="shared" si="27"/>
        <v>10.019999999999982</v>
      </c>
      <c r="N116" s="339">
        <f t="shared" si="28"/>
        <v>9.0915139253651311</v>
      </c>
      <c r="O116" s="340" t="str">
        <f t="shared" si="29"/>
        <v>L</v>
      </c>
      <c r="P116" s="341">
        <f t="shared" si="30"/>
        <v>0.25349301397205626</v>
      </c>
      <c r="Q116" s="342">
        <f t="shared" si="31"/>
        <v>7.7015432067146081</v>
      </c>
      <c r="R116" s="10">
        <f t="shared" si="23"/>
        <v>2886.17</v>
      </c>
      <c r="S116" s="336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43">
        <f>IF(E116="","",ProjIncAtBit(F116,J116,C116,M116,AJ116,AK116,AI116))</f>
        <v>27.542185805785643</v>
      </c>
      <c r="X116" s="454">
        <f>IF(E116="","",ProjAzmAtBit(F116,G116,J116,C116,M116,AJ116,AK116,N116,O116,AI116))</f>
        <v>43.1</v>
      </c>
      <c r="Y116" s="623" t="s">
        <v>1929</v>
      </c>
      <c r="Z116" s="625">
        <v>0.28999999999999998</v>
      </c>
      <c r="AA116" s="510" t="str">
        <f t="shared" si="42"/>
        <v/>
      </c>
      <c r="AB116" s="518" t="str">
        <f t="shared" si="43"/>
        <v/>
      </c>
      <c r="AC116" s="508"/>
      <c r="AD116" s="513"/>
      <c r="AE116" s="514"/>
      <c r="AI116" s="206">
        <f>IF(E116="","",ProjRollingMotorOut($Q$13:Q116,$M$13:M116))</f>
        <v>7.8094416671855598</v>
      </c>
      <c r="AJ116" s="451">
        <f>IF(OR(E116="",D116=""),0,ProjSlideMetersBetween(E116,D116,$R$13:$R$305,$S$13:$S$305))</f>
        <v>13.300000000000182</v>
      </c>
      <c r="AK116" s="451">
        <f>IF(U116="","",ProjParseTF(U116))</f>
        <v>0</v>
      </c>
      <c r="AL116" s="218">
        <f>IF(E116="","",ProjCumN(AL115,E115,F115,G115,E116,F116,G116,FALSE))</f>
        <v>27.870072482216667</v>
      </c>
      <c r="AM116" s="330">
        <f>IF(E116="","",ProjCumE(AM115,E115,F115,G115,E116,F116,G116,FALSE))</f>
        <v>22.345566880043293</v>
      </c>
      <c r="AN116" s="329">
        <f t="shared" si="41"/>
        <v>43.1</v>
      </c>
      <c r="AO116" s="329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4">
        <f t="shared" si="32"/>
        <v>14.210000000000036</v>
      </c>
      <c r="D117" s="27">
        <v>2900.38</v>
      </c>
      <c r="E117" s="335">
        <f t="shared" si="33"/>
        <v>2883.38</v>
      </c>
      <c r="F117" s="9">
        <v>25.75</v>
      </c>
      <c r="G117" s="9">
        <v>40.659999999999997</v>
      </c>
      <c r="H117" s="336">
        <f t="shared" si="26"/>
        <v>2877.4698910984571</v>
      </c>
      <c r="I117" s="336">
        <f t="shared" si="40"/>
        <v>2105.2198910984571</v>
      </c>
      <c r="J117" s="337">
        <f t="shared" si="34"/>
        <v>4.1393559170592091</v>
      </c>
      <c r="K117" s="338">
        <f t="shared" si="35"/>
        <v>3.5256861365235697</v>
      </c>
      <c r="L117" s="338">
        <f t="shared" si="36"/>
        <v>-5.1513019000703704</v>
      </c>
      <c r="M117" s="338">
        <f t="shared" si="27"/>
        <v>11.710000000000036</v>
      </c>
      <c r="N117" s="339">
        <f t="shared" si="28"/>
        <v>31.597748952400821</v>
      </c>
      <c r="O117" s="340" t="str">
        <f t="shared" si="29"/>
        <v>L</v>
      </c>
      <c r="P117" s="341">
        <f t="shared" si="30"/>
        <v>0.1426131511528605</v>
      </c>
      <c r="Q117" s="342">
        <f t="shared" si="31"/>
        <v>5.0230783587883288</v>
      </c>
      <c r="R117" s="10">
        <f t="shared" si="23"/>
        <v>2900.38</v>
      </c>
      <c r="S117" s="336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43">
        <f>IF(E117="","",ProjIncAtBit(F117,J117,C117,M117,AJ117,AK117,AI117))</f>
        <v>29.424133965017027</v>
      </c>
      <c r="X117" s="454">
        <f>IF(E117="","",ProjAzmAtBit(F117,G117,J117,C117,M117,AJ117,AK117,N117,O117,AI117))</f>
        <v>40.659999999999997</v>
      </c>
      <c r="Y117" s="623" t="s">
        <v>1930</v>
      </c>
      <c r="Z117" s="625">
        <v>0</v>
      </c>
      <c r="AA117" s="510" t="str">
        <f t="shared" si="42"/>
        <v/>
      </c>
      <c r="AB117" s="518" t="str">
        <f t="shared" si="43"/>
        <v/>
      </c>
      <c r="AC117" s="508"/>
      <c r="AD117" s="513"/>
      <c r="AE117" s="514"/>
      <c r="AI117" s="206">
        <f>IF(E117="","",ProjRollingMotorOut($Q$13:Q117,$M$13:M117))</f>
        <v>6.9762037310449116</v>
      </c>
      <c r="AJ117" s="451">
        <f>IF(OR(E117="",D117=""),0,ProjSlideMetersBetween(E117,D117,$R$13:$R$305,$S$13:$S$305))</f>
        <v>15.800000000000182</v>
      </c>
      <c r="AK117" s="451">
        <f>IF(U117="","",ProjParseTF(U117))</f>
        <v>0</v>
      </c>
      <c r="AL117" s="218">
        <f>IF(E117="","",ProjCumN(AL116,E116,F116,G116,E117,F117,G117,FALSE))</f>
        <v>32.328755764306578</v>
      </c>
      <c r="AM117" s="330">
        <f>IF(E117="","",ProjCumE(AM116,E116,F116,G116,E117,F117,G117,FALSE))</f>
        <v>26.337934891479161</v>
      </c>
      <c r="AN117" s="329">
        <f t="shared" si="41"/>
        <v>40.659999999999997</v>
      </c>
      <c r="AO117" s="329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4">
        <f t="shared" si="32"/>
        <v>14.499999999999545</v>
      </c>
      <c r="D118" s="27">
        <v>2914.8799999999997</v>
      </c>
      <c r="E118" s="335">
        <f t="shared" si="33"/>
        <v>2897.88</v>
      </c>
      <c r="F118" s="9">
        <v>27.63</v>
      </c>
      <c r="G118" s="9">
        <v>39.630000000000003</v>
      </c>
      <c r="H118" s="336">
        <f t="shared" si="26"/>
        <v>2890.4249131358142</v>
      </c>
      <c r="I118" s="336">
        <f t="shared" si="40"/>
        <v>2118.1749131358142</v>
      </c>
      <c r="J118" s="337">
        <f t="shared" si="34"/>
        <v>4.0055632582763936</v>
      </c>
      <c r="K118" s="338">
        <f t="shared" si="35"/>
        <v>3.8896551724137911</v>
      </c>
      <c r="L118" s="338">
        <f t="shared" si="36"/>
        <v>-2.1310344827586083</v>
      </c>
      <c r="M118" s="338">
        <f t="shared" si="27"/>
        <v>13.300000000000182</v>
      </c>
      <c r="N118" s="339">
        <f t="shared" si="28"/>
        <v>13.817057251805338</v>
      </c>
      <c r="O118" s="340" t="str">
        <f t="shared" si="29"/>
        <v>L</v>
      </c>
      <c r="P118" s="341">
        <f t="shared" si="30"/>
        <v>0.14135338345864462</v>
      </c>
      <c r="Q118" s="342">
        <f t="shared" si="31"/>
        <v>4.3669674620304582</v>
      </c>
      <c r="R118" s="10">
        <f t="shared" si="23"/>
        <v>2914.8799999999997</v>
      </c>
      <c r="S118" s="336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43">
        <f>IF(E118="","",ProjIncAtBit(F118,J118,C118,M118,AJ118,AK118,AI118))</f>
        <v>31.433629118624431</v>
      </c>
      <c r="X118" s="454">
        <f>IF(E118="","",ProjAzmAtBit(F118,G118,J118,C118,M118,AJ118,AK118,N118,O118,AI118))</f>
        <v>39.630000000000003</v>
      </c>
      <c r="Y118" s="623" t="s">
        <v>1931</v>
      </c>
      <c r="Z118" s="625">
        <v>0.2</v>
      </c>
      <c r="AA118" s="510" t="str">
        <f t="shared" si="42"/>
        <v/>
      </c>
      <c r="AB118" s="518" t="str">
        <f t="shared" si="43"/>
        <v/>
      </c>
      <c r="AC118" s="508"/>
      <c r="AD118" s="513"/>
      <c r="AE118" s="514"/>
      <c r="AI118" s="206">
        <f>IF(E118="","",ProjRollingMotorOut($Q$13:Q118,$M$13:M118))</f>
        <v>6.7122866799256444</v>
      </c>
      <c r="AJ118" s="451">
        <f>IF(OR(E118="",D118=""),0,ProjSlideMetersBetween(E118,D118,$R$13:$R$305,$S$13:$S$305))</f>
        <v>16.999999999999545</v>
      </c>
      <c r="AK118" s="451">
        <f>IF(U118="","",ProjParseTF(U118))</f>
        <v>0</v>
      </c>
      <c r="AL118" s="218">
        <f>IF(E118="","",ProjCumN(AL117,E117,F117,G117,E118,F118,G118,FALSE))</f>
        <v>37.308123169404908</v>
      </c>
      <c r="AM118" s="330">
        <f>IF(E118="","",ProjCumE(AM117,E117,F117,G117,E118,F118,G118,FALSE))</f>
        <v>30.535140643744018</v>
      </c>
      <c r="AN118" s="329">
        <f t="shared" si="41"/>
        <v>39.630000000000003</v>
      </c>
      <c r="AO118" s="329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4">
        <f t="shared" si="32"/>
        <v>14.300000000000182</v>
      </c>
      <c r="D119" s="27">
        <v>2929.18</v>
      </c>
      <c r="E119" s="335">
        <f t="shared" si="33"/>
        <v>2912.18</v>
      </c>
      <c r="F119" s="9">
        <v>29.44</v>
      </c>
      <c r="G119" s="9">
        <v>39.99</v>
      </c>
      <c r="H119" s="336">
        <f t="shared" si="26"/>
        <v>2902.9878273426893</v>
      </c>
      <c r="I119" s="336">
        <f t="shared" si="40"/>
        <v>2130.7378273426893</v>
      </c>
      <c r="J119" s="337">
        <f t="shared" si="34"/>
        <v>3.8142873711224516</v>
      </c>
      <c r="K119" s="338">
        <f t="shared" si="35"/>
        <v>3.7972027972028748</v>
      </c>
      <c r="L119" s="338">
        <f t="shared" si="36"/>
        <v>0.75524475524476842</v>
      </c>
      <c r="M119" s="338">
        <f t="shared" si="27"/>
        <v>14.299999999999727</v>
      </c>
      <c r="N119" s="339">
        <f t="shared" si="28"/>
        <v>5.4249437400236875</v>
      </c>
      <c r="O119" s="340" t="str">
        <f t="shared" si="29"/>
        <v>R</v>
      </c>
      <c r="P119" s="341">
        <f t="shared" si="30"/>
        <v>0.12657342657342915</v>
      </c>
      <c r="Q119" s="342">
        <f t="shared" si="31"/>
        <v>3.8142873711225729</v>
      </c>
      <c r="R119" s="10">
        <f t="shared" si="23"/>
        <v>2929.18</v>
      </c>
      <c r="S119" s="336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43">
        <f>IF(E119="","",ProjIncAtBit(F119,J119,C119,M119,AJ119,AK119,AI119))</f>
        <v>32.518061309323549</v>
      </c>
      <c r="X119" s="454">
        <f>IF(E119="","",ProjAzmAtBit(F119,G119,J119,C119,M119,AJ119,AK119,N119,O119,AI119))</f>
        <v>39.99</v>
      </c>
      <c r="Y119" s="623"/>
      <c r="Z119" s="625">
        <v>0</v>
      </c>
      <c r="AA119" s="510" t="str">
        <f t="shared" si="42"/>
        <v/>
      </c>
      <c r="AB119" s="518" t="str">
        <f t="shared" si="43"/>
        <v/>
      </c>
      <c r="AC119" s="508"/>
      <c r="AD119" s="513"/>
      <c r="AE119" s="514"/>
      <c r="AI119" s="206">
        <f>IF(E119="","",ProjRollingMotorOut($Q$13:Q119,$M$13:M119))</f>
        <v>5.4318728988061107</v>
      </c>
      <c r="AJ119" s="451">
        <f>IF(OR(E119="",D119=""),0,ProjSlideMetersBetween(E119,D119,$R$13:$R$305,$S$13:$S$305))</f>
        <v>17.000000000000455</v>
      </c>
      <c r="AK119" s="451">
        <f>IF(U119="","",ProjParseTF(U119))</f>
        <v>0</v>
      </c>
      <c r="AL119" s="218">
        <f>IF(E119="","",ProjCumN(AL118,E118,F118,G118,E119,F119,G119,FALSE))</f>
        <v>42.554900560940652</v>
      </c>
      <c r="AM119" s="330">
        <f>IF(E119="","",ProjCumE(AM118,E118,F118,G118,E119,F119,G119,FALSE))</f>
        <v>34.9089539672378</v>
      </c>
      <c r="AN119" s="329">
        <f t="shared" si="41"/>
        <v>39.99</v>
      </c>
      <c r="AO119" s="329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4">
        <f t="shared" si="32"/>
        <v>14.5</v>
      </c>
      <c r="D120" s="27">
        <v>2943.68</v>
      </c>
      <c r="E120" s="335">
        <f t="shared" si="33"/>
        <v>2926.68</v>
      </c>
      <c r="F120" s="9">
        <v>31.46</v>
      </c>
      <c r="G120" s="9">
        <v>41.65</v>
      </c>
      <c r="H120" s="336">
        <f t="shared" si="26"/>
        <v>2915.4878676173053</v>
      </c>
      <c r="I120" s="336">
        <f t="shared" si="40"/>
        <v>2143.2378676173053</v>
      </c>
      <c r="J120" s="337">
        <f t="shared" si="34"/>
        <v>4.5269138639640207</v>
      </c>
      <c r="K120" s="338">
        <f t="shared" si="35"/>
        <v>4.1793103448275852</v>
      </c>
      <c r="L120" s="338">
        <f t="shared" si="36"/>
        <v>3.4344827586206828</v>
      </c>
      <c r="M120" s="338">
        <f t="shared" si="27"/>
        <v>14.500000000000455</v>
      </c>
      <c r="N120" s="339">
        <f t="shared" si="28"/>
        <v>22.59943306558991</v>
      </c>
      <c r="O120" s="340" t="str">
        <f t="shared" si="29"/>
        <v>R</v>
      </c>
      <c r="P120" s="341">
        <f t="shared" si="30"/>
        <v>0.13931034482758181</v>
      </c>
      <c r="Q120" s="342">
        <f t="shared" si="31"/>
        <v>4.5269138639638786</v>
      </c>
      <c r="R120" s="10">
        <f t="shared" si="23"/>
        <v>2943.68</v>
      </c>
      <c r="S120" s="336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43">
        <f>IF(E120="","",ProjIncAtBit(F120,J120,C120,M120,AJ120,AK120,AI120))</f>
        <v>34.342382896430252</v>
      </c>
      <c r="X120" s="454">
        <f>IF(E120="","",ProjAzmAtBit(F120,G120,J120,C120,M120,AJ120,AK120,N120,O120,AI120))</f>
        <v>41.65</v>
      </c>
      <c r="Y120" s="623"/>
      <c r="Z120" s="625">
        <v>0.23</v>
      </c>
      <c r="AA120" s="510" t="str">
        <f t="shared" si="42"/>
        <v/>
      </c>
      <c r="AB120" s="518" t="str">
        <f t="shared" si="43"/>
        <v/>
      </c>
      <c r="AC120" s="508"/>
      <c r="AD120" s="513"/>
      <c r="AE120" s="514"/>
      <c r="AI120" s="206">
        <f>IF(E120="","",ProjRollingMotorOut($Q$13:Q120,$M$13:M120))</f>
        <v>5.0865580525239693</v>
      </c>
      <c r="AJ120" s="451">
        <f>IF(OR(E120="",D120=""),0,ProjSlideMetersBetween(E120,D120,$R$13:$R$305,$S$13:$S$305))</f>
        <v>17</v>
      </c>
      <c r="AK120" s="451">
        <f>IF(U120="","",ProjParseTF(U120))</f>
        <v>0</v>
      </c>
      <c r="AL120" s="218">
        <f>IF(E120="","",ProjCumN(AL119,E119,F119,G119,E120,F120,G120,FALSE))</f>
        <v>48.113068860712218</v>
      </c>
      <c r="AM120" s="330">
        <f>IF(E120="","",ProjCumE(AM119,E119,F119,G119,E120,F120,G120,FALSE))</f>
        <v>39.714241017646863</v>
      </c>
      <c r="AN120" s="329">
        <f t="shared" si="41"/>
        <v>41.65</v>
      </c>
      <c r="AO120" s="329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4">
        <f t="shared" si="32"/>
        <v>14.269999999999982</v>
      </c>
      <c r="D121" s="27">
        <v>2957.95</v>
      </c>
      <c r="E121" s="335">
        <f t="shared" si="33"/>
        <v>2940.95</v>
      </c>
      <c r="F121" s="9">
        <v>33.619999999999997</v>
      </c>
      <c r="G121" s="9">
        <v>43.05</v>
      </c>
      <c r="H121" s="336">
        <f t="shared" si="26"/>
        <v>2927.5177078555439</v>
      </c>
      <c r="I121" s="336">
        <f t="shared" si="40"/>
        <v>2155.2677078555439</v>
      </c>
      <c r="J121" s="337">
        <f t="shared" si="34"/>
        <v>4.8087808664891725</v>
      </c>
      <c r="K121" s="338">
        <f t="shared" si="35"/>
        <v>4.5409950946040638</v>
      </c>
      <c r="L121" s="338">
        <f t="shared" si="36"/>
        <v>2.9432375613174502</v>
      </c>
      <c r="M121" s="338">
        <f t="shared" si="27"/>
        <v>14.269999999999982</v>
      </c>
      <c r="N121" s="339">
        <f t="shared" si="28"/>
        <v>19.211008165948066</v>
      </c>
      <c r="O121" s="340" t="str">
        <f t="shared" si="29"/>
        <v>R</v>
      </c>
      <c r="P121" s="341">
        <f t="shared" si="30"/>
        <v>0.15136650315346878</v>
      </c>
      <c r="Q121" s="342">
        <f t="shared" si="31"/>
        <v>4.8087808664891725</v>
      </c>
      <c r="R121" s="10">
        <f t="shared" si="23"/>
        <v>2957.95</v>
      </c>
      <c r="S121" s="336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43">
        <f>IF(E121="","",ProjIncAtBit(F121,J121,C121,M121,AJ121,AK121,AI121))</f>
        <v>36.174536497871365</v>
      </c>
      <c r="X121" s="454">
        <f>IF(E121="","",ProjAzmAtBit(F121,G121,J121,C121,M121,AJ121,AK121,N121,O121,AI121))</f>
        <v>43.05</v>
      </c>
      <c r="Y121" s="623"/>
      <c r="Z121" s="625">
        <v>0</v>
      </c>
      <c r="AA121" s="510" t="str">
        <f t="shared" si="42"/>
        <v/>
      </c>
      <c r="AB121" s="518" t="str">
        <f t="shared" si="43"/>
        <v/>
      </c>
      <c r="AC121" s="508"/>
      <c r="AD121" s="513"/>
      <c r="AE121" s="514"/>
      <c r="AI121" s="206">
        <f>IF(E121="","",ProjRollingMotorOut($Q$13:Q121,$M$13:M121))</f>
        <v>4.508005584478882</v>
      </c>
      <c r="AJ121" s="451">
        <f>IF(OR(E121="",D121=""),0,ProjSlideMetersBetween(E121,D121,$R$13:$R$305,$S$13:$S$305))</f>
        <v>17</v>
      </c>
      <c r="AK121" s="451">
        <f>IF(U121="","",ProjParseTF(U121))</f>
        <v>0</v>
      </c>
      <c r="AL121" s="218">
        <f>IF(E121="","",ProjCumN(AL120,E120,F120,G120,E121,F121,G121,FALSE))</f>
        <v>53.783175664331488</v>
      </c>
      <c r="AM121" s="330">
        <f>IF(E121="","",ProjCumE(AM120,E120,F120,G120,E121,F121,G121,FALSE))</f>
        <v>44.886442178141166</v>
      </c>
      <c r="AN121" s="329">
        <f t="shared" si="41"/>
        <v>43.05</v>
      </c>
      <c r="AO121" s="329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4">
        <f t="shared" si="32"/>
        <v>14.5</v>
      </c>
      <c r="D122" s="27">
        <v>2972.45</v>
      </c>
      <c r="E122" s="335">
        <f t="shared" si="33"/>
        <v>2955.45</v>
      </c>
      <c r="F122" s="9">
        <v>37.270000000000003</v>
      </c>
      <c r="G122" s="9">
        <v>44.01</v>
      </c>
      <c r="H122" s="336">
        <f t="shared" si="26"/>
        <v>2939.3304602365524</v>
      </c>
      <c r="I122" s="336">
        <f t="shared" si="40"/>
        <v>2167.0804602365524</v>
      </c>
      <c r="J122" s="337">
        <f t="shared" si="34"/>
        <v>7.6388581763450283</v>
      </c>
      <c r="K122" s="338">
        <f t="shared" si="35"/>
        <v>7.5517241379310462</v>
      </c>
      <c r="L122" s="338">
        <f t="shared" si="36"/>
        <v>1.9862068965517259</v>
      </c>
      <c r="M122" s="338">
        <f t="shared" si="27"/>
        <v>14.5</v>
      </c>
      <c r="N122" s="339">
        <f t="shared" si="28"/>
        <v>8.6622560266295743</v>
      </c>
      <c r="O122" s="340" t="str">
        <f t="shared" si="29"/>
        <v>R</v>
      </c>
      <c r="P122" s="341">
        <f t="shared" si="30"/>
        <v>0.25172413793103487</v>
      </c>
      <c r="Q122" s="342">
        <f t="shared" si="31"/>
        <v>7.6388581763450283</v>
      </c>
      <c r="R122" s="10">
        <f t="shared" si="23"/>
        <v>2972.45</v>
      </c>
      <c r="S122" s="336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43">
        <f>IF(E122="","",ProjIncAtBit(F122,J122,C122,M122,AJ122,AK122,AI122))</f>
        <v>40.12099154386113</v>
      </c>
      <c r="X122" s="454">
        <f>IF(E122="","",ProjAzmAtBit(F122,G122,J122,C122,M122,AJ122,AK122,N122,O122,AI122))</f>
        <v>44.01</v>
      </c>
      <c r="Y122" s="623"/>
      <c r="Z122" s="625">
        <v>3.5</v>
      </c>
      <c r="AA122" s="510" t="str">
        <f t="shared" si="42"/>
        <v/>
      </c>
      <c r="AB122" s="518" t="str">
        <f t="shared" si="43"/>
        <v/>
      </c>
      <c r="AC122" s="508"/>
      <c r="AD122" s="513"/>
      <c r="AE122" s="514"/>
      <c r="AI122" s="206">
        <f>IF(E122="","",ProjRollingMotorOut($Q$13:Q122,$M$13:M122))</f>
        <v>5.031161547990223</v>
      </c>
      <c r="AJ122" s="451">
        <f>IF(OR(E122="",D122=""),0,ProjSlideMetersBetween(E122,D122,$R$13:$R$305,$S$13:$S$305))</f>
        <v>17</v>
      </c>
      <c r="AK122" s="451">
        <f>IF(U122="","",ProjParseTF(U122))</f>
        <v>0</v>
      </c>
      <c r="AL122" s="218">
        <f>IF(E122="","",ProjCumN(AL121,E121,F121,G121,E122,F122,G122,FALSE))</f>
        <v>59.876345432060134</v>
      </c>
      <c r="AM122" s="330">
        <f>IF(E122="","",ProjCumE(AM121,E121,F121,G121,E122,F122,G122,FALSE))</f>
        <v>50.679059278800437</v>
      </c>
      <c r="AN122" s="329">
        <f t="shared" si="41"/>
        <v>44.01</v>
      </c>
      <c r="AO122" s="329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4">
        <f t="shared" si="32"/>
        <v>14.300000000000182</v>
      </c>
      <c r="D123" s="27">
        <v>2986.75</v>
      </c>
      <c r="E123" s="335">
        <f t="shared" si="33"/>
        <v>2969.75</v>
      </c>
      <c r="F123" s="9">
        <v>39.9</v>
      </c>
      <c r="G123" s="9">
        <v>43.98</v>
      </c>
      <c r="H123" s="336">
        <f t="shared" si="26"/>
        <v>2950.5085382466682</v>
      </c>
      <c r="I123" s="336">
        <f t="shared" si="40"/>
        <v>2178.2585382466682</v>
      </c>
      <c r="J123" s="337">
        <f t="shared" si="34"/>
        <v>5.5176219991772113</v>
      </c>
      <c r="K123" s="338">
        <f t="shared" si="35"/>
        <v>5.5174825174824376</v>
      </c>
      <c r="L123" s="338">
        <f t="shared" si="36"/>
        <v>-6.2937062937064525E-2</v>
      </c>
      <c r="M123" s="338">
        <f t="shared" si="27"/>
        <v>14.300000000000182</v>
      </c>
      <c r="N123" s="339">
        <f t="shared" si="28"/>
        <v>0.40740014635126354</v>
      </c>
      <c r="O123" s="340" t="str">
        <f t="shared" si="29"/>
        <v>L</v>
      </c>
      <c r="P123" s="341">
        <f t="shared" si="30"/>
        <v>0.18391608391608125</v>
      </c>
      <c r="Q123" s="342">
        <f t="shared" si="31"/>
        <v>5.5176219991772113</v>
      </c>
      <c r="R123" s="10">
        <f t="shared" si="23"/>
        <v>2986.75</v>
      </c>
      <c r="S123" s="336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43">
        <f>IF(E123="","",ProjIncAtBit(F123,J123,C123,M123,AJ123,AK123,AI123))</f>
        <v>42.302656887974905</v>
      </c>
      <c r="X123" s="454">
        <f>IF(E123="","",ProjAzmAtBit(F123,G123,J123,C123,M123,AJ123,AK123,N123,O123,AI123))</f>
        <v>43.98</v>
      </c>
      <c r="Y123" s="623"/>
      <c r="Z123" s="625">
        <v>14.3</v>
      </c>
      <c r="AA123" s="510" t="str">
        <f t="shared" si="42"/>
        <v/>
      </c>
      <c r="AB123" s="518" t="str">
        <f t="shared" si="43"/>
        <v/>
      </c>
      <c r="AC123" s="508"/>
      <c r="AD123" s="513"/>
      <c r="AE123" s="514"/>
      <c r="AI123" s="206">
        <f>IF(E123="","",ProjRollingMotorOut($Q$13:Q123,$M$13:M123))</f>
        <v>5.2612924554195732</v>
      </c>
      <c r="AJ123" s="451">
        <f>IF(OR(E123="",D123=""),0,ProjSlideMetersBetween(E123,D123,$R$13:$R$305,$S$13:$S$305))</f>
        <v>13.699999999999818</v>
      </c>
      <c r="AK123" s="451">
        <f>IF(U123="","",ProjParseTF(U123))</f>
        <v>0</v>
      </c>
      <c r="AL123" s="218">
        <f>IF(E123="","",ProjCumN(AL122,E122,F122,G122,E123,F123,G123,FALSE))</f>
        <v>66.291838791972864</v>
      </c>
      <c r="AM123" s="330">
        <f>IF(E123="","",ProjCumE(AM122,E122,F122,G122,E123,F123,G123,FALSE))</f>
        <v>56.873253967573348</v>
      </c>
      <c r="AN123" s="329">
        <f t="shared" si="41"/>
        <v>43.98</v>
      </c>
      <c r="AO123" s="329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4">
        <f t="shared" si="32"/>
        <v>5.4499999999998181</v>
      </c>
      <c r="D124" s="27">
        <v>2992.2</v>
      </c>
      <c r="E124" s="335">
        <f t="shared" si="33"/>
        <v>2975.2</v>
      </c>
      <c r="F124" s="9">
        <v>41.26</v>
      </c>
      <c r="G124" s="9">
        <v>43.42</v>
      </c>
      <c r="H124" s="336">
        <f t="shared" si="26"/>
        <v>2954.6478046581678</v>
      </c>
      <c r="I124" s="336">
        <f t="shared" si="40"/>
        <v>2182.3978046581678</v>
      </c>
      <c r="J124" s="337">
        <f t="shared" si="34"/>
        <v>7.7500820778730475</v>
      </c>
      <c r="K124" s="338">
        <f t="shared" si="35"/>
        <v>7.4862385321103382</v>
      </c>
      <c r="L124" s="338">
        <f t="shared" si="36"/>
        <v>-3.0825688073395261</v>
      </c>
      <c r="M124" s="338">
        <f t="shared" si="27"/>
        <v>5.4499999999998181</v>
      </c>
      <c r="N124" s="339">
        <f t="shared" si="28"/>
        <v>14.993311773213678</v>
      </c>
      <c r="O124" s="340" t="str">
        <f t="shared" si="29"/>
        <v>L</v>
      </c>
      <c r="P124" s="341">
        <f t="shared" si="30"/>
        <v>0.24954128440367795</v>
      </c>
      <c r="Q124" s="342">
        <f t="shared" si="31"/>
        <v>7.7500820778730475</v>
      </c>
      <c r="R124" s="10">
        <f t="shared" si="23"/>
        <v>2992.2</v>
      </c>
      <c r="S124" s="336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43">
        <f>IF(E124="","",ProjIncAtBit(F124,J124,C124,M124,AJ124,AK124,AI124))</f>
        <v>42.92332413411166</v>
      </c>
      <c r="X124" s="454">
        <f>IF(E124="","",ProjAzmAtBit(F124,G124,J124,C124,M124,AJ124,AK124,N124,O124,AI124))</f>
        <v>43.42</v>
      </c>
      <c r="Y124" s="623"/>
      <c r="Z124" s="625">
        <v>5.45</v>
      </c>
      <c r="AA124" s="510" t="str">
        <f t="shared" si="42"/>
        <v/>
      </c>
      <c r="AB124" s="518" t="str">
        <f t="shared" si="43"/>
        <v/>
      </c>
      <c r="AC124" s="508"/>
      <c r="AD124" s="513"/>
      <c r="AE124" s="514"/>
      <c r="AI124" s="206">
        <f>IF(E124="","",ProjRollingMotorOut($Q$13:Q124,$M$13:M124))</f>
        <v>6.0484513967696669</v>
      </c>
      <c r="AJ124" s="451">
        <f>IF(OR(E124="",D124=""),0,ProjSlideMetersBetween(E124,D124,$R$13:$R$305,$S$13:$S$305))</f>
        <v>8.25</v>
      </c>
      <c r="AK124" s="451">
        <f>IF(U124="","",ProjParseTF(U124))</f>
        <v>0</v>
      </c>
      <c r="AL124" s="218">
        <f>IF(E124="","",ProjCumN(AL123,E123,F123,G123,E124,F124,G124,FALSE))</f>
        <v>68.8550397354106</v>
      </c>
      <c r="AM124" s="330">
        <f>IF(E124="","",ProjCumE(AM123,E123,F123,G123,E124,F124,G124,FALSE))</f>
        <v>59.322369917646583</v>
      </c>
      <c r="AN124" s="329">
        <f t="shared" si="41"/>
        <v>43.42</v>
      </c>
      <c r="AO124" s="329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4">
        <f t="shared" si="32"/>
        <v>14.5</v>
      </c>
      <c r="D125" s="27">
        <v>3006.7</v>
      </c>
      <c r="E125" s="335">
        <f t="shared" si="33"/>
        <v>2989.7</v>
      </c>
      <c r="F125" s="9">
        <v>41.26</v>
      </c>
      <c r="G125" s="9">
        <v>41.97</v>
      </c>
      <c r="H125" s="336">
        <f t="shared" si="26"/>
        <v>2965.5478130760489</v>
      </c>
      <c r="I125" s="336">
        <f t="shared" si="40"/>
        <v>2193.2978130760489</v>
      </c>
      <c r="J125" s="337">
        <f t="shared" si="34"/>
        <v>1.9784012424240296</v>
      </c>
      <c r="K125" s="338">
        <f t="shared" si="35"/>
        <v>0</v>
      </c>
      <c r="L125" s="338">
        <f t="shared" si="36"/>
        <v>-3.0000000000000062</v>
      </c>
      <c r="M125" s="338">
        <f t="shared" si="27"/>
        <v>8.25</v>
      </c>
      <c r="N125" s="339">
        <f t="shared" si="28"/>
        <v>90</v>
      </c>
      <c r="O125" s="340" t="str">
        <f t="shared" si="29"/>
        <v>L</v>
      </c>
      <c r="P125" s="341">
        <f t="shared" si="30"/>
        <v>0</v>
      </c>
      <c r="Q125" s="342">
        <f t="shared" si="31"/>
        <v>3.4771900624422338</v>
      </c>
      <c r="R125" s="10">
        <v>3013</v>
      </c>
      <c r="S125" s="336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43">
        <f>IF(E125="","",ProjIncAtBit(F125,J125,C125,M125,AJ125,AK125,AI125))</f>
        <v>41.26</v>
      </c>
      <c r="X125" s="454">
        <f>IF(E125="","",ProjAzmAtBit(F125,G125,J125,C125,M125,AJ125,AK125,N125,O125,AI125))</f>
        <v>41.97</v>
      </c>
      <c r="Y125" s="623"/>
      <c r="Z125" s="625">
        <v>6.5</v>
      </c>
      <c r="AA125" s="510" t="str">
        <f t="shared" si="42"/>
        <v/>
      </c>
      <c r="AB125" s="518" t="str">
        <f t="shared" si="43"/>
        <v/>
      </c>
      <c r="AC125" s="508"/>
      <c r="AD125" s="513"/>
      <c r="AE125" s="514"/>
      <c r="AI125" s="206">
        <f>IF(E125="","",ProjRollingMotorOut($Q$13:Q125,$M$13:M125))</f>
        <v>5.8385066364653389</v>
      </c>
      <c r="AJ125" s="451">
        <f>IF(OR(E125="",D125=""),0,ProjSlideMetersBetween(E125,D125,$R$13:$R$305,$S$13:$S$305))</f>
        <v>0</v>
      </c>
      <c r="AK125" s="451">
        <f>IF(U125="","",ProjParseTF(U125))</f>
        <v>0</v>
      </c>
      <c r="AL125" s="218">
        <f>IF(E125="","",ProjCumN(AL124,E124,F124,G124,E125,F125,G125,FALSE))</f>
        <v>75.882765821480618</v>
      </c>
      <c r="AM125" s="330">
        <f>IF(E125="","",ProjCumE(AM124,E124,F124,G124,E125,F125,G125,FALSE))</f>
        <v>65.806233489064212</v>
      </c>
      <c r="AN125" s="329">
        <f t="shared" si="41"/>
        <v>41.97</v>
      </c>
      <c r="AO125" s="329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4">
        <f t="shared" si="32"/>
        <v>14.300000000000182</v>
      </c>
      <c r="D126" s="27">
        <v>3021</v>
      </c>
      <c r="E126" s="335">
        <f t="shared" si="33"/>
        <v>3004</v>
      </c>
      <c r="F126" s="9"/>
      <c r="G126" s="9"/>
      <c r="H126" s="336" t="str">
        <f t="shared" si="26"/>
        <v/>
      </c>
      <c r="I126" s="336" t="str">
        <f t="shared" si="40"/>
        <v xml:space="preserve">  </v>
      </c>
      <c r="J126" s="337" t="str">
        <f t="shared" si="34"/>
        <v/>
      </c>
      <c r="K126" s="338" t="str">
        <f t="shared" si="35"/>
        <v xml:space="preserve"> </v>
      </c>
      <c r="L126" s="338" t="str">
        <f t="shared" si="36"/>
        <v/>
      </c>
      <c r="M126" s="338">
        <f t="shared" si="27"/>
        <v>0</v>
      </c>
      <c r="N126" s="339" t="str">
        <f t="shared" si="28"/>
        <v/>
      </c>
      <c r="O126" s="340" t="str">
        <f t="shared" si="29"/>
        <v/>
      </c>
      <c r="P126" s="341" t="str">
        <f t="shared" si="30"/>
        <v/>
      </c>
      <c r="Q126" s="342" t="str">
        <f t="shared" si="31"/>
        <v/>
      </c>
      <c r="R126" s="10" t="str">
        <f t="shared" si="23"/>
        <v/>
      </c>
      <c r="S126" s="336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43" t="str">
        <f>IF(E126="","",ProjIncAtBit(F126,J126,C126,M126,AJ126,AK126,AI126))</f>
        <v/>
      </c>
      <c r="X126" s="454" t="str">
        <f>IF(E126="","",ProjAzmAtBit(F126,G126,J126,C126,M126,AJ126,AK126,N126,O126,AI126))</f>
        <v/>
      </c>
      <c r="Y126" s="623"/>
      <c r="Z126" s="625">
        <v>14.3</v>
      </c>
      <c r="AA126" s="510" t="str">
        <f t="shared" si="42"/>
        <v/>
      </c>
      <c r="AB126" s="518" t="str">
        <f t="shared" si="43"/>
        <v/>
      </c>
      <c r="AC126" s="508"/>
      <c r="AD126" s="513"/>
      <c r="AE126" s="514"/>
      <c r="AI126" s="206">
        <f>IF(E126="","",ProjRollingMotorOut($Q$13:Q126,$M$13:M126))</f>
        <v>5.8385066364653389</v>
      </c>
      <c r="AJ126" s="451">
        <f>IF(OR(E126="",D126=""),0,ProjSlideMetersBetween(E126,D126,$R$13:$R$305,$S$13:$S$305))</f>
        <v>8</v>
      </c>
      <c r="AK126" s="451">
        <f>IF(U126="","",ProjParseTF(U126))</f>
        <v>-30</v>
      </c>
      <c r="AL126" s="218" t="str">
        <f>IF(E126="","",ProjCumN(AL125,E125,F125,G125,E126,F126,G126,FALSE))</f>
        <v/>
      </c>
      <c r="AM126" s="330" t="str">
        <f>IF(E126="","",ProjCumE(AM125,E125,F125,G125,E126,F126,G126,FALSE))</f>
        <v/>
      </c>
      <c r="AN126" s="329" t="str">
        <f t="shared" si="41"/>
        <v/>
      </c>
      <c r="AO126" s="329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4">
        <f t="shared" si="32"/>
        <v>14.5</v>
      </c>
      <c r="D127" s="27">
        <v>3035.5</v>
      </c>
      <c r="E127" s="335">
        <f t="shared" si="33"/>
        <v>3018.5</v>
      </c>
      <c r="F127" s="9"/>
      <c r="G127" s="9"/>
      <c r="H127" s="336" t="str">
        <f t="shared" si="26"/>
        <v/>
      </c>
      <c r="I127" s="336" t="str">
        <f t="shared" si="40"/>
        <v xml:space="preserve">  </v>
      </c>
      <c r="J127" s="337" t="str">
        <f t="shared" si="34"/>
        <v/>
      </c>
      <c r="K127" s="338" t="str">
        <f t="shared" si="35"/>
        <v xml:space="preserve"> </v>
      </c>
      <c r="L127" s="338" t="str">
        <f t="shared" si="36"/>
        <v/>
      </c>
      <c r="M127" s="338">
        <f t="shared" si="27"/>
        <v>5.5</v>
      </c>
      <c r="N127" s="339" t="str">
        <f t="shared" si="28"/>
        <v/>
      </c>
      <c r="O127" s="340" t="str">
        <f t="shared" si="29"/>
        <v/>
      </c>
      <c r="P127" s="341" t="str">
        <f t="shared" si="30"/>
        <v/>
      </c>
      <c r="Q127" s="342" t="str">
        <f t="shared" si="31"/>
        <v/>
      </c>
      <c r="R127" s="10" t="str">
        <f t="shared" si="23"/>
        <v/>
      </c>
      <c r="S127" s="336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43" t="str">
        <f>IF(E127="","",ProjIncAtBit(F127,J127,C127,M127,AJ127,AK127,AI127))</f>
        <v/>
      </c>
      <c r="X127" s="454" t="str">
        <f>IF(E127="","",ProjAzmAtBit(F127,G127,J127,C127,M127,AJ127,AK127,N127,O127,AI127))</f>
        <v/>
      </c>
      <c r="Y127" s="623"/>
      <c r="Z127" s="625">
        <v>14.5</v>
      </c>
      <c r="AA127" s="510" t="str">
        <f t="shared" si="42"/>
        <v/>
      </c>
      <c r="AB127" s="518" t="str">
        <f t="shared" si="43"/>
        <v/>
      </c>
      <c r="AC127" s="508"/>
      <c r="AD127" s="513"/>
      <c r="AE127" s="514"/>
      <c r="AI127" s="206">
        <f>IF(E127="","",ProjRollingMotorOut($Q$13:Q127,$M$13:M127))</f>
        <v>5.8385066364653389</v>
      </c>
      <c r="AJ127" s="451">
        <f>IF(OR(E127="",D127=""),0,ProjSlideMetersBetween(E127,D127,$R$13:$R$305,$S$13:$S$305))</f>
        <v>2.5</v>
      </c>
      <c r="AK127" s="451">
        <f>IF(U127="","",ProjParseTF(U127))</f>
        <v>-30</v>
      </c>
      <c r="AL127" s="218" t="str">
        <f>IF(E127="","",ProjCumN(AL126,E126,F126,G126,E127,F127,G127,FALSE))</f>
        <v/>
      </c>
      <c r="AM127" s="330" t="str">
        <f>IF(E127="","",ProjCumE(AM126,E126,F126,G126,E127,F127,G127,FALSE))</f>
        <v/>
      </c>
      <c r="AN127" s="329" t="str">
        <f t="shared" si="41"/>
        <v/>
      </c>
      <c r="AO127" s="329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4">
        <f t="shared" si="32"/>
        <v>14.159999999999854</v>
      </c>
      <c r="D128" s="27">
        <v>3049.66</v>
      </c>
      <c r="E128" s="335">
        <f t="shared" si="33"/>
        <v>3032.66</v>
      </c>
      <c r="F128" s="9"/>
      <c r="G128" s="9"/>
      <c r="H128" s="336" t="str">
        <f t="shared" si="26"/>
        <v/>
      </c>
      <c r="I128" s="336" t="str">
        <f t="shared" si="40"/>
        <v xml:space="preserve">  </v>
      </c>
      <c r="J128" s="337" t="str">
        <f t="shared" si="34"/>
        <v/>
      </c>
      <c r="K128" s="338" t="str">
        <f t="shared" si="35"/>
        <v xml:space="preserve"> </v>
      </c>
      <c r="L128" s="338" t="str">
        <f t="shared" si="36"/>
        <v/>
      </c>
      <c r="M128" s="338">
        <f t="shared" si="27"/>
        <v>2.5</v>
      </c>
      <c r="N128" s="339" t="str">
        <f t="shared" si="28"/>
        <v/>
      </c>
      <c r="O128" s="340" t="str">
        <f t="shared" si="29"/>
        <v/>
      </c>
      <c r="P128" s="341" t="str">
        <f t="shared" si="30"/>
        <v/>
      </c>
      <c r="Q128" s="342" t="str">
        <f t="shared" si="31"/>
        <v/>
      </c>
      <c r="R128" s="10" t="str">
        <f t="shared" si="23"/>
        <v/>
      </c>
      <c r="S128" s="336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43" t="str">
        <f>IF(E128="","",ProjIncAtBit(F128,J128,C128,M128,AJ128,AK128,AI128))</f>
        <v/>
      </c>
      <c r="X128" s="454" t="str">
        <f>IF(E128="","",ProjAzmAtBit(F128,G128,J128,C128,M128,AJ128,AK128,N128,O128,AI128))</f>
        <v/>
      </c>
      <c r="Y128" s="623"/>
      <c r="Z128" s="625">
        <v>14.16</v>
      </c>
      <c r="AA128" s="510" t="str">
        <f t="shared" si="42"/>
        <v/>
      </c>
      <c r="AB128" s="518" t="str">
        <f t="shared" si="43"/>
        <v/>
      </c>
      <c r="AC128" s="508"/>
      <c r="AD128" s="513"/>
      <c r="AE128" s="514"/>
      <c r="AI128" s="206">
        <f>IF(E128="","",ProjRollingMotorOut($Q$13:Q128,$M$13:M128))</f>
        <v>5.8385066364653389</v>
      </c>
      <c r="AJ128" s="451">
        <f>IF(OR(E128="",D128=""),0,ProjSlideMetersBetween(E128,D128,$R$13:$R$305,$S$13:$S$305))</f>
        <v>0</v>
      </c>
      <c r="AK128" s="451">
        <f>IF(U128="","",ProjParseTF(U128))</f>
        <v>-20</v>
      </c>
      <c r="AL128" s="218" t="str">
        <f>IF(E128="","",ProjCumN(AL127,E127,F127,G127,E128,F128,G128,FALSE))</f>
        <v/>
      </c>
      <c r="AM128" s="330" t="str">
        <f>IF(E128="","",ProjCumE(AM127,E127,F127,G127,E128,F128,G128,FALSE))</f>
        <v/>
      </c>
      <c r="AN128" s="329" t="str">
        <f t="shared" si="41"/>
        <v/>
      </c>
      <c r="AO128" s="329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4">
        <f t="shared" si="32"/>
        <v>14.5</v>
      </c>
      <c r="D129" s="27">
        <v>3064.16</v>
      </c>
      <c r="E129" s="335">
        <f t="shared" si="33"/>
        <v>3047.16</v>
      </c>
      <c r="F129" s="9"/>
      <c r="G129" s="9"/>
      <c r="H129" s="336" t="str">
        <f t="shared" si="26"/>
        <v/>
      </c>
      <c r="I129" s="336" t="str">
        <f t="shared" si="40"/>
        <v xml:space="preserve">  </v>
      </c>
      <c r="J129" s="337" t="str">
        <f t="shared" si="34"/>
        <v/>
      </c>
      <c r="K129" s="338" t="str">
        <f t="shared" si="35"/>
        <v xml:space="preserve"> </v>
      </c>
      <c r="L129" s="338" t="str">
        <f t="shared" si="36"/>
        <v/>
      </c>
      <c r="M129" s="338" t="str">
        <f t="shared" si="27"/>
        <v/>
      </c>
      <c r="N129" s="339" t="str">
        <f t="shared" si="28"/>
        <v/>
      </c>
      <c r="O129" s="340" t="str">
        <f t="shared" si="29"/>
        <v/>
      </c>
      <c r="P129" s="341" t="str">
        <f t="shared" si="30"/>
        <v/>
      </c>
      <c r="Q129" s="342" t="str">
        <f t="shared" si="31"/>
        <v/>
      </c>
      <c r="R129" s="10" t="str">
        <f t="shared" si="23"/>
        <v/>
      </c>
      <c r="S129" s="336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43" t="str">
        <f>IF(E129="","",ProjIncAtBit(F129,J129,C129,M129,AJ129,AK129,AI129))</f>
        <v/>
      </c>
      <c r="X129" s="454" t="str">
        <f>IF(E129="","",ProjAzmAtBit(F129,G129,J129,C129,M129,AJ129,AK129,N129,O129,AI129))</f>
        <v/>
      </c>
      <c r="Y129" s="623"/>
      <c r="Z129" s="625">
        <v>14.5</v>
      </c>
      <c r="AA129" s="510" t="str">
        <f t="shared" si="42"/>
        <v/>
      </c>
      <c r="AB129" s="518" t="str">
        <f t="shared" si="43"/>
        <v/>
      </c>
      <c r="AC129" s="508"/>
      <c r="AD129" s="513"/>
      <c r="AE129" s="514"/>
      <c r="AI129" s="206">
        <f>IF(E129="","",ProjRollingMotorOut($Q$13:Q129,$M$13:M129))</f>
        <v>5.8385066364653389</v>
      </c>
      <c r="AJ129" s="451">
        <f>IF(OR(E129="",D129=""),0,ProjSlideMetersBetween(E129,D129,$R$13:$R$305,$S$13:$S$305))</f>
        <v>0</v>
      </c>
      <c r="AK129" s="451">
        <f>IF(U129="","",ProjParseTF(U129))</f>
        <v>-10</v>
      </c>
      <c r="AL129" s="218" t="str">
        <f>IF(E129="","",ProjCumN(AL128,E128,F128,G128,E129,F129,G129,FALSE))</f>
        <v/>
      </c>
      <c r="AM129" s="330" t="str">
        <f>IF(E129="","",ProjCumE(AM128,E128,F128,G128,E129,F129,G129,FALSE))</f>
        <v/>
      </c>
      <c r="AN129" s="329" t="str">
        <f t="shared" si="41"/>
        <v/>
      </c>
      <c r="AO129" s="329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4">
        <f t="shared" si="32"/>
        <v>14.25</v>
      </c>
      <c r="D130" s="27">
        <v>3078.41</v>
      </c>
      <c r="E130" s="335">
        <f t="shared" si="33"/>
        <v>3061.41</v>
      </c>
      <c r="F130" s="9"/>
      <c r="G130" s="9"/>
      <c r="H130" s="336" t="str">
        <f t="shared" si="26"/>
        <v/>
      </c>
      <c r="I130" s="336" t="str">
        <f t="shared" si="40"/>
        <v xml:space="preserve">  </v>
      </c>
      <c r="J130" s="337" t="str">
        <f t="shared" si="34"/>
        <v/>
      </c>
      <c r="K130" s="338" t="str">
        <f t="shared" si="35"/>
        <v xml:space="preserve"> </v>
      </c>
      <c r="L130" s="338" t="str">
        <f t="shared" si="36"/>
        <v/>
      </c>
      <c r="M130" s="338" t="str">
        <f t="shared" si="27"/>
        <v/>
      </c>
      <c r="N130" s="339" t="str">
        <f t="shared" si="28"/>
        <v/>
      </c>
      <c r="O130" s="340" t="str">
        <f t="shared" si="29"/>
        <v/>
      </c>
      <c r="P130" s="341" t="str">
        <f t="shared" si="30"/>
        <v/>
      </c>
      <c r="Q130" s="342" t="str">
        <f t="shared" si="31"/>
        <v/>
      </c>
      <c r="R130" s="10" t="str">
        <f t="shared" si="23"/>
        <v/>
      </c>
      <c r="S130" s="336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43" t="str">
        <f>IF(E130="","",ProjIncAtBit(F130,J130,C130,M130,AJ130,AK130,AI130))</f>
        <v/>
      </c>
      <c r="X130" s="454" t="str">
        <f>IF(E130="","",ProjAzmAtBit(F130,G130,J130,C130,M130,AJ130,AK130,N130,O130,AI130))</f>
        <v/>
      </c>
      <c r="Y130" s="623"/>
      <c r="Z130" s="625">
        <v>14.25</v>
      </c>
      <c r="AA130" s="510" t="str">
        <f t="shared" si="42"/>
        <v/>
      </c>
      <c r="AB130" s="518" t="str">
        <f t="shared" si="43"/>
        <v/>
      </c>
      <c r="AC130" s="508"/>
      <c r="AD130" s="513"/>
      <c r="AE130" s="514"/>
      <c r="AI130" s="206">
        <f>IF(E130="","",ProjRollingMotorOut($Q$13:Q130,$M$13:M130))</f>
        <v>5.8385066364653389</v>
      </c>
      <c r="AJ130" s="451">
        <f>IF(OR(E130="",D130=""),0,ProjSlideMetersBetween(E130,D130,$R$13:$R$305,$S$13:$S$305))</f>
        <v>0</v>
      </c>
      <c r="AK130" s="451">
        <f>IF(U130="","",ProjParseTF(U130))</f>
        <v>-15</v>
      </c>
      <c r="AL130" s="218" t="str">
        <f>IF(E130="","",ProjCumN(AL129,E129,F129,G129,E130,F130,G130,FALSE))</f>
        <v/>
      </c>
      <c r="AM130" s="330" t="str">
        <f>IF(E130="","",ProjCumE(AM129,E129,F129,G129,E130,F130,G130,FALSE))</f>
        <v/>
      </c>
      <c r="AN130" s="329" t="str">
        <f t="shared" si="41"/>
        <v/>
      </c>
      <c r="AO130" s="329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4">
        <f t="shared" si="32"/>
        <v>14.5</v>
      </c>
      <c r="D131" s="27">
        <v>3092.91</v>
      </c>
      <c r="E131" s="335">
        <f t="shared" si="33"/>
        <v>3075.91</v>
      </c>
      <c r="F131" s="9"/>
      <c r="G131" s="9"/>
      <c r="H131" s="336" t="str">
        <f t="shared" si="26"/>
        <v/>
      </c>
      <c r="I131" s="336" t="str">
        <f t="shared" si="40"/>
        <v xml:space="preserve">  </v>
      </c>
      <c r="J131" s="337" t="str">
        <f t="shared" si="34"/>
        <v/>
      </c>
      <c r="K131" s="338" t="str">
        <f t="shared" si="35"/>
        <v xml:space="preserve"> </v>
      </c>
      <c r="L131" s="338" t="str">
        <f t="shared" si="36"/>
        <v/>
      </c>
      <c r="M131" s="338" t="str">
        <f t="shared" si="27"/>
        <v/>
      </c>
      <c r="N131" s="339" t="str">
        <f t="shared" si="28"/>
        <v/>
      </c>
      <c r="O131" s="340" t="str">
        <f t="shared" si="29"/>
        <v/>
      </c>
      <c r="P131" s="341" t="str">
        <f t="shared" si="30"/>
        <v/>
      </c>
      <c r="Q131" s="342" t="str">
        <f t="shared" si="31"/>
        <v/>
      </c>
      <c r="R131" s="10" t="str">
        <f t="shared" si="23"/>
        <v/>
      </c>
      <c r="S131" s="336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43" t="str">
        <f>IF(E131="","",ProjIncAtBit(F131,J131,C131,M131,AJ131,AK131,AI131))</f>
        <v/>
      </c>
      <c r="X131" s="454" t="str">
        <f>IF(E131="","",ProjAzmAtBit(F131,G131,J131,C131,M131,AJ131,AK131,N131,O131,AI131))</f>
        <v/>
      </c>
      <c r="Y131" s="623"/>
      <c r="Z131" s="625">
        <v>14.5</v>
      </c>
      <c r="AA131" s="510" t="str">
        <f t="shared" si="42"/>
        <v/>
      </c>
      <c r="AB131" s="518" t="str">
        <f t="shared" si="43"/>
        <v/>
      </c>
      <c r="AC131" s="508"/>
      <c r="AD131" s="513"/>
      <c r="AE131" s="514"/>
      <c r="AI131" s="206">
        <f>IF(E131="","",ProjRollingMotorOut($Q$13:Q131,$M$13:M131))</f>
        <v>5.8385066364653389</v>
      </c>
      <c r="AJ131" s="451">
        <f>IF(OR(E131="",D131=""),0,ProjSlideMetersBetween(E131,D131,$R$13:$R$305,$S$13:$S$305))</f>
        <v>0</v>
      </c>
      <c r="AK131" s="451">
        <f>IF(U131="","",ProjParseTF(U131))</f>
        <v>-15</v>
      </c>
      <c r="AL131" s="218" t="str">
        <f>IF(E131="","",ProjCumN(AL130,E130,F130,G130,E131,F131,G131,FALSE))</f>
        <v/>
      </c>
      <c r="AM131" s="330" t="str">
        <f>IF(E131="","",ProjCumE(AM130,E130,F130,G130,E131,F131,G131,FALSE))</f>
        <v/>
      </c>
      <c r="AN131" s="329" t="str">
        <f t="shared" si="41"/>
        <v/>
      </c>
      <c r="AO131" s="329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4">
        <f t="shared" si="32"/>
        <v>14.300000000000182</v>
      </c>
      <c r="D132" s="27">
        <v>3107.21</v>
      </c>
      <c r="E132" s="335">
        <f t="shared" si="33"/>
        <v>3090.21</v>
      </c>
      <c r="F132" s="9"/>
      <c r="G132" s="9"/>
      <c r="H132" s="336" t="str">
        <f t="shared" si="26"/>
        <v/>
      </c>
      <c r="I132" s="336" t="str">
        <f t="shared" si="40"/>
        <v xml:space="preserve">  </v>
      </c>
      <c r="J132" s="337" t="str">
        <f t="shared" si="34"/>
        <v/>
      </c>
      <c r="K132" s="338" t="str">
        <f t="shared" si="35"/>
        <v xml:space="preserve"> </v>
      </c>
      <c r="L132" s="338" t="str">
        <f t="shared" si="36"/>
        <v/>
      </c>
      <c r="M132" s="338" t="str">
        <f t="shared" si="27"/>
        <v/>
      </c>
      <c r="N132" s="339" t="str">
        <f t="shared" si="28"/>
        <v/>
      </c>
      <c r="O132" s="340" t="str">
        <f t="shared" si="29"/>
        <v/>
      </c>
      <c r="P132" s="341" t="str">
        <f t="shared" si="30"/>
        <v/>
      </c>
      <c r="Q132" s="342" t="str">
        <f t="shared" si="31"/>
        <v/>
      </c>
      <c r="R132" s="10" t="str">
        <f t="shared" si="23"/>
        <v/>
      </c>
      <c r="S132" s="336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43" t="str">
        <f>IF(E132="","",ProjIncAtBit(F132,J132,C132,M132,AJ132,AK132,AI132))</f>
        <v/>
      </c>
      <c r="X132" s="454" t="str">
        <f>IF(E132="","",ProjAzmAtBit(F132,G132,J132,C132,M132,AJ132,AK132,N132,O132,AI132))</f>
        <v/>
      </c>
      <c r="Y132" s="623"/>
      <c r="Z132" s="625">
        <v>14.3</v>
      </c>
      <c r="AA132" s="510" t="str">
        <f t="shared" si="42"/>
        <v/>
      </c>
      <c r="AB132" s="518" t="str">
        <f t="shared" si="43"/>
        <v/>
      </c>
      <c r="AC132" s="508"/>
      <c r="AD132" s="513"/>
      <c r="AE132" s="514"/>
      <c r="AI132" s="206">
        <f>IF(E132="","",ProjRollingMotorOut($Q$13:Q132,$M$13:M132))</f>
        <v>5.8385066364653389</v>
      </c>
      <c r="AJ132" s="451">
        <f>IF(OR(E132="",D132=""),0,ProjSlideMetersBetween(E132,D132,$R$13:$R$305,$S$13:$S$305))</f>
        <v>0</v>
      </c>
      <c r="AK132" s="451">
        <f>IF(U132="","",ProjParseTF(U132))</f>
        <v>-30</v>
      </c>
      <c r="AL132" s="218" t="str">
        <f>IF(E132="","",ProjCumN(AL131,E131,F131,G131,E132,F132,G132,FALSE))</f>
        <v/>
      </c>
      <c r="AM132" s="330" t="str">
        <f>IF(E132="","",ProjCumE(AM131,E131,F131,G131,E132,F132,G132,FALSE))</f>
        <v/>
      </c>
      <c r="AN132" s="329" t="str">
        <f t="shared" si="41"/>
        <v/>
      </c>
      <c r="AO132" s="329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4">
        <f t="shared" si="32"/>
        <v>14.499999999999545</v>
      </c>
      <c r="D133" s="27">
        <v>3121.7099999999996</v>
      </c>
      <c r="E133" s="335">
        <f t="shared" si="33"/>
        <v>3104.71</v>
      </c>
      <c r="F133" s="9"/>
      <c r="G133" s="9"/>
      <c r="H133" s="336" t="str">
        <f t="shared" si="26"/>
        <v/>
      </c>
      <c r="I133" s="336" t="str">
        <f t="shared" si="40"/>
        <v xml:space="preserve">  </v>
      </c>
      <c r="J133" s="337" t="str">
        <f t="shared" si="34"/>
        <v/>
      </c>
      <c r="K133" s="338" t="str">
        <f t="shared" si="35"/>
        <v xml:space="preserve"> </v>
      </c>
      <c r="L133" s="338" t="str">
        <f t="shared" si="36"/>
        <v/>
      </c>
      <c r="M133" s="338" t="str">
        <f t="shared" si="27"/>
        <v/>
      </c>
      <c r="N133" s="339" t="str">
        <f t="shared" si="28"/>
        <v/>
      </c>
      <c r="O133" s="340" t="str">
        <f t="shared" si="29"/>
        <v/>
      </c>
      <c r="P133" s="341" t="str">
        <f t="shared" si="30"/>
        <v/>
      </c>
      <c r="Q133" s="342" t="str">
        <f t="shared" si="31"/>
        <v/>
      </c>
      <c r="R133" s="10" t="str">
        <f t="shared" si="23"/>
        <v/>
      </c>
      <c r="S133" s="336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43" t="str">
        <f>IF(E133="","",ProjIncAtBit(F133,J133,C133,M133,AJ133,AK133,AI133))</f>
        <v/>
      </c>
      <c r="X133" s="454" t="str">
        <f>IF(E133="","",ProjAzmAtBit(F133,G133,J133,C133,M133,AJ133,AK133,N133,O133,AI133))</f>
        <v/>
      </c>
      <c r="Y133" s="623"/>
      <c r="Z133" s="625">
        <v>14.5</v>
      </c>
      <c r="AA133" s="510" t="str">
        <f t="shared" si="42"/>
        <v/>
      </c>
      <c r="AB133" s="518" t="str">
        <f t="shared" si="43"/>
        <v/>
      </c>
      <c r="AC133" s="508"/>
      <c r="AD133" s="513"/>
      <c r="AE133" s="514"/>
      <c r="AI133" s="206">
        <f>IF(E133="","",ProjRollingMotorOut($Q$13:Q133,$M$13:M133))</f>
        <v>5.8385066364653389</v>
      </c>
      <c r="AJ133" s="451">
        <f>IF(OR(E133="",D133=""),0,ProjSlideMetersBetween(E133,D133,$R$13:$R$305,$S$13:$S$305))</f>
        <v>0</v>
      </c>
      <c r="AK133" s="451">
        <f>IF(U133="","",ProjParseTF(U133))</f>
        <v>-60</v>
      </c>
      <c r="AL133" s="218" t="str">
        <f>IF(E133="","",ProjCumN(AL132,E132,F132,G132,E133,F133,G133,FALSE))</f>
        <v/>
      </c>
      <c r="AM133" s="330" t="str">
        <f>IF(E133="","",ProjCumE(AM132,E132,F132,G132,E133,F133,G133,FALSE))</f>
        <v/>
      </c>
      <c r="AN133" s="329" t="str">
        <f t="shared" si="41"/>
        <v/>
      </c>
      <c r="AO133" s="329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4">
        <f t="shared" si="32"/>
        <v>14.260000000000218</v>
      </c>
      <c r="D134" s="27">
        <v>3135.97</v>
      </c>
      <c r="E134" s="335">
        <f t="shared" si="33"/>
        <v>3118.97</v>
      </c>
      <c r="F134" s="9"/>
      <c r="G134" s="9"/>
      <c r="H134" s="336" t="str">
        <f t="shared" si="26"/>
        <v/>
      </c>
      <c r="I134" s="336" t="str">
        <f t="shared" si="40"/>
        <v xml:space="preserve">  </v>
      </c>
      <c r="J134" s="337" t="str">
        <f t="shared" si="34"/>
        <v/>
      </c>
      <c r="K134" s="338" t="str">
        <f t="shared" si="35"/>
        <v xml:space="preserve"> </v>
      </c>
      <c r="L134" s="338" t="str">
        <f t="shared" si="36"/>
        <v/>
      </c>
      <c r="M134" s="338" t="str">
        <f t="shared" si="27"/>
        <v/>
      </c>
      <c r="N134" s="339" t="str">
        <f t="shared" si="28"/>
        <v/>
      </c>
      <c r="O134" s="340" t="str">
        <f t="shared" si="29"/>
        <v/>
      </c>
      <c r="P134" s="341" t="str">
        <f t="shared" si="30"/>
        <v/>
      </c>
      <c r="Q134" s="342" t="str">
        <f t="shared" si="31"/>
        <v/>
      </c>
      <c r="R134" s="10" t="str">
        <f t="shared" si="23"/>
        <v/>
      </c>
      <c r="S134" s="336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43" t="str">
        <f>IF(E134="","",ProjIncAtBit(F134,J134,C134,M134,AJ134,AK134,AI134))</f>
        <v/>
      </c>
      <c r="X134" s="454" t="str">
        <f>IF(E134="","",ProjAzmAtBit(F134,G134,J134,C134,M134,AJ134,AK134,N134,O134,AI134))</f>
        <v/>
      </c>
      <c r="Y134" s="623"/>
      <c r="Z134" s="625">
        <v>14.26</v>
      </c>
      <c r="AA134" s="510" t="str">
        <f t="shared" si="42"/>
        <v/>
      </c>
      <c r="AB134" s="518" t="str">
        <f t="shared" si="43"/>
        <v/>
      </c>
      <c r="AC134" s="508"/>
      <c r="AD134" s="513"/>
      <c r="AE134" s="514"/>
      <c r="AI134" s="206">
        <f>IF(E134="","",ProjRollingMotorOut($Q$13:Q134,$M$13:M134))</f>
        <v>5.8385066364653389</v>
      </c>
      <c r="AJ134" s="451">
        <f>IF(OR(E134="",D134=""),0,ProjSlideMetersBetween(E134,D134,$R$13:$R$305,$S$13:$S$305))</f>
        <v>0</v>
      </c>
      <c r="AK134" s="451">
        <f>IF(U134="","",ProjParseTF(U134))</f>
        <v>-60</v>
      </c>
      <c r="AL134" s="218" t="str">
        <f>IF(E134="","",ProjCumN(AL133,E133,F133,G133,E134,F134,G134,FALSE))</f>
        <v/>
      </c>
      <c r="AM134" s="330" t="str">
        <f>IF(E134="","",ProjCumE(AM133,E133,F133,G133,E134,F134,G134,FALSE))</f>
        <v/>
      </c>
      <c r="AN134" s="329" t="str">
        <f t="shared" si="41"/>
        <v/>
      </c>
      <c r="AO134" s="329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4">
        <f t="shared" si="32"/>
        <v>14.5</v>
      </c>
      <c r="D135" s="27">
        <v>3150.47</v>
      </c>
      <c r="E135" s="335">
        <f t="shared" si="33"/>
        <v>3133.47</v>
      </c>
      <c r="F135" s="9"/>
      <c r="G135" s="9"/>
      <c r="H135" s="336" t="str">
        <f t="shared" si="26"/>
        <v/>
      </c>
      <c r="I135" s="336" t="str">
        <f t="shared" si="40"/>
        <v xml:space="preserve">  </v>
      </c>
      <c r="J135" s="337" t="str">
        <f t="shared" si="34"/>
        <v/>
      </c>
      <c r="K135" s="338" t="str">
        <f t="shared" si="35"/>
        <v xml:space="preserve"> </v>
      </c>
      <c r="L135" s="338" t="str">
        <f t="shared" si="36"/>
        <v/>
      </c>
      <c r="M135" s="338" t="str">
        <f t="shared" si="27"/>
        <v/>
      </c>
      <c r="N135" s="339" t="str">
        <f t="shared" si="28"/>
        <v/>
      </c>
      <c r="O135" s="340" t="str">
        <f t="shared" si="29"/>
        <v/>
      </c>
      <c r="P135" s="341" t="str">
        <f t="shared" si="30"/>
        <v/>
      </c>
      <c r="Q135" s="342" t="str">
        <f t="shared" si="31"/>
        <v/>
      </c>
      <c r="R135" s="10" t="str">
        <f t="shared" si="23"/>
        <v/>
      </c>
      <c r="S135" s="336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43" t="str">
        <f>IF(E135="","",ProjIncAtBit(F135,J135,C135,M135,AJ135,AK135,AI135))</f>
        <v/>
      </c>
      <c r="X135" s="454" t="str">
        <f>IF(E135="","",ProjAzmAtBit(F135,G135,J135,C135,M135,AJ135,AK135,N135,O135,AI135))</f>
        <v/>
      </c>
      <c r="Y135" s="623"/>
      <c r="Z135" s="625">
        <v>14.5</v>
      </c>
      <c r="AA135" s="510" t="str">
        <f t="shared" si="42"/>
        <v/>
      </c>
      <c r="AB135" s="518" t="str">
        <f t="shared" si="43"/>
        <v/>
      </c>
      <c r="AC135" s="508"/>
      <c r="AD135" s="513"/>
      <c r="AE135" s="514"/>
      <c r="AI135" s="206">
        <f>IF(E135="","",ProjRollingMotorOut($Q$13:Q135,$M$13:M135))</f>
        <v>5.8385066364653389</v>
      </c>
      <c r="AJ135" s="451">
        <f>IF(OR(E135="",D135=""),0,ProjSlideMetersBetween(E135,D135,$R$13:$R$305,$S$13:$S$305))</f>
        <v>0</v>
      </c>
      <c r="AK135" s="451">
        <f>IF(U135="","",ProjParseTF(U135))</f>
        <v>-60</v>
      </c>
      <c r="AL135" s="218" t="str">
        <f>IF(E135="","",ProjCumN(AL134,E134,F134,G134,E135,F135,G135,FALSE))</f>
        <v/>
      </c>
      <c r="AM135" s="330" t="str">
        <f>IF(E135="","",ProjCumE(AM134,E134,F134,G134,E135,F135,G135,FALSE))</f>
        <v/>
      </c>
      <c r="AN135" s="329" t="str">
        <f t="shared" si="41"/>
        <v/>
      </c>
      <c r="AO135" s="329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4">
        <f t="shared" si="32"/>
        <v>14.269999999999982</v>
      </c>
      <c r="D136" s="27">
        <v>3164.74</v>
      </c>
      <c r="E136" s="335">
        <f t="shared" si="33"/>
        <v>3147.74</v>
      </c>
      <c r="F136" s="9"/>
      <c r="G136" s="9"/>
      <c r="H136" s="336" t="str">
        <f t="shared" si="26"/>
        <v/>
      </c>
      <c r="I136" s="336" t="str">
        <f t="shared" si="40"/>
        <v xml:space="preserve">  </v>
      </c>
      <c r="J136" s="337" t="str">
        <f t="shared" si="34"/>
        <v/>
      </c>
      <c r="K136" s="338" t="str">
        <f t="shared" si="35"/>
        <v xml:space="preserve"> </v>
      </c>
      <c r="L136" s="338" t="str">
        <f t="shared" si="36"/>
        <v/>
      </c>
      <c r="M136" s="338" t="str">
        <f t="shared" si="27"/>
        <v/>
      </c>
      <c r="N136" s="339" t="str">
        <f t="shared" si="28"/>
        <v/>
      </c>
      <c r="O136" s="340" t="str">
        <f t="shared" si="29"/>
        <v/>
      </c>
      <c r="P136" s="341" t="str">
        <f t="shared" si="30"/>
        <v/>
      </c>
      <c r="Q136" s="342" t="str">
        <f t="shared" si="31"/>
        <v/>
      </c>
      <c r="R136" s="10" t="str">
        <f t="shared" si="23"/>
        <v/>
      </c>
      <c r="S136" s="336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43" t="str">
        <f>IF(E136="","",ProjIncAtBit(F136,J136,C136,M136,AJ136,AK136,AI136))</f>
        <v/>
      </c>
      <c r="X136" s="454" t="str">
        <f>IF(E136="","",ProjAzmAtBit(F136,G136,J136,C136,M136,AJ136,AK136,N136,O136,AI136))</f>
        <v/>
      </c>
      <c r="Y136" s="623"/>
      <c r="Z136" s="625">
        <v>14.27</v>
      </c>
      <c r="AA136" s="510" t="str">
        <f t="shared" si="42"/>
        <v/>
      </c>
      <c r="AB136" s="518" t="str">
        <f t="shared" si="43"/>
        <v/>
      </c>
      <c r="AC136" s="508"/>
      <c r="AD136" s="513"/>
      <c r="AE136" s="514"/>
      <c r="AI136" s="206">
        <f>IF(E136="","",ProjRollingMotorOut($Q$13:Q136,$M$13:M136))</f>
        <v>5.8385066364653389</v>
      </c>
      <c r="AJ136" s="451">
        <f>IF(OR(E136="",D136=""),0,ProjSlideMetersBetween(E136,D136,$R$13:$R$305,$S$13:$S$305))</f>
        <v>0</v>
      </c>
      <c r="AK136" s="451">
        <f>IF(U136="","",ProjParseTF(U136))</f>
        <v>-50</v>
      </c>
      <c r="AL136" s="218" t="str">
        <f>IF(E136="","",ProjCumN(AL135,E135,F135,G135,E136,F136,G136,FALSE))</f>
        <v/>
      </c>
      <c r="AM136" s="330" t="str">
        <f>IF(E136="","",ProjCumE(AM135,E135,F135,G135,E136,F136,G136,FALSE))</f>
        <v/>
      </c>
      <c r="AN136" s="329" t="str">
        <f t="shared" si="41"/>
        <v/>
      </c>
      <c r="AO136" s="329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4">
        <f t="shared" si="32"/>
        <v>14.5</v>
      </c>
      <c r="D137" s="27">
        <v>3179.24</v>
      </c>
      <c r="E137" s="335">
        <f t="shared" si="33"/>
        <v>3162.24</v>
      </c>
      <c r="F137" s="9"/>
      <c r="G137" s="9"/>
      <c r="H137" s="336" t="str">
        <f t="shared" si="26"/>
        <v/>
      </c>
      <c r="I137" s="336" t="str">
        <f t="shared" si="40"/>
        <v xml:space="preserve">  </v>
      </c>
      <c r="J137" s="337" t="str">
        <f t="shared" si="34"/>
        <v/>
      </c>
      <c r="K137" s="338" t="str">
        <f t="shared" si="35"/>
        <v xml:space="preserve"> </v>
      </c>
      <c r="L137" s="338" t="str">
        <f t="shared" si="36"/>
        <v/>
      </c>
      <c r="M137" s="338" t="str">
        <f t="shared" si="27"/>
        <v/>
      </c>
      <c r="N137" s="339" t="str">
        <f t="shared" si="28"/>
        <v/>
      </c>
      <c r="O137" s="340" t="str">
        <f t="shared" si="29"/>
        <v/>
      </c>
      <c r="P137" s="341" t="str">
        <f t="shared" si="30"/>
        <v/>
      </c>
      <c r="Q137" s="342" t="str">
        <f t="shared" si="31"/>
        <v/>
      </c>
      <c r="R137" s="10" t="str">
        <f t="shared" si="23"/>
        <v/>
      </c>
      <c r="S137" s="336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43" t="str">
        <f>IF(E137="","",ProjIncAtBit(F137,J137,C137,M137,AJ137,AK137,AI137))</f>
        <v/>
      </c>
      <c r="X137" s="454" t="str">
        <f>IF(E137="","",ProjAzmAtBit(F137,G137,J137,C137,M137,AJ137,AK137,N137,O137,AI137))</f>
        <v/>
      </c>
      <c r="Y137" s="623"/>
      <c r="Z137" s="625">
        <v>14.5</v>
      </c>
      <c r="AA137" s="510" t="str">
        <f t="shared" si="42"/>
        <v/>
      </c>
      <c r="AB137" s="518" t="str">
        <f t="shared" si="43"/>
        <v/>
      </c>
      <c r="AC137" s="508"/>
      <c r="AD137" s="513"/>
      <c r="AE137" s="514"/>
      <c r="AI137" s="206">
        <f>IF(E137="","",ProjRollingMotorOut($Q$13:Q137,$M$13:M137))</f>
        <v>5.8385066364653389</v>
      </c>
      <c r="AJ137" s="451">
        <f>IF(OR(E137="",D137=""),0,ProjSlideMetersBetween(E137,D137,$R$13:$R$305,$S$13:$S$305))</f>
        <v>0</v>
      </c>
      <c r="AK137" s="451">
        <f>IF(U137="","",ProjParseTF(U137))</f>
        <v>-50</v>
      </c>
      <c r="AL137" s="218" t="str">
        <f>IF(E137="","",ProjCumN(AL136,E136,F136,G136,E137,F137,G137,FALSE))</f>
        <v/>
      </c>
      <c r="AM137" s="330" t="str">
        <f>IF(E137="","",ProjCumE(AM136,E136,F136,G136,E137,F137,G137,FALSE))</f>
        <v/>
      </c>
      <c r="AN137" s="329" t="str">
        <f t="shared" si="41"/>
        <v/>
      </c>
      <c r="AO137" s="329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4">
        <f t="shared" si="32"/>
        <v>13.610000000000127</v>
      </c>
      <c r="D138" s="27">
        <v>3192.85</v>
      </c>
      <c r="E138" s="335">
        <f t="shared" si="33"/>
        <v>3175.85</v>
      </c>
      <c r="F138" s="9"/>
      <c r="G138" s="9"/>
      <c r="H138" s="336" t="str">
        <f t="shared" si="26"/>
        <v/>
      </c>
      <c r="I138" s="336" t="str">
        <f t="shared" si="40"/>
        <v xml:space="preserve">  </v>
      </c>
      <c r="J138" s="337" t="str">
        <f t="shared" si="34"/>
        <v/>
      </c>
      <c r="K138" s="338" t="str">
        <f t="shared" si="35"/>
        <v xml:space="preserve"> </v>
      </c>
      <c r="L138" s="338" t="str">
        <f t="shared" si="36"/>
        <v/>
      </c>
      <c r="M138" s="338" t="str">
        <f t="shared" si="27"/>
        <v/>
      </c>
      <c r="N138" s="339" t="str">
        <f t="shared" si="28"/>
        <v/>
      </c>
      <c r="O138" s="340" t="str">
        <f t="shared" si="29"/>
        <v/>
      </c>
      <c r="P138" s="341" t="str">
        <f t="shared" si="30"/>
        <v/>
      </c>
      <c r="Q138" s="342" t="str">
        <f t="shared" si="31"/>
        <v/>
      </c>
      <c r="R138" s="10" t="str">
        <f t="shared" si="23"/>
        <v/>
      </c>
      <c r="S138" s="336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43" t="str">
        <f>IF(E138="","",ProjIncAtBit(F138,J138,C138,M138,AJ138,AK138,AI138))</f>
        <v/>
      </c>
      <c r="X138" s="454" t="str">
        <f>IF(E138="","",ProjAzmAtBit(F138,G138,J138,C138,M138,AJ138,AK138,N138,O138,AI138))</f>
        <v/>
      </c>
      <c r="Y138" s="623"/>
      <c r="Z138" s="625">
        <v>13.61</v>
      </c>
      <c r="AA138" s="510" t="str">
        <f t="shared" si="42"/>
        <v/>
      </c>
      <c r="AB138" s="518" t="str">
        <f t="shared" si="43"/>
        <v/>
      </c>
      <c r="AC138" s="508"/>
      <c r="AD138" s="513"/>
      <c r="AE138" s="514"/>
      <c r="AI138" s="206">
        <f>IF(E138="","",ProjRollingMotorOut($Q$13:Q138,$M$13:M138))</f>
        <v>5.8385066364653389</v>
      </c>
      <c r="AJ138" s="451">
        <f>IF(OR(E138="",D138=""),0,ProjSlideMetersBetween(E138,D138,$R$13:$R$305,$S$13:$S$305))</f>
        <v>0</v>
      </c>
      <c r="AK138" s="451">
        <f>IF(U138="","",ProjParseTF(U138))</f>
        <v>-45</v>
      </c>
      <c r="AL138" s="218" t="str">
        <f>IF(E138="","",ProjCumN(AL137,E137,F137,G137,E138,F138,G138,FALSE))</f>
        <v/>
      </c>
      <c r="AM138" s="330" t="str">
        <f>IF(E138="","",ProjCumE(AM137,E137,F137,G137,E138,F138,G138,FALSE))</f>
        <v/>
      </c>
      <c r="AN138" s="329" t="str">
        <f t="shared" si="41"/>
        <v/>
      </c>
      <c r="AO138" s="329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4">
        <f t="shared" si="32"/>
        <v>14.5</v>
      </c>
      <c r="D139" s="27">
        <v>3207.35</v>
      </c>
      <c r="E139" s="335">
        <f t="shared" si="33"/>
        <v>3190.35</v>
      </c>
      <c r="F139" s="9"/>
      <c r="G139" s="9"/>
      <c r="H139" s="336" t="str">
        <f t="shared" si="26"/>
        <v/>
      </c>
      <c r="I139" s="336" t="str">
        <f t="shared" si="40"/>
        <v xml:space="preserve">  </v>
      </c>
      <c r="J139" s="337" t="str">
        <f t="shared" si="34"/>
        <v/>
      </c>
      <c r="K139" s="338" t="str">
        <f t="shared" si="35"/>
        <v xml:space="preserve"> </v>
      </c>
      <c r="L139" s="338" t="str">
        <f t="shared" si="36"/>
        <v/>
      </c>
      <c r="M139" s="338" t="str">
        <f t="shared" si="27"/>
        <v/>
      </c>
      <c r="N139" s="339" t="str">
        <f t="shared" si="28"/>
        <v/>
      </c>
      <c r="O139" s="340" t="str">
        <f t="shared" si="29"/>
        <v/>
      </c>
      <c r="P139" s="341" t="str">
        <f t="shared" si="30"/>
        <v/>
      </c>
      <c r="Q139" s="342" t="str">
        <f t="shared" si="31"/>
        <v/>
      </c>
      <c r="R139" s="10" t="str">
        <f t="shared" ref="R139:R144" si="44">IF(T139="", "", D139)</f>
        <v/>
      </c>
      <c r="S139" s="336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43" t="str">
        <f>IF(E139="","",ProjIncAtBit(F139,J139,C139,M139,AJ139,AK139,AI139))</f>
        <v/>
      </c>
      <c r="X139" s="454" t="str">
        <f>IF(E139="","",ProjAzmAtBit(F139,G139,J139,C139,M139,AJ139,AK139,N139,O139,AI139))</f>
        <v/>
      </c>
      <c r="Y139" s="623"/>
      <c r="Z139" s="625">
        <v>14.5</v>
      </c>
      <c r="AA139" s="510" t="str">
        <f t="shared" si="42"/>
        <v/>
      </c>
      <c r="AB139" s="518" t="str">
        <f t="shared" si="43"/>
        <v/>
      </c>
      <c r="AC139" s="508"/>
      <c r="AD139" s="513"/>
      <c r="AE139" s="514"/>
      <c r="AI139" s="206">
        <f>IF(E139="","",ProjRollingMotorOut($Q$13:Q139,$M$13:M139))</f>
        <v>5.8385066364653389</v>
      </c>
      <c r="AJ139" s="451">
        <f>IF(OR(E139="",D139=""),0,ProjSlideMetersBetween(E139,D139,$R$13:$R$305,$S$13:$S$305))</f>
        <v>0</v>
      </c>
      <c r="AK139" s="451">
        <f>IF(U139="","",ProjParseTF(U139))</f>
        <v>-10</v>
      </c>
      <c r="AL139" s="218" t="str">
        <f>IF(E139="","",ProjCumN(AL138,E138,F138,G138,E139,F139,G139,FALSE))</f>
        <v/>
      </c>
      <c r="AM139" s="330" t="str">
        <f>IF(E139="","",ProjCumE(AM138,E138,F138,G138,E139,F139,G139,FALSE))</f>
        <v/>
      </c>
      <c r="AN139" s="329" t="str">
        <f t="shared" si="41"/>
        <v/>
      </c>
      <c r="AO139" s="329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4">
        <f t="shared" si="32"/>
        <v>13.5300000000002</v>
      </c>
      <c r="D140" s="27">
        <v>3220.88</v>
      </c>
      <c r="E140" s="335">
        <f t="shared" si="33"/>
        <v>3203.88</v>
      </c>
      <c r="F140" s="9"/>
      <c r="G140" s="9"/>
      <c r="H140" s="336" t="str">
        <f t="shared" ref="H140:H203" si="47">IF(ISNUMBER(F140),COS(((F140+F139)/2)*(PI()/180))*(E140-E139)+H139,"")</f>
        <v/>
      </c>
      <c r="I140" s="336" t="str">
        <f t="shared" si="40"/>
        <v xml:space="preserve">  </v>
      </c>
      <c r="J140" s="337" t="str">
        <f t="shared" si="34"/>
        <v/>
      </c>
      <c r="K140" s="338" t="str">
        <f t="shared" si="35"/>
        <v xml:space="preserve"> </v>
      </c>
      <c r="L140" s="338" t="str">
        <f t="shared" si="36"/>
        <v/>
      </c>
      <c r="M140" s="338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9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0" t="str">
        <f t="shared" ref="O140:O203" si="50">IF(F140="","",IF(N140="","",IF(F140&lt;5,"Mag",IF(L140&lt;0,"L",IF(N140=0,"HS",IF(N140=360,"HS",IF(N140=180,"LS","R")))))))</f>
        <v/>
      </c>
      <c r="P140" s="341" t="str">
        <f t="shared" ref="P140:P203" si="51">IF(F140="","",IF(M140="","",SUM((F140-F139)/M140)))</f>
        <v/>
      </c>
      <c r="Q140" s="342" t="str">
        <f t="shared" ref="Q140:Q203" si="52">IF(ISBLANK(F140),"",IF(J140="", "", IF(M140="","",SUM(C140*J140/M140))))</f>
        <v/>
      </c>
      <c r="R140" s="10" t="str">
        <f t="shared" si="44"/>
        <v/>
      </c>
      <c r="S140" s="336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43" t="str">
        <f>IF(E140="","",ProjIncAtBit(F140,J140,C140,M140,AJ140,AK140,AI140))</f>
        <v/>
      </c>
      <c r="X140" s="454" t="str">
        <f>IF(E140="","",ProjAzmAtBit(F140,G140,J140,C140,M140,AJ140,AK140,N140,O140,AI140))</f>
        <v/>
      </c>
      <c r="Y140" s="623"/>
      <c r="Z140" s="625">
        <v>13.53</v>
      </c>
      <c r="AA140" s="510" t="str">
        <f t="shared" si="42"/>
        <v/>
      </c>
      <c r="AB140" s="518" t="str">
        <f t="shared" si="43"/>
        <v/>
      </c>
      <c r="AC140" s="508"/>
      <c r="AD140" s="513"/>
      <c r="AE140" s="514"/>
      <c r="AI140" s="206">
        <f>IF(E140="","",ProjRollingMotorOut($Q$13:Q140,$M$13:M140))</f>
        <v>5.8385066364653389</v>
      </c>
      <c r="AJ140" s="451">
        <f>IF(OR(E140="",D140=""),0,ProjSlideMetersBetween(E140,D140,$R$13:$R$305,$S$13:$S$305))</f>
        <v>0</v>
      </c>
      <c r="AK140" s="451">
        <f>IF(U140="","",ProjParseTF(U140))</f>
        <v>-30</v>
      </c>
      <c r="AL140" s="218" t="str">
        <f>IF(E140="","",ProjCumN(AL139,E139,F139,G139,E140,F140,G140,FALSE))</f>
        <v/>
      </c>
      <c r="AM140" s="330" t="str">
        <f>IF(E140="","",ProjCumE(AM139,E139,F139,G139,E140,F140,G140,FALSE))</f>
        <v/>
      </c>
      <c r="AN140" s="329" t="str">
        <f t="shared" si="41"/>
        <v/>
      </c>
      <c r="AO140" s="329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4">
        <f t="shared" ref="C141:C204" si="53">IF(ISBLANK(D141),"",D141-D140)</f>
        <v>14.5</v>
      </c>
      <c r="D141" s="27">
        <v>3235.38</v>
      </c>
      <c r="E141" s="335">
        <f t="shared" ref="E141:E204" si="54">IF(D141="","",(ROUND(SUM(D141-B141),2)))</f>
        <v>3218.38</v>
      </c>
      <c r="F141" s="9"/>
      <c r="G141" s="9"/>
      <c r="H141" s="336" t="str">
        <f t="shared" si="47"/>
        <v/>
      </c>
      <c r="I141" s="336" t="str">
        <f t="shared" si="40"/>
        <v xml:space="preserve">  </v>
      </c>
      <c r="J141" s="337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8" t="str">
        <f t="shared" ref="K141:K204" si="56">IF(F141=0," ",SUM(F141-F140)/SUM(E141-E140)*30)</f>
        <v xml:space="preserve"> </v>
      </c>
      <c r="L141" s="338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8" t="str">
        <f t="shared" si="48"/>
        <v/>
      </c>
      <c r="N141" s="339" t="str">
        <f t="shared" si="49"/>
        <v/>
      </c>
      <c r="O141" s="340" t="str">
        <f t="shared" si="50"/>
        <v/>
      </c>
      <c r="P141" s="341" t="str">
        <f t="shared" si="51"/>
        <v/>
      </c>
      <c r="Q141" s="342" t="str">
        <f t="shared" si="52"/>
        <v/>
      </c>
      <c r="R141" s="10" t="str">
        <f t="shared" si="44"/>
        <v/>
      </c>
      <c r="S141" s="336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43" t="str">
        <f>IF(E141="","",ProjIncAtBit(F141,J141,C141,M141,AJ141,AK141,AI141))</f>
        <v/>
      </c>
      <c r="X141" s="454" t="str">
        <f>IF(E141="","",ProjAzmAtBit(F141,G141,J141,C141,M141,AJ141,AK141,N141,O141,AI141))</f>
        <v/>
      </c>
      <c r="Y141" s="623"/>
      <c r="Z141" s="625">
        <v>14.5</v>
      </c>
      <c r="AA141" s="510" t="str">
        <f t="shared" si="42"/>
        <v/>
      </c>
      <c r="AB141" s="518" t="str">
        <f t="shared" si="43"/>
        <v/>
      </c>
      <c r="AC141" s="508"/>
      <c r="AD141" s="513"/>
      <c r="AE141" s="514"/>
      <c r="AI141" s="206">
        <f>IF(E141="","",ProjRollingMotorOut($Q$13:Q141,$M$13:M141))</f>
        <v>5.8385066364653389</v>
      </c>
      <c r="AJ141" s="451">
        <f>IF(OR(E141="",D141=""),0,ProjSlideMetersBetween(E141,D141,$R$13:$R$305,$S$13:$S$305))</f>
        <v>0</v>
      </c>
      <c r="AK141" s="451">
        <f>IF(U141="","",ProjParseTF(U141))</f>
        <v>-10</v>
      </c>
      <c r="AL141" s="218" t="str">
        <f>IF(E141="","",ProjCumN(AL140,E140,F140,G140,E141,F141,G141,FALSE))</f>
        <v/>
      </c>
      <c r="AM141" s="330" t="str">
        <f>IF(E141="","",ProjCumE(AM140,E140,F140,G140,E141,F141,G141,FALSE))</f>
        <v/>
      </c>
      <c r="AN141" s="329" t="str">
        <f t="shared" si="41"/>
        <v/>
      </c>
      <c r="AO141" s="329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4">
        <f t="shared" si="53"/>
        <v>13.489999999999782</v>
      </c>
      <c r="D142" s="27">
        <v>3248.87</v>
      </c>
      <c r="E142" s="335">
        <f t="shared" si="54"/>
        <v>3231.87</v>
      </c>
      <c r="F142" s="9"/>
      <c r="G142" s="9"/>
      <c r="H142" s="336" t="str">
        <f t="shared" si="47"/>
        <v/>
      </c>
      <c r="I142" s="336" t="str">
        <f t="shared" ref="I142:I205" si="61">IF(ISBLANK(F142),"  ",H142-$R$4)</f>
        <v xml:space="preserve">  </v>
      </c>
      <c r="J142" s="337" t="str">
        <f t="shared" si="55"/>
        <v/>
      </c>
      <c r="K142" s="338" t="str">
        <f t="shared" si="56"/>
        <v xml:space="preserve"> </v>
      </c>
      <c r="L142" s="338" t="str">
        <f t="shared" si="57"/>
        <v/>
      </c>
      <c r="M142" s="338" t="str">
        <f t="shared" si="48"/>
        <v/>
      </c>
      <c r="N142" s="339" t="str">
        <f t="shared" si="49"/>
        <v/>
      </c>
      <c r="O142" s="340" t="str">
        <f t="shared" si="50"/>
        <v/>
      </c>
      <c r="P142" s="341" t="str">
        <f t="shared" si="51"/>
        <v/>
      </c>
      <c r="Q142" s="342" t="str">
        <f t="shared" si="52"/>
        <v/>
      </c>
      <c r="R142" s="10" t="str">
        <f t="shared" si="44"/>
        <v/>
      </c>
      <c r="S142" s="336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3" t="str">
        <f>IF(E142="","",ProjIncAtBit(F142,J142,C142,M142,AJ142,AK142,AI142))</f>
        <v/>
      </c>
      <c r="X142" s="454" t="str">
        <f>IF(E142="","",ProjAzmAtBit(F142,G142,J142,C142,M142,AJ142,AK142,N142,O142,AI142))</f>
        <v/>
      </c>
      <c r="Y142" s="623"/>
      <c r="Z142" s="625">
        <v>13.49</v>
      </c>
      <c r="AA142" s="510">
        <f t="shared" si="42"/>
        <v>90.341048320583724</v>
      </c>
      <c r="AB142" s="518" t="str">
        <f t="shared" si="43"/>
        <v/>
      </c>
      <c r="AC142" s="508"/>
      <c r="AD142" s="513"/>
      <c r="AE142" s="514"/>
      <c r="AI142" s="206">
        <f>IF(E142="","",ProjRollingMotorOut($Q$13:Q142,$M$13:M142))</f>
        <v>5.8385066364653389</v>
      </c>
      <c r="AJ142" s="451">
        <f>IF(OR(E142="",D142=""),0,ProjSlideMetersBetween(E142,D142,$R$13:$R$305,$S$13:$S$305))</f>
        <v>0</v>
      </c>
      <c r="AK142" s="451" t="str">
        <f>IF(U142="","",ProjParseTF(U142))</f>
        <v/>
      </c>
      <c r="AL142" s="218" t="str">
        <f>IF(E142="","",ProjCumN(AL141,E141,F141,G141,E142,F142,G142,FALSE))</f>
        <v/>
      </c>
      <c r="AM142" s="330" t="str">
        <f>IF(E142="","",ProjCumE(AM141,E141,F141,G141,E142,F142,G142,FALSE))</f>
        <v/>
      </c>
      <c r="AN142" s="329" t="str">
        <f t="shared" ref="AN142:AN205" si="62">IF(X142="","",X142)</f>
        <v/>
      </c>
      <c r="AO142" s="329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4">
        <f t="shared" si="53"/>
        <v>28.099999999999909</v>
      </c>
      <c r="D143" s="27">
        <v>3276.97</v>
      </c>
      <c r="E143" s="335">
        <f t="shared" si="54"/>
        <v>3259.97</v>
      </c>
      <c r="F143" s="9"/>
      <c r="G143" s="9"/>
      <c r="H143" s="336" t="str">
        <f t="shared" si="47"/>
        <v/>
      </c>
      <c r="I143" s="336" t="str">
        <f t="shared" si="61"/>
        <v xml:space="preserve">  </v>
      </c>
      <c r="J143" s="337" t="str">
        <f t="shared" si="55"/>
        <v/>
      </c>
      <c r="K143" s="338" t="str">
        <f t="shared" si="56"/>
        <v xml:space="preserve"> </v>
      </c>
      <c r="L143" s="338" t="str">
        <f t="shared" si="57"/>
        <v/>
      </c>
      <c r="M143" s="338" t="str">
        <f t="shared" si="48"/>
        <v/>
      </c>
      <c r="N143" s="339" t="str">
        <f t="shared" si="49"/>
        <v/>
      </c>
      <c r="O143" s="340" t="str">
        <f t="shared" si="50"/>
        <v/>
      </c>
      <c r="P143" s="341" t="str">
        <f t="shared" si="51"/>
        <v/>
      </c>
      <c r="Q143" s="342" t="str">
        <f t="shared" si="52"/>
        <v/>
      </c>
      <c r="R143" s="10" t="str">
        <f t="shared" si="44"/>
        <v/>
      </c>
      <c r="S143" s="336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43" t="str">
        <f>IF(E143="","",ProjIncAtBit(F143,J143,C143,M143,AJ143,AK143,AI143))</f>
        <v/>
      </c>
      <c r="X143" s="454" t="str">
        <f>IF(E143="","",ProjAzmAtBit(F143,G143,J143,C143,M143,AJ143,AK143,N143,O143,AI143))</f>
        <v/>
      </c>
      <c r="Y143" s="623"/>
      <c r="Z143" s="625">
        <v>28.1</v>
      </c>
      <c r="AA143" s="510">
        <f t="shared" si="42"/>
        <v>90.341048320583724</v>
      </c>
      <c r="AB143" s="518" t="str">
        <f t="shared" si="43"/>
        <v/>
      </c>
      <c r="AC143" s="508"/>
      <c r="AD143" s="513"/>
      <c r="AE143" s="514"/>
      <c r="AI143" s="206">
        <f>IF(E143="","",ProjRollingMotorOut($Q$13:Q143,$M$13:M143))</f>
        <v>5.8385066364653389</v>
      </c>
      <c r="AJ143" s="451">
        <f>IF(OR(E143="",D143=""),0,ProjSlideMetersBetween(E143,D143,$R$13:$R$305,$S$13:$S$305))</f>
        <v>0</v>
      </c>
      <c r="AK143" s="451">
        <f>IF(U143="","",ProjParseTF(U143))</f>
        <v>-110</v>
      </c>
      <c r="AL143" s="218" t="str">
        <f>IF(E143="","",ProjCumN(AL142,E142,F142,G142,E143,F143,G143,FALSE))</f>
        <v/>
      </c>
      <c r="AM143" s="330" t="str">
        <f>IF(E143="","",ProjCumE(AM142,E142,F142,G142,E143,F143,G143,FALSE))</f>
        <v/>
      </c>
      <c r="AN143" s="329" t="str">
        <f t="shared" si="62"/>
        <v/>
      </c>
      <c r="AO143" s="329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4">
        <f t="shared" si="53"/>
        <v>28.090000000000146</v>
      </c>
      <c r="D144" s="27">
        <v>3305.06</v>
      </c>
      <c r="E144" s="335">
        <f t="shared" si="54"/>
        <v>3288.06</v>
      </c>
      <c r="F144" s="9"/>
      <c r="G144" s="9"/>
      <c r="H144" s="336" t="str">
        <f t="shared" si="47"/>
        <v/>
      </c>
      <c r="I144" s="336" t="str">
        <f t="shared" si="61"/>
        <v xml:space="preserve">  </v>
      </c>
      <c r="J144" s="337" t="str">
        <f t="shared" si="55"/>
        <v/>
      </c>
      <c r="K144" s="338" t="str">
        <f t="shared" si="56"/>
        <v xml:space="preserve"> </v>
      </c>
      <c r="L144" s="338" t="str">
        <f t="shared" si="57"/>
        <v/>
      </c>
      <c r="M144" s="338" t="str">
        <f t="shared" si="48"/>
        <v/>
      </c>
      <c r="N144" s="339" t="str">
        <f t="shared" si="49"/>
        <v/>
      </c>
      <c r="O144" s="340" t="str">
        <f t="shared" si="50"/>
        <v/>
      </c>
      <c r="P144" s="341" t="str">
        <f t="shared" si="51"/>
        <v/>
      </c>
      <c r="Q144" s="342" t="str">
        <f t="shared" si="52"/>
        <v/>
      </c>
      <c r="R144" s="10" t="str">
        <f t="shared" si="44"/>
        <v/>
      </c>
      <c r="S144" s="336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43" t="str">
        <f>IF(E144="","",ProjIncAtBit(F144,J144,C144,M144,AJ144,AK144,AI144))</f>
        <v/>
      </c>
      <c r="X144" s="454" t="str">
        <f>IF(E144="","",ProjAzmAtBit(F144,G144,J144,C144,M144,AJ144,AK144,N144,O144,AI144))</f>
        <v/>
      </c>
      <c r="Y144" s="623"/>
      <c r="Z144" s="625">
        <v>28.09</v>
      </c>
      <c r="AA144" s="510">
        <f t="shared" ref="AA144:AA207" si="63">IFERROR(IF(D144="","",IF(COUNT($AC$14:$AC$33)=0,"",IF(D144&lt;_xlfn.AGGREGATE(5,6,$AC$14:$AC$33),"",INDEX($AE$15:$AE$33,MATCH(D144,$AC$14:$AC$33,1))))),"")</f>
        <v>90.341048320583724</v>
      </c>
      <c r="AB144" s="518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08"/>
      <c r="AD144" s="513"/>
      <c r="AE144" s="514"/>
      <c r="AI144" s="206">
        <f>IF(E144="","",ProjRollingMotorOut($Q$13:Q144,$M$13:M144))</f>
        <v>5.8385066364653389</v>
      </c>
      <c r="AJ144" s="451">
        <f>IF(OR(E144="",D144=""),0,ProjSlideMetersBetween(E144,D144,$R$13:$R$305,$S$13:$S$305))</f>
        <v>0</v>
      </c>
      <c r="AK144" s="451">
        <f>IF(U144="","",ProjParseTF(U144))</f>
        <v>-120</v>
      </c>
      <c r="AL144" s="218" t="str">
        <f>IF(E144="","",ProjCumN(AL143,E143,F143,G143,E144,F144,G144,FALSE))</f>
        <v/>
      </c>
      <c r="AM144" s="330" t="str">
        <f>IF(E144="","",ProjCumE(AM143,E143,F143,G143,E144,F144,G144,FALSE))</f>
        <v/>
      </c>
      <c r="AN144" s="329" t="str">
        <f t="shared" si="62"/>
        <v/>
      </c>
      <c r="AO144" s="329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4">
        <f t="shared" si="53"/>
        <v>28.090000000000146</v>
      </c>
      <c r="D145" s="27">
        <v>3333.15</v>
      </c>
      <c r="E145" s="335">
        <f t="shared" si="54"/>
        <v>3316.15</v>
      </c>
      <c r="F145" s="9"/>
      <c r="G145" s="9"/>
      <c r="H145" s="336" t="str">
        <f t="shared" si="47"/>
        <v/>
      </c>
      <c r="I145" s="336" t="str">
        <f t="shared" si="61"/>
        <v xml:space="preserve">  </v>
      </c>
      <c r="J145" s="337" t="str">
        <f t="shared" si="55"/>
        <v/>
      </c>
      <c r="K145" s="338" t="str">
        <f t="shared" si="56"/>
        <v xml:space="preserve"> </v>
      </c>
      <c r="L145" s="338" t="str">
        <f t="shared" si="57"/>
        <v/>
      </c>
      <c r="M145" s="338" t="str">
        <f t="shared" si="48"/>
        <v/>
      </c>
      <c r="N145" s="339" t="str">
        <f t="shared" si="49"/>
        <v/>
      </c>
      <c r="O145" s="340" t="str">
        <f t="shared" si="50"/>
        <v/>
      </c>
      <c r="P145" s="341" t="str">
        <f t="shared" si="51"/>
        <v/>
      </c>
      <c r="Q145" s="342" t="str">
        <f t="shared" si="52"/>
        <v/>
      </c>
      <c r="R145" s="10" t="str">
        <f t="shared" ref="R145:R208" si="65">IF(T145="", "", D145)</f>
        <v/>
      </c>
      <c r="S145" s="336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43" t="str">
        <f>IF(E145="","",ProjIncAtBit(F145,J145,C145,M145,AJ145,AK145,AI145))</f>
        <v/>
      </c>
      <c r="X145" s="454" t="str">
        <f>IF(E145="","",ProjAzmAtBit(F145,G145,J145,C145,M145,AJ145,AK145,N145,O145,AI145))</f>
        <v/>
      </c>
      <c r="Y145" s="623" t="s">
        <v>786</v>
      </c>
      <c r="Z145" s="625">
        <v>28.09</v>
      </c>
      <c r="AA145" s="510">
        <f t="shared" si="63"/>
        <v>90.341048320583724</v>
      </c>
      <c r="AB145" s="518" t="str">
        <f t="shared" si="64"/>
        <v/>
      </c>
      <c r="AC145" s="508"/>
      <c r="AD145" s="513"/>
      <c r="AE145" s="514"/>
      <c r="AI145" s="206">
        <f>IF(E145="","",ProjRollingMotorOut($Q$13:Q145,$M$13:M145))</f>
        <v>5.8385066364653389</v>
      </c>
      <c r="AJ145" s="451">
        <f>IF(OR(E145="",D145=""),0,ProjSlideMetersBetween(E145,D145,$R$13:$R$305,$S$13:$S$305))</f>
        <v>0</v>
      </c>
      <c r="AK145" s="451">
        <f>IF(U145="","",ProjParseTF(U145))</f>
        <v>180</v>
      </c>
      <c r="AL145" s="218" t="str">
        <f>IF(E145="","",ProjCumN(AL144,E144,F144,G144,E145,F145,G145,FALSE))</f>
        <v/>
      </c>
      <c r="AM145" s="330" t="str">
        <f>IF(E145="","",ProjCumE(AM144,E144,F144,G144,E145,F145,G145,FALSE))</f>
        <v/>
      </c>
      <c r="AN145" s="329" t="str">
        <f t="shared" si="62"/>
        <v/>
      </c>
      <c r="AO145" s="329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4">
        <f t="shared" si="53"/>
        <v>28.059999999999945</v>
      </c>
      <c r="D146" s="27">
        <v>3361.21</v>
      </c>
      <c r="E146" s="335">
        <f t="shared" si="54"/>
        <v>3344.21</v>
      </c>
      <c r="F146" s="9"/>
      <c r="G146" s="9"/>
      <c r="H146" s="336" t="str">
        <f t="shared" si="47"/>
        <v/>
      </c>
      <c r="I146" s="336" t="str">
        <f t="shared" si="61"/>
        <v xml:space="preserve">  </v>
      </c>
      <c r="J146" s="337" t="str">
        <f t="shared" si="55"/>
        <v/>
      </c>
      <c r="K146" s="338" t="str">
        <f t="shared" si="56"/>
        <v xml:space="preserve"> </v>
      </c>
      <c r="L146" s="338" t="str">
        <f t="shared" si="57"/>
        <v/>
      </c>
      <c r="M146" s="338" t="str">
        <f t="shared" si="48"/>
        <v/>
      </c>
      <c r="N146" s="339" t="str">
        <f t="shared" si="49"/>
        <v/>
      </c>
      <c r="O146" s="340" t="str">
        <f t="shared" si="50"/>
        <v/>
      </c>
      <c r="P146" s="341" t="str">
        <f t="shared" si="51"/>
        <v/>
      </c>
      <c r="Q146" s="342" t="str">
        <f t="shared" si="52"/>
        <v/>
      </c>
      <c r="R146" s="10" t="str">
        <f t="shared" si="65"/>
        <v/>
      </c>
      <c r="S146" s="336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43" t="str">
        <f>IF(E146="","",ProjIncAtBit(F146,J146,C146,M146,AJ146,AK146,AI146))</f>
        <v/>
      </c>
      <c r="X146" s="454" t="str">
        <f>IF(E146="","",ProjAzmAtBit(F146,G146,J146,C146,M146,AJ146,AK146,N146,O146,AI146))</f>
        <v/>
      </c>
      <c r="Y146" s="623"/>
      <c r="Z146" s="625">
        <v>28.06</v>
      </c>
      <c r="AA146" s="510">
        <f t="shared" si="63"/>
        <v>90.341048320583724</v>
      </c>
      <c r="AB146" s="518" t="str">
        <f t="shared" si="64"/>
        <v/>
      </c>
      <c r="AC146" s="508"/>
      <c r="AD146" s="513"/>
      <c r="AE146" s="514"/>
      <c r="AI146" s="206">
        <f>IF(E146="","",ProjRollingMotorOut($Q$13:Q146,$M$13:M146))</f>
        <v>5.8385066364653389</v>
      </c>
      <c r="AJ146" s="451">
        <f>IF(OR(E146="",D146=""),0,ProjSlideMetersBetween(E146,D146,$R$13:$R$305,$S$13:$S$305))</f>
        <v>0</v>
      </c>
      <c r="AK146" s="451">
        <f>IF(U146="","",ProjParseTF(U146))</f>
        <v>-140</v>
      </c>
      <c r="AL146" s="218" t="str">
        <f>IF(E146="","",ProjCumN(AL145,E145,F145,G145,E146,F146,G146,FALSE))</f>
        <v/>
      </c>
      <c r="AM146" s="330" t="str">
        <f>IF(E146="","",ProjCumE(AM145,E145,F145,G145,E146,F146,G146,FALSE))</f>
        <v/>
      </c>
      <c r="AN146" s="329" t="str">
        <f t="shared" si="62"/>
        <v/>
      </c>
      <c r="AO146" s="329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4">
        <f t="shared" si="53"/>
        <v>28.039999999999964</v>
      </c>
      <c r="D147" s="27">
        <v>3389.25</v>
      </c>
      <c r="E147" s="335">
        <f t="shared" si="54"/>
        <v>3372.25</v>
      </c>
      <c r="F147" s="9"/>
      <c r="G147" s="9"/>
      <c r="H147" s="336" t="str">
        <f t="shared" si="47"/>
        <v/>
      </c>
      <c r="I147" s="336" t="str">
        <f t="shared" si="61"/>
        <v xml:space="preserve">  </v>
      </c>
      <c r="J147" s="337" t="str">
        <f t="shared" si="55"/>
        <v/>
      </c>
      <c r="K147" s="338" t="str">
        <f t="shared" si="56"/>
        <v xml:space="preserve"> </v>
      </c>
      <c r="L147" s="338" t="str">
        <f t="shared" si="57"/>
        <v/>
      </c>
      <c r="M147" s="338" t="str">
        <f t="shared" si="48"/>
        <v/>
      </c>
      <c r="N147" s="339" t="str">
        <f t="shared" si="49"/>
        <v/>
      </c>
      <c r="O147" s="340" t="str">
        <f t="shared" si="50"/>
        <v/>
      </c>
      <c r="P147" s="341" t="str">
        <f t="shared" si="51"/>
        <v/>
      </c>
      <c r="Q147" s="342" t="str">
        <f t="shared" si="52"/>
        <v/>
      </c>
      <c r="R147" s="10" t="str">
        <f t="shared" si="65"/>
        <v/>
      </c>
      <c r="S147" s="336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3" t="str">
        <f>IF(E147="","",ProjIncAtBit(F147,J147,C147,M147,AJ147,AK147,AI147))</f>
        <v/>
      </c>
      <c r="X147" s="454" t="str">
        <f>IF(E147="","",ProjAzmAtBit(F147,G147,J147,C147,M147,AJ147,AK147,N147,O147,AI147))</f>
        <v/>
      </c>
      <c r="Y147" s="623"/>
      <c r="Z147" s="625">
        <v>28.04</v>
      </c>
      <c r="AA147" s="519">
        <f t="shared" si="63"/>
        <v>90.341048320583724</v>
      </c>
      <c r="AB147" s="518" t="str">
        <f t="shared" si="64"/>
        <v/>
      </c>
      <c r="AC147" s="508"/>
      <c r="AD147" s="513"/>
      <c r="AE147" s="514"/>
      <c r="AI147" s="206">
        <f>IF(E147="","",ProjRollingMotorOut($Q$13:Q147,$M$13:M147))</f>
        <v>5.8385066364653389</v>
      </c>
      <c r="AJ147" s="451">
        <f>IF(OR(E147="",D147=""),0,ProjSlideMetersBetween(E147,D147,$R$13:$R$305,$S$13:$S$305))</f>
        <v>0</v>
      </c>
      <c r="AK147" s="451" t="str">
        <f>IF(U147="","",ProjParseTF(U147))</f>
        <v/>
      </c>
      <c r="AL147" s="218" t="str">
        <f>IF(E147="","",ProjCumN(AL146,E146,F146,G146,E147,F147,G147,FALSE))</f>
        <v/>
      </c>
      <c r="AM147" s="330" t="str">
        <f>IF(E147="","",ProjCumE(AM146,E146,F146,G146,E147,F147,G147,FALSE))</f>
        <v/>
      </c>
      <c r="AN147" s="329" t="str">
        <f t="shared" si="62"/>
        <v/>
      </c>
      <c r="AO147" s="329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4">
        <f t="shared" si="53"/>
        <v>28.109999999999673</v>
      </c>
      <c r="D148" s="27">
        <v>3417.3599999999997</v>
      </c>
      <c r="E148" s="335">
        <f t="shared" si="54"/>
        <v>3400.36</v>
      </c>
      <c r="F148" s="9"/>
      <c r="G148" s="9"/>
      <c r="H148" s="336" t="str">
        <f t="shared" si="47"/>
        <v/>
      </c>
      <c r="I148" s="336" t="str">
        <f t="shared" si="61"/>
        <v xml:space="preserve">  </v>
      </c>
      <c r="J148" s="337" t="str">
        <f t="shared" si="55"/>
        <v/>
      </c>
      <c r="K148" s="338" t="str">
        <f t="shared" si="56"/>
        <v xml:space="preserve"> </v>
      </c>
      <c r="L148" s="338" t="str">
        <f t="shared" si="57"/>
        <v/>
      </c>
      <c r="M148" s="338" t="str">
        <f t="shared" si="48"/>
        <v/>
      </c>
      <c r="N148" s="339" t="str">
        <f t="shared" si="49"/>
        <v/>
      </c>
      <c r="O148" s="340" t="str">
        <f t="shared" si="50"/>
        <v/>
      </c>
      <c r="P148" s="341" t="str">
        <f t="shared" si="51"/>
        <v/>
      </c>
      <c r="Q148" s="342" t="str">
        <f t="shared" si="52"/>
        <v/>
      </c>
      <c r="R148" s="10" t="str">
        <f t="shared" si="65"/>
        <v/>
      </c>
      <c r="S148" s="336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3" t="str">
        <f>IF(E148="","",ProjIncAtBit(F148,J148,C148,M148,AJ148,AK148,AI148))</f>
        <v/>
      </c>
      <c r="X148" s="454" t="str">
        <f>IF(E148="","",ProjAzmAtBit(F148,G148,J148,C148,M148,AJ148,AK148,N148,O148,AI148))</f>
        <v/>
      </c>
      <c r="Y148" s="623"/>
      <c r="Z148" s="625">
        <v>28.11</v>
      </c>
      <c r="AA148" s="510">
        <f t="shared" si="63"/>
        <v>90.341048320583724</v>
      </c>
      <c r="AB148" s="518" t="str">
        <f t="shared" si="64"/>
        <v/>
      </c>
      <c r="AC148" s="508"/>
      <c r="AD148" s="513"/>
      <c r="AE148" s="514"/>
      <c r="AI148" s="206">
        <f>IF(E148="","",ProjRollingMotorOut($Q$13:Q148,$M$13:M148))</f>
        <v>5.8385066364653389</v>
      </c>
      <c r="AJ148" s="451">
        <f>IF(OR(E148="",D148=""),0,ProjSlideMetersBetween(E148,D148,$R$13:$R$305,$S$13:$S$305))</f>
        <v>0</v>
      </c>
      <c r="AK148" s="451" t="str">
        <f>IF(U148="","",ProjParseTF(U148))</f>
        <v/>
      </c>
      <c r="AL148" s="218" t="str">
        <f>IF(E148="","",ProjCumN(AL147,E147,F147,G147,E148,F148,G148,FALSE))</f>
        <v/>
      </c>
      <c r="AM148" s="330" t="str">
        <f>IF(E148="","",ProjCumE(AM147,E147,F147,G147,E148,F148,G148,FALSE))</f>
        <v/>
      </c>
      <c r="AN148" s="329" t="str">
        <f t="shared" si="62"/>
        <v/>
      </c>
      <c r="AO148" s="329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4">
        <f t="shared" si="53"/>
        <v>28.080000000000382</v>
      </c>
      <c r="D149" s="27">
        <v>3445.44</v>
      </c>
      <c r="E149" s="335">
        <f t="shared" si="54"/>
        <v>3428.44</v>
      </c>
      <c r="F149" s="9"/>
      <c r="G149" s="9"/>
      <c r="H149" s="336" t="str">
        <f t="shared" si="47"/>
        <v/>
      </c>
      <c r="I149" s="336" t="str">
        <f t="shared" si="61"/>
        <v xml:space="preserve">  </v>
      </c>
      <c r="J149" s="337" t="str">
        <f t="shared" si="55"/>
        <v/>
      </c>
      <c r="K149" s="338" t="str">
        <f t="shared" si="56"/>
        <v xml:space="preserve"> </v>
      </c>
      <c r="L149" s="338" t="str">
        <f t="shared" si="57"/>
        <v/>
      </c>
      <c r="M149" s="338" t="str">
        <f t="shared" si="48"/>
        <v/>
      </c>
      <c r="N149" s="339" t="str">
        <f t="shared" si="49"/>
        <v/>
      </c>
      <c r="O149" s="340" t="str">
        <f t="shared" si="50"/>
        <v/>
      </c>
      <c r="P149" s="341" t="str">
        <f t="shared" si="51"/>
        <v/>
      </c>
      <c r="Q149" s="342" t="str">
        <f t="shared" si="52"/>
        <v/>
      </c>
      <c r="R149" s="10" t="str">
        <f t="shared" si="65"/>
        <v/>
      </c>
      <c r="S149" s="336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3" t="str">
        <f>IF(E149="","",ProjIncAtBit(F149,J149,C149,M149,AJ149,AK149,AI149))</f>
        <v/>
      </c>
      <c r="X149" s="454" t="str">
        <f>IF(E149="","",ProjAzmAtBit(F149,G149,J149,C149,M149,AJ149,AK149,N149,O149,AI149))</f>
        <v/>
      </c>
      <c r="Y149" s="623"/>
      <c r="Z149" s="625">
        <v>28.08</v>
      </c>
      <c r="AA149" s="510">
        <f t="shared" si="63"/>
        <v>90.341048320583724</v>
      </c>
      <c r="AB149" s="518" t="str">
        <f t="shared" si="64"/>
        <v/>
      </c>
      <c r="AC149" s="508"/>
      <c r="AD149" s="513"/>
      <c r="AE149" s="514"/>
      <c r="AI149" s="206">
        <f>IF(E149="","",ProjRollingMotorOut($Q$13:Q149,$M$13:M149))</f>
        <v>5.8385066364653389</v>
      </c>
      <c r="AJ149" s="451">
        <f>IF(OR(E149="",D149=""),0,ProjSlideMetersBetween(E149,D149,$R$13:$R$305,$S$13:$S$305))</f>
        <v>0</v>
      </c>
      <c r="AK149" s="451" t="str">
        <f>IF(U149="","",ProjParseTF(U149))</f>
        <v/>
      </c>
      <c r="AL149" s="218" t="str">
        <f>IF(E149="","",ProjCumN(AL148,E148,F148,G148,E149,F149,G149,FALSE))</f>
        <v/>
      </c>
      <c r="AM149" s="330" t="str">
        <f>IF(E149="","",ProjCumE(AM148,E148,F148,G148,E149,F149,G149,FALSE))</f>
        <v/>
      </c>
      <c r="AN149" s="329" t="str">
        <f t="shared" si="62"/>
        <v/>
      </c>
      <c r="AO149" s="329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4">
        <f t="shared" si="53"/>
        <v>28.039999999999964</v>
      </c>
      <c r="D150" s="27">
        <v>3473.48</v>
      </c>
      <c r="E150" s="335">
        <f t="shared" si="54"/>
        <v>3456.48</v>
      </c>
      <c r="F150" s="9"/>
      <c r="G150" s="9"/>
      <c r="H150" s="336" t="str">
        <f t="shared" si="47"/>
        <v/>
      </c>
      <c r="I150" s="336" t="str">
        <f t="shared" si="61"/>
        <v xml:space="preserve">  </v>
      </c>
      <c r="J150" s="337" t="str">
        <f t="shared" si="55"/>
        <v/>
      </c>
      <c r="K150" s="338" t="str">
        <f t="shared" si="56"/>
        <v xml:space="preserve"> </v>
      </c>
      <c r="L150" s="338" t="str">
        <f t="shared" si="57"/>
        <v/>
      </c>
      <c r="M150" s="338" t="str">
        <f t="shared" si="48"/>
        <v/>
      </c>
      <c r="N150" s="339" t="str">
        <f t="shared" si="49"/>
        <v/>
      </c>
      <c r="O150" s="340" t="str">
        <f t="shared" si="50"/>
        <v/>
      </c>
      <c r="P150" s="341" t="str">
        <f t="shared" si="51"/>
        <v/>
      </c>
      <c r="Q150" s="342" t="str">
        <f t="shared" si="52"/>
        <v/>
      </c>
      <c r="R150" s="10" t="str">
        <f t="shared" si="65"/>
        <v/>
      </c>
      <c r="S150" s="336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43" t="str">
        <f>IF(E150="","",ProjIncAtBit(F150,J150,C150,M150,AJ150,AK150,AI150))</f>
        <v/>
      </c>
      <c r="X150" s="454" t="str">
        <f>IF(E150="","",ProjAzmAtBit(F150,G150,J150,C150,M150,AJ150,AK150,N150,O150,AI150))</f>
        <v/>
      </c>
      <c r="Y150" s="623"/>
      <c r="Z150" s="625">
        <v>28.04</v>
      </c>
      <c r="AA150" s="510">
        <f t="shared" si="63"/>
        <v>90.341048320583724</v>
      </c>
      <c r="AB150" s="518" t="str">
        <f t="shared" si="64"/>
        <v/>
      </c>
      <c r="AC150" s="508"/>
      <c r="AD150" s="513"/>
      <c r="AE150" s="514"/>
      <c r="AI150" s="206">
        <f>IF(E150="","",ProjRollingMotorOut($Q$13:Q150,$M$13:M150))</f>
        <v>5.8385066364653389</v>
      </c>
      <c r="AJ150" s="451">
        <f>IF(OR(E150="",D150=""),0,ProjSlideMetersBetween(E150,D150,$R$13:$R$305,$S$13:$S$305))</f>
        <v>0</v>
      </c>
      <c r="AK150" s="451">
        <f>IF(U150="","",ProjParseTF(U150))</f>
        <v>-140</v>
      </c>
      <c r="AL150" s="218" t="str">
        <f>IF(E150="","",ProjCumN(AL149,E149,F149,G149,E150,F150,G150,FALSE))</f>
        <v/>
      </c>
      <c r="AM150" s="330" t="str">
        <f>IF(E150="","",ProjCumE(AM149,E149,F149,G149,E150,F150,G150,FALSE))</f>
        <v/>
      </c>
      <c r="AN150" s="329" t="str">
        <f t="shared" si="62"/>
        <v/>
      </c>
      <c r="AO150" s="329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4">
        <f t="shared" si="53"/>
        <v>28.059999999999945</v>
      </c>
      <c r="D151" s="27">
        <v>3501.54</v>
      </c>
      <c r="E151" s="335">
        <f t="shared" si="54"/>
        <v>3484.54</v>
      </c>
      <c r="F151" s="9"/>
      <c r="G151" s="9"/>
      <c r="H151" s="336" t="str">
        <f t="shared" si="47"/>
        <v/>
      </c>
      <c r="I151" s="336" t="str">
        <f t="shared" si="61"/>
        <v xml:space="preserve">  </v>
      </c>
      <c r="J151" s="337" t="str">
        <f t="shared" si="55"/>
        <v/>
      </c>
      <c r="K151" s="338" t="str">
        <f t="shared" si="56"/>
        <v xml:space="preserve"> </v>
      </c>
      <c r="L151" s="338" t="str">
        <f t="shared" si="57"/>
        <v/>
      </c>
      <c r="M151" s="338" t="str">
        <f t="shared" si="48"/>
        <v/>
      </c>
      <c r="N151" s="339" t="str">
        <f t="shared" si="49"/>
        <v/>
      </c>
      <c r="O151" s="340" t="str">
        <f t="shared" si="50"/>
        <v/>
      </c>
      <c r="P151" s="341" t="str">
        <f t="shared" si="51"/>
        <v/>
      </c>
      <c r="Q151" s="342" t="str">
        <f t="shared" si="52"/>
        <v/>
      </c>
      <c r="R151" s="10" t="str">
        <f t="shared" si="65"/>
        <v/>
      </c>
      <c r="S151" s="336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43" t="str">
        <f>IF(E151="","",ProjIncAtBit(F151,J151,C151,M151,AJ151,AK151,AI151))</f>
        <v/>
      </c>
      <c r="X151" s="454" t="str">
        <f>IF(E151="","",ProjAzmAtBit(F151,G151,J151,C151,M151,AJ151,AK151,N151,O151,AI151))</f>
        <v/>
      </c>
      <c r="Y151" s="623"/>
      <c r="Z151" s="625">
        <v>28.06</v>
      </c>
      <c r="AA151" s="510">
        <f t="shared" si="63"/>
        <v>90.429722375059583</v>
      </c>
      <c r="AB151" s="518" t="str">
        <f t="shared" si="64"/>
        <v/>
      </c>
      <c r="AC151" s="508"/>
      <c r="AD151" s="513"/>
      <c r="AE151" s="514"/>
      <c r="AI151" s="206">
        <f>IF(E151="","",ProjRollingMotorOut($Q$13:Q151,$M$13:M151))</f>
        <v>5.8385066364653389</v>
      </c>
      <c r="AJ151" s="451">
        <f>IF(OR(E151="",D151=""),0,ProjSlideMetersBetween(E151,D151,$R$13:$R$305,$S$13:$S$305))</f>
        <v>0</v>
      </c>
      <c r="AK151" s="451">
        <f>IF(U151="","",ProjParseTF(U151))</f>
        <v>-170</v>
      </c>
      <c r="AL151" s="218" t="str">
        <f>IF(E151="","",ProjCumN(AL150,E150,F150,G150,E151,F151,G151,FALSE))</f>
        <v/>
      </c>
      <c r="AM151" s="330" t="str">
        <f>IF(E151="","",ProjCumE(AM150,E150,F150,G150,E151,F151,G151,FALSE))</f>
        <v/>
      </c>
      <c r="AN151" s="329" t="str">
        <f t="shared" si="62"/>
        <v/>
      </c>
      <c r="AO151" s="329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4">
        <f t="shared" si="53"/>
        <v>28.0300000000002</v>
      </c>
      <c r="D152" s="27">
        <v>3529.57</v>
      </c>
      <c r="E152" s="335">
        <f t="shared" si="54"/>
        <v>3512.57</v>
      </c>
      <c r="F152" s="9"/>
      <c r="G152" s="9"/>
      <c r="H152" s="336" t="str">
        <f t="shared" si="47"/>
        <v/>
      </c>
      <c r="I152" s="336" t="str">
        <f t="shared" si="61"/>
        <v xml:space="preserve">  </v>
      </c>
      <c r="J152" s="337" t="str">
        <f t="shared" si="55"/>
        <v/>
      </c>
      <c r="K152" s="338" t="str">
        <f t="shared" si="56"/>
        <v xml:space="preserve"> </v>
      </c>
      <c r="L152" s="338" t="str">
        <f t="shared" si="57"/>
        <v/>
      </c>
      <c r="M152" s="338" t="str">
        <f t="shared" si="48"/>
        <v/>
      </c>
      <c r="N152" s="339" t="str">
        <f t="shared" si="49"/>
        <v/>
      </c>
      <c r="O152" s="340" t="str">
        <f t="shared" si="50"/>
        <v/>
      </c>
      <c r="P152" s="341" t="str">
        <f t="shared" si="51"/>
        <v/>
      </c>
      <c r="Q152" s="342" t="str">
        <f t="shared" si="52"/>
        <v/>
      </c>
      <c r="R152" s="10" t="str">
        <f t="shared" si="65"/>
        <v/>
      </c>
      <c r="S152" s="336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43" t="str">
        <f>IF(E152="","",ProjIncAtBit(F152,J152,C152,M152,AJ152,AK152,AI152))</f>
        <v/>
      </c>
      <c r="X152" s="454" t="str">
        <f>IF(E152="","",ProjAzmAtBit(F152,G152,J152,C152,M152,AJ152,AK152,N152,O152,AI152))</f>
        <v/>
      </c>
      <c r="Y152" s="623"/>
      <c r="Z152" s="625">
        <v>28.03</v>
      </c>
      <c r="AA152" s="510">
        <f t="shared" si="63"/>
        <v>90.429722375059583</v>
      </c>
      <c r="AB152" s="518" t="str">
        <f t="shared" si="64"/>
        <v/>
      </c>
      <c r="AC152" s="508"/>
      <c r="AD152" s="513"/>
      <c r="AE152" s="514"/>
      <c r="AI152" s="206">
        <f>IF(E152="","",ProjRollingMotorOut($Q$13:Q152,$M$13:M152))</f>
        <v>5.8385066364653389</v>
      </c>
      <c r="AJ152" s="451">
        <f>IF(OR(E152="",D152=""),0,ProjSlideMetersBetween(E152,D152,$R$13:$R$305,$S$13:$S$305))</f>
        <v>0</v>
      </c>
      <c r="AK152" s="451">
        <f>IF(U152="","",ProjParseTF(U152))</f>
        <v>180</v>
      </c>
      <c r="AL152" s="218" t="str">
        <f>IF(E152="","",ProjCumN(AL151,E151,F151,G151,E152,F152,G152,FALSE))</f>
        <v/>
      </c>
      <c r="AM152" s="330" t="str">
        <f>IF(E152="","",ProjCumE(AM151,E151,F151,G151,E152,F152,G152,FALSE))</f>
        <v/>
      </c>
      <c r="AN152" s="329" t="str">
        <f t="shared" si="62"/>
        <v/>
      </c>
      <c r="AO152" s="329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4">
        <f t="shared" si="53"/>
        <v>28.029999999999745</v>
      </c>
      <c r="D153" s="27">
        <v>3557.6</v>
      </c>
      <c r="E153" s="335">
        <f t="shared" si="54"/>
        <v>3540.6</v>
      </c>
      <c r="F153" s="9"/>
      <c r="G153" s="9"/>
      <c r="H153" s="336" t="str">
        <f t="shared" si="47"/>
        <v/>
      </c>
      <c r="I153" s="336" t="str">
        <f t="shared" si="61"/>
        <v xml:space="preserve">  </v>
      </c>
      <c r="J153" s="337" t="str">
        <f t="shared" si="55"/>
        <v/>
      </c>
      <c r="K153" s="338" t="str">
        <f t="shared" si="56"/>
        <v xml:space="preserve"> </v>
      </c>
      <c r="L153" s="338" t="str">
        <f t="shared" si="57"/>
        <v/>
      </c>
      <c r="M153" s="338" t="str">
        <f t="shared" si="48"/>
        <v/>
      </c>
      <c r="N153" s="339" t="str">
        <f t="shared" si="49"/>
        <v/>
      </c>
      <c r="O153" s="340" t="str">
        <f t="shared" si="50"/>
        <v/>
      </c>
      <c r="P153" s="341" t="str">
        <f t="shared" si="51"/>
        <v/>
      </c>
      <c r="Q153" s="342" t="str">
        <f t="shared" si="52"/>
        <v/>
      </c>
      <c r="R153" s="10" t="str">
        <f t="shared" si="65"/>
        <v/>
      </c>
      <c r="S153" s="336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3" t="str">
        <f>IF(E153="","",ProjIncAtBit(F153,J153,C153,M153,AJ153,AK153,AI153))</f>
        <v/>
      </c>
      <c r="X153" s="454" t="str">
        <f>IF(E153="","",ProjAzmAtBit(F153,G153,J153,C153,M153,AJ153,AK153,N153,O153,AI153))</f>
        <v/>
      </c>
      <c r="Y153" s="623"/>
      <c r="Z153" s="625">
        <v>28.03</v>
      </c>
      <c r="AA153" s="510">
        <f t="shared" si="63"/>
        <v>90.429722375059583</v>
      </c>
      <c r="AB153" s="518" t="str">
        <f t="shared" si="64"/>
        <v/>
      </c>
      <c r="AC153" s="508"/>
      <c r="AD153" s="513"/>
      <c r="AE153" s="514"/>
      <c r="AI153" s="206">
        <f>IF(E153="","",ProjRollingMotorOut($Q$13:Q153,$M$13:M153))</f>
        <v>5.8385066364653389</v>
      </c>
      <c r="AJ153" s="451">
        <f>IF(OR(E153="",D153=""),0,ProjSlideMetersBetween(E153,D153,$R$13:$R$305,$S$13:$S$305))</f>
        <v>0</v>
      </c>
      <c r="AK153" s="451" t="str">
        <f>IF(U153="","",ProjParseTF(U153))</f>
        <v/>
      </c>
      <c r="AL153" s="218" t="str">
        <f>IF(E153="","",ProjCumN(AL152,E152,F152,G152,E153,F153,G153,FALSE))</f>
        <v/>
      </c>
      <c r="AM153" s="330" t="str">
        <f>IF(E153="","",ProjCumE(AM152,E152,F152,G152,E153,F153,G153,FALSE))</f>
        <v/>
      </c>
      <c r="AN153" s="329" t="str">
        <f t="shared" si="62"/>
        <v/>
      </c>
      <c r="AO153" s="329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4">
        <f t="shared" si="53"/>
        <v>28.050000000000182</v>
      </c>
      <c r="D154" s="27">
        <v>3585.65</v>
      </c>
      <c r="E154" s="335">
        <f t="shared" si="54"/>
        <v>3568.65</v>
      </c>
      <c r="F154" s="9"/>
      <c r="G154" s="9"/>
      <c r="H154" s="336" t="str">
        <f t="shared" si="47"/>
        <v/>
      </c>
      <c r="I154" s="336" t="str">
        <f t="shared" si="61"/>
        <v xml:space="preserve">  </v>
      </c>
      <c r="J154" s="337" t="str">
        <f t="shared" si="55"/>
        <v/>
      </c>
      <c r="K154" s="338" t="str">
        <f t="shared" si="56"/>
        <v xml:space="preserve"> </v>
      </c>
      <c r="L154" s="338" t="str">
        <f t="shared" si="57"/>
        <v/>
      </c>
      <c r="M154" s="338" t="str">
        <f t="shared" si="48"/>
        <v/>
      </c>
      <c r="N154" s="339" t="str">
        <f t="shared" si="49"/>
        <v/>
      </c>
      <c r="O154" s="340" t="str">
        <f t="shared" si="50"/>
        <v/>
      </c>
      <c r="P154" s="341" t="str">
        <f t="shared" si="51"/>
        <v/>
      </c>
      <c r="Q154" s="342" t="str">
        <f t="shared" si="52"/>
        <v/>
      </c>
      <c r="R154" s="10" t="str">
        <f t="shared" si="65"/>
        <v/>
      </c>
      <c r="S154" s="336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3" t="str">
        <f>IF(E154="","",ProjIncAtBit(F154,J154,C154,M154,AJ154,AK154,AI154))</f>
        <v/>
      </c>
      <c r="X154" s="454" t="str">
        <f>IF(E154="","",ProjAzmAtBit(F154,G154,J154,C154,M154,AJ154,AK154,N154,O154,AI154))</f>
        <v/>
      </c>
      <c r="Y154" s="623"/>
      <c r="Z154" s="625">
        <v>28.05</v>
      </c>
      <c r="AA154" s="510">
        <f t="shared" si="63"/>
        <v>90.429722375059583</v>
      </c>
      <c r="AB154" s="518" t="str">
        <f t="shared" si="64"/>
        <v/>
      </c>
      <c r="AC154" s="508"/>
      <c r="AD154" s="513"/>
      <c r="AE154" s="514"/>
      <c r="AI154" s="206">
        <f>IF(E154="","",ProjRollingMotorOut($Q$13:Q154,$M$13:M154))</f>
        <v>5.8385066364653389</v>
      </c>
      <c r="AJ154" s="451">
        <f>IF(OR(E154="",D154=""),0,ProjSlideMetersBetween(E154,D154,$R$13:$R$305,$S$13:$S$305))</f>
        <v>0</v>
      </c>
      <c r="AK154" s="451" t="str">
        <f>IF(U154="","",ProjParseTF(U154))</f>
        <v/>
      </c>
      <c r="AL154" s="218" t="str">
        <f>IF(E154="","",ProjCumN(AL153,E153,F153,G153,E154,F154,G154,FALSE))</f>
        <v/>
      </c>
      <c r="AM154" s="330" t="str">
        <f>IF(E154="","",ProjCumE(AM153,E153,F153,G153,E154,F154,G154,FALSE))</f>
        <v/>
      </c>
      <c r="AN154" s="329" t="str">
        <f t="shared" si="62"/>
        <v/>
      </c>
      <c r="AO154" s="329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4">
        <f t="shared" si="53"/>
        <v>28.090000000000146</v>
      </c>
      <c r="D155" s="27">
        <v>3613.7400000000002</v>
      </c>
      <c r="E155" s="335">
        <f t="shared" si="54"/>
        <v>3596.74</v>
      </c>
      <c r="F155" s="9"/>
      <c r="G155" s="9"/>
      <c r="H155" s="336" t="str">
        <f t="shared" si="47"/>
        <v/>
      </c>
      <c r="I155" s="336" t="str">
        <f t="shared" si="61"/>
        <v xml:space="preserve">  </v>
      </c>
      <c r="J155" s="337" t="str">
        <f t="shared" si="55"/>
        <v/>
      </c>
      <c r="K155" s="338" t="str">
        <f t="shared" si="56"/>
        <v xml:space="preserve"> </v>
      </c>
      <c r="L155" s="338" t="str">
        <f t="shared" si="57"/>
        <v/>
      </c>
      <c r="M155" s="338" t="str">
        <f t="shared" si="48"/>
        <v/>
      </c>
      <c r="N155" s="339" t="str">
        <f t="shared" si="49"/>
        <v/>
      </c>
      <c r="O155" s="340" t="str">
        <f t="shared" si="50"/>
        <v/>
      </c>
      <c r="P155" s="341" t="str">
        <f t="shared" si="51"/>
        <v/>
      </c>
      <c r="Q155" s="342" t="str">
        <f t="shared" si="52"/>
        <v/>
      </c>
      <c r="R155" s="10" t="str">
        <f t="shared" si="65"/>
        <v/>
      </c>
      <c r="S155" s="336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3" t="str">
        <f>IF(E155="","",ProjIncAtBit(F155,J155,C155,M155,AJ155,AK155,AI155))</f>
        <v/>
      </c>
      <c r="X155" s="454" t="str">
        <f>IF(E155="","",ProjAzmAtBit(F155,G155,J155,C155,M155,AJ155,AK155,N155,O155,AI155))</f>
        <v/>
      </c>
      <c r="Y155" s="623"/>
      <c r="Z155" s="625">
        <v>28.09</v>
      </c>
      <c r="AA155" s="510">
        <f t="shared" si="63"/>
        <v>90.429722375059583</v>
      </c>
      <c r="AB155" s="518" t="str">
        <f t="shared" si="64"/>
        <v/>
      </c>
      <c r="AC155" s="508"/>
      <c r="AD155" s="513"/>
      <c r="AE155" s="514"/>
      <c r="AI155" s="206">
        <f>IF(E155="","",ProjRollingMotorOut($Q$13:Q155,$M$13:M155))</f>
        <v>5.8385066364653389</v>
      </c>
      <c r="AJ155" s="451">
        <f>IF(OR(E155="",D155=""),0,ProjSlideMetersBetween(E155,D155,$R$13:$R$305,$S$13:$S$305))</f>
        <v>0</v>
      </c>
      <c r="AK155" s="451" t="str">
        <f>IF(U155="","",ProjParseTF(U155))</f>
        <v/>
      </c>
      <c r="AL155" s="218" t="str">
        <f>IF(E155="","",ProjCumN(AL154,E154,F154,G154,E155,F155,G155,FALSE))</f>
        <v/>
      </c>
      <c r="AM155" s="330" t="str">
        <f>IF(E155="","",ProjCumE(AM154,E154,F154,G154,E155,F155,G155,FALSE))</f>
        <v/>
      </c>
      <c r="AN155" s="329" t="str">
        <f t="shared" si="62"/>
        <v/>
      </c>
      <c r="AO155" s="329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4">
        <f t="shared" si="53"/>
        <v>28.049999999999727</v>
      </c>
      <c r="D156" s="27">
        <v>3641.79</v>
      </c>
      <c r="E156" s="335">
        <f t="shared" si="54"/>
        <v>3624.79</v>
      </c>
      <c r="F156" s="9"/>
      <c r="G156" s="9"/>
      <c r="H156" s="336" t="str">
        <f t="shared" si="47"/>
        <v/>
      </c>
      <c r="I156" s="336" t="str">
        <f t="shared" si="61"/>
        <v xml:space="preserve">  </v>
      </c>
      <c r="J156" s="337" t="str">
        <f t="shared" si="55"/>
        <v/>
      </c>
      <c r="K156" s="338" t="str">
        <f t="shared" si="56"/>
        <v xml:space="preserve"> </v>
      </c>
      <c r="L156" s="338" t="str">
        <f t="shared" si="57"/>
        <v/>
      </c>
      <c r="M156" s="338" t="str">
        <f t="shared" si="48"/>
        <v/>
      </c>
      <c r="N156" s="339" t="str">
        <f t="shared" si="49"/>
        <v/>
      </c>
      <c r="O156" s="340" t="str">
        <f t="shared" si="50"/>
        <v/>
      </c>
      <c r="P156" s="341" t="str">
        <f t="shared" si="51"/>
        <v/>
      </c>
      <c r="Q156" s="342" t="str">
        <f t="shared" si="52"/>
        <v/>
      </c>
      <c r="R156" s="10" t="str">
        <f t="shared" si="65"/>
        <v/>
      </c>
      <c r="S156" s="336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43" t="str">
        <f>IF(E156="","",ProjIncAtBit(F156,J156,C156,M156,AJ156,AK156,AI156))</f>
        <v/>
      </c>
      <c r="X156" s="454" t="str">
        <f>IF(E156="","",ProjAzmAtBit(F156,G156,J156,C156,M156,AJ156,AK156,N156,O156,AI156))</f>
        <v/>
      </c>
      <c r="Y156" s="623"/>
      <c r="Z156" s="625">
        <v>28.05</v>
      </c>
      <c r="AA156" s="510">
        <f t="shared" si="63"/>
        <v>90.429722375059583</v>
      </c>
      <c r="AB156" s="518" t="str">
        <f t="shared" si="64"/>
        <v/>
      </c>
      <c r="AC156" s="508"/>
      <c r="AD156" s="513"/>
      <c r="AE156" s="514"/>
      <c r="AI156" s="206">
        <f>IF(E156="","",ProjRollingMotorOut($Q$13:Q156,$M$13:M156))</f>
        <v>5.8385066364653389</v>
      </c>
      <c r="AJ156" s="451">
        <f>IF(OR(E156="",D156=""),0,ProjSlideMetersBetween(E156,D156,$R$13:$R$305,$S$13:$S$305))</f>
        <v>0</v>
      </c>
      <c r="AK156" s="451">
        <f>IF(U156="","",ProjParseTF(U156))</f>
        <v>20</v>
      </c>
      <c r="AL156" s="218" t="str">
        <f>IF(E156="","",ProjCumN(AL155,E155,F155,G155,E156,F156,G156,FALSE))</f>
        <v/>
      </c>
      <c r="AM156" s="330" t="str">
        <f>IF(E156="","",ProjCumE(AM155,E155,F155,G155,E156,F156,G156,FALSE))</f>
        <v/>
      </c>
      <c r="AN156" s="329" t="str">
        <f t="shared" si="62"/>
        <v/>
      </c>
      <c r="AO156" s="329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4">
        <f t="shared" si="53"/>
        <v>28.079999999999927</v>
      </c>
      <c r="D157" s="27">
        <v>3669.87</v>
      </c>
      <c r="E157" s="335">
        <f t="shared" si="54"/>
        <v>3652.87</v>
      </c>
      <c r="F157" s="9"/>
      <c r="G157" s="9"/>
      <c r="H157" s="336" t="str">
        <f t="shared" si="47"/>
        <v/>
      </c>
      <c r="I157" s="336" t="str">
        <f t="shared" si="61"/>
        <v xml:space="preserve">  </v>
      </c>
      <c r="J157" s="337" t="str">
        <f t="shared" si="55"/>
        <v/>
      </c>
      <c r="K157" s="338" t="str">
        <f t="shared" si="56"/>
        <v xml:space="preserve"> </v>
      </c>
      <c r="L157" s="338" t="str">
        <f t="shared" si="57"/>
        <v/>
      </c>
      <c r="M157" s="338" t="str">
        <f t="shared" si="48"/>
        <v/>
      </c>
      <c r="N157" s="339" t="str">
        <f t="shared" si="49"/>
        <v/>
      </c>
      <c r="O157" s="340" t="str">
        <f t="shared" si="50"/>
        <v/>
      </c>
      <c r="P157" s="341" t="str">
        <f t="shared" si="51"/>
        <v/>
      </c>
      <c r="Q157" s="342" t="str">
        <f t="shared" si="52"/>
        <v/>
      </c>
      <c r="R157" s="10">
        <v>3691</v>
      </c>
      <c r="S157" s="336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43" t="str">
        <f>IF(E157="","",ProjIncAtBit(F157,J157,C157,M157,AJ157,AK157,AI157))</f>
        <v/>
      </c>
      <c r="X157" s="454" t="str">
        <f>IF(E157="","",ProjAzmAtBit(F157,G157,J157,C157,M157,AJ157,AK157,N157,O157,AI157))</f>
        <v/>
      </c>
      <c r="Y157" s="623"/>
      <c r="Z157" s="625">
        <v>28.08</v>
      </c>
      <c r="AA157" s="510">
        <f t="shared" si="63"/>
        <v>90.429722375059583</v>
      </c>
      <c r="AB157" s="518" t="str">
        <f t="shared" si="64"/>
        <v/>
      </c>
      <c r="AC157" s="508"/>
      <c r="AD157" s="513"/>
      <c r="AE157" s="514"/>
      <c r="AI157" s="206">
        <f>IF(E157="","",ProjRollingMotorOut($Q$13:Q157,$M$13:M157))</f>
        <v>5.8385066364653389</v>
      </c>
      <c r="AJ157" s="451">
        <f>IF(OR(E157="",D157=""),0,ProjSlideMetersBetween(E157,D157,$R$13:$R$305,$S$13:$S$305))</f>
        <v>0</v>
      </c>
      <c r="AK157" s="451">
        <f>IF(U157="","",ProjParseTF(U157))</f>
        <v>160</v>
      </c>
      <c r="AL157" s="218" t="str">
        <f>IF(E157="","",ProjCumN(AL156,E156,F156,G156,E157,F157,G157,FALSE))</f>
        <v/>
      </c>
      <c r="AM157" s="330" t="str">
        <f>IF(E157="","",ProjCumE(AM156,E156,F156,G156,E157,F157,G157,FALSE))</f>
        <v/>
      </c>
      <c r="AN157" s="329" t="str">
        <f t="shared" si="62"/>
        <v/>
      </c>
      <c r="AO157" s="329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4">
        <f t="shared" si="53"/>
        <v>28.100000000000364</v>
      </c>
      <c r="D158" s="27">
        <v>3697.9700000000003</v>
      </c>
      <c r="E158" s="335">
        <f t="shared" si="54"/>
        <v>3680.97</v>
      </c>
      <c r="F158" s="9"/>
      <c r="G158" s="9"/>
      <c r="H158" s="336" t="str">
        <f t="shared" si="47"/>
        <v/>
      </c>
      <c r="I158" s="336" t="str">
        <f t="shared" si="61"/>
        <v xml:space="preserve">  </v>
      </c>
      <c r="J158" s="337" t="str">
        <f t="shared" si="55"/>
        <v/>
      </c>
      <c r="K158" s="338" t="str">
        <f t="shared" si="56"/>
        <v xml:space="preserve"> </v>
      </c>
      <c r="L158" s="338" t="str">
        <f t="shared" si="57"/>
        <v/>
      </c>
      <c r="M158" s="338" t="str">
        <f t="shared" si="48"/>
        <v/>
      </c>
      <c r="N158" s="339" t="str">
        <f t="shared" si="49"/>
        <v/>
      </c>
      <c r="O158" s="340" t="str">
        <f t="shared" si="50"/>
        <v/>
      </c>
      <c r="P158" s="341" t="str">
        <f t="shared" si="51"/>
        <v/>
      </c>
      <c r="Q158" s="342" t="str">
        <f t="shared" si="52"/>
        <v/>
      </c>
      <c r="R158" s="10">
        <v>3703</v>
      </c>
      <c r="S158" s="336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43" t="str">
        <f>IF(E158="","",ProjIncAtBit(F158,J158,C158,M158,AJ158,AK158,AI158))</f>
        <v/>
      </c>
      <c r="X158" s="454" t="str">
        <f>IF(E158="","",ProjAzmAtBit(F158,G158,J158,C158,M158,AJ158,AK158,N158,O158,AI158))</f>
        <v/>
      </c>
      <c r="Y158" s="623"/>
      <c r="Z158" s="625">
        <v>28.1</v>
      </c>
      <c r="AA158" s="510">
        <f t="shared" si="63"/>
        <v>90.429722375059583</v>
      </c>
      <c r="AB158" s="518" t="str">
        <f t="shared" si="64"/>
        <v/>
      </c>
      <c r="AC158" s="508"/>
      <c r="AD158" s="513"/>
      <c r="AE158" s="514"/>
      <c r="AI158" s="206">
        <f>IF(E158="","",ProjRollingMotorOut($Q$13:Q158,$M$13:M158))</f>
        <v>5.8385066364653389</v>
      </c>
      <c r="AJ158" s="451">
        <f>IF(OR(E158="",D158=""),0,ProjSlideMetersBetween(E158,D158,$R$13:$R$305,$S$13:$S$305))</f>
        <v>0</v>
      </c>
      <c r="AK158" s="451">
        <f>IF(U158="","",ProjParseTF(U158))</f>
        <v>180</v>
      </c>
      <c r="AL158" s="218" t="str">
        <f>IF(E158="","",ProjCumN(AL157,E157,F157,G157,E158,F158,G158,FALSE))</f>
        <v/>
      </c>
      <c r="AM158" s="330" t="str">
        <f>IF(E158="","",ProjCumE(AM157,E157,F157,G157,E158,F158,G158,FALSE))</f>
        <v/>
      </c>
      <c r="AN158" s="329" t="str">
        <f t="shared" si="62"/>
        <v/>
      </c>
      <c r="AO158" s="329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4">
        <f t="shared" si="53"/>
        <v>28.099999999999909</v>
      </c>
      <c r="D159" s="27">
        <v>3726.07</v>
      </c>
      <c r="E159" s="335">
        <f t="shared" si="54"/>
        <v>3709.07</v>
      </c>
      <c r="F159" s="9"/>
      <c r="G159" s="9"/>
      <c r="H159" s="336" t="str">
        <f t="shared" si="47"/>
        <v/>
      </c>
      <c r="I159" s="336" t="str">
        <f t="shared" si="61"/>
        <v xml:space="preserve">  </v>
      </c>
      <c r="J159" s="337" t="str">
        <f t="shared" si="55"/>
        <v/>
      </c>
      <c r="K159" s="338" t="str">
        <f t="shared" si="56"/>
        <v xml:space="preserve"> </v>
      </c>
      <c r="L159" s="338" t="str">
        <f t="shared" si="57"/>
        <v/>
      </c>
      <c r="M159" s="338" t="str">
        <f t="shared" si="48"/>
        <v/>
      </c>
      <c r="N159" s="339" t="str">
        <f t="shared" si="49"/>
        <v/>
      </c>
      <c r="O159" s="340" t="str">
        <f t="shared" si="50"/>
        <v/>
      </c>
      <c r="P159" s="341" t="str">
        <f t="shared" si="51"/>
        <v/>
      </c>
      <c r="Q159" s="342" t="str">
        <f t="shared" si="52"/>
        <v/>
      </c>
      <c r="R159" s="10" t="str">
        <f t="shared" si="65"/>
        <v/>
      </c>
      <c r="S159" s="336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43" t="str">
        <f>IF(E159="","",ProjIncAtBit(F159,J159,C159,M159,AJ159,AK159,AI159))</f>
        <v/>
      </c>
      <c r="X159" s="454" t="str">
        <f>IF(E159="","",ProjAzmAtBit(F159,G159,J159,C159,M159,AJ159,AK159,N159,O159,AI159))</f>
        <v/>
      </c>
      <c r="Y159" s="623"/>
      <c r="Z159" s="625">
        <v>28.1</v>
      </c>
      <c r="AA159" s="510">
        <f t="shared" si="63"/>
        <v>91.575832599752175</v>
      </c>
      <c r="AB159" s="518" t="str">
        <f t="shared" si="64"/>
        <v/>
      </c>
      <c r="AC159" s="508"/>
      <c r="AD159" s="513"/>
      <c r="AE159" s="514"/>
      <c r="AI159" s="206">
        <f>IF(E159="","",ProjRollingMotorOut($Q$13:Q159,$M$13:M159))</f>
        <v>5.8385066364653389</v>
      </c>
      <c r="AJ159" s="451">
        <f>IF(OR(E159="",D159=""),0,ProjSlideMetersBetween(E159,D159,$R$13:$R$305,$S$13:$S$305))</f>
        <v>0</v>
      </c>
      <c r="AK159" s="451">
        <f>IF(U159="","",ProjParseTF(U159))</f>
        <v>180</v>
      </c>
      <c r="AL159" s="218" t="str">
        <f>IF(E159="","",ProjCumN(AL158,E158,F158,G158,E159,F159,G159,FALSE))</f>
        <v/>
      </c>
      <c r="AM159" s="330" t="str">
        <f>IF(E159="","",ProjCumE(AM158,E158,F158,G158,E159,F159,G159,FALSE))</f>
        <v/>
      </c>
      <c r="AN159" s="329" t="str">
        <f t="shared" si="62"/>
        <v/>
      </c>
      <c r="AO159" s="329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4">
        <f t="shared" si="53"/>
        <v>28.699999999999818</v>
      </c>
      <c r="D160" s="27">
        <v>3754.77</v>
      </c>
      <c r="E160" s="335">
        <f t="shared" si="54"/>
        <v>3737.77</v>
      </c>
      <c r="F160" s="9"/>
      <c r="G160" s="9"/>
      <c r="H160" s="336" t="str">
        <f t="shared" si="47"/>
        <v/>
      </c>
      <c r="I160" s="336" t="str">
        <f t="shared" si="61"/>
        <v xml:space="preserve">  </v>
      </c>
      <c r="J160" s="337" t="str">
        <f t="shared" si="55"/>
        <v/>
      </c>
      <c r="K160" s="338" t="str">
        <f t="shared" si="56"/>
        <v xml:space="preserve"> </v>
      </c>
      <c r="L160" s="338" t="str">
        <f t="shared" si="57"/>
        <v/>
      </c>
      <c r="M160" s="338" t="str">
        <f t="shared" si="48"/>
        <v/>
      </c>
      <c r="N160" s="339" t="str">
        <f t="shared" si="49"/>
        <v/>
      </c>
      <c r="O160" s="340" t="str">
        <f t="shared" si="50"/>
        <v/>
      </c>
      <c r="P160" s="341" t="str">
        <f t="shared" si="51"/>
        <v/>
      </c>
      <c r="Q160" s="342" t="str">
        <f t="shared" si="52"/>
        <v/>
      </c>
      <c r="R160" s="10" t="str">
        <f t="shared" si="65"/>
        <v/>
      </c>
      <c r="S160" s="336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3" t="str">
        <f>IF(E160="","",ProjIncAtBit(F160,J160,C160,M160,AJ160,AK160,AI160))</f>
        <v/>
      </c>
      <c r="X160" s="454" t="str">
        <f>IF(E160="","",ProjAzmAtBit(F160,G160,J160,C160,M160,AJ160,AK160,N160,O160,AI160))</f>
        <v/>
      </c>
      <c r="Y160" s="623"/>
      <c r="Z160" s="625">
        <v>28.7</v>
      </c>
      <c r="AA160" s="510">
        <f t="shared" si="63"/>
        <v>91.575832599752175</v>
      </c>
      <c r="AB160" s="518" t="str">
        <f t="shared" si="64"/>
        <v/>
      </c>
      <c r="AC160" s="508"/>
      <c r="AD160" s="513"/>
      <c r="AE160" s="514"/>
      <c r="AI160" s="206">
        <f>IF(E160="","",ProjRollingMotorOut($Q$13:Q160,$M$13:M160))</f>
        <v>5.8385066364653389</v>
      </c>
      <c r="AJ160" s="451">
        <f>IF(OR(E160="",D160=""),0,ProjSlideMetersBetween(E160,D160,$R$13:$R$305,$S$13:$S$305))</f>
        <v>0</v>
      </c>
      <c r="AK160" s="451" t="str">
        <f>IF(U160="","",ProjParseTF(U160))</f>
        <v/>
      </c>
      <c r="AL160" s="218" t="str">
        <f>IF(E160="","",ProjCumN(AL159,E159,F159,G159,E160,F160,G160,FALSE))</f>
        <v/>
      </c>
      <c r="AM160" s="330" t="str">
        <f>IF(E160="","",ProjCumE(AM159,E159,F159,G159,E160,F160,G160,FALSE))</f>
        <v/>
      </c>
      <c r="AN160" s="329" t="str">
        <f t="shared" si="62"/>
        <v/>
      </c>
      <c r="AO160" s="329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4">
        <f t="shared" si="53"/>
        <v>28.75</v>
      </c>
      <c r="D161" s="27">
        <v>3783.52</v>
      </c>
      <c r="E161" s="335">
        <f t="shared" si="54"/>
        <v>3766.52</v>
      </c>
      <c r="F161" s="9"/>
      <c r="G161" s="9"/>
      <c r="H161" s="336" t="str">
        <f t="shared" si="47"/>
        <v/>
      </c>
      <c r="I161" s="336" t="str">
        <f t="shared" si="61"/>
        <v xml:space="preserve">  </v>
      </c>
      <c r="J161" s="337" t="str">
        <f t="shared" si="55"/>
        <v/>
      </c>
      <c r="K161" s="338" t="str">
        <f t="shared" si="56"/>
        <v xml:space="preserve"> </v>
      </c>
      <c r="L161" s="338" t="str">
        <f t="shared" si="57"/>
        <v/>
      </c>
      <c r="M161" s="338" t="str">
        <f t="shared" si="48"/>
        <v/>
      </c>
      <c r="N161" s="339" t="str">
        <f t="shared" si="49"/>
        <v/>
      </c>
      <c r="O161" s="340" t="str">
        <f t="shared" si="50"/>
        <v/>
      </c>
      <c r="P161" s="341" t="str">
        <f t="shared" si="51"/>
        <v/>
      </c>
      <c r="Q161" s="342" t="str">
        <f t="shared" si="52"/>
        <v/>
      </c>
      <c r="R161" s="10" t="str">
        <f t="shared" si="65"/>
        <v/>
      </c>
      <c r="S161" s="336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43" t="str">
        <f>IF(E161="","",ProjIncAtBit(F161,J161,C161,M161,AJ161,AK161,AI161))</f>
        <v/>
      </c>
      <c r="X161" s="454" t="str">
        <f>IF(E161="","",ProjAzmAtBit(F161,G161,J161,C161,M161,AJ161,AK161,N161,O161,AI161))</f>
        <v/>
      </c>
      <c r="Y161" s="623"/>
      <c r="Z161" s="625">
        <v>28.75</v>
      </c>
      <c r="AA161" s="510">
        <f t="shared" si="63"/>
        <v>91.575832599752175</v>
      </c>
      <c r="AB161" s="518" t="str">
        <f t="shared" si="64"/>
        <v/>
      </c>
      <c r="AC161" s="508"/>
      <c r="AD161" s="513"/>
      <c r="AE161" s="514"/>
      <c r="AI161" s="206">
        <f>IF(E161="","",ProjRollingMotorOut($Q$13:Q161,$M$13:M161))</f>
        <v>5.8385066364653389</v>
      </c>
      <c r="AJ161" s="451">
        <f>IF(OR(E161="",D161=""),0,ProjSlideMetersBetween(E161,D161,$R$13:$R$305,$S$13:$S$305))</f>
        <v>0</v>
      </c>
      <c r="AK161" s="451">
        <f>IF(U161="","",ProjParseTF(U161))</f>
        <v>20</v>
      </c>
      <c r="AL161" s="218" t="str">
        <f>IF(E161="","",ProjCumN(AL160,E160,F160,G160,E161,F161,G161,FALSE))</f>
        <v/>
      </c>
      <c r="AM161" s="330" t="str">
        <f>IF(E161="","",ProjCumE(AM160,E160,F160,G160,E161,F161,G161,FALSE))</f>
        <v/>
      </c>
      <c r="AN161" s="329" t="str">
        <f t="shared" si="62"/>
        <v/>
      </c>
      <c r="AO161" s="329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4">
        <f t="shared" si="53"/>
        <v>28.829999999999927</v>
      </c>
      <c r="D162" s="27">
        <v>3812.35</v>
      </c>
      <c r="E162" s="335">
        <f t="shared" si="54"/>
        <v>3795.35</v>
      </c>
      <c r="F162" s="9"/>
      <c r="G162" s="9"/>
      <c r="H162" s="336" t="str">
        <f t="shared" si="47"/>
        <v/>
      </c>
      <c r="I162" s="336" t="str">
        <f t="shared" si="61"/>
        <v xml:space="preserve">  </v>
      </c>
      <c r="J162" s="337" t="str">
        <f t="shared" si="55"/>
        <v/>
      </c>
      <c r="K162" s="338" t="str">
        <f t="shared" si="56"/>
        <v xml:space="preserve"> </v>
      </c>
      <c r="L162" s="338" t="str">
        <f t="shared" si="57"/>
        <v/>
      </c>
      <c r="M162" s="338" t="str">
        <f t="shared" si="48"/>
        <v/>
      </c>
      <c r="N162" s="339" t="str">
        <f t="shared" si="49"/>
        <v/>
      </c>
      <c r="O162" s="340" t="str">
        <f t="shared" si="50"/>
        <v/>
      </c>
      <c r="P162" s="341" t="str">
        <f t="shared" si="51"/>
        <v/>
      </c>
      <c r="Q162" s="342" t="str">
        <f t="shared" si="52"/>
        <v/>
      </c>
      <c r="R162" s="10" t="str">
        <f t="shared" si="65"/>
        <v/>
      </c>
      <c r="S162" s="336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3" t="str">
        <f>IF(E162="","",ProjIncAtBit(F162,J162,C162,M162,AJ162,AK162,AI162))</f>
        <v/>
      </c>
      <c r="X162" s="454" t="str">
        <f>IF(E162="","",ProjAzmAtBit(F162,G162,J162,C162,M162,AJ162,AK162,N162,O162,AI162))</f>
        <v/>
      </c>
      <c r="Y162" s="623"/>
      <c r="Z162" s="625">
        <v>28.83</v>
      </c>
      <c r="AA162" s="510">
        <f t="shared" si="63"/>
        <v>91.575832599752175</v>
      </c>
      <c r="AB162" s="518" t="str">
        <f t="shared" si="64"/>
        <v/>
      </c>
      <c r="AC162" s="508"/>
      <c r="AD162" s="513"/>
      <c r="AE162" s="514"/>
      <c r="AI162" s="206">
        <f>IF(E162="","",ProjRollingMotorOut($Q$13:Q162,$M$13:M162))</f>
        <v>5.8385066364653389</v>
      </c>
      <c r="AJ162" s="451">
        <f>IF(OR(E162="",D162=""),0,ProjSlideMetersBetween(E162,D162,$R$13:$R$305,$S$13:$S$305))</f>
        <v>0</v>
      </c>
      <c r="AK162" s="451" t="str">
        <f>IF(U162="","",ProjParseTF(U162))</f>
        <v/>
      </c>
      <c r="AL162" s="218" t="str">
        <f>IF(E162="","",ProjCumN(AL161,E161,F161,G161,E162,F162,G162,FALSE))</f>
        <v/>
      </c>
      <c r="AM162" s="330" t="str">
        <f>IF(E162="","",ProjCumE(AM161,E161,F161,G161,E162,F162,G162,FALSE))</f>
        <v/>
      </c>
      <c r="AN162" s="329" t="str">
        <f t="shared" si="62"/>
        <v/>
      </c>
      <c r="AO162" s="329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4">
        <f t="shared" si="53"/>
        <v>28.769999999999982</v>
      </c>
      <c r="D163" s="27">
        <v>3841.12</v>
      </c>
      <c r="E163" s="335">
        <f t="shared" si="54"/>
        <v>3824.12</v>
      </c>
      <c r="F163" s="9"/>
      <c r="G163" s="9"/>
      <c r="H163" s="336" t="str">
        <f t="shared" si="47"/>
        <v/>
      </c>
      <c r="I163" s="336" t="str">
        <f t="shared" si="61"/>
        <v xml:space="preserve">  </v>
      </c>
      <c r="J163" s="337" t="str">
        <f t="shared" si="55"/>
        <v/>
      </c>
      <c r="K163" s="338" t="str">
        <f t="shared" si="56"/>
        <v xml:space="preserve"> </v>
      </c>
      <c r="L163" s="338" t="str">
        <f t="shared" si="57"/>
        <v/>
      </c>
      <c r="M163" s="338" t="str">
        <f t="shared" si="48"/>
        <v/>
      </c>
      <c r="N163" s="339" t="str">
        <f t="shared" si="49"/>
        <v/>
      </c>
      <c r="O163" s="340" t="str">
        <f t="shared" si="50"/>
        <v/>
      </c>
      <c r="P163" s="341" t="str">
        <f t="shared" si="51"/>
        <v/>
      </c>
      <c r="Q163" s="342" t="str">
        <f t="shared" si="52"/>
        <v/>
      </c>
      <c r="R163" s="10" t="str">
        <f t="shared" si="65"/>
        <v/>
      </c>
      <c r="S163" s="336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43" t="str">
        <f>IF(E163="","",ProjIncAtBit(F163,J163,C163,M163,AJ163,AK163,AI163))</f>
        <v/>
      </c>
      <c r="X163" s="454" t="str">
        <f>IF(E163="","",ProjAzmAtBit(F163,G163,J163,C163,M163,AJ163,AK163,N163,O163,AI163))</f>
        <v/>
      </c>
      <c r="Y163" s="623"/>
      <c r="Z163" s="625">
        <v>28.77</v>
      </c>
      <c r="AA163" s="510">
        <f t="shared" si="63"/>
        <v>91.575832599752175</v>
      </c>
      <c r="AB163" s="518" t="str">
        <f t="shared" si="64"/>
        <v/>
      </c>
      <c r="AC163" s="508"/>
      <c r="AD163" s="513"/>
      <c r="AE163" s="514"/>
      <c r="AI163" s="206">
        <f>IF(E163="","",ProjRollingMotorOut($Q$13:Q163,$M$13:M163))</f>
        <v>5.8385066364653389</v>
      </c>
      <c r="AJ163" s="451">
        <f>IF(OR(E163="",D163=""),0,ProjSlideMetersBetween(E163,D163,$R$13:$R$305,$S$13:$S$305))</f>
        <v>0</v>
      </c>
      <c r="AK163" s="451">
        <f>IF(U163="","",ProjParseTF(U163))</f>
        <v>20</v>
      </c>
      <c r="AL163" s="218" t="str">
        <f>IF(E163="","",ProjCumN(AL162,E162,F162,G162,E163,F163,G163,FALSE))</f>
        <v/>
      </c>
      <c r="AM163" s="330" t="str">
        <f>IF(E163="","",ProjCumE(AM162,E162,F162,G162,E163,F163,G163,FALSE))</f>
        <v/>
      </c>
      <c r="AN163" s="329" t="str">
        <f t="shared" si="62"/>
        <v/>
      </c>
      <c r="AO163" s="329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4">
        <f t="shared" si="53"/>
        <v>28.7800000000002</v>
      </c>
      <c r="D164" s="27">
        <v>3869.9</v>
      </c>
      <c r="E164" s="335">
        <f t="shared" si="54"/>
        <v>3852.9</v>
      </c>
      <c r="F164" s="9"/>
      <c r="G164" s="9"/>
      <c r="H164" s="336" t="str">
        <f t="shared" si="47"/>
        <v/>
      </c>
      <c r="I164" s="336" t="str">
        <f t="shared" si="61"/>
        <v xml:space="preserve">  </v>
      </c>
      <c r="J164" s="337" t="str">
        <f t="shared" si="55"/>
        <v/>
      </c>
      <c r="K164" s="338" t="str">
        <f t="shared" si="56"/>
        <v xml:space="preserve"> </v>
      </c>
      <c r="L164" s="338" t="str">
        <f t="shared" si="57"/>
        <v/>
      </c>
      <c r="M164" s="338" t="str">
        <f t="shared" si="48"/>
        <v/>
      </c>
      <c r="N164" s="339" t="str">
        <f t="shared" si="49"/>
        <v/>
      </c>
      <c r="O164" s="340" t="str">
        <f t="shared" si="50"/>
        <v/>
      </c>
      <c r="P164" s="341" t="str">
        <f t="shared" si="51"/>
        <v/>
      </c>
      <c r="Q164" s="342" t="str">
        <f t="shared" si="52"/>
        <v/>
      </c>
      <c r="R164" s="10" t="str">
        <f t="shared" si="65"/>
        <v/>
      </c>
      <c r="S164" s="336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43" t="str">
        <f>IF(E164="","",ProjIncAtBit(F164,J164,C164,M164,AJ164,AK164,AI164))</f>
        <v/>
      </c>
      <c r="X164" s="454" t="str">
        <f>IF(E164="","",ProjAzmAtBit(F164,G164,J164,C164,M164,AJ164,AK164,N164,O164,AI164))</f>
        <v/>
      </c>
      <c r="Y164" s="623"/>
      <c r="Z164" s="625">
        <v>28.78</v>
      </c>
      <c r="AA164" s="510">
        <f t="shared" si="63"/>
        <v>91.575832599752175</v>
      </c>
      <c r="AB164" s="518" t="str">
        <f t="shared" si="64"/>
        <v/>
      </c>
      <c r="AC164" s="508"/>
      <c r="AD164" s="513"/>
      <c r="AE164" s="514"/>
      <c r="AI164" s="206">
        <f>IF(E164="","",ProjRollingMotorOut($Q$13:Q164,$M$13:M164))</f>
        <v>5.8385066364653389</v>
      </c>
      <c r="AJ164" s="451">
        <f>IF(OR(E164="",D164=""),0,ProjSlideMetersBetween(E164,D164,$R$13:$R$305,$S$13:$S$305))</f>
        <v>0</v>
      </c>
      <c r="AK164" s="451">
        <f>IF(U164="","",ProjParseTF(U164))</f>
        <v>180</v>
      </c>
      <c r="AL164" s="218" t="str">
        <f>IF(E164="","",ProjCumN(AL163,E163,F163,G163,E164,F164,G164,FALSE))</f>
        <v/>
      </c>
      <c r="AM164" s="330" t="str">
        <f>IF(E164="","",ProjCumE(AM163,E163,F163,G163,E164,F164,G164,FALSE))</f>
        <v/>
      </c>
      <c r="AN164" s="329" t="str">
        <f t="shared" si="62"/>
        <v/>
      </c>
      <c r="AO164" s="329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4">
        <f t="shared" si="53"/>
        <v>28.789999999999964</v>
      </c>
      <c r="D165" s="27">
        <v>3898.69</v>
      </c>
      <c r="E165" s="335">
        <f t="shared" si="54"/>
        <v>3881.69</v>
      </c>
      <c r="F165" s="9"/>
      <c r="G165" s="9"/>
      <c r="H165" s="336" t="str">
        <f t="shared" si="47"/>
        <v/>
      </c>
      <c r="I165" s="336" t="str">
        <f t="shared" si="61"/>
        <v xml:space="preserve">  </v>
      </c>
      <c r="J165" s="337" t="str">
        <f t="shared" si="55"/>
        <v/>
      </c>
      <c r="K165" s="338" t="str">
        <f t="shared" si="56"/>
        <v xml:space="preserve"> </v>
      </c>
      <c r="L165" s="338" t="str">
        <f t="shared" si="57"/>
        <v/>
      </c>
      <c r="M165" s="338" t="str">
        <f t="shared" si="48"/>
        <v/>
      </c>
      <c r="N165" s="339" t="str">
        <f t="shared" si="49"/>
        <v/>
      </c>
      <c r="O165" s="340" t="str">
        <f t="shared" si="50"/>
        <v/>
      </c>
      <c r="P165" s="341" t="str">
        <f t="shared" si="51"/>
        <v/>
      </c>
      <c r="Q165" s="342" t="str">
        <f t="shared" si="52"/>
        <v/>
      </c>
      <c r="R165" s="10" t="str">
        <f t="shared" si="65"/>
        <v/>
      </c>
      <c r="S165" s="336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43" t="str">
        <f>IF(E165="","",ProjIncAtBit(F165,J165,C165,M165,AJ165,AK165,AI165))</f>
        <v/>
      </c>
      <c r="X165" s="454" t="str">
        <f>IF(E165="","",ProjAzmAtBit(F165,G165,J165,C165,M165,AJ165,AK165,N165,O165,AI165))</f>
        <v/>
      </c>
      <c r="Y165" s="623"/>
      <c r="Z165" s="625">
        <v>28.79</v>
      </c>
      <c r="AA165" s="510">
        <f t="shared" si="63"/>
        <v>91.575832599752175</v>
      </c>
      <c r="AB165" s="518" t="str">
        <f t="shared" si="64"/>
        <v/>
      </c>
      <c r="AC165" s="508"/>
      <c r="AD165" s="513"/>
      <c r="AE165" s="514"/>
      <c r="AI165" s="206">
        <f>IF(E165="","",ProjRollingMotorOut($Q$13:Q165,$M$13:M165))</f>
        <v>5.8385066364653389</v>
      </c>
      <c r="AJ165" s="451">
        <f>IF(OR(E165="",D165=""),0,ProjSlideMetersBetween(E165,D165,$R$13:$R$305,$S$13:$S$305))</f>
        <v>0</v>
      </c>
      <c r="AK165" s="451">
        <f>IF(U165="","",ProjParseTF(U165))</f>
        <v>180</v>
      </c>
      <c r="AL165" s="218" t="str">
        <f>IF(E165="","",ProjCumN(AL164,E164,F164,G164,E165,F165,G165,FALSE))</f>
        <v/>
      </c>
      <c r="AM165" s="330" t="str">
        <f>IF(E165="","",ProjCumE(AM164,E164,F164,G164,E165,F165,G165,FALSE))</f>
        <v/>
      </c>
      <c r="AN165" s="329" t="str">
        <f t="shared" si="62"/>
        <v/>
      </c>
      <c r="AO165" s="329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4">
        <f t="shared" si="53"/>
        <v>28.789999999999964</v>
      </c>
      <c r="D166" s="27">
        <v>3927.48</v>
      </c>
      <c r="E166" s="335">
        <f t="shared" si="54"/>
        <v>3910.48</v>
      </c>
      <c r="F166" s="9"/>
      <c r="G166" s="9"/>
      <c r="H166" s="336" t="str">
        <f t="shared" si="47"/>
        <v/>
      </c>
      <c r="I166" s="336" t="str">
        <f t="shared" si="61"/>
        <v xml:space="preserve">  </v>
      </c>
      <c r="J166" s="337" t="str">
        <f t="shared" si="55"/>
        <v/>
      </c>
      <c r="K166" s="338" t="str">
        <f t="shared" si="56"/>
        <v xml:space="preserve"> </v>
      </c>
      <c r="L166" s="338" t="str">
        <f t="shared" si="57"/>
        <v/>
      </c>
      <c r="M166" s="338" t="str">
        <f t="shared" si="48"/>
        <v/>
      </c>
      <c r="N166" s="339" t="str">
        <f t="shared" si="49"/>
        <v/>
      </c>
      <c r="O166" s="340" t="str">
        <f t="shared" si="50"/>
        <v/>
      </c>
      <c r="P166" s="341" t="str">
        <f t="shared" si="51"/>
        <v/>
      </c>
      <c r="Q166" s="342" t="str">
        <f t="shared" si="52"/>
        <v/>
      </c>
      <c r="R166" s="10" t="str">
        <f t="shared" si="65"/>
        <v/>
      </c>
      <c r="S166" s="336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43" t="str">
        <f>IF(E166="","",ProjIncAtBit(F166,J166,C166,M166,AJ166,AK166,AI166))</f>
        <v/>
      </c>
      <c r="X166" s="454" t="str">
        <f>IF(E166="","",ProjAzmAtBit(F166,G166,J166,C166,M166,AJ166,AK166,N166,O166,AI166))</f>
        <v/>
      </c>
      <c r="Y166" s="623"/>
      <c r="Z166" s="625">
        <v>28.79</v>
      </c>
      <c r="AA166" s="510">
        <f t="shared" si="63"/>
        <v>90.429722375059583</v>
      </c>
      <c r="AB166" s="518" t="str">
        <f t="shared" si="64"/>
        <v/>
      </c>
      <c r="AC166" s="508"/>
      <c r="AD166" s="513"/>
      <c r="AE166" s="514"/>
      <c r="AI166" s="206">
        <f>IF(E166="","",ProjRollingMotorOut($Q$13:Q166,$M$13:M166))</f>
        <v>5.8385066364653389</v>
      </c>
      <c r="AJ166" s="451">
        <f>IF(OR(E166="",D166=""),0,ProjSlideMetersBetween(E166,D166,$R$13:$R$305,$S$13:$S$305))</f>
        <v>0</v>
      </c>
      <c r="AK166" s="451">
        <f>IF(U166="","",ProjParseTF(U166))</f>
        <v>180</v>
      </c>
      <c r="AL166" s="218" t="str">
        <f>IF(E166="","",ProjCumN(AL165,E165,F165,G165,E166,F166,G166,FALSE))</f>
        <v/>
      </c>
      <c r="AM166" s="330" t="str">
        <f>IF(E166="","",ProjCumE(AM165,E165,F165,G165,E166,F166,G166,FALSE))</f>
        <v/>
      </c>
      <c r="AN166" s="329" t="str">
        <f t="shared" si="62"/>
        <v/>
      </c>
      <c r="AO166" s="329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4">
        <f t="shared" si="53"/>
        <v>28.7800000000002</v>
      </c>
      <c r="D167" s="27">
        <v>3956.26</v>
      </c>
      <c r="E167" s="335">
        <f t="shared" si="54"/>
        <v>3939.26</v>
      </c>
      <c r="F167" s="9"/>
      <c r="G167" s="9"/>
      <c r="H167" s="336" t="str">
        <f t="shared" si="47"/>
        <v/>
      </c>
      <c r="I167" s="336" t="str">
        <f t="shared" si="61"/>
        <v xml:space="preserve">  </v>
      </c>
      <c r="J167" s="337" t="str">
        <f t="shared" si="55"/>
        <v/>
      </c>
      <c r="K167" s="338" t="str">
        <f t="shared" si="56"/>
        <v xml:space="preserve"> </v>
      </c>
      <c r="L167" s="338" t="str">
        <f t="shared" si="57"/>
        <v/>
      </c>
      <c r="M167" s="338" t="str">
        <f t="shared" si="48"/>
        <v/>
      </c>
      <c r="N167" s="339" t="str">
        <f t="shared" si="49"/>
        <v/>
      </c>
      <c r="O167" s="340" t="str">
        <f t="shared" si="50"/>
        <v/>
      </c>
      <c r="P167" s="341" t="str">
        <f t="shared" si="51"/>
        <v/>
      </c>
      <c r="Q167" s="342" t="str">
        <f t="shared" si="52"/>
        <v/>
      </c>
      <c r="R167" s="10" t="str">
        <f t="shared" si="65"/>
        <v/>
      </c>
      <c r="S167" s="336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43" t="str">
        <f>IF(E167="","",ProjIncAtBit(F167,J167,C167,M167,AJ167,AK167,AI167))</f>
        <v/>
      </c>
      <c r="X167" s="454" t="str">
        <f>IF(E167="","",ProjAzmAtBit(F167,G167,J167,C167,M167,AJ167,AK167,N167,O167,AI167))</f>
        <v/>
      </c>
      <c r="Y167" s="623"/>
      <c r="Z167" s="625">
        <v>28.78</v>
      </c>
      <c r="AA167" s="510">
        <f t="shared" si="63"/>
        <v>90.429722375059583</v>
      </c>
      <c r="AB167" s="518" t="str">
        <f t="shared" si="64"/>
        <v/>
      </c>
      <c r="AC167" s="508"/>
      <c r="AD167" s="513"/>
      <c r="AE167" s="514"/>
      <c r="AI167" s="206">
        <f>IF(E167="","",ProjRollingMotorOut($Q$13:Q167,$M$13:M167))</f>
        <v>5.8385066364653389</v>
      </c>
      <c r="AJ167" s="451">
        <f>IF(OR(E167="",D167=""),0,ProjSlideMetersBetween(E167,D167,$R$13:$R$305,$S$13:$S$305))</f>
        <v>0</v>
      </c>
      <c r="AK167" s="451">
        <f>IF(U167="","",ProjParseTF(U167))</f>
        <v>180</v>
      </c>
      <c r="AL167" s="218" t="str">
        <f>IF(E167="","",ProjCumN(AL166,E166,F166,G166,E167,F167,G167,FALSE))</f>
        <v/>
      </c>
      <c r="AM167" s="330" t="str">
        <f>IF(E167="","",ProjCumE(AM166,E166,F166,G166,E167,F167,G167,FALSE))</f>
        <v/>
      </c>
      <c r="AN167" s="329" t="str">
        <f t="shared" si="62"/>
        <v/>
      </c>
      <c r="AO167" s="329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4">
        <f t="shared" si="53"/>
        <v>28.759999999999764</v>
      </c>
      <c r="D168" s="27">
        <v>3985.02</v>
      </c>
      <c r="E168" s="335">
        <f t="shared" si="54"/>
        <v>3968.02</v>
      </c>
      <c r="F168" s="9"/>
      <c r="G168" s="9"/>
      <c r="H168" s="336" t="str">
        <f t="shared" si="47"/>
        <v/>
      </c>
      <c r="I168" s="336" t="str">
        <f t="shared" si="61"/>
        <v xml:space="preserve">  </v>
      </c>
      <c r="J168" s="337" t="str">
        <f t="shared" si="55"/>
        <v/>
      </c>
      <c r="K168" s="338" t="str">
        <f t="shared" si="56"/>
        <v xml:space="preserve"> </v>
      </c>
      <c r="L168" s="338" t="str">
        <f t="shared" si="57"/>
        <v/>
      </c>
      <c r="M168" s="338" t="str">
        <f t="shared" si="48"/>
        <v/>
      </c>
      <c r="N168" s="339" t="str">
        <f t="shared" si="49"/>
        <v/>
      </c>
      <c r="O168" s="340" t="str">
        <f t="shared" si="50"/>
        <v/>
      </c>
      <c r="P168" s="341" t="str">
        <f t="shared" si="51"/>
        <v/>
      </c>
      <c r="Q168" s="342" t="str">
        <f t="shared" si="52"/>
        <v/>
      </c>
      <c r="R168" s="10" t="str">
        <f t="shared" si="65"/>
        <v/>
      </c>
      <c r="S168" s="336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3" t="str">
        <f>IF(E168="","",ProjIncAtBit(F168,J168,C168,M168,AJ168,AK168,AI168))</f>
        <v/>
      </c>
      <c r="X168" s="454" t="str">
        <f>IF(E168="","",ProjAzmAtBit(F168,G168,J168,C168,M168,AJ168,AK168,N168,O168,AI168))</f>
        <v/>
      </c>
      <c r="Y168" s="623"/>
      <c r="Z168" s="625">
        <v>28.76</v>
      </c>
      <c r="AA168" s="510">
        <f t="shared" si="63"/>
        <v>90.429722375059583</v>
      </c>
      <c r="AB168" s="518" t="str">
        <f t="shared" si="64"/>
        <v/>
      </c>
      <c r="AC168" s="508"/>
      <c r="AD168" s="513"/>
      <c r="AE168" s="514"/>
      <c r="AI168" s="206">
        <f>IF(E168="","",ProjRollingMotorOut($Q$13:Q168,$M$13:M168))</f>
        <v>5.8385066364653389</v>
      </c>
      <c r="AJ168" s="451">
        <f>IF(OR(E168="",D168=""),0,ProjSlideMetersBetween(E168,D168,$R$13:$R$305,$S$13:$S$305))</f>
        <v>0</v>
      </c>
      <c r="AK168" s="451" t="str">
        <f>IF(U168="","",ProjParseTF(U168))</f>
        <v/>
      </c>
      <c r="AL168" s="218" t="str">
        <f>IF(E168="","",ProjCumN(AL167,E167,F167,G167,E168,F168,G168,FALSE))</f>
        <v/>
      </c>
      <c r="AM168" s="330" t="str">
        <f>IF(E168="","",ProjCumE(AM167,E167,F167,G167,E168,F168,G168,FALSE))</f>
        <v/>
      </c>
      <c r="AN168" s="329" t="str">
        <f t="shared" si="62"/>
        <v/>
      </c>
      <c r="AO168" s="329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4">
        <f t="shared" si="53"/>
        <v>28.760000000000218</v>
      </c>
      <c r="D169" s="27">
        <v>4013.78</v>
      </c>
      <c r="E169" s="335">
        <f t="shared" si="54"/>
        <v>3996.78</v>
      </c>
      <c r="F169" s="9"/>
      <c r="G169" s="9"/>
      <c r="H169" s="336" t="str">
        <f t="shared" si="47"/>
        <v/>
      </c>
      <c r="I169" s="336" t="str">
        <f t="shared" si="61"/>
        <v xml:space="preserve">  </v>
      </c>
      <c r="J169" s="337" t="str">
        <f t="shared" si="55"/>
        <v/>
      </c>
      <c r="K169" s="338" t="str">
        <f t="shared" si="56"/>
        <v xml:space="preserve"> </v>
      </c>
      <c r="L169" s="338" t="str">
        <f t="shared" si="57"/>
        <v/>
      </c>
      <c r="M169" s="338" t="str">
        <f t="shared" si="48"/>
        <v/>
      </c>
      <c r="N169" s="339" t="str">
        <f t="shared" si="49"/>
        <v/>
      </c>
      <c r="O169" s="340" t="str">
        <f t="shared" si="50"/>
        <v/>
      </c>
      <c r="P169" s="341" t="str">
        <f t="shared" si="51"/>
        <v/>
      </c>
      <c r="Q169" s="342" t="str">
        <f t="shared" si="52"/>
        <v/>
      </c>
      <c r="R169" s="10" t="str">
        <f t="shared" si="65"/>
        <v/>
      </c>
      <c r="S169" s="336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43" t="str">
        <f>IF(E169="","",ProjIncAtBit(F169,J169,C169,M169,AJ169,AK169,AI169))</f>
        <v/>
      </c>
      <c r="X169" s="454" t="str">
        <f>IF(E169="","",ProjAzmAtBit(F169,G169,J169,C169,M169,AJ169,AK169,N169,O169,AI169))</f>
        <v/>
      </c>
      <c r="Y169" s="623"/>
      <c r="Z169" s="625">
        <v>28.76</v>
      </c>
      <c r="AA169" s="510">
        <f t="shared" si="63"/>
        <v>90.429722375059583</v>
      </c>
      <c r="AB169" s="518" t="str">
        <f t="shared" si="64"/>
        <v/>
      </c>
      <c r="AC169" s="508"/>
      <c r="AD169" s="513"/>
      <c r="AE169" s="514"/>
      <c r="AI169" s="206">
        <f>IF(E169="","",ProjRollingMotorOut($Q$13:Q169,$M$13:M169))</f>
        <v>5.8385066364653389</v>
      </c>
      <c r="AJ169" s="451">
        <f>IF(OR(E169="",D169=""),0,ProjSlideMetersBetween(E169,D169,$R$13:$R$305,$S$13:$S$305))</f>
        <v>0</v>
      </c>
      <c r="AK169" s="451">
        <f>IF(U169="","",ProjParseTF(U169))</f>
        <v>180</v>
      </c>
      <c r="AL169" s="218" t="str">
        <f>IF(E169="","",ProjCumN(AL168,E168,F168,G168,E169,F169,G169,FALSE))</f>
        <v/>
      </c>
      <c r="AM169" s="330" t="str">
        <f>IF(E169="","",ProjCumE(AM168,E168,F168,G168,E169,F169,G169,FALSE))</f>
        <v/>
      </c>
      <c r="AN169" s="329" t="str">
        <f t="shared" si="62"/>
        <v/>
      </c>
      <c r="AO169" s="329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4">
        <f t="shared" si="53"/>
        <v>28.819999999999709</v>
      </c>
      <c r="D170" s="27">
        <v>4042.6</v>
      </c>
      <c r="E170" s="335">
        <f t="shared" si="54"/>
        <v>4025.6</v>
      </c>
      <c r="F170" s="9"/>
      <c r="G170" s="9"/>
      <c r="H170" s="336" t="str">
        <f t="shared" si="47"/>
        <v/>
      </c>
      <c r="I170" s="336" t="str">
        <f t="shared" si="61"/>
        <v xml:space="preserve">  </v>
      </c>
      <c r="J170" s="337" t="str">
        <f t="shared" si="55"/>
        <v/>
      </c>
      <c r="K170" s="338" t="str">
        <f t="shared" si="56"/>
        <v xml:space="preserve"> </v>
      </c>
      <c r="L170" s="338" t="str">
        <f t="shared" si="57"/>
        <v/>
      </c>
      <c r="M170" s="338" t="str">
        <f t="shared" si="48"/>
        <v/>
      </c>
      <c r="N170" s="339" t="str">
        <f t="shared" si="49"/>
        <v/>
      </c>
      <c r="O170" s="340" t="str">
        <f t="shared" si="50"/>
        <v/>
      </c>
      <c r="P170" s="341" t="str">
        <f t="shared" si="51"/>
        <v/>
      </c>
      <c r="Q170" s="342" t="str">
        <f t="shared" si="52"/>
        <v/>
      </c>
      <c r="R170" s="10" t="str">
        <f t="shared" si="65"/>
        <v/>
      </c>
      <c r="S170" s="336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3" t="str">
        <f>IF(E170="","",ProjIncAtBit(F170,J170,C170,M170,AJ170,AK170,AI170))</f>
        <v/>
      </c>
      <c r="X170" s="454" t="str">
        <f>IF(E170="","",ProjAzmAtBit(F170,G170,J170,C170,M170,AJ170,AK170,N170,O170,AI170))</f>
        <v/>
      </c>
      <c r="Y170" s="623"/>
      <c r="Z170" s="625">
        <v>28.82</v>
      </c>
      <c r="AA170" s="510">
        <f t="shared" si="63"/>
        <v>90.429722375059583</v>
      </c>
      <c r="AB170" s="518" t="str">
        <f t="shared" si="64"/>
        <v/>
      </c>
      <c r="AC170" s="508"/>
      <c r="AD170" s="513"/>
      <c r="AE170" s="514"/>
      <c r="AI170" s="206">
        <f>IF(E170="","",ProjRollingMotorOut($Q$13:Q170,$M$13:M170))</f>
        <v>5.8385066364653389</v>
      </c>
      <c r="AJ170" s="451">
        <f>IF(OR(E170="",D170=""),0,ProjSlideMetersBetween(E170,D170,$R$13:$R$305,$S$13:$S$305))</f>
        <v>0</v>
      </c>
      <c r="AK170" s="451" t="str">
        <f>IF(U170="","",ProjParseTF(U170))</f>
        <v/>
      </c>
      <c r="AL170" s="218" t="str">
        <f>IF(E170="","",ProjCumN(AL169,E169,F169,G169,E170,F170,G170,FALSE))</f>
        <v/>
      </c>
      <c r="AM170" s="330" t="str">
        <f>IF(E170="","",ProjCumE(AM169,E169,F169,G169,E170,F170,G170,FALSE))</f>
        <v/>
      </c>
      <c r="AN170" s="329" t="str">
        <f t="shared" si="62"/>
        <v/>
      </c>
      <c r="AO170" s="329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4">
        <f t="shared" si="53"/>
        <v>28.650000000000091</v>
      </c>
      <c r="D171" s="27">
        <v>4071.25</v>
      </c>
      <c r="E171" s="335">
        <f t="shared" si="54"/>
        <v>4054.25</v>
      </c>
      <c r="F171" s="9"/>
      <c r="G171" s="9"/>
      <c r="H171" s="336" t="str">
        <f t="shared" si="47"/>
        <v/>
      </c>
      <c r="I171" s="336" t="str">
        <f t="shared" si="61"/>
        <v xml:space="preserve">  </v>
      </c>
      <c r="J171" s="337" t="str">
        <f t="shared" si="55"/>
        <v/>
      </c>
      <c r="K171" s="338" t="str">
        <f t="shared" si="56"/>
        <v xml:space="preserve"> </v>
      </c>
      <c r="L171" s="338" t="str">
        <f t="shared" si="57"/>
        <v/>
      </c>
      <c r="M171" s="338" t="str">
        <f t="shared" si="48"/>
        <v/>
      </c>
      <c r="N171" s="339" t="str">
        <f t="shared" si="49"/>
        <v/>
      </c>
      <c r="O171" s="340" t="str">
        <f t="shared" si="50"/>
        <v/>
      </c>
      <c r="P171" s="341" t="str">
        <f t="shared" si="51"/>
        <v/>
      </c>
      <c r="Q171" s="342" t="str">
        <f t="shared" si="52"/>
        <v/>
      </c>
      <c r="R171" s="10" t="str">
        <f t="shared" si="65"/>
        <v/>
      </c>
      <c r="S171" s="336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43" t="str">
        <f>IF(E171="","",ProjIncAtBit(F171,J171,C171,M171,AJ171,AK171,AI171))</f>
        <v/>
      </c>
      <c r="X171" s="454" t="str">
        <f>IF(E171="","",ProjAzmAtBit(F171,G171,J171,C171,M171,AJ171,AK171,N171,O171,AI171))</f>
        <v/>
      </c>
      <c r="Y171" s="623"/>
      <c r="Z171" s="625">
        <v>28.65</v>
      </c>
      <c r="AA171" s="510">
        <f t="shared" si="63"/>
        <v>90.429722375059583</v>
      </c>
      <c r="AB171" s="518" t="str">
        <f t="shared" si="64"/>
        <v/>
      </c>
      <c r="AC171" s="508"/>
      <c r="AD171" s="513"/>
      <c r="AE171" s="514"/>
      <c r="AI171" s="206">
        <f>IF(E171="","",ProjRollingMotorOut($Q$13:Q171,$M$13:M171))</f>
        <v>5.8385066364653389</v>
      </c>
      <c r="AJ171" s="451">
        <f>IF(OR(E171="",D171=""),0,ProjSlideMetersBetween(E171,D171,$R$13:$R$305,$S$13:$S$305))</f>
        <v>0</v>
      </c>
      <c r="AK171" s="451">
        <f>IF(U171="","",ProjParseTF(U171))</f>
        <v>180</v>
      </c>
      <c r="AL171" s="218" t="str">
        <f>IF(E171="","",ProjCumN(AL170,E170,F170,G170,E171,F171,G171,FALSE))</f>
        <v/>
      </c>
      <c r="AM171" s="330" t="str">
        <f>IF(E171="","",ProjCumE(AM170,E170,F170,G170,E171,F171,G171,FALSE))</f>
        <v/>
      </c>
      <c r="AN171" s="329" t="str">
        <f t="shared" si="62"/>
        <v/>
      </c>
      <c r="AO171" s="329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4">
        <f t="shared" si="53"/>
        <v>28.729999999999563</v>
      </c>
      <c r="D172" s="27">
        <v>4099.9799999999996</v>
      </c>
      <c r="E172" s="335">
        <f t="shared" si="54"/>
        <v>4082.98</v>
      </c>
      <c r="F172" s="9"/>
      <c r="G172" s="9"/>
      <c r="H172" s="336" t="str">
        <f t="shared" si="47"/>
        <v/>
      </c>
      <c r="I172" s="336" t="str">
        <f t="shared" si="61"/>
        <v xml:space="preserve">  </v>
      </c>
      <c r="J172" s="337" t="str">
        <f t="shared" si="55"/>
        <v/>
      </c>
      <c r="K172" s="338" t="str">
        <f t="shared" si="56"/>
        <v xml:space="preserve"> </v>
      </c>
      <c r="L172" s="338" t="str">
        <f t="shared" si="57"/>
        <v/>
      </c>
      <c r="M172" s="338" t="str">
        <f t="shared" si="48"/>
        <v/>
      </c>
      <c r="N172" s="339" t="str">
        <f t="shared" si="49"/>
        <v/>
      </c>
      <c r="O172" s="340" t="str">
        <f t="shared" si="50"/>
        <v/>
      </c>
      <c r="P172" s="341" t="str">
        <f t="shared" si="51"/>
        <v/>
      </c>
      <c r="Q172" s="342" t="str">
        <f t="shared" si="52"/>
        <v/>
      </c>
      <c r="R172" s="10" t="str">
        <f t="shared" si="65"/>
        <v/>
      </c>
      <c r="S172" s="336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3" t="str">
        <f>IF(E172="","",ProjIncAtBit(F172,J172,C172,M172,AJ172,AK172,AI172))</f>
        <v/>
      </c>
      <c r="X172" s="454" t="str">
        <f>IF(E172="","",ProjAzmAtBit(F172,G172,J172,C172,M172,AJ172,AK172,N172,O172,AI172))</f>
        <v/>
      </c>
      <c r="Y172" s="623"/>
      <c r="Z172" s="625">
        <v>28.73</v>
      </c>
      <c r="AA172" s="510">
        <f t="shared" si="63"/>
        <v>90.429722375059583</v>
      </c>
      <c r="AB172" s="518" t="str">
        <f t="shared" si="64"/>
        <v/>
      </c>
      <c r="AC172" s="508"/>
      <c r="AD172" s="513"/>
      <c r="AE172" s="514"/>
      <c r="AI172" s="206">
        <f>IF(E172="","",ProjRollingMotorOut($Q$13:Q172,$M$13:M172))</f>
        <v>5.8385066364653389</v>
      </c>
      <c r="AJ172" s="451">
        <f>IF(OR(E172="",D172=""),0,ProjSlideMetersBetween(E172,D172,$R$13:$R$305,$S$13:$S$305))</f>
        <v>0</v>
      </c>
      <c r="AK172" s="451" t="str">
        <f>IF(U172="","",ProjParseTF(U172))</f>
        <v/>
      </c>
      <c r="AL172" s="218" t="str">
        <f>IF(E172="","",ProjCumN(AL171,E171,F171,G171,E172,F172,G172,FALSE))</f>
        <v/>
      </c>
      <c r="AM172" s="330" t="str">
        <f>IF(E172="","",ProjCumE(AM171,E171,F171,G171,E172,F172,G172,FALSE))</f>
        <v/>
      </c>
      <c r="AN172" s="329" t="str">
        <f t="shared" si="62"/>
        <v/>
      </c>
      <c r="AO172" s="329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4">
        <f t="shared" si="53"/>
        <v>28.8100000000004</v>
      </c>
      <c r="D173" s="27">
        <v>4128.79</v>
      </c>
      <c r="E173" s="335">
        <f t="shared" si="54"/>
        <v>4111.79</v>
      </c>
      <c r="F173" s="9"/>
      <c r="G173" s="9"/>
      <c r="H173" s="336" t="str">
        <f t="shared" si="47"/>
        <v/>
      </c>
      <c r="I173" s="336" t="str">
        <f t="shared" si="61"/>
        <v xml:space="preserve">  </v>
      </c>
      <c r="J173" s="337" t="str">
        <f t="shared" si="55"/>
        <v/>
      </c>
      <c r="K173" s="338" t="str">
        <f t="shared" si="56"/>
        <v xml:space="preserve"> </v>
      </c>
      <c r="L173" s="338" t="str">
        <f t="shared" si="57"/>
        <v/>
      </c>
      <c r="M173" s="338" t="str">
        <f t="shared" si="48"/>
        <v/>
      </c>
      <c r="N173" s="339" t="str">
        <f t="shared" si="49"/>
        <v/>
      </c>
      <c r="O173" s="340" t="str">
        <f t="shared" si="50"/>
        <v/>
      </c>
      <c r="P173" s="341" t="str">
        <f t="shared" si="51"/>
        <v/>
      </c>
      <c r="Q173" s="342" t="str">
        <f t="shared" si="52"/>
        <v/>
      </c>
      <c r="R173" s="10" t="str">
        <f t="shared" si="65"/>
        <v/>
      </c>
      <c r="S173" s="336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3" t="str">
        <f>IF(E173="","",ProjIncAtBit(F173,J173,C173,M173,AJ173,AK173,AI173))</f>
        <v/>
      </c>
      <c r="X173" s="454" t="str">
        <f>IF(E173="","",ProjAzmAtBit(F173,G173,J173,C173,M173,AJ173,AK173,N173,O173,AI173))</f>
        <v/>
      </c>
      <c r="Y173" s="623"/>
      <c r="Z173" s="625">
        <v>28.81</v>
      </c>
      <c r="AA173" s="510">
        <f t="shared" si="63"/>
        <v>90.429722375059583</v>
      </c>
      <c r="AB173" s="518" t="str">
        <f t="shared" si="64"/>
        <v/>
      </c>
      <c r="AC173" s="508"/>
      <c r="AD173" s="513"/>
      <c r="AE173" s="514"/>
      <c r="AI173" s="206">
        <f>IF(E173="","",ProjRollingMotorOut($Q$13:Q173,$M$13:M173))</f>
        <v>5.8385066364653389</v>
      </c>
      <c r="AJ173" s="451">
        <f>IF(OR(E173="",D173=""),0,ProjSlideMetersBetween(E173,D173,$R$13:$R$305,$S$13:$S$305))</f>
        <v>0</v>
      </c>
      <c r="AK173" s="451" t="str">
        <f>IF(U173="","",ProjParseTF(U173))</f>
        <v/>
      </c>
      <c r="AL173" s="218" t="str">
        <f>IF(E173="","",ProjCumN(AL172,E172,F172,G172,E173,F173,G173,FALSE))</f>
        <v/>
      </c>
      <c r="AM173" s="330" t="str">
        <f>IF(E173="","",ProjCumE(AM172,E172,F172,G172,E173,F173,G173,FALSE))</f>
        <v/>
      </c>
      <c r="AN173" s="329" t="str">
        <f t="shared" si="62"/>
        <v/>
      </c>
      <c r="AO173" s="329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4">
        <f t="shared" si="53"/>
        <v>28.760000000000218</v>
      </c>
      <c r="D174" s="27">
        <v>4157.55</v>
      </c>
      <c r="E174" s="335">
        <f t="shared" si="54"/>
        <v>4140.55</v>
      </c>
      <c r="F174" s="9"/>
      <c r="G174" s="9"/>
      <c r="H174" s="336" t="str">
        <f t="shared" si="47"/>
        <v/>
      </c>
      <c r="I174" s="336" t="str">
        <f t="shared" si="61"/>
        <v xml:space="preserve">  </v>
      </c>
      <c r="J174" s="337" t="str">
        <f t="shared" si="55"/>
        <v/>
      </c>
      <c r="K174" s="338" t="str">
        <f t="shared" si="56"/>
        <v xml:space="preserve"> </v>
      </c>
      <c r="L174" s="338" t="str">
        <f t="shared" si="57"/>
        <v/>
      </c>
      <c r="M174" s="338" t="str">
        <f t="shared" si="48"/>
        <v/>
      </c>
      <c r="N174" s="339" t="str">
        <f t="shared" si="49"/>
        <v/>
      </c>
      <c r="O174" s="340" t="str">
        <f t="shared" si="50"/>
        <v/>
      </c>
      <c r="P174" s="341" t="str">
        <f t="shared" si="51"/>
        <v/>
      </c>
      <c r="Q174" s="342" t="str">
        <f t="shared" si="52"/>
        <v/>
      </c>
      <c r="R174" s="10" t="str">
        <f t="shared" si="65"/>
        <v/>
      </c>
      <c r="S174" s="336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43" t="str">
        <f>IF(E174="","",ProjIncAtBit(F174,J174,C174,M174,AJ174,AK174,AI174))</f>
        <v/>
      </c>
      <c r="X174" s="454" t="str">
        <f>IF(E174="","",ProjAzmAtBit(F174,G174,J174,C174,M174,AJ174,AK174,N174,O174,AI174))</f>
        <v/>
      </c>
      <c r="Y174" s="623"/>
      <c r="Z174" s="625">
        <v>28.76</v>
      </c>
      <c r="AA174" s="510">
        <f t="shared" si="63"/>
        <v>90.429722375059583</v>
      </c>
      <c r="AB174" s="518" t="str">
        <f t="shared" si="64"/>
        <v/>
      </c>
      <c r="AC174" s="508"/>
      <c r="AD174" s="513"/>
      <c r="AE174" s="514"/>
      <c r="AI174" s="206">
        <f>IF(E174="","",ProjRollingMotorOut($Q$13:Q174,$M$13:M174))</f>
        <v>5.8385066364653389</v>
      </c>
      <c r="AJ174" s="451">
        <f>IF(OR(E174="",D174=""),0,ProjSlideMetersBetween(E174,D174,$R$13:$R$305,$S$13:$S$305))</f>
        <v>0</v>
      </c>
      <c r="AK174" s="451">
        <f>IF(U174="","",ProjParseTF(U174))</f>
        <v>140</v>
      </c>
      <c r="AL174" s="218" t="str">
        <f>IF(E174="","",ProjCumN(AL173,E173,F173,G173,E174,F174,G174,FALSE))</f>
        <v/>
      </c>
      <c r="AM174" s="330" t="str">
        <f>IF(E174="","",ProjCumE(AM173,E173,F173,G173,E174,F174,G174,FALSE))</f>
        <v/>
      </c>
      <c r="AN174" s="329" t="str">
        <f t="shared" si="62"/>
        <v/>
      </c>
      <c r="AO174" s="329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4">
        <f t="shared" si="53"/>
        <v>28.699999999999818</v>
      </c>
      <c r="D175" s="27">
        <v>4186.25</v>
      </c>
      <c r="E175" s="335">
        <f t="shared" si="54"/>
        <v>4169.25</v>
      </c>
      <c r="F175" s="9"/>
      <c r="G175" s="9"/>
      <c r="H175" s="336" t="str">
        <f t="shared" si="47"/>
        <v/>
      </c>
      <c r="I175" s="336" t="str">
        <f t="shared" si="61"/>
        <v xml:space="preserve">  </v>
      </c>
      <c r="J175" s="337" t="str">
        <f t="shared" si="55"/>
        <v/>
      </c>
      <c r="K175" s="338" t="str">
        <f t="shared" si="56"/>
        <v xml:space="preserve"> </v>
      </c>
      <c r="L175" s="338" t="str">
        <f t="shared" si="57"/>
        <v/>
      </c>
      <c r="M175" s="338" t="str">
        <f t="shared" si="48"/>
        <v/>
      </c>
      <c r="N175" s="339" t="str">
        <f t="shared" si="49"/>
        <v/>
      </c>
      <c r="O175" s="340" t="str">
        <f t="shared" si="50"/>
        <v/>
      </c>
      <c r="P175" s="341" t="str">
        <f t="shared" si="51"/>
        <v/>
      </c>
      <c r="Q175" s="342" t="str">
        <f t="shared" si="52"/>
        <v/>
      </c>
      <c r="R175" s="10" t="str">
        <f t="shared" si="65"/>
        <v/>
      </c>
      <c r="S175" s="336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43" t="str">
        <f>IF(E175="","",ProjIncAtBit(F175,J175,C175,M175,AJ175,AK175,AI175))</f>
        <v/>
      </c>
      <c r="X175" s="454" t="str">
        <f>IF(E175="","",ProjAzmAtBit(F175,G175,J175,C175,M175,AJ175,AK175,N175,O175,AI175))</f>
        <v/>
      </c>
      <c r="Y175" s="623"/>
      <c r="Z175" s="625">
        <v>28.7</v>
      </c>
      <c r="AA175" s="510">
        <f t="shared" si="63"/>
        <v>90.429722375059583</v>
      </c>
      <c r="AB175" s="518" t="str">
        <f t="shared" si="64"/>
        <v/>
      </c>
      <c r="AC175" s="508"/>
      <c r="AD175" s="513"/>
      <c r="AE175" s="514"/>
      <c r="AI175" s="206">
        <f>IF(E175="","",ProjRollingMotorOut($Q$13:Q175,$M$13:M175))</f>
        <v>5.8385066364653389</v>
      </c>
      <c r="AJ175" s="451">
        <f>IF(OR(E175="",D175=""),0,ProjSlideMetersBetween(E175,D175,$R$13:$R$305,$S$13:$S$305))</f>
        <v>0</v>
      </c>
      <c r="AK175" s="451">
        <f>IF(U175="","",ProjParseTF(U175))</f>
        <v>180</v>
      </c>
      <c r="AL175" s="218" t="str">
        <f>IF(E175="","",ProjCumN(AL174,E174,F174,G174,E175,F175,G175,FALSE))</f>
        <v/>
      </c>
      <c r="AM175" s="330" t="str">
        <f>IF(E175="","",ProjCumE(AM174,E174,F174,G174,E175,F175,G175,FALSE))</f>
        <v/>
      </c>
      <c r="AN175" s="329" t="str">
        <f t="shared" si="62"/>
        <v/>
      </c>
      <c r="AO175" s="329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4">
        <f t="shared" si="53"/>
        <v>28.8100000000004</v>
      </c>
      <c r="D176" s="27">
        <v>4215.0600000000004</v>
      </c>
      <c r="E176" s="335">
        <f t="shared" si="54"/>
        <v>4198.0600000000004</v>
      </c>
      <c r="F176" s="9"/>
      <c r="G176" s="9"/>
      <c r="H176" s="336" t="str">
        <f t="shared" si="47"/>
        <v/>
      </c>
      <c r="I176" s="336" t="str">
        <f t="shared" si="61"/>
        <v xml:space="preserve">  </v>
      </c>
      <c r="J176" s="337" t="str">
        <f t="shared" si="55"/>
        <v/>
      </c>
      <c r="K176" s="338" t="str">
        <f t="shared" si="56"/>
        <v xml:space="preserve"> </v>
      </c>
      <c r="L176" s="338" t="str">
        <f t="shared" si="57"/>
        <v/>
      </c>
      <c r="M176" s="338" t="str">
        <f t="shared" si="48"/>
        <v/>
      </c>
      <c r="N176" s="339" t="str">
        <f t="shared" si="49"/>
        <v/>
      </c>
      <c r="O176" s="340" t="str">
        <f t="shared" si="50"/>
        <v/>
      </c>
      <c r="P176" s="341" t="str">
        <f t="shared" si="51"/>
        <v/>
      </c>
      <c r="Q176" s="342" t="str">
        <f t="shared" si="52"/>
        <v/>
      </c>
      <c r="R176" s="10" t="str">
        <f t="shared" si="65"/>
        <v/>
      </c>
      <c r="S176" s="336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43" t="str">
        <f>IF(E176="","",ProjIncAtBit(F176,J176,C176,M176,AJ176,AK176,AI176))</f>
        <v/>
      </c>
      <c r="X176" s="454" t="str">
        <f>IF(E176="","",ProjAzmAtBit(F176,G176,J176,C176,M176,AJ176,AK176,N176,O176,AI176))</f>
        <v/>
      </c>
      <c r="Y176" s="623"/>
      <c r="Z176" s="625">
        <v>28.81</v>
      </c>
      <c r="AA176" s="510">
        <f t="shared" si="63"/>
        <v>90.429722375059583</v>
      </c>
      <c r="AB176" s="518" t="str">
        <f t="shared" si="64"/>
        <v/>
      </c>
      <c r="AC176" s="508"/>
      <c r="AD176" s="513"/>
      <c r="AE176" s="514"/>
      <c r="AI176" s="206">
        <f>IF(E176="","",ProjRollingMotorOut($Q$13:Q176,$M$13:M176))</f>
        <v>5.8385066364653389</v>
      </c>
      <c r="AJ176" s="451">
        <f>IF(OR(E176="",D176=""),0,ProjSlideMetersBetween(E176,D176,$R$13:$R$305,$S$13:$S$305))</f>
        <v>0</v>
      </c>
      <c r="AK176" s="451">
        <f>IF(U176="","",ProjParseTF(U176))</f>
        <v>180</v>
      </c>
      <c r="AL176" s="218" t="str">
        <f>IF(E176="","",ProjCumN(AL175,E175,F175,G175,E176,F176,G176,FALSE))</f>
        <v/>
      </c>
      <c r="AM176" s="330" t="str">
        <f>IF(E176="","",ProjCumE(AM175,E175,F175,G175,E176,F176,G176,FALSE))</f>
        <v/>
      </c>
      <c r="AN176" s="329" t="str">
        <f t="shared" si="62"/>
        <v/>
      </c>
      <c r="AO176" s="329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4">
        <f t="shared" si="53"/>
        <v>28.729999999999563</v>
      </c>
      <c r="D177" s="27">
        <v>4243.79</v>
      </c>
      <c r="E177" s="335">
        <f t="shared" si="54"/>
        <v>4226.79</v>
      </c>
      <c r="F177" s="9"/>
      <c r="G177" s="9"/>
      <c r="H177" s="336" t="str">
        <f t="shared" si="47"/>
        <v/>
      </c>
      <c r="I177" s="336" t="str">
        <f t="shared" si="61"/>
        <v xml:space="preserve">  </v>
      </c>
      <c r="J177" s="337" t="str">
        <f t="shared" si="55"/>
        <v/>
      </c>
      <c r="K177" s="338" t="str">
        <f t="shared" si="56"/>
        <v xml:space="preserve"> </v>
      </c>
      <c r="L177" s="338" t="str">
        <f t="shared" si="57"/>
        <v/>
      </c>
      <c r="M177" s="338" t="str">
        <f t="shared" si="48"/>
        <v/>
      </c>
      <c r="N177" s="339" t="str">
        <f t="shared" si="49"/>
        <v/>
      </c>
      <c r="O177" s="340" t="str">
        <f t="shared" si="50"/>
        <v/>
      </c>
      <c r="P177" s="341" t="str">
        <f t="shared" si="51"/>
        <v/>
      </c>
      <c r="Q177" s="342" t="str">
        <f t="shared" si="52"/>
        <v/>
      </c>
      <c r="R177" s="10" t="str">
        <f t="shared" si="65"/>
        <v/>
      </c>
      <c r="S177" s="336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43" t="str">
        <f>IF(E177="","",ProjIncAtBit(F177,J177,C177,M177,AJ177,AK177,AI177))</f>
        <v/>
      </c>
      <c r="X177" s="454" t="str">
        <f>IF(E177="","",ProjAzmAtBit(F177,G177,J177,C177,M177,AJ177,AK177,N177,O177,AI177))</f>
        <v/>
      </c>
      <c r="Y177" s="623"/>
      <c r="Z177" s="625">
        <v>28.73</v>
      </c>
      <c r="AA177" s="510">
        <f t="shared" si="63"/>
        <v>90.429722375059583</v>
      </c>
      <c r="AB177" s="518" t="str">
        <f t="shared" si="64"/>
        <v/>
      </c>
      <c r="AC177" s="508"/>
      <c r="AD177" s="513"/>
      <c r="AE177" s="514"/>
      <c r="AI177" s="206">
        <f>IF(E177="","",ProjRollingMotorOut($Q$13:Q177,$M$13:M177))</f>
        <v>5.8385066364653389</v>
      </c>
      <c r="AJ177" s="451">
        <f>IF(OR(E177="",D177=""),0,ProjSlideMetersBetween(E177,D177,$R$13:$R$305,$S$13:$S$305))</f>
        <v>0</v>
      </c>
      <c r="AK177" s="451">
        <f>IF(U177="","",ProjParseTF(U177))</f>
        <v>140</v>
      </c>
      <c r="AL177" s="218" t="str">
        <f>IF(E177="","",ProjCumN(AL176,E176,F176,G176,E177,F177,G177,FALSE))</f>
        <v/>
      </c>
      <c r="AM177" s="330" t="str">
        <f>IF(E177="","",ProjCumE(AM176,E176,F176,G176,E177,F177,G177,FALSE))</f>
        <v/>
      </c>
      <c r="AN177" s="329" t="str">
        <f t="shared" si="62"/>
        <v/>
      </c>
      <c r="AO177" s="329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4">
        <f t="shared" si="53"/>
        <v>28.640000000000327</v>
      </c>
      <c r="D178" s="27">
        <v>4272.43</v>
      </c>
      <c r="E178" s="335">
        <f t="shared" si="54"/>
        <v>4255.43</v>
      </c>
      <c r="F178" s="9"/>
      <c r="G178" s="9"/>
      <c r="H178" s="336" t="str">
        <f t="shared" si="47"/>
        <v/>
      </c>
      <c r="I178" s="336" t="str">
        <f t="shared" si="61"/>
        <v xml:space="preserve">  </v>
      </c>
      <c r="J178" s="337" t="str">
        <f t="shared" si="55"/>
        <v/>
      </c>
      <c r="K178" s="338" t="str">
        <f t="shared" si="56"/>
        <v xml:space="preserve"> </v>
      </c>
      <c r="L178" s="338" t="str">
        <f t="shared" si="57"/>
        <v/>
      </c>
      <c r="M178" s="338" t="str">
        <f t="shared" si="48"/>
        <v/>
      </c>
      <c r="N178" s="339" t="str">
        <f t="shared" si="49"/>
        <v/>
      </c>
      <c r="O178" s="340" t="str">
        <f t="shared" si="50"/>
        <v/>
      </c>
      <c r="P178" s="341" t="str">
        <f t="shared" si="51"/>
        <v/>
      </c>
      <c r="Q178" s="342" t="str">
        <f t="shared" si="52"/>
        <v/>
      </c>
      <c r="R178" s="10" t="str">
        <f t="shared" si="65"/>
        <v/>
      </c>
      <c r="S178" s="336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43" t="str">
        <f>IF(E178="","",ProjIncAtBit(F178,J178,C178,M178,AJ178,AK178,AI178))</f>
        <v/>
      </c>
      <c r="X178" s="454" t="str">
        <f>IF(E178="","",ProjAzmAtBit(F178,G178,J178,C178,M178,AJ178,AK178,N178,O178,AI178))</f>
        <v/>
      </c>
      <c r="Y178" s="623"/>
      <c r="Z178" s="625">
        <v>28.64</v>
      </c>
      <c r="AA178" s="510">
        <f t="shared" si="63"/>
        <v>90.429722375059583</v>
      </c>
      <c r="AB178" s="518" t="str">
        <f t="shared" si="64"/>
        <v/>
      </c>
      <c r="AC178" s="508"/>
      <c r="AD178" s="513"/>
      <c r="AE178" s="514"/>
      <c r="AI178" s="206">
        <f>IF(E178="","",ProjRollingMotorOut($Q$13:Q178,$M$13:M178))</f>
        <v>5.8385066364653389</v>
      </c>
      <c r="AJ178" s="451">
        <f>IF(OR(E178="",D178=""),0,ProjSlideMetersBetween(E178,D178,$R$13:$R$305,$S$13:$S$305))</f>
        <v>0</v>
      </c>
      <c r="AK178" s="451">
        <f>IF(U178="","",ProjParseTF(U178))</f>
        <v>20</v>
      </c>
      <c r="AL178" s="218" t="str">
        <f>IF(E178="","",ProjCumN(AL177,E177,F177,G177,E178,F178,G178,FALSE))</f>
        <v/>
      </c>
      <c r="AM178" s="330" t="str">
        <f>IF(E178="","",ProjCumE(AM177,E177,F177,G177,E178,F178,G178,FALSE))</f>
        <v/>
      </c>
      <c r="AN178" s="329" t="str">
        <f t="shared" si="62"/>
        <v/>
      </c>
      <c r="AO178" s="329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4">
        <f t="shared" si="53"/>
        <v>28.779999999999745</v>
      </c>
      <c r="D179" s="27">
        <v>4301.21</v>
      </c>
      <c r="E179" s="335">
        <f t="shared" si="54"/>
        <v>4284.21</v>
      </c>
      <c r="F179" s="27"/>
      <c r="G179" s="9"/>
      <c r="H179" s="336" t="str">
        <f t="shared" si="47"/>
        <v/>
      </c>
      <c r="I179" s="336" t="str">
        <f t="shared" si="61"/>
        <v xml:space="preserve">  </v>
      </c>
      <c r="J179" s="337" t="str">
        <f t="shared" si="55"/>
        <v/>
      </c>
      <c r="K179" s="338" t="str">
        <f t="shared" si="56"/>
        <v xml:space="preserve"> </v>
      </c>
      <c r="L179" s="338" t="str">
        <f t="shared" si="57"/>
        <v/>
      </c>
      <c r="M179" s="338" t="str">
        <f t="shared" si="48"/>
        <v/>
      </c>
      <c r="N179" s="339" t="str">
        <f t="shared" si="49"/>
        <v/>
      </c>
      <c r="O179" s="340" t="str">
        <f t="shared" si="50"/>
        <v/>
      </c>
      <c r="P179" s="341" t="str">
        <f t="shared" si="51"/>
        <v/>
      </c>
      <c r="Q179" s="342" t="str">
        <f t="shared" si="52"/>
        <v/>
      </c>
      <c r="R179" s="10" t="str">
        <f t="shared" si="65"/>
        <v/>
      </c>
      <c r="S179" s="336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3" t="str">
        <f>IF(E179="","",ProjIncAtBit(F179,J179,C179,M179,AJ179,AK179,AI179))</f>
        <v/>
      </c>
      <c r="X179" s="454" t="str">
        <f>IF(E179="","",ProjAzmAtBit(F179,G179,J179,C179,M179,AJ179,AK179,N179,O179,AI179))</f>
        <v/>
      </c>
      <c r="Y179" s="623"/>
      <c r="Z179" s="625">
        <v>28.78</v>
      </c>
      <c r="AA179" s="510">
        <f t="shared" si="63"/>
        <v>90.572967344857148</v>
      </c>
      <c r="AB179" s="518" t="str">
        <f t="shared" si="64"/>
        <v/>
      </c>
      <c r="AC179" s="508"/>
      <c r="AD179" s="513"/>
      <c r="AE179" s="514"/>
      <c r="AI179" s="206">
        <f>IF(E179="","",ProjRollingMotorOut($Q$13:Q179,$M$13:M179))</f>
        <v>5.8385066364653389</v>
      </c>
      <c r="AJ179" s="451">
        <f>IF(OR(E179="",D179=""),0,ProjSlideMetersBetween(E179,D179,$R$13:$R$305,$S$13:$S$305))</f>
        <v>0</v>
      </c>
      <c r="AK179" s="451" t="str">
        <f>IF(U179="","",ProjParseTF(U179))</f>
        <v/>
      </c>
      <c r="AL179" s="218" t="str">
        <f>IF(E179="","",ProjCumN(AL178,E178,F178,G178,E179,F179,G179,FALSE))</f>
        <v/>
      </c>
      <c r="AM179" s="330" t="str">
        <f>IF(E179="","",ProjCumE(AM178,E178,F178,G178,E179,F179,G179,FALSE))</f>
        <v/>
      </c>
      <c r="AN179" s="329" t="str">
        <f t="shared" si="62"/>
        <v/>
      </c>
      <c r="AO179" s="329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4">
        <f t="shared" si="53"/>
        <v>28.760000000000218</v>
      </c>
      <c r="D180" s="27">
        <v>4329.97</v>
      </c>
      <c r="E180" s="335">
        <f t="shared" si="54"/>
        <v>4312.97</v>
      </c>
      <c r="F180" s="9"/>
      <c r="G180" s="9"/>
      <c r="H180" s="336" t="str">
        <f t="shared" si="47"/>
        <v/>
      </c>
      <c r="I180" s="336" t="str">
        <f t="shared" si="61"/>
        <v xml:space="preserve">  </v>
      </c>
      <c r="J180" s="337" t="str">
        <f t="shared" si="55"/>
        <v/>
      </c>
      <c r="K180" s="338" t="str">
        <f t="shared" si="56"/>
        <v xml:space="preserve"> </v>
      </c>
      <c r="L180" s="338" t="str">
        <f t="shared" si="57"/>
        <v/>
      </c>
      <c r="M180" s="338" t="str">
        <f t="shared" si="48"/>
        <v/>
      </c>
      <c r="N180" s="339" t="str">
        <f t="shared" si="49"/>
        <v/>
      </c>
      <c r="O180" s="340" t="str">
        <f t="shared" si="50"/>
        <v/>
      </c>
      <c r="P180" s="341" t="str">
        <f t="shared" si="51"/>
        <v/>
      </c>
      <c r="Q180" s="342" t="str">
        <f t="shared" si="52"/>
        <v/>
      </c>
      <c r="R180" s="10" t="str">
        <f t="shared" si="65"/>
        <v/>
      </c>
      <c r="S180" s="336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3" t="str">
        <f>IF(E180="","",ProjIncAtBit(F180,J180,C180,M180,AJ180,AK180,AI180))</f>
        <v/>
      </c>
      <c r="X180" s="454" t="str">
        <f>IF(E180="","",ProjAzmAtBit(F180,G180,J180,C180,M180,AJ180,AK180,N180,O180,AI180))</f>
        <v/>
      </c>
      <c r="Y180" s="623"/>
      <c r="Z180" s="625">
        <v>28.76</v>
      </c>
      <c r="AA180" s="510">
        <f t="shared" si="63"/>
        <v>90.572967344857148</v>
      </c>
      <c r="AB180" s="518" t="str">
        <f t="shared" si="64"/>
        <v/>
      </c>
      <c r="AC180" s="508"/>
      <c r="AD180" s="513"/>
      <c r="AE180" s="514"/>
      <c r="AI180" s="206">
        <f>IF(E180="","",ProjRollingMotorOut($Q$13:Q180,$M$13:M180))</f>
        <v>5.8385066364653389</v>
      </c>
      <c r="AJ180" s="451">
        <f>IF(OR(E180="",D180=""),0,ProjSlideMetersBetween(E180,D180,$R$13:$R$305,$S$13:$S$305))</f>
        <v>0</v>
      </c>
      <c r="AK180" s="451" t="str">
        <f>IF(U180="","",ProjParseTF(U180))</f>
        <v/>
      </c>
      <c r="AL180" s="218" t="str">
        <f>IF(E180="","",ProjCumN(AL179,E179,F179,G179,E180,F180,G180,FALSE))</f>
        <v/>
      </c>
      <c r="AM180" s="330" t="str">
        <f>IF(E180="","",ProjCumE(AM179,E179,F179,G179,E180,F180,G180,FALSE))</f>
        <v/>
      </c>
      <c r="AN180" s="329" t="str">
        <f t="shared" si="62"/>
        <v/>
      </c>
      <c r="AO180" s="329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4">
        <f t="shared" si="53"/>
        <v>28.829999999999927</v>
      </c>
      <c r="D181" s="27">
        <v>4358.8</v>
      </c>
      <c r="E181" s="335">
        <f t="shared" si="54"/>
        <v>4341.8</v>
      </c>
      <c r="F181" s="9"/>
      <c r="G181" s="9"/>
      <c r="H181" s="336" t="str">
        <f t="shared" si="47"/>
        <v/>
      </c>
      <c r="I181" s="336" t="str">
        <f t="shared" si="61"/>
        <v xml:space="preserve">  </v>
      </c>
      <c r="J181" s="337" t="str">
        <f t="shared" si="55"/>
        <v/>
      </c>
      <c r="K181" s="338" t="str">
        <f t="shared" si="56"/>
        <v xml:space="preserve"> </v>
      </c>
      <c r="L181" s="338" t="str">
        <f t="shared" si="57"/>
        <v/>
      </c>
      <c r="M181" s="338" t="str">
        <f t="shared" si="48"/>
        <v/>
      </c>
      <c r="N181" s="339" t="str">
        <f t="shared" si="49"/>
        <v/>
      </c>
      <c r="O181" s="340" t="str">
        <f t="shared" si="50"/>
        <v/>
      </c>
      <c r="P181" s="341" t="str">
        <f t="shared" si="51"/>
        <v/>
      </c>
      <c r="Q181" s="342" t="str">
        <f t="shared" si="52"/>
        <v/>
      </c>
      <c r="R181" s="10" t="str">
        <f t="shared" si="65"/>
        <v/>
      </c>
      <c r="S181" s="336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3" t="str">
        <f>IF(E181="","",ProjIncAtBit(F181,J181,C181,M181,AJ181,AK181,AI181))</f>
        <v/>
      </c>
      <c r="X181" s="454" t="str">
        <f>IF(E181="","",ProjAzmAtBit(F181,G181,J181,C181,M181,AJ181,AK181,N181,O181,AI181))</f>
        <v/>
      </c>
      <c r="Y181" s="623"/>
      <c r="Z181" s="625">
        <v>28.83</v>
      </c>
      <c r="AA181" s="510">
        <f t="shared" si="63"/>
        <v>90.572967344857148</v>
      </c>
      <c r="AB181" s="518" t="str">
        <f t="shared" si="64"/>
        <v/>
      </c>
      <c r="AC181" s="508"/>
      <c r="AD181" s="513"/>
      <c r="AE181" s="514"/>
      <c r="AI181" s="206">
        <f>IF(E181="","",ProjRollingMotorOut($Q$13:Q181,$M$13:M181))</f>
        <v>5.8385066364653389</v>
      </c>
      <c r="AJ181" s="451">
        <f>IF(OR(E181="",D181=""),0,ProjSlideMetersBetween(E181,D181,$R$13:$R$305,$S$13:$S$305))</f>
        <v>0</v>
      </c>
      <c r="AK181" s="451" t="str">
        <f>IF(U181="","",ProjParseTF(U181))</f>
        <v/>
      </c>
      <c r="AL181" s="218" t="str">
        <f>IF(E181="","",ProjCumN(AL180,E180,F180,G180,E181,F181,G181,FALSE))</f>
        <v/>
      </c>
      <c r="AM181" s="330" t="str">
        <f>IF(E181="","",ProjCumE(AM180,E180,F180,G180,E181,F181,G181,FALSE))</f>
        <v/>
      </c>
      <c r="AN181" s="329" t="str">
        <f t="shared" si="62"/>
        <v/>
      </c>
      <c r="AO181" s="329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4">
        <f t="shared" si="53"/>
        <v>28.819999999999709</v>
      </c>
      <c r="D182" s="27">
        <v>4387.62</v>
      </c>
      <c r="E182" s="335">
        <f t="shared" si="54"/>
        <v>4370.62</v>
      </c>
      <c r="F182" s="9"/>
      <c r="G182" s="9"/>
      <c r="H182" s="336" t="str">
        <f t="shared" si="47"/>
        <v/>
      </c>
      <c r="I182" s="336" t="str">
        <f t="shared" si="61"/>
        <v xml:space="preserve">  </v>
      </c>
      <c r="J182" s="337" t="str">
        <f t="shared" si="55"/>
        <v/>
      </c>
      <c r="K182" s="338" t="str">
        <f t="shared" si="56"/>
        <v xml:space="preserve"> </v>
      </c>
      <c r="L182" s="338" t="str">
        <f t="shared" si="57"/>
        <v/>
      </c>
      <c r="M182" s="338" t="str">
        <f t="shared" si="48"/>
        <v/>
      </c>
      <c r="N182" s="339" t="str">
        <f t="shared" si="49"/>
        <v/>
      </c>
      <c r="O182" s="340" t="str">
        <f t="shared" si="50"/>
        <v/>
      </c>
      <c r="P182" s="341" t="str">
        <f t="shared" si="51"/>
        <v/>
      </c>
      <c r="Q182" s="342" t="str">
        <f t="shared" si="52"/>
        <v/>
      </c>
      <c r="R182" s="10" t="str">
        <f t="shared" si="65"/>
        <v/>
      </c>
      <c r="S182" s="336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3" t="str">
        <f>IF(E182="","",ProjIncAtBit(F182,J182,C182,M182,AJ182,AK182,AI182))</f>
        <v/>
      </c>
      <c r="X182" s="454" t="str">
        <f>IF(E182="","",ProjAzmAtBit(F182,G182,J182,C182,M182,AJ182,AK182,N182,O182,AI182))</f>
        <v/>
      </c>
      <c r="Y182" s="623"/>
      <c r="Z182" s="625">
        <v>28.82</v>
      </c>
      <c r="AA182" s="510">
        <f t="shared" si="63"/>
        <v>90.572967344857148</v>
      </c>
      <c r="AB182" s="518" t="str">
        <f t="shared" si="64"/>
        <v/>
      </c>
      <c r="AC182" s="508"/>
      <c r="AD182" s="513"/>
      <c r="AE182" s="514"/>
      <c r="AI182" s="206">
        <f>IF(E182="","",ProjRollingMotorOut($Q$13:Q182,$M$13:M182))</f>
        <v>5.8385066364653389</v>
      </c>
      <c r="AJ182" s="451">
        <f>IF(OR(E182="",D182=""),0,ProjSlideMetersBetween(E182,D182,$R$13:$R$305,$S$13:$S$305))</f>
        <v>0</v>
      </c>
      <c r="AK182" s="451" t="str">
        <f>IF(U182="","",ProjParseTF(U182))</f>
        <v/>
      </c>
      <c r="AL182" s="218" t="str">
        <f>IF(E182="","",ProjCumN(AL181,E181,F181,G181,E182,F182,G182,FALSE))</f>
        <v/>
      </c>
      <c r="AM182" s="330" t="str">
        <f>IF(E182="","",ProjCumE(AM181,E181,F181,G181,E182,F182,G182,FALSE))</f>
        <v/>
      </c>
      <c r="AN182" s="329" t="str">
        <f t="shared" si="62"/>
        <v/>
      </c>
      <c r="AO182" s="329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4">
        <f t="shared" si="53"/>
        <v>28.75</v>
      </c>
      <c r="D183" s="27">
        <v>4416.37</v>
      </c>
      <c r="E183" s="335">
        <f t="shared" si="54"/>
        <v>4399.37</v>
      </c>
      <c r="F183" s="9"/>
      <c r="G183" s="9"/>
      <c r="H183" s="336" t="str">
        <f t="shared" si="47"/>
        <v/>
      </c>
      <c r="I183" s="336" t="str">
        <f t="shared" si="61"/>
        <v xml:space="preserve">  </v>
      </c>
      <c r="J183" s="337" t="str">
        <f t="shared" si="55"/>
        <v/>
      </c>
      <c r="K183" s="338" t="str">
        <f t="shared" si="56"/>
        <v xml:space="preserve"> </v>
      </c>
      <c r="L183" s="338" t="str">
        <f t="shared" si="57"/>
        <v/>
      </c>
      <c r="M183" s="338" t="str">
        <f t="shared" si="48"/>
        <v/>
      </c>
      <c r="N183" s="339" t="str">
        <f t="shared" si="49"/>
        <v/>
      </c>
      <c r="O183" s="340" t="str">
        <f t="shared" si="50"/>
        <v/>
      </c>
      <c r="P183" s="341" t="str">
        <f t="shared" si="51"/>
        <v/>
      </c>
      <c r="Q183" s="342" t="str">
        <f t="shared" si="52"/>
        <v/>
      </c>
      <c r="R183" s="10" t="str">
        <f t="shared" si="65"/>
        <v/>
      </c>
      <c r="S183" s="336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3" t="str">
        <f>IF(E183="","",ProjIncAtBit(F183,J183,C183,M183,AJ183,AK183,AI183))</f>
        <v/>
      </c>
      <c r="X183" s="454" t="str">
        <f>IF(E183="","",ProjAzmAtBit(F183,G183,J183,C183,M183,AJ183,AK183,N183,O183,AI183))</f>
        <v/>
      </c>
      <c r="Y183" s="623"/>
      <c r="Z183" s="625">
        <v>28.75</v>
      </c>
      <c r="AA183" s="510">
        <f t="shared" si="63"/>
        <v>90.572967344857148</v>
      </c>
      <c r="AB183" s="518" t="str">
        <f t="shared" si="64"/>
        <v/>
      </c>
      <c r="AC183" s="508"/>
      <c r="AD183" s="513"/>
      <c r="AE183" s="514"/>
      <c r="AI183" s="206">
        <f>IF(E183="","",ProjRollingMotorOut($Q$13:Q183,$M$13:M183))</f>
        <v>5.8385066364653389</v>
      </c>
      <c r="AJ183" s="451">
        <f>IF(OR(E183="",D183=""),0,ProjSlideMetersBetween(E183,D183,$R$13:$R$305,$S$13:$S$305))</f>
        <v>0</v>
      </c>
      <c r="AK183" s="451" t="str">
        <f>IF(U183="","",ProjParseTF(U183))</f>
        <v/>
      </c>
      <c r="AL183" s="218" t="str">
        <f>IF(E183="","",ProjCumN(AL182,E182,F182,G182,E183,F183,G183,FALSE))</f>
        <v/>
      </c>
      <c r="AM183" s="330" t="str">
        <f>IF(E183="","",ProjCumE(AM182,E182,F182,G182,E183,F183,G183,FALSE))</f>
        <v/>
      </c>
      <c r="AN183" s="329" t="str">
        <f t="shared" si="62"/>
        <v/>
      </c>
      <c r="AO183" s="329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4">
        <f t="shared" si="53"/>
        <v>28.869999999999891</v>
      </c>
      <c r="D184" s="27">
        <v>4445.24</v>
      </c>
      <c r="E184" s="335">
        <f t="shared" si="54"/>
        <v>4428.24</v>
      </c>
      <c r="F184" s="9"/>
      <c r="G184" s="9"/>
      <c r="H184" s="336" t="str">
        <f t="shared" si="47"/>
        <v/>
      </c>
      <c r="I184" s="336" t="str">
        <f t="shared" si="61"/>
        <v xml:space="preserve">  </v>
      </c>
      <c r="J184" s="337" t="str">
        <f t="shared" si="55"/>
        <v/>
      </c>
      <c r="K184" s="338" t="str">
        <f t="shared" si="56"/>
        <v xml:space="preserve"> </v>
      </c>
      <c r="L184" s="338" t="str">
        <f t="shared" si="57"/>
        <v/>
      </c>
      <c r="M184" s="338" t="str">
        <f t="shared" si="48"/>
        <v/>
      </c>
      <c r="N184" s="339" t="str">
        <f t="shared" si="49"/>
        <v/>
      </c>
      <c r="O184" s="340" t="str">
        <f t="shared" si="50"/>
        <v/>
      </c>
      <c r="P184" s="341" t="str">
        <f t="shared" si="51"/>
        <v/>
      </c>
      <c r="Q184" s="342" t="str">
        <f t="shared" si="52"/>
        <v/>
      </c>
      <c r="R184" s="10" t="str">
        <f t="shared" si="65"/>
        <v/>
      </c>
      <c r="S184" s="336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43" t="str">
        <f>IF(E184="","",ProjIncAtBit(F184,J184,C184,M184,AJ184,AK184,AI184))</f>
        <v/>
      </c>
      <c r="X184" s="454" t="str">
        <f>IF(E184="","",ProjAzmAtBit(F184,G184,J184,C184,M184,AJ184,AK184,N184,O184,AI184))</f>
        <v/>
      </c>
      <c r="Y184" s="623"/>
      <c r="Z184" s="625">
        <v>28.87</v>
      </c>
      <c r="AA184" s="510">
        <f t="shared" si="63"/>
        <v>90.572967344857148</v>
      </c>
      <c r="AB184" s="518" t="str">
        <f t="shared" si="64"/>
        <v/>
      </c>
      <c r="AC184" s="508"/>
      <c r="AD184" s="513"/>
      <c r="AE184" s="514"/>
      <c r="AI184" s="206">
        <f>IF(E184="","",ProjRollingMotorOut($Q$13:Q184,$M$13:M184))</f>
        <v>5.8385066364653389</v>
      </c>
      <c r="AJ184" s="451">
        <f>IF(OR(E184="",D184=""),0,ProjSlideMetersBetween(E184,D184,$R$13:$R$305,$S$13:$S$305))</f>
        <v>0</v>
      </c>
      <c r="AK184" s="451">
        <f>IF(U184="","",ProjParseTF(U184))</f>
        <v>70</v>
      </c>
      <c r="AL184" s="218" t="str">
        <f>IF(E184="","",ProjCumN(AL183,E183,F183,G183,E184,F184,G184,FALSE))</f>
        <v/>
      </c>
      <c r="AM184" s="330" t="str">
        <f>IF(E184="","",ProjCumE(AM183,E183,F183,G183,E184,F184,G184,FALSE))</f>
        <v/>
      </c>
      <c r="AN184" s="329" t="str">
        <f t="shared" si="62"/>
        <v/>
      </c>
      <c r="AO184" s="329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4">
        <f t="shared" si="53"/>
        <v>28.730000000000473</v>
      </c>
      <c r="D185" s="27">
        <v>4473.97</v>
      </c>
      <c r="E185" s="335">
        <f t="shared" si="54"/>
        <v>4456.97</v>
      </c>
      <c r="F185" s="9"/>
      <c r="G185" s="9"/>
      <c r="H185" s="336" t="str">
        <f t="shared" si="47"/>
        <v/>
      </c>
      <c r="I185" s="336" t="str">
        <f t="shared" si="61"/>
        <v xml:space="preserve">  </v>
      </c>
      <c r="J185" s="337" t="str">
        <f t="shared" si="55"/>
        <v/>
      </c>
      <c r="K185" s="338" t="str">
        <f t="shared" si="56"/>
        <v xml:space="preserve"> </v>
      </c>
      <c r="L185" s="338" t="str">
        <f t="shared" si="57"/>
        <v/>
      </c>
      <c r="M185" s="338" t="str">
        <f t="shared" si="48"/>
        <v/>
      </c>
      <c r="N185" s="339" t="str">
        <f t="shared" si="49"/>
        <v/>
      </c>
      <c r="O185" s="340" t="str">
        <f t="shared" si="50"/>
        <v/>
      </c>
      <c r="P185" s="341" t="str">
        <f t="shared" si="51"/>
        <v/>
      </c>
      <c r="Q185" s="342" t="str">
        <f t="shared" si="52"/>
        <v/>
      </c>
      <c r="R185" s="10" t="str">
        <f t="shared" si="65"/>
        <v/>
      </c>
      <c r="S185" s="336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3" t="str">
        <f>IF(E185="","",ProjIncAtBit(F185,J185,C185,M185,AJ185,AK185,AI185))</f>
        <v/>
      </c>
      <c r="X185" s="454" t="str">
        <f>IF(E185="","",ProjAzmAtBit(F185,G185,J185,C185,M185,AJ185,AK185,N185,O185,AI185))</f>
        <v/>
      </c>
      <c r="Y185" s="623"/>
      <c r="Z185" s="625">
        <v>28.73</v>
      </c>
      <c r="AA185" s="510">
        <f t="shared" si="63"/>
        <v>90.572967344857148</v>
      </c>
      <c r="AB185" s="518" t="str">
        <f t="shared" si="64"/>
        <v/>
      </c>
      <c r="AC185" s="508"/>
      <c r="AD185" s="513"/>
      <c r="AE185" s="514"/>
      <c r="AI185" s="206">
        <f>IF(E185="","",ProjRollingMotorOut($Q$13:Q185,$M$13:M185))</f>
        <v>5.8385066364653389</v>
      </c>
      <c r="AJ185" s="451">
        <f>IF(OR(E185="",D185=""),0,ProjSlideMetersBetween(E185,D185,$R$13:$R$305,$S$13:$S$305))</f>
        <v>0</v>
      </c>
      <c r="AK185" s="451" t="str">
        <f>IF(U185="","",ProjParseTF(U185))</f>
        <v/>
      </c>
      <c r="AL185" s="218" t="str">
        <f>IF(E185="","",ProjCumN(AL184,E184,F184,G184,E185,F185,G185,FALSE))</f>
        <v/>
      </c>
      <c r="AM185" s="330" t="str">
        <f>IF(E185="","",ProjCumE(AM184,E184,F184,G184,E185,F185,G185,FALSE))</f>
        <v/>
      </c>
      <c r="AN185" s="329" t="str">
        <f t="shared" si="62"/>
        <v/>
      </c>
      <c r="AO185" s="329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4">
        <f t="shared" si="53"/>
        <v>28.809999999999491</v>
      </c>
      <c r="D186" s="27">
        <v>4502.78</v>
      </c>
      <c r="E186" s="335">
        <f t="shared" si="54"/>
        <v>4485.78</v>
      </c>
      <c r="F186" s="9"/>
      <c r="G186" s="9"/>
      <c r="H186" s="336" t="str">
        <f t="shared" si="47"/>
        <v/>
      </c>
      <c r="I186" s="336" t="str">
        <f t="shared" si="61"/>
        <v xml:space="preserve">  </v>
      </c>
      <c r="J186" s="337" t="str">
        <f t="shared" si="55"/>
        <v/>
      </c>
      <c r="K186" s="338" t="str">
        <f t="shared" si="56"/>
        <v xml:space="preserve"> </v>
      </c>
      <c r="L186" s="338" t="str">
        <f t="shared" si="57"/>
        <v/>
      </c>
      <c r="M186" s="338" t="str">
        <f t="shared" si="48"/>
        <v/>
      </c>
      <c r="N186" s="339" t="str">
        <f t="shared" si="49"/>
        <v/>
      </c>
      <c r="O186" s="340" t="str">
        <f t="shared" si="50"/>
        <v/>
      </c>
      <c r="P186" s="341" t="str">
        <f t="shared" si="51"/>
        <v/>
      </c>
      <c r="Q186" s="342" t="str">
        <f t="shared" si="52"/>
        <v/>
      </c>
      <c r="R186" s="10" t="str">
        <f t="shared" si="65"/>
        <v/>
      </c>
      <c r="S186" s="336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43" t="str">
        <f>IF(E186="","",ProjIncAtBit(F186,J186,C186,M186,AJ186,AK186,AI186))</f>
        <v/>
      </c>
      <c r="X186" s="454" t="str">
        <f>IF(E186="","",ProjAzmAtBit(F186,G186,J186,C186,M186,AJ186,AK186,N186,O186,AI186))</f>
        <v/>
      </c>
      <c r="Y186" s="623"/>
      <c r="Z186" s="625">
        <v>28.81</v>
      </c>
      <c r="AA186" s="510">
        <f t="shared" si="63"/>
        <v>90.429722375059583</v>
      </c>
      <c r="AB186" s="518" t="str">
        <f t="shared" si="64"/>
        <v/>
      </c>
      <c r="AC186" s="508"/>
      <c r="AD186" s="513"/>
      <c r="AE186" s="514"/>
      <c r="AI186" s="206">
        <f>IF(E186="","",ProjRollingMotorOut($Q$13:Q186,$M$13:M186))</f>
        <v>5.8385066364653389</v>
      </c>
      <c r="AJ186" s="451">
        <f>IF(OR(E186="",D186=""),0,ProjSlideMetersBetween(E186,D186,$R$13:$R$305,$S$13:$S$305))</f>
        <v>0</v>
      </c>
      <c r="AK186" s="451">
        <f>IF(U186="","",ProjParseTF(U186))</f>
        <v>160</v>
      </c>
      <c r="AL186" s="218" t="str">
        <f>IF(E186="","",ProjCumN(AL185,E185,F185,G185,E186,F186,G186,FALSE))</f>
        <v/>
      </c>
      <c r="AM186" s="330" t="str">
        <f>IF(E186="","",ProjCumE(AM185,E185,F185,G185,E186,F186,G186,FALSE))</f>
        <v/>
      </c>
      <c r="AN186" s="329" t="str">
        <f t="shared" si="62"/>
        <v/>
      </c>
      <c r="AO186" s="329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4">
        <f t="shared" si="53"/>
        <v>28.770000000000437</v>
      </c>
      <c r="D187" s="27">
        <v>4531.55</v>
      </c>
      <c r="E187" s="335">
        <f t="shared" si="54"/>
        <v>4514.55</v>
      </c>
      <c r="F187" s="9"/>
      <c r="G187" s="9"/>
      <c r="H187" s="336" t="str">
        <f t="shared" si="47"/>
        <v/>
      </c>
      <c r="I187" s="336" t="str">
        <f t="shared" si="61"/>
        <v xml:space="preserve">  </v>
      </c>
      <c r="J187" s="337" t="str">
        <f t="shared" si="55"/>
        <v/>
      </c>
      <c r="K187" s="338" t="str">
        <f t="shared" si="56"/>
        <v xml:space="preserve"> </v>
      </c>
      <c r="L187" s="338" t="str">
        <f t="shared" si="57"/>
        <v/>
      </c>
      <c r="M187" s="338" t="str">
        <f t="shared" si="48"/>
        <v/>
      </c>
      <c r="N187" s="339" t="str">
        <f t="shared" si="49"/>
        <v/>
      </c>
      <c r="O187" s="340" t="str">
        <f t="shared" si="50"/>
        <v/>
      </c>
      <c r="P187" s="341" t="str">
        <f t="shared" si="51"/>
        <v/>
      </c>
      <c r="Q187" s="342" t="str">
        <f t="shared" si="52"/>
        <v/>
      </c>
      <c r="R187" s="10" t="str">
        <f t="shared" si="65"/>
        <v/>
      </c>
      <c r="S187" s="336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43" t="str">
        <f>IF(E187="","",ProjIncAtBit(F187,J187,C187,M187,AJ187,AK187,AI187))</f>
        <v/>
      </c>
      <c r="X187" s="454" t="str">
        <f>IF(E187="","",ProjAzmAtBit(F187,G187,J187,C187,M187,AJ187,AK187,N187,O187,AI187))</f>
        <v/>
      </c>
      <c r="Y187" s="623"/>
      <c r="Z187" s="625">
        <v>28.77</v>
      </c>
      <c r="AA187" s="510">
        <f t="shared" si="63"/>
        <v>90.429722375059583</v>
      </c>
      <c r="AB187" s="518" t="str">
        <f t="shared" si="64"/>
        <v/>
      </c>
      <c r="AC187" s="508"/>
      <c r="AD187" s="513"/>
      <c r="AE187" s="514"/>
      <c r="AI187" s="206">
        <f>IF(E187="","",ProjRollingMotorOut($Q$13:Q187,$M$13:M187))</f>
        <v>5.8385066364653389</v>
      </c>
      <c r="AJ187" s="451">
        <f>IF(OR(E187="",D187=""),0,ProjSlideMetersBetween(E187,D187,$R$13:$R$305,$S$13:$S$305))</f>
        <v>0</v>
      </c>
      <c r="AK187" s="451">
        <f>IF(U187="","",ProjParseTF(U187))</f>
        <v>160</v>
      </c>
      <c r="AL187" s="218" t="str">
        <f>IF(E187="","",ProjCumN(AL186,E186,F186,G186,E187,F187,G187,FALSE))</f>
        <v/>
      </c>
      <c r="AM187" s="330" t="str">
        <f>IF(E187="","",ProjCumE(AM186,E186,F186,G186,E187,F187,G187,FALSE))</f>
        <v/>
      </c>
      <c r="AN187" s="329" t="str">
        <f t="shared" si="62"/>
        <v/>
      </c>
      <c r="AO187" s="329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4">
        <f t="shared" si="53"/>
        <v>28.840000000000146</v>
      </c>
      <c r="D188" s="27">
        <v>4560.3900000000003</v>
      </c>
      <c r="E188" s="335">
        <f t="shared" si="54"/>
        <v>4543.3900000000003</v>
      </c>
      <c r="F188" s="9"/>
      <c r="G188" s="9"/>
      <c r="H188" s="336" t="str">
        <f t="shared" si="47"/>
        <v/>
      </c>
      <c r="I188" s="336" t="str">
        <f t="shared" si="61"/>
        <v xml:space="preserve">  </v>
      </c>
      <c r="J188" s="337" t="str">
        <f t="shared" si="55"/>
        <v/>
      </c>
      <c r="K188" s="338" t="str">
        <f t="shared" si="56"/>
        <v xml:space="preserve"> </v>
      </c>
      <c r="L188" s="338" t="str">
        <f t="shared" si="57"/>
        <v/>
      </c>
      <c r="M188" s="338" t="str">
        <f t="shared" si="48"/>
        <v/>
      </c>
      <c r="N188" s="339" t="str">
        <f t="shared" si="49"/>
        <v/>
      </c>
      <c r="O188" s="340" t="str">
        <f t="shared" si="50"/>
        <v/>
      </c>
      <c r="P188" s="341" t="str">
        <f t="shared" si="51"/>
        <v/>
      </c>
      <c r="Q188" s="342" t="str">
        <f t="shared" si="52"/>
        <v/>
      </c>
      <c r="R188" s="10" t="str">
        <f t="shared" si="65"/>
        <v/>
      </c>
      <c r="S188" s="336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3" t="str">
        <f>IF(E188="","",ProjIncAtBit(F188,J188,C188,M188,AJ188,AK188,AI188))</f>
        <v/>
      </c>
      <c r="X188" s="454" t="str">
        <f>IF(E188="","",ProjAzmAtBit(F188,G188,J188,C188,M188,AJ188,AK188,N188,O188,AI188))</f>
        <v/>
      </c>
      <c r="Y188" s="623"/>
      <c r="Z188" s="625">
        <v>28.84</v>
      </c>
      <c r="AA188" s="510">
        <f t="shared" si="63"/>
        <v>90.429722375059583</v>
      </c>
      <c r="AB188" s="518" t="str">
        <f t="shared" si="64"/>
        <v/>
      </c>
      <c r="AC188" s="508"/>
      <c r="AD188" s="513"/>
      <c r="AE188" s="514"/>
      <c r="AI188" s="206">
        <f>IF(E188="","",ProjRollingMotorOut($Q$13:Q188,$M$13:M188))</f>
        <v>5.8385066364653389</v>
      </c>
      <c r="AJ188" s="451">
        <f>IF(OR(E188="",D188=""),0,ProjSlideMetersBetween(E188,D188,$R$13:$R$305,$S$13:$S$305))</f>
        <v>0</v>
      </c>
      <c r="AK188" s="451" t="str">
        <f>IF(U188="","",ProjParseTF(U188))</f>
        <v/>
      </c>
      <c r="AL188" s="218" t="str">
        <f>IF(E188="","",ProjCumN(AL187,E187,F187,G187,E188,F188,G188,FALSE))</f>
        <v/>
      </c>
      <c r="AM188" s="330" t="str">
        <f>IF(E188="","",ProjCumE(AM187,E187,F187,G187,E188,F188,G188,FALSE))</f>
        <v/>
      </c>
      <c r="AN188" s="329" t="str">
        <f t="shared" si="62"/>
        <v/>
      </c>
      <c r="AO188" s="329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4">
        <f t="shared" si="53"/>
        <v>28.909999999999854</v>
      </c>
      <c r="D189" s="27">
        <v>4589.3</v>
      </c>
      <c r="E189" s="335">
        <f t="shared" si="54"/>
        <v>4572.3</v>
      </c>
      <c r="F189" s="9"/>
      <c r="G189" s="9"/>
      <c r="H189" s="336" t="str">
        <f t="shared" si="47"/>
        <v/>
      </c>
      <c r="I189" s="336" t="str">
        <f t="shared" si="61"/>
        <v xml:space="preserve">  </v>
      </c>
      <c r="J189" s="337" t="str">
        <f t="shared" si="55"/>
        <v/>
      </c>
      <c r="K189" s="338" t="str">
        <f t="shared" si="56"/>
        <v xml:space="preserve"> </v>
      </c>
      <c r="L189" s="338" t="str">
        <f t="shared" si="57"/>
        <v/>
      </c>
      <c r="M189" s="338" t="str">
        <f t="shared" si="48"/>
        <v/>
      </c>
      <c r="N189" s="339" t="str">
        <f t="shared" si="49"/>
        <v/>
      </c>
      <c r="O189" s="340" t="str">
        <f t="shared" si="50"/>
        <v/>
      </c>
      <c r="P189" s="341" t="str">
        <f t="shared" si="51"/>
        <v/>
      </c>
      <c r="Q189" s="342" t="str">
        <f t="shared" si="52"/>
        <v/>
      </c>
      <c r="R189" s="10" t="str">
        <f t="shared" si="65"/>
        <v/>
      </c>
      <c r="S189" s="336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3" t="str">
        <f>IF(E189="","",ProjIncAtBit(F189,J189,C189,M189,AJ189,AK189,AI189))</f>
        <v/>
      </c>
      <c r="X189" s="454" t="str">
        <f>IF(E189="","",ProjAzmAtBit(F189,G189,J189,C189,M189,AJ189,AK189,N189,O189,AI189))</f>
        <v/>
      </c>
      <c r="Y189" s="623"/>
      <c r="Z189" s="625">
        <v>28.91</v>
      </c>
      <c r="AA189" s="510">
        <f t="shared" si="63"/>
        <v>90.429722375059583</v>
      </c>
      <c r="AB189" s="518" t="str">
        <f t="shared" si="64"/>
        <v/>
      </c>
      <c r="AC189" s="508"/>
      <c r="AD189" s="513"/>
      <c r="AE189" s="514"/>
      <c r="AI189" s="206">
        <f>IF(E189="","",ProjRollingMotorOut($Q$13:Q189,$M$13:M189))</f>
        <v>5.8385066364653389</v>
      </c>
      <c r="AJ189" s="451">
        <f>IF(OR(E189="",D189=""),0,ProjSlideMetersBetween(E189,D189,$R$13:$R$305,$S$13:$S$305))</f>
        <v>0</v>
      </c>
      <c r="AK189" s="451" t="str">
        <f>IF(U189="","",ProjParseTF(U189))</f>
        <v/>
      </c>
      <c r="AL189" s="218" t="str">
        <f>IF(E189="","",ProjCumN(AL188,E188,F188,G188,E189,F189,G189,FALSE))</f>
        <v/>
      </c>
      <c r="AM189" s="330" t="str">
        <f>IF(E189="","",ProjCumE(AM188,E188,F188,G188,E189,F189,G189,FALSE))</f>
        <v/>
      </c>
      <c r="AN189" s="329" t="str">
        <f t="shared" si="62"/>
        <v/>
      </c>
      <c r="AO189" s="329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4">
        <f t="shared" si="53"/>
        <v>28.800000000000182</v>
      </c>
      <c r="D190" s="27">
        <v>4618.1000000000004</v>
      </c>
      <c r="E190" s="335">
        <f t="shared" si="54"/>
        <v>4601.1000000000004</v>
      </c>
      <c r="F190" s="9"/>
      <c r="G190" s="9"/>
      <c r="H190" s="336" t="str">
        <f t="shared" si="47"/>
        <v/>
      </c>
      <c r="I190" s="336" t="str">
        <f t="shared" si="61"/>
        <v xml:space="preserve">  </v>
      </c>
      <c r="J190" s="337" t="str">
        <f t="shared" si="55"/>
        <v/>
      </c>
      <c r="K190" s="338" t="str">
        <f t="shared" si="56"/>
        <v xml:space="preserve"> </v>
      </c>
      <c r="L190" s="338" t="str">
        <f t="shared" si="57"/>
        <v/>
      </c>
      <c r="M190" s="338" t="str">
        <f t="shared" si="48"/>
        <v/>
      </c>
      <c r="N190" s="339" t="str">
        <f t="shared" si="49"/>
        <v/>
      </c>
      <c r="O190" s="340" t="str">
        <f t="shared" si="50"/>
        <v/>
      </c>
      <c r="P190" s="341" t="str">
        <f t="shared" si="51"/>
        <v/>
      </c>
      <c r="Q190" s="342" t="str">
        <f t="shared" si="52"/>
        <v/>
      </c>
      <c r="R190" s="10" t="str">
        <f t="shared" si="65"/>
        <v/>
      </c>
      <c r="S190" s="336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3" t="str">
        <f>IF(E190="","",ProjIncAtBit(F190,J190,C190,M190,AJ190,AK190,AI190))</f>
        <v/>
      </c>
      <c r="X190" s="454" t="str">
        <f>IF(E190="","",ProjAzmAtBit(F190,G190,J190,C190,M190,AJ190,AK190,N190,O190,AI190))</f>
        <v/>
      </c>
      <c r="Y190" s="623"/>
      <c r="Z190" s="625">
        <v>28.8</v>
      </c>
      <c r="AA190" s="510">
        <f t="shared" si="63"/>
        <v>90.429722375059583</v>
      </c>
      <c r="AB190" s="518" t="str">
        <f t="shared" si="64"/>
        <v/>
      </c>
      <c r="AC190" s="508"/>
      <c r="AD190" s="513"/>
      <c r="AE190" s="514"/>
      <c r="AI190" s="206">
        <f>IF(E190="","",ProjRollingMotorOut($Q$13:Q190,$M$13:M190))</f>
        <v>5.8385066364653389</v>
      </c>
      <c r="AJ190" s="451">
        <f>IF(OR(E190="",D190=""),0,ProjSlideMetersBetween(E190,D190,$R$13:$R$305,$S$13:$S$305))</f>
        <v>0</v>
      </c>
      <c r="AK190" s="451" t="str">
        <f>IF(U190="","",ProjParseTF(U190))</f>
        <v/>
      </c>
      <c r="AL190" s="218" t="str">
        <f>IF(E190="","",ProjCumN(AL189,E189,F189,G189,E190,F190,G190,FALSE))</f>
        <v/>
      </c>
      <c r="AM190" s="330" t="str">
        <f>IF(E190="","",ProjCumE(AM189,E189,F189,G189,E190,F190,G190,FALSE))</f>
        <v/>
      </c>
      <c r="AN190" s="329" t="str">
        <f t="shared" si="62"/>
        <v/>
      </c>
      <c r="AO190" s="329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4">
        <f t="shared" si="53"/>
        <v>28.819999999999709</v>
      </c>
      <c r="D191" s="27">
        <v>4646.92</v>
      </c>
      <c r="E191" s="335">
        <f t="shared" si="54"/>
        <v>4629.92</v>
      </c>
      <c r="F191" s="9"/>
      <c r="G191" s="9"/>
      <c r="H191" s="336" t="str">
        <f t="shared" si="47"/>
        <v/>
      </c>
      <c r="I191" s="336" t="str">
        <f t="shared" si="61"/>
        <v xml:space="preserve">  </v>
      </c>
      <c r="J191" s="337" t="str">
        <f t="shared" si="55"/>
        <v/>
      </c>
      <c r="K191" s="338" t="str">
        <f t="shared" si="56"/>
        <v xml:space="preserve"> </v>
      </c>
      <c r="L191" s="338" t="str">
        <f t="shared" si="57"/>
        <v/>
      </c>
      <c r="M191" s="338" t="str">
        <f t="shared" si="48"/>
        <v/>
      </c>
      <c r="N191" s="339" t="str">
        <f t="shared" si="49"/>
        <v/>
      </c>
      <c r="O191" s="340" t="str">
        <f t="shared" si="50"/>
        <v/>
      </c>
      <c r="P191" s="341" t="str">
        <f t="shared" si="51"/>
        <v/>
      </c>
      <c r="Q191" s="342" t="str">
        <f t="shared" si="52"/>
        <v/>
      </c>
      <c r="R191" s="10" t="str">
        <f t="shared" si="65"/>
        <v/>
      </c>
      <c r="S191" s="336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3" t="str">
        <f>IF(E191="","",ProjIncAtBit(F191,J191,C191,M191,AJ191,AK191,AI191))</f>
        <v/>
      </c>
      <c r="X191" s="454" t="str">
        <f>IF(E191="","",ProjAzmAtBit(F191,G191,J191,C191,M191,AJ191,AK191,N191,O191,AI191))</f>
        <v/>
      </c>
      <c r="Y191" s="623"/>
      <c r="Z191" s="625">
        <v>28.82</v>
      </c>
      <c r="AA191" s="510">
        <f t="shared" si="63"/>
        <v>90.429722375059583</v>
      </c>
      <c r="AB191" s="518" t="str">
        <f t="shared" si="64"/>
        <v/>
      </c>
      <c r="AC191" s="508"/>
      <c r="AD191" s="513"/>
      <c r="AE191" s="514"/>
      <c r="AI191" s="206">
        <f>IF(E191="","",ProjRollingMotorOut($Q$13:Q191,$M$13:M191))</f>
        <v>5.8385066364653389</v>
      </c>
      <c r="AJ191" s="451">
        <f>IF(OR(E191="",D191=""),0,ProjSlideMetersBetween(E191,D191,$R$13:$R$305,$S$13:$S$305))</f>
        <v>0</v>
      </c>
      <c r="AK191" s="451" t="str">
        <f>IF(U191="","",ProjParseTF(U191))</f>
        <v/>
      </c>
      <c r="AL191" s="218" t="str">
        <f>IF(E191="","",ProjCumN(AL190,E190,F190,G190,E191,F191,G191,FALSE))</f>
        <v/>
      </c>
      <c r="AM191" s="330" t="str">
        <f>IF(E191="","",ProjCumE(AM190,E190,F190,G190,E191,F191,G191,FALSE))</f>
        <v/>
      </c>
      <c r="AN191" s="329" t="str">
        <f t="shared" si="62"/>
        <v/>
      </c>
      <c r="AO191" s="329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4">
        <f t="shared" si="53"/>
        <v>28.880000000000109</v>
      </c>
      <c r="D192" s="27">
        <v>4675.8</v>
      </c>
      <c r="E192" s="335">
        <f t="shared" si="54"/>
        <v>4658.8</v>
      </c>
      <c r="F192" s="9"/>
      <c r="G192" s="9"/>
      <c r="H192" s="336" t="str">
        <f t="shared" si="47"/>
        <v/>
      </c>
      <c r="I192" s="336" t="str">
        <f t="shared" si="61"/>
        <v xml:space="preserve">  </v>
      </c>
      <c r="J192" s="337" t="str">
        <f t="shared" si="55"/>
        <v/>
      </c>
      <c r="K192" s="338" t="str">
        <f t="shared" si="56"/>
        <v xml:space="preserve"> </v>
      </c>
      <c r="L192" s="338" t="str">
        <f t="shared" si="57"/>
        <v/>
      </c>
      <c r="M192" s="338" t="str">
        <f t="shared" si="48"/>
        <v/>
      </c>
      <c r="N192" s="339" t="str">
        <f t="shared" si="49"/>
        <v/>
      </c>
      <c r="O192" s="340" t="str">
        <f t="shared" si="50"/>
        <v/>
      </c>
      <c r="P192" s="341" t="str">
        <f t="shared" si="51"/>
        <v/>
      </c>
      <c r="Q192" s="342" t="str">
        <f t="shared" si="52"/>
        <v/>
      </c>
      <c r="R192" s="10" t="str">
        <f t="shared" si="65"/>
        <v/>
      </c>
      <c r="S192" s="336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3" t="str">
        <f>IF(E192="","",ProjIncAtBit(F192,J192,C192,M192,AJ192,AK192,AI192))</f>
        <v/>
      </c>
      <c r="X192" s="454" t="str">
        <f>IF(E192="","",ProjAzmAtBit(F192,G192,J192,C192,M192,AJ192,AK192,N192,O192,AI192))</f>
        <v/>
      </c>
      <c r="Y192" s="623"/>
      <c r="Z192" s="625">
        <v>28.88</v>
      </c>
      <c r="AA192" s="510">
        <f t="shared" si="63"/>
        <v>90.429722375059583</v>
      </c>
      <c r="AB192" s="518" t="str">
        <f t="shared" si="64"/>
        <v/>
      </c>
      <c r="AC192" s="508"/>
      <c r="AD192" s="513"/>
      <c r="AE192" s="514"/>
      <c r="AI192" s="206">
        <f>IF(E192="","",ProjRollingMotorOut($Q$13:Q192,$M$13:M192))</f>
        <v>5.8385066364653389</v>
      </c>
      <c r="AJ192" s="451">
        <f>IF(OR(E192="",D192=""),0,ProjSlideMetersBetween(E192,D192,$R$13:$R$305,$S$13:$S$305))</f>
        <v>0</v>
      </c>
      <c r="AK192" s="451" t="str">
        <f>IF(U192="","",ProjParseTF(U192))</f>
        <v/>
      </c>
      <c r="AL192" s="218" t="str">
        <f>IF(E192="","",ProjCumN(AL191,E191,F191,G191,E192,F192,G192,FALSE))</f>
        <v/>
      </c>
      <c r="AM192" s="330" t="str">
        <f>IF(E192="","",ProjCumE(AM191,E191,F191,G191,E192,F192,G192,FALSE))</f>
        <v/>
      </c>
      <c r="AN192" s="329" t="str">
        <f t="shared" si="62"/>
        <v/>
      </c>
      <c r="AO192" s="329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4">
        <f t="shared" si="53"/>
        <v>28.789999999999964</v>
      </c>
      <c r="D193" s="27">
        <v>4704.59</v>
      </c>
      <c r="E193" s="335">
        <f t="shared" si="54"/>
        <v>4687.59</v>
      </c>
      <c r="F193" s="9"/>
      <c r="G193" s="9"/>
      <c r="H193" s="336" t="str">
        <f t="shared" si="47"/>
        <v/>
      </c>
      <c r="I193" s="336" t="str">
        <f t="shared" si="61"/>
        <v xml:space="preserve">  </v>
      </c>
      <c r="J193" s="337" t="str">
        <f t="shared" si="55"/>
        <v/>
      </c>
      <c r="K193" s="338" t="str">
        <f t="shared" si="56"/>
        <v xml:space="preserve"> </v>
      </c>
      <c r="L193" s="338" t="str">
        <f t="shared" si="57"/>
        <v/>
      </c>
      <c r="M193" s="338" t="str">
        <f t="shared" si="48"/>
        <v/>
      </c>
      <c r="N193" s="339" t="str">
        <f t="shared" si="49"/>
        <v/>
      </c>
      <c r="O193" s="340" t="str">
        <f t="shared" si="50"/>
        <v/>
      </c>
      <c r="P193" s="341" t="str">
        <f t="shared" si="51"/>
        <v/>
      </c>
      <c r="Q193" s="342" t="str">
        <f t="shared" si="52"/>
        <v/>
      </c>
      <c r="R193" s="10" t="str">
        <f t="shared" si="65"/>
        <v/>
      </c>
      <c r="S193" s="336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3" t="str">
        <f>IF(E193="","",ProjIncAtBit(F193,J193,C193,M193,AJ193,AK193,AI193))</f>
        <v/>
      </c>
      <c r="X193" s="454" t="str">
        <f>IF(E193="","",ProjAzmAtBit(F193,G193,J193,C193,M193,AJ193,AK193,N193,O193,AI193))</f>
        <v/>
      </c>
      <c r="Y193" s="623"/>
      <c r="Z193" s="625">
        <v>28.79</v>
      </c>
      <c r="AA193" s="510">
        <f t="shared" si="63"/>
        <v>90.716215896194939</v>
      </c>
      <c r="AB193" s="518" t="str">
        <f t="shared" si="64"/>
        <v/>
      </c>
      <c r="AC193" s="508"/>
      <c r="AD193" s="513"/>
      <c r="AE193" s="514"/>
      <c r="AI193" s="206">
        <f>IF(E193="","",ProjRollingMotorOut($Q$13:Q193,$M$13:M193))</f>
        <v>5.8385066364653389</v>
      </c>
      <c r="AJ193" s="451">
        <f>IF(OR(E193="",D193=""),0,ProjSlideMetersBetween(E193,D193,$R$13:$R$305,$S$13:$S$305))</f>
        <v>0</v>
      </c>
      <c r="AK193" s="451" t="str">
        <f>IF(U193="","",ProjParseTF(U193))</f>
        <v/>
      </c>
      <c r="AL193" s="218" t="str">
        <f>IF(E193="","",ProjCumN(AL192,E192,F192,G192,E193,F193,G193,FALSE))</f>
        <v/>
      </c>
      <c r="AM193" s="330" t="str">
        <f>IF(E193="","",ProjCumE(AM192,E192,F192,G192,E193,F193,G193,FALSE))</f>
        <v/>
      </c>
      <c r="AN193" s="329" t="str">
        <f t="shared" si="62"/>
        <v/>
      </c>
      <c r="AO193" s="329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4">
        <f t="shared" si="53"/>
        <v>28.880000000000109</v>
      </c>
      <c r="D194" s="27">
        <v>4733.47</v>
      </c>
      <c r="E194" s="335">
        <f t="shared" si="54"/>
        <v>4716.47</v>
      </c>
      <c r="F194" s="9"/>
      <c r="G194" s="9"/>
      <c r="H194" s="336" t="str">
        <f t="shared" si="47"/>
        <v/>
      </c>
      <c r="I194" s="336" t="str">
        <f t="shared" si="61"/>
        <v xml:space="preserve">  </v>
      </c>
      <c r="J194" s="337" t="str">
        <f t="shared" si="55"/>
        <v/>
      </c>
      <c r="K194" s="338" t="str">
        <f t="shared" si="56"/>
        <v xml:space="preserve"> </v>
      </c>
      <c r="L194" s="338" t="str">
        <f t="shared" si="57"/>
        <v/>
      </c>
      <c r="M194" s="338" t="str">
        <f t="shared" si="48"/>
        <v/>
      </c>
      <c r="N194" s="339" t="str">
        <f t="shared" si="49"/>
        <v/>
      </c>
      <c r="O194" s="340" t="str">
        <f t="shared" si="50"/>
        <v/>
      </c>
      <c r="P194" s="341" t="str">
        <f t="shared" si="51"/>
        <v/>
      </c>
      <c r="Q194" s="342" t="str">
        <f t="shared" si="52"/>
        <v/>
      </c>
      <c r="R194" s="10" t="str">
        <f t="shared" si="65"/>
        <v/>
      </c>
      <c r="S194" s="336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3" t="str">
        <f>IF(E194="","",ProjIncAtBit(F194,J194,C194,M194,AJ194,AK194,AI194))</f>
        <v/>
      </c>
      <c r="X194" s="454" t="str">
        <f>IF(E194="","",ProjAzmAtBit(F194,G194,J194,C194,M194,AJ194,AK194,N194,O194,AI194))</f>
        <v/>
      </c>
      <c r="Y194" s="623"/>
      <c r="Z194" s="625">
        <v>28.88</v>
      </c>
      <c r="AA194" s="510">
        <f t="shared" si="63"/>
        <v>90.716215896194939</v>
      </c>
      <c r="AB194" s="518" t="str">
        <f t="shared" si="64"/>
        <v/>
      </c>
      <c r="AC194" s="508"/>
      <c r="AD194" s="513"/>
      <c r="AE194" s="514"/>
      <c r="AI194" s="206">
        <f>IF(E194="","",ProjRollingMotorOut($Q$13:Q194,$M$13:M194))</f>
        <v>5.8385066364653389</v>
      </c>
      <c r="AJ194" s="451">
        <f>IF(OR(E194="",D194=""),0,ProjSlideMetersBetween(E194,D194,$R$13:$R$305,$S$13:$S$305))</f>
        <v>0</v>
      </c>
      <c r="AK194" s="451" t="str">
        <f>IF(U194="","",ProjParseTF(U194))</f>
        <v/>
      </c>
      <c r="AL194" s="218" t="str">
        <f>IF(E194="","",ProjCumN(AL193,E193,F193,G193,E194,F194,G194,FALSE))</f>
        <v/>
      </c>
      <c r="AM194" s="330" t="str">
        <f>IF(E194="","",ProjCumE(AM193,E193,F193,G193,E194,F194,G194,FALSE))</f>
        <v/>
      </c>
      <c r="AN194" s="329" t="str">
        <f t="shared" si="62"/>
        <v/>
      </c>
      <c r="AO194" s="329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4">
        <f t="shared" si="53"/>
        <v>28.869999999999891</v>
      </c>
      <c r="D195" s="27">
        <v>4762.34</v>
      </c>
      <c r="E195" s="335">
        <f t="shared" si="54"/>
        <v>4745.34</v>
      </c>
      <c r="F195" s="9"/>
      <c r="G195" s="9"/>
      <c r="H195" s="336" t="str">
        <f t="shared" si="47"/>
        <v/>
      </c>
      <c r="I195" s="336" t="str">
        <f t="shared" si="61"/>
        <v xml:space="preserve">  </v>
      </c>
      <c r="J195" s="337" t="str">
        <f t="shared" si="55"/>
        <v/>
      </c>
      <c r="K195" s="338" t="str">
        <f t="shared" si="56"/>
        <v xml:space="preserve"> </v>
      </c>
      <c r="L195" s="338" t="str">
        <f t="shared" si="57"/>
        <v/>
      </c>
      <c r="M195" s="338" t="str">
        <f t="shared" si="48"/>
        <v/>
      </c>
      <c r="N195" s="339" t="str">
        <f t="shared" si="49"/>
        <v/>
      </c>
      <c r="O195" s="340" t="str">
        <f t="shared" si="50"/>
        <v/>
      </c>
      <c r="P195" s="341" t="str">
        <f t="shared" si="51"/>
        <v/>
      </c>
      <c r="Q195" s="342" t="str">
        <f t="shared" si="52"/>
        <v/>
      </c>
      <c r="R195" s="10" t="str">
        <f t="shared" si="65"/>
        <v/>
      </c>
      <c r="S195" s="336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3" t="str">
        <f>IF(E195="","",ProjIncAtBit(F195,J195,C195,M195,AJ195,AK195,AI195))</f>
        <v/>
      </c>
      <c r="X195" s="454" t="str">
        <f>IF(E195="","",ProjAzmAtBit(F195,G195,J195,C195,M195,AJ195,AK195,N195,O195,AI195))</f>
        <v/>
      </c>
      <c r="Y195" s="623"/>
      <c r="Z195" s="625">
        <v>28.87</v>
      </c>
      <c r="AA195" s="510">
        <f t="shared" si="63"/>
        <v>90.716215896194939</v>
      </c>
      <c r="AB195" s="518" t="str">
        <f t="shared" si="64"/>
        <v/>
      </c>
      <c r="AC195" s="508"/>
      <c r="AD195" s="513"/>
      <c r="AE195" s="514"/>
      <c r="AI195" s="206">
        <f>IF(E195="","",ProjRollingMotorOut($Q$13:Q195,$M$13:M195))</f>
        <v>5.8385066364653389</v>
      </c>
      <c r="AJ195" s="451">
        <f>IF(OR(E195="",D195=""),0,ProjSlideMetersBetween(E195,D195,$R$13:$R$305,$S$13:$S$305))</f>
        <v>0</v>
      </c>
      <c r="AK195" s="451" t="str">
        <f>IF(U195="","",ProjParseTF(U195))</f>
        <v/>
      </c>
      <c r="AL195" s="218" t="str">
        <f>IF(E195="","",ProjCumN(AL194,E194,F194,G194,E195,F195,G195,FALSE))</f>
        <v/>
      </c>
      <c r="AM195" s="330" t="str">
        <f>IF(E195="","",ProjCumE(AM194,E194,F194,G194,E195,F195,G195,FALSE))</f>
        <v/>
      </c>
      <c r="AN195" s="329" t="str">
        <f t="shared" si="62"/>
        <v/>
      </c>
      <c r="AO195" s="329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4">
        <f t="shared" si="53"/>
        <v>28.840000000000146</v>
      </c>
      <c r="D196" s="27">
        <v>4791.18</v>
      </c>
      <c r="E196" s="335">
        <f t="shared" si="54"/>
        <v>4774.18</v>
      </c>
      <c r="F196" s="9"/>
      <c r="G196" s="9"/>
      <c r="H196" s="336" t="str">
        <f t="shared" si="47"/>
        <v/>
      </c>
      <c r="I196" s="336" t="str">
        <f t="shared" si="61"/>
        <v xml:space="preserve">  </v>
      </c>
      <c r="J196" s="337" t="str">
        <f t="shared" si="55"/>
        <v/>
      </c>
      <c r="K196" s="338" t="str">
        <f t="shared" si="56"/>
        <v xml:space="preserve"> </v>
      </c>
      <c r="L196" s="338" t="str">
        <f t="shared" si="57"/>
        <v/>
      </c>
      <c r="M196" s="338" t="str">
        <f t="shared" si="48"/>
        <v/>
      </c>
      <c r="N196" s="339" t="str">
        <f t="shared" si="49"/>
        <v/>
      </c>
      <c r="O196" s="340" t="str">
        <f t="shared" si="50"/>
        <v/>
      </c>
      <c r="P196" s="341" t="str">
        <f t="shared" si="51"/>
        <v/>
      </c>
      <c r="Q196" s="342" t="str">
        <f t="shared" si="52"/>
        <v/>
      </c>
      <c r="R196" s="10" t="str">
        <f t="shared" si="65"/>
        <v/>
      </c>
      <c r="S196" s="336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3" t="str">
        <f>IF(E196="","",ProjIncAtBit(F196,J196,C196,M196,AJ196,AK196,AI196))</f>
        <v/>
      </c>
      <c r="X196" s="454" t="str">
        <f>IF(E196="","",ProjAzmAtBit(F196,G196,J196,C196,M196,AJ196,AK196,N196,O196,AI196))</f>
        <v/>
      </c>
      <c r="Y196" s="623"/>
      <c r="Z196" s="625">
        <v>28.84</v>
      </c>
      <c r="AA196" s="510">
        <f t="shared" si="63"/>
        <v>90.716215896194939</v>
      </c>
      <c r="AB196" s="518" t="str">
        <f t="shared" si="64"/>
        <v/>
      </c>
      <c r="AC196" s="508"/>
      <c r="AD196" s="513"/>
      <c r="AE196" s="514"/>
      <c r="AI196" s="206">
        <f>IF(E196="","",ProjRollingMotorOut($Q$13:Q196,$M$13:M196))</f>
        <v>5.8385066364653389</v>
      </c>
      <c r="AJ196" s="451">
        <f>IF(OR(E196="",D196=""),0,ProjSlideMetersBetween(E196,D196,$R$13:$R$305,$S$13:$S$305))</f>
        <v>0</v>
      </c>
      <c r="AK196" s="451" t="str">
        <f>IF(U196="","",ProjParseTF(U196))</f>
        <v/>
      </c>
      <c r="AL196" s="218" t="str">
        <f>IF(E196="","",ProjCumN(AL195,E195,F195,G195,E196,F196,G196,FALSE))</f>
        <v/>
      </c>
      <c r="AM196" s="330" t="str">
        <f>IF(E196="","",ProjCumE(AM195,E195,F195,G195,E196,F196,G196,FALSE))</f>
        <v/>
      </c>
      <c r="AN196" s="329" t="str">
        <f t="shared" si="62"/>
        <v/>
      </c>
      <c r="AO196" s="329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4">
        <f t="shared" si="53"/>
        <v>28.779999999999745</v>
      </c>
      <c r="D197" s="27">
        <v>4819.96</v>
      </c>
      <c r="E197" s="335">
        <f t="shared" si="54"/>
        <v>4802.96</v>
      </c>
      <c r="F197" s="9"/>
      <c r="G197" s="9"/>
      <c r="H197" s="336" t="str">
        <f t="shared" si="47"/>
        <v/>
      </c>
      <c r="I197" s="336" t="str">
        <f t="shared" si="61"/>
        <v xml:space="preserve">  </v>
      </c>
      <c r="J197" s="337" t="str">
        <f t="shared" si="55"/>
        <v/>
      </c>
      <c r="K197" s="338" t="str">
        <f t="shared" si="56"/>
        <v xml:space="preserve"> </v>
      </c>
      <c r="L197" s="338" t="str">
        <f t="shared" si="57"/>
        <v/>
      </c>
      <c r="M197" s="338" t="str">
        <f t="shared" si="48"/>
        <v/>
      </c>
      <c r="N197" s="339" t="str">
        <f t="shared" si="49"/>
        <v/>
      </c>
      <c r="O197" s="340" t="str">
        <f t="shared" si="50"/>
        <v/>
      </c>
      <c r="P197" s="341" t="str">
        <f t="shared" si="51"/>
        <v/>
      </c>
      <c r="Q197" s="342" t="str">
        <f t="shared" si="52"/>
        <v/>
      </c>
      <c r="R197" s="10" t="str">
        <f t="shared" si="65"/>
        <v/>
      </c>
      <c r="S197" s="336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3" t="str">
        <f>IF(E197="","",ProjIncAtBit(F197,J197,C197,M197,AJ197,AK197,AI197))</f>
        <v/>
      </c>
      <c r="X197" s="454" t="str">
        <f>IF(E197="","",ProjAzmAtBit(F197,G197,J197,C197,M197,AJ197,AK197,N197,O197,AI197))</f>
        <v/>
      </c>
      <c r="Y197" s="623"/>
      <c r="Z197" s="625">
        <v>28.78</v>
      </c>
      <c r="AA197" s="510">
        <f t="shared" si="63"/>
        <v>90.716215896194939</v>
      </c>
      <c r="AB197" s="518" t="str">
        <f t="shared" si="64"/>
        <v/>
      </c>
      <c r="AC197" s="508"/>
      <c r="AD197" s="513"/>
      <c r="AE197" s="514"/>
      <c r="AI197" s="206">
        <f>IF(E197="","",ProjRollingMotorOut($Q$13:Q197,$M$13:M197))</f>
        <v>5.8385066364653389</v>
      </c>
      <c r="AJ197" s="451">
        <f>IF(OR(E197="",D197=""),0,ProjSlideMetersBetween(E197,D197,$R$13:$R$305,$S$13:$S$305))</f>
        <v>0</v>
      </c>
      <c r="AK197" s="451" t="str">
        <f>IF(U197="","",ProjParseTF(U197))</f>
        <v/>
      </c>
      <c r="AL197" s="218" t="str">
        <f>IF(E197="","",ProjCumN(AL196,E196,F196,G196,E197,F197,G197,FALSE))</f>
        <v/>
      </c>
      <c r="AM197" s="330" t="str">
        <f>IF(E197="","",ProjCumE(AM196,E196,F196,G196,E197,F197,G197,FALSE))</f>
        <v/>
      </c>
      <c r="AN197" s="329" t="str">
        <f t="shared" si="62"/>
        <v/>
      </c>
      <c r="AO197" s="329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4">
        <f t="shared" si="53"/>
        <v>28.75</v>
      </c>
      <c r="D198" s="27">
        <v>4848.71</v>
      </c>
      <c r="E198" s="335">
        <f t="shared" si="54"/>
        <v>4831.71</v>
      </c>
      <c r="F198" s="9"/>
      <c r="G198" s="9"/>
      <c r="H198" s="336" t="str">
        <f t="shared" si="47"/>
        <v/>
      </c>
      <c r="I198" s="336" t="str">
        <f t="shared" si="61"/>
        <v xml:space="preserve">  </v>
      </c>
      <c r="J198" s="337" t="str">
        <f t="shared" si="55"/>
        <v/>
      </c>
      <c r="K198" s="338" t="str">
        <f t="shared" si="56"/>
        <v xml:space="preserve"> </v>
      </c>
      <c r="L198" s="338" t="str">
        <f t="shared" si="57"/>
        <v/>
      </c>
      <c r="M198" s="338" t="str">
        <f t="shared" si="48"/>
        <v/>
      </c>
      <c r="N198" s="339" t="str">
        <f t="shared" si="49"/>
        <v/>
      </c>
      <c r="O198" s="340" t="str">
        <f t="shared" si="50"/>
        <v/>
      </c>
      <c r="P198" s="341" t="str">
        <f t="shared" si="51"/>
        <v/>
      </c>
      <c r="Q198" s="342" t="str">
        <f t="shared" si="52"/>
        <v/>
      </c>
      <c r="R198" s="10" t="str">
        <f t="shared" si="65"/>
        <v/>
      </c>
      <c r="S198" s="336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3" t="str">
        <f>IF(E198="","",ProjIncAtBit(F198,J198,C198,M198,AJ198,AK198,AI198))</f>
        <v/>
      </c>
      <c r="X198" s="454" t="str">
        <f>IF(E198="","",ProjAzmAtBit(F198,G198,J198,C198,M198,AJ198,AK198,N198,O198,AI198))</f>
        <v/>
      </c>
      <c r="Y198" s="623"/>
      <c r="Z198" s="625">
        <v>28.75</v>
      </c>
      <c r="AA198" s="510">
        <f t="shared" si="63"/>
        <v>90.716215896194939</v>
      </c>
      <c r="AB198" s="518" t="str">
        <f t="shared" si="64"/>
        <v/>
      </c>
      <c r="AC198" s="508"/>
      <c r="AD198" s="513"/>
      <c r="AE198" s="514"/>
      <c r="AI198" s="206">
        <f>IF(E198="","",ProjRollingMotorOut($Q$13:Q198,$M$13:M198))</f>
        <v>5.8385066364653389</v>
      </c>
      <c r="AJ198" s="451">
        <f>IF(OR(E198="",D198=""),0,ProjSlideMetersBetween(E198,D198,$R$13:$R$305,$S$13:$S$305))</f>
        <v>0</v>
      </c>
      <c r="AK198" s="451" t="str">
        <f>IF(U198="","",ProjParseTF(U198))</f>
        <v/>
      </c>
      <c r="AL198" s="218" t="str">
        <f>IF(E198="","",ProjCumN(AL197,E197,F197,G197,E198,F198,G198,FALSE))</f>
        <v/>
      </c>
      <c r="AM198" s="330" t="str">
        <f>IF(E198="","",ProjCumE(AM197,E197,F197,G197,E198,F198,G198,FALSE))</f>
        <v/>
      </c>
      <c r="AN198" s="329" t="str">
        <f t="shared" si="62"/>
        <v/>
      </c>
      <c r="AO198" s="329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4">
        <f t="shared" si="53"/>
        <v>28.850000000000364</v>
      </c>
      <c r="D199" s="27">
        <v>4877.5600000000004</v>
      </c>
      <c r="E199" s="335">
        <f t="shared" si="54"/>
        <v>4860.5600000000004</v>
      </c>
      <c r="F199" s="9"/>
      <c r="G199" s="9"/>
      <c r="H199" s="336" t="str">
        <f t="shared" si="47"/>
        <v/>
      </c>
      <c r="I199" s="336" t="str">
        <f t="shared" si="61"/>
        <v xml:space="preserve">  </v>
      </c>
      <c r="J199" s="337" t="str">
        <f t="shared" si="55"/>
        <v/>
      </c>
      <c r="K199" s="338" t="str">
        <f t="shared" si="56"/>
        <v xml:space="preserve"> </v>
      </c>
      <c r="L199" s="338" t="str">
        <f t="shared" si="57"/>
        <v/>
      </c>
      <c r="M199" s="338" t="str">
        <f t="shared" si="48"/>
        <v/>
      </c>
      <c r="N199" s="339" t="str">
        <f t="shared" si="49"/>
        <v/>
      </c>
      <c r="O199" s="340" t="str">
        <f t="shared" si="50"/>
        <v/>
      </c>
      <c r="P199" s="341" t="str">
        <f t="shared" si="51"/>
        <v/>
      </c>
      <c r="Q199" s="342" t="str">
        <f t="shared" si="52"/>
        <v/>
      </c>
      <c r="R199" s="10" t="str">
        <f t="shared" si="65"/>
        <v/>
      </c>
      <c r="S199" s="336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3" t="str">
        <f>IF(E199="","",ProjIncAtBit(F199,J199,C199,M199,AJ199,AK199,AI199))</f>
        <v/>
      </c>
      <c r="X199" s="454" t="str">
        <f>IF(E199="","",ProjAzmAtBit(F199,G199,J199,C199,M199,AJ199,AK199,N199,O199,AI199))</f>
        <v/>
      </c>
      <c r="Y199" s="623"/>
      <c r="Z199" s="625">
        <v>28.85</v>
      </c>
      <c r="AA199" s="510">
        <f t="shared" si="63"/>
        <v>90.716215896194939</v>
      </c>
      <c r="AB199" s="518" t="str">
        <f t="shared" si="64"/>
        <v/>
      </c>
      <c r="AC199" s="508"/>
      <c r="AD199" s="513"/>
      <c r="AE199" s="514"/>
      <c r="AI199" s="206">
        <f>IF(E199="","",ProjRollingMotorOut($Q$13:Q199,$M$13:M199))</f>
        <v>5.8385066364653389</v>
      </c>
      <c r="AJ199" s="451">
        <f>IF(OR(E199="",D199=""),0,ProjSlideMetersBetween(E199,D199,$R$13:$R$305,$S$13:$S$305))</f>
        <v>0</v>
      </c>
      <c r="AK199" s="451" t="str">
        <f>IF(U199="","",ProjParseTF(U199))</f>
        <v/>
      </c>
      <c r="AL199" s="218" t="str">
        <f>IF(E199="","",ProjCumN(AL198,E198,F198,G198,E199,F199,G199,FALSE))</f>
        <v/>
      </c>
      <c r="AM199" s="330" t="str">
        <f>IF(E199="","",ProjCumE(AM198,E198,F198,G198,E199,F199,G199,FALSE))</f>
        <v/>
      </c>
      <c r="AN199" s="329" t="str">
        <f t="shared" si="62"/>
        <v/>
      </c>
      <c r="AO199" s="329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4">
        <f t="shared" si="53"/>
        <v>28.869999999999891</v>
      </c>
      <c r="D200" s="27">
        <v>4906.43</v>
      </c>
      <c r="E200" s="335">
        <f t="shared" si="54"/>
        <v>4889.43</v>
      </c>
      <c r="F200" s="9"/>
      <c r="G200" s="9"/>
      <c r="H200" s="336" t="str">
        <f t="shared" si="47"/>
        <v/>
      </c>
      <c r="I200" s="336" t="str">
        <f t="shared" si="61"/>
        <v xml:space="preserve">  </v>
      </c>
      <c r="J200" s="337" t="str">
        <f t="shared" si="55"/>
        <v/>
      </c>
      <c r="K200" s="338" t="str">
        <f t="shared" si="56"/>
        <v xml:space="preserve"> </v>
      </c>
      <c r="L200" s="338" t="str">
        <f t="shared" si="57"/>
        <v/>
      </c>
      <c r="M200" s="338" t="str">
        <f t="shared" si="48"/>
        <v/>
      </c>
      <c r="N200" s="339" t="str">
        <f t="shared" si="49"/>
        <v/>
      </c>
      <c r="O200" s="340" t="str">
        <f t="shared" si="50"/>
        <v/>
      </c>
      <c r="P200" s="341" t="str">
        <f t="shared" si="51"/>
        <v/>
      </c>
      <c r="Q200" s="342" t="str">
        <f t="shared" si="52"/>
        <v/>
      </c>
      <c r="R200" s="10" t="str">
        <f t="shared" si="65"/>
        <v/>
      </c>
      <c r="S200" s="336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3" t="str">
        <f>IF(E200="","",ProjIncAtBit(F200,J200,C200,M200,AJ200,AK200,AI200))</f>
        <v/>
      </c>
      <c r="X200" s="454" t="str">
        <f>IF(E200="","",ProjAzmAtBit(F200,G200,J200,C200,M200,AJ200,AK200,N200,O200,AI200))</f>
        <v/>
      </c>
      <c r="Y200" s="623"/>
      <c r="Z200" s="625">
        <v>28.87</v>
      </c>
      <c r="AA200" s="510">
        <f t="shared" si="63"/>
        <v>90.429722375059583</v>
      </c>
      <c r="AB200" s="518" t="str">
        <f t="shared" si="64"/>
        <v/>
      </c>
      <c r="AC200" s="508"/>
      <c r="AD200" s="513"/>
      <c r="AE200" s="514"/>
      <c r="AI200" s="206">
        <f>IF(E200="","",ProjRollingMotorOut($Q$13:Q200,$M$13:M200))</f>
        <v>5.8385066364653389</v>
      </c>
      <c r="AJ200" s="451">
        <f>IF(OR(E200="",D200=""),0,ProjSlideMetersBetween(E200,D200,$R$13:$R$305,$S$13:$S$305))</f>
        <v>0</v>
      </c>
      <c r="AK200" s="451" t="str">
        <f>IF(U200="","",ProjParseTF(U200))</f>
        <v/>
      </c>
      <c r="AL200" s="218" t="str">
        <f>IF(E200="","",ProjCumN(AL199,E199,F199,G199,E200,F200,G200,FALSE))</f>
        <v/>
      </c>
      <c r="AM200" s="330" t="str">
        <f>IF(E200="","",ProjCumE(AM199,E199,F199,G199,E200,F200,G200,FALSE))</f>
        <v/>
      </c>
      <c r="AN200" s="329" t="str">
        <f t="shared" si="62"/>
        <v/>
      </c>
      <c r="AO200" s="329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4">
        <f t="shared" si="53"/>
        <v>28.759999999999309</v>
      </c>
      <c r="D201" s="27">
        <v>4935.1899999999996</v>
      </c>
      <c r="E201" s="335">
        <f t="shared" si="54"/>
        <v>4918.1899999999996</v>
      </c>
      <c r="F201" s="9"/>
      <c r="G201" s="9"/>
      <c r="H201" s="336" t="str">
        <f t="shared" si="47"/>
        <v/>
      </c>
      <c r="I201" s="336" t="str">
        <f t="shared" si="61"/>
        <v xml:space="preserve">  </v>
      </c>
      <c r="J201" s="337" t="str">
        <f t="shared" si="55"/>
        <v/>
      </c>
      <c r="K201" s="338" t="str">
        <f t="shared" si="56"/>
        <v xml:space="preserve"> </v>
      </c>
      <c r="L201" s="338" t="str">
        <f t="shared" si="57"/>
        <v/>
      </c>
      <c r="M201" s="338" t="str">
        <f t="shared" si="48"/>
        <v/>
      </c>
      <c r="N201" s="339" t="str">
        <f t="shared" si="49"/>
        <v/>
      </c>
      <c r="O201" s="340" t="str">
        <f t="shared" si="50"/>
        <v/>
      </c>
      <c r="P201" s="341" t="str">
        <f t="shared" si="51"/>
        <v/>
      </c>
      <c r="Q201" s="342" t="str">
        <f t="shared" si="52"/>
        <v/>
      </c>
      <c r="R201" s="10" t="str">
        <f t="shared" si="65"/>
        <v/>
      </c>
      <c r="S201" s="336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3" t="str">
        <f>IF(E201="","",ProjIncAtBit(F201,J201,C201,M201,AJ201,AK201,AI201))</f>
        <v/>
      </c>
      <c r="X201" s="454" t="str">
        <f>IF(E201="","",ProjAzmAtBit(F201,G201,J201,C201,M201,AJ201,AK201,N201,O201,AI201))</f>
        <v/>
      </c>
      <c r="Y201" s="623"/>
      <c r="Z201" s="625">
        <v>28.76</v>
      </c>
      <c r="AA201" s="510">
        <f t="shared" si="63"/>
        <v>90.429722375059583</v>
      </c>
      <c r="AB201" s="518" t="str">
        <f t="shared" si="64"/>
        <v/>
      </c>
      <c r="AC201" s="508"/>
      <c r="AD201" s="513"/>
      <c r="AE201" s="514"/>
      <c r="AI201" s="206">
        <f>IF(E201="","",ProjRollingMotorOut($Q$13:Q201,$M$13:M201))</f>
        <v>5.8385066364653389</v>
      </c>
      <c r="AJ201" s="451">
        <f>IF(OR(E201="",D201=""),0,ProjSlideMetersBetween(E201,D201,$R$13:$R$305,$S$13:$S$305))</f>
        <v>0</v>
      </c>
      <c r="AK201" s="451" t="str">
        <f>IF(U201="","",ProjParseTF(U201))</f>
        <v/>
      </c>
      <c r="AL201" s="218" t="str">
        <f>IF(E201="","",ProjCumN(AL200,E200,F200,G200,E201,F201,G201,FALSE))</f>
        <v/>
      </c>
      <c r="AM201" s="330" t="str">
        <f>IF(E201="","",ProjCumE(AM200,E200,F200,G200,E201,F201,G201,FALSE))</f>
        <v/>
      </c>
      <c r="AN201" s="329" t="str">
        <f t="shared" si="62"/>
        <v/>
      </c>
      <c r="AO201" s="329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4">
        <f t="shared" si="53"/>
        <v>28.789999999999964</v>
      </c>
      <c r="D202" s="27">
        <v>4963.9799999999996</v>
      </c>
      <c r="E202" s="335">
        <f t="shared" si="54"/>
        <v>4946.9799999999996</v>
      </c>
      <c r="F202" s="9"/>
      <c r="G202" s="9"/>
      <c r="H202" s="336" t="str">
        <f t="shared" si="47"/>
        <v/>
      </c>
      <c r="I202" s="336" t="str">
        <f t="shared" si="61"/>
        <v xml:space="preserve">  </v>
      </c>
      <c r="J202" s="337" t="str">
        <f t="shared" si="55"/>
        <v/>
      </c>
      <c r="K202" s="338" t="str">
        <f t="shared" si="56"/>
        <v xml:space="preserve"> </v>
      </c>
      <c r="L202" s="338" t="str">
        <f t="shared" si="57"/>
        <v/>
      </c>
      <c r="M202" s="338" t="str">
        <f t="shared" si="48"/>
        <v/>
      </c>
      <c r="N202" s="339" t="str">
        <f t="shared" si="49"/>
        <v/>
      </c>
      <c r="O202" s="340" t="str">
        <f t="shared" si="50"/>
        <v/>
      </c>
      <c r="P202" s="341" t="str">
        <f t="shared" si="51"/>
        <v/>
      </c>
      <c r="Q202" s="342" t="str">
        <f t="shared" si="52"/>
        <v/>
      </c>
      <c r="R202" s="10" t="str">
        <f t="shared" si="65"/>
        <v/>
      </c>
      <c r="S202" s="336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3" t="str">
        <f>IF(E202="","",ProjIncAtBit(F202,J202,C202,M202,AJ202,AK202,AI202))</f>
        <v/>
      </c>
      <c r="X202" s="454" t="str">
        <f>IF(E202="","",ProjAzmAtBit(F202,G202,J202,C202,M202,AJ202,AK202,N202,O202,AI202))</f>
        <v/>
      </c>
      <c r="Y202" s="623"/>
      <c r="Z202" s="625">
        <v>28.79</v>
      </c>
      <c r="AA202" s="510">
        <f t="shared" si="63"/>
        <v>90.429722375059583</v>
      </c>
      <c r="AB202" s="518" t="str">
        <f t="shared" si="64"/>
        <v/>
      </c>
      <c r="AC202" s="508"/>
      <c r="AD202" s="513"/>
      <c r="AE202" s="514"/>
      <c r="AI202" s="206">
        <f>IF(E202="","",ProjRollingMotorOut($Q$13:Q202,$M$13:M202))</f>
        <v>5.8385066364653389</v>
      </c>
      <c r="AJ202" s="451">
        <f>IF(OR(E202="",D202=""),0,ProjSlideMetersBetween(E202,D202,$R$13:$R$305,$S$13:$S$305))</f>
        <v>0</v>
      </c>
      <c r="AK202" s="451" t="str">
        <f>IF(U202="","",ProjParseTF(U202))</f>
        <v/>
      </c>
      <c r="AL202" s="218" t="str">
        <f>IF(E202="","",ProjCumN(AL201,E201,F201,G201,E202,F202,G202,FALSE))</f>
        <v/>
      </c>
      <c r="AM202" s="330" t="str">
        <f>IF(E202="","",ProjCumE(AM201,E201,F201,G201,E202,F202,G202,FALSE))</f>
        <v/>
      </c>
      <c r="AN202" s="329" t="str">
        <f t="shared" si="62"/>
        <v/>
      </c>
      <c r="AO202" s="329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4">
        <f t="shared" si="53"/>
        <v>28.880000000000109</v>
      </c>
      <c r="D203" s="27">
        <v>4992.8599999999997</v>
      </c>
      <c r="E203" s="335">
        <f t="shared" si="54"/>
        <v>4975.8599999999997</v>
      </c>
      <c r="F203" s="9"/>
      <c r="G203" s="9"/>
      <c r="H203" s="336" t="str">
        <f t="shared" si="47"/>
        <v/>
      </c>
      <c r="I203" s="336" t="str">
        <f t="shared" si="61"/>
        <v xml:space="preserve">  </v>
      </c>
      <c r="J203" s="337" t="str">
        <f t="shared" si="55"/>
        <v/>
      </c>
      <c r="K203" s="338" t="str">
        <f t="shared" si="56"/>
        <v xml:space="preserve"> </v>
      </c>
      <c r="L203" s="338" t="str">
        <f t="shared" si="57"/>
        <v/>
      </c>
      <c r="M203" s="338" t="str">
        <f t="shared" si="48"/>
        <v/>
      </c>
      <c r="N203" s="339" t="str">
        <f t="shared" si="49"/>
        <v/>
      </c>
      <c r="O203" s="340" t="str">
        <f t="shared" si="50"/>
        <v/>
      </c>
      <c r="P203" s="341" t="str">
        <f t="shared" si="51"/>
        <v/>
      </c>
      <c r="Q203" s="342" t="str">
        <f t="shared" si="52"/>
        <v/>
      </c>
      <c r="R203" s="10" t="str">
        <f t="shared" si="65"/>
        <v/>
      </c>
      <c r="S203" s="336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3" t="str">
        <f>IF(E203="","",ProjIncAtBit(F203,J203,C203,M203,AJ203,AK203,AI203))</f>
        <v/>
      </c>
      <c r="X203" s="454" t="str">
        <f>IF(E203="","",ProjAzmAtBit(F203,G203,J203,C203,M203,AJ203,AK203,N203,O203,AI203))</f>
        <v/>
      </c>
      <c r="Y203" s="623"/>
      <c r="Z203" s="625">
        <v>28.88</v>
      </c>
      <c r="AA203" s="510">
        <f t="shared" si="63"/>
        <v>90.429722375059583</v>
      </c>
      <c r="AB203" s="518" t="str">
        <f t="shared" si="64"/>
        <v/>
      </c>
      <c r="AC203" s="508"/>
      <c r="AD203" s="513"/>
      <c r="AE203" s="514"/>
      <c r="AI203" s="206">
        <f>IF(E203="","",ProjRollingMotorOut($Q$13:Q203,$M$13:M203))</f>
        <v>5.8385066364653389</v>
      </c>
      <c r="AJ203" s="451">
        <f>IF(OR(E203="",D203=""),0,ProjSlideMetersBetween(E203,D203,$R$13:$R$305,$S$13:$S$305))</f>
        <v>0</v>
      </c>
      <c r="AK203" s="451" t="str">
        <f>IF(U203="","",ProjParseTF(U203))</f>
        <v/>
      </c>
      <c r="AL203" s="218" t="str">
        <f>IF(E203="","",ProjCumN(AL202,E202,F202,G202,E203,F203,G203,FALSE))</f>
        <v/>
      </c>
      <c r="AM203" s="330" t="str">
        <f>IF(E203="","",ProjCumE(AM202,E202,F202,G202,E203,F203,G203,FALSE))</f>
        <v/>
      </c>
      <c r="AN203" s="329" t="str">
        <f t="shared" si="62"/>
        <v/>
      </c>
      <c r="AO203" s="329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4">
        <f t="shared" si="53"/>
        <v>28.8100000000004</v>
      </c>
      <c r="D204" s="27">
        <v>5021.67</v>
      </c>
      <c r="E204" s="335">
        <f t="shared" si="54"/>
        <v>5004.67</v>
      </c>
      <c r="F204" s="9"/>
      <c r="G204" s="9"/>
      <c r="H204" s="336" t="str">
        <f t="shared" ref="H204:H267" si="69">IF(ISNUMBER(F204),COS(((F204+F203)/2)*(PI()/180))*(E204-E203)+H203,"")</f>
        <v/>
      </c>
      <c r="I204" s="336" t="str">
        <f t="shared" si="61"/>
        <v xml:space="preserve">  </v>
      </c>
      <c r="J204" s="337" t="str">
        <f t="shared" si="55"/>
        <v/>
      </c>
      <c r="K204" s="338" t="str">
        <f t="shared" si="56"/>
        <v xml:space="preserve"> </v>
      </c>
      <c r="L204" s="338" t="str">
        <f t="shared" si="57"/>
        <v/>
      </c>
      <c r="M204" s="338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9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0" t="str">
        <f t="shared" ref="O204:O267" si="72">IF(F204="","",IF(N204="","",IF(F204&lt;5,"Mag",IF(L204&lt;0,"L",IF(N204=0,"HS",IF(N204=360,"HS",IF(N204=180,"LS","R")))))))</f>
        <v/>
      </c>
      <c r="P204" s="341" t="str">
        <f t="shared" ref="P204:P267" si="73">IF(F204="","",IF(M204="","",SUM((F204-F203)/M204)))</f>
        <v/>
      </c>
      <c r="Q204" s="342" t="str">
        <f t="shared" ref="Q204:Q267" si="74">IF(ISBLANK(F204),"",IF(J204="", "", IF(M204="","",SUM(C204*J204/M204))))</f>
        <v/>
      </c>
      <c r="R204" s="10" t="str">
        <f t="shared" si="65"/>
        <v/>
      </c>
      <c r="S204" s="336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3" t="str">
        <f>IF(E204="","",ProjIncAtBit(F204,J204,C204,M204,AJ204,AK204,AI204))</f>
        <v/>
      </c>
      <c r="X204" s="454" t="str">
        <f>IF(E204="","",ProjAzmAtBit(F204,G204,J204,C204,M204,AJ204,AK204,N204,O204,AI204))</f>
        <v/>
      </c>
      <c r="Y204" s="623"/>
      <c r="Z204" s="625">
        <v>28.81</v>
      </c>
      <c r="AA204" s="510">
        <f t="shared" si="63"/>
        <v>90.429722375059583</v>
      </c>
      <c r="AB204" s="518" t="str">
        <f t="shared" si="64"/>
        <v/>
      </c>
      <c r="AC204" s="508"/>
      <c r="AD204" s="513"/>
      <c r="AE204" s="514"/>
      <c r="AI204" s="206">
        <f>IF(E204="","",ProjRollingMotorOut($Q$13:Q204,$M$13:M204))</f>
        <v>5.8385066364653389</v>
      </c>
      <c r="AJ204" s="451">
        <f>IF(OR(E204="",D204=""),0,ProjSlideMetersBetween(E204,D204,$R$13:$R$305,$S$13:$S$305))</f>
        <v>0</v>
      </c>
      <c r="AK204" s="451" t="str">
        <f>IF(U204="","",ProjParseTF(U204))</f>
        <v/>
      </c>
      <c r="AL204" s="218" t="str">
        <f>IF(E204="","",ProjCumN(AL203,E203,F203,G203,E204,F204,G204,FALSE))</f>
        <v/>
      </c>
      <c r="AM204" s="330" t="str">
        <f>IF(E204="","",ProjCumE(AM203,E203,F203,G203,E204,F204,G204,FALSE))</f>
        <v/>
      </c>
      <c r="AN204" s="329" t="str">
        <f t="shared" si="62"/>
        <v/>
      </c>
      <c r="AO204" s="329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4">
        <f t="shared" ref="C205:C268" si="75">IF(ISBLANK(D205),"",D205-D204)</f>
        <v>28.800000000000182</v>
      </c>
      <c r="D205" s="27">
        <v>5050.47</v>
      </c>
      <c r="E205" s="335">
        <f t="shared" ref="E205:E268" si="76">IF(D205="","",(ROUND(SUM(D205-B205),2)))</f>
        <v>5033.47</v>
      </c>
      <c r="F205" s="9"/>
      <c r="G205" s="9"/>
      <c r="H205" s="336" t="str">
        <f t="shared" si="69"/>
        <v/>
      </c>
      <c r="I205" s="336" t="str">
        <f t="shared" si="61"/>
        <v xml:space="preserve">  </v>
      </c>
      <c r="J205" s="337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8" t="str">
        <f t="shared" ref="K205:K268" si="78">IF(F205=0," ",SUM(F205-F204)/SUM(E205-E204)*30)</f>
        <v xml:space="preserve"> </v>
      </c>
      <c r="L205" s="338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8" t="str">
        <f t="shared" si="70"/>
        <v/>
      </c>
      <c r="N205" s="339" t="str">
        <f t="shared" si="71"/>
        <v/>
      </c>
      <c r="O205" s="340" t="str">
        <f t="shared" si="72"/>
        <v/>
      </c>
      <c r="P205" s="341" t="str">
        <f t="shared" si="73"/>
        <v/>
      </c>
      <c r="Q205" s="342" t="str">
        <f t="shared" si="74"/>
        <v/>
      </c>
      <c r="R205" s="10" t="str">
        <f t="shared" si="65"/>
        <v/>
      </c>
      <c r="S205" s="336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3" t="str">
        <f>IF(E205="","",ProjIncAtBit(F205,J205,C205,M205,AJ205,AK205,AI205))</f>
        <v/>
      </c>
      <c r="X205" s="454" t="str">
        <f>IF(E205="","",ProjAzmAtBit(F205,G205,J205,C205,M205,AJ205,AK205,N205,O205,AI205))</f>
        <v/>
      </c>
      <c r="Y205" s="623"/>
      <c r="Z205" s="625">
        <v>28.8</v>
      </c>
      <c r="AA205" s="510">
        <f t="shared" si="63"/>
        <v>90.429722375059583</v>
      </c>
      <c r="AB205" s="518" t="str">
        <f t="shared" si="64"/>
        <v/>
      </c>
      <c r="AC205" s="508"/>
      <c r="AD205" s="513"/>
      <c r="AE205" s="514"/>
      <c r="AI205" s="206">
        <f>IF(E205="","",ProjRollingMotorOut($Q$13:Q205,$M$13:M205))</f>
        <v>5.8385066364653389</v>
      </c>
      <c r="AJ205" s="451">
        <f>IF(OR(E205="",D205=""),0,ProjSlideMetersBetween(E205,D205,$R$13:$R$305,$S$13:$S$305))</f>
        <v>0</v>
      </c>
      <c r="AK205" s="451" t="str">
        <f>IF(U205="","",ProjParseTF(U205))</f>
        <v/>
      </c>
      <c r="AL205" s="218" t="str">
        <f>IF(E205="","",ProjCumN(AL204,E204,F204,G204,E205,F205,G205,FALSE))</f>
        <v/>
      </c>
      <c r="AM205" s="330" t="str">
        <f>IF(E205="","",ProjCumE(AM204,E204,F204,G204,E205,F205,G205,FALSE))</f>
        <v/>
      </c>
      <c r="AN205" s="329" t="str">
        <f t="shared" si="62"/>
        <v/>
      </c>
      <c r="AO205" s="329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4">
        <f t="shared" si="75"/>
        <v>28.789999999999964</v>
      </c>
      <c r="D206" s="27">
        <v>5079.26</v>
      </c>
      <c r="E206" s="335">
        <f t="shared" si="76"/>
        <v>5062.26</v>
      </c>
      <c r="F206" s="9"/>
      <c r="G206" s="9"/>
      <c r="H206" s="336" t="str">
        <f t="shared" si="69"/>
        <v/>
      </c>
      <c r="I206" s="336" t="str">
        <f t="shared" ref="I206:I269" si="83">IF(ISBLANK(F206),"  ",H206-$R$4)</f>
        <v xml:space="preserve">  </v>
      </c>
      <c r="J206" s="337" t="str">
        <f t="shared" si="77"/>
        <v/>
      </c>
      <c r="K206" s="338" t="str">
        <f t="shared" si="78"/>
        <v xml:space="preserve"> </v>
      </c>
      <c r="L206" s="338" t="str">
        <f t="shared" si="79"/>
        <v/>
      </c>
      <c r="M206" s="338" t="str">
        <f t="shared" si="70"/>
        <v/>
      </c>
      <c r="N206" s="339" t="str">
        <f t="shared" si="71"/>
        <v/>
      </c>
      <c r="O206" s="340" t="str">
        <f t="shared" si="72"/>
        <v/>
      </c>
      <c r="P206" s="341" t="str">
        <f t="shared" si="73"/>
        <v/>
      </c>
      <c r="Q206" s="342" t="str">
        <f t="shared" si="74"/>
        <v/>
      </c>
      <c r="R206" s="10" t="str">
        <f t="shared" si="65"/>
        <v/>
      </c>
      <c r="S206" s="336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3" t="str">
        <f>IF(E206="","",ProjIncAtBit(F206,J206,C206,M206,AJ206,AK206,AI206))</f>
        <v/>
      </c>
      <c r="X206" s="454" t="str">
        <f>IF(E206="","",ProjAzmAtBit(F206,G206,J206,C206,M206,AJ206,AK206,N206,O206,AI206))</f>
        <v/>
      </c>
      <c r="Y206" s="623"/>
      <c r="Z206" s="625">
        <v>28.79</v>
      </c>
      <c r="AA206" s="510">
        <f t="shared" si="63"/>
        <v>90.429722375059583</v>
      </c>
      <c r="AB206" s="518" t="str">
        <f t="shared" si="64"/>
        <v/>
      </c>
      <c r="AC206" s="508"/>
      <c r="AD206" s="513"/>
      <c r="AE206" s="514"/>
      <c r="AI206" s="206">
        <f>IF(E206="","",ProjRollingMotorOut($Q$13:Q206,$M$13:M206))</f>
        <v>5.8385066364653389</v>
      </c>
      <c r="AJ206" s="451">
        <f>IF(OR(E206="",D206=""),0,ProjSlideMetersBetween(E206,D206,$R$13:$R$305,$S$13:$S$305))</f>
        <v>0</v>
      </c>
      <c r="AK206" s="451" t="str">
        <f>IF(U206="","",ProjParseTF(U206))</f>
        <v/>
      </c>
      <c r="AL206" s="218" t="str">
        <f>IF(E206="","",ProjCumN(AL205,E205,F205,G205,E206,F206,G206,FALSE))</f>
        <v/>
      </c>
      <c r="AM206" s="330" t="str">
        <f>IF(E206="","",ProjCumE(AM205,E205,F205,G205,E206,F206,G206,FALSE))</f>
        <v/>
      </c>
      <c r="AN206" s="329" t="str">
        <f t="shared" ref="AN206:AN269" si="84">IF(X206="","",X206)</f>
        <v/>
      </c>
      <c r="AO206" s="329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4">
        <f t="shared" si="75"/>
        <v>28.769999999999527</v>
      </c>
      <c r="D207" s="27">
        <v>5108.03</v>
      </c>
      <c r="E207" s="335">
        <f t="shared" si="76"/>
        <v>5091.03</v>
      </c>
      <c r="F207" s="9"/>
      <c r="G207" s="9"/>
      <c r="H207" s="336" t="str">
        <f t="shared" si="69"/>
        <v/>
      </c>
      <c r="I207" s="336" t="str">
        <f t="shared" si="83"/>
        <v xml:space="preserve">  </v>
      </c>
      <c r="J207" s="337" t="str">
        <f t="shared" si="77"/>
        <v/>
      </c>
      <c r="K207" s="338" t="str">
        <f t="shared" si="78"/>
        <v xml:space="preserve"> </v>
      </c>
      <c r="L207" s="338" t="str">
        <f t="shared" si="79"/>
        <v/>
      </c>
      <c r="M207" s="338" t="str">
        <f t="shared" si="70"/>
        <v/>
      </c>
      <c r="N207" s="339" t="str">
        <f t="shared" si="71"/>
        <v/>
      </c>
      <c r="O207" s="340" t="str">
        <f t="shared" si="72"/>
        <v/>
      </c>
      <c r="P207" s="341" t="str">
        <f t="shared" si="73"/>
        <v/>
      </c>
      <c r="Q207" s="342" t="str">
        <f t="shared" si="74"/>
        <v/>
      </c>
      <c r="R207" s="10" t="str">
        <f t="shared" si="65"/>
        <v/>
      </c>
      <c r="S207" s="336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3" t="str">
        <f>IF(E207="","",ProjIncAtBit(F207,J207,C207,M207,AJ207,AK207,AI207))</f>
        <v/>
      </c>
      <c r="X207" s="454" t="str">
        <f>IF(E207="","",ProjAzmAtBit(F207,G207,J207,C207,M207,AJ207,AK207,N207,O207,AI207))</f>
        <v/>
      </c>
      <c r="Y207" s="623"/>
      <c r="Z207" s="625">
        <v>28.77</v>
      </c>
      <c r="AA207" s="510">
        <f t="shared" si="63"/>
        <v>89.283784103805061</v>
      </c>
      <c r="AB207" s="518" t="str">
        <f t="shared" si="64"/>
        <v/>
      </c>
      <c r="AC207" s="508"/>
      <c r="AD207" s="513"/>
      <c r="AE207" s="514"/>
      <c r="AI207" s="206">
        <f>IF(E207="","",ProjRollingMotorOut($Q$13:Q207,$M$13:M207))</f>
        <v>5.8385066364653389</v>
      </c>
      <c r="AJ207" s="451">
        <f>IF(OR(E207="",D207=""),0,ProjSlideMetersBetween(E207,D207,$R$13:$R$305,$S$13:$S$305))</f>
        <v>0</v>
      </c>
      <c r="AK207" s="451" t="str">
        <f>IF(U207="","",ProjParseTF(U207))</f>
        <v/>
      </c>
      <c r="AL207" s="218" t="str">
        <f>IF(E207="","",ProjCumN(AL206,E206,F206,G206,E207,F207,G207,FALSE))</f>
        <v/>
      </c>
      <c r="AM207" s="330" t="str">
        <f>IF(E207="","",ProjCumE(AM206,E206,F206,G206,E207,F207,G207,FALSE))</f>
        <v/>
      </c>
      <c r="AN207" s="329" t="str">
        <f t="shared" si="84"/>
        <v/>
      </c>
      <c r="AO207" s="329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4">
        <f t="shared" si="75"/>
        <v>28.740000000000691</v>
      </c>
      <c r="D208" s="27">
        <v>5136.7700000000004</v>
      </c>
      <c r="E208" s="335">
        <f t="shared" si="76"/>
        <v>5119.7700000000004</v>
      </c>
      <c r="F208" s="9"/>
      <c r="G208" s="9"/>
      <c r="H208" s="336" t="str">
        <f t="shared" si="69"/>
        <v/>
      </c>
      <c r="I208" s="336" t="str">
        <f t="shared" si="83"/>
        <v xml:space="preserve">  </v>
      </c>
      <c r="J208" s="337" t="str">
        <f t="shared" si="77"/>
        <v/>
      </c>
      <c r="K208" s="338" t="str">
        <f t="shared" si="78"/>
        <v xml:space="preserve"> </v>
      </c>
      <c r="L208" s="338" t="str">
        <f t="shared" si="79"/>
        <v/>
      </c>
      <c r="M208" s="338" t="str">
        <f t="shared" si="70"/>
        <v/>
      </c>
      <c r="N208" s="339" t="str">
        <f t="shared" si="71"/>
        <v/>
      </c>
      <c r="O208" s="340" t="str">
        <f t="shared" si="72"/>
        <v/>
      </c>
      <c r="P208" s="341" t="str">
        <f t="shared" si="73"/>
        <v/>
      </c>
      <c r="Q208" s="342" t="str">
        <f t="shared" si="74"/>
        <v/>
      </c>
      <c r="R208" s="10" t="str">
        <f t="shared" si="65"/>
        <v/>
      </c>
      <c r="S208" s="336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3" t="str">
        <f>IF(E208="","",ProjIncAtBit(F208,J208,C208,M208,AJ208,AK208,AI208))</f>
        <v/>
      </c>
      <c r="X208" s="454" t="str">
        <f>IF(E208="","",ProjAzmAtBit(F208,G208,J208,C208,M208,AJ208,AK208,N208,O208,AI208))</f>
        <v/>
      </c>
      <c r="Y208" s="623"/>
      <c r="Z208" s="625">
        <v>28.74</v>
      </c>
      <c r="AA208" s="510">
        <f t="shared" ref="AA208:AA271" si="85">IFERROR(IF(D208="","",IF(COUNT($AC$14:$AC$33)=0,"",IF(D208&lt;_xlfn.AGGREGATE(5,6,$AC$14:$AC$33),"",INDEX($AE$15:$AE$33,MATCH(D208,$AC$14:$AC$33,1))))),"")</f>
        <v>89.283784103805061</v>
      </c>
      <c r="AB208" s="518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08"/>
      <c r="AD208" s="513"/>
      <c r="AE208" s="514"/>
      <c r="AI208" s="206">
        <f>IF(E208="","",ProjRollingMotorOut($Q$13:Q208,$M$13:M208))</f>
        <v>5.8385066364653389</v>
      </c>
      <c r="AJ208" s="451">
        <f>IF(OR(E208="",D208=""),0,ProjSlideMetersBetween(E208,D208,$R$13:$R$305,$S$13:$S$305))</f>
        <v>0</v>
      </c>
      <c r="AK208" s="451" t="str">
        <f>IF(U208="","",ProjParseTF(U208))</f>
        <v/>
      </c>
      <c r="AL208" s="218" t="str">
        <f>IF(E208="","",ProjCumN(AL207,E207,F207,G207,E208,F208,G208,FALSE))</f>
        <v/>
      </c>
      <c r="AM208" s="330" t="str">
        <f>IF(E208="","",ProjCumE(AM207,E207,F207,G207,E208,F208,G208,FALSE))</f>
        <v/>
      </c>
      <c r="AN208" s="329" t="str">
        <f t="shared" si="84"/>
        <v/>
      </c>
      <c r="AO208" s="329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4">
        <f t="shared" si="75"/>
        <v>28.799999999999272</v>
      </c>
      <c r="D209" s="27">
        <v>5165.57</v>
      </c>
      <c r="E209" s="335">
        <f t="shared" si="76"/>
        <v>5148.57</v>
      </c>
      <c r="F209" s="9"/>
      <c r="G209" s="9"/>
      <c r="H209" s="336" t="str">
        <f t="shared" si="69"/>
        <v/>
      </c>
      <c r="I209" s="336" t="str">
        <f t="shared" si="83"/>
        <v xml:space="preserve">  </v>
      </c>
      <c r="J209" s="337" t="str">
        <f t="shared" si="77"/>
        <v/>
      </c>
      <c r="K209" s="338" t="str">
        <f t="shared" si="78"/>
        <v xml:space="preserve"> </v>
      </c>
      <c r="L209" s="338" t="str">
        <f t="shared" si="79"/>
        <v/>
      </c>
      <c r="M209" s="338" t="str">
        <f t="shared" si="70"/>
        <v/>
      </c>
      <c r="N209" s="339" t="str">
        <f t="shared" si="71"/>
        <v/>
      </c>
      <c r="O209" s="340" t="str">
        <f t="shared" si="72"/>
        <v/>
      </c>
      <c r="P209" s="341" t="str">
        <f t="shared" si="73"/>
        <v/>
      </c>
      <c r="Q209" s="342" t="str">
        <f t="shared" si="74"/>
        <v/>
      </c>
      <c r="R209" s="10" t="str">
        <f t="shared" ref="R209:R272" si="87">IF(T209="", "", D209)</f>
        <v/>
      </c>
      <c r="S209" s="336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3" t="str">
        <f>IF(E209="","",ProjIncAtBit(F209,J209,C209,M209,AJ209,AK209,AI209))</f>
        <v/>
      </c>
      <c r="X209" s="454" t="str">
        <f>IF(E209="","",ProjAzmAtBit(F209,G209,J209,C209,M209,AJ209,AK209,N209,O209,AI209))</f>
        <v/>
      </c>
      <c r="Y209" s="623"/>
      <c r="Z209" s="625">
        <v>28.8</v>
      </c>
      <c r="AA209" s="510">
        <f t="shared" si="85"/>
        <v>89.283784103805061</v>
      </c>
      <c r="AB209" s="518" t="str">
        <f t="shared" si="86"/>
        <v/>
      </c>
      <c r="AC209" s="508"/>
      <c r="AD209" s="513"/>
      <c r="AE209" s="514"/>
      <c r="AI209" s="206">
        <f>IF(E209="","",ProjRollingMotorOut($Q$13:Q209,$M$13:M209))</f>
        <v>5.8385066364653389</v>
      </c>
      <c r="AJ209" s="451">
        <f>IF(OR(E209="",D209=""),0,ProjSlideMetersBetween(E209,D209,$R$13:$R$305,$S$13:$S$305))</f>
        <v>0</v>
      </c>
      <c r="AK209" s="451" t="str">
        <f>IF(U209="","",ProjParseTF(U209))</f>
        <v/>
      </c>
      <c r="AL209" s="218" t="str">
        <f>IF(E209="","",ProjCumN(AL208,E208,F208,G208,E209,F209,G209,FALSE))</f>
        <v/>
      </c>
      <c r="AM209" s="330" t="str">
        <f>IF(E209="","",ProjCumE(AM208,E208,F208,G208,E209,F209,G209,FALSE))</f>
        <v/>
      </c>
      <c r="AN209" s="329" t="str">
        <f t="shared" si="84"/>
        <v/>
      </c>
      <c r="AO209" s="329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4">
        <f t="shared" si="75"/>
        <v>28.690000000000509</v>
      </c>
      <c r="D210" s="27">
        <v>5194.26</v>
      </c>
      <c r="E210" s="335">
        <f t="shared" si="76"/>
        <v>5177.26</v>
      </c>
      <c r="F210" s="9"/>
      <c r="G210" s="9"/>
      <c r="H210" s="336" t="str">
        <f t="shared" si="69"/>
        <v/>
      </c>
      <c r="I210" s="336" t="str">
        <f t="shared" si="83"/>
        <v xml:space="preserve">  </v>
      </c>
      <c r="J210" s="337" t="str">
        <f t="shared" si="77"/>
        <v/>
      </c>
      <c r="K210" s="338" t="str">
        <f t="shared" si="78"/>
        <v xml:space="preserve"> </v>
      </c>
      <c r="L210" s="338" t="str">
        <f t="shared" si="79"/>
        <v/>
      </c>
      <c r="M210" s="338" t="str">
        <f t="shared" si="70"/>
        <v/>
      </c>
      <c r="N210" s="339" t="str">
        <f t="shared" si="71"/>
        <v/>
      </c>
      <c r="O210" s="340" t="str">
        <f t="shared" si="72"/>
        <v/>
      </c>
      <c r="P210" s="341" t="str">
        <f t="shared" si="73"/>
        <v/>
      </c>
      <c r="Q210" s="342" t="str">
        <f t="shared" si="74"/>
        <v/>
      </c>
      <c r="R210" s="10" t="str">
        <f t="shared" si="87"/>
        <v/>
      </c>
      <c r="S210" s="336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3" t="str">
        <f>IF(E210="","",ProjIncAtBit(F210,J210,C210,M210,AJ210,AK210,AI210))</f>
        <v/>
      </c>
      <c r="X210" s="454" t="str">
        <f>IF(E210="","",ProjAzmAtBit(F210,G210,J210,C210,M210,AJ210,AK210,N210,O210,AI210))</f>
        <v/>
      </c>
      <c r="Y210" s="623"/>
      <c r="Z210" s="625">
        <v>28.69</v>
      </c>
      <c r="AA210" s="510">
        <f t="shared" si="85"/>
        <v>89.283784103805061</v>
      </c>
      <c r="AB210" s="518" t="str">
        <f t="shared" si="86"/>
        <v/>
      </c>
      <c r="AC210" s="508"/>
      <c r="AD210" s="513"/>
      <c r="AE210" s="514"/>
      <c r="AI210" s="206">
        <f>IF(E210="","",ProjRollingMotorOut($Q$13:Q210,$M$13:M210))</f>
        <v>5.8385066364653389</v>
      </c>
      <c r="AJ210" s="451">
        <f>IF(OR(E210="",D210=""),0,ProjSlideMetersBetween(E210,D210,$R$13:$R$305,$S$13:$S$305))</f>
        <v>0</v>
      </c>
      <c r="AK210" s="451" t="str">
        <f>IF(U210="","",ProjParseTF(U210))</f>
        <v/>
      </c>
      <c r="AL210" s="218" t="str">
        <f>IF(E210="","",ProjCumN(AL209,E209,F209,G209,E210,F210,G210,FALSE))</f>
        <v/>
      </c>
      <c r="AM210" s="330" t="str">
        <f>IF(E210="","",ProjCumE(AM209,E209,F209,G209,E210,F210,G210,FALSE))</f>
        <v/>
      </c>
      <c r="AN210" s="329" t="str">
        <f t="shared" si="84"/>
        <v/>
      </c>
      <c r="AO210" s="329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4">
        <f t="shared" si="75"/>
        <v>28.789999999999964</v>
      </c>
      <c r="D211" s="27">
        <v>5223.05</v>
      </c>
      <c r="E211" s="335">
        <f t="shared" si="76"/>
        <v>5206.05</v>
      </c>
      <c r="F211" s="9"/>
      <c r="G211" s="9"/>
      <c r="H211" s="336" t="str">
        <f t="shared" si="69"/>
        <v/>
      </c>
      <c r="I211" s="336" t="str">
        <f t="shared" si="83"/>
        <v xml:space="preserve">  </v>
      </c>
      <c r="J211" s="337" t="str">
        <f t="shared" si="77"/>
        <v/>
      </c>
      <c r="K211" s="338" t="str">
        <f t="shared" si="78"/>
        <v xml:space="preserve"> </v>
      </c>
      <c r="L211" s="338" t="str">
        <f t="shared" si="79"/>
        <v/>
      </c>
      <c r="M211" s="338" t="str">
        <f t="shared" si="70"/>
        <v/>
      </c>
      <c r="N211" s="339" t="str">
        <f t="shared" si="71"/>
        <v/>
      </c>
      <c r="O211" s="340" t="str">
        <f t="shared" si="72"/>
        <v/>
      </c>
      <c r="P211" s="341" t="str">
        <f t="shared" si="73"/>
        <v/>
      </c>
      <c r="Q211" s="342" t="str">
        <f t="shared" si="74"/>
        <v/>
      </c>
      <c r="R211" s="10" t="str">
        <f t="shared" si="87"/>
        <v/>
      </c>
      <c r="S211" s="336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3" t="str">
        <f>IF(E211="","",ProjIncAtBit(F211,J211,C211,M211,AJ211,AK211,AI211))</f>
        <v/>
      </c>
      <c r="X211" s="454" t="str">
        <f>IF(E211="","",ProjAzmAtBit(F211,G211,J211,C211,M211,AJ211,AK211,N211,O211,AI211))</f>
        <v/>
      </c>
      <c r="Y211" s="623"/>
      <c r="Z211" s="625">
        <v>28.79</v>
      </c>
      <c r="AA211" s="510">
        <f t="shared" si="85"/>
        <v>89.283784103805061</v>
      </c>
      <c r="AB211" s="518" t="str">
        <f t="shared" si="86"/>
        <v/>
      </c>
      <c r="AC211" s="508"/>
      <c r="AD211" s="513"/>
      <c r="AE211" s="514"/>
      <c r="AI211" s="206">
        <f>IF(E211="","",ProjRollingMotorOut($Q$13:Q211,$M$13:M211))</f>
        <v>5.8385066364653389</v>
      </c>
      <c r="AJ211" s="451">
        <f>IF(OR(E211="",D211=""),0,ProjSlideMetersBetween(E211,D211,$R$13:$R$305,$S$13:$S$305))</f>
        <v>0</v>
      </c>
      <c r="AK211" s="451" t="str">
        <f>IF(U211="","",ProjParseTF(U211))</f>
        <v/>
      </c>
      <c r="AL211" s="218" t="str">
        <f>IF(E211="","",ProjCumN(AL210,E210,F210,G210,E211,F211,G211,FALSE))</f>
        <v/>
      </c>
      <c r="AM211" s="330" t="str">
        <f>IF(E211="","",ProjCumE(AM210,E210,F210,G210,E211,F211,G211,FALSE))</f>
        <v/>
      </c>
      <c r="AN211" s="329" t="str">
        <f t="shared" si="84"/>
        <v/>
      </c>
      <c r="AO211" s="329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4">
        <f t="shared" si="75"/>
        <v>28.699999999999818</v>
      </c>
      <c r="D212" s="27">
        <v>5251.75</v>
      </c>
      <c r="E212" s="335">
        <f t="shared" si="76"/>
        <v>5234.75</v>
      </c>
      <c r="F212" s="9"/>
      <c r="G212" s="9"/>
      <c r="H212" s="336" t="str">
        <f t="shared" si="69"/>
        <v/>
      </c>
      <c r="I212" s="336" t="str">
        <f t="shared" si="83"/>
        <v xml:space="preserve">  </v>
      </c>
      <c r="J212" s="337" t="str">
        <f t="shared" si="77"/>
        <v/>
      </c>
      <c r="K212" s="338" t="str">
        <f t="shared" si="78"/>
        <v xml:space="preserve"> </v>
      </c>
      <c r="L212" s="338" t="str">
        <f t="shared" si="79"/>
        <v/>
      </c>
      <c r="M212" s="338" t="str">
        <f t="shared" si="70"/>
        <v/>
      </c>
      <c r="N212" s="339" t="str">
        <f t="shared" si="71"/>
        <v/>
      </c>
      <c r="O212" s="340" t="str">
        <f t="shared" si="72"/>
        <v/>
      </c>
      <c r="P212" s="341" t="str">
        <f t="shared" si="73"/>
        <v/>
      </c>
      <c r="Q212" s="342" t="str">
        <f t="shared" si="74"/>
        <v/>
      </c>
      <c r="R212" s="10" t="str">
        <f t="shared" si="87"/>
        <v/>
      </c>
      <c r="S212" s="336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3" t="str">
        <f>IF(E212="","",ProjIncAtBit(F212,J212,C212,M212,AJ212,AK212,AI212))</f>
        <v/>
      </c>
      <c r="X212" s="454" t="str">
        <f>IF(E212="","",ProjAzmAtBit(F212,G212,J212,C212,M212,AJ212,AK212,N212,O212,AI212))</f>
        <v/>
      </c>
      <c r="Y212" s="623"/>
      <c r="Z212" s="625">
        <v>28.7</v>
      </c>
      <c r="AA212" s="510">
        <f t="shared" si="85"/>
        <v>89.283784103805061</v>
      </c>
      <c r="AB212" s="518" t="str">
        <f t="shared" si="86"/>
        <v/>
      </c>
      <c r="AC212" s="508"/>
      <c r="AD212" s="513"/>
      <c r="AE212" s="514"/>
      <c r="AI212" s="206">
        <f>IF(E212="","",ProjRollingMotorOut($Q$13:Q212,$M$13:M212))</f>
        <v>5.8385066364653389</v>
      </c>
      <c r="AJ212" s="451">
        <f>IF(OR(E212="",D212=""),0,ProjSlideMetersBetween(E212,D212,$R$13:$R$305,$S$13:$S$305))</f>
        <v>0</v>
      </c>
      <c r="AK212" s="451" t="str">
        <f>IF(U212="","",ProjParseTF(U212))</f>
        <v/>
      </c>
      <c r="AL212" s="218" t="str">
        <f>IF(E212="","",ProjCumN(AL211,E211,F211,G211,E212,F212,G212,FALSE))</f>
        <v/>
      </c>
      <c r="AM212" s="330" t="str">
        <f>IF(E212="","",ProjCumE(AM211,E211,F211,G211,E212,F212,G212,FALSE))</f>
        <v/>
      </c>
      <c r="AN212" s="329" t="str">
        <f t="shared" si="84"/>
        <v/>
      </c>
      <c r="AO212" s="329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4">
        <f t="shared" si="75"/>
        <v>28.75</v>
      </c>
      <c r="D213" s="27">
        <v>5280.5</v>
      </c>
      <c r="E213" s="335">
        <f t="shared" si="76"/>
        <v>5263.5</v>
      </c>
      <c r="F213" s="9"/>
      <c r="G213" s="9"/>
      <c r="H213" s="336" t="str">
        <f t="shared" si="69"/>
        <v/>
      </c>
      <c r="I213" s="336" t="str">
        <f t="shared" si="83"/>
        <v xml:space="preserve">  </v>
      </c>
      <c r="J213" s="337" t="str">
        <f t="shared" si="77"/>
        <v/>
      </c>
      <c r="K213" s="338" t="str">
        <f t="shared" si="78"/>
        <v xml:space="preserve"> </v>
      </c>
      <c r="L213" s="338" t="str">
        <f t="shared" si="79"/>
        <v/>
      </c>
      <c r="M213" s="338" t="str">
        <f t="shared" si="70"/>
        <v/>
      </c>
      <c r="N213" s="339" t="str">
        <f t="shared" si="71"/>
        <v/>
      </c>
      <c r="O213" s="340" t="str">
        <f t="shared" si="72"/>
        <v/>
      </c>
      <c r="P213" s="341" t="str">
        <f t="shared" si="73"/>
        <v/>
      </c>
      <c r="Q213" s="342" t="str">
        <f t="shared" si="74"/>
        <v/>
      </c>
      <c r="R213" s="10" t="str">
        <f t="shared" si="87"/>
        <v/>
      </c>
      <c r="S213" s="336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3" t="str">
        <f>IF(E213="","",ProjIncAtBit(F213,J213,C213,M213,AJ213,AK213,AI213))</f>
        <v/>
      </c>
      <c r="X213" s="454" t="str">
        <f>IF(E213="","",ProjAzmAtBit(F213,G213,J213,C213,M213,AJ213,AK213,N213,O213,AI213))</f>
        <v/>
      </c>
      <c r="Y213" s="623"/>
      <c r="Z213" s="625">
        <v>28.75</v>
      </c>
      <c r="AA213" s="510">
        <f t="shared" si="85"/>
        <v>89.283784103805061</v>
      </c>
      <c r="AB213" s="518" t="str">
        <f t="shared" si="86"/>
        <v/>
      </c>
      <c r="AC213" s="508"/>
      <c r="AD213" s="513"/>
      <c r="AE213" s="514"/>
      <c r="AI213" s="206">
        <f>IF(E213="","",ProjRollingMotorOut($Q$13:Q213,$M$13:M213))</f>
        <v>5.8385066364653389</v>
      </c>
      <c r="AJ213" s="451">
        <f>IF(OR(E213="",D213=""),0,ProjSlideMetersBetween(E213,D213,$R$13:$R$305,$S$13:$S$305))</f>
        <v>0</v>
      </c>
      <c r="AK213" s="451" t="str">
        <f>IF(U213="","",ProjParseTF(U213))</f>
        <v/>
      </c>
      <c r="AL213" s="218" t="str">
        <f>IF(E213="","",ProjCumN(AL212,E212,F212,G212,E213,F213,G213,FALSE))</f>
        <v/>
      </c>
      <c r="AM213" s="330" t="str">
        <f>IF(E213="","",ProjCumE(AM212,E212,F212,G212,E213,F213,G213,FALSE))</f>
        <v/>
      </c>
      <c r="AN213" s="329" t="str">
        <f t="shared" si="84"/>
        <v/>
      </c>
      <c r="AO213" s="329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4">
        <f t="shared" si="75"/>
        <v>28.829999999999927</v>
      </c>
      <c r="D214" s="27">
        <v>5309.33</v>
      </c>
      <c r="E214" s="335">
        <f t="shared" si="76"/>
        <v>5292.33</v>
      </c>
      <c r="F214" s="9"/>
      <c r="G214" s="9"/>
      <c r="H214" s="336" t="str">
        <f t="shared" si="69"/>
        <v/>
      </c>
      <c r="I214" s="336" t="str">
        <f t="shared" si="83"/>
        <v xml:space="preserve">  </v>
      </c>
      <c r="J214" s="337" t="str">
        <f t="shared" si="77"/>
        <v/>
      </c>
      <c r="K214" s="338" t="str">
        <f t="shared" si="78"/>
        <v xml:space="preserve"> </v>
      </c>
      <c r="L214" s="338" t="str">
        <f t="shared" si="79"/>
        <v/>
      </c>
      <c r="M214" s="338" t="str">
        <f t="shared" si="70"/>
        <v/>
      </c>
      <c r="N214" s="339" t="str">
        <f t="shared" si="71"/>
        <v/>
      </c>
      <c r="O214" s="340" t="str">
        <f t="shared" si="72"/>
        <v/>
      </c>
      <c r="P214" s="341" t="str">
        <f t="shared" si="73"/>
        <v/>
      </c>
      <c r="Q214" s="342" t="str">
        <f t="shared" si="74"/>
        <v/>
      </c>
      <c r="R214" s="10" t="str">
        <f t="shared" si="87"/>
        <v/>
      </c>
      <c r="S214" s="336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3" t="str">
        <f>IF(E214="","",ProjIncAtBit(F214,J214,C214,M214,AJ214,AK214,AI214))</f>
        <v/>
      </c>
      <c r="X214" s="454" t="str">
        <f>IF(E214="","",ProjAzmAtBit(F214,G214,J214,C214,M214,AJ214,AK214,N214,O214,AI214))</f>
        <v/>
      </c>
      <c r="Y214" s="623"/>
      <c r="Z214" s="625">
        <v>28.83</v>
      </c>
      <c r="AA214" s="510">
        <f t="shared" si="85"/>
        <v>90.143239597990885</v>
      </c>
      <c r="AB214" s="518" t="str">
        <f t="shared" si="86"/>
        <v/>
      </c>
      <c r="AC214" s="508"/>
      <c r="AD214" s="513"/>
      <c r="AE214" s="514"/>
      <c r="AI214" s="206">
        <f>IF(E214="","",ProjRollingMotorOut($Q$13:Q214,$M$13:M214))</f>
        <v>5.8385066364653389</v>
      </c>
      <c r="AJ214" s="451">
        <f>IF(OR(E214="",D214=""),0,ProjSlideMetersBetween(E214,D214,$R$13:$R$305,$S$13:$S$305))</f>
        <v>0</v>
      </c>
      <c r="AK214" s="451" t="str">
        <f>IF(U214="","",ProjParseTF(U214))</f>
        <v/>
      </c>
      <c r="AL214" s="218" t="str">
        <f>IF(E214="","",ProjCumN(AL213,E213,F213,G213,E214,F214,G214,FALSE))</f>
        <v/>
      </c>
      <c r="AM214" s="330" t="str">
        <f>IF(E214="","",ProjCumE(AM213,E213,F213,G213,E214,F214,G214,FALSE))</f>
        <v/>
      </c>
      <c r="AN214" s="329" t="str">
        <f t="shared" si="84"/>
        <v/>
      </c>
      <c r="AO214" s="329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4">
        <f t="shared" si="75"/>
        <v>28.8100000000004</v>
      </c>
      <c r="D215" s="27">
        <v>5338.14</v>
      </c>
      <c r="E215" s="335">
        <f t="shared" si="76"/>
        <v>5321.14</v>
      </c>
      <c r="F215" s="9"/>
      <c r="G215" s="9"/>
      <c r="H215" s="336" t="str">
        <f t="shared" si="69"/>
        <v/>
      </c>
      <c r="I215" s="336" t="str">
        <f t="shared" si="83"/>
        <v xml:space="preserve">  </v>
      </c>
      <c r="J215" s="337" t="str">
        <f t="shared" si="77"/>
        <v/>
      </c>
      <c r="K215" s="338" t="str">
        <f t="shared" si="78"/>
        <v xml:space="preserve"> </v>
      </c>
      <c r="L215" s="338" t="str">
        <f t="shared" si="79"/>
        <v/>
      </c>
      <c r="M215" s="338" t="str">
        <f t="shared" si="70"/>
        <v/>
      </c>
      <c r="N215" s="339" t="str">
        <f t="shared" si="71"/>
        <v/>
      </c>
      <c r="O215" s="340" t="str">
        <f t="shared" si="72"/>
        <v/>
      </c>
      <c r="P215" s="341" t="str">
        <f t="shared" si="73"/>
        <v/>
      </c>
      <c r="Q215" s="342" t="str">
        <f t="shared" si="74"/>
        <v/>
      </c>
      <c r="R215" s="10" t="str">
        <f t="shared" si="87"/>
        <v/>
      </c>
      <c r="S215" s="336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3" t="str">
        <f>IF(E215="","",ProjIncAtBit(F215,J215,C215,M215,AJ215,AK215,AI215))</f>
        <v/>
      </c>
      <c r="X215" s="454" t="str">
        <f>IF(E215="","",ProjAzmAtBit(F215,G215,J215,C215,M215,AJ215,AK215,N215,O215,AI215))</f>
        <v/>
      </c>
      <c r="Y215" s="623"/>
      <c r="Z215" s="625">
        <v>28.81</v>
      </c>
      <c r="AA215" s="510">
        <f t="shared" si="85"/>
        <v>90.143239597990885</v>
      </c>
      <c r="AB215" s="518" t="str">
        <f t="shared" si="86"/>
        <v/>
      </c>
      <c r="AC215" s="508"/>
      <c r="AD215" s="513"/>
      <c r="AE215" s="514"/>
      <c r="AI215" s="206">
        <f>IF(E215="","",ProjRollingMotorOut($Q$13:Q215,$M$13:M215))</f>
        <v>5.8385066364653389</v>
      </c>
      <c r="AJ215" s="451">
        <f>IF(OR(E215="",D215=""),0,ProjSlideMetersBetween(E215,D215,$R$13:$R$305,$S$13:$S$305))</f>
        <v>0</v>
      </c>
      <c r="AK215" s="451" t="str">
        <f>IF(U215="","",ProjParseTF(U215))</f>
        <v/>
      </c>
      <c r="AL215" s="218" t="str">
        <f>IF(E215="","",ProjCumN(AL214,E214,F214,G214,E215,F215,G215,FALSE))</f>
        <v/>
      </c>
      <c r="AM215" s="330" t="str">
        <f>IF(E215="","",ProjCumE(AM214,E214,F214,G214,E215,F215,G215,FALSE))</f>
        <v/>
      </c>
      <c r="AN215" s="329" t="str">
        <f t="shared" si="84"/>
        <v/>
      </c>
      <c r="AO215" s="329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4">
        <f t="shared" si="75"/>
        <v>28.759999999999309</v>
      </c>
      <c r="D216" s="27">
        <v>5366.9</v>
      </c>
      <c r="E216" s="335">
        <f t="shared" si="76"/>
        <v>5349.9</v>
      </c>
      <c r="F216" s="9"/>
      <c r="G216" s="9"/>
      <c r="H216" s="336" t="str">
        <f t="shared" si="69"/>
        <v/>
      </c>
      <c r="I216" s="336" t="str">
        <f t="shared" si="83"/>
        <v xml:space="preserve">  </v>
      </c>
      <c r="J216" s="337" t="str">
        <f t="shared" si="77"/>
        <v/>
      </c>
      <c r="K216" s="338" t="str">
        <f t="shared" si="78"/>
        <v xml:space="preserve"> </v>
      </c>
      <c r="L216" s="338" t="str">
        <f t="shared" si="79"/>
        <v/>
      </c>
      <c r="M216" s="338" t="str">
        <f t="shared" si="70"/>
        <v/>
      </c>
      <c r="N216" s="339" t="str">
        <f t="shared" si="71"/>
        <v/>
      </c>
      <c r="O216" s="340" t="str">
        <f t="shared" si="72"/>
        <v/>
      </c>
      <c r="P216" s="341" t="str">
        <f t="shared" si="73"/>
        <v/>
      </c>
      <c r="Q216" s="342" t="str">
        <f t="shared" si="74"/>
        <v/>
      </c>
      <c r="R216" s="10" t="str">
        <f t="shared" si="87"/>
        <v/>
      </c>
      <c r="S216" s="336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3" t="str">
        <f>IF(E216="","",ProjIncAtBit(F216,J216,C216,M216,AJ216,AK216,AI216))</f>
        <v/>
      </c>
      <c r="X216" s="454" t="str">
        <f>IF(E216="","",ProjAzmAtBit(F216,G216,J216,C216,M216,AJ216,AK216,N216,O216,AI216))</f>
        <v/>
      </c>
      <c r="Y216" s="623"/>
      <c r="Z216" s="625">
        <v>28.76</v>
      </c>
      <c r="AA216" s="510">
        <f t="shared" si="85"/>
        <v>90.143239597990885</v>
      </c>
      <c r="AB216" s="518" t="str">
        <f t="shared" si="86"/>
        <v/>
      </c>
      <c r="AC216" s="508"/>
      <c r="AD216" s="513"/>
      <c r="AE216" s="514"/>
      <c r="AI216" s="206">
        <f>IF(E216="","",ProjRollingMotorOut($Q$13:Q216,$M$13:M216))</f>
        <v>5.8385066364653389</v>
      </c>
      <c r="AJ216" s="451">
        <f>IF(OR(E216="",D216=""),0,ProjSlideMetersBetween(E216,D216,$R$13:$R$305,$S$13:$S$305))</f>
        <v>0</v>
      </c>
      <c r="AK216" s="451" t="str">
        <f>IF(U216="","",ProjParseTF(U216))</f>
        <v/>
      </c>
      <c r="AL216" s="218" t="str">
        <f>IF(E216="","",ProjCumN(AL215,E215,F215,G215,E216,F216,G216,FALSE))</f>
        <v/>
      </c>
      <c r="AM216" s="330" t="str">
        <f>IF(E216="","",ProjCumE(AM215,E215,F215,G215,E216,F216,G216,FALSE))</f>
        <v/>
      </c>
      <c r="AN216" s="329" t="str">
        <f t="shared" si="84"/>
        <v/>
      </c>
      <c r="AO216" s="329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4">
        <f t="shared" si="75"/>
        <v>28.789999999999964</v>
      </c>
      <c r="D217" s="27">
        <v>5395.69</v>
      </c>
      <c r="E217" s="335">
        <f t="shared" si="76"/>
        <v>5378.69</v>
      </c>
      <c r="F217" s="9"/>
      <c r="G217" s="9"/>
      <c r="H217" s="336" t="str">
        <f t="shared" si="69"/>
        <v/>
      </c>
      <c r="I217" s="336" t="str">
        <f t="shared" si="83"/>
        <v xml:space="preserve">  </v>
      </c>
      <c r="J217" s="337" t="str">
        <f t="shared" si="77"/>
        <v/>
      </c>
      <c r="K217" s="338" t="str">
        <f t="shared" si="78"/>
        <v xml:space="preserve"> </v>
      </c>
      <c r="L217" s="338" t="str">
        <f t="shared" si="79"/>
        <v/>
      </c>
      <c r="M217" s="338" t="str">
        <f t="shared" si="70"/>
        <v/>
      </c>
      <c r="N217" s="339" t="str">
        <f t="shared" si="71"/>
        <v/>
      </c>
      <c r="O217" s="340" t="str">
        <f t="shared" si="72"/>
        <v/>
      </c>
      <c r="P217" s="341" t="str">
        <f t="shared" si="73"/>
        <v/>
      </c>
      <c r="Q217" s="342" t="str">
        <f t="shared" si="74"/>
        <v/>
      </c>
      <c r="R217" s="10" t="str">
        <f t="shared" si="87"/>
        <v/>
      </c>
      <c r="S217" s="336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3" t="str">
        <f>IF(E217="","",ProjIncAtBit(F217,J217,C217,M217,AJ217,AK217,AI217))</f>
        <v/>
      </c>
      <c r="X217" s="454" t="str">
        <f>IF(E217="","",ProjAzmAtBit(F217,G217,J217,C217,M217,AJ217,AK217,N217,O217,AI217))</f>
        <v/>
      </c>
      <c r="Y217" s="623"/>
      <c r="Z217" s="625">
        <v>28.79</v>
      </c>
      <c r="AA217" s="510">
        <f t="shared" si="85"/>
        <v>90.143239597990885</v>
      </c>
      <c r="AB217" s="518" t="str">
        <f t="shared" si="86"/>
        <v/>
      </c>
      <c r="AC217" s="508"/>
      <c r="AD217" s="513"/>
      <c r="AE217" s="514"/>
      <c r="AI217" s="206">
        <f>IF(E217="","",ProjRollingMotorOut($Q$13:Q217,$M$13:M217))</f>
        <v>5.8385066364653389</v>
      </c>
      <c r="AJ217" s="451">
        <f>IF(OR(E217="",D217=""),0,ProjSlideMetersBetween(E217,D217,$R$13:$R$305,$S$13:$S$305))</f>
        <v>0</v>
      </c>
      <c r="AK217" s="451" t="str">
        <f>IF(U217="","",ProjParseTF(U217))</f>
        <v/>
      </c>
      <c r="AL217" s="218" t="str">
        <f>IF(E217="","",ProjCumN(AL216,E216,F216,G216,E217,F217,G217,FALSE))</f>
        <v/>
      </c>
      <c r="AM217" s="330" t="str">
        <f>IF(E217="","",ProjCumE(AM216,E216,F216,G216,E217,F217,G217,FALSE))</f>
        <v/>
      </c>
      <c r="AN217" s="329" t="str">
        <f t="shared" si="84"/>
        <v/>
      </c>
      <c r="AO217" s="329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4">
        <f t="shared" si="75"/>
        <v>28.740000000000691</v>
      </c>
      <c r="D218" s="27">
        <v>5424.43</v>
      </c>
      <c r="E218" s="335">
        <f t="shared" si="76"/>
        <v>5407.43</v>
      </c>
      <c r="F218" s="9"/>
      <c r="G218" s="9"/>
      <c r="H218" s="336" t="str">
        <f t="shared" si="69"/>
        <v/>
      </c>
      <c r="I218" s="336" t="str">
        <f t="shared" si="83"/>
        <v xml:space="preserve">  </v>
      </c>
      <c r="J218" s="337" t="str">
        <f t="shared" si="77"/>
        <v/>
      </c>
      <c r="K218" s="338" t="str">
        <f t="shared" si="78"/>
        <v xml:space="preserve"> </v>
      </c>
      <c r="L218" s="338" t="str">
        <f t="shared" si="79"/>
        <v/>
      </c>
      <c r="M218" s="338" t="str">
        <f t="shared" si="70"/>
        <v/>
      </c>
      <c r="N218" s="339" t="str">
        <f t="shared" si="71"/>
        <v/>
      </c>
      <c r="O218" s="340" t="str">
        <f t="shared" si="72"/>
        <v/>
      </c>
      <c r="P218" s="341" t="str">
        <f t="shared" si="73"/>
        <v/>
      </c>
      <c r="Q218" s="342" t="str">
        <f t="shared" si="74"/>
        <v/>
      </c>
      <c r="R218" s="10" t="str">
        <f t="shared" si="87"/>
        <v/>
      </c>
      <c r="S218" s="336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3" t="str">
        <f>IF(E218="","",ProjIncAtBit(F218,J218,C218,M218,AJ218,AK218,AI218))</f>
        <v/>
      </c>
      <c r="X218" s="454" t="str">
        <f>IF(E218="","",ProjAzmAtBit(F218,G218,J218,C218,M218,AJ218,AK218,N218,O218,AI218))</f>
        <v/>
      </c>
      <c r="Y218" s="623"/>
      <c r="Z218" s="625">
        <v>28.74</v>
      </c>
      <c r="AA218" s="510">
        <f t="shared" si="85"/>
        <v>90.143239597990885</v>
      </c>
      <c r="AB218" s="518" t="str">
        <f t="shared" si="86"/>
        <v/>
      </c>
      <c r="AC218" s="508"/>
      <c r="AD218" s="513"/>
      <c r="AE218" s="514"/>
      <c r="AI218" s="206">
        <f>IF(E218="","",ProjRollingMotorOut($Q$13:Q218,$M$13:M218))</f>
        <v>5.8385066364653389</v>
      </c>
      <c r="AJ218" s="451">
        <f>IF(OR(E218="",D218=""),0,ProjSlideMetersBetween(E218,D218,$R$13:$R$305,$S$13:$S$305))</f>
        <v>0</v>
      </c>
      <c r="AK218" s="451" t="str">
        <f>IF(U218="","",ProjParseTF(U218))</f>
        <v/>
      </c>
      <c r="AL218" s="218" t="str">
        <f>IF(E218="","",ProjCumN(AL217,E217,F217,G217,E218,F218,G218,FALSE))</f>
        <v/>
      </c>
      <c r="AM218" s="330" t="str">
        <f>IF(E218="","",ProjCumE(AM217,E217,F217,G217,E218,F218,G218,FALSE))</f>
        <v/>
      </c>
      <c r="AN218" s="329" t="str">
        <f t="shared" si="84"/>
        <v/>
      </c>
      <c r="AO218" s="329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4">
        <f t="shared" si="75"/>
        <v>28.779999999999745</v>
      </c>
      <c r="D219" s="27">
        <v>5453.21</v>
      </c>
      <c r="E219" s="335">
        <f t="shared" si="76"/>
        <v>5436.21</v>
      </c>
      <c r="F219" s="9"/>
      <c r="G219" s="9"/>
      <c r="H219" s="336" t="str">
        <f t="shared" si="69"/>
        <v/>
      </c>
      <c r="I219" s="336" t="str">
        <f t="shared" si="83"/>
        <v xml:space="preserve">  </v>
      </c>
      <c r="J219" s="337" t="str">
        <f t="shared" si="77"/>
        <v/>
      </c>
      <c r="K219" s="338" t="str">
        <f t="shared" si="78"/>
        <v xml:space="preserve"> </v>
      </c>
      <c r="L219" s="338" t="str">
        <f t="shared" si="79"/>
        <v/>
      </c>
      <c r="M219" s="338" t="str">
        <f t="shared" si="70"/>
        <v/>
      </c>
      <c r="N219" s="339" t="str">
        <f t="shared" si="71"/>
        <v/>
      </c>
      <c r="O219" s="340" t="str">
        <f t="shared" si="72"/>
        <v/>
      </c>
      <c r="P219" s="341" t="str">
        <f t="shared" si="73"/>
        <v/>
      </c>
      <c r="Q219" s="342" t="str">
        <f t="shared" si="74"/>
        <v/>
      </c>
      <c r="R219" s="10" t="str">
        <f t="shared" si="87"/>
        <v/>
      </c>
      <c r="S219" s="336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3" t="str">
        <f>IF(E219="","",ProjIncAtBit(F219,J219,C219,M219,AJ219,AK219,AI219))</f>
        <v/>
      </c>
      <c r="X219" s="454" t="str">
        <f>IF(E219="","",ProjAzmAtBit(F219,G219,J219,C219,M219,AJ219,AK219,N219,O219,AI219))</f>
        <v/>
      </c>
      <c r="Y219" s="623"/>
      <c r="Z219" s="625">
        <v>28.78</v>
      </c>
      <c r="AA219" s="510">
        <f t="shared" si="85"/>
        <v>90.143239597990885</v>
      </c>
      <c r="AB219" s="518" t="str">
        <f t="shared" si="86"/>
        <v/>
      </c>
      <c r="AC219" s="508"/>
      <c r="AD219" s="513"/>
      <c r="AE219" s="514"/>
      <c r="AI219" s="206">
        <f>IF(E219="","",ProjRollingMotorOut($Q$13:Q219,$M$13:M219))</f>
        <v>5.8385066364653389</v>
      </c>
      <c r="AJ219" s="451">
        <f>IF(OR(E219="",D219=""),0,ProjSlideMetersBetween(E219,D219,$R$13:$R$305,$S$13:$S$305))</f>
        <v>0</v>
      </c>
      <c r="AK219" s="451" t="str">
        <f>IF(U219="","",ProjParseTF(U219))</f>
        <v/>
      </c>
      <c r="AL219" s="218" t="str">
        <f>IF(E219="","",ProjCumN(AL218,E218,F218,G218,E219,F219,G219,FALSE))</f>
        <v/>
      </c>
      <c r="AM219" s="330" t="str">
        <f>IF(E219="","",ProjCumE(AM218,E218,F218,G218,E219,F219,G219,FALSE))</f>
        <v/>
      </c>
      <c r="AN219" s="329" t="str">
        <f t="shared" si="84"/>
        <v/>
      </c>
      <c r="AO219" s="329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4">
        <f t="shared" si="75"/>
        <v>28.760000000000218</v>
      </c>
      <c r="D220" s="27">
        <v>5481.97</v>
      </c>
      <c r="E220" s="335">
        <f t="shared" si="76"/>
        <v>5464.97</v>
      </c>
      <c r="F220" s="9"/>
      <c r="G220" s="9"/>
      <c r="H220" s="336" t="str">
        <f t="shared" si="69"/>
        <v/>
      </c>
      <c r="I220" s="336" t="str">
        <f t="shared" si="83"/>
        <v xml:space="preserve">  </v>
      </c>
      <c r="J220" s="337" t="str">
        <f t="shared" si="77"/>
        <v/>
      </c>
      <c r="K220" s="338" t="str">
        <f t="shared" si="78"/>
        <v xml:space="preserve"> </v>
      </c>
      <c r="L220" s="338" t="str">
        <f t="shared" si="79"/>
        <v/>
      </c>
      <c r="M220" s="338" t="str">
        <f t="shared" si="70"/>
        <v/>
      </c>
      <c r="N220" s="339" t="str">
        <f t="shared" si="71"/>
        <v/>
      </c>
      <c r="O220" s="340" t="str">
        <f t="shared" si="72"/>
        <v/>
      </c>
      <c r="P220" s="341" t="str">
        <f t="shared" si="73"/>
        <v/>
      </c>
      <c r="Q220" s="342" t="str">
        <f t="shared" si="74"/>
        <v/>
      </c>
      <c r="R220" s="10" t="str">
        <f t="shared" si="87"/>
        <v/>
      </c>
      <c r="S220" s="336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3" t="str">
        <f>IF(E220="","",ProjIncAtBit(F220,J220,C220,M220,AJ220,AK220,AI220))</f>
        <v/>
      </c>
      <c r="X220" s="454" t="str">
        <f>IF(E220="","",ProjAzmAtBit(F220,G220,J220,C220,M220,AJ220,AK220,N220,O220,AI220))</f>
        <v/>
      </c>
      <c r="Y220" s="623"/>
      <c r="Z220" s="625">
        <v>28.76</v>
      </c>
      <c r="AA220" s="510">
        <f t="shared" si="85"/>
        <v>90.143239597990885</v>
      </c>
      <c r="AB220" s="518" t="str">
        <f t="shared" si="86"/>
        <v/>
      </c>
      <c r="AC220" s="508"/>
      <c r="AD220" s="513"/>
      <c r="AE220" s="514"/>
      <c r="AI220" s="206">
        <f>IF(E220="","",ProjRollingMotorOut($Q$13:Q220,$M$13:M220))</f>
        <v>5.8385066364653389</v>
      </c>
      <c r="AJ220" s="451">
        <f>IF(OR(E220="",D220=""),0,ProjSlideMetersBetween(E220,D220,$R$13:$R$305,$S$13:$S$305))</f>
        <v>0</v>
      </c>
      <c r="AK220" s="451" t="str">
        <f>IF(U220="","",ProjParseTF(U220))</f>
        <v/>
      </c>
      <c r="AL220" s="218" t="str">
        <f>IF(E220="","",ProjCumN(AL219,E219,F219,G219,E220,F220,G220,FALSE))</f>
        <v/>
      </c>
      <c r="AM220" s="330" t="str">
        <f>IF(E220="","",ProjCumE(AM219,E219,F219,G219,E220,F220,G220,FALSE))</f>
        <v/>
      </c>
      <c r="AN220" s="329" t="str">
        <f t="shared" si="84"/>
        <v/>
      </c>
      <c r="AO220" s="329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4">
        <f t="shared" si="75"/>
        <v>28.869999999999891</v>
      </c>
      <c r="D221" s="27">
        <v>5510.84</v>
      </c>
      <c r="E221" s="335">
        <f t="shared" si="76"/>
        <v>5493.84</v>
      </c>
      <c r="F221" s="9"/>
      <c r="G221" s="9"/>
      <c r="H221" s="336" t="str">
        <f t="shared" si="69"/>
        <v/>
      </c>
      <c r="I221" s="336" t="str">
        <f t="shared" si="83"/>
        <v xml:space="preserve">  </v>
      </c>
      <c r="J221" s="337" t="str">
        <f t="shared" si="77"/>
        <v/>
      </c>
      <c r="K221" s="338" t="str">
        <f t="shared" si="78"/>
        <v xml:space="preserve"> </v>
      </c>
      <c r="L221" s="338" t="str">
        <f t="shared" si="79"/>
        <v/>
      </c>
      <c r="M221" s="338" t="str">
        <f t="shared" si="70"/>
        <v/>
      </c>
      <c r="N221" s="339" t="str">
        <f t="shared" si="71"/>
        <v/>
      </c>
      <c r="O221" s="340" t="str">
        <f t="shared" si="72"/>
        <v/>
      </c>
      <c r="P221" s="341" t="str">
        <f t="shared" si="73"/>
        <v/>
      </c>
      <c r="Q221" s="342" t="str">
        <f t="shared" si="74"/>
        <v/>
      </c>
      <c r="R221" s="10" t="str">
        <f t="shared" si="87"/>
        <v/>
      </c>
      <c r="S221" s="336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3" t="str">
        <f>IF(E221="","",ProjIncAtBit(F221,J221,C221,M221,AJ221,AK221,AI221))</f>
        <v/>
      </c>
      <c r="X221" s="454" t="str">
        <f>IF(E221="","",ProjAzmAtBit(F221,G221,J221,C221,M221,AJ221,AK221,N221,O221,AI221))</f>
        <v/>
      </c>
      <c r="Y221" s="623"/>
      <c r="Z221" s="625">
        <v>28.87</v>
      </c>
      <c r="AA221" s="510">
        <f t="shared" si="85"/>
        <v>89.570277624940417</v>
      </c>
      <c r="AB221" s="518" t="str">
        <f t="shared" si="86"/>
        <v/>
      </c>
      <c r="AC221" s="508"/>
      <c r="AD221" s="513"/>
      <c r="AE221" s="514"/>
      <c r="AI221" s="206">
        <f>IF(E221="","",ProjRollingMotorOut($Q$13:Q221,$M$13:M221))</f>
        <v>5.8385066364653389</v>
      </c>
      <c r="AJ221" s="451">
        <f>IF(OR(E221="",D221=""),0,ProjSlideMetersBetween(E221,D221,$R$13:$R$305,$S$13:$S$305))</f>
        <v>0</v>
      </c>
      <c r="AK221" s="451" t="str">
        <f>IF(U221="","",ProjParseTF(U221))</f>
        <v/>
      </c>
      <c r="AL221" s="218" t="str">
        <f>IF(E221="","",ProjCumN(AL220,E220,F220,G220,E221,F221,G221,FALSE))</f>
        <v/>
      </c>
      <c r="AM221" s="330" t="str">
        <f>IF(E221="","",ProjCumE(AM220,E220,F220,G220,E221,F221,G221,FALSE))</f>
        <v/>
      </c>
      <c r="AN221" s="329" t="str">
        <f t="shared" si="84"/>
        <v/>
      </c>
      <c r="AO221" s="329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4">
        <f t="shared" si="75"/>
        <v>28.720000000000255</v>
      </c>
      <c r="D222" s="27">
        <v>5539.56</v>
      </c>
      <c r="E222" s="335">
        <f t="shared" si="76"/>
        <v>5522.56</v>
      </c>
      <c r="F222" s="9"/>
      <c r="G222" s="9"/>
      <c r="H222" s="336" t="str">
        <f t="shared" si="69"/>
        <v/>
      </c>
      <c r="I222" s="336" t="str">
        <f t="shared" si="83"/>
        <v xml:space="preserve">  </v>
      </c>
      <c r="J222" s="337" t="str">
        <f t="shared" si="77"/>
        <v/>
      </c>
      <c r="K222" s="338" t="str">
        <f t="shared" si="78"/>
        <v xml:space="preserve"> </v>
      </c>
      <c r="L222" s="338" t="str">
        <f t="shared" si="79"/>
        <v/>
      </c>
      <c r="M222" s="338" t="str">
        <f t="shared" si="70"/>
        <v/>
      </c>
      <c r="N222" s="339" t="str">
        <f t="shared" si="71"/>
        <v/>
      </c>
      <c r="O222" s="340" t="str">
        <f t="shared" si="72"/>
        <v/>
      </c>
      <c r="P222" s="341" t="str">
        <f t="shared" si="73"/>
        <v/>
      </c>
      <c r="Q222" s="342" t="str">
        <f t="shared" si="74"/>
        <v/>
      </c>
      <c r="R222" s="10" t="str">
        <f t="shared" si="87"/>
        <v/>
      </c>
      <c r="S222" s="336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3" t="str">
        <f>IF(E222="","",ProjIncAtBit(F222,J222,C222,M222,AJ222,AK222,AI222))</f>
        <v/>
      </c>
      <c r="X222" s="454" t="str">
        <f>IF(E222="","",ProjAzmAtBit(F222,G222,J222,C222,M222,AJ222,AK222,N222,O222,AI222))</f>
        <v/>
      </c>
      <c r="Y222" s="623"/>
      <c r="Z222" s="625">
        <v>28.72</v>
      </c>
      <c r="AA222" s="510">
        <f t="shared" si="85"/>
        <v>89.570277624940417</v>
      </c>
      <c r="AB222" s="518" t="str">
        <f t="shared" si="86"/>
        <v/>
      </c>
      <c r="AC222" s="508"/>
      <c r="AD222" s="513"/>
      <c r="AE222" s="514"/>
      <c r="AI222" s="206">
        <f>IF(E222="","",ProjRollingMotorOut($Q$13:Q222,$M$13:M222))</f>
        <v>5.8385066364653389</v>
      </c>
      <c r="AJ222" s="451">
        <f>IF(OR(E222="",D222=""),0,ProjSlideMetersBetween(E222,D222,$R$13:$R$305,$S$13:$S$305))</f>
        <v>0</v>
      </c>
      <c r="AK222" s="451" t="str">
        <f>IF(U222="","",ProjParseTF(U222))</f>
        <v/>
      </c>
      <c r="AL222" s="218" t="str">
        <f>IF(E222="","",ProjCumN(AL221,E221,F221,G221,E222,F222,G222,FALSE))</f>
        <v/>
      </c>
      <c r="AM222" s="330" t="str">
        <f>IF(E222="","",ProjCumE(AM221,E221,F221,G221,E222,F222,G222,FALSE))</f>
        <v/>
      </c>
      <c r="AN222" s="329" t="str">
        <f t="shared" si="84"/>
        <v/>
      </c>
      <c r="AO222" s="329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4">
        <f t="shared" si="75"/>
        <v>28.789999999999964</v>
      </c>
      <c r="D223" s="27">
        <v>5568.35</v>
      </c>
      <c r="E223" s="335">
        <f t="shared" si="76"/>
        <v>5551.35</v>
      </c>
      <c r="F223" s="9"/>
      <c r="G223" s="9"/>
      <c r="H223" s="336" t="str">
        <f t="shared" si="69"/>
        <v/>
      </c>
      <c r="I223" s="336" t="str">
        <f t="shared" si="83"/>
        <v xml:space="preserve">  </v>
      </c>
      <c r="J223" s="337" t="str">
        <f t="shared" si="77"/>
        <v/>
      </c>
      <c r="K223" s="338" t="str">
        <f t="shared" si="78"/>
        <v xml:space="preserve"> </v>
      </c>
      <c r="L223" s="338" t="str">
        <f t="shared" si="79"/>
        <v/>
      </c>
      <c r="M223" s="338" t="str">
        <f t="shared" si="70"/>
        <v/>
      </c>
      <c r="N223" s="339" t="str">
        <f t="shared" si="71"/>
        <v/>
      </c>
      <c r="O223" s="340" t="str">
        <f t="shared" si="72"/>
        <v/>
      </c>
      <c r="P223" s="341" t="str">
        <f t="shared" si="73"/>
        <v/>
      </c>
      <c r="Q223" s="342" t="str">
        <f t="shared" si="74"/>
        <v/>
      </c>
      <c r="R223" s="10" t="str">
        <f t="shared" si="87"/>
        <v/>
      </c>
      <c r="S223" s="336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3" t="str">
        <f>IF(E223="","",ProjIncAtBit(F223,J223,C223,M223,AJ223,AK223,AI223))</f>
        <v/>
      </c>
      <c r="X223" s="454" t="str">
        <f>IF(E223="","",ProjAzmAtBit(F223,G223,J223,C223,M223,AJ223,AK223,N223,O223,AI223))</f>
        <v/>
      </c>
      <c r="Y223" s="623"/>
      <c r="Z223" s="625">
        <v>28.79</v>
      </c>
      <c r="AA223" s="510">
        <f t="shared" si="85"/>
        <v>89.570277624940417</v>
      </c>
      <c r="AB223" s="518" t="str">
        <f t="shared" si="86"/>
        <v/>
      </c>
      <c r="AC223" s="508"/>
      <c r="AD223" s="513"/>
      <c r="AE223" s="514"/>
      <c r="AI223" s="206">
        <f>IF(E223="","",ProjRollingMotorOut($Q$13:Q223,$M$13:M223))</f>
        <v>5.8385066364653389</v>
      </c>
      <c r="AJ223" s="451">
        <f>IF(OR(E223="",D223=""),0,ProjSlideMetersBetween(E223,D223,$R$13:$R$305,$S$13:$S$305))</f>
        <v>0</v>
      </c>
      <c r="AK223" s="451" t="str">
        <f>IF(U223="","",ProjParseTF(U223))</f>
        <v/>
      </c>
      <c r="AL223" s="218" t="str">
        <f>IF(E223="","",ProjCumN(AL222,E222,F222,G222,E223,F223,G223,FALSE))</f>
        <v/>
      </c>
      <c r="AM223" s="330" t="str">
        <f>IF(E223="","",ProjCumE(AM222,E222,F222,G222,E223,F223,G223,FALSE))</f>
        <v/>
      </c>
      <c r="AN223" s="329" t="str">
        <f t="shared" si="84"/>
        <v/>
      </c>
      <c r="AO223" s="329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4">
        <f t="shared" si="75"/>
        <v>28.659999999999854</v>
      </c>
      <c r="D224" s="27">
        <v>5597.01</v>
      </c>
      <c r="E224" s="335">
        <f t="shared" si="76"/>
        <v>5580.01</v>
      </c>
      <c r="F224" s="9"/>
      <c r="G224" s="9"/>
      <c r="H224" s="336" t="str">
        <f t="shared" si="69"/>
        <v/>
      </c>
      <c r="I224" s="336" t="str">
        <f t="shared" si="83"/>
        <v xml:space="preserve">  </v>
      </c>
      <c r="J224" s="337" t="str">
        <f t="shared" si="77"/>
        <v/>
      </c>
      <c r="K224" s="338" t="str">
        <f t="shared" si="78"/>
        <v xml:space="preserve"> </v>
      </c>
      <c r="L224" s="338" t="str">
        <f t="shared" si="79"/>
        <v/>
      </c>
      <c r="M224" s="338" t="str">
        <f t="shared" si="70"/>
        <v/>
      </c>
      <c r="N224" s="339" t="str">
        <f t="shared" si="71"/>
        <v/>
      </c>
      <c r="O224" s="340" t="str">
        <f t="shared" si="72"/>
        <v/>
      </c>
      <c r="P224" s="341" t="str">
        <f t="shared" si="73"/>
        <v/>
      </c>
      <c r="Q224" s="342" t="str">
        <f t="shared" si="74"/>
        <v/>
      </c>
      <c r="R224" s="10" t="str">
        <f t="shared" si="87"/>
        <v/>
      </c>
      <c r="S224" s="336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3" t="str">
        <f>IF(E224="","",ProjIncAtBit(F224,J224,C224,M224,AJ224,AK224,AI224))</f>
        <v/>
      </c>
      <c r="X224" s="454" t="str">
        <f>IF(E224="","",ProjAzmAtBit(F224,G224,J224,C224,M224,AJ224,AK224,N224,O224,AI224))</f>
        <v/>
      </c>
      <c r="Y224" s="623"/>
      <c r="Z224" s="625">
        <v>28.66</v>
      </c>
      <c r="AA224" s="510">
        <f t="shared" si="85"/>
        <v>89.570277624940417</v>
      </c>
      <c r="AB224" s="518" t="str">
        <f t="shared" si="86"/>
        <v/>
      </c>
      <c r="AC224" s="508"/>
      <c r="AD224" s="513"/>
      <c r="AE224" s="514"/>
      <c r="AI224" s="206">
        <f>IF(E224="","",ProjRollingMotorOut($Q$13:Q224,$M$13:M224))</f>
        <v>5.8385066364653389</v>
      </c>
      <c r="AJ224" s="451">
        <f>IF(OR(E224="",D224=""),0,ProjSlideMetersBetween(E224,D224,$R$13:$R$305,$S$13:$S$305))</f>
        <v>0</v>
      </c>
      <c r="AK224" s="451" t="str">
        <f>IF(U224="","",ProjParseTF(U224))</f>
        <v/>
      </c>
      <c r="AL224" s="218" t="str">
        <f>IF(E224="","",ProjCumN(AL223,E223,F223,G223,E224,F224,G224,FALSE))</f>
        <v/>
      </c>
      <c r="AM224" s="330" t="str">
        <f>IF(E224="","",ProjCumE(AM223,E223,F223,G223,E224,F224,G224,FALSE))</f>
        <v/>
      </c>
      <c r="AN224" s="329" t="str">
        <f t="shared" si="84"/>
        <v/>
      </c>
      <c r="AO224" s="329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4">
        <f t="shared" si="75"/>
        <v>28.729999999999563</v>
      </c>
      <c r="D225" s="27">
        <v>5625.74</v>
      </c>
      <c r="E225" s="335">
        <f t="shared" si="76"/>
        <v>5608.74</v>
      </c>
      <c r="F225" s="9"/>
      <c r="G225" s="9"/>
      <c r="H225" s="336" t="str">
        <f t="shared" si="69"/>
        <v/>
      </c>
      <c r="I225" s="336" t="str">
        <f t="shared" si="83"/>
        <v xml:space="preserve">  </v>
      </c>
      <c r="J225" s="337" t="str">
        <f t="shared" si="77"/>
        <v/>
      </c>
      <c r="K225" s="338" t="str">
        <f t="shared" si="78"/>
        <v xml:space="preserve"> </v>
      </c>
      <c r="L225" s="338" t="str">
        <f t="shared" si="79"/>
        <v/>
      </c>
      <c r="M225" s="338" t="str">
        <f t="shared" si="70"/>
        <v/>
      </c>
      <c r="N225" s="339" t="str">
        <f t="shared" si="71"/>
        <v/>
      </c>
      <c r="O225" s="340" t="str">
        <f t="shared" si="72"/>
        <v/>
      </c>
      <c r="P225" s="341" t="str">
        <f t="shared" si="73"/>
        <v/>
      </c>
      <c r="Q225" s="342" t="str">
        <f t="shared" si="74"/>
        <v/>
      </c>
      <c r="R225" s="10" t="str">
        <f t="shared" si="87"/>
        <v/>
      </c>
      <c r="S225" s="336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3" t="str">
        <f>IF(E225="","",ProjIncAtBit(F225,J225,C225,M225,AJ225,AK225,AI225))</f>
        <v/>
      </c>
      <c r="X225" s="454" t="str">
        <f>IF(E225="","",ProjAzmAtBit(F225,G225,J225,C225,M225,AJ225,AK225,N225,O225,AI225))</f>
        <v/>
      </c>
      <c r="Y225" s="623"/>
      <c r="Z225" s="625">
        <v>28.73</v>
      </c>
      <c r="AA225" s="510">
        <f t="shared" si="85"/>
        <v>89.570277624940417</v>
      </c>
      <c r="AB225" s="518" t="str">
        <f t="shared" si="86"/>
        <v/>
      </c>
      <c r="AC225" s="508"/>
      <c r="AD225" s="513"/>
      <c r="AE225" s="514"/>
      <c r="AI225" s="206">
        <f>IF(E225="","",ProjRollingMotorOut($Q$13:Q225,$M$13:M225))</f>
        <v>5.8385066364653389</v>
      </c>
      <c r="AJ225" s="451">
        <f>IF(OR(E225="",D225=""),0,ProjSlideMetersBetween(E225,D225,$R$13:$R$305,$S$13:$S$305))</f>
        <v>0</v>
      </c>
      <c r="AK225" s="451" t="str">
        <f>IF(U225="","",ProjParseTF(U225))</f>
        <v/>
      </c>
      <c r="AL225" s="218" t="str">
        <f>IF(E225="","",ProjCumN(AL224,E224,F224,G224,E225,F225,G225,FALSE))</f>
        <v/>
      </c>
      <c r="AM225" s="330" t="str">
        <f>IF(E225="","",ProjCumE(AM224,E224,F224,G224,E225,F225,G225,FALSE))</f>
        <v/>
      </c>
      <c r="AN225" s="329" t="str">
        <f t="shared" si="84"/>
        <v/>
      </c>
      <c r="AO225" s="329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4">
        <f t="shared" si="75"/>
        <v>28.730000000000473</v>
      </c>
      <c r="D226" s="27">
        <v>5654.47</v>
      </c>
      <c r="E226" s="335">
        <f t="shared" si="76"/>
        <v>5637.47</v>
      </c>
      <c r="F226" s="9"/>
      <c r="G226" s="9"/>
      <c r="H226" s="336" t="str">
        <f>IF(ISNUMBER(F226),COS(((F226+F225)/2)*(PI()/180))*(E226-E225)+H225,"")</f>
        <v/>
      </c>
      <c r="I226" s="336" t="str">
        <f t="shared" si="83"/>
        <v xml:space="preserve">  </v>
      </c>
      <c r="J226" s="337" t="str">
        <f>IF(AND(ISNUMBER(E226),ISNUMBER(F226),ISNUMBER(G226)),ACOS(SIN(F225*PI()/180)*SIN(F226*PI()/180)*COS((G226*PI()/180)-(G225*PI()/180))+COS(F225*PI()/180)*COS(F226*PI()/180))*30/(E226-E225)*180/PI(),"")</f>
        <v/>
      </c>
      <c r="K226" s="338" t="str">
        <f>IF(F226=0," ",SUM(F226-F225)/SUM(E226-E225)*30)</f>
        <v xml:space="preserve"> </v>
      </c>
      <c r="L226" s="338" t="str">
        <f t="shared" si="79"/>
        <v/>
      </c>
      <c r="M226" s="338" t="str">
        <f t="shared" si="70"/>
        <v/>
      </c>
      <c r="N226" s="339" t="str">
        <f>IF(J226=0,"",IF(AND(ISNUMBER(F226),ISNUMBER(J226)),(IF(AND(F226&gt;F225,G226=G225),0,IF(AND(F226&lt;F225,G226=G225),180,IF(AND(G225=0,G226&gt;0),G226,ACOS((C226*K226/30)/(C226*J226/30))*180/PI())))),""))</f>
        <v/>
      </c>
      <c r="O226" s="340" t="str">
        <f>IF(F226="","",IF(N226="","",IF(F226&lt;5,"Mag",IF(L226&lt;0,"L",IF(N226=0,"HS",IF(N226=360,"HS",IF(N226=180,"LS","R")))))))</f>
        <v/>
      </c>
      <c r="P226" s="341" t="str">
        <f>IF(F226="","",IF(M226="","",SUM((F226-F225)/M226)))</f>
        <v/>
      </c>
      <c r="Q226" s="342" t="str">
        <f>IF(ISBLANK(F226),"",IF(J226="", "", IF(M226="","",SUM(C226*J226/M226))))</f>
        <v/>
      </c>
      <c r="R226" s="10" t="str">
        <f t="shared" si="87"/>
        <v/>
      </c>
      <c r="S226" s="336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3" t="str">
        <f>IF(E226="","",ProjIncAtBit(F226,J226,C226,M226,AJ226,AK226,AI226))</f>
        <v/>
      </c>
      <c r="X226" s="454" t="str">
        <f>IF(E226="","",ProjAzmAtBit(F226,G226,J226,C226,M226,AJ226,AK226,N226,O226,AI226))</f>
        <v/>
      </c>
      <c r="Y226" s="623"/>
      <c r="Z226" s="625">
        <v>28.73</v>
      </c>
      <c r="AA226" s="510">
        <f t="shared" si="85"/>
        <v>89.570277624940417</v>
      </c>
      <c r="AB226" s="518" t="str">
        <f t="shared" si="86"/>
        <v/>
      </c>
      <c r="AC226" s="508"/>
      <c r="AD226" s="513"/>
      <c r="AE226" s="514"/>
      <c r="AI226" s="206">
        <f>IF(E226="","",ProjRollingMotorOut($Q$13:Q226,$M$13:M226))</f>
        <v>5.8385066364653389</v>
      </c>
      <c r="AJ226" s="451">
        <f>IF(OR(E226="",D226=""),0,ProjSlideMetersBetween(E226,D226,$R$13:$R$305,$S$13:$S$305))</f>
        <v>0</v>
      </c>
      <c r="AK226" s="451" t="str">
        <f>IF(U226="","",ProjParseTF(U226))</f>
        <v/>
      </c>
      <c r="AL226" s="218" t="str">
        <f>IF(E226="","",ProjCumN(AL225,E225,F225,G225,E226,F226,G226,FALSE))</f>
        <v/>
      </c>
      <c r="AM226" s="330" t="str">
        <f>IF(E226="","",ProjCumE(AM225,E225,F225,G225,E226,F226,G226,FALSE))</f>
        <v/>
      </c>
      <c r="AN226" s="329" t="str">
        <f t="shared" si="84"/>
        <v/>
      </c>
      <c r="AO226" s="329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4">
        <f t="shared" si="75"/>
        <v>28.739999999999782</v>
      </c>
      <c r="D227" s="27">
        <v>5683.21</v>
      </c>
      <c r="E227" s="335">
        <f t="shared" si="76"/>
        <v>5666.21</v>
      </c>
      <c r="F227" s="9"/>
      <c r="G227" s="9"/>
      <c r="H227" s="336" t="str">
        <f>IF(ISNUMBER(F227),COS(((F227+F226)/2)*(PI()/180))*(E227-E226)+H226,"")</f>
        <v/>
      </c>
      <c r="I227" s="336" t="str">
        <f t="shared" si="83"/>
        <v xml:space="preserve">  </v>
      </c>
      <c r="J227" s="337" t="str">
        <f>IF(AND(ISNUMBER(E227),ISNUMBER(F227),ISNUMBER(G227)),ACOS(SIN(F226*PI()/180)*SIN(F227*PI()/180)*COS((G227*PI()/180)-(G226*PI()/180))+COS(F226*PI()/180)*COS(F227*PI()/180))*30/(E227-E226)*180/PI(),"")</f>
        <v/>
      </c>
      <c r="K227" s="338" t="str">
        <f>IF(F227=0," ",SUM(F227-F226)/SUM(E227-E226)*30)</f>
        <v xml:space="preserve"> </v>
      </c>
      <c r="L227" s="338" t="str">
        <f t="shared" si="79"/>
        <v/>
      </c>
      <c r="M227" s="338" t="str">
        <f t="shared" si="70"/>
        <v/>
      </c>
      <c r="N227" s="339" t="str">
        <f>IF(J227=0,"",IF(AND(ISNUMBER(F227),ISNUMBER(J227)),(IF(AND(F227&gt;F226,G227=G226),0,IF(AND(F227&lt;F226,G227=G226),180,IF(AND(G226=0,G227&gt;0),G227,ACOS((C227*K227/30)/(C227*J227/30))*180/PI())))),""))</f>
        <v/>
      </c>
      <c r="O227" s="340" t="str">
        <f>IF(F227="","",IF(N227="","",IF(F227&lt;5,"Mag",IF(L227&lt;0,"L",IF(N227=0,"HS",IF(N227=360,"HS",IF(N227=180,"LS","R")))))))</f>
        <v/>
      </c>
      <c r="P227" s="341" t="str">
        <f>IF(F227="","",IF(M227="","",SUM((F227-F226)/M227)))</f>
        <v/>
      </c>
      <c r="Q227" s="342" t="str">
        <f>IF(ISBLANK(F227),"",IF(J227="", "", IF(M227="","",SUM(C227*J227/M227))))</f>
        <v/>
      </c>
      <c r="R227" s="10" t="str">
        <f t="shared" si="87"/>
        <v/>
      </c>
      <c r="S227" s="336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3" t="str">
        <f>IF(E227="","",ProjIncAtBit(F227,J227,C227,M227,AJ227,AK227,AI227))</f>
        <v/>
      </c>
      <c r="X227" s="454" t="str">
        <f>IF(E227="","",ProjAzmAtBit(F227,G227,J227,C227,M227,AJ227,AK227,N227,O227,AI227))</f>
        <v/>
      </c>
      <c r="Y227" s="623"/>
      <c r="Z227" s="625">
        <v>28.74</v>
      </c>
      <c r="AA227" s="510">
        <f t="shared" si="85"/>
        <v>89.570277624940417</v>
      </c>
      <c r="AB227" s="518" t="str">
        <f t="shared" si="86"/>
        <v/>
      </c>
      <c r="AC227" s="508"/>
      <c r="AD227" s="513"/>
      <c r="AE227" s="514"/>
      <c r="AI227" s="206">
        <f>IF(E227="","",ProjRollingMotorOut($Q$13:Q227,$M$13:M227))</f>
        <v>5.8385066364653389</v>
      </c>
      <c r="AJ227" s="451">
        <f>IF(OR(E227="",D227=""),0,ProjSlideMetersBetween(E227,D227,$R$13:$R$305,$S$13:$S$305))</f>
        <v>0</v>
      </c>
      <c r="AK227" s="451" t="str">
        <f>IF(U227="","",ProjParseTF(U227))</f>
        <v/>
      </c>
      <c r="AL227" s="218" t="str">
        <f>IF(E227="","",ProjCumN(AL226,E226,F226,G226,E227,F227,G227,FALSE))</f>
        <v/>
      </c>
      <c r="AM227" s="330" t="str">
        <f>IF(E227="","",ProjCumE(AM226,E226,F226,G226,E227,F227,G227,FALSE))</f>
        <v/>
      </c>
      <c r="AN227" s="329" t="str">
        <f t="shared" si="84"/>
        <v/>
      </c>
      <c r="AO227" s="329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4">
        <f t="shared" si="75"/>
        <v>28.769999999999527</v>
      </c>
      <c r="D228" s="27">
        <v>5711.98</v>
      </c>
      <c r="E228" s="335">
        <f t="shared" si="76"/>
        <v>5694.98</v>
      </c>
      <c r="F228" s="9"/>
      <c r="G228" s="9"/>
      <c r="H228" s="336" t="str">
        <f>IF(ISNUMBER(F228),COS(((F228+F227)/2)*(PI()/180))*(E228-E227)+H227,"")</f>
        <v/>
      </c>
      <c r="I228" s="336" t="str">
        <f t="shared" si="83"/>
        <v xml:space="preserve">  </v>
      </c>
      <c r="J228" s="337" t="str">
        <f>IF(AND(ISNUMBER(E228),ISNUMBER(F228),ISNUMBER(G228)),ACOS(SIN(F227*PI()/180)*SIN(F228*PI()/180)*COS((G228*PI()/180)-(G227*PI()/180))+COS(F227*PI()/180)*COS(F228*PI()/180))*30/(E228-E227)*180/PI(),"")</f>
        <v/>
      </c>
      <c r="K228" s="338" t="str">
        <f>IF(F228=0," ",SUM(F228-F227)/SUM(E228-E227)*30)</f>
        <v xml:space="preserve"> </v>
      </c>
      <c r="L228" s="338" t="str">
        <f t="shared" si="79"/>
        <v/>
      </c>
      <c r="M228" s="338" t="str">
        <f t="shared" si="70"/>
        <v/>
      </c>
      <c r="N228" s="339" t="str">
        <f>IF(J228=0,"",IF(AND(ISNUMBER(F228),ISNUMBER(J228)),(IF(AND(F228&gt;F227,G228=G227),0,IF(AND(F228&lt;F227,G228=G227),180,IF(AND(G227=0,G228&gt;0),G228,ACOS((C228*K228/30)/(C228*J228/30))*180/PI())))),""))</f>
        <v/>
      </c>
      <c r="O228" s="340" t="str">
        <f t="shared" si="72"/>
        <v/>
      </c>
      <c r="P228" s="341" t="str">
        <f>IF(F228="","",IF(M228="","",SUM((F228-F227)/M228)))</f>
        <v/>
      </c>
      <c r="Q228" s="342" t="str">
        <f t="shared" si="74"/>
        <v/>
      </c>
      <c r="R228" s="10" t="str">
        <f t="shared" si="87"/>
        <v/>
      </c>
      <c r="S228" s="336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3" t="str">
        <f>IF(E228="","",ProjIncAtBit(F228,J228,C228,M228,AJ228,AK228,AI228))</f>
        <v/>
      </c>
      <c r="X228" s="454" t="str">
        <f>IF(E228="","",ProjAzmAtBit(F228,G228,J228,C228,M228,AJ228,AK228,N228,O228,AI228))</f>
        <v/>
      </c>
      <c r="Y228" s="623"/>
      <c r="Z228" s="625">
        <v>28.77</v>
      </c>
      <c r="AA228" s="510">
        <f t="shared" si="85"/>
        <v>89.713519908759096</v>
      </c>
      <c r="AB228" s="518" t="str">
        <f t="shared" si="86"/>
        <v/>
      </c>
      <c r="AC228" s="508"/>
      <c r="AD228" s="513"/>
      <c r="AE228" s="514"/>
      <c r="AI228" s="206">
        <f>IF(E228="","",ProjRollingMotorOut($Q$13:Q228,$M$13:M228))</f>
        <v>5.8385066364653389</v>
      </c>
      <c r="AJ228" s="451">
        <f>IF(OR(E228="",D228=""),0,ProjSlideMetersBetween(E228,D228,$R$13:$R$305,$S$13:$S$305))</f>
        <v>0</v>
      </c>
      <c r="AK228" s="451" t="str">
        <f>IF(U228="","",ProjParseTF(U228))</f>
        <v/>
      </c>
      <c r="AL228" s="218" t="str">
        <f>IF(E228="","",ProjCumN(AL227,E227,F227,G227,E228,F228,G228,FALSE))</f>
        <v/>
      </c>
      <c r="AM228" s="330" t="str">
        <f>IF(E228="","",ProjCumE(AM227,E227,F227,G227,E228,F228,G228,FALSE))</f>
        <v/>
      </c>
      <c r="AN228" s="329" t="str">
        <f t="shared" si="84"/>
        <v/>
      </c>
      <c r="AO228" s="329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4">
        <f t="shared" si="75"/>
        <v>28.840000000000146</v>
      </c>
      <c r="D229" s="27">
        <v>5740.82</v>
      </c>
      <c r="E229" s="335">
        <f t="shared" si="76"/>
        <v>5723.82</v>
      </c>
      <c r="F229" s="9"/>
      <c r="G229" s="9"/>
      <c r="H229" s="336" t="str">
        <f t="shared" si="69"/>
        <v/>
      </c>
      <c r="I229" s="336" t="str">
        <f t="shared" si="83"/>
        <v xml:space="preserve">  </v>
      </c>
      <c r="J229" s="337" t="str">
        <f t="shared" si="77"/>
        <v/>
      </c>
      <c r="K229" s="338" t="str">
        <f t="shared" si="78"/>
        <v xml:space="preserve"> </v>
      </c>
      <c r="L229" s="338" t="str">
        <f t="shared" si="79"/>
        <v/>
      </c>
      <c r="M229" s="338" t="str">
        <f t="shared" si="70"/>
        <v/>
      </c>
      <c r="N229" s="339" t="str">
        <f t="shared" si="71"/>
        <v/>
      </c>
      <c r="O229" s="340" t="str">
        <f t="shared" si="72"/>
        <v/>
      </c>
      <c r="P229" s="341" t="str">
        <f t="shared" si="73"/>
        <v/>
      </c>
      <c r="Q229" s="342" t="str">
        <f t="shared" si="74"/>
        <v/>
      </c>
      <c r="R229" s="10" t="str">
        <f t="shared" si="87"/>
        <v/>
      </c>
      <c r="S229" s="336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3" t="str">
        <f>IF(E229="","",ProjIncAtBit(F229,J229,C229,M229,AJ229,AK229,AI229))</f>
        <v/>
      </c>
      <c r="X229" s="454" t="str">
        <f>IF(E229="","",ProjAzmAtBit(F229,G229,J229,C229,M229,AJ229,AK229,N229,O229,AI229))</f>
        <v/>
      </c>
      <c r="Y229" s="623"/>
      <c r="Z229" s="625">
        <v>28.84</v>
      </c>
      <c r="AA229" s="510">
        <f t="shared" si="85"/>
        <v>89.713519908759096</v>
      </c>
      <c r="AB229" s="518" t="str">
        <f t="shared" si="86"/>
        <v/>
      </c>
      <c r="AC229" s="508"/>
      <c r="AD229" s="513"/>
      <c r="AE229" s="514"/>
      <c r="AI229" s="206">
        <f>IF(E229="","",ProjRollingMotorOut($Q$13:Q229,$M$13:M229))</f>
        <v>5.8385066364653389</v>
      </c>
      <c r="AJ229" s="451">
        <f>IF(OR(E229="",D229=""),0,ProjSlideMetersBetween(E229,D229,$R$13:$R$305,$S$13:$S$305))</f>
        <v>0</v>
      </c>
      <c r="AK229" s="451" t="str">
        <f>IF(U229="","",ProjParseTF(U229))</f>
        <v/>
      </c>
      <c r="AL229" s="218" t="str">
        <f>IF(E229="","",ProjCumN(AL228,E228,F228,G228,E229,F229,G229,FALSE))</f>
        <v/>
      </c>
      <c r="AM229" s="330" t="str">
        <f>IF(E229="","",ProjCumE(AM228,E228,F228,G228,E229,F229,G229,FALSE))</f>
        <v/>
      </c>
      <c r="AN229" s="329" t="str">
        <f t="shared" si="84"/>
        <v/>
      </c>
      <c r="AO229" s="329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4">
        <f t="shared" si="75"/>
        <v>28.739999999999782</v>
      </c>
      <c r="D230" s="27">
        <v>5769.5599999999995</v>
      </c>
      <c r="E230" s="335">
        <f t="shared" si="76"/>
        <v>5752.56</v>
      </c>
      <c r="F230" s="9"/>
      <c r="G230" s="9"/>
      <c r="H230" s="336" t="str">
        <f t="shared" si="69"/>
        <v/>
      </c>
      <c r="I230" s="336" t="str">
        <f t="shared" si="83"/>
        <v xml:space="preserve">  </v>
      </c>
      <c r="J230" s="337" t="str">
        <f t="shared" si="77"/>
        <v/>
      </c>
      <c r="K230" s="338" t="str">
        <f t="shared" si="78"/>
        <v xml:space="preserve"> </v>
      </c>
      <c r="L230" s="338" t="str">
        <f t="shared" si="79"/>
        <v/>
      </c>
      <c r="M230" s="338" t="str">
        <f t="shared" si="70"/>
        <v/>
      </c>
      <c r="N230" s="339" t="str">
        <f t="shared" si="71"/>
        <v/>
      </c>
      <c r="O230" s="340" t="str">
        <f t="shared" si="72"/>
        <v/>
      </c>
      <c r="P230" s="341" t="str">
        <f t="shared" si="73"/>
        <v/>
      </c>
      <c r="Q230" s="342" t="str">
        <f t="shared" si="74"/>
        <v/>
      </c>
      <c r="R230" s="10" t="str">
        <f t="shared" si="87"/>
        <v/>
      </c>
      <c r="S230" s="336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3" t="str">
        <f>IF(E230="","",ProjIncAtBit(F230,J230,C230,M230,AJ230,AK230,AI230))</f>
        <v/>
      </c>
      <c r="X230" s="454" t="str">
        <f>IF(E230="","",ProjAzmAtBit(F230,G230,J230,C230,M230,AJ230,AK230,N230,O230,AI230))</f>
        <v/>
      </c>
      <c r="Y230" s="623"/>
      <c r="Z230" s="625">
        <v>28.74</v>
      </c>
      <c r="AA230" s="510">
        <f t="shared" si="85"/>
        <v>89.713519908759096</v>
      </c>
      <c r="AB230" s="518" t="str">
        <f t="shared" si="86"/>
        <v/>
      </c>
      <c r="AC230" s="508"/>
      <c r="AD230" s="513"/>
      <c r="AE230" s="514"/>
      <c r="AI230" s="206">
        <f>IF(E230="","",ProjRollingMotorOut($Q$13:Q230,$M$13:M230))</f>
        <v>5.8385066364653389</v>
      </c>
      <c r="AJ230" s="451">
        <f>IF(OR(E230="",D230=""),0,ProjSlideMetersBetween(E230,D230,$R$13:$R$305,$S$13:$S$305))</f>
        <v>0</v>
      </c>
      <c r="AK230" s="451" t="str">
        <f>IF(U230="","",ProjParseTF(U230))</f>
        <v/>
      </c>
      <c r="AL230" s="218" t="str">
        <f>IF(E230="","",ProjCumN(AL229,E229,F229,G229,E230,F230,G230,FALSE))</f>
        <v/>
      </c>
      <c r="AM230" s="330" t="str">
        <f>IF(E230="","",ProjCumE(AM229,E229,F229,G229,E230,F230,G230,FALSE))</f>
        <v/>
      </c>
      <c r="AN230" s="329" t="str">
        <f t="shared" si="84"/>
        <v/>
      </c>
      <c r="AO230" s="329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4">
        <f t="shared" si="75"/>
        <v>28.859999999999673</v>
      </c>
      <c r="D231" s="27">
        <v>5798.4199999999992</v>
      </c>
      <c r="E231" s="335">
        <f t="shared" si="76"/>
        <v>5781.42</v>
      </c>
      <c r="F231" s="9"/>
      <c r="G231" s="9"/>
      <c r="H231" s="336" t="str">
        <f t="shared" si="69"/>
        <v/>
      </c>
      <c r="I231" s="336" t="str">
        <f t="shared" si="83"/>
        <v xml:space="preserve">  </v>
      </c>
      <c r="J231" s="337" t="str">
        <f t="shared" si="77"/>
        <v/>
      </c>
      <c r="K231" s="338" t="str">
        <f t="shared" si="78"/>
        <v xml:space="preserve"> </v>
      </c>
      <c r="L231" s="338" t="str">
        <f t="shared" si="79"/>
        <v/>
      </c>
      <c r="M231" s="338" t="str">
        <f t="shared" si="70"/>
        <v/>
      </c>
      <c r="N231" s="339" t="str">
        <f t="shared" si="71"/>
        <v/>
      </c>
      <c r="O231" s="340" t="str">
        <f t="shared" si="72"/>
        <v/>
      </c>
      <c r="P231" s="341" t="str">
        <f t="shared" si="73"/>
        <v/>
      </c>
      <c r="Q231" s="342" t="str">
        <f t="shared" si="74"/>
        <v/>
      </c>
      <c r="R231" s="10" t="str">
        <f t="shared" si="87"/>
        <v/>
      </c>
      <c r="S231" s="336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3" t="str">
        <f>IF(E231="","",ProjIncAtBit(F231,J231,C231,M231,AJ231,AK231,AI231))</f>
        <v/>
      </c>
      <c r="X231" s="454" t="str">
        <f>IF(E231="","",ProjAzmAtBit(F231,G231,J231,C231,M231,AJ231,AK231,N231,O231,AI231))</f>
        <v/>
      </c>
      <c r="Y231" s="623"/>
      <c r="Z231" s="625">
        <v>28.86</v>
      </c>
      <c r="AA231" s="510">
        <f t="shared" si="85"/>
        <v>89.713519908759096</v>
      </c>
      <c r="AB231" s="518" t="str">
        <f t="shared" si="86"/>
        <v/>
      </c>
      <c r="AC231" s="508"/>
      <c r="AD231" s="513"/>
      <c r="AE231" s="514"/>
      <c r="AI231" s="206">
        <f>IF(E231="","",ProjRollingMotorOut($Q$13:Q231,$M$13:M231))</f>
        <v>5.8385066364653389</v>
      </c>
      <c r="AJ231" s="451">
        <f>IF(OR(E231="",D231=""),0,ProjSlideMetersBetween(E231,D231,$R$13:$R$305,$S$13:$S$305))</f>
        <v>0</v>
      </c>
      <c r="AK231" s="451" t="str">
        <f>IF(U231="","",ProjParseTF(U231))</f>
        <v/>
      </c>
      <c r="AL231" s="218" t="str">
        <f>IF(E231="","",ProjCumN(AL230,E230,F230,G230,E231,F231,G231,FALSE))</f>
        <v/>
      </c>
      <c r="AM231" s="330" t="str">
        <f>IF(E231="","",ProjCumE(AM230,E230,F230,G230,E231,F231,G231,FALSE))</f>
        <v/>
      </c>
      <c r="AN231" s="329" t="str">
        <f t="shared" si="84"/>
        <v/>
      </c>
      <c r="AO231" s="329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4">
        <f t="shared" si="75"/>
        <v>28.800000000000182</v>
      </c>
      <c r="D232" s="27">
        <v>5827.2199999999993</v>
      </c>
      <c r="E232" s="335">
        <f t="shared" si="76"/>
        <v>5810.22</v>
      </c>
      <c r="F232" s="9"/>
      <c r="G232" s="9"/>
      <c r="H232" s="336" t="str">
        <f t="shared" si="69"/>
        <v/>
      </c>
      <c r="I232" s="336" t="str">
        <f t="shared" si="83"/>
        <v xml:space="preserve">  </v>
      </c>
      <c r="J232" s="337" t="str">
        <f t="shared" si="77"/>
        <v/>
      </c>
      <c r="K232" s="338" t="str">
        <f t="shared" si="78"/>
        <v xml:space="preserve"> </v>
      </c>
      <c r="L232" s="338" t="str">
        <f t="shared" si="79"/>
        <v/>
      </c>
      <c r="M232" s="338" t="str">
        <f t="shared" si="70"/>
        <v/>
      </c>
      <c r="N232" s="339" t="str">
        <f t="shared" si="71"/>
        <v/>
      </c>
      <c r="O232" s="340" t="str">
        <f t="shared" si="72"/>
        <v/>
      </c>
      <c r="P232" s="341" t="str">
        <f t="shared" si="73"/>
        <v/>
      </c>
      <c r="Q232" s="342" t="str">
        <f t="shared" si="74"/>
        <v/>
      </c>
      <c r="R232" s="10" t="str">
        <f t="shared" si="87"/>
        <v/>
      </c>
      <c r="S232" s="336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3" t="str">
        <f>IF(E232="","",ProjIncAtBit(F232,J232,C232,M232,AJ232,AK232,AI232))</f>
        <v/>
      </c>
      <c r="X232" s="454" t="str">
        <f>IF(E232="","",ProjAzmAtBit(F232,G232,J232,C232,M232,AJ232,AK232,N232,O232,AI232))</f>
        <v/>
      </c>
      <c r="Y232" s="623"/>
      <c r="Z232" s="625">
        <v>28.8</v>
      </c>
      <c r="AA232" s="510">
        <f t="shared" si="85"/>
        <v>89.713519908759096</v>
      </c>
      <c r="AB232" s="518" t="str">
        <f t="shared" si="86"/>
        <v/>
      </c>
      <c r="AC232" s="508"/>
      <c r="AD232" s="513"/>
      <c r="AE232" s="514"/>
      <c r="AI232" s="206">
        <f>IF(E232="","",ProjRollingMotorOut($Q$13:Q232,$M$13:M232))</f>
        <v>5.8385066364653389</v>
      </c>
      <c r="AJ232" s="451">
        <f>IF(OR(E232="",D232=""),0,ProjSlideMetersBetween(E232,D232,$R$13:$R$305,$S$13:$S$305))</f>
        <v>0</v>
      </c>
      <c r="AK232" s="451" t="str">
        <f>IF(U232="","",ProjParseTF(U232))</f>
        <v/>
      </c>
      <c r="AL232" s="218" t="str">
        <f>IF(E232="","",ProjCumN(AL231,E231,F231,G231,E232,F232,G232,FALSE))</f>
        <v/>
      </c>
      <c r="AM232" s="330" t="str">
        <f>IF(E232="","",ProjCumE(AM231,E231,F231,G231,E232,F232,G232,FALSE))</f>
        <v/>
      </c>
      <c r="AN232" s="329" t="str">
        <f t="shared" si="84"/>
        <v/>
      </c>
      <c r="AO232" s="329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4">
        <f t="shared" si="75"/>
        <v>28.780000000000655</v>
      </c>
      <c r="D233" s="27">
        <v>5856</v>
      </c>
      <c r="E233" s="335">
        <f t="shared" si="76"/>
        <v>5839</v>
      </c>
      <c r="F233" s="9"/>
      <c r="G233" s="9"/>
      <c r="H233" s="336" t="str">
        <f t="shared" si="69"/>
        <v/>
      </c>
      <c r="I233" s="336" t="str">
        <f t="shared" si="83"/>
        <v xml:space="preserve">  </v>
      </c>
      <c r="J233" s="337" t="str">
        <f t="shared" si="77"/>
        <v/>
      </c>
      <c r="K233" s="338" t="str">
        <f t="shared" si="78"/>
        <v xml:space="preserve"> </v>
      </c>
      <c r="L233" s="338" t="str">
        <f t="shared" si="79"/>
        <v/>
      </c>
      <c r="M233" s="338" t="str">
        <f t="shared" si="70"/>
        <v/>
      </c>
      <c r="N233" s="339" t="str">
        <f t="shared" si="71"/>
        <v/>
      </c>
      <c r="O233" s="340" t="str">
        <f t="shared" si="72"/>
        <v/>
      </c>
      <c r="P233" s="341" t="str">
        <f t="shared" si="73"/>
        <v/>
      </c>
      <c r="Q233" s="342" t="str">
        <f t="shared" si="74"/>
        <v/>
      </c>
      <c r="R233" s="10" t="str">
        <f t="shared" si="87"/>
        <v/>
      </c>
      <c r="S233" s="336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3" t="str">
        <f>IF(E233="","",ProjIncAtBit(F233,J233,C233,M233,AJ233,AK233,AI233))</f>
        <v/>
      </c>
      <c r="X233" s="454" t="str">
        <f>IF(E233="","",ProjAzmAtBit(F233,G233,J233,C233,M233,AJ233,AK233,N233,O233,AI233))</f>
        <v/>
      </c>
      <c r="Y233" s="623"/>
      <c r="Z233" s="625">
        <v>28.78</v>
      </c>
      <c r="AA233" s="510">
        <f t="shared" si="85"/>
        <v>89.713519908759096</v>
      </c>
      <c r="AB233" s="518" t="str">
        <f t="shared" si="86"/>
        <v/>
      </c>
      <c r="AC233" s="508"/>
      <c r="AD233" s="513"/>
      <c r="AE233" s="514"/>
      <c r="AI233" s="206">
        <f>IF(E233="","",ProjRollingMotorOut($Q$13:Q233,$M$13:M233))</f>
        <v>5.8385066364653389</v>
      </c>
      <c r="AJ233" s="451">
        <f>IF(OR(E233="",D233=""),0,ProjSlideMetersBetween(E233,D233,$R$13:$R$305,$S$13:$S$305))</f>
        <v>0</v>
      </c>
      <c r="AK233" s="451" t="str">
        <f>IF(U233="","",ProjParseTF(U233))</f>
        <v/>
      </c>
      <c r="AL233" s="218" t="str">
        <f>IF(E233="","",ProjCumN(AL232,E232,F232,G232,E233,F233,G233,FALSE))</f>
        <v/>
      </c>
      <c r="AM233" s="330" t="str">
        <f>IF(E233="","",ProjCumE(AM232,E232,F232,G232,E233,F233,G233,FALSE))</f>
        <v/>
      </c>
      <c r="AN233" s="329" t="str">
        <f t="shared" si="84"/>
        <v/>
      </c>
      <c r="AO233" s="329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4">
        <f t="shared" si="75"/>
        <v>28.769999999999527</v>
      </c>
      <c r="D234" s="27">
        <v>5884.7699999999995</v>
      </c>
      <c r="E234" s="335">
        <f t="shared" si="76"/>
        <v>5867.77</v>
      </c>
      <c r="F234" s="9"/>
      <c r="G234" s="9"/>
      <c r="H234" s="336" t="str">
        <f t="shared" si="69"/>
        <v/>
      </c>
      <c r="I234" s="336" t="str">
        <f t="shared" si="83"/>
        <v xml:space="preserve">  </v>
      </c>
      <c r="J234" s="337" t="str">
        <f t="shared" si="77"/>
        <v/>
      </c>
      <c r="K234" s="338" t="str">
        <f t="shared" si="78"/>
        <v xml:space="preserve"> </v>
      </c>
      <c r="L234" s="338" t="str">
        <f t="shared" si="79"/>
        <v/>
      </c>
      <c r="M234" s="338" t="str">
        <f t="shared" si="70"/>
        <v/>
      </c>
      <c r="N234" s="339" t="str">
        <f t="shared" si="71"/>
        <v/>
      </c>
      <c r="O234" s="340" t="str">
        <f t="shared" si="72"/>
        <v/>
      </c>
      <c r="P234" s="341" t="str">
        <f t="shared" si="73"/>
        <v/>
      </c>
      <c r="Q234" s="342" t="str">
        <f t="shared" si="74"/>
        <v/>
      </c>
      <c r="R234" s="10" t="str">
        <f t="shared" si="87"/>
        <v/>
      </c>
      <c r="S234" s="336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3" t="str">
        <f>IF(E234="","",ProjIncAtBit(F234,J234,C234,M234,AJ234,AK234,AI234))</f>
        <v/>
      </c>
      <c r="X234" s="454" t="str">
        <f>IF(E234="","",ProjAzmAtBit(F234,G234,J234,C234,M234,AJ234,AK234,N234,O234,AI234))</f>
        <v/>
      </c>
      <c r="Y234" s="623"/>
      <c r="Z234" s="625">
        <v>28.77</v>
      </c>
      <c r="AA234" s="510">
        <f t="shared" si="85"/>
        <v>89.713519908759096</v>
      </c>
      <c r="AB234" s="518" t="str">
        <f t="shared" si="86"/>
        <v/>
      </c>
      <c r="AC234" s="508"/>
      <c r="AD234" s="513"/>
      <c r="AE234" s="514"/>
      <c r="AI234" s="206">
        <f>IF(E234="","",ProjRollingMotorOut($Q$13:Q234,$M$13:M234))</f>
        <v>5.8385066364653389</v>
      </c>
      <c r="AJ234" s="451">
        <f>IF(OR(E234="",D234=""),0,ProjSlideMetersBetween(E234,D234,$R$13:$R$305,$S$13:$S$305))</f>
        <v>0</v>
      </c>
      <c r="AK234" s="451" t="str">
        <f>IF(U234="","",ProjParseTF(U234))</f>
        <v/>
      </c>
      <c r="AL234" s="218" t="str">
        <f>IF(E234="","",ProjCumN(AL233,E233,F233,G233,E234,F234,G234,FALSE))</f>
        <v/>
      </c>
      <c r="AM234" s="330" t="str">
        <f>IF(E234="","",ProjCumE(AM233,E233,F233,G233,E234,F234,G234,FALSE))</f>
        <v/>
      </c>
      <c r="AN234" s="329" t="str">
        <f t="shared" si="84"/>
        <v/>
      </c>
      <c r="AO234" s="329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4">
        <f t="shared" si="75"/>
        <v>28.819999999999709</v>
      </c>
      <c r="D235" s="27">
        <v>5913.5899999999992</v>
      </c>
      <c r="E235" s="335">
        <f t="shared" si="76"/>
        <v>5896.59</v>
      </c>
      <c r="F235" s="9"/>
      <c r="G235" s="9"/>
      <c r="H235" s="336" t="str">
        <f t="shared" si="69"/>
        <v/>
      </c>
      <c r="I235" s="336" t="str">
        <f t="shared" si="83"/>
        <v xml:space="preserve">  </v>
      </c>
      <c r="J235" s="337" t="str">
        <f t="shared" si="77"/>
        <v/>
      </c>
      <c r="K235" s="338" t="str">
        <f t="shared" si="78"/>
        <v xml:space="preserve"> </v>
      </c>
      <c r="L235" s="338" t="str">
        <f t="shared" si="79"/>
        <v/>
      </c>
      <c r="M235" s="338" t="str">
        <f t="shared" si="70"/>
        <v/>
      </c>
      <c r="N235" s="339" t="str">
        <f t="shared" si="71"/>
        <v/>
      </c>
      <c r="O235" s="340" t="str">
        <f t="shared" si="72"/>
        <v/>
      </c>
      <c r="P235" s="341" t="str">
        <f t="shared" si="73"/>
        <v/>
      </c>
      <c r="Q235" s="342" t="str">
        <f t="shared" si="74"/>
        <v/>
      </c>
      <c r="R235" s="10" t="str">
        <f t="shared" si="87"/>
        <v/>
      </c>
      <c r="S235" s="336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3" t="str">
        <f>IF(E235="","",ProjIncAtBit(F235,J235,C235,M235,AJ235,AK235,AI235))</f>
        <v/>
      </c>
      <c r="X235" s="454" t="str">
        <f>IF(E235="","",ProjAzmAtBit(F235,G235,J235,C235,M235,AJ235,AK235,N235,O235,AI235))</f>
        <v/>
      </c>
      <c r="Y235" s="623"/>
      <c r="Z235" s="625">
        <v>28.82</v>
      </c>
      <c r="AA235" s="510">
        <f t="shared" si="85"/>
        <v>90</v>
      </c>
      <c r="AB235" s="518" t="str">
        <f t="shared" si="86"/>
        <v/>
      </c>
      <c r="AC235" s="508"/>
      <c r="AD235" s="513"/>
      <c r="AE235" s="514"/>
      <c r="AI235" s="206">
        <f>IF(E235="","",ProjRollingMotorOut($Q$13:Q235,$M$13:M235))</f>
        <v>5.8385066364653389</v>
      </c>
      <c r="AJ235" s="451">
        <f>IF(OR(E235="",D235=""),0,ProjSlideMetersBetween(E235,D235,$R$13:$R$305,$S$13:$S$305))</f>
        <v>0</v>
      </c>
      <c r="AK235" s="451" t="str">
        <f>IF(U235="","",ProjParseTF(U235))</f>
        <v/>
      </c>
      <c r="AL235" s="218" t="str">
        <f>IF(E235="","",ProjCumN(AL234,E234,F234,G234,E235,F235,G235,FALSE))</f>
        <v/>
      </c>
      <c r="AM235" s="330" t="str">
        <f>IF(E235="","",ProjCumE(AM234,E234,F234,G234,E235,F235,G235,FALSE))</f>
        <v/>
      </c>
      <c r="AN235" s="329" t="str">
        <f t="shared" si="84"/>
        <v/>
      </c>
      <c r="AO235" s="329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4">
        <f t="shared" si="75"/>
        <v>28.730000000000473</v>
      </c>
      <c r="D236" s="27">
        <v>5942.32</v>
      </c>
      <c r="E236" s="335">
        <f t="shared" si="76"/>
        <v>5925.32</v>
      </c>
      <c r="F236" s="9"/>
      <c r="G236" s="9"/>
      <c r="H236" s="336" t="str">
        <f t="shared" si="69"/>
        <v/>
      </c>
      <c r="I236" s="336" t="str">
        <f t="shared" si="83"/>
        <v xml:space="preserve">  </v>
      </c>
      <c r="J236" s="337" t="str">
        <f t="shared" si="77"/>
        <v/>
      </c>
      <c r="K236" s="338" t="str">
        <f t="shared" si="78"/>
        <v xml:space="preserve"> </v>
      </c>
      <c r="L236" s="338" t="str">
        <f t="shared" si="79"/>
        <v/>
      </c>
      <c r="M236" s="338" t="str">
        <f t="shared" si="70"/>
        <v/>
      </c>
      <c r="N236" s="339" t="str">
        <f t="shared" si="71"/>
        <v/>
      </c>
      <c r="O236" s="340" t="str">
        <f t="shared" si="72"/>
        <v/>
      </c>
      <c r="P236" s="341" t="str">
        <f t="shared" si="73"/>
        <v/>
      </c>
      <c r="Q236" s="342" t="str">
        <f t="shared" si="74"/>
        <v/>
      </c>
      <c r="R236" s="10" t="str">
        <f t="shared" si="87"/>
        <v/>
      </c>
      <c r="S236" s="336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3" t="str">
        <f>IF(E236="","",ProjIncAtBit(F236,J236,C236,M236,AJ236,AK236,AI236))</f>
        <v/>
      </c>
      <c r="X236" s="454" t="str">
        <f>IF(E236="","",ProjAzmAtBit(F236,G236,J236,C236,M236,AJ236,AK236,N236,O236,AI236))</f>
        <v/>
      </c>
      <c r="Y236" s="623"/>
      <c r="Z236" s="625">
        <v>28.73</v>
      </c>
      <c r="AA236" s="510">
        <f t="shared" si="85"/>
        <v>90</v>
      </c>
      <c r="AB236" s="518" t="str">
        <f t="shared" si="86"/>
        <v/>
      </c>
      <c r="AC236" s="508"/>
      <c r="AD236" s="513"/>
      <c r="AE236" s="514"/>
      <c r="AI236" s="206">
        <f>IF(E236="","",ProjRollingMotorOut($Q$13:Q236,$M$13:M236))</f>
        <v>5.8385066364653389</v>
      </c>
      <c r="AJ236" s="451">
        <f>IF(OR(E236="",D236=""),0,ProjSlideMetersBetween(E236,D236,$R$13:$R$305,$S$13:$S$305))</f>
        <v>0</v>
      </c>
      <c r="AK236" s="451" t="str">
        <f>IF(U236="","",ProjParseTF(U236))</f>
        <v/>
      </c>
      <c r="AL236" s="218" t="str">
        <f>IF(E236="","",ProjCumN(AL235,E235,F235,G235,E236,F236,G236,FALSE))</f>
        <v/>
      </c>
      <c r="AM236" s="330" t="str">
        <f>IF(E236="","",ProjCumE(AM235,E235,F235,G235,E236,F236,G236,FALSE))</f>
        <v/>
      </c>
      <c r="AN236" s="329" t="str">
        <f t="shared" si="84"/>
        <v/>
      </c>
      <c r="AO236" s="329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4">
        <f t="shared" si="75"/>
        <v>28.859999999999673</v>
      </c>
      <c r="D237" s="27">
        <v>5971.1799999999994</v>
      </c>
      <c r="E237" s="335">
        <f t="shared" si="76"/>
        <v>5954.18</v>
      </c>
      <c r="F237" s="9"/>
      <c r="G237" s="9"/>
      <c r="H237" s="336" t="str">
        <f t="shared" si="69"/>
        <v/>
      </c>
      <c r="I237" s="336" t="str">
        <f t="shared" si="83"/>
        <v xml:space="preserve">  </v>
      </c>
      <c r="J237" s="337" t="str">
        <f t="shared" si="77"/>
        <v/>
      </c>
      <c r="K237" s="338" t="str">
        <f t="shared" si="78"/>
        <v xml:space="preserve"> </v>
      </c>
      <c r="L237" s="338" t="str">
        <f t="shared" si="79"/>
        <v/>
      </c>
      <c r="M237" s="338" t="str">
        <f t="shared" si="70"/>
        <v/>
      </c>
      <c r="N237" s="339" t="str">
        <f t="shared" si="71"/>
        <v/>
      </c>
      <c r="O237" s="340" t="str">
        <f t="shared" si="72"/>
        <v/>
      </c>
      <c r="P237" s="341" t="str">
        <f t="shared" si="73"/>
        <v/>
      </c>
      <c r="Q237" s="342" t="str">
        <f t="shared" si="74"/>
        <v/>
      </c>
      <c r="R237" s="10" t="str">
        <f t="shared" si="87"/>
        <v/>
      </c>
      <c r="S237" s="336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3" t="str">
        <f>IF(E237="","",ProjIncAtBit(F237,J237,C237,M237,AJ237,AK237,AI237))</f>
        <v/>
      </c>
      <c r="X237" s="454" t="str">
        <f>IF(E237="","",ProjAzmAtBit(F237,G237,J237,C237,M237,AJ237,AK237,N237,O237,AI237))</f>
        <v/>
      </c>
      <c r="Y237" s="623"/>
      <c r="Z237" s="625">
        <v>28.86</v>
      </c>
      <c r="AA237" s="510">
        <f t="shared" si="85"/>
        <v>90</v>
      </c>
      <c r="AB237" s="518" t="str">
        <f t="shared" si="86"/>
        <v/>
      </c>
      <c r="AC237" s="508"/>
      <c r="AD237" s="513"/>
      <c r="AE237" s="514"/>
      <c r="AI237" s="206">
        <f>IF(E237="","",ProjRollingMotorOut($Q$13:Q237,$M$13:M237))</f>
        <v>5.8385066364653389</v>
      </c>
      <c r="AJ237" s="451">
        <f>IF(OR(E237="",D237=""),0,ProjSlideMetersBetween(E237,D237,$R$13:$R$305,$S$13:$S$305))</f>
        <v>0</v>
      </c>
      <c r="AK237" s="451" t="str">
        <f>IF(U237="","",ProjParseTF(U237))</f>
        <v/>
      </c>
      <c r="AL237" s="218" t="str">
        <f>IF(E237="","",ProjCumN(AL236,E236,F236,G236,E237,F237,G237,FALSE))</f>
        <v/>
      </c>
      <c r="AM237" s="330" t="str">
        <f>IF(E237="","",ProjCumE(AM236,E236,F236,G236,E237,F237,G237,FALSE))</f>
        <v/>
      </c>
      <c r="AN237" s="329" t="str">
        <f t="shared" si="84"/>
        <v/>
      </c>
      <c r="AO237" s="329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4">
        <f t="shared" si="75"/>
        <v>28.710000000000036</v>
      </c>
      <c r="D238" s="27">
        <v>5999.8899999999994</v>
      </c>
      <c r="E238" s="335">
        <f t="shared" si="76"/>
        <v>5982.89</v>
      </c>
      <c r="F238" s="9"/>
      <c r="G238" s="9"/>
      <c r="H238" s="336" t="str">
        <f t="shared" si="69"/>
        <v/>
      </c>
      <c r="I238" s="336" t="str">
        <f t="shared" si="83"/>
        <v xml:space="preserve">  </v>
      </c>
      <c r="J238" s="337" t="str">
        <f t="shared" si="77"/>
        <v/>
      </c>
      <c r="K238" s="338" t="str">
        <f t="shared" si="78"/>
        <v xml:space="preserve"> </v>
      </c>
      <c r="L238" s="338" t="str">
        <f t="shared" si="79"/>
        <v/>
      </c>
      <c r="M238" s="338" t="str">
        <f t="shared" si="70"/>
        <v/>
      </c>
      <c r="N238" s="339" t="str">
        <f t="shared" si="71"/>
        <v/>
      </c>
      <c r="O238" s="340" t="str">
        <f t="shared" si="72"/>
        <v/>
      </c>
      <c r="P238" s="341" t="str">
        <f t="shared" si="73"/>
        <v/>
      </c>
      <c r="Q238" s="342" t="str">
        <f t="shared" si="74"/>
        <v/>
      </c>
      <c r="R238" s="10" t="str">
        <f t="shared" si="87"/>
        <v/>
      </c>
      <c r="S238" s="336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3" t="str">
        <f>IF(E238="","",ProjIncAtBit(F238,J238,C238,M238,AJ238,AK238,AI238))</f>
        <v/>
      </c>
      <c r="X238" s="454" t="str">
        <f>IF(E238="","",ProjAzmAtBit(F238,G238,J238,C238,M238,AJ238,AK238,N238,O238,AI238))</f>
        <v/>
      </c>
      <c r="Y238" s="623"/>
      <c r="Z238" s="625">
        <v>28.71</v>
      </c>
      <c r="AA238" s="510">
        <f t="shared" si="85"/>
        <v>90</v>
      </c>
      <c r="AB238" s="518" t="str">
        <f t="shared" si="86"/>
        <v/>
      </c>
      <c r="AC238" s="508"/>
      <c r="AD238" s="513"/>
      <c r="AE238" s="514"/>
      <c r="AI238" s="206">
        <f>IF(E238="","",ProjRollingMotorOut($Q$13:Q238,$M$13:M238))</f>
        <v>5.8385066364653389</v>
      </c>
      <c r="AJ238" s="451">
        <f>IF(OR(E238="",D238=""),0,ProjSlideMetersBetween(E238,D238,$R$13:$R$305,$S$13:$S$305))</f>
        <v>0</v>
      </c>
      <c r="AK238" s="451" t="str">
        <f>IF(U238="","",ProjParseTF(U238))</f>
        <v/>
      </c>
      <c r="AL238" s="218" t="str">
        <f>IF(E238="","",ProjCumN(AL237,E237,F237,G237,E238,F238,G238,FALSE))</f>
        <v/>
      </c>
      <c r="AM238" s="330" t="str">
        <f>IF(E238="","",ProjCumE(AM237,E237,F237,G237,E238,F238,G238,FALSE))</f>
        <v/>
      </c>
      <c r="AN238" s="329" t="str">
        <f t="shared" si="84"/>
        <v/>
      </c>
      <c r="AO238" s="329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4">
        <f t="shared" si="75"/>
        <v>28.850000000000364</v>
      </c>
      <c r="D239" s="27">
        <v>6028.74</v>
      </c>
      <c r="E239" s="335">
        <f t="shared" si="76"/>
        <v>6011.74</v>
      </c>
      <c r="F239" s="9"/>
      <c r="G239" s="9"/>
      <c r="H239" s="336" t="str">
        <f t="shared" si="69"/>
        <v/>
      </c>
      <c r="I239" s="336" t="str">
        <f t="shared" si="83"/>
        <v xml:space="preserve">  </v>
      </c>
      <c r="J239" s="337" t="str">
        <f t="shared" si="77"/>
        <v/>
      </c>
      <c r="K239" s="338" t="str">
        <f t="shared" si="78"/>
        <v xml:space="preserve"> </v>
      </c>
      <c r="L239" s="338" t="str">
        <f t="shared" si="79"/>
        <v/>
      </c>
      <c r="M239" s="338" t="str">
        <f t="shared" si="70"/>
        <v/>
      </c>
      <c r="N239" s="339" t="str">
        <f t="shared" si="71"/>
        <v/>
      </c>
      <c r="O239" s="340" t="str">
        <f t="shared" si="72"/>
        <v/>
      </c>
      <c r="P239" s="341" t="str">
        <f t="shared" si="73"/>
        <v/>
      </c>
      <c r="Q239" s="342" t="str">
        <f t="shared" si="74"/>
        <v/>
      </c>
      <c r="R239" s="10" t="str">
        <f t="shared" si="87"/>
        <v/>
      </c>
      <c r="S239" s="336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3" t="str">
        <f>IF(E239="","",ProjIncAtBit(F239,J239,C239,M239,AJ239,AK239,AI239))</f>
        <v/>
      </c>
      <c r="X239" s="454" t="str">
        <f>IF(E239="","",ProjAzmAtBit(F239,G239,J239,C239,M239,AJ239,AK239,N239,O239,AI239))</f>
        <v/>
      </c>
      <c r="Y239" s="623"/>
      <c r="Z239" s="625">
        <v>28.85</v>
      </c>
      <c r="AA239" s="510">
        <f t="shared" si="85"/>
        <v>90</v>
      </c>
      <c r="AB239" s="518" t="str">
        <f t="shared" si="86"/>
        <v/>
      </c>
      <c r="AC239" s="508"/>
      <c r="AD239" s="513"/>
      <c r="AE239" s="514"/>
      <c r="AI239" s="206">
        <f>IF(E239="","",ProjRollingMotorOut($Q$13:Q239,$M$13:M239))</f>
        <v>5.8385066364653389</v>
      </c>
      <c r="AJ239" s="451">
        <f>IF(OR(E239="",D239=""),0,ProjSlideMetersBetween(E239,D239,$R$13:$R$305,$S$13:$S$305))</f>
        <v>0</v>
      </c>
      <c r="AK239" s="451" t="str">
        <f>IF(U239="","",ProjParseTF(U239))</f>
        <v/>
      </c>
      <c r="AL239" s="218" t="str">
        <f>IF(E239="","",ProjCumN(AL238,E238,F238,G238,E239,F239,G239,FALSE))</f>
        <v/>
      </c>
      <c r="AM239" s="330" t="str">
        <f>IF(E239="","",ProjCumE(AM238,E238,F238,G238,E239,F239,G239,FALSE))</f>
        <v/>
      </c>
      <c r="AN239" s="329" t="str">
        <f t="shared" si="84"/>
        <v/>
      </c>
      <c r="AO239" s="329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4">
        <f t="shared" si="75"/>
        <v>28.8100000000004</v>
      </c>
      <c r="D240" s="27">
        <v>6057.55</v>
      </c>
      <c r="E240" s="335">
        <f t="shared" si="76"/>
        <v>6040.55</v>
      </c>
      <c r="F240" s="9"/>
      <c r="G240" s="9"/>
      <c r="H240" s="336" t="str">
        <f t="shared" si="69"/>
        <v/>
      </c>
      <c r="I240" s="336" t="str">
        <f t="shared" si="83"/>
        <v xml:space="preserve">  </v>
      </c>
      <c r="J240" s="337" t="str">
        <f t="shared" si="77"/>
        <v/>
      </c>
      <c r="K240" s="338" t="str">
        <f t="shared" si="78"/>
        <v xml:space="preserve"> </v>
      </c>
      <c r="L240" s="338" t="str">
        <f t="shared" si="79"/>
        <v/>
      </c>
      <c r="M240" s="338" t="str">
        <f t="shared" si="70"/>
        <v/>
      </c>
      <c r="N240" s="339" t="str">
        <f t="shared" si="71"/>
        <v/>
      </c>
      <c r="O240" s="340" t="str">
        <f t="shared" si="72"/>
        <v/>
      </c>
      <c r="P240" s="341" t="str">
        <f t="shared" si="73"/>
        <v/>
      </c>
      <c r="Q240" s="342" t="str">
        <f t="shared" si="74"/>
        <v/>
      </c>
      <c r="R240" s="10" t="str">
        <f t="shared" si="87"/>
        <v/>
      </c>
      <c r="S240" s="336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3" t="str">
        <f>IF(E240="","",ProjIncAtBit(F240,J240,C240,M240,AJ240,AK240,AI240))</f>
        <v/>
      </c>
      <c r="X240" s="454" t="str">
        <f>IF(E240="","",ProjAzmAtBit(F240,G240,J240,C240,M240,AJ240,AK240,N240,O240,AI240))</f>
        <v/>
      </c>
      <c r="Y240" s="623"/>
      <c r="Z240" s="625">
        <v>28.81</v>
      </c>
      <c r="AA240" s="510">
        <f t="shared" si="85"/>
        <v>90</v>
      </c>
      <c r="AB240" s="518" t="str">
        <f t="shared" si="86"/>
        <v/>
      </c>
      <c r="AC240" s="508"/>
      <c r="AD240" s="513"/>
      <c r="AE240" s="514"/>
      <c r="AI240" s="206">
        <f>IF(E240="","",ProjRollingMotorOut($Q$13:Q240,$M$13:M240))</f>
        <v>5.8385066364653389</v>
      </c>
      <c r="AJ240" s="451">
        <f>IF(OR(E240="",D240=""),0,ProjSlideMetersBetween(E240,D240,$R$13:$R$305,$S$13:$S$305))</f>
        <v>0</v>
      </c>
      <c r="AK240" s="451" t="str">
        <f>IF(U240="","",ProjParseTF(U240))</f>
        <v/>
      </c>
      <c r="AL240" s="218" t="str">
        <f>IF(E240="","",ProjCumN(AL239,E239,F239,G239,E240,F240,G240,FALSE))</f>
        <v/>
      </c>
      <c r="AM240" s="330" t="str">
        <f>IF(E240="","",ProjCumE(AM239,E239,F239,G239,E240,F240,G240,FALSE))</f>
        <v/>
      </c>
      <c r="AN240" s="329" t="str">
        <f t="shared" si="84"/>
        <v/>
      </c>
      <c r="AO240" s="329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4">
        <f t="shared" si="75"/>
        <v>28.809999999999491</v>
      </c>
      <c r="D241" s="27">
        <v>6086.36</v>
      </c>
      <c r="E241" s="335">
        <f t="shared" si="76"/>
        <v>6069.36</v>
      </c>
      <c r="F241" s="9"/>
      <c r="G241" s="9"/>
      <c r="H241" s="336" t="str">
        <f t="shared" si="69"/>
        <v/>
      </c>
      <c r="I241" s="336" t="str">
        <f t="shared" si="83"/>
        <v xml:space="preserve">  </v>
      </c>
      <c r="J241" s="337" t="str">
        <f t="shared" si="77"/>
        <v/>
      </c>
      <c r="K241" s="338" t="str">
        <f t="shared" si="78"/>
        <v xml:space="preserve"> </v>
      </c>
      <c r="L241" s="338" t="str">
        <f t="shared" si="79"/>
        <v/>
      </c>
      <c r="M241" s="338" t="str">
        <f t="shared" si="70"/>
        <v/>
      </c>
      <c r="N241" s="339" t="str">
        <f t="shared" si="71"/>
        <v/>
      </c>
      <c r="O241" s="340" t="str">
        <f t="shared" si="72"/>
        <v/>
      </c>
      <c r="P241" s="341" t="str">
        <f t="shared" si="73"/>
        <v/>
      </c>
      <c r="Q241" s="342" t="str">
        <f t="shared" si="74"/>
        <v/>
      </c>
      <c r="R241" s="10" t="str">
        <f t="shared" si="87"/>
        <v/>
      </c>
      <c r="S241" s="336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3" t="str">
        <f>IF(E241="","",ProjIncAtBit(F241,J241,C241,M241,AJ241,AK241,AI241))</f>
        <v/>
      </c>
      <c r="X241" s="454" t="str">
        <f>IF(E241="","",ProjAzmAtBit(F241,G241,J241,C241,M241,AJ241,AK241,N241,O241,AI241))</f>
        <v/>
      </c>
      <c r="Y241" s="623"/>
      <c r="Z241" s="625">
        <v>28.81</v>
      </c>
      <c r="AA241" s="510">
        <f t="shared" si="85"/>
        <v>90</v>
      </c>
      <c r="AB241" s="518" t="str">
        <f t="shared" si="86"/>
        <v/>
      </c>
      <c r="AC241" s="508"/>
      <c r="AD241" s="513"/>
      <c r="AE241" s="514"/>
      <c r="AI241" s="206">
        <f>IF(E241="","",ProjRollingMotorOut($Q$13:Q241,$M$13:M241))</f>
        <v>5.8385066364653389</v>
      </c>
      <c r="AJ241" s="451">
        <f>IF(OR(E241="",D241=""),0,ProjSlideMetersBetween(E241,D241,$R$13:$R$305,$S$13:$S$305))</f>
        <v>0</v>
      </c>
      <c r="AK241" s="451" t="str">
        <f>IF(U241="","",ProjParseTF(U241))</f>
        <v/>
      </c>
      <c r="AL241" s="218" t="str">
        <f>IF(E241="","",ProjCumN(AL240,E240,F240,G240,E241,F241,G241,FALSE))</f>
        <v/>
      </c>
      <c r="AM241" s="330" t="str">
        <f>IF(E241="","",ProjCumE(AM240,E240,F240,G240,E241,F241,G241,FALSE))</f>
        <v/>
      </c>
      <c r="AN241" s="329" t="str">
        <f t="shared" si="84"/>
        <v/>
      </c>
      <c r="AO241" s="329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4">
        <f t="shared" si="75"/>
        <v>28.780000000000655</v>
      </c>
      <c r="D242" s="27">
        <v>6115.14</v>
      </c>
      <c r="E242" s="335">
        <f t="shared" si="76"/>
        <v>6098.14</v>
      </c>
      <c r="F242" s="9"/>
      <c r="G242" s="9"/>
      <c r="H242" s="336" t="str">
        <f t="shared" si="69"/>
        <v/>
      </c>
      <c r="I242" s="336" t="str">
        <f t="shared" si="83"/>
        <v xml:space="preserve">  </v>
      </c>
      <c r="J242" s="337" t="str">
        <f t="shared" si="77"/>
        <v/>
      </c>
      <c r="K242" s="338" t="str">
        <f t="shared" si="78"/>
        <v xml:space="preserve"> </v>
      </c>
      <c r="L242" s="338" t="str">
        <f t="shared" si="79"/>
        <v/>
      </c>
      <c r="M242" s="338" t="str">
        <f t="shared" si="70"/>
        <v/>
      </c>
      <c r="N242" s="339" t="str">
        <f t="shared" si="71"/>
        <v/>
      </c>
      <c r="O242" s="340" t="str">
        <f t="shared" si="72"/>
        <v/>
      </c>
      <c r="P242" s="341" t="str">
        <f t="shared" si="73"/>
        <v/>
      </c>
      <c r="Q242" s="342" t="str">
        <f t="shared" si="74"/>
        <v/>
      </c>
      <c r="R242" s="10" t="str">
        <f t="shared" si="87"/>
        <v/>
      </c>
      <c r="S242" s="336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3" t="str">
        <f>IF(E242="","",ProjIncAtBit(F242,J242,C242,M242,AJ242,AK242,AI242))</f>
        <v/>
      </c>
      <c r="X242" s="454" t="str">
        <f>IF(E242="","",ProjAzmAtBit(F242,G242,J242,C242,M242,AJ242,AK242,N242,O242,AI242))</f>
        <v/>
      </c>
      <c r="Y242" s="623"/>
      <c r="Z242" s="625">
        <v>28.78</v>
      </c>
      <c r="AA242" s="510" t="str">
        <f t="shared" si="85"/>
        <v/>
      </c>
      <c r="AB242" s="518" t="str">
        <f t="shared" si="86"/>
        <v/>
      </c>
      <c r="AC242" s="508"/>
      <c r="AD242" s="513"/>
      <c r="AE242" s="514"/>
      <c r="AI242" s="206">
        <f>IF(E242="","",ProjRollingMotorOut($Q$13:Q242,$M$13:M242))</f>
        <v>5.8385066364653389</v>
      </c>
      <c r="AJ242" s="451">
        <f>IF(OR(E242="",D242=""),0,ProjSlideMetersBetween(E242,D242,$R$13:$R$305,$S$13:$S$305))</f>
        <v>0</v>
      </c>
      <c r="AK242" s="451" t="str">
        <f>IF(U242="","",ProjParseTF(U242))</f>
        <v/>
      </c>
      <c r="AL242" s="218" t="str">
        <f>IF(E242="","",ProjCumN(AL241,E241,F241,G241,E242,F242,G242,FALSE))</f>
        <v/>
      </c>
      <c r="AM242" s="330" t="str">
        <f>IF(E242="","",ProjCumE(AM241,E241,F241,G241,E242,F242,G242,FALSE))</f>
        <v/>
      </c>
      <c r="AN242" s="329" t="str">
        <f t="shared" si="84"/>
        <v/>
      </c>
      <c r="AO242" s="329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4">
        <f t="shared" si="75"/>
        <v>28.809999999999491</v>
      </c>
      <c r="D243" s="27">
        <v>6143.95</v>
      </c>
      <c r="E243" s="335">
        <f t="shared" si="76"/>
        <v>6126.95</v>
      </c>
      <c r="F243" s="9"/>
      <c r="G243" s="9"/>
      <c r="H243" s="336" t="str">
        <f t="shared" si="69"/>
        <v/>
      </c>
      <c r="I243" s="336" t="str">
        <f t="shared" si="83"/>
        <v xml:space="preserve">  </v>
      </c>
      <c r="J243" s="337" t="str">
        <f t="shared" si="77"/>
        <v/>
      </c>
      <c r="K243" s="338" t="str">
        <f t="shared" si="78"/>
        <v xml:space="preserve"> </v>
      </c>
      <c r="L243" s="338" t="str">
        <f t="shared" si="79"/>
        <v/>
      </c>
      <c r="M243" s="338" t="str">
        <f t="shared" si="70"/>
        <v/>
      </c>
      <c r="N243" s="339" t="str">
        <f t="shared" si="71"/>
        <v/>
      </c>
      <c r="O243" s="340" t="str">
        <f t="shared" si="72"/>
        <v/>
      </c>
      <c r="P243" s="341" t="str">
        <f t="shared" si="73"/>
        <v/>
      </c>
      <c r="Q243" s="342" t="str">
        <f t="shared" si="74"/>
        <v/>
      </c>
      <c r="R243" s="10" t="str">
        <f t="shared" si="87"/>
        <v/>
      </c>
      <c r="S243" s="336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3" t="str">
        <f>IF(E243="","",ProjIncAtBit(F243,J243,C243,M243,AJ243,AK243,AI243))</f>
        <v/>
      </c>
      <c r="X243" s="454" t="str">
        <f>IF(E243="","",ProjAzmAtBit(F243,G243,J243,C243,M243,AJ243,AK243,N243,O243,AI243))</f>
        <v/>
      </c>
      <c r="Y243" s="623"/>
      <c r="Z243" s="625">
        <v>28.81</v>
      </c>
      <c r="AA243" s="510" t="str">
        <f t="shared" si="85"/>
        <v/>
      </c>
      <c r="AB243" s="518" t="str">
        <f t="shared" si="86"/>
        <v/>
      </c>
      <c r="AC243" s="508"/>
      <c r="AD243" s="513"/>
      <c r="AE243" s="514"/>
      <c r="AI243" s="206">
        <f>IF(E243="","",ProjRollingMotorOut($Q$13:Q243,$M$13:M243))</f>
        <v>5.8385066364653389</v>
      </c>
      <c r="AJ243" s="451">
        <f>IF(OR(E243="",D243=""),0,ProjSlideMetersBetween(E243,D243,$R$13:$R$305,$S$13:$S$305))</f>
        <v>0</v>
      </c>
      <c r="AK243" s="451" t="str">
        <f>IF(U243="","",ProjParseTF(U243))</f>
        <v/>
      </c>
      <c r="AL243" s="218" t="str">
        <f>IF(E243="","",ProjCumN(AL242,E242,F242,G242,E243,F243,G243,FALSE))</f>
        <v/>
      </c>
      <c r="AM243" s="330" t="str">
        <f>IF(E243="","",ProjCumE(AM242,E242,F242,G242,E243,F243,G243,FALSE))</f>
        <v/>
      </c>
      <c r="AN243" s="329" t="str">
        <f t="shared" si="84"/>
        <v/>
      </c>
      <c r="AO243" s="329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4">
        <f t="shared" si="75"/>
        <v>24.050000000000182</v>
      </c>
      <c r="D244" s="27">
        <v>6168</v>
      </c>
      <c r="E244" s="335">
        <f t="shared" si="76"/>
        <v>6151</v>
      </c>
      <c r="F244" s="9"/>
      <c r="G244" s="9"/>
      <c r="H244" s="336" t="str">
        <f t="shared" si="69"/>
        <v/>
      </c>
      <c r="I244" s="336" t="str">
        <f t="shared" si="83"/>
        <v xml:space="preserve">  </v>
      </c>
      <c r="J244" s="337" t="str">
        <f t="shared" si="77"/>
        <v/>
      </c>
      <c r="K244" s="338" t="str">
        <f t="shared" si="78"/>
        <v xml:space="preserve"> </v>
      </c>
      <c r="L244" s="338" t="str">
        <f t="shared" si="79"/>
        <v/>
      </c>
      <c r="M244" s="338" t="str">
        <f t="shared" si="70"/>
        <v/>
      </c>
      <c r="N244" s="339" t="str">
        <f t="shared" si="71"/>
        <v/>
      </c>
      <c r="O244" s="340" t="str">
        <f t="shared" si="72"/>
        <v/>
      </c>
      <c r="P244" s="341" t="str">
        <f t="shared" si="73"/>
        <v/>
      </c>
      <c r="Q244" s="342" t="str">
        <f t="shared" si="74"/>
        <v/>
      </c>
      <c r="R244" s="10" t="str">
        <f t="shared" si="87"/>
        <v/>
      </c>
      <c r="S244" s="336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3" t="str">
        <f>IF(E244="","",ProjIncAtBit(F244,J244,C244,M244,AJ244,AK244,AI244))</f>
        <v/>
      </c>
      <c r="X244" s="454" t="str">
        <f>IF(E244="","",ProjAzmAtBit(F244,G244,J244,C244,M244,AJ244,AK244,N244,O244,AI244))</f>
        <v/>
      </c>
      <c r="Y244" s="623"/>
      <c r="Z244" s="625">
        <v>24.05</v>
      </c>
      <c r="AA244" s="510" t="str">
        <f t="shared" si="85"/>
        <v/>
      </c>
      <c r="AB244" s="518" t="str">
        <f t="shared" si="86"/>
        <v/>
      </c>
      <c r="AC244" s="508"/>
      <c r="AD244" s="513"/>
      <c r="AE244" s="514"/>
      <c r="AI244" s="206">
        <f>IF(E244="","",ProjRollingMotorOut($Q$13:Q244,$M$13:M244))</f>
        <v>5.8385066364653389</v>
      </c>
      <c r="AJ244" s="451">
        <f>IF(OR(E244="",D244=""),0,ProjSlideMetersBetween(E244,D244,$R$13:$R$305,$S$13:$S$305))</f>
        <v>0</v>
      </c>
      <c r="AK244" s="451" t="str">
        <f>IF(U244="","",ProjParseTF(U244))</f>
        <v/>
      </c>
      <c r="AL244" s="218" t="str">
        <f>IF(E244="","",ProjCumN(AL243,E243,F243,G243,E244,F244,G244,FALSE))</f>
        <v/>
      </c>
      <c r="AM244" s="330" t="str">
        <f>IF(E244="","",ProjCumE(AM243,E243,F243,G243,E244,F244,G244,FALSE))</f>
        <v/>
      </c>
      <c r="AN244" s="329" t="str">
        <f t="shared" si="84"/>
        <v/>
      </c>
      <c r="AO244" s="329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4" t="str">
        <f t="shared" si="75"/>
        <v/>
      </c>
      <c r="D245" s="27"/>
      <c r="E245" s="335" t="str">
        <f t="shared" si="76"/>
        <v/>
      </c>
      <c r="F245" s="9"/>
      <c r="G245" s="9"/>
      <c r="H245" s="336" t="str">
        <f t="shared" si="69"/>
        <v/>
      </c>
      <c r="I245" s="336" t="str">
        <f t="shared" si="83"/>
        <v xml:space="preserve">  </v>
      </c>
      <c r="J245" s="337" t="str">
        <f t="shared" si="77"/>
        <v/>
      </c>
      <c r="K245" s="338" t="str">
        <f t="shared" si="78"/>
        <v xml:space="preserve"> </v>
      </c>
      <c r="L245" s="338" t="str">
        <f t="shared" si="79"/>
        <v/>
      </c>
      <c r="M245" s="338" t="str">
        <f t="shared" si="70"/>
        <v/>
      </c>
      <c r="N245" s="339" t="str">
        <f t="shared" si="71"/>
        <v/>
      </c>
      <c r="O245" s="340" t="str">
        <f t="shared" si="72"/>
        <v/>
      </c>
      <c r="P245" s="341" t="str">
        <f t="shared" si="73"/>
        <v/>
      </c>
      <c r="Q245" s="342" t="str">
        <f t="shared" si="74"/>
        <v/>
      </c>
      <c r="R245" s="10" t="str">
        <f t="shared" si="87"/>
        <v/>
      </c>
      <c r="S245" s="336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3" t="str">
        <f>IF(E245="","",ProjIncAtBit(F245,J245,C245,M245,AJ245,AK245,AI245))</f>
        <v/>
      </c>
      <c r="X245" s="454" t="str">
        <f>IF(E245="","",ProjAzmAtBit(F245,G245,J245,C245,M245,AJ245,AK245,N245,O245,AI245))</f>
        <v/>
      </c>
      <c r="Y245" s="623"/>
      <c r="Z245" s="625"/>
      <c r="AA245" s="510" t="str">
        <f t="shared" si="85"/>
        <v/>
      </c>
      <c r="AB245" s="518" t="str">
        <f t="shared" si="86"/>
        <v/>
      </c>
      <c r="AC245" s="508"/>
      <c r="AD245" s="513"/>
      <c r="AE245" s="514"/>
      <c r="AI245" s="206" t="str">
        <f>IF(E245="","",ProjRollingMotorOut($Q$13:Q245,$M$13:M245))</f>
        <v/>
      </c>
      <c r="AJ245" s="451">
        <f>IF(OR(E245="",D245=""),0,ProjSlideMetersBetween(E245,D245,$R$13:$R$305,$S$13:$S$305))</f>
        <v>0</v>
      </c>
      <c r="AK245" s="451" t="str">
        <f>IF(U245="","",ProjParseTF(U245))</f>
        <v/>
      </c>
      <c r="AL245" s="218" t="str">
        <f>IF(E245="","",ProjCumN(AL244,E244,F244,G244,E245,F245,G245,FALSE))</f>
        <v/>
      </c>
      <c r="AM245" s="330" t="str">
        <f>IF(E245="","",ProjCumE(AM244,E244,F244,G244,E245,F245,G245,FALSE))</f>
        <v/>
      </c>
      <c r="AN245" s="329" t="str">
        <f t="shared" si="84"/>
        <v/>
      </c>
      <c r="AO245" s="329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4" t="str">
        <f t="shared" si="75"/>
        <v/>
      </c>
      <c r="D246" s="27"/>
      <c r="E246" s="335" t="str">
        <f t="shared" si="76"/>
        <v/>
      </c>
      <c r="F246" s="9"/>
      <c r="G246" s="9"/>
      <c r="H246" s="336" t="str">
        <f t="shared" si="69"/>
        <v/>
      </c>
      <c r="I246" s="336" t="str">
        <f t="shared" si="83"/>
        <v xml:space="preserve">  </v>
      </c>
      <c r="J246" s="337" t="str">
        <f t="shared" si="77"/>
        <v/>
      </c>
      <c r="K246" s="338" t="str">
        <f t="shared" si="78"/>
        <v xml:space="preserve"> </v>
      </c>
      <c r="L246" s="338" t="str">
        <f t="shared" si="79"/>
        <v/>
      </c>
      <c r="M246" s="338" t="str">
        <f t="shared" si="70"/>
        <v/>
      </c>
      <c r="N246" s="339" t="str">
        <f t="shared" si="71"/>
        <v/>
      </c>
      <c r="O246" s="340" t="str">
        <f t="shared" si="72"/>
        <v/>
      </c>
      <c r="P246" s="341" t="str">
        <f t="shared" si="73"/>
        <v/>
      </c>
      <c r="Q246" s="342" t="str">
        <f t="shared" si="74"/>
        <v/>
      </c>
      <c r="R246" s="10" t="str">
        <f t="shared" si="87"/>
        <v/>
      </c>
      <c r="S246" s="336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3" t="str">
        <f>IF(E246="","",ProjIncAtBit(F246,J246,C246,M246,AJ246,AK246,AI246))</f>
        <v/>
      </c>
      <c r="X246" s="454" t="str">
        <f>IF(E246="","",ProjAzmAtBit(F246,G246,J246,C246,M246,AJ246,AK246,N246,O246,AI246))</f>
        <v/>
      </c>
      <c r="Y246" s="623"/>
      <c r="Z246" s="625"/>
      <c r="AA246" s="510" t="str">
        <f t="shared" si="85"/>
        <v/>
      </c>
      <c r="AB246" s="518" t="str">
        <f t="shared" si="86"/>
        <v/>
      </c>
      <c r="AC246" s="508"/>
      <c r="AD246" s="513"/>
      <c r="AE246" s="514"/>
      <c r="AI246" s="206" t="str">
        <f>IF(E246="","",ProjRollingMotorOut($Q$13:Q246,$M$13:M246))</f>
        <v/>
      </c>
      <c r="AJ246" s="451">
        <f>IF(OR(E246="",D246=""),0,ProjSlideMetersBetween(E246,D246,$R$13:$R$305,$S$13:$S$305))</f>
        <v>0</v>
      </c>
      <c r="AK246" s="451" t="str">
        <f>IF(U246="","",ProjParseTF(U246))</f>
        <v/>
      </c>
      <c r="AL246" s="218" t="str">
        <f>IF(E246="","",ProjCumN(AL245,E245,F245,G245,E246,F246,G246,FALSE))</f>
        <v/>
      </c>
      <c r="AM246" s="330" t="str">
        <f>IF(E246="","",ProjCumE(AM245,E245,F245,G245,E246,F246,G246,FALSE))</f>
        <v/>
      </c>
      <c r="AN246" s="329" t="str">
        <f t="shared" si="84"/>
        <v/>
      </c>
      <c r="AO246" s="329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4" t="str">
        <f t="shared" si="75"/>
        <v/>
      </c>
      <c r="D247" s="27"/>
      <c r="E247" s="335" t="str">
        <f t="shared" si="76"/>
        <v/>
      </c>
      <c r="F247" s="9"/>
      <c r="G247" s="9"/>
      <c r="H247" s="336" t="str">
        <f t="shared" si="69"/>
        <v/>
      </c>
      <c r="I247" s="336" t="str">
        <f t="shared" si="83"/>
        <v xml:space="preserve">  </v>
      </c>
      <c r="J247" s="337" t="str">
        <f t="shared" si="77"/>
        <v/>
      </c>
      <c r="K247" s="338" t="str">
        <f t="shared" si="78"/>
        <v xml:space="preserve"> </v>
      </c>
      <c r="L247" s="338" t="str">
        <f t="shared" si="79"/>
        <v/>
      </c>
      <c r="M247" s="338" t="str">
        <f t="shared" si="70"/>
        <v/>
      </c>
      <c r="N247" s="339" t="str">
        <f t="shared" si="71"/>
        <v/>
      </c>
      <c r="O247" s="340" t="str">
        <f t="shared" si="72"/>
        <v/>
      </c>
      <c r="P247" s="341" t="str">
        <f t="shared" si="73"/>
        <v/>
      </c>
      <c r="Q247" s="342" t="str">
        <f t="shared" si="74"/>
        <v/>
      </c>
      <c r="R247" s="10" t="str">
        <f t="shared" si="87"/>
        <v/>
      </c>
      <c r="S247" s="336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3" t="str">
        <f>IF(E247="","",ProjIncAtBit(F247,J247,C247,M247,AJ247,AK247,AI247))</f>
        <v/>
      </c>
      <c r="X247" s="454" t="str">
        <f>IF(E247="","",ProjAzmAtBit(F247,G247,J247,C247,M247,AJ247,AK247,N247,O247,AI247))</f>
        <v/>
      </c>
      <c r="Y247" s="623"/>
      <c r="Z247" s="625"/>
      <c r="AA247" s="510" t="str">
        <f t="shared" si="85"/>
        <v/>
      </c>
      <c r="AB247" s="518" t="str">
        <f t="shared" si="86"/>
        <v/>
      </c>
      <c r="AC247" s="508"/>
      <c r="AD247" s="513"/>
      <c r="AE247" s="514"/>
      <c r="AI247" s="206" t="str">
        <f>IF(E247="","",ProjRollingMotorOut($Q$13:Q247,$M$13:M247))</f>
        <v/>
      </c>
      <c r="AJ247" s="451">
        <f>IF(OR(E247="",D247=""),0,ProjSlideMetersBetween(E247,D247,$R$13:$R$305,$S$13:$S$305))</f>
        <v>0</v>
      </c>
      <c r="AK247" s="451" t="str">
        <f>IF(U247="","",ProjParseTF(U247))</f>
        <v/>
      </c>
      <c r="AL247" s="218" t="str">
        <f>IF(E247="","",ProjCumN(AL246,E246,F246,G246,E247,F247,G247,FALSE))</f>
        <v/>
      </c>
      <c r="AM247" s="330" t="str">
        <f>IF(E247="","",ProjCumE(AM246,E246,F246,G246,E247,F247,G247,FALSE))</f>
        <v/>
      </c>
      <c r="AN247" s="329" t="str">
        <f t="shared" si="84"/>
        <v/>
      </c>
      <c r="AO247" s="329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4" t="str">
        <f t="shared" si="75"/>
        <v/>
      </c>
      <c r="D248" s="27"/>
      <c r="E248" s="335" t="str">
        <f t="shared" si="76"/>
        <v/>
      </c>
      <c r="F248" s="9"/>
      <c r="G248" s="9"/>
      <c r="H248" s="336" t="str">
        <f t="shared" si="69"/>
        <v/>
      </c>
      <c r="I248" s="336" t="str">
        <f t="shared" si="83"/>
        <v xml:space="preserve">  </v>
      </c>
      <c r="J248" s="337" t="str">
        <f t="shared" si="77"/>
        <v/>
      </c>
      <c r="K248" s="338" t="str">
        <f t="shared" si="78"/>
        <v xml:space="preserve"> </v>
      </c>
      <c r="L248" s="338" t="str">
        <f t="shared" si="79"/>
        <v/>
      </c>
      <c r="M248" s="338" t="str">
        <f t="shared" si="70"/>
        <v/>
      </c>
      <c r="N248" s="339" t="str">
        <f t="shared" si="71"/>
        <v/>
      </c>
      <c r="O248" s="340" t="str">
        <f t="shared" si="72"/>
        <v/>
      </c>
      <c r="P248" s="341" t="str">
        <f t="shared" si="73"/>
        <v/>
      </c>
      <c r="Q248" s="342" t="str">
        <f t="shared" si="74"/>
        <v/>
      </c>
      <c r="R248" s="10" t="str">
        <f t="shared" si="87"/>
        <v/>
      </c>
      <c r="S248" s="336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3" t="str">
        <f>IF(E248="","",ProjIncAtBit(F248,J248,C248,M248,AJ248,AK248,AI248))</f>
        <v/>
      </c>
      <c r="X248" s="454" t="str">
        <f>IF(E248="","",ProjAzmAtBit(F248,G248,J248,C248,M248,AJ248,AK248,N248,O248,AI248))</f>
        <v/>
      </c>
      <c r="Y248" s="623"/>
      <c r="Z248" s="625"/>
      <c r="AA248" s="510" t="str">
        <f t="shared" si="85"/>
        <v/>
      </c>
      <c r="AB248" s="518" t="str">
        <f t="shared" si="86"/>
        <v/>
      </c>
      <c r="AC248" s="508"/>
      <c r="AD248" s="513"/>
      <c r="AE248" s="514"/>
      <c r="AI248" s="206" t="str">
        <f>IF(E248="","",ProjRollingMotorOut($Q$13:Q248,$M$13:M248))</f>
        <v/>
      </c>
      <c r="AJ248" s="451">
        <f>IF(OR(E248="",D248=""),0,ProjSlideMetersBetween(E248,D248,$R$13:$R$305,$S$13:$S$305))</f>
        <v>0</v>
      </c>
      <c r="AK248" s="451" t="str">
        <f>IF(U248="","",ProjParseTF(U248))</f>
        <v/>
      </c>
      <c r="AL248" s="218" t="str">
        <f>IF(E248="","",ProjCumN(AL247,E247,F247,G247,E248,F248,G248,FALSE))</f>
        <v/>
      </c>
      <c r="AM248" s="330" t="str">
        <f>IF(E248="","",ProjCumE(AM247,E247,F247,G247,E248,F248,G248,FALSE))</f>
        <v/>
      </c>
      <c r="AN248" s="329" t="str">
        <f t="shared" si="84"/>
        <v/>
      </c>
      <c r="AO248" s="329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4" t="str">
        <f t="shared" si="75"/>
        <v/>
      </c>
      <c r="D249" s="27"/>
      <c r="E249" s="335" t="str">
        <f t="shared" si="76"/>
        <v/>
      </c>
      <c r="F249" s="9"/>
      <c r="G249" s="9"/>
      <c r="H249" s="336" t="str">
        <f t="shared" si="69"/>
        <v/>
      </c>
      <c r="I249" s="336" t="str">
        <f t="shared" si="83"/>
        <v xml:space="preserve">  </v>
      </c>
      <c r="J249" s="337" t="str">
        <f t="shared" si="77"/>
        <v/>
      </c>
      <c r="K249" s="338" t="str">
        <f t="shared" si="78"/>
        <v xml:space="preserve"> </v>
      </c>
      <c r="L249" s="338" t="str">
        <f t="shared" si="79"/>
        <v/>
      </c>
      <c r="M249" s="338" t="str">
        <f t="shared" si="70"/>
        <v/>
      </c>
      <c r="N249" s="339" t="str">
        <f t="shared" si="71"/>
        <v/>
      </c>
      <c r="O249" s="340" t="str">
        <f t="shared" si="72"/>
        <v/>
      </c>
      <c r="P249" s="341" t="str">
        <f t="shared" si="73"/>
        <v/>
      </c>
      <c r="Q249" s="342" t="str">
        <f t="shared" si="74"/>
        <v/>
      </c>
      <c r="R249" s="10" t="str">
        <f t="shared" si="87"/>
        <v/>
      </c>
      <c r="S249" s="336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3" t="str">
        <f>IF(E249="","",ProjIncAtBit(F249,J249,C249,M249,AJ249,AK249,AI249))</f>
        <v/>
      </c>
      <c r="X249" s="454" t="str">
        <f>IF(E249="","",ProjAzmAtBit(F249,G249,J249,C249,M249,AJ249,AK249,N249,O249,AI249))</f>
        <v/>
      </c>
      <c r="Y249" s="623"/>
      <c r="Z249" s="625"/>
      <c r="AA249" s="510" t="str">
        <f t="shared" si="85"/>
        <v/>
      </c>
      <c r="AB249" s="518" t="str">
        <f t="shared" si="86"/>
        <v/>
      </c>
      <c r="AC249" s="508"/>
      <c r="AD249" s="513"/>
      <c r="AE249" s="514"/>
      <c r="AI249" s="206" t="str">
        <f>IF(E249="","",ProjRollingMotorOut($Q$13:Q249,$M$13:M249))</f>
        <v/>
      </c>
      <c r="AJ249" s="451">
        <f>IF(OR(E249="",D249=""),0,ProjSlideMetersBetween(E249,D249,$R$13:$R$305,$S$13:$S$305))</f>
        <v>0</v>
      </c>
      <c r="AK249" s="451" t="str">
        <f>IF(U249="","",ProjParseTF(U249))</f>
        <v/>
      </c>
      <c r="AL249" s="218" t="str">
        <f>IF(E249="","",ProjCumN(AL248,E248,F248,G248,E249,F249,G249,FALSE))</f>
        <v/>
      </c>
      <c r="AM249" s="330" t="str">
        <f>IF(E249="","",ProjCumE(AM248,E248,F248,G248,E249,F249,G249,FALSE))</f>
        <v/>
      </c>
      <c r="AN249" s="329" t="str">
        <f t="shared" si="84"/>
        <v/>
      </c>
      <c r="AO249" s="329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4" t="str">
        <f t="shared" si="75"/>
        <v/>
      </c>
      <c r="D250" s="27"/>
      <c r="E250" s="335" t="str">
        <f t="shared" si="76"/>
        <v/>
      </c>
      <c r="F250" s="9"/>
      <c r="G250" s="9"/>
      <c r="H250" s="336" t="str">
        <f t="shared" si="69"/>
        <v/>
      </c>
      <c r="I250" s="336" t="str">
        <f t="shared" si="83"/>
        <v xml:space="preserve">  </v>
      </c>
      <c r="J250" s="337" t="str">
        <f t="shared" si="77"/>
        <v/>
      </c>
      <c r="K250" s="338" t="str">
        <f t="shared" si="78"/>
        <v xml:space="preserve"> </v>
      </c>
      <c r="L250" s="338" t="str">
        <f t="shared" si="79"/>
        <v/>
      </c>
      <c r="M250" s="338" t="str">
        <f t="shared" si="70"/>
        <v/>
      </c>
      <c r="N250" s="339" t="str">
        <f t="shared" si="71"/>
        <v/>
      </c>
      <c r="O250" s="340" t="str">
        <f t="shared" si="72"/>
        <v/>
      </c>
      <c r="P250" s="341" t="s">
        <v>457</v>
      </c>
      <c r="Q250" s="342" t="str">
        <f t="shared" si="74"/>
        <v/>
      </c>
      <c r="R250" s="10" t="str">
        <f t="shared" si="87"/>
        <v/>
      </c>
      <c r="S250" s="336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3" t="str">
        <f>IF(E250="","",ProjIncAtBit(F250,J250,C250,M250,AJ250,AK250,AI250))</f>
        <v/>
      </c>
      <c r="X250" s="454" t="str">
        <f>IF(E250="","",ProjAzmAtBit(F250,G250,J250,C250,M250,AJ250,AK250,N250,O250,AI250))</f>
        <v/>
      </c>
      <c r="Y250" s="623"/>
      <c r="Z250" s="625"/>
      <c r="AA250" s="510" t="str">
        <f t="shared" si="85"/>
        <v/>
      </c>
      <c r="AB250" s="518" t="str">
        <f t="shared" si="86"/>
        <v/>
      </c>
      <c r="AC250" s="508"/>
      <c r="AD250" s="513"/>
      <c r="AE250" s="514"/>
      <c r="AI250" s="206" t="str">
        <f>IF(E250="","",ProjRollingMotorOut($Q$13:Q250,$M$13:M250))</f>
        <v/>
      </c>
      <c r="AJ250" s="451">
        <f>IF(OR(E250="",D250=""),0,ProjSlideMetersBetween(E250,D250,$R$13:$R$305,$S$13:$S$305))</f>
        <v>0</v>
      </c>
      <c r="AK250" s="451" t="str">
        <f>IF(U250="","",ProjParseTF(U250))</f>
        <v/>
      </c>
      <c r="AL250" s="218" t="str">
        <f>IF(E250="","",ProjCumN(AL249,E249,F249,G249,E250,F250,G250,FALSE))</f>
        <v/>
      </c>
      <c r="AM250" s="330" t="str">
        <f>IF(E250="","",ProjCumE(AM249,E249,F249,G249,E250,F250,G250,FALSE))</f>
        <v/>
      </c>
      <c r="AN250" s="329" t="str">
        <f t="shared" si="84"/>
        <v/>
      </c>
      <c r="AO250" s="329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4" t="str">
        <f t="shared" si="75"/>
        <v/>
      </c>
      <c r="D251" s="27"/>
      <c r="E251" s="335" t="str">
        <f t="shared" si="76"/>
        <v/>
      </c>
      <c r="F251" s="9"/>
      <c r="G251" s="9"/>
      <c r="H251" s="336" t="str">
        <f t="shared" si="69"/>
        <v/>
      </c>
      <c r="I251" s="336" t="str">
        <f t="shared" si="83"/>
        <v xml:space="preserve">  </v>
      </c>
      <c r="J251" s="337" t="str">
        <f t="shared" si="77"/>
        <v/>
      </c>
      <c r="K251" s="338" t="str">
        <f t="shared" si="78"/>
        <v xml:space="preserve"> </v>
      </c>
      <c r="L251" s="338" t="str">
        <f t="shared" si="79"/>
        <v/>
      </c>
      <c r="M251" s="338" t="str">
        <f t="shared" si="70"/>
        <v/>
      </c>
      <c r="N251" s="339" t="str">
        <f t="shared" si="71"/>
        <v/>
      </c>
      <c r="O251" s="340" t="str">
        <f t="shared" si="72"/>
        <v/>
      </c>
      <c r="P251" s="341" t="str">
        <f t="shared" si="73"/>
        <v/>
      </c>
      <c r="Q251" s="342" t="str">
        <f t="shared" si="74"/>
        <v/>
      </c>
      <c r="R251" s="10" t="str">
        <f t="shared" si="87"/>
        <v/>
      </c>
      <c r="S251" s="336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3" t="str">
        <f>IF(E251="","",ProjIncAtBit(F251,J251,C251,M251,AJ251,AK251,AI251))</f>
        <v/>
      </c>
      <c r="X251" s="454" t="str">
        <f>IF(E251="","",ProjAzmAtBit(F251,G251,J251,C251,M251,AJ251,AK251,N251,O251,AI251))</f>
        <v/>
      </c>
      <c r="Y251" s="623"/>
      <c r="Z251" s="625"/>
      <c r="AA251" s="510" t="str">
        <f t="shared" si="85"/>
        <v/>
      </c>
      <c r="AB251" s="518" t="str">
        <f t="shared" si="86"/>
        <v/>
      </c>
      <c r="AC251" s="508"/>
      <c r="AD251" s="513"/>
      <c r="AE251" s="514"/>
      <c r="AI251" s="206" t="str">
        <f>IF(E251="","",ProjRollingMotorOut($Q$13:Q251,$M$13:M251))</f>
        <v/>
      </c>
      <c r="AJ251" s="451">
        <f>IF(OR(E251="",D251=""),0,ProjSlideMetersBetween(E251,D251,$R$13:$R$305,$S$13:$S$305))</f>
        <v>0</v>
      </c>
      <c r="AK251" s="451" t="str">
        <f>IF(U251="","",ProjParseTF(U251))</f>
        <v/>
      </c>
      <c r="AL251" s="218" t="str">
        <f>IF(E251="","",ProjCumN(AL250,E250,F250,G250,E251,F251,G251,FALSE))</f>
        <v/>
      </c>
      <c r="AM251" s="330" t="str">
        <f>IF(E251="","",ProjCumE(AM250,E250,F250,G250,E251,F251,G251,FALSE))</f>
        <v/>
      </c>
      <c r="AN251" s="329" t="str">
        <f t="shared" si="84"/>
        <v/>
      </c>
      <c r="AO251" s="329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4" t="str">
        <f t="shared" si="75"/>
        <v/>
      </c>
      <c r="D252" s="27"/>
      <c r="E252" s="335" t="str">
        <f t="shared" si="76"/>
        <v/>
      </c>
      <c r="F252" s="9"/>
      <c r="G252" s="9"/>
      <c r="H252" s="336" t="str">
        <f t="shared" si="69"/>
        <v/>
      </c>
      <c r="I252" s="336" t="str">
        <f t="shared" si="83"/>
        <v xml:space="preserve">  </v>
      </c>
      <c r="J252" s="337" t="str">
        <f t="shared" si="77"/>
        <v/>
      </c>
      <c r="K252" s="338" t="str">
        <f t="shared" si="78"/>
        <v xml:space="preserve"> </v>
      </c>
      <c r="L252" s="338" t="str">
        <f t="shared" si="79"/>
        <v/>
      </c>
      <c r="M252" s="338" t="str">
        <f t="shared" si="70"/>
        <v/>
      </c>
      <c r="N252" s="339" t="str">
        <f t="shared" si="71"/>
        <v/>
      </c>
      <c r="O252" s="340" t="str">
        <f t="shared" si="72"/>
        <v/>
      </c>
      <c r="P252" s="341" t="str">
        <f t="shared" si="73"/>
        <v/>
      </c>
      <c r="Q252" s="342" t="str">
        <f t="shared" si="74"/>
        <v/>
      </c>
      <c r="R252" s="10" t="str">
        <f t="shared" si="87"/>
        <v/>
      </c>
      <c r="S252" s="336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3" t="str">
        <f>IF(E252="","",ProjIncAtBit(F252,J252,C252,M252,AJ252,AK252,AI252))</f>
        <v/>
      </c>
      <c r="X252" s="454" t="str">
        <f>IF(E252="","",ProjAzmAtBit(F252,G252,J252,C252,M252,AJ252,AK252,N252,O252,AI252))</f>
        <v/>
      </c>
      <c r="Y252" s="623"/>
      <c r="Z252" s="625"/>
      <c r="AA252" s="510" t="str">
        <f t="shared" si="85"/>
        <v/>
      </c>
      <c r="AB252" s="518" t="str">
        <f t="shared" si="86"/>
        <v/>
      </c>
      <c r="AC252" s="508"/>
      <c r="AD252" s="513"/>
      <c r="AE252" s="514"/>
      <c r="AI252" s="206" t="str">
        <f>IF(E252="","",ProjRollingMotorOut($Q$13:Q252,$M$13:M252))</f>
        <v/>
      </c>
      <c r="AJ252" s="451">
        <f>IF(OR(E252="",D252=""),0,ProjSlideMetersBetween(E252,D252,$R$13:$R$305,$S$13:$S$305))</f>
        <v>0</v>
      </c>
      <c r="AK252" s="451" t="str">
        <f>IF(U252="","",ProjParseTF(U252))</f>
        <v/>
      </c>
      <c r="AL252" s="218" t="str">
        <f>IF(E252="","",ProjCumN(AL251,E251,F251,G251,E252,F252,G252,FALSE))</f>
        <v/>
      </c>
      <c r="AM252" s="330" t="str">
        <f>IF(E252="","",ProjCumE(AM251,E251,F251,G251,E252,F252,G252,FALSE))</f>
        <v/>
      </c>
      <c r="AN252" s="329" t="str">
        <f t="shared" si="84"/>
        <v/>
      </c>
      <c r="AO252" s="329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4" t="str">
        <f t="shared" si="75"/>
        <v/>
      </c>
      <c r="D253" s="27"/>
      <c r="E253" s="335" t="str">
        <f t="shared" si="76"/>
        <v/>
      </c>
      <c r="F253" s="9"/>
      <c r="G253" s="9"/>
      <c r="H253" s="336" t="str">
        <f t="shared" si="69"/>
        <v/>
      </c>
      <c r="I253" s="336" t="str">
        <f t="shared" si="83"/>
        <v xml:space="preserve">  </v>
      </c>
      <c r="J253" s="337" t="str">
        <f t="shared" si="77"/>
        <v/>
      </c>
      <c r="K253" s="338" t="str">
        <f t="shared" si="78"/>
        <v xml:space="preserve"> </v>
      </c>
      <c r="L253" s="338" t="str">
        <f t="shared" si="79"/>
        <v/>
      </c>
      <c r="M253" s="338" t="str">
        <f t="shared" si="70"/>
        <v/>
      </c>
      <c r="N253" s="339" t="str">
        <f t="shared" si="71"/>
        <v/>
      </c>
      <c r="O253" s="340" t="str">
        <f t="shared" si="72"/>
        <v/>
      </c>
      <c r="P253" s="341" t="str">
        <f t="shared" si="73"/>
        <v/>
      </c>
      <c r="Q253" s="342" t="str">
        <f t="shared" si="74"/>
        <v/>
      </c>
      <c r="R253" s="10" t="str">
        <f t="shared" si="87"/>
        <v/>
      </c>
      <c r="S253" s="336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3" t="str">
        <f>IF(E253="","",ProjIncAtBit(F253,J253,C253,M253,AJ253,AK253,AI253))</f>
        <v/>
      </c>
      <c r="X253" s="454" t="str">
        <f>IF(E253="","",ProjAzmAtBit(F253,G253,J253,C253,M253,AJ253,AK253,N253,O253,AI253))</f>
        <v/>
      </c>
      <c r="Y253" s="623"/>
      <c r="Z253" s="625"/>
      <c r="AA253" s="510" t="str">
        <f t="shared" si="85"/>
        <v/>
      </c>
      <c r="AB253" s="518" t="str">
        <f t="shared" si="86"/>
        <v/>
      </c>
      <c r="AC253" s="508"/>
      <c r="AD253" s="513"/>
      <c r="AE253" s="514"/>
      <c r="AI253" s="206" t="str">
        <f>IF(E253="","",ProjRollingMotorOut($Q$13:Q253,$M$13:M253))</f>
        <v/>
      </c>
      <c r="AJ253" s="451">
        <f>IF(OR(E253="",D253=""),0,ProjSlideMetersBetween(E253,D253,$R$13:$R$305,$S$13:$S$305))</f>
        <v>0</v>
      </c>
      <c r="AK253" s="451" t="str">
        <f>IF(U253="","",ProjParseTF(U253))</f>
        <v/>
      </c>
      <c r="AL253" s="218" t="str">
        <f>IF(E253="","",ProjCumN(AL252,E252,F252,G252,E253,F253,G253,FALSE))</f>
        <v/>
      </c>
      <c r="AM253" s="330" t="str">
        <f>IF(E253="","",ProjCumE(AM252,E252,F252,G252,E253,F253,G253,FALSE))</f>
        <v/>
      </c>
      <c r="AN253" s="329" t="str">
        <f t="shared" si="84"/>
        <v/>
      </c>
      <c r="AO253" s="329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4" t="str">
        <f t="shared" si="75"/>
        <v/>
      </c>
      <c r="D254" s="27"/>
      <c r="E254" s="335" t="str">
        <f t="shared" si="76"/>
        <v/>
      </c>
      <c r="F254" s="9"/>
      <c r="G254" s="9"/>
      <c r="H254" s="336" t="str">
        <f t="shared" si="69"/>
        <v/>
      </c>
      <c r="I254" s="336" t="str">
        <f t="shared" si="83"/>
        <v xml:space="preserve">  </v>
      </c>
      <c r="J254" s="337" t="str">
        <f t="shared" si="77"/>
        <v/>
      </c>
      <c r="K254" s="338" t="str">
        <f t="shared" si="78"/>
        <v xml:space="preserve"> </v>
      </c>
      <c r="L254" s="338" t="str">
        <f t="shared" si="79"/>
        <v/>
      </c>
      <c r="M254" s="338" t="str">
        <f t="shared" si="70"/>
        <v/>
      </c>
      <c r="N254" s="339" t="str">
        <f t="shared" si="71"/>
        <v/>
      </c>
      <c r="O254" s="340" t="str">
        <f t="shared" si="72"/>
        <v/>
      </c>
      <c r="P254" s="341" t="str">
        <f t="shared" si="73"/>
        <v/>
      </c>
      <c r="Q254" s="342" t="str">
        <f t="shared" si="74"/>
        <v/>
      </c>
      <c r="R254" s="10" t="str">
        <f t="shared" si="87"/>
        <v/>
      </c>
      <c r="S254" s="336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3" t="str">
        <f>IF(E254="","",ProjIncAtBit(F254,J254,C254,M254,AJ254,AK254,AI254))</f>
        <v/>
      </c>
      <c r="X254" s="454" t="str">
        <f>IF(E254="","",ProjAzmAtBit(F254,G254,J254,C254,M254,AJ254,AK254,N254,O254,AI254))</f>
        <v/>
      </c>
      <c r="Y254" s="623"/>
      <c r="Z254" s="625"/>
      <c r="AA254" s="510" t="str">
        <f t="shared" si="85"/>
        <v/>
      </c>
      <c r="AB254" s="518" t="str">
        <f t="shared" si="86"/>
        <v/>
      </c>
      <c r="AC254" s="508"/>
      <c r="AD254" s="513"/>
      <c r="AE254" s="514"/>
      <c r="AI254" s="206" t="str">
        <f>IF(E254="","",ProjRollingMotorOut($Q$13:Q254,$M$13:M254))</f>
        <v/>
      </c>
      <c r="AJ254" s="451">
        <f>IF(OR(E254="",D254=""),0,ProjSlideMetersBetween(E254,D254,$R$13:$R$305,$S$13:$S$305))</f>
        <v>0</v>
      </c>
      <c r="AK254" s="451" t="str">
        <f>IF(U254="","",ProjParseTF(U254))</f>
        <v/>
      </c>
      <c r="AL254" s="218" t="str">
        <f>IF(E254="","",ProjCumN(AL253,E253,F253,G253,E254,F254,G254,FALSE))</f>
        <v/>
      </c>
      <c r="AM254" s="330" t="str">
        <f>IF(E254="","",ProjCumE(AM253,E253,F253,G253,E254,F254,G254,FALSE))</f>
        <v/>
      </c>
      <c r="AN254" s="329" t="str">
        <f t="shared" si="84"/>
        <v/>
      </c>
      <c r="AO254" s="329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4" t="str">
        <f t="shared" si="75"/>
        <v/>
      </c>
      <c r="D255" s="27"/>
      <c r="E255" s="335" t="str">
        <f t="shared" si="76"/>
        <v/>
      </c>
      <c r="F255" s="9"/>
      <c r="G255" s="9"/>
      <c r="H255" s="336" t="str">
        <f t="shared" si="69"/>
        <v/>
      </c>
      <c r="I255" s="336" t="str">
        <f t="shared" si="83"/>
        <v xml:space="preserve">  </v>
      </c>
      <c r="J255" s="337" t="str">
        <f t="shared" si="77"/>
        <v/>
      </c>
      <c r="K255" s="338" t="str">
        <f t="shared" si="78"/>
        <v xml:space="preserve"> </v>
      </c>
      <c r="L255" s="338" t="str">
        <f t="shared" si="79"/>
        <v/>
      </c>
      <c r="M255" s="338" t="str">
        <f t="shared" si="70"/>
        <v/>
      </c>
      <c r="N255" s="339" t="str">
        <f t="shared" si="71"/>
        <v/>
      </c>
      <c r="O255" s="340" t="str">
        <f t="shared" si="72"/>
        <v/>
      </c>
      <c r="P255" s="341" t="str">
        <f t="shared" si="73"/>
        <v/>
      </c>
      <c r="Q255" s="342" t="str">
        <f t="shared" si="74"/>
        <v/>
      </c>
      <c r="R255" s="10" t="str">
        <f t="shared" si="87"/>
        <v/>
      </c>
      <c r="S255" s="336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3" t="str">
        <f>IF(E255="","",ProjIncAtBit(F255,J255,C255,M255,AJ255,AK255,AI255))</f>
        <v/>
      </c>
      <c r="X255" s="454" t="str">
        <f>IF(E255="","",ProjAzmAtBit(F255,G255,J255,C255,M255,AJ255,AK255,N255,O255,AI255))</f>
        <v/>
      </c>
      <c r="Y255" s="623"/>
      <c r="Z255" s="625"/>
      <c r="AA255" s="510" t="str">
        <f t="shared" si="85"/>
        <v/>
      </c>
      <c r="AB255" s="518" t="str">
        <f t="shared" si="86"/>
        <v/>
      </c>
      <c r="AC255" s="508"/>
      <c r="AD255" s="513"/>
      <c r="AE255" s="514"/>
      <c r="AI255" s="206" t="str">
        <f>IF(E255="","",ProjRollingMotorOut($Q$13:Q255,$M$13:M255))</f>
        <v/>
      </c>
      <c r="AJ255" s="451">
        <f>IF(OR(E255="",D255=""),0,ProjSlideMetersBetween(E255,D255,$R$13:$R$305,$S$13:$S$305))</f>
        <v>0</v>
      </c>
      <c r="AK255" s="451" t="str">
        <f>IF(U255="","",ProjParseTF(U255))</f>
        <v/>
      </c>
      <c r="AL255" s="218" t="str">
        <f>IF(E255="","",ProjCumN(AL254,E254,F254,G254,E255,F255,G255,FALSE))</f>
        <v/>
      </c>
      <c r="AM255" s="330" t="str">
        <f>IF(E255="","",ProjCumE(AM254,E254,F254,G254,E255,F255,G255,FALSE))</f>
        <v/>
      </c>
      <c r="AN255" s="329" t="str">
        <f t="shared" si="84"/>
        <v/>
      </c>
      <c r="AO255" s="329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4" t="str">
        <f t="shared" si="75"/>
        <v/>
      </c>
      <c r="D256" s="27"/>
      <c r="E256" s="335" t="str">
        <f t="shared" si="76"/>
        <v/>
      </c>
      <c r="F256" s="9"/>
      <c r="G256" s="9"/>
      <c r="H256" s="336" t="str">
        <f t="shared" si="69"/>
        <v/>
      </c>
      <c r="I256" s="336" t="str">
        <f t="shared" si="83"/>
        <v xml:space="preserve">  </v>
      </c>
      <c r="J256" s="337" t="str">
        <f t="shared" si="77"/>
        <v/>
      </c>
      <c r="K256" s="338" t="str">
        <f t="shared" si="78"/>
        <v xml:space="preserve"> </v>
      </c>
      <c r="L256" s="338" t="str">
        <f t="shared" si="79"/>
        <v/>
      </c>
      <c r="M256" s="338" t="str">
        <f t="shared" si="70"/>
        <v/>
      </c>
      <c r="N256" s="339" t="str">
        <f t="shared" si="71"/>
        <v/>
      </c>
      <c r="O256" s="340" t="str">
        <f t="shared" si="72"/>
        <v/>
      </c>
      <c r="P256" s="341" t="str">
        <f t="shared" si="73"/>
        <v/>
      </c>
      <c r="Q256" s="342" t="str">
        <f t="shared" si="74"/>
        <v/>
      </c>
      <c r="R256" s="10" t="str">
        <f t="shared" si="87"/>
        <v/>
      </c>
      <c r="S256" s="336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3" t="str">
        <f>IF(E256="","",ProjIncAtBit(F256,J256,C256,M256,AJ256,AK256,AI256))</f>
        <v/>
      </c>
      <c r="X256" s="454" t="str">
        <f>IF(E256="","",ProjAzmAtBit(F256,G256,J256,C256,M256,AJ256,AK256,N256,O256,AI256))</f>
        <v/>
      </c>
      <c r="Y256" s="623"/>
      <c r="Z256" s="625"/>
      <c r="AA256" s="510" t="str">
        <f t="shared" si="85"/>
        <v/>
      </c>
      <c r="AB256" s="518" t="str">
        <f t="shared" si="86"/>
        <v/>
      </c>
      <c r="AC256" s="508"/>
      <c r="AD256" s="513"/>
      <c r="AE256" s="514"/>
      <c r="AI256" s="206" t="str">
        <f>IF(E256="","",ProjRollingMotorOut($Q$13:Q256,$M$13:M256))</f>
        <v/>
      </c>
      <c r="AJ256" s="451">
        <f>IF(OR(E256="",D256=""),0,ProjSlideMetersBetween(E256,D256,$R$13:$R$305,$S$13:$S$305))</f>
        <v>0</v>
      </c>
      <c r="AK256" s="451" t="str">
        <f>IF(U256="","",ProjParseTF(U256))</f>
        <v/>
      </c>
      <c r="AL256" s="218" t="str">
        <f>IF(E256="","",ProjCumN(AL255,E255,F255,G255,E256,F256,G256,FALSE))</f>
        <v/>
      </c>
      <c r="AM256" s="330" t="str">
        <f>IF(E256="","",ProjCumE(AM255,E255,F255,G255,E256,F256,G256,FALSE))</f>
        <v/>
      </c>
      <c r="AN256" s="329" t="str">
        <f t="shared" si="84"/>
        <v/>
      </c>
      <c r="AO256" s="329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4" t="str">
        <f t="shared" si="75"/>
        <v/>
      </c>
      <c r="D257" s="27"/>
      <c r="E257" s="335" t="str">
        <f t="shared" si="76"/>
        <v/>
      </c>
      <c r="F257" s="9"/>
      <c r="G257" s="9"/>
      <c r="H257" s="336" t="str">
        <f t="shared" si="69"/>
        <v/>
      </c>
      <c r="I257" s="336" t="str">
        <f t="shared" si="83"/>
        <v xml:space="preserve">  </v>
      </c>
      <c r="J257" s="337" t="str">
        <f t="shared" si="77"/>
        <v/>
      </c>
      <c r="K257" s="338" t="str">
        <f t="shared" si="78"/>
        <v xml:space="preserve"> </v>
      </c>
      <c r="L257" s="338" t="str">
        <f t="shared" si="79"/>
        <v/>
      </c>
      <c r="M257" s="338" t="str">
        <f t="shared" si="70"/>
        <v/>
      </c>
      <c r="N257" s="339" t="str">
        <f t="shared" si="71"/>
        <v/>
      </c>
      <c r="O257" s="340" t="str">
        <f t="shared" si="72"/>
        <v/>
      </c>
      <c r="P257" s="341" t="str">
        <f t="shared" si="73"/>
        <v/>
      </c>
      <c r="Q257" s="342" t="str">
        <f t="shared" si="74"/>
        <v/>
      </c>
      <c r="R257" s="10" t="str">
        <f t="shared" si="87"/>
        <v/>
      </c>
      <c r="S257" s="336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3" t="str">
        <f>IF(E257="","",ProjIncAtBit(F257,J257,C257,M257,AJ257,AK257,AI257))</f>
        <v/>
      </c>
      <c r="X257" s="454" t="str">
        <f>IF(E257="","",ProjAzmAtBit(F257,G257,J257,C257,M257,AJ257,AK257,N257,O257,AI257))</f>
        <v/>
      </c>
      <c r="Y257" s="623"/>
      <c r="Z257" s="625"/>
      <c r="AA257" s="510" t="str">
        <f t="shared" si="85"/>
        <v/>
      </c>
      <c r="AB257" s="518" t="str">
        <f t="shared" si="86"/>
        <v/>
      </c>
      <c r="AC257" s="508"/>
      <c r="AD257" s="513"/>
      <c r="AE257" s="514"/>
      <c r="AI257" s="206" t="str">
        <f>IF(E257="","",ProjRollingMotorOut($Q$13:Q257,$M$13:M257))</f>
        <v/>
      </c>
      <c r="AJ257" s="451">
        <f>IF(OR(E257="",D257=""),0,ProjSlideMetersBetween(E257,D257,$R$13:$R$305,$S$13:$S$305))</f>
        <v>0</v>
      </c>
      <c r="AK257" s="451" t="str">
        <f>IF(U257="","",ProjParseTF(U257))</f>
        <v/>
      </c>
      <c r="AL257" s="218" t="str">
        <f>IF(E257="","",ProjCumN(AL256,E256,F256,G256,E257,F257,G257,FALSE))</f>
        <v/>
      </c>
      <c r="AM257" s="330" t="str">
        <f>IF(E257="","",ProjCumE(AM256,E256,F256,G256,E257,F257,G257,FALSE))</f>
        <v/>
      </c>
      <c r="AN257" s="329" t="str">
        <f t="shared" si="84"/>
        <v/>
      </c>
      <c r="AO257" s="329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4" t="str">
        <f t="shared" si="75"/>
        <v/>
      </c>
      <c r="D258" s="27"/>
      <c r="E258" s="335" t="str">
        <f t="shared" si="76"/>
        <v/>
      </c>
      <c r="F258" s="9"/>
      <c r="G258" s="9"/>
      <c r="H258" s="336" t="str">
        <f t="shared" si="69"/>
        <v/>
      </c>
      <c r="I258" s="336" t="str">
        <f t="shared" si="83"/>
        <v xml:space="preserve">  </v>
      </c>
      <c r="J258" s="337" t="str">
        <f t="shared" si="77"/>
        <v/>
      </c>
      <c r="K258" s="338" t="str">
        <f t="shared" si="78"/>
        <v xml:space="preserve"> </v>
      </c>
      <c r="L258" s="338" t="str">
        <f t="shared" si="79"/>
        <v/>
      </c>
      <c r="M258" s="338" t="str">
        <f t="shared" si="70"/>
        <v/>
      </c>
      <c r="N258" s="339" t="str">
        <f t="shared" si="71"/>
        <v/>
      </c>
      <c r="O258" s="340" t="str">
        <f t="shared" si="72"/>
        <v/>
      </c>
      <c r="P258" s="341" t="str">
        <f t="shared" si="73"/>
        <v/>
      </c>
      <c r="Q258" s="342" t="str">
        <f t="shared" si="74"/>
        <v/>
      </c>
      <c r="R258" s="10" t="str">
        <f t="shared" si="87"/>
        <v/>
      </c>
      <c r="S258" s="336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3" t="str">
        <f>IF(E258="","",ProjIncAtBit(F258,J258,C258,M258,AJ258,AK258,AI258))</f>
        <v/>
      </c>
      <c r="X258" s="454" t="str">
        <f>IF(E258="","",ProjAzmAtBit(F258,G258,J258,C258,M258,AJ258,AK258,N258,O258,AI258))</f>
        <v/>
      </c>
      <c r="Y258" s="623"/>
      <c r="Z258" s="625"/>
      <c r="AA258" s="510" t="str">
        <f t="shared" si="85"/>
        <v/>
      </c>
      <c r="AB258" s="518" t="str">
        <f t="shared" si="86"/>
        <v/>
      </c>
      <c r="AC258" s="508"/>
      <c r="AD258" s="513"/>
      <c r="AE258" s="514"/>
      <c r="AI258" s="206" t="str">
        <f>IF(E258="","",ProjRollingMotorOut($Q$13:Q258,$M$13:M258))</f>
        <v/>
      </c>
      <c r="AJ258" s="451">
        <f>IF(OR(E258="",D258=""),0,ProjSlideMetersBetween(E258,D258,$R$13:$R$305,$S$13:$S$305))</f>
        <v>0</v>
      </c>
      <c r="AK258" s="451" t="str">
        <f>IF(U258="","",ProjParseTF(U258))</f>
        <v/>
      </c>
      <c r="AL258" s="218" t="str">
        <f>IF(E258="","",ProjCumN(AL257,E257,F257,G257,E258,F258,G258,FALSE))</f>
        <v/>
      </c>
      <c r="AM258" s="330" t="str">
        <f>IF(E258="","",ProjCumE(AM257,E257,F257,G257,E258,F258,G258,FALSE))</f>
        <v/>
      </c>
      <c r="AN258" s="329" t="str">
        <f t="shared" si="84"/>
        <v/>
      </c>
      <c r="AO258" s="329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4" t="str">
        <f t="shared" si="75"/>
        <v/>
      </c>
      <c r="D259" s="27"/>
      <c r="E259" s="335" t="str">
        <f t="shared" si="76"/>
        <v/>
      </c>
      <c r="F259" s="9"/>
      <c r="G259" s="9"/>
      <c r="H259" s="336" t="str">
        <f t="shared" si="69"/>
        <v/>
      </c>
      <c r="I259" s="336" t="str">
        <f t="shared" si="83"/>
        <v xml:space="preserve">  </v>
      </c>
      <c r="J259" s="337" t="str">
        <f t="shared" si="77"/>
        <v/>
      </c>
      <c r="K259" s="338" t="str">
        <f t="shared" si="78"/>
        <v xml:space="preserve"> </v>
      </c>
      <c r="L259" s="338" t="str">
        <f t="shared" si="79"/>
        <v/>
      </c>
      <c r="M259" s="338" t="str">
        <f t="shared" si="70"/>
        <v/>
      </c>
      <c r="N259" s="339" t="str">
        <f t="shared" si="71"/>
        <v/>
      </c>
      <c r="O259" s="340" t="str">
        <f t="shared" si="72"/>
        <v/>
      </c>
      <c r="P259" s="341" t="str">
        <f t="shared" si="73"/>
        <v/>
      </c>
      <c r="Q259" s="342" t="str">
        <f t="shared" si="74"/>
        <v/>
      </c>
      <c r="R259" s="10" t="str">
        <f t="shared" si="87"/>
        <v/>
      </c>
      <c r="S259" s="336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3" t="str">
        <f>IF(E259="","",ProjIncAtBit(F259,J259,C259,M259,AJ259,AK259,AI259))</f>
        <v/>
      </c>
      <c r="X259" s="454" t="str">
        <f>IF(E259="","",ProjAzmAtBit(F259,G259,J259,C259,M259,AJ259,AK259,N259,O259,AI259))</f>
        <v/>
      </c>
      <c r="Y259" s="623"/>
      <c r="Z259" s="625"/>
      <c r="AA259" s="510" t="str">
        <f t="shared" si="85"/>
        <v/>
      </c>
      <c r="AB259" s="518" t="str">
        <f t="shared" si="86"/>
        <v/>
      </c>
      <c r="AC259" s="508"/>
      <c r="AD259" s="513"/>
      <c r="AE259" s="514"/>
      <c r="AI259" s="206" t="str">
        <f>IF(E259="","",ProjRollingMotorOut($Q$13:Q259,$M$13:M259))</f>
        <v/>
      </c>
      <c r="AJ259" s="451">
        <f>IF(OR(E259="",D259=""),0,ProjSlideMetersBetween(E259,D259,$R$13:$R$305,$S$13:$S$305))</f>
        <v>0</v>
      </c>
      <c r="AK259" s="451" t="str">
        <f>IF(U259="","",ProjParseTF(U259))</f>
        <v/>
      </c>
      <c r="AL259" s="218" t="str">
        <f>IF(E259="","",ProjCumN(AL258,E258,F258,G258,E259,F259,G259,FALSE))</f>
        <v/>
      </c>
      <c r="AM259" s="330" t="str">
        <f>IF(E259="","",ProjCumE(AM258,E258,F258,G258,E259,F259,G259,FALSE))</f>
        <v/>
      </c>
      <c r="AN259" s="329" t="str">
        <f t="shared" si="84"/>
        <v/>
      </c>
      <c r="AO259" s="329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4" t="str">
        <f t="shared" si="75"/>
        <v/>
      </c>
      <c r="D260" s="27"/>
      <c r="E260" s="335" t="str">
        <f t="shared" si="76"/>
        <v/>
      </c>
      <c r="F260" s="9"/>
      <c r="G260" s="9"/>
      <c r="H260" s="336" t="str">
        <f t="shared" si="69"/>
        <v/>
      </c>
      <c r="I260" s="336" t="str">
        <f t="shared" si="83"/>
        <v xml:space="preserve">  </v>
      </c>
      <c r="J260" s="337" t="str">
        <f t="shared" si="77"/>
        <v/>
      </c>
      <c r="K260" s="338" t="str">
        <f t="shared" si="78"/>
        <v xml:space="preserve"> </v>
      </c>
      <c r="L260" s="338" t="str">
        <f t="shared" si="79"/>
        <v/>
      </c>
      <c r="M260" s="338" t="str">
        <f t="shared" si="70"/>
        <v/>
      </c>
      <c r="N260" s="339" t="str">
        <f t="shared" si="71"/>
        <v/>
      </c>
      <c r="O260" s="340" t="str">
        <f t="shared" si="72"/>
        <v/>
      </c>
      <c r="P260" s="341" t="str">
        <f t="shared" si="73"/>
        <v/>
      </c>
      <c r="Q260" s="342" t="str">
        <f t="shared" si="74"/>
        <v/>
      </c>
      <c r="R260" s="10" t="str">
        <f t="shared" si="87"/>
        <v/>
      </c>
      <c r="S260" s="336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3" t="str">
        <f>IF(E260="","",ProjIncAtBit(F260,J260,C260,M260,AJ260,AK260,AI260))</f>
        <v/>
      </c>
      <c r="X260" s="454" t="str">
        <f>IF(E260="","",ProjAzmAtBit(F260,G260,J260,C260,M260,AJ260,AK260,N260,O260,AI260))</f>
        <v/>
      </c>
      <c r="Y260" s="623"/>
      <c r="Z260" s="625"/>
      <c r="AA260" s="510" t="str">
        <f t="shared" si="85"/>
        <v/>
      </c>
      <c r="AB260" s="518" t="str">
        <f t="shared" si="86"/>
        <v/>
      </c>
      <c r="AC260" s="508"/>
      <c r="AD260" s="513"/>
      <c r="AE260" s="514"/>
      <c r="AI260" s="206" t="str">
        <f>IF(E260="","",ProjRollingMotorOut($Q$13:Q260,$M$13:M260))</f>
        <v/>
      </c>
      <c r="AJ260" s="451">
        <f>IF(OR(E260="",D260=""),0,ProjSlideMetersBetween(E260,D260,$R$13:$R$305,$S$13:$S$305))</f>
        <v>0</v>
      </c>
      <c r="AK260" s="451" t="str">
        <f>IF(U260="","",ProjParseTF(U260))</f>
        <v/>
      </c>
      <c r="AL260" s="218" t="str">
        <f>IF(E260="","",ProjCumN(AL259,E259,F259,G259,E260,F260,G260,FALSE))</f>
        <v/>
      </c>
      <c r="AM260" s="330" t="str">
        <f>IF(E260="","",ProjCumE(AM259,E259,F259,G259,E260,F260,G260,FALSE))</f>
        <v/>
      </c>
      <c r="AN260" s="329" t="str">
        <f t="shared" si="84"/>
        <v/>
      </c>
      <c r="AO260" s="329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4" t="str">
        <f t="shared" si="75"/>
        <v/>
      </c>
      <c r="D261" s="27"/>
      <c r="E261" s="335" t="str">
        <f t="shared" si="76"/>
        <v/>
      </c>
      <c r="F261" s="9"/>
      <c r="G261" s="9"/>
      <c r="H261" s="336" t="str">
        <f t="shared" si="69"/>
        <v/>
      </c>
      <c r="I261" s="336" t="str">
        <f t="shared" si="83"/>
        <v xml:space="preserve">  </v>
      </c>
      <c r="J261" s="337" t="str">
        <f t="shared" si="77"/>
        <v/>
      </c>
      <c r="K261" s="338" t="str">
        <f t="shared" si="78"/>
        <v xml:space="preserve"> </v>
      </c>
      <c r="L261" s="338" t="str">
        <f t="shared" si="79"/>
        <v/>
      </c>
      <c r="M261" s="338" t="str">
        <f t="shared" si="70"/>
        <v/>
      </c>
      <c r="N261" s="339" t="str">
        <f t="shared" si="71"/>
        <v/>
      </c>
      <c r="O261" s="340" t="str">
        <f t="shared" si="72"/>
        <v/>
      </c>
      <c r="P261" s="341" t="str">
        <f t="shared" si="73"/>
        <v/>
      </c>
      <c r="Q261" s="342" t="str">
        <f t="shared" si="74"/>
        <v/>
      </c>
      <c r="R261" s="10" t="str">
        <f t="shared" si="87"/>
        <v/>
      </c>
      <c r="S261" s="336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3" t="str">
        <f>IF(E261="","",ProjIncAtBit(F261,J261,C261,M261,AJ261,AK261,AI261))</f>
        <v/>
      </c>
      <c r="X261" s="454" t="str">
        <f>IF(E261="","",ProjAzmAtBit(F261,G261,J261,C261,M261,AJ261,AK261,N261,O261,AI261))</f>
        <v/>
      </c>
      <c r="Y261" s="623"/>
      <c r="Z261" s="625"/>
      <c r="AA261" s="510" t="str">
        <f t="shared" si="85"/>
        <v/>
      </c>
      <c r="AB261" s="518" t="str">
        <f t="shared" si="86"/>
        <v/>
      </c>
      <c r="AC261" s="508"/>
      <c r="AD261" s="513"/>
      <c r="AE261" s="514"/>
      <c r="AI261" s="206" t="str">
        <f>IF(E261="","",ProjRollingMotorOut($Q$13:Q261,$M$13:M261))</f>
        <v/>
      </c>
      <c r="AJ261" s="451">
        <f>IF(OR(E261="",D261=""),0,ProjSlideMetersBetween(E261,D261,$R$13:$R$305,$S$13:$S$305))</f>
        <v>0</v>
      </c>
      <c r="AK261" s="451" t="str">
        <f>IF(U261="","",ProjParseTF(U261))</f>
        <v/>
      </c>
      <c r="AL261" s="218" t="str">
        <f>IF(E261="","",ProjCumN(AL260,E260,F260,G260,E261,F261,G261,FALSE))</f>
        <v/>
      </c>
      <c r="AM261" s="330" t="str">
        <f>IF(E261="","",ProjCumE(AM260,E260,F260,G260,E261,F261,G261,FALSE))</f>
        <v/>
      </c>
      <c r="AN261" s="329" t="str">
        <f t="shared" si="84"/>
        <v/>
      </c>
      <c r="AO261" s="329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4" t="str">
        <f t="shared" si="75"/>
        <v/>
      </c>
      <c r="D262" s="27"/>
      <c r="E262" s="335" t="str">
        <f t="shared" si="76"/>
        <v/>
      </c>
      <c r="F262" s="9"/>
      <c r="G262" s="9"/>
      <c r="H262" s="336" t="str">
        <f t="shared" si="69"/>
        <v/>
      </c>
      <c r="I262" s="336" t="str">
        <f t="shared" si="83"/>
        <v xml:space="preserve">  </v>
      </c>
      <c r="J262" s="337" t="str">
        <f>IF(AND(ISNUMBER(E262),ISNUMBER(F262),ISNUMBER(G262)),ACOS(SIN(F261*PI()/180)*SIN(F262*PI()/180)*COS((G262*PI()/180)-(G261*PI()/180))+COS(F261*PI()/180)*COS(F262*PI()/180))*30/(E262-E261)*180/PI(),"")</f>
        <v/>
      </c>
      <c r="K262" s="338" t="str">
        <f t="shared" si="78"/>
        <v xml:space="preserve"> </v>
      </c>
      <c r="L262" s="338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8" t="str">
        <f t="shared" si="70"/>
        <v/>
      </c>
      <c r="N262" s="339" t="str">
        <f>IF(J262=0,"",IF(AND(ISNUMBER(F262),ISNUMBER(J262)),(IF(AND(F262&gt;F261,G262=G261),0,IF(AND(F262&lt;F261,G262=G261),180,IF(AND(G261=0,G262&gt;0),G262,ACOS((C262*K262/30)/(C262*J262/30))*180/PI())))),""))</f>
        <v/>
      </c>
      <c r="O262" s="340" t="str">
        <f t="shared" si="72"/>
        <v/>
      </c>
      <c r="P262" s="341" t="str">
        <f t="shared" si="73"/>
        <v/>
      </c>
      <c r="Q262" s="342" t="str">
        <f t="shared" si="74"/>
        <v/>
      </c>
      <c r="R262" s="10" t="str">
        <f t="shared" si="87"/>
        <v/>
      </c>
      <c r="S262" s="336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3" t="str">
        <f>IF(E262="","",ProjIncAtBit(F262,J262,C262,M262,AJ262,AK262,AI262))</f>
        <v/>
      </c>
      <c r="X262" s="454" t="str">
        <f>IF(E262="","",ProjAzmAtBit(F262,G262,J262,C262,M262,AJ262,AK262,N262,O262,AI262))</f>
        <v/>
      </c>
      <c r="Y262" s="623"/>
      <c r="Z262" s="625"/>
      <c r="AA262" s="510" t="str">
        <f t="shared" si="85"/>
        <v/>
      </c>
      <c r="AB262" s="518" t="str">
        <f t="shared" si="86"/>
        <v/>
      </c>
      <c r="AC262" s="508"/>
      <c r="AD262" s="513"/>
      <c r="AE262" s="514"/>
      <c r="AI262" s="206" t="str">
        <f>IF(E262="","",ProjRollingMotorOut($Q$13:Q262,$M$13:M262))</f>
        <v/>
      </c>
      <c r="AJ262" s="451">
        <f>IF(OR(E262="",D262=""),0,ProjSlideMetersBetween(E262,D262,$R$13:$R$305,$S$13:$S$305))</f>
        <v>0</v>
      </c>
      <c r="AK262" s="451" t="str">
        <f>IF(U262="","",ProjParseTF(U262))</f>
        <v/>
      </c>
      <c r="AL262" s="218" t="str">
        <f>IF(E262="","",ProjCumN(AL261,E261,F261,G261,E262,F262,G262,FALSE))</f>
        <v/>
      </c>
      <c r="AM262" s="330" t="str">
        <f>IF(E262="","",ProjCumE(AM261,E261,F261,G261,E262,F262,G262,FALSE))</f>
        <v/>
      </c>
      <c r="AN262" s="329" t="str">
        <f t="shared" si="84"/>
        <v/>
      </c>
      <c r="AO262" s="329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4" t="str">
        <f t="shared" si="75"/>
        <v/>
      </c>
      <c r="D263" s="27"/>
      <c r="E263" s="335" t="str">
        <f t="shared" si="76"/>
        <v/>
      </c>
      <c r="F263" s="9"/>
      <c r="G263" s="9"/>
      <c r="H263" s="336" t="str">
        <f t="shared" si="69"/>
        <v/>
      </c>
      <c r="I263" s="336" t="str">
        <f t="shared" si="83"/>
        <v xml:space="preserve">  </v>
      </c>
      <c r="J263" s="337" t="str">
        <f>IF(AND(ISNUMBER(E263),ISNUMBER(F263),ISNUMBER(G263)),ACOS(SIN(F262*PI()/180)*SIN(F263*PI()/180)*COS((G263*PI()/180)-(G262*PI()/180))+COS(F262*PI()/180)*COS(F263*PI()/180))*30/(E263-E262)*180/PI(),"")</f>
        <v/>
      </c>
      <c r="K263" s="338" t="str">
        <f t="shared" si="78"/>
        <v xml:space="preserve"> </v>
      </c>
      <c r="L263" s="338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8" t="str">
        <f t="shared" si="70"/>
        <v/>
      </c>
      <c r="N263" s="339" t="str">
        <f>IF(J263=0,"",IF(AND(ISNUMBER(F263),ISNUMBER(J263)),(IF(AND(F263&gt;F262,G263=G262),0,IF(AND(F263&lt;F262,G263=G262),180,IF(AND(G262=0,G263&gt;0),G263,ACOS((C263*K263/30)/(C263*J263/30))*180/PI())))),""))</f>
        <v/>
      </c>
      <c r="O263" s="340" t="str">
        <f t="shared" si="72"/>
        <v/>
      </c>
      <c r="P263" s="341" t="str">
        <f t="shared" si="73"/>
        <v/>
      </c>
      <c r="Q263" s="342" t="str">
        <f t="shared" si="74"/>
        <v/>
      </c>
      <c r="R263" s="10" t="str">
        <f t="shared" si="87"/>
        <v/>
      </c>
      <c r="S263" s="336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3" t="str">
        <f>IF(E263="","",ProjIncAtBit(F263,J263,C263,M263,AJ263,AK263,AI263))</f>
        <v/>
      </c>
      <c r="X263" s="454" t="str">
        <f>IF(E263="","",ProjAzmAtBit(F263,G263,J263,C263,M263,AJ263,AK263,N263,O263,AI263))</f>
        <v/>
      </c>
      <c r="Y263" s="623"/>
      <c r="Z263" s="625"/>
      <c r="AA263" s="510" t="str">
        <f t="shared" si="85"/>
        <v/>
      </c>
      <c r="AB263" s="518" t="str">
        <f t="shared" si="86"/>
        <v/>
      </c>
      <c r="AC263" s="508"/>
      <c r="AD263" s="513"/>
      <c r="AE263" s="514"/>
      <c r="AI263" s="206" t="str">
        <f>IF(E263="","",ProjRollingMotorOut($Q$13:Q263,$M$13:M263))</f>
        <v/>
      </c>
      <c r="AJ263" s="451">
        <f>IF(OR(E263="",D263=""),0,ProjSlideMetersBetween(E263,D263,$R$13:$R$305,$S$13:$S$305))</f>
        <v>0</v>
      </c>
      <c r="AK263" s="451" t="str">
        <f>IF(U263="","",ProjParseTF(U263))</f>
        <v/>
      </c>
      <c r="AL263" s="218" t="str">
        <f>IF(E263="","",ProjCumN(AL262,E262,F262,G262,E263,F263,G263,FALSE))</f>
        <v/>
      </c>
      <c r="AM263" s="330" t="str">
        <f>IF(E263="","",ProjCumE(AM262,E262,F262,G262,E263,F263,G263,FALSE))</f>
        <v/>
      </c>
      <c r="AN263" s="329" t="str">
        <f t="shared" si="84"/>
        <v/>
      </c>
      <c r="AO263" s="329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4" t="str">
        <f t="shared" si="75"/>
        <v/>
      </c>
      <c r="D264" s="27"/>
      <c r="E264" s="335" t="str">
        <f t="shared" si="76"/>
        <v/>
      </c>
      <c r="F264" s="9"/>
      <c r="G264" s="9"/>
      <c r="H264" s="336" t="str">
        <f t="shared" si="69"/>
        <v/>
      </c>
      <c r="I264" s="336" t="str">
        <f t="shared" si="83"/>
        <v xml:space="preserve">  </v>
      </c>
      <c r="J264" s="337" t="str">
        <f>IF(AND(ISNUMBER(E264),ISNUMBER(F264),ISNUMBER(G264)),ACOS(SIN(F263*PI()/180)*SIN(F264*PI()/180)*COS((G264*PI()/180)-(G263*PI()/180))+COS(F263*PI()/180)*COS(F264*PI()/180))*30/(E264-E263)*180/PI(),"")</f>
        <v/>
      </c>
      <c r="K264" s="338" t="str">
        <f t="shared" si="78"/>
        <v xml:space="preserve"> </v>
      </c>
      <c r="L264" s="338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8" t="str">
        <f t="shared" si="70"/>
        <v/>
      </c>
      <c r="N264" s="339" t="str">
        <f>IF(J264=0,"",IF(AND(ISNUMBER(F264),ISNUMBER(J264)),(IF(AND(F264&gt;F263,G264=G263),0,IF(AND(F264&lt;F263,G264=G263),180,IF(AND(G263=0,G264&gt;0),G264,ACOS((C264*K264/30)/(C264*J264/30))*180/PI())))),""))</f>
        <v/>
      </c>
      <c r="O264" s="340" t="str">
        <f t="shared" si="72"/>
        <v/>
      </c>
      <c r="P264" s="341" t="str">
        <f t="shared" si="73"/>
        <v/>
      </c>
      <c r="Q264" s="342" t="str">
        <f t="shared" si="74"/>
        <v/>
      </c>
      <c r="R264" s="10" t="str">
        <f t="shared" si="87"/>
        <v/>
      </c>
      <c r="S264" s="336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3" t="str">
        <f>IF(E264="","",ProjIncAtBit(F264,J264,C264,M264,AJ264,AK264,AI264))</f>
        <v/>
      </c>
      <c r="X264" s="454" t="str">
        <f>IF(E264="","",ProjAzmAtBit(F264,G264,J264,C264,M264,AJ264,AK264,N264,O264,AI264))</f>
        <v/>
      </c>
      <c r="Y264" s="623"/>
      <c r="Z264" s="625"/>
      <c r="AA264" s="510" t="str">
        <f t="shared" si="85"/>
        <v/>
      </c>
      <c r="AB264" s="518" t="str">
        <f t="shared" si="86"/>
        <v/>
      </c>
      <c r="AC264" s="508"/>
      <c r="AD264" s="513"/>
      <c r="AE264" s="514"/>
      <c r="AI264" s="206" t="str">
        <f>IF(E264="","",ProjRollingMotorOut($Q$13:Q264,$M$13:M264))</f>
        <v/>
      </c>
      <c r="AJ264" s="451">
        <f>IF(OR(E264="",D264=""),0,ProjSlideMetersBetween(E264,D264,$R$13:$R$305,$S$13:$S$305))</f>
        <v>0</v>
      </c>
      <c r="AK264" s="451" t="str">
        <f>IF(U264="","",ProjParseTF(U264))</f>
        <v/>
      </c>
      <c r="AL264" s="218" t="str">
        <f>IF(E264="","",ProjCumN(AL263,E263,F263,G263,E264,F264,G264,FALSE))</f>
        <v/>
      </c>
      <c r="AM264" s="330" t="str">
        <f>IF(E264="","",ProjCumE(AM263,E263,F263,G263,E264,F264,G264,FALSE))</f>
        <v/>
      </c>
      <c r="AN264" s="329" t="str">
        <f t="shared" si="84"/>
        <v/>
      </c>
      <c r="AO264" s="329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4" t="str">
        <f t="shared" si="75"/>
        <v/>
      </c>
      <c r="D265" s="27"/>
      <c r="E265" s="335" t="str">
        <f t="shared" si="76"/>
        <v/>
      </c>
      <c r="F265" s="9"/>
      <c r="G265" s="9"/>
      <c r="H265" s="336" t="str">
        <f t="shared" si="69"/>
        <v/>
      </c>
      <c r="I265" s="336" t="str">
        <f t="shared" si="83"/>
        <v xml:space="preserve">  </v>
      </c>
      <c r="J265" s="337" t="str">
        <f t="shared" si="77"/>
        <v/>
      </c>
      <c r="K265" s="338" t="str">
        <f t="shared" si="78"/>
        <v xml:space="preserve"> </v>
      </c>
      <c r="L265" s="338" t="str">
        <f t="shared" si="79"/>
        <v/>
      </c>
      <c r="M265" s="338" t="str">
        <f t="shared" si="70"/>
        <v/>
      </c>
      <c r="N265" s="339" t="str">
        <f t="shared" si="71"/>
        <v/>
      </c>
      <c r="O265" s="340" t="str">
        <f t="shared" si="72"/>
        <v/>
      </c>
      <c r="P265" s="341" t="str">
        <f t="shared" si="73"/>
        <v/>
      </c>
      <c r="Q265" s="342" t="str">
        <f t="shared" si="74"/>
        <v/>
      </c>
      <c r="R265" s="10" t="str">
        <f t="shared" si="87"/>
        <v/>
      </c>
      <c r="S265" s="336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3" t="str">
        <f>IF(E265="","",ProjIncAtBit(F265,J265,C265,M265,AJ265,AK265,AI265))</f>
        <v/>
      </c>
      <c r="X265" s="454" t="str">
        <f>IF(E265="","",ProjAzmAtBit(F265,G265,J265,C265,M265,AJ265,AK265,N265,O265,AI265))</f>
        <v/>
      </c>
      <c r="Y265" s="623"/>
      <c r="Z265" s="625"/>
      <c r="AA265" s="510" t="str">
        <f t="shared" si="85"/>
        <v/>
      </c>
      <c r="AB265" s="518" t="str">
        <f t="shared" si="86"/>
        <v/>
      </c>
      <c r="AC265" s="508"/>
      <c r="AD265" s="513"/>
      <c r="AE265" s="514"/>
      <c r="AI265" s="206" t="str">
        <f>IF(E265="","",ProjRollingMotorOut($Q$13:Q265,$M$13:M265))</f>
        <v/>
      </c>
      <c r="AJ265" s="451">
        <f>IF(OR(E265="",D265=""),0,ProjSlideMetersBetween(E265,D265,$R$13:$R$305,$S$13:$S$305))</f>
        <v>0</v>
      </c>
      <c r="AK265" s="451" t="str">
        <f>IF(U265="","",ProjParseTF(U265))</f>
        <v/>
      </c>
      <c r="AL265" s="218" t="str">
        <f>IF(E265="","",ProjCumN(AL264,E264,F264,G264,E265,F265,G265,FALSE))</f>
        <v/>
      </c>
      <c r="AM265" s="330" t="str">
        <f>IF(E265="","",ProjCumE(AM264,E264,F264,G264,E265,F265,G265,FALSE))</f>
        <v/>
      </c>
      <c r="AN265" s="329" t="str">
        <f t="shared" si="84"/>
        <v/>
      </c>
      <c r="AO265" s="329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4" t="str">
        <f t="shared" si="75"/>
        <v/>
      </c>
      <c r="D266" s="27"/>
      <c r="E266" s="335" t="str">
        <f t="shared" si="76"/>
        <v/>
      </c>
      <c r="F266" s="9"/>
      <c r="G266" s="9"/>
      <c r="H266" s="336" t="str">
        <f t="shared" si="69"/>
        <v/>
      </c>
      <c r="I266" s="336" t="str">
        <f t="shared" si="83"/>
        <v xml:space="preserve">  </v>
      </c>
      <c r="J266" s="337" t="str">
        <f t="shared" si="77"/>
        <v/>
      </c>
      <c r="K266" s="338" t="str">
        <f t="shared" si="78"/>
        <v xml:space="preserve"> </v>
      </c>
      <c r="L266" s="338" t="str">
        <f t="shared" si="79"/>
        <v/>
      </c>
      <c r="M266" s="338" t="str">
        <f t="shared" si="70"/>
        <v/>
      </c>
      <c r="N266" s="339" t="str">
        <f t="shared" si="71"/>
        <v/>
      </c>
      <c r="O266" s="340" t="str">
        <f t="shared" si="72"/>
        <v/>
      </c>
      <c r="P266" s="341" t="str">
        <f t="shared" si="73"/>
        <v/>
      </c>
      <c r="Q266" s="342" t="str">
        <f t="shared" si="74"/>
        <v/>
      </c>
      <c r="R266" s="10" t="str">
        <f t="shared" si="87"/>
        <v/>
      </c>
      <c r="S266" s="336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3" t="str">
        <f>IF(E266="","",ProjIncAtBit(F266,J266,C266,M266,AJ266,AK266,AI266))</f>
        <v/>
      </c>
      <c r="X266" s="454" t="str">
        <f>IF(E266="","",ProjAzmAtBit(F266,G266,J266,C266,M266,AJ266,AK266,N266,O266,AI266))</f>
        <v/>
      </c>
      <c r="Y266" s="623"/>
      <c r="Z266" s="625"/>
      <c r="AA266" s="510" t="str">
        <f t="shared" si="85"/>
        <v/>
      </c>
      <c r="AB266" s="518" t="str">
        <f t="shared" si="86"/>
        <v/>
      </c>
      <c r="AC266" s="508"/>
      <c r="AD266" s="513"/>
      <c r="AE266" s="514"/>
      <c r="AI266" s="206" t="str">
        <f>IF(E266="","",ProjRollingMotorOut($Q$13:Q266,$M$13:M266))</f>
        <v/>
      </c>
      <c r="AJ266" s="451">
        <f>IF(OR(E266="",D266=""),0,ProjSlideMetersBetween(E266,D266,$R$13:$R$305,$S$13:$S$305))</f>
        <v>0</v>
      </c>
      <c r="AK266" s="451" t="str">
        <f>IF(U266="","",ProjParseTF(U266))</f>
        <v/>
      </c>
      <c r="AL266" s="218" t="str">
        <f>IF(E266="","",ProjCumN(AL265,E265,F265,G265,E266,F266,G266,FALSE))</f>
        <v/>
      </c>
      <c r="AM266" s="330" t="str">
        <f>IF(E266="","",ProjCumE(AM265,E265,F265,G265,E266,F266,G266,FALSE))</f>
        <v/>
      </c>
      <c r="AN266" s="329" t="str">
        <f t="shared" si="84"/>
        <v/>
      </c>
      <c r="AO266" s="329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4" t="str">
        <f t="shared" si="75"/>
        <v/>
      </c>
      <c r="D267" s="27"/>
      <c r="E267" s="335" t="str">
        <f t="shared" si="76"/>
        <v/>
      </c>
      <c r="F267" s="9"/>
      <c r="G267" s="9"/>
      <c r="H267" s="336" t="str">
        <f t="shared" si="69"/>
        <v/>
      </c>
      <c r="I267" s="336" t="str">
        <f t="shared" si="83"/>
        <v xml:space="preserve">  </v>
      </c>
      <c r="J267" s="337" t="str">
        <f t="shared" si="77"/>
        <v/>
      </c>
      <c r="K267" s="338" t="str">
        <f t="shared" si="78"/>
        <v xml:space="preserve"> </v>
      </c>
      <c r="L267" s="338" t="str">
        <f t="shared" si="79"/>
        <v/>
      </c>
      <c r="M267" s="338" t="str">
        <f t="shared" si="70"/>
        <v/>
      </c>
      <c r="N267" s="339" t="str">
        <f t="shared" si="71"/>
        <v/>
      </c>
      <c r="O267" s="340" t="str">
        <f t="shared" si="72"/>
        <v/>
      </c>
      <c r="P267" s="341" t="str">
        <f t="shared" si="73"/>
        <v/>
      </c>
      <c r="Q267" s="342" t="str">
        <f t="shared" si="74"/>
        <v/>
      </c>
      <c r="R267" s="10" t="str">
        <f t="shared" si="87"/>
        <v/>
      </c>
      <c r="S267" s="336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3" t="str">
        <f>IF(E267="","",ProjIncAtBit(F267,J267,C267,M267,AJ267,AK267,AI267))</f>
        <v/>
      </c>
      <c r="X267" s="454" t="str">
        <f>IF(E267="","",ProjAzmAtBit(F267,G267,J267,C267,M267,AJ267,AK267,N267,O267,AI267))</f>
        <v/>
      </c>
      <c r="Y267" s="623"/>
      <c r="Z267" s="625"/>
      <c r="AA267" s="510" t="str">
        <f t="shared" si="85"/>
        <v/>
      </c>
      <c r="AB267" s="518" t="str">
        <f t="shared" si="86"/>
        <v/>
      </c>
      <c r="AC267" s="508"/>
      <c r="AD267" s="513"/>
      <c r="AE267" s="514"/>
      <c r="AI267" s="206" t="str">
        <f>IF(E267="","",ProjRollingMotorOut($Q$13:Q267,$M$13:M267))</f>
        <v/>
      </c>
      <c r="AJ267" s="451">
        <f>IF(OR(E267="",D267=""),0,ProjSlideMetersBetween(E267,D267,$R$13:$R$305,$S$13:$S$305))</f>
        <v>0</v>
      </c>
      <c r="AK267" s="451" t="str">
        <f>IF(U267="","",ProjParseTF(U267))</f>
        <v/>
      </c>
      <c r="AL267" s="218" t="str">
        <f>IF(E267="","",ProjCumN(AL266,E266,F266,G266,E267,F267,G267,FALSE))</f>
        <v/>
      </c>
      <c r="AM267" s="330" t="str">
        <f>IF(E267="","",ProjCumE(AM266,E266,F266,G266,E267,F267,G267,FALSE))</f>
        <v/>
      </c>
      <c r="AN267" s="329" t="str">
        <f t="shared" si="84"/>
        <v/>
      </c>
      <c r="AO267" s="329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4" t="str">
        <f t="shared" si="75"/>
        <v/>
      </c>
      <c r="D268" s="27"/>
      <c r="E268" s="335" t="str">
        <f t="shared" si="76"/>
        <v/>
      </c>
      <c r="F268" s="9"/>
      <c r="G268" s="9"/>
      <c r="H268" s="336" t="str">
        <f t="shared" ref="H268:H304" si="90">IF(ISNUMBER(F268),COS(((F268+F267)/2)*(PI()/180))*(E268-E267)+H267,"")</f>
        <v/>
      </c>
      <c r="I268" s="336" t="str">
        <f t="shared" si="83"/>
        <v xml:space="preserve">  </v>
      </c>
      <c r="J268" s="337" t="str">
        <f t="shared" si="77"/>
        <v/>
      </c>
      <c r="K268" s="338" t="str">
        <f t="shared" si="78"/>
        <v xml:space="preserve"> </v>
      </c>
      <c r="L268" s="338" t="str">
        <f t="shared" si="79"/>
        <v/>
      </c>
      <c r="M268" s="338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9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0" t="str">
        <f t="shared" ref="O268:O305" si="93">IF(F268="","",IF(N268="","",IF(F268&lt;5,"Mag",IF(L268&lt;0,"L",IF(N268=0,"HS",IF(N268=360,"HS",IF(N268=180,"LS","R")))))))</f>
        <v/>
      </c>
      <c r="P268" s="341" t="str">
        <f t="shared" ref="P268:P305" si="94">IF(F268="","",IF(M268="","",SUM((F268-F267)/M268)))</f>
        <v/>
      </c>
      <c r="Q268" s="342" t="str">
        <f t="shared" ref="Q268:Q305" si="95">IF(ISBLANK(F268),"",IF(J268="", "", IF(M268="","",SUM(C268*J268/M268))))</f>
        <v/>
      </c>
      <c r="R268" s="10" t="str">
        <f t="shared" si="87"/>
        <v/>
      </c>
      <c r="S268" s="336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3" t="str">
        <f>IF(E268="","",ProjIncAtBit(F268,J268,C268,M268,AJ268,AK268,AI268))</f>
        <v/>
      </c>
      <c r="X268" s="454" t="str">
        <f>IF(E268="","",ProjAzmAtBit(F268,G268,J268,C268,M268,AJ268,AK268,N268,O268,AI268))</f>
        <v/>
      </c>
      <c r="Y268" s="623"/>
      <c r="Z268" s="625"/>
      <c r="AA268" s="510" t="str">
        <f t="shared" si="85"/>
        <v/>
      </c>
      <c r="AB268" s="518" t="str">
        <f t="shared" si="86"/>
        <v/>
      </c>
      <c r="AC268" s="508"/>
      <c r="AD268" s="513"/>
      <c r="AE268" s="514"/>
      <c r="AI268" s="206" t="str">
        <f>IF(E268="","",ProjRollingMotorOut($Q$13:Q268,$M$13:M268))</f>
        <v/>
      </c>
      <c r="AJ268" s="451">
        <f>IF(OR(E268="",D268=""),0,ProjSlideMetersBetween(E268,D268,$R$13:$R$305,$S$13:$S$305))</f>
        <v>0</v>
      </c>
      <c r="AK268" s="451" t="str">
        <f>IF(U268="","",ProjParseTF(U268))</f>
        <v/>
      </c>
      <c r="AL268" s="218" t="str">
        <f>IF(E268="","",ProjCumN(AL267,E267,F267,G267,E268,F268,G268,FALSE))</f>
        <v/>
      </c>
      <c r="AM268" s="330" t="str">
        <f>IF(E268="","",ProjCumE(AM267,E267,F267,G267,E268,F268,G268,FALSE))</f>
        <v/>
      </c>
      <c r="AN268" s="329" t="str">
        <f t="shared" si="84"/>
        <v/>
      </c>
      <c r="AO268" s="329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4" t="str">
        <f t="shared" ref="C269:C305" si="96">IF(ISBLANK(D269),"",D269-D268)</f>
        <v/>
      </c>
      <c r="D269" s="27"/>
      <c r="E269" s="335" t="str">
        <f t="shared" ref="E269:E305" si="97">IF(D269="","",(ROUND(SUM(D269-B269),2)))</f>
        <v/>
      </c>
      <c r="F269" s="9"/>
      <c r="G269" s="9"/>
      <c r="H269" s="336" t="str">
        <f>IF(ISNUMBER(F269),COS(((F269+F268)/2)*(PI()/180))*(E269-E268)+H268,"")</f>
        <v/>
      </c>
      <c r="I269" s="336" t="str">
        <f t="shared" si="83"/>
        <v xml:space="preserve">  </v>
      </c>
      <c r="J269" s="337" t="str">
        <f>IF(AND(ISNUMBER(E269),ISNUMBER(F269),ISNUMBER(G269)),ACOS(SIN(F268*PI()/180)*SIN(F269*PI()/180)*COS((G269*PI()/180)-(G268*PI()/180))+COS(F268*PI()/180)*COS(F269*PI()/180))*30/(E269-E268)*180/PI(),"")</f>
        <v/>
      </c>
      <c r="K269" s="338" t="str">
        <f>IF(F269=0," ",SUM(F269-F268)/SUM(E269-E268)*30)</f>
        <v xml:space="preserve"> </v>
      </c>
      <c r="L269" s="338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8" t="str">
        <f t="shared" si="91"/>
        <v/>
      </c>
      <c r="N269" s="339" t="str">
        <f>IF(J269=0,"",IF(AND(ISNUMBER(F269),ISNUMBER(J269)),(IF(AND(F269&gt;F268,G269=G268),0,IF(AND(F269&lt;F268,G269=G268),180,IF(AND(G268=0,G269&gt;0),G269,ACOS((C269*K269/30)/(C269*J269/30))*180/PI())))),""))</f>
        <v/>
      </c>
      <c r="O269" s="340" t="str">
        <f>IF(F269="","",IF(N269="","",IF(F269&lt;5,"Mag",IF(L269&lt;0,"L",IF(N269=0,"HS",IF(N269=360,"HS",IF(N269=180,"LS","R")))))))</f>
        <v/>
      </c>
      <c r="P269" s="341" t="str">
        <f>IF(F269="","",IF(M269="","",SUM((F269-F268)/M269)))</f>
        <v/>
      </c>
      <c r="Q269" s="342" t="str">
        <f>IF(ISBLANK(F269),"",IF(J269="", "", IF(M269="","",SUM(C269*J269/M269))))</f>
        <v/>
      </c>
      <c r="R269" s="10" t="str">
        <f t="shared" si="87"/>
        <v/>
      </c>
      <c r="S269" s="336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3" t="str">
        <f>IF(E269="","",ProjIncAtBit(F269,J269,C269,M269,AJ269,AK269,AI269))</f>
        <v/>
      </c>
      <c r="X269" s="454" t="str">
        <f>IF(E269="","",ProjAzmAtBit(F269,G269,J269,C269,M269,AJ269,AK269,N269,O269,AI269))</f>
        <v/>
      </c>
      <c r="Y269" s="623"/>
      <c r="Z269" s="625"/>
      <c r="AA269" s="510" t="str">
        <f t="shared" si="85"/>
        <v/>
      </c>
      <c r="AB269" s="518" t="str">
        <f t="shared" si="86"/>
        <v/>
      </c>
      <c r="AC269" s="508"/>
      <c r="AD269" s="513"/>
      <c r="AE269" s="514"/>
      <c r="AI269" s="206" t="str">
        <f>IF(E269="","",ProjRollingMotorOut($Q$13:Q269,$M$13:M269))</f>
        <v/>
      </c>
      <c r="AJ269" s="451">
        <f>IF(OR(E269="",D269=""),0,ProjSlideMetersBetween(E269,D269,$R$13:$R$305,$S$13:$S$305))</f>
        <v>0</v>
      </c>
      <c r="AK269" s="451" t="str">
        <f>IF(U269="","",ProjParseTF(U269))</f>
        <v/>
      </c>
      <c r="AL269" s="218" t="str">
        <f>IF(E269="","",ProjCumN(AL268,E268,F268,G268,E269,F269,G269,FALSE))</f>
        <v/>
      </c>
      <c r="AM269" s="330" t="str">
        <f>IF(E269="","",ProjCumE(AM268,E268,F268,G268,E269,F269,G269,FALSE))</f>
        <v/>
      </c>
      <c r="AN269" s="329" t="str">
        <f t="shared" si="84"/>
        <v/>
      </c>
      <c r="AO269" s="329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4" t="str">
        <f t="shared" si="96"/>
        <v/>
      </c>
      <c r="D270" s="27"/>
      <c r="E270" s="335" t="str">
        <f t="shared" si="97"/>
        <v/>
      </c>
      <c r="F270" s="9"/>
      <c r="G270" s="9"/>
      <c r="H270" s="336" t="str">
        <f>IF(ISNUMBER(F270),COS(((F270+F269)/2)*(PI()/180))*(E270-E269)+H269,"")</f>
        <v/>
      </c>
      <c r="I270" s="336" t="str">
        <f t="shared" ref="I270:I305" si="102">IF(ISBLANK(F270),"  ",H270-$R$4)</f>
        <v xml:space="preserve">  </v>
      </c>
      <c r="J270" s="337" t="str">
        <f>IF(AND(ISNUMBER(E270),ISNUMBER(F270),ISNUMBER(G270)),ACOS(SIN(F269*PI()/180)*SIN(F270*PI()/180)*COS((G270*PI()/180)-(G269*PI()/180))+COS(F269*PI()/180)*COS(F270*PI()/180))*30/(E270-E269)*180/PI(),"")</f>
        <v/>
      </c>
      <c r="K270" s="338" t="str">
        <f>IF(F270=0," ",SUM(F270-F269)/SUM(E270-E269)*30)</f>
        <v xml:space="preserve"> </v>
      </c>
      <c r="L270" s="338" t="str">
        <f t="shared" si="98"/>
        <v/>
      </c>
      <c r="M270" s="338" t="str">
        <f t="shared" si="91"/>
        <v/>
      </c>
      <c r="N270" s="339" t="str">
        <f>IF(J270=0,"",IF(AND(ISNUMBER(F270),ISNUMBER(J270)),(IF(AND(F270&gt;F269,G270=G269),0,IF(AND(F270&lt;F269,G270=G269),180,IF(AND(G269=0,G270&gt;0),G270,ACOS((C270*K270/30)/(C270*J270/30))*180/PI())))),""))</f>
        <v/>
      </c>
      <c r="O270" s="340" t="str">
        <f>IF(F270="","",IF(N270="","",IF(F270&lt;5,"Mag",IF(L270&lt;0,"L",IF(N270=0,"HS",IF(N270=360,"HS",IF(N270=180,"LS","R")))))))</f>
        <v/>
      </c>
      <c r="P270" s="341" t="str">
        <f>IF(F270="","",IF(M270="","",SUM((F270-F269)/M270)))</f>
        <v/>
      </c>
      <c r="Q270" s="342" t="str">
        <f>IF(ISBLANK(F270),"",IF(J270="", "", IF(M270="","",SUM(C270*J270/M270))))</f>
        <v/>
      </c>
      <c r="R270" s="10" t="str">
        <f t="shared" si="87"/>
        <v/>
      </c>
      <c r="S270" s="336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3" t="str">
        <f>IF(E270="","",ProjIncAtBit(F270,J270,C270,M270,AJ270,AK270,AI270))</f>
        <v/>
      </c>
      <c r="X270" s="454" t="str">
        <f>IF(E270="","",ProjAzmAtBit(F270,G270,J270,C270,M270,AJ270,AK270,N270,O270,AI270))</f>
        <v/>
      </c>
      <c r="Y270" s="623"/>
      <c r="Z270" s="625"/>
      <c r="AA270" s="510" t="str">
        <f t="shared" si="85"/>
        <v/>
      </c>
      <c r="AB270" s="518" t="str">
        <f t="shared" si="86"/>
        <v/>
      </c>
      <c r="AC270" s="508"/>
      <c r="AD270" s="513"/>
      <c r="AE270" s="514"/>
      <c r="AI270" s="206" t="str">
        <f>IF(E270="","",ProjRollingMotorOut($Q$13:Q270,$M$13:M270))</f>
        <v/>
      </c>
      <c r="AJ270" s="451">
        <f>IF(OR(E270="",D270=""),0,ProjSlideMetersBetween(E270,D270,$R$13:$R$305,$S$13:$S$305))</f>
        <v>0</v>
      </c>
      <c r="AK270" s="451" t="str">
        <f>IF(U270="","",ProjParseTF(U270))</f>
        <v/>
      </c>
      <c r="AL270" s="218" t="str">
        <f>IF(E270="","",ProjCumN(AL269,E269,F269,G269,E270,F270,G270,FALSE))</f>
        <v/>
      </c>
      <c r="AM270" s="330" t="str">
        <f>IF(E270="","",ProjCumE(AM269,E269,F269,G269,E270,F270,G270,FALSE))</f>
        <v/>
      </c>
      <c r="AN270" s="329" t="str">
        <f t="shared" ref="AN270:AN305" si="103">IF(X270="","",X270)</f>
        <v/>
      </c>
      <c r="AO270" s="329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4" t="str">
        <f t="shared" si="96"/>
        <v/>
      </c>
      <c r="D271" s="27"/>
      <c r="E271" s="335" t="str">
        <f t="shared" si="97"/>
        <v/>
      </c>
      <c r="F271" s="9"/>
      <c r="G271" s="9"/>
      <c r="H271" s="336" t="str">
        <f>IF(ISNUMBER(F271),COS(((F271+F270)/2)*(PI()/180))*(E271-E270)+H270,"")</f>
        <v/>
      </c>
      <c r="I271" s="336" t="str">
        <f t="shared" si="102"/>
        <v xml:space="preserve">  </v>
      </c>
      <c r="J271" s="337" t="str">
        <f>IF(AND(ISNUMBER(E271),ISNUMBER(F271),ISNUMBER(G271)),ACOS(SIN(F270*PI()/180)*SIN(F271*PI()/180)*COS((G271*PI()/180)-(G270*PI()/180))+COS(F270*PI()/180)*COS(F271*PI()/180))*30/(E271-E270)*180/PI(),"")</f>
        <v/>
      </c>
      <c r="K271" s="338" t="str">
        <f>IF(F271=0," ",SUM(F271-F270)/SUM(E271-E270)*30)</f>
        <v xml:space="preserve"> </v>
      </c>
      <c r="L271" s="338" t="str">
        <f t="shared" si="98"/>
        <v/>
      </c>
      <c r="M271" s="338" t="str">
        <f t="shared" si="91"/>
        <v/>
      </c>
      <c r="N271" s="339" t="str">
        <f>IF(J271=0,"",IF(AND(ISNUMBER(F271),ISNUMBER(J271)),(IF(AND(F271&gt;F270,G271=G270),0,IF(AND(F271&lt;F270,G271=G270),180,IF(AND(G270=0,G271&gt;0),G271,ACOS((C271*K271/30)/(C271*J271/30))*180/PI())))),""))</f>
        <v/>
      </c>
      <c r="O271" s="340" t="str">
        <f t="shared" si="93"/>
        <v/>
      </c>
      <c r="P271" s="341" t="str">
        <f>IF(F271="","",IF(M271="","",SUM((F271-F270)/M271)))</f>
        <v/>
      </c>
      <c r="Q271" s="342" t="str">
        <f t="shared" si="95"/>
        <v/>
      </c>
      <c r="R271" s="10" t="str">
        <f t="shared" si="87"/>
        <v/>
      </c>
      <c r="S271" s="336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3" t="str">
        <f>IF(E271="","",ProjIncAtBit(F271,J271,C271,M271,AJ271,AK271,AI271))</f>
        <v/>
      </c>
      <c r="X271" s="454" t="str">
        <f>IF(E271="","",ProjAzmAtBit(F271,G271,J271,C271,M271,AJ271,AK271,N271,O271,AI271))</f>
        <v/>
      </c>
      <c r="Y271" s="623"/>
      <c r="Z271" s="625"/>
      <c r="AA271" s="510" t="str">
        <f t="shared" si="85"/>
        <v/>
      </c>
      <c r="AB271" s="518" t="str">
        <f t="shared" si="86"/>
        <v/>
      </c>
      <c r="AC271" s="508"/>
      <c r="AD271" s="513"/>
      <c r="AE271" s="514"/>
      <c r="AI271" s="206" t="str">
        <f>IF(E271="","",ProjRollingMotorOut($Q$13:Q271,$M$13:M271))</f>
        <v/>
      </c>
      <c r="AJ271" s="451">
        <f>IF(OR(E271="",D271=""),0,ProjSlideMetersBetween(E271,D271,$R$13:$R$305,$S$13:$S$305))</f>
        <v>0</v>
      </c>
      <c r="AK271" s="451" t="str">
        <f>IF(U271="","",ProjParseTF(U271))</f>
        <v/>
      </c>
      <c r="AL271" s="218" t="str">
        <f>IF(E271="","",ProjCumN(AL270,E270,F270,G270,E271,F271,G271,FALSE))</f>
        <v/>
      </c>
      <c r="AM271" s="330" t="str">
        <f>IF(E271="","",ProjCumE(AM270,E270,F270,G270,E271,F271,G271,FALSE))</f>
        <v/>
      </c>
      <c r="AN271" s="329" t="str">
        <f t="shared" si="103"/>
        <v/>
      </c>
      <c r="AO271" s="329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4" t="str">
        <f t="shared" si="96"/>
        <v/>
      </c>
      <c r="D272" s="27"/>
      <c r="E272" s="335" t="str">
        <f t="shared" si="97"/>
        <v/>
      </c>
      <c r="F272" s="9"/>
      <c r="G272" s="9"/>
      <c r="H272" s="336" t="str">
        <f t="shared" si="90"/>
        <v/>
      </c>
      <c r="I272" s="336" t="str">
        <f t="shared" si="102"/>
        <v xml:space="preserve">  </v>
      </c>
      <c r="J272" s="337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8" t="str">
        <f t="shared" ref="K272:K304" si="105">IF(F272=0," ",SUM(F272-F271)/SUM(E272-E271)*30)</f>
        <v xml:space="preserve"> </v>
      </c>
      <c r="L272" s="338" t="str">
        <f t="shared" si="98"/>
        <v/>
      </c>
      <c r="M272" s="338" t="str">
        <f t="shared" si="91"/>
        <v/>
      </c>
      <c r="N272" s="339" t="str">
        <f t="shared" si="92"/>
        <v/>
      </c>
      <c r="O272" s="340" t="str">
        <f t="shared" si="93"/>
        <v/>
      </c>
      <c r="P272" s="341" t="str">
        <f t="shared" si="94"/>
        <v/>
      </c>
      <c r="Q272" s="342" t="str">
        <f t="shared" si="95"/>
        <v/>
      </c>
      <c r="R272" s="10" t="str">
        <f t="shared" si="87"/>
        <v/>
      </c>
      <c r="S272" s="336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3" t="str">
        <f>IF(E272="","",ProjIncAtBit(F272,J272,C272,M272,AJ272,AK272,AI272))</f>
        <v/>
      </c>
      <c r="X272" s="454" t="str">
        <f>IF(E272="","",ProjAzmAtBit(F272,G272,J272,C272,M272,AJ272,AK272,N272,O272,AI272))</f>
        <v/>
      </c>
      <c r="Y272" s="623"/>
      <c r="Z272" s="625"/>
      <c r="AA272" s="510" t="str">
        <f t="shared" ref="AA272:AA305" si="106">IFERROR(IF(D272="","",IF(COUNT($AC$14:$AC$33)=0,"",IF(D272&lt;_xlfn.AGGREGATE(5,6,$AC$14:$AC$33),"",INDEX($AE$15:$AE$33,MATCH(D272,$AC$14:$AC$33,1))))),"")</f>
        <v/>
      </c>
      <c r="AB272" s="518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08"/>
      <c r="AD272" s="513"/>
      <c r="AE272" s="514"/>
      <c r="AI272" s="206" t="str">
        <f>IF(E272="","",ProjRollingMotorOut($Q$13:Q272,$M$13:M272))</f>
        <v/>
      </c>
      <c r="AJ272" s="451">
        <f>IF(OR(E272="",D272=""),0,ProjSlideMetersBetween(E272,D272,$R$13:$R$305,$S$13:$S$305))</f>
        <v>0</v>
      </c>
      <c r="AK272" s="451" t="str">
        <f>IF(U272="","",ProjParseTF(U272))</f>
        <v/>
      </c>
      <c r="AL272" s="218" t="str">
        <f>IF(E272="","",ProjCumN(AL271,E271,F271,G271,E272,F272,G272,FALSE))</f>
        <v/>
      </c>
      <c r="AM272" s="330" t="str">
        <f>IF(E272="","",ProjCumE(AM271,E271,F271,G271,E272,F272,G272,FALSE))</f>
        <v/>
      </c>
      <c r="AN272" s="329" t="str">
        <f t="shared" si="103"/>
        <v/>
      </c>
      <c r="AO272" s="329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4" t="str">
        <f t="shared" si="96"/>
        <v/>
      </c>
      <c r="D273" s="27"/>
      <c r="E273" s="335" t="str">
        <f t="shared" si="97"/>
        <v/>
      </c>
      <c r="F273" s="9"/>
      <c r="G273" s="9"/>
      <c r="H273" s="336" t="str">
        <f t="shared" si="90"/>
        <v/>
      </c>
      <c r="I273" s="336" t="str">
        <f t="shared" si="102"/>
        <v xml:space="preserve">  </v>
      </c>
      <c r="J273" s="337" t="str">
        <f t="shared" si="104"/>
        <v/>
      </c>
      <c r="K273" s="338" t="str">
        <f t="shared" si="105"/>
        <v xml:space="preserve"> </v>
      </c>
      <c r="L273" s="338" t="str">
        <f t="shared" si="98"/>
        <v/>
      </c>
      <c r="M273" s="338" t="str">
        <f t="shared" si="91"/>
        <v/>
      </c>
      <c r="N273" s="339" t="str">
        <f t="shared" si="92"/>
        <v/>
      </c>
      <c r="O273" s="340" t="str">
        <f t="shared" si="93"/>
        <v/>
      </c>
      <c r="P273" s="341" t="str">
        <f t="shared" si="94"/>
        <v/>
      </c>
      <c r="Q273" s="342" t="str">
        <f t="shared" si="95"/>
        <v/>
      </c>
      <c r="R273" s="10" t="str">
        <f t="shared" ref="R273:R297" si="108">IF(T273="", "", D273)</f>
        <v/>
      </c>
      <c r="S273" s="336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3" t="str">
        <f>IF(E273="","",ProjIncAtBit(F273,J273,C273,M273,AJ273,AK273,AI273))</f>
        <v/>
      </c>
      <c r="X273" s="454" t="str">
        <f>IF(E273="","",ProjAzmAtBit(F273,G273,J273,C273,M273,AJ273,AK273,N273,O273,AI273))</f>
        <v/>
      </c>
      <c r="Y273" s="623"/>
      <c r="Z273" s="625"/>
      <c r="AA273" s="510" t="str">
        <f t="shared" si="106"/>
        <v/>
      </c>
      <c r="AB273" s="518" t="str">
        <f t="shared" si="107"/>
        <v/>
      </c>
      <c r="AC273" s="508"/>
      <c r="AD273" s="513"/>
      <c r="AE273" s="514"/>
      <c r="AI273" s="206" t="str">
        <f>IF(E273="","",ProjRollingMotorOut($Q$13:Q273,$M$13:M273))</f>
        <v/>
      </c>
      <c r="AJ273" s="451">
        <f>IF(OR(E273="",D273=""),0,ProjSlideMetersBetween(E273,D273,$R$13:$R$305,$S$13:$S$305))</f>
        <v>0</v>
      </c>
      <c r="AK273" s="451" t="str">
        <f>IF(U273="","",ProjParseTF(U273))</f>
        <v/>
      </c>
      <c r="AL273" s="218" t="str">
        <f>IF(E273="","",ProjCumN(AL272,E272,F272,G272,E273,F273,G273,FALSE))</f>
        <v/>
      </c>
      <c r="AM273" s="330" t="str">
        <f>IF(E273="","",ProjCumE(AM272,E272,F272,G272,E273,F273,G273,FALSE))</f>
        <v/>
      </c>
      <c r="AN273" s="329" t="str">
        <f t="shared" si="103"/>
        <v/>
      </c>
      <c r="AO273" s="329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4" t="str">
        <f t="shared" si="96"/>
        <v/>
      </c>
      <c r="D274" s="27"/>
      <c r="E274" s="335" t="str">
        <f t="shared" si="97"/>
        <v/>
      </c>
      <c r="F274" s="9"/>
      <c r="G274" s="9"/>
      <c r="H274" s="336" t="str">
        <f t="shared" si="90"/>
        <v/>
      </c>
      <c r="I274" s="336" t="str">
        <f t="shared" si="102"/>
        <v xml:space="preserve">  </v>
      </c>
      <c r="J274" s="337" t="str">
        <f t="shared" si="104"/>
        <v/>
      </c>
      <c r="K274" s="338" t="str">
        <f t="shared" si="105"/>
        <v xml:space="preserve"> </v>
      </c>
      <c r="L274" s="338" t="str">
        <f t="shared" si="98"/>
        <v/>
      </c>
      <c r="M274" s="338" t="str">
        <f t="shared" si="91"/>
        <v/>
      </c>
      <c r="N274" s="339" t="str">
        <f t="shared" si="92"/>
        <v/>
      </c>
      <c r="O274" s="340" t="str">
        <f t="shared" si="93"/>
        <v/>
      </c>
      <c r="P274" s="341" t="str">
        <f t="shared" si="94"/>
        <v/>
      </c>
      <c r="Q274" s="342" t="str">
        <f t="shared" si="95"/>
        <v/>
      </c>
      <c r="R274" s="10" t="str">
        <f t="shared" si="108"/>
        <v/>
      </c>
      <c r="S274" s="336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3" t="str">
        <f>IF(E274="","",ProjIncAtBit(F274,J274,C274,M274,AJ274,AK274,AI274))</f>
        <v/>
      </c>
      <c r="X274" s="454" t="str">
        <f>IF(E274="","",ProjAzmAtBit(F274,G274,J274,C274,M274,AJ274,AK274,N274,O274,AI274))</f>
        <v/>
      </c>
      <c r="Y274" s="623"/>
      <c r="Z274" s="625"/>
      <c r="AA274" s="510" t="str">
        <f t="shared" si="106"/>
        <v/>
      </c>
      <c r="AB274" s="518" t="str">
        <f t="shared" si="107"/>
        <v/>
      </c>
      <c r="AC274" s="508"/>
      <c r="AD274" s="513"/>
      <c r="AE274" s="514"/>
      <c r="AI274" s="206" t="str">
        <f>IF(E274="","",ProjRollingMotorOut($Q$13:Q274,$M$13:M274))</f>
        <v/>
      </c>
      <c r="AJ274" s="451">
        <f>IF(OR(E274="",D274=""),0,ProjSlideMetersBetween(E274,D274,$R$13:$R$305,$S$13:$S$305))</f>
        <v>0</v>
      </c>
      <c r="AK274" s="451" t="str">
        <f>IF(U274="","",ProjParseTF(U274))</f>
        <v/>
      </c>
      <c r="AL274" s="218" t="str">
        <f>IF(E274="","",ProjCumN(AL273,E273,F273,G273,E274,F274,G274,FALSE))</f>
        <v/>
      </c>
      <c r="AM274" s="330" t="str">
        <f>IF(E274="","",ProjCumE(AM273,E273,F273,G273,E274,F274,G274,FALSE))</f>
        <v/>
      </c>
      <c r="AN274" s="329" t="str">
        <f t="shared" si="103"/>
        <v/>
      </c>
      <c r="AO274" s="329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4" t="str">
        <f t="shared" si="96"/>
        <v/>
      </c>
      <c r="D275" s="27"/>
      <c r="E275" s="335" t="str">
        <f t="shared" si="97"/>
        <v/>
      </c>
      <c r="F275" s="9"/>
      <c r="G275" s="9"/>
      <c r="H275" s="336" t="str">
        <f t="shared" si="90"/>
        <v/>
      </c>
      <c r="I275" s="336" t="str">
        <f t="shared" si="102"/>
        <v xml:space="preserve">  </v>
      </c>
      <c r="J275" s="337" t="str">
        <f t="shared" si="104"/>
        <v/>
      </c>
      <c r="K275" s="338" t="str">
        <f t="shared" si="105"/>
        <v xml:space="preserve"> </v>
      </c>
      <c r="L275" s="338" t="str">
        <f t="shared" si="98"/>
        <v/>
      </c>
      <c r="M275" s="338" t="str">
        <f t="shared" si="91"/>
        <v/>
      </c>
      <c r="N275" s="339" t="str">
        <f t="shared" si="92"/>
        <v/>
      </c>
      <c r="O275" s="340" t="str">
        <f t="shared" si="93"/>
        <v/>
      </c>
      <c r="P275" s="341" t="str">
        <f t="shared" si="94"/>
        <v/>
      </c>
      <c r="Q275" s="342" t="str">
        <f t="shared" si="95"/>
        <v/>
      </c>
      <c r="R275" s="10" t="str">
        <f t="shared" si="108"/>
        <v/>
      </c>
      <c r="S275" s="336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3" t="str">
        <f>IF(E275="","",ProjIncAtBit(F275,J275,C275,M275,AJ275,AK275,AI275))</f>
        <v/>
      </c>
      <c r="X275" s="454" t="str">
        <f>IF(E275="","",ProjAzmAtBit(F275,G275,J275,C275,M275,AJ275,AK275,N275,O275,AI275))</f>
        <v/>
      </c>
      <c r="Y275" s="623"/>
      <c r="Z275" s="625"/>
      <c r="AA275" s="510" t="str">
        <f t="shared" si="106"/>
        <v/>
      </c>
      <c r="AB275" s="518" t="str">
        <f t="shared" si="107"/>
        <v/>
      </c>
      <c r="AC275" s="508"/>
      <c r="AD275" s="513"/>
      <c r="AE275" s="514"/>
      <c r="AI275" s="206" t="str">
        <f>IF(E275="","",ProjRollingMotorOut($Q$13:Q275,$M$13:M275))</f>
        <v/>
      </c>
      <c r="AJ275" s="451">
        <f>IF(OR(E275="",D275=""),0,ProjSlideMetersBetween(E275,D275,$R$13:$R$305,$S$13:$S$305))</f>
        <v>0</v>
      </c>
      <c r="AK275" s="451" t="str">
        <f>IF(U275="","",ProjParseTF(U275))</f>
        <v/>
      </c>
      <c r="AL275" s="218" t="str">
        <f>IF(E275="","",ProjCumN(AL274,E274,F274,G274,E275,F275,G275,FALSE))</f>
        <v/>
      </c>
      <c r="AM275" s="330" t="str">
        <f>IF(E275="","",ProjCumE(AM274,E274,F274,G274,E275,F275,G275,FALSE))</f>
        <v/>
      </c>
      <c r="AN275" s="329" t="str">
        <f t="shared" si="103"/>
        <v/>
      </c>
      <c r="AO275" s="329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4" t="str">
        <f t="shared" si="96"/>
        <v/>
      </c>
      <c r="D276" s="27"/>
      <c r="E276" s="335" t="str">
        <f t="shared" si="97"/>
        <v/>
      </c>
      <c r="F276" s="9"/>
      <c r="G276" s="9"/>
      <c r="H276" s="336" t="str">
        <f t="shared" si="90"/>
        <v/>
      </c>
      <c r="I276" s="336" t="str">
        <f t="shared" si="102"/>
        <v xml:space="preserve">  </v>
      </c>
      <c r="J276" s="337" t="str">
        <f t="shared" si="104"/>
        <v/>
      </c>
      <c r="K276" s="338" t="str">
        <f t="shared" si="105"/>
        <v xml:space="preserve"> </v>
      </c>
      <c r="L276" s="338" t="str">
        <f t="shared" si="98"/>
        <v/>
      </c>
      <c r="M276" s="338" t="str">
        <f t="shared" si="91"/>
        <v/>
      </c>
      <c r="N276" s="339" t="str">
        <f t="shared" si="92"/>
        <v/>
      </c>
      <c r="O276" s="340" t="str">
        <f t="shared" si="93"/>
        <v/>
      </c>
      <c r="P276" s="341" t="str">
        <f t="shared" si="94"/>
        <v/>
      </c>
      <c r="Q276" s="342" t="str">
        <f t="shared" si="95"/>
        <v/>
      </c>
      <c r="R276" s="10" t="str">
        <f t="shared" si="108"/>
        <v/>
      </c>
      <c r="S276" s="336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3" t="str">
        <f>IF(E276="","",ProjIncAtBit(F276,J276,C276,M276,AJ276,AK276,AI276))</f>
        <v/>
      </c>
      <c r="X276" s="454" t="str">
        <f>IF(E276="","",ProjAzmAtBit(F276,G276,J276,C276,M276,AJ276,AK276,N276,O276,AI276))</f>
        <v/>
      </c>
      <c r="Y276" s="623"/>
      <c r="Z276" s="625"/>
      <c r="AA276" s="510" t="str">
        <f t="shared" si="106"/>
        <v/>
      </c>
      <c r="AB276" s="518" t="str">
        <f t="shared" si="107"/>
        <v/>
      </c>
      <c r="AC276" s="508"/>
      <c r="AD276" s="513"/>
      <c r="AE276" s="514"/>
      <c r="AI276" s="206" t="str">
        <f>IF(E276="","",ProjRollingMotorOut($Q$13:Q276,$M$13:M276))</f>
        <v/>
      </c>
      <c r="AJ276" s="451">
        <f>IF(OR(E276="",D276=""),0,ProjSlideMetersBetween(E276,D276,$R$13:$R$305,$S$13:$S$305))</f>
        <v>0</v>
      </c>
      <c r="AK276" s="451" t="str">
        <f>IF(U276="","",ProjParseTF(U276))</f>
        <v/>
      </c>
      <c r="AL276" s="218" t="str">
        <f>IF(E276="","",ProjCumN(AL275,E275,F275,G275,E276,F276,G276,FALSE))</f>
        <v/>
      </c>
      <c r="AM276" s="330" t="str">
        <f>IF(E276="","",ProjCumE(AM275,E275,F275,G275,E276,F276,G276,FALSE))</f>
        <v/>
      </c>
      <c r="AN276" s="329" t="str">
        <f t="shared" si="103"/>
        <v/>
      </c>
      <c r="AO276" s="329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4" t="str">
        <f t="shared" si="96"/>
        <v/>
      </c>
      <c r="D277" s="27"/>
      <c r="E277" s="335" t="str">
        <f t="shared" si="97"/>
        <v/>
      </c>
      <c r="F277" s="9"/>
      <c r="G277" s="9"/>
      <c r="H277" s="336" t="str">
        <f t="shared" si="90"/>
        <v/>
      </c>
      <c r="I277" s="336" t="str">
        <f t="shared" si="102"/>
        <v xml:space="preserve">  </v>
      </c>
      <c r="J277" s="337" t="str">
        <f t="shared" si="104"/>
        <v/>
      </c>
      <c r="K277" s="338" t="str">
        <f t="shared" si="105"/>
        <v xml:space="preserve"> </v>
      </c>
      <c r="L277" s="338" t="str">
        <f t="shared" si="98"/>
        <v/>
      </c>
      <c r="M277" s="338" t="str">
        <f t="shared" si="91"/>
        <v/>
      </c>
      <c r="N277" s="339" t="str">
        <f t="shared" si="92"/>
        <v/>
      </c>
      <c r="O277" s="340" t="str">
        <f t="shared" si="93"/>
        <v/>
      </c>
      <c r="P277" s="341" t="str">
        <f t="shared" si="94"/>
        <v/>
      </c>
      <c r="Q277" s="342" t="str">
        <f t="shared" si="95"/>
        <v/>
      </c>
      <c r="R277" s="10" t="str">
        <f t="shared" si="108"/>
        <v/>
      </c>
      <c r="S277" s="336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3" t="str">
        <f>IF(E277="","",ProjIncAtBit(F277,J277,C277,M277,AJ277,AK277,AI277))</f>
        <v/>
      </c>
      <c r="X277" s="454" t="str">
        <f>IF(E277="","",ProjAzmAtBit(F277,G277,J277,C277,M277,AJ277,AK277,N277,O277,AI277))</f>
        <v/>
      </c>
      <c r="Y277" s="623"/>
      <c r="Z277" s="625"/>
      <c r="AA277" s="510" t="str">
        <f t="shared" si="106"/>
        <v/>
      </c>
      <c r="AB277" s="518" t="str">
        <f t="shared" si="107"/>
        <v/>
      </c>
      <c r="AC277" s="508"/>
      <c r="AD277" s="513"/>
      <c r="AE277" s="514"/>
      <c r="AI277" s="206" t="str">
        <f>IF(E277="","",ProjRollingMotorOut($Q$13:Q277,$M$13:M277))</f>
        <v/>
      </c>
      <c r="AJ277" s="451">
        <f>IF(OR(E277="",D277=""),0,ProjSlideMetersBetween(E277,D277,$R$13:$R$305,$S$13:$S$305))</f>
        <v>0</v>
      </c>
      <c r="AK277" s="451" t="str">
        <f>IF(U277="","",ProjParseTF(U277))</f>
        <v/>
      </c>
      <c r="AL277" s="218" t="str">
        <f>IF(E277="","",ProjCumN(AL276,E276,F276,G276,E277,F277,G277,FALSE))</f>
        <v/>
      </c>
      <c r="AM277" s="330" t="str">
        <f>IF(E277="","",ProjCumE(AM276,E276,F276,G276,E277,F277,G277,FALSE))</f>
        <v/>
      </c>
      <c r="AN277" s="329" t="str">
        <f t="shared" si="103"/>
        <v/>
      </c>
      <c r="AO277" s="329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4" t="str">
        <f t="shared" si="96"/>
        <v/>
      </c>
      <c r="D278" s="27"/>
      <c r="E278" s="335" t="str">
        <f t="shared" si="97"/>
        <v/>
      </c>
      <c r="F278" s="9"/>
      <c r="G278" s="9"/>
      <c r="H278" s="336" t="str">
        <f t="shared" si="90"/>
        <v/>
      </c>
      <c r="I278" s="336" t="str">
        <f t="shared" si="102"/>
        <v xml:space="preserve">  </v>
      </c>
      <c r="J278" s="337" t="str">
        <f t="shared" si="104"/>
        <v/>
      </c>
      <c r="K278" s="338" t="str">
        <f t="shared" si="105"/>
        <v xml:space="preserve"> </v>
      </c>
      <c r="L278" s="338" t="str">
        <f t="shared" si="98"/>
        <v/>
      </c>
      <c r="M278" s="338" t="str">
        <f t="shared" si="91"/>
        <v/>
      </c>
      <c r="N278" s="339" t="str">
        <f t="shared" si="92"/>
        <v/>
      </c>
      <c r="O278" s="340" t="str">
        <f t="shared" si="93"/>
        <v/>
      </c>
      <c r="P278" s="341" t="str">
        <f t="shared" si="94"/>
        <v/>
      </c>
      <c r="Q278" s="342" t="str">
        <f t="shared" si="95"/>
        <v/>
      </c>
      <c r="R278" s="10" t="str">
        <f t="shared" si="108"/>
        <v/>
      </c>
      <c r="S278" s="336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3" t="str">
        <f>IF(E278="","",ProjIncAtBit(F278,J278,C278,M278,AJ278,AK278,AI278))</f>
        <v/>
      </c>
      <c r="X278" s="454" t="str">
        <f>IF(E278="","",ProjAzmAtBit(F278,G278,J278,C278,M278,AJ278,AK278,N278,O278,AI278))</f>
        <v/>
      </c>
      <c r="Y278" s="623"/>
      <c r="Z278" s="625"/>
      <c r="AA278" s="510" t="str">
        <f t="shared" si="106"/>
        <v/>
      </c>
      <c r="AB278" s="518" t="str">
        <f t="shared" si="107"/>
        <v/>
      </c>
      <c r="AC278" s="508"/>
      <c r="AD278" s="513"/>
      <c r="AE278" s="514"/>
      <c r="AI278" s="206" t="str">
        <f>IF(E278="","",ProjRollingMotorOut($Q$13:Q278,$M$13:M278))</f>
        <v/>
      </c>
      <c r="AJ278" s="451">
        <f>IF(OR(E278="",D278=""),0,ProjSlideMetersBetween(E278,D278,$R$13:$R$305,$S$13:$S$305))</f>
        <v>0</v>
      </c>
      <c r="AK278" s="451" t="str">
        <f>IF(U278="","",ProjParseTF(U278))</f>
        <v/>
      </c>
      <c r="AL278" s="218" t="str">
        <f>IF(E278="","",ProjCumN(AL277,E277,F277,G277,E278,F278,G278,FALSE))</f>
        <v/>
      </c>
      <c r="AM278" s="330" t="str">
        <f>IF(E278="","",ProjCumE(AM277,E277,F277,G277,E278,F278,G278,FALSE))</f>
        <v/>
      </c>
      <c r="AN278" s="329" t="str">
        <f t="shared" si="103"/>
        <v/>
      </c>
      <c r="AO278" s="329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4" t="str">
        <f t="shared" si="96"/>
        <v/>
      </c>
      <c r="D279" s="27"/>
      <c r="E279" s="335" t="str">
        <f t="shared" si="97"/>
        <v/>
      </c>
      <c r="F279" s="9"/>
      <c r="G279" s="9"/>
      <c r="H279" s="336" t="str">
        <f t="shared" si="90"/>
        <v/>
      </c>
      <c r="I279" s="336" t="str">
        <f t="shared" si="102"/>
        <v xml:space="preserve">  </v>
      </c>
      <c r="J279" s="337" t="str">
        <f t="shared" si="104"/>
        <v/>
      </c>
      <c r="K279" s="338" t="str">
        <f t="shared" si="105"/>
        <v xml:space="preserve"> </v>
      </c>
      <c r="L279" s="338" t="str">
        <f t="shared" si="98"/>
        <v/>
      </c>
      <c r="M279" s="338" t="str">
        <f t="shared" si="91"/>
        <v/>
      </c>
      <c r="N279" s="339" t="str">
        <f t="shared" si="92"/>
        <v/>
      </c>
      <c r="O279" s="340" t="str">
        <f t="shared" si="93"/>
        <v/>
      </c>
      <c r="P279" s="341" t="str">
        <f t="shared" si="94"/>
        <v/>
      </c>
      <c r="Q279" s="342" t="str">
        <f t="shared" si="95"/>
        <v/>
      </c>
      <c r="R279" s="10" t="str">
        <f t="shared" si="108"/>
        <v/>
      </c>
      <c r="S279" s="336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3" t="str">
        <f>IF(E279="","",ProjIncAtBit(F279,J279,C279,M279,AJ279,AK279,AI279))</f>
        <v/>
      </c>
      <c r="X279" s="454" t="str">
        <f>IF(E279="","",ProjAzmAtBit(F279,G279,J279,C279,M279,AJ279,AK279,N279,O279,AI279))</f>
        <v/>
      </c>
      <c r="Y279" s="623"/>
      <c r="Z279" s="625"/>
      <c r="AA279" s="510" t="str">
        <f t="shared" si="106"/>
        <v/>
      </c>
      <c r="AB279" s="518" t="str">
        <f t="shared" si="107"/>
        <v/>
      </c>
      <c r="AC279" s="508"/>
      <c r="AD279" s="513"/>
      <c r="AE279" s="514"/>
      <c r="AI279" s="206" t="str">
        <f>IF(E279="","",ProjRollingMotorOut($Q$13:Q279,$M$13:M279))</f>
        <v/>
      </c>
      <c r="AJ279" s="451">
        <f>IF(OR(E279="",D279=""),0,ProjSlideMetersBetween(E279,D279,$R$13:$R$305,$S$13:$S$305))</f>
        <v>0</v>
      </c>
      <c r="AK279" s="451" t="str">
        <f>IF(U279="","",ProjParseTF(U279))</f>
        <v/>
      </c>
      <c r="AL279" s="218" t="str">
        <f>IF(E279="","",ProjCumN(AL278,E278,F278,G278,E279,F279,G279,FALSE))</f>
        <v/>
      </c>
      <c r="AM279" s="330" t="str">
        <f>IF(E279="","",ProjCumE(AM278,E278,F278,G278,E279,F279,G279,FALSE))</f>
        <v/>
      </c>
      <c r="AN279" s="329" t="str">
        <f t="shared" si="103"/>
        <v/>
      </c>
      <c r="AO279" s="329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4" t="str">
        <f t="shared" si="96"/>
        <v/>
      </c>
      <c r="D280" s="27"/>
      <c r="E280" s="335" t="str">
        <f t="shared" si="97"/>
        <v/>
      </c>
      <c r="F280" s="9"/>
      <c r="G280" s="9"/>
      <c r="H280" s="336" t="str">
        <f t="shared" si="90"/>
        <v/>
      </c>
      <c r="I280" s="336" t="str">
        <f t="shared" si="102"/>
        <v xml:space="preserve">  </v>
      </c>
      <c r="J280" s="337" t="str">
        <f t="shared" si="104"/>
        <v/>
      </c>
      <c r="K280" s="338" t="str">
        <f t="shared" si="105"/>
        <v xml:space="preserve"> </v>
      </c>
      <c r="L280" s="338" t="str">
        <f t="shared" si="98"/>
        <v/>
      </c>
      <c r="M280" s="338" t="str">
        <f t="shared" si="91"/>
        <v/>
      </c>
      <c r="N280" s="339" t="str">
        <f t="shared" si="92"/>
        <v/>
      </c>
      <c r="O280" s="340" t="str">
        <f t="shared" si="93"/>
        <v/>
      </c>
      <c r="P280" s="341" t="str">
        <f t="shared" si="94"/>
        <v/>
      </c>
      <c r="Q280" s="342" t="str">
        <f t="shared" si="95"/>
        <v/>
      </c>
      <c r="R280" s="10" t="str">
        <f t="shared" si="108"/>
        <v/>
      </c>
      <c r="S280" s="336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3" t="str">
        <f>IF(E280="","",ProjIncAtBit(F280,J280,C280,M280,AJ280,AK280,AI280))</f>
        <v/>
      </c>
      <c r="X280" s="454" t="str">
        <f>IF(E280="","",ProjAzmAtBit(F280,G280,J280,C280,M280,AJ280,AK280,N280,O280,AI280))</f>
        <v/>
      </c>
      <c r="Y280" s="623"/>
      <c r="Z280" s="625"/>
      <c r="AA280" s="510" t="str">
        <f t="shared" si="106"/>
        <v/>
      </c>
      <c r="AB280" s="518" t="str">
        <f t="shared" si="107"/>
        <v/>
      </c>
      <c r="AC280" s="508"/>
      <c r="AD280" s="513"/>
      <c r="AE280" s="514"/>
      <c r="AI280" s="206" t="str">
        <f>IF(E280="","",ProjRollingMotorOut($Q$13:Q280,$M$13:M280))</f>
        <v/>
      </c>
      <c r="AJ280" s="451">
        <f>IF(OR(E280="",D280=""),0,ProjSlideMetersBetween(E280,D280,$R$13:$R$305,$S$13:$S$305))</f>
        <v>0</v>
      </c>
      <c r="AK280" s="451" t="str">
        <f>IF(U280="","",ProjParseTF(U280))</f>
        <v/>
      </c>
      <c r="AL280" s="218" t="str">
        <f>IF(E280="","",ProjCumN(AL279,E279,F279,G279,E280,F280,G280,FALSE))</f>
        <v/>
      </c>
      <c r="AM280" s="330" t="str">
        <f>IF(E280="","",ProjCumE(AM279,E279,F279,G279,E280,F280,G280,FALSE))</f>
        <v/>
      </c>
      <c r="AN280" s="329" t="str">
        <f t="shared" si="103"/>
        <v/>
      </c>
      <c r="AO280" s="329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4" t="str">
        <f t="shared" si="96"/>
        <v/>
      </c>
      <c r="D281" s="27"/>
      <c r="E281" s="335" t="str">
        <f t="shared" si="97"/>
        <v/>
      </c>
      <c r="F281" s="9"/>
      <c r="G281" s="9"/>
      <c r="H281" s="336" t="str">
        <f t="shared" si="90"/>
        <v/>
      </c>
      <c r="I281" s="336" t="str">
        <f t="shared" si="102"/>
        <v xml:space="preserve">  </v>
      </c>
      <c r="J281" s="337" t="str">
        <f t="shared" si="104"/>
        <v/>
      </c>
      <c r="K281" s="338" t="str">
        <f t="shared" si="105"/>
        <v xml:space="preserve"> </v>
      </c>
      <c r="L281" s="338" t="str">
        <f t="shared" si="98"/>
        <v/>
      </c>
      <c r="M281" s="338" t="str">
        <f t="shared" si="91"/>
        <v/>
      </c>
      <c r="N281" s="339" t="str">
        <f t="shared" si="92"/>
        <v/>
      </c>
      <c r="O281" s="340" t="str">
        <f t="shared" si="93"/>
        <v/>
      </c>
      <c r="P281" s="341" t="str">
        <f t="shared" si="94"/>
        <v/>
      </c>
      <c r="Q281" s="342" t="str">
        <f t="shared" si="95"/>
        <v/>
      </c>
      <c r="R281" s="10" t="str">
        <f t="shared" si="108"/>
        <v/>
      </c>
      <c r="S281" s="336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3" t="str">
        <f>IF(E281="","",ProjIncAtBit(F281,J281,C281,M281,AJ281,AK281,AI281))</f>
        <v/>
      </c>
      <c r="X281" s="454" t="str">
        <f>IF(E281="","",ProjAzmAtBit(F281,G281,J281,C281,M281,AJ281,AK281,N281,O281,AI281))</f>
        <v/>
      </c>
      <c r="Y281" s="623"/>
      <c r="Z281" s="625"/>
      <c r="AA281" s="510" t="str">
        <f t="shared" si="106"/>
        <v/>
      </c>
      <c r="AB281" s="518" t="str">
        <f t="shared" si="107"/>
        <v/>
      </c>
      <c r="AC281" s="508"/>
      <c r="AD281" s="513"/>
      <c r="AE281" s="514"/>
      <c r="AI281" s="206" t="str">
        <f>IF(E281="","",ProjRollingMotorOut($Q$13:Q281,$M$13:M281))</f>
        <v/>
      </c>
      <c r="AJ281" s="451">
        <f>IF(OR(E281="",D281=""),0,ProjSlideMetersBetween(E281,D281,$R$13:$R$305,$S$13:$S$305))</f>
        <v>0</v>
      </c>
      <c r="AK281" s="451" t="str">
        <f>IF(U281="","",ProjParseTF(U281))</f>
        <v/>
      </c>
      <c r="AL281" s="218" t="str">
        <f>IF(E281="","",ProjCumN(AL280,E280,F280,G280,E281,F281,G281,FALSE))</f>
        <v/>
      </c>
      <c r="AM281" s="330" t="str">
        <f>IF(E281="","",ProjCumE(AM280,E280,F280,G280,E281,F281,G281,FALSE))</f>
        <v/>
      </c>
      <c r="AN281" s="329" t="str">
        <f t="shared" si="103"/>
        <v/>
      </c>
      <c r="AO281" s="329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4" t="str">
        <f t="shared" si="96"/>
        <v/>
      </c>
      <c r="D282" s="27"/>
      <c r="E282" s="335" t="str">
        <f t="shared" si="97"/>
        <v/>
      </c>
      <c r="F282" s="9"/>
      <c r="G282" s="9"/>
      <c r="H282" s="336" t="str">
        <f t="shared" si="90"/>
        <v/>
      </c>
      <c r="I282" s="336" t="str">
        <f t="shared" si="102"/>
        <v xml:space="preserve">  </v>
      </c>
      <c r="J282" s="337" t="str">
        <f t="shared" si="104"/>
        <v/>
      </c>
      <c r="K282" s="338" t="str">
        <f t="shared" si="105"/>
        <v xml:space="preserve"> </v>
      </c>
      <c r="L282" s="338" t="str">
        <f t="shared" si="98"/>
        <v/>
      </c>
      <c r="M282" s="338" t="str">
        <f t="shared" si="91"/>
        <v/>
      </c>
      <c r="N282" s="339" t="str">
        <f t="shared" si="92"/>
        <v/>
      </c>
      <c r="O282" s="340" t="str">
        <f t="shared" si="93"/>
        <v/>
      </c>
      <c r="P282" s="341" t="str">
        <f t="shared" si="94"/>
        <v/>
      </c>
      <c r="Q282" s="342" t="str">
        <f t="shared" si="95"/>
        <v/>
      </c>
      <c r="R282" s="10" t="str">
        <f t="shared" si="108"/>
        <v/>
      </c>
      <c r="S282" s="336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3" t="str">
        <f>IF(E282="","",ProjIncAtBit(F282,J282,C282,M282,AJ282,AK282,AI282))</f>
        <v/>
      </c>
      <c r="X282" s="454" t="str">
        <f>IF(E282="","",ProjAzmAtBit(F282,G282,J282,C282,M282,AJ282,AK282,N282,O282,AI282))</f>
        <v/>
      </c>
      <c r="Y282" s="623"/>
      <c r="Z282" s="625"/>
      <c r="AA282" s="510" t="str">
        <f t="shared" si="106"/>
        <v/>
      </c>
      <c r="AB282" s="518" t="str">
        <f t="shared" si="107"/>
        <v/>
      </c>
      <c r="AC282" s="508"/>
      <c r="AD282" s="513"/>
      <c r="AE282" s="514"/>
      <c r="AI282" s="206" t="str">
        <f>IF(E282="","",ProjRollingMotorOut($Q$13:Q282,$M$13:M282))</f>
        <v/>
      </c>
      <c r="AJ282" s="451">
        <f>IF(OR(E282="",D282=""),0,ProjSlideMetersBetween(E282,D282,$R$13:$R$305,$S$13:$S$305))</f>
        <v>0</v>
      </c>
      <c r="AK282" s="451" t="str">
        <f>IF(U282="","",ProjParseTF(U282))</f>
        <v/>
      </c>
      <c r="AL282" s="218" t="str">
        <f>IF(E282="","",ProjCumN(AL281,E281,F281,G281,E282,F282,G282,FALSE))</f>
        <v/>
      </c>
      <c r="AM282" s="330" t="str">
        <f>IF(E282="","",ProjCumE(AM281,E281,F281,G281,E282,F282,G282,FALSE))</f>
        <v/>
      </c>
      <c r="AN282" s="329" t="str">
        <f t="shared" si="103"/>
        <v/>
      </c>
      <c r="AO282" s="329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4" t="str">
        <f t="shared" si="96"/>
        <v/>
      </c>
      <c r="D283" s="27"/>
      <c r="E283" s="335" t="str">
        <f t="shared" si="97"/>
        <v/>
      </c>
      <c r="F283" s="9"/>
      <c r="G283" s="9"/>
      <c r="H283" s="336" t="str">
        <f t="shared" si="90"/>
        <v/>
      </c>
      <c r="I283" s="336" t="str">
        <f t="shared" si="102"/>
        <v xml:space="preserve">  </v>
      </c>
      <c r="J283" s="337" t="str">
        <f t="shared" si="104"/>
        <v/>
      </c>
      <c r="K283" s="338" t="str">
        <f t="shared" si="105"/>
        <v xml:space="preserve"> </v>
      </c>
      <c r="L283" s="338" t="str">
        <f t="shared" si="98"/>
        <v/>
      </c>
      <c r="M283" s="338" t="str">
        <f t="shared" si="91"/>
        <v/>
      </c>
      <c r="N283" s="339" t="str">
        <f t="shared" si="92"/>
        <v/>
      </c>
      <c r="O283" s="340" t="str">
        <f t="shared" si="93"/>
        <v/>
      </c>
      <c r="P283" s="341" t="str">
        <f t="shared" si="94"/>
        <v/>
      </c>
      <c r="Q283" s="342" t="str">
        <f t="shared" si="95"/>
        <v/>
      </c>
      <c r="R283" s="10" t="str">
        <f t="shared" si="108"/>
        <v/>
      </c>
      <c r="S283" s="336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3" t="str">
        <f>IF(E283="","",ProjIncAtBit(F283,J283,C283,M283,AJ283,AK283,AI283))</f>
        <v/>
      </c>
      <c r="X283" s="454" t="str">
        <f>IF(E283="","",ProjAzmAtBit(F283,G283,J283,C283,M283,AJ283,AK283,N283,O283,AI283))</f>
        <v/>
      </c>
      <c r="Y283" s="623"/>
      <c r="Z283" s="625"/>
      <c r="AA283" s="510" t="str">
        <f t="shared" si="106"/>
        <v/>
      </c>
      <c r="AB283" s="518" t="str">
        <f t="shared" si="107"/>
        <v/>
      </c>
      <c r="AC283" s="508"/>
      <c r="AD283" s="513"/>
      <c r="AE283" s="514"/>
      <c r="AI283" s="206" t="str">
        <f>IF(E283="","",ProjRollingMotorOut($Q$13:Q283,$M$13:M283))</f>
        <v/>
      </c>
      <c r="AJ283" s="451">
        <f>IF(OR(E283="",D283=""),0,ProjSlideMetersBetween(E283,D283,$R$13:$R$305,$S$13:$S$305))</f>
        <v>0</v>
      </c>
      <c r="AK283" s="451" t="str">
        <f>IF(U283="","",ProjParseTF(U283))</f>
        <v/>
      </c>
      <c r="AL283" s="218" t="str">
        <f>IF(E283="","",ProjCumN(AL282,E282,F282,G282,E283,F283,G283,FALSE))</f>
        <v/>
      </c>
      <c r="AM283" s="330" t="str">
        <f>IF(E283="","",ProjCumE(AM282,E282,F282,G282,E283,F283,G283,FALSE))</f>
        <v/>
      </c>
      <c r="AN283" s="329" t="str">
        <f t="shared" si="103"/>
        <v/>
      </c>
      <c r="AO283" s="329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4" t="str">
        <f t="shared" si="96"/>
        <v/>
      </c>
      <c r="D284" s="27"/>
      <c r="E284" s="335" t="str">
        <f t="shared" si="97"/>
        <v/>
      </c>
      <c r="F284" s="9"/>
      <c r="G284" s="9"/>
      <c r="H284" s="336" t="str">
        <f t="shared" si="90"/>
        <v/>
      </c>
      <c r="I284" s="336" t="str">
        <f t="shared" si="102"/>
        <v xml:space="preserve">  </v>
      </c>
      <c r="J284" s="337" t="str">
        <f t="shared" si="104"/>
        <v/>
      </c>
      <c r="K284" s="338" t="str">
        <f t="shared" si="105"/>
        <v xml:space="preserve"> </v>
      </c>
      <c r="L284" s="338" t="str">
        <f t="shared" si="98"/>
        <v/>
      </c>
      <c r="M284" s="338" t="str">
        <f t="shared" si="91"/>
        <v/>
      </c>
      <c r="N284" s="339" t="str">
        <f t="shared" si="92"/>
        <v/>
      </c>
      <c r="O284" s="340" t="str">
        <f t="shared" si="93"/>
        <v/>
      </c>
      <c r="P284" s="341" t="str">
        <f t="shared" si="94"/>
        <v/>
      </c>
      <c r="Q284" s="342" t="str">
        <f t="shared" si="95"/>
        <v/>
      </c>
      <c r="R284" s="10" t="str">
        <f t="shared" si="108"/>
        <v/>
      </c>
      <c r="S284" s="336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3" t="str">
        <f>IF(E284="","",ProjIncAtBit(F284,J284,C284,M284,AJ284,AK284,AI284))</f>
        <v/>
      </c>
      <c r="X284" s="454" t="str">
        <f>IF(E284="","",ProjAzmAtBit(F284,G284,J284,C284,M284,AJ284,AK284,N284,O284,AI284))</f>
        <v/>
      </c>
      <c r="Y284" s="623"/>
      <c r="Z284" s="625"/>
      <c r="AA284" s="510" t="str">
        <f t="shared" si="106"/>
        <v/>
      </c>
      <c r="AB284" s="518" t="str">
        <f t="shared" si="107"/>
        <v/>
      </c>
      <c r="AC284" s="508"/>
      <c r="AD284" s="513"/>
      <c r="AE284" s="514"/>
      <c r="AI284" s="206" t="str">
        <f>IF(E284="","",ProjRollingMotorOut($Q$13:Q284,$M$13:M284))</f>
        <v/>
      </c>
      <c r="AJ284" s="451">
        <f>IF(OR(E284="",D284=""),0,ProjSlideMetersBetween(E284,D284,$R$13:$R$305,$S$13:$S$305))</f>
        <v>0</v>
      </c>
      <c r="AK284" s="451" t="str">
        <f>IF(U284="","",ProjParseTF(U284))</f>
        <v/>
      </c>
      <c r="AL284" s="218" t="str">
        <f>IF(E284="","",ProjCumN(AL283,E283,F283,G283,E284,F284,G284,FALSE))</f>
        <v/>
      </c>
      <c r="AM284" s="330" t="str">
        <f>IF(E284="","",ProjCumE(AM283,E283,F283,G283,E284,F284,G284,FALSE))</f>
        <v/>
      </c>
      <c r="AN284" s="329" t="str">
        <f t="shared" si="103"/>
        <v/>
      </c>
      <c r="AO284" s="329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4" t="str">
        <f t="shared" si="96"/>
        <v/>
      </c>
      <c r="D285" s="27"/>
      <c r="E285" s="335" t="str">
        <f t="shared" si="97"/>
        <v/>
      </c>
      <c r="F285" s="9"/>
      <c r="G285" s="9"/>
      <c r="H285" s="336" t="str">
        <f t="shared" si="90"/>
        <v/>
      </c>
      <c r="I285" s="336" t="str">
        <f t="shared" si="102"/>
        <v xml:space="preserve">  </v>
      </c>
      <c r="J285" s="337" t="str">
        <f t="shared" si="104"/>
        <v/>
      </c>
      <c r="K285" s="338" t="str">
        <f t="shared" si="105"/>
        <v xml:space="preserve"> </v>
      </c>
      <c r="L285" s="338" t="str">
        <f t="shared" si="98"/>
        <v/>
      </c>
      <c r="M285" s="338" t="str">
        <f t="shared" si="91"/>
        <v/>
      </c>
      <c r="N285" s="339" t="str">
        <f t="shared" si="92"/>
        <v/>
      </c>
      <c r="O285" s="340" t="str">
        <f t="shared" si="93"/>
        <v/>
      </c>
      <c r="P285" s="341" t="str">
        <f t="shared" si="94"/>
        <v/>
      </c>
      <c r="Q285" s="342" t="str">
        <f t="shared" si="95"/>
        <v/>
      </c>
      <c r="R285" s="10" t="str">
        <f t="shared" si="108"/>
        <v/>
      </c>
      <c r="S285" s="336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3" t="str">
        <f>IF(E285="","",ProjIncAtBit(F285,J285,C285,M285,AJ285,AK285,AI285))</f>
        <v/>
      </c>
      <c r="X285" s="454" t="str">
        <f>IF(E285="","",ProjAzmAtBit(F285,G285,J285,C285,M285,AJ285,AK285,N285,O285,AI285))</f>
        <v/>
      </c>
      <c r="Y285" s="623"/>
      <c r="Z285" s="625"/>
      <c r="AA285" s="510" t="str">
        <f t="shared" si="106"/>
        <v/>
      </c>
      <c r="AB285" s="518" t="str">
        <f t="shared" si="107"/>
        <v/>
      </c>
      <c r="AC285" s="508"/>
      <c r="AD285" s="513"/>
      <c r="AE285" s="514"/>
      <c r="AI285" s="206" t="str">
        <f>IF(E285="","",ProjRollingMotorOut($Q$13:Q285,$M$13:M285))</f>
        <v/>
      </c>
      <c r="AJ285" s="451">
        <f>IF(OR(E285="",D285=""),0,ProjSlideMetersBetween(E285,D285,$R$13:$R$305,$S$13:$S$305))</f>
        <v>0</v>
      </c>
      <c r="AK285" s="451" t="str">
        <f>IF(U285="","",ProjParseTF(U285))</f>
        <v/>
      </c>
      <c r="AL285" s="218" t="str">
        <f>IF(E285="","",ProjCumN(AL284,E284,F284,G284,E285,F285,G285,FALSE))</f>
        <v/>
      </c>
      <c r="AM285" s="330" t="str">
        <f>IF(E285="","",ProjCumE(AM284,E284,F284,G284,E285,F285,G285,FALSE))</f>
        <v/>
      </c>
      <c r="AN285" s="329" t="str">
        <f t="shared" si="103"/>
        <v/>
      </c>
      <c r="AO285" s="329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4" t="str">
        <f t="shared" si="96"/>
        <v/>
      </c>
      <c r="D286" s="27"/>
      <c r="E286" s="335" t="str">
        <f t="shared" si="97"/>
        <v/>
      </c>
      <c r="F286" s="9"/>
      <c r="G286" s="9"/>
      <c r="H286" s="336" t="str">
        <f t="shared" si="90"/>
        <v/>
      </c>
      <c r="I286" s="336" t="str">
        <f t="shared" si="102"/>
        <v xml:space="preserve">  </v>
      </c>
      <c r="J286" s="337" t="str">
        <f t="shared" si="104"/>
        <v/>
      </c>
      <c r="K286" s="338" t="str">
        <f t="shared" si="105"/>
        <v xml:space="preserve"> </v>
      </c>
      <c r="L286" s="338" t="str">
        <f t="shared" si="98"/>
        <v/>
      </c>
      <c r="M286" s="338" t="str">
        <f t="shared" si="91"/>
        <v/>
      </c>
      <c r="N286" s="339" t="str">
        <f t="shared" si="92"/>
        <v/>
      </c>
      <c r="O286" s="340" t="str">
        <f t="shared" si="93"/>
        <v/>
      </c>
      <c r="P286" s="341" t="str">
        <f t="shared" si="94"/>
        <v/>
      </c>
      <c r="Q286" s="342" t="str">
        <f t="shared" si="95"/>
        <v/>
      </c>
      <c r="R286" s="10" t="str">
        <f t="shared" si="108"/>
        <v/>
      </c>
      <c r="S286" s="336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3" t="str">
        <f>IF(E286="","",ProjIncAtBit(F286,J286,C286,M286,AJ286,AK286,AI286))</f>
        <v/>
      </c>
      <c r="X286" s="454" t="str">
        <f>IF(E286="","",ProjAzmAtBit(F286,G286,J286,C286,M286,AJ286,AK286,N286,O286,AI286))</f>
        <v/>
      </c>
      <c r="Y286" s="623"/>
      <c r="Z286" s="625"/>
      <c r="AA286" s="510" t="str">
        <f t="shared" si="106"/>
        <v/>
      </c>
      <c r="AB286" s="518" t="str">
        <f t="shared" si="107"/>
        <v/>
      </c>
      <c r="AC286" s="508"/>
      <c r="AD286" s="513"/>
      <c r="AE286" s="514"/>
      <c r="AI286" s="206" t="str">
        <f>IF(E286="","",ProjRollingMotorOut($Q$13:Q286,$M$13:M286))</f>
        <v/>
      </c>
      <c r="AJ286" s="451">
        <f>IF(OR(E286="",D286=""),0,ProjSlideMetersBetween(E286,D286,$R$13:$R$305,$S$13:$S$305))</f>
        <v>0</v>
      </c>
      <c r="AK286" s="451" t="str">
        <f>IF(U286="","",ProjParseTF(U286))</f>
        <v/>
      </c>
      <c r="AL286" s="218" t="str">
        <f>IF(E286="","",ProjCumN(AL285,E285,F285,G285,E286,F286,G286,FALSE))</f>
        <v/>
      </c>
      <c r="AM286" s="330" t="str">
        <f>IF(E286="","",ProjCumE(AM285,E285,F285,G285,E286,F286,G286,FALSE))</f>
        <v/>
      </c>
      <c r="AN286" s="329" t="str">
        <f t="shared" si="103"/>
        <v/>
      </c>
      <c r="AO286" s="329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4" t="str">
        <f t="shared" si="96"/>
        <v/>
      </c>
      <c r="D287" s="27"/>
      <c r="E287" s="335" t="str">
        <f t="shared" si="97"/>
        <v/>
      </c>
      <c r="F287" s="9"/>
      <c r="G287" s="9"/>
      <c r="H287" s="336" t="str">
        <f t="shared" si="90"/>
        <v/>
      </c>
      <c r="I287" s="336" t="str">
        <f t="shared" si="102"/>
        <v xml:space="preserve">  </v>
      </c>
      <c r="J287" s="337" t="str">
        <f t="shared" si="104"/>
        <v/>
      </c>
      <c r="K287" s="338" t="str">
        <f t="shared" si="105"/>
        <v xml:space="preserve"> </v>
      </c>
      <c r="L287" s="338" t="str">
        <f t="shared" si="98"/>
        <v/>
      </c>
      <c r="M287" s="338" t="str">
        <f t="shared" si="91"/>
        <v/>
      </c>
      <c r="N287" s="339" t="str">
        <f t="shared" si="92"/>
        <v/>
      </c>
      <c r="O287" s="340" t="str">
        <f t="shared" si="93"/>
        <v/>
      </c>
      <c r="P287" s="341" t="str">
        <f t="shared" si="94"/>
        <v/>
      </c>
      <c r="Q287" s="342" t="str">
        <f t="shared" si="95"/>
        <v/>
      </c>
      <c r="R287" s="10" t="str">
        <f t="shared" si="108"/>
        <v/>
      </c>
      <c r="S287" s="336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3" t="str">
        <f>IF(E287="","",ProjIncAtBit(F287,J287,C287,M287,AJ287,AK287,AI287))</f>
        <v/>
      </c>
      <c r="X287" s="454" t="str">
        <f>IF(E287="","",ProjAzmAtBit(F287,G287,J287,C287,M287,AJ287,AK287,N287,O287,AI287))</f>
        <v/>
      </c>
      <c r="Y287" s="623"/>
      <c r="Z287" s="625"/>
      <c r="AA287" s="510" t="str">
        <f t="shared" si="106"/>
        <v/>
      </c>
      <c r="AB287" s="518" t="str">
        <f t="shared" si="107"/>
        <v/>
      </c>
      <c r="AC287" s="508"/>
      <c r="AD287" s="513"/>
      <c r="AE287" s="514"/>
      <c r="AI287" s="206" t="str">
        <f>IF(E287="","",ProjRollingMotorOut($Q$13:Q287,$M$13:M287))</f>
        <v/>
      </c>
      <c r="AJ287" s="451">
        <f>IF(OR(E287="",D287=""),0,ProjSlideMetersBetween(E287,D287,$R$13:$R$305,$S$13:$S$305))</f>
        <v>0</v>
      </c>
      <c r="AK287" s="451" t="str">
        <f>IF(U287="","",ProjParseTF(U287))</f>
        <v/>
      </c>
      <c r="AL287" s="218" t="str">
        <f>IF(E287="","",ProjCumN(AL286,E286,F286,G286,E287,F287,G287,FALSE))</f>
        <v/>
      </c>
      <c r="AM287" s="330" t="str">
        <f>IF(E287="","",ProjCumE(AM286,E286,F286,G286,E287,F287,G287,FALSE))</f>
        <v/>
      </c>
      <c r="AN287" s="329" t="str">
        <f t="shared" si="103"/>
        <v/>
      </c>
      <c r="AO287" s="329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4" t="str">
        <f t="shared" si="96"/>
        <v/>
      </c>
      <c r="D288" s="27"/>
      <c r="E288" s="335" t="str">
        <f t="shared" si="97"/>
        <v/>
      </c>
      <c r="F288" s="9"/>
      <c r="G288" s="9"/>
      <c r="H288" s="336" t="str">
        <f t="shared" si="90"/>
        <v/>
      </c>
      <c r="I288" s="336" t="str">
        <f t="shared" si="102"/>
        <v xml:space="preserve">  </v>
      </c>
      <c r="J288" s="337" t="str">
        <f t="shared" si="104"/>
        <v/>
      </c>
      <c r="K288" s="338" t="str">
        <f t="shared" si="105"/>
        <v xml:space="preserve"> </v>
      </c>
      <c r="L288" s="338" t="str">
        <f t="shared" si="98"/>
        <v/>
      </c>
      <c r="M288" s="338" t="str">
        <f t="shared" si="91"/>
        <v/>
      </c>
      <c r="N288" s="339" t="str">
        <f t="shared" si="92"/>
        <v/>
      </c>
      <c r="O288" s="340" t="str">
        <f t="shared" si="93"/>
        <v/>
      </c>
      <c r="P288" s="341" t="str">
        <f t="shared" si="94"/>
        <v/>
      </c>
      <c r="Q288" s="342" t="str">
        <f t="shared" si="95"/>
        <v/>
      </c>
      <c r="R288" s="10" t="str">
        <f t="shared" si="108"/>
        <v/>
      </c>
      <c r="S288" s="336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3" t="str">
        <f>IF(E288="","",ProjIncAtBit(F288,J288,C288,M288,AJ288,AK288,AI288))</f>
        <v/>
      </c>
      <c r="X288" s="454" t="str">
        <f>IF(E288="","",ProjAzmAtBit(F288,G288,J288,C288,M288,AJ288,AK288,N288,O288,AI288))</f>
        <v/>
      </c>
      <c r="Y288" s="623"/>
      <c r="Z288" s="625"/>
      <c r="AA288" s="510" t="str">
        <f t="shared" si="106"/>
        <v/>
      </c>
      <c r="AB288" s="518" t="str">
        <f t="shared" si="107"/>
        <v/>
      </c>
      <c r="AC288" s="508"/>
      <c r="AD288" s="513"/>
      <c r="AE288" s="514"/>
      <c r="AI288" s="206" t="str">
        <f>IF(E288="","",ProjRollingMotorOut($Q$13:Q288,$M$13:M288))</f>
        <v/>
      </c>
      <c r="AJ288" s="451">
        <f>IF(OR(E288="",D288=""),0,ProjSlideMetersBetween(E288,D288,$R$13:$R$305,$S$13:$S$305))</f>
        <v>0</v>
      </c>
      <c r="AK288" s="451" t="str">
        <f>IF(U288="","",ProjParseTF(U288))</f>
        <v/>
      </c>
      <c r="AL288" s="218" t="str">
        <f>IF(E288="","",ProjCumN(AL287,E287,F287,G287,E288,F288,G288,FALSE))</f>
        <v/>
      </c>
      <c r="AM288" s="330" t="str">
        <f>IF(E288="","",ProjCumE(AM287,E287,F287,G287,E288,F288,G288,FALSE))</f>
        <v/>
      </c>
      <c r="AN288" s="329" t="str">
        <f t="shared" si="103"/>
        <v/>
      </c>
      <c r="AO288" s="329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4" t="str">
        <f t="shared" si="96"/>
        <v/>
      </c>
      <c r="D289" s="27"/>
      <c r="E289" s="335" t="str">
        <f t="shared" si="97"/>
        <v/>
      </c>
      <c r="F289" s="9"/>
      <c r="G289" s="9"/>
      <c r="H289" s="336" t="str">
        <f t="shared" si="90"/>
        <v/>
      </c>
      <c r="I289" s="336" t="str">
        <f t="shared" si="102"/>
        <v xml:space="preserve">  </v>
      </c>
      <c r="J289" s="337" t="str">
        <f t="shared" si="104"/>
        <v/>
      </c>
      <c r="K289" s="338" t="str">
        <f t="shared" si="105"/>
        <v xml:space="preserve"> </v>
      </c>
      <c r="L289" s="338" t="str">
        <f t="shared" si="98"/>
        <v/>
      </c>
      <c r="M289" s="338" t="str">
        <f t="shared" si="91"/>
        <v/>
      </c>
      <c r="N289" s="339" t="str">
        <f t="shared" si="92"/>
        <v/>
      </c>
      <c r="O289" s="340" t="str">
        <f t="shared" si="93"/>
        <v/>
      </c>
      <c r="P289" s="341" t="str">
        <f t="shared" si="94"/>
        <v/>
      </c>
      <c r="Q289" s="342" t="str">
        <f t="shared" si="95"/>
        <v/>
      </c>
      <c r="R289" s="10" t="str">
        <f t="shared" si="108"/>
        <v/>
      </c>
      <c r="S289" s="336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3" t="str">
        <f>IF(E289="","",ProjIncAtBit(F289,J289,C289,M289,AJ289,AK289,AI289))</f>
        <v/>
      </c>
      <c r="X289" s="454" t="str">
        <f>IF(E289="","",ProjAzmAtBit(F289,G289,J289,C289,M289,AJ289,AK289,N289,O289,AI289))</f>
        <v/>
      </c>
      <c r="Y289" s="623"/>
      <c r="Z289" s="625"/>
      <c r="AA289" s="510" t="str">
        <f t="shared" si="106"/>
        <v/>
      </c>
      <c r="AB289" s="518" t="str">
        <f t="shared" si="107"/>
        <v/>
      </c>
      <c r="AC289" s="508"/>
      <c r="AD289" s="513"/>
      <c r="AE289" s="514"/>
      <c r="AI289" s="206" t="str">
        <f>IF(E289="","",ProjRollingMotorOut($Q$13:Q289,$M$13:M289))</f>
        <v/>
      </c>
      <c r="AJ289" s="451">
        <f>IF(OR(E289="",D289=""),0,ProjSlideMetersBetween(E289,D289,$R$13:$R$305,$S$13:$S$305))</f>
        <v>0</v>
      </c>
      <c r="AK289" s="451" t="str">
        <f>IF(U289="","",ProjParseTF(U289))</f>
        <v/>
      </c>
      <c r="AL289" s="218" t="str">
        <f>IF(E289="","",ProjCumN(AL288,E288,F288,G288,E289,F289,G289,FALSE))</f>
        <v/>
      </c>
      <c r="AM289" s="330" t="str">
        <f>IF(E289="","",ProjCumE(AM288,E288,F288,G288,E289,F289,G289,FALSE))</f>
        <v/>
      </c>
      <c r="AN289" s="329" t="str">
        <f t="shared" si="103"/>
        <v/>
      </c>
      <c r="AO289" s="329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4" t="str">
        <f t="shared" si="96"/>
        <v/>
      </c>
      <c r="D290" s="27"/>
      <c r="E290" s="335" t="str">
        <f t="shared" si="97"/>
        <v/>
      </c>
      <c r="F290" s="9"/>
      <c r="G290" s="9"/>
      <c r="H290" s="336" t="str">
        <f t="shared" si="90"/>
        <v/>
      </c>
      <c r="I290" s="336" t="str">
        <f t="shared" si="102"/>
        <v xml:space="preserve">  </v>
      </c>
      <c r="J290" s="337" t="str">
        <f t="shared" si="104"/>
        <v/>
      </c>
      <c r="K290" s="338" t="str">
        <f t="shared" si="105"/>
        <v xml:space="preserve"> </v>
      </c>
      <c r="L290" s="338" t="str">
        <f t="shared" si="98"/>
        <v/>
      </c>
      <c r="M290" s="338" t="str">
        <f t="shared" si="91"/>
        <v/>
      </c>
      <c r="N290" s="339" t="str">
        <f t="shared" si="92"/>
        <v/>
      </c>
      <c r="O290" s="340" t="str">
        <f t="shared" si="93"/>
        <v/>
      </c>
      <c r="P290" s="341" t="str">
        <f t="shared" si="94"/>
        <v/>
      </c>
      <c r="Q290" s="342" t="str">
        <f t="shared" si="95"/>
        <v/>
      </c>
      <c r="R290" s="10" t="str">
        <f t="shared" si="108"/>
        <v/>
      </c>
      <c r="S290" s="336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3" t="str">
        <f>IF(E290="","",ProjIncAtBit(F290,J290,C290,M290,AJ290,AK290,AI290))</f>
        <v/>
      </c>
      <c r="X290" s="454" t="str">
        <f>IF(E290="","",ProjAzmAtBit(F290,G290,J290,C290,M290,AJ290,AK290,N290,O290,AI290))</f>
        <v/>
      </c>
      <c r="Y290" s="623"/>
      <c r="Z290" s="625"/>
      <c r="AA290" s="510" t="str">
        <f t="shared" si="106"/>
        <v/>
      </c>
      <c r="AB290" s="518" t="str">
        <f t="shared" si="107"/>
        <v/>
      </c>
      <c r="AC290" s="508"/>
      <c r="AD290" s="513"/>
      <c r="AE290" s="514"/>
      <c r="AI290" s="206" t="str">
        <f>IF(E290="","",ProjRollingMotorOut($Q$13:Q290,$M$13:M290))</f>
        <v/>
      </c>
      <c r="AJ290" s="451">
        <f>IF(OR(E290="",D290=""),0,ProjSlideMetersBetween(E290,D290,$R$13:$R$305,$S$13:$S$305))</f>
        <v>0</v>
      </c>
      <c r="AK290" s="451" t="str">
        <f>IF(U290="","",ProjParseTF(U290))</f>
        <v/>
      </c>
      <c r="AL290" s="218" t="str">
        <f>IF(E290="","",ProjCumN(AL289,E289,F289,G289,E290,F290,G290,FALSE))</f>
        <v/>
      </c>
      <c r="AM290" s="330" t="str">
        <f>IF(E290="","",ProjCumE(AM289,E289,F289,G289,E290,F290,G290,FALSE))</f>
        <v/>
      </c>
      <c r="AN290" s="329" t="str">
        <f t="shared" si="103"/>
        <v/>
      </c>
      <c r="AO290" s="329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4" t="str">
        <f t="shared" si="96"/>
        <v/>
      </c>
      <c r="D291" s="27"/>
      <c r="E291" s="335" t="str">
        <f t="shared" si="97"/>
        <v/>
      </c>
      <c r="F291" s="9"/>
      <c r="G291" s="9"/>
      <c r="H291" s="336" t="str">
        <f t="shared" si="90"/>
        <v/>
      </c>
      <c r="I291" s="336" t="str">
        <f t="shared" si="102"/>
        <v xml:space="preserve">  </v>
      </c>
      <c r="J291" s="337" t="str">
        <f t="shared" si="104"/>
        <v/>
      </c>
      <c r="K291" s="338" t="str">
        <f t="shared" si="105"/>
        <v xml:space="preserve"> </v>
      </c>
      <c r="L291" s="338" t="str">
        <f t="shared" si="98"/>
        <v/>
      </c>
      <c r="M291" s="338" t="str">
        <f t="shared" si="91"/>
        <v/>
      </c>
      <c r="N291" s="339" t="str">
        <f t="shared" si="92"/>
        <v/>
      </c>
      <c r="O291" s="340" t="str">
        <f t="shared" si="93"/>
        <v/>
      </c>
      <c r="P291" s="341" t="str">
        <f t="shared" si="94"/>
        <v/>
      </c>
      <c r="Q291" s="342" t="str">
        <f t="shared" si="95"/>
        <v/>
      </c>
      <c r="R291" s="10" t="str">
        <f t="shared" si="108"/>
        <v/>
      </c>
      <c r="S291" s="336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3" t="str">
        <f>IF(E291="","",ProjIncAtBit(F291,J291,C291,M291,AJ291,AK291,AI291))</f>
        <v/>
      </c>
      <c r="X291" s="454" t="str">
        <f>IF(E291="","",ProjAzmAtBit(F291,G291,J291,C291,M291,AJ291,AK291,N291,O291,AI291))</f>
        <v/>
      </c>
      <c r="Y291" s="623"/>
      <c r="Z291" s="625"/>
      <c r="AA291" s="510" t="str">
        <f t="shared" si="106"/>
        <v/>
      </c>
      <c r="AB291" s="518" t="str">
        <f t="shared" si="107"/>
        <v/>
      </c>
      <c r="AC291" s="508"/>
      <c r="AD291" s="513"/>
      <c r="AE291" s="514"/>
      <c r="AI291" s="206" t="str">
        <f>IF(E291="","",ProjRollingMotorOut($Q$13:Q291,$M$13:M291))</f>
        <v/>
      </c>
      <c r="AJ291" s="451">
        <f>IF(OR(E291="",D291=""),0,ProjSlideMetersBetween(E291,D291,$R$13:$R$305,$S$13:$S$305))</f>
        <v>0</v>
      </c>
      <c r="AK291" s="451" t="str">
        <f>IF(U291="","",ProjParseTF(U291))</f>
        <v/>
      </c>
      <c r="AL291" s="218" t="str">
        <f>IF(E291="","",ProjCumN(AL290,E290,F290,G290,E291,F291,G291,FALSE))</f>
        <v/>
      </c>
      <c r="AM291" s="330" t="str">
        <f>IF(E291="","",ProjCumE(AM290,E290,F290,G290,E291,F291,G291,FALSE))</f>
        <v/>
      </c>
      <c r="AN291" s="329" t="str">
        <f t="shared" si="103"/>
        <v/>
      </c>
      <c r="AO291" s="329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4" t="str">
        <f t="shared" si="96"/>
        <v/>
      </c>
      <c r="D292" s="27"/>
      <c r="E292" s="335" t="str">
        <f t="shared" si="97"/>
        <v/>
      </c>
      <c r="F292" s="9"/>
      <c r="G292" s="9"/>
      <c r="H292" s="336" t="str">
        <f t="shared" si="90"/>
        <v/>
      </c>
      <c r="I292" s="336" t="str">
        <f t="shared" si="102"/>
        <v xml:space="preserve">  </v>
      </c>
      <c r="J292" s="337" t="str">
        <f t="shared" si="104"/>
        <v/>
      </c>
      <c r="K292" s="338" t="str">
        <f t="shared" si="105"/>
        <v xml:space="preserve"> </v>
      </c>
      <c r="L292" s="338" t="str">
        <f t="shared" si="98"/>
        <v/>
      </c>
      <c r="M292" s="338" t="str">
        <f t="shared" si="91"/>
        <v/>
      </c>
      <c r="N292" s="339" t="str">
        <f t="shared" si="92"/>
        <v/>
      </c>
      <c r="O292" s="340" t="str">
        <f t="shared" si="93"/>
        <v/>
      </c>
      <c r="P292" s="341" t="str">
        <f t="shared" si="94"/>
        <v/>
      </c>
      <c r="Q292" s="342" t="str">
        <f t="shared" si="95"/>
        <v/>
      </c>
      <c r="R292" s="10" t="str">
        <f t="shared" si="108"/>
        <v/>
      </c>
      <c r="S292" s="336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3" t="str">
        <f>IF(E292="","",ProjIncAtBit(F292,J292,C292,M292,AJ292,AK292,AI292))</f>
        <v/>
      </c>
      <c r="X292" s="454" t="str">
        <f>IF(E292="","",ProjAzmAtBit(F292,G292,J292,C292,M292,AJ292,AK292,N292,O292,AI292))</f>
        <v/>
      </c>
      <c r="Y292" s="623"/>
      <c r="Z292" s="625"/>
      <c r="AA292" s="510" t="str">
        <f t="shared" si="106"/>
        <v/>
      </c>
      <c r="AB292" s="518" t="str">
        <f t="shared" si="107"/>
        <v/>
      </c>
      <c r="AC292" s="508"/>
      <c r="AD292" s="513"/>
      <c r="AE292" s="514"/>
      <c r="AI292" s="206" t="str">
        <f>IF(E292="","",ProjRollingMotorOut($Q$13:Q292,$M$13:M292))</f>
        <v/>
      </c>
      <c r="AJ292" s="451">
        <f>IF(OR(E292="",D292=""),0,ProjSlideMetersBetween(E292,D292,$R$13:$R$305,$S$13:$S$305))</f>
        <v>0</v>
      </c>
      <c r="AK292" s="451" t="str">
        <f>IF(U292="","",ProjParseTF(U292))</f>
        <v/>
      </c>
      <c r="AL292" s="218" t="str">
        <f>IF(E292="","",ProjCumN(AL291,E291,F291,G291,E292,F292,G292,FALSE))</f>
        <v/>
      </c>
      <c r="AM292" s="330" t="str">
        <f>IF(E292="","",ProjCumE(AM291,E291,F291,G291,E292,F292,G292,FALSE))</f>
        <v/>
      </c>
      <c r="AN292" s="329" t="str">
        <f t="shared" si="103"/>
        <v/>
      </c>
      <c r="AO292" s="329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4" t="str">
        <f t="shared" si="96"/>
        <v/>
      </c>
      <c r="D293" s="27"/>
      <c r="E293" s="335" t="str">
        <f t="shared" si="97"/>
        <v/>
      </c>
      <c r="F293" s="9"/>
      <c r="G293" s="9"/>
      <c r="H293" s="336" t="str">
        <f t="shared" si="90"/>
        <v/>
      </c>
      <c r="I293" s="336" t="str">
        <f t="shared" si="102"/>
        <v xml:space="preserve">  </v>
      </c>
      <c r="J293" s="337" t="str">
        <f t="shared" si="104"/>
        <v/>
      </c>
      <c r="K293" s="338" t="str">
        <f t="shared" si="105"/>
        <v xml:space="preserve"> </v>
      </c>
      <c r="L293" s="338" t="str">
        <f t="shared" si="98"/>
        <v/>
      </c>
      <c r="M293" s="338" t="str">
        <f t="shared" si="91"/>
        <v/>
      </c>
      <c r="N293" s="339" t="str">
        <f t="shared" si="92"/>
        <v/>
      </c>
      <c r="O293" s="340" t="str">
        <f t="shared" si="93"/>
        <v/>
      </c>
      <c r="P293" s="341" t="str">
        <f t="shared" si="94"/>
        <v/>
      </c>
      <c r="Q293" s="342" t="str">
        <f t="shared" si="95"/>
        <v/>
      </c>
      <c r="R293" s="10" t="str">
        <f t="shared" si="108"/>
        <v/>
      </c>
      <c r="S293" s="336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3" t="str">
        <f>IF(E293="","",ProjIncAtBit(F293,J293,C293,M293,AJ293,AK293,AI293))</f>
        <v/>
      </c>
      <c r="X293" s="454" t="str">
        <f>IF(E293="","",ProjAzmAtBit(F293,G293,J293,C293,M293,AJ293,AK293,N293,O293,AI293))</f>
        <v/>
      </c>
      <c r="Y293" s="623"/>
      <c r="Z293" s="625"/>
      <c r="AA293" s="510" t="str">
        <f t="shared" si="106"/>
        <v/>
      </c>
      <c r="AB293" s="518" t="str">
        <f t="shared" si="107"/>
        <v/>
      </c>
      <c r="AC293" s="508"/>
      <c r="AD293" s="513"/>
      <c r="AE293" s="514"/>
      <c r="AI293" s="206" t="str">
        <f>IF(E293="","",ProjRollingMotorOut($Q$13:Q293,$M$13:M293))</f>
        <v/>
      </c>
      <c r="AJ293" s="451">
        <f>IF(OR(E293="",D293=""),0,ProjSlideMetersBetween(E293,D293,$R$13:$R$305,$S$13:$S$305))</f>
        <v>0</v>
      </c>
      <c r="AK293" s="451" t="str">
        <f>IF(U293="","",ProjParseTF(U293))</f>
        <v/>
      </c>
      <c r="AL293" s="218" t="str">
        <f>IF(E293="","",ProjCumN(AL292,E292,F292,G292,E293,F293,G293,FALSE))</f>
        <v/>
      </c>
      <c r="AM293" s="330" t="str">
        <f>IF(E293="","",ProjCumE(AM292,E292,F292,G292,E293,F293,G293,FALSE))</f>
        <v/>
      </c>
      <c r="AN293" s="329" t="str">
        <f t="shared" si="103"/>
        <v/>
      </c>
      <c r="AO293" s="329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4" t="str">
        <f t="shared" si="96"/>
        <v/>
      </c>
      <c r="D294" s="27"/>
      <c r="E294" s="335" t="str">
        <f t="shared" si="97"/>
        <v/>
      </c>
      <c r="F294" s="9"/>
      <c r="G294" s="9"/>
      <c r="H294" s="336" t="str">
        <f t="shared" si="90"/>
        <v/>
      </c>
      <c r="I294" s="336" t="str">
        <f t="shared" si="102"/>
        <v xml:space="preserve">  </v>
      </c>
      <c r="J294" s="337" t="str">
        <f t="shared" si="104"/>
        <v/>
      </c>
      <c r="K294" s="338" t="str">
        <f t="shared" si="105"/>
        <v xml:space="preserve"> </v>
      </c>
      <c r="L294" s="338" t="str">
        <f t="shared" si="98"/>
        <v/>
      </c>
      <c r="M294" s="338" t="str">
        <f t="shared" si="91"/>
        <v/>
      </c>
      <c r="N294" s="339" t="str">
        <f t="shared" si="92"/>
        <v/>
      </c>
      <c r="O294" s="340" t="str">
        <f t="shared" si="93"/>
        <v/>
      </c>
      <c r="P294" s="341" t="str">
        <f t="shared" si="94"/>
        <v/>
      </c>
      <c r="Q294" s="342" t="str">
        <f t="shared" si="95"/>
        <v/>
      </c>
      <c r="R294" s="10" t="str">
        <f t="shared" si="108"/>
        <v/>
      </c>
      <c r="S294" s="336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3" t="str">
        <f>IF(E294="","",ProjIncAtBit(F294,J294,C294,M294,AJ294,AK294,AI294))</f>
        <v/>
      </c>
      <c r="X294" s="454" t="str">
        <f>IF(E294="","",ProjAzmAtBit(F294,G294,J294,C294,M294,AJ294,AK294,N294,O294,AI294))</f>
        <v/>
      </c>
      <c r="Y294" s="623"/>
      <c r="Z294" s="625"/>
      <c r="AA294" s="510" t="str">
        <f t="shared" si="106"/>
        <v/>
      </c>
      <c r="AB294" s="518" t="str">
        <f t="shared" si="107"/>
        <v/>
      </c>
      <c r="AC294" s="508"/>
      <c r="AD294" s="513"/>
      <c r="AE294" s="514"/>
      <c r="AI294" s="206" t="str">
        <f>IF(E294="","",ProjRollingMotorOut($Q$13:Q294,$M$13:M294))</f>
        <v/>
      </c>
      <c r="AJ294" s="451">
        <f>IF(OR(E294="",D294=""),0,ProjSlideMetersBetween(E294,D294,$R$13:$R$305,$S$13:$S$305))</f>
        <v>0</v>
      </c>
      <c r="AK294" s="451" t="str">
        <f>IF(U294="","",ProjParseTF(U294))</f>
        <v/>
      </c>
      <c r="AL294" s="218" t="str">
        <f>IF(E294="","",ProjCumN(AL293,E293,F293,G293,E294,F294,G294,FALSE))</f>
        <v/>
      </c>
      <c r="AM294" s="330" t="str">
        <f>IF(E294="","",ProjCumE(AM293,E293,F293,G293,E294,F294,G294,FALSE))</f>
        <v/>
      </c>
      <c r="AN294" s="329" t="str">
        <f t="shared" si="103"/>
        <v/>
      </c>
      <c r="AO294" s="329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4" t="str">
        <f t="shared" si="96"/>
        <v/>
      </c>
      <c r="D295" s="27"/>
      <c r="E295" s="335" t="str">
        <f t="shared" si="97"/>
        <v/>
      </c>
      <c r="F295" s="9"/>
      <c r="G295" s="9"/>
      <c r="H295" s="336" t="str">
        <f t="shared" si="90"/>
        <v/>
      </c>
      <c r="I295" s="336" t="str">
        <f t="shared" si="102"/>
        <v xml:space="preserve">  </v>
      </c>
      <c r="J295" s="337" t="str">
        <f t="shared" si="104"/>
        <v/>
      </c>
      <c r="K295" s="338" t="str">
        <f t="shared" si="105"/>
        <v xml:space="preserve"> </v>
      </c>
      <c r="L295" s="338" t="str">
        <f t="shared" si="98"/>
        <v/>
      </c>
      <c r="M295" s="338" t="str">
        <f t="shared" si="91"/>
        <v/>
      </c>
      <c r="N295" s="339" t="str">
        <f t="shared" si="92"/>
        <v/>
      </c>
      <c r="O295" s="340" t="str">
        <f t="shared" si="93"/>
        <v/>
      </c>
      <c r="P295" s="341" t="str">
        <f t="shared" si="94"/>
        <v/>
      </c>
      <c r="Q295" s="342" t="str">
        <f t="shared" si="95"/>
        <v/>
      </c>
      <c r="R295" s="10" t="str">
        <f t="shared" si="108"/>
        <v/>
      </c>
      <c r="S295" s="336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3" t="str">
        <f>IF(E295="","",ProjIncAtBit(F295,J295,C295,M295,AJ295,AK295,AI295))</f>
        <v/>
      </c>
      <c r="X295" s="454" t="str">
        <f>IF(E295="","",ProjAzmAtBit(F295,G295,J295,C295,M295,AJ295,AK295,N295,O295,AI295))</f>
        <v/>
      </c>
      <c r="Y295" s="623"/>
      <c r="Z295" s="625"/>
      <c r="AA295" s="510" t="str">
        <f t="shared" si="106"/>
        <v/>
      </c>
      <c r="AB295" s="518" t="str">
        <f t="shared" si="107"/>
        <v/>
      </c>
      <c r="AC295" s="508"/>
      <c r="AD295" s="513"/>
      <c r="AE295" s="514"/>
      <c r="AI295" s="206" t="str">
        <f>IF(E295="","",ProjRollingMotorOut($Q$13:Q295,$M$13:M295))</f>
        <v/>
      </c>
      <c r="AJ295" s="451">
        <f>IF(OR(E295="",D295=""),0,ProjSlideMetersBetween(E295,D295,$R$13:$R$305,$S$13:$S$305))</f>
        <v>0</v>
      </c>
      <c r="AK295" s="451" t="str">
        <f>IF(U295="","",ProjParseTF(U295))</f>
        <v/>
      </c>
      <c r="AL295" s="218" t="str">
        <f>IF(E295="","",ProjCumN(AL294,E294,F294,G294,E295,F295,G295,FALSE))</f>
        <v/>
      </c>
      <c r="AM295" s="330" t="str">
        <f>IF(E295="","",ProjCumE(AM294,E294,F294,G294,E295,F295,G295,FALSE))</f>
        <v/>
      </c>
      <c r="AN295" s="329" t="str">
        <f t="shared" si="103"/>
        <v/>
      </c>
      <c r="AO295" s="329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4" t="str">
        <f t="shared" si="96"/>
        <v/>
      </c>
      <c r="D296" s="27"/>
      <c r="E296" s="335" t="str">
        <f t="shared" si="97"/>
        <v/>
      </c>
      <c r="F296" s="9"/>
      <c r="G296" s="9"/>
      <c r="H296" s="336" t="str">
        <f t="shared" si="90"/>
        <v/>
      </c>
      <c r="I296" s="336" t="str">
        <f t="shared" si="102"/>
        <v xml:space="preserve">  </v>
      </c>
      <c r="J296" s="337" t="str">
        <f t="shared" si="104"/>
        <v/>
      </c>
      <c r="K296" s="338" t="str">
        <f t="shared" si="105"/>
        <v xml:space="preserve"> </v>
      </c>
      <c r="L296" s="338" t="str">
        <f t="shared" si="98"/>
        <v/>
      </c>
      <c r="M296" s="338" t="str">
        <f t="shared" si="91"/>
        <v/>
      </c>
      <c r="N296" s="339" t="str">
        <f t="shared" si="92"/>
        <v/>
      </c>
      <c r="O296" s="340" t="str">
        <f t="shared" si="93"/>
        <v/>
      </c>
      <c r="P296" s="341" t="str">
        <f t="shared" si="94"/>
        <v/>
      </c>
      <c r="Q296" s="342" t="str">
        <f t="shared" si="95"/>
        <v/>
      </c>
      <c r="R296" s="10" t="str">
        <f t="shared" si="108"/>
        <v/>
      </c>
      <c r="S296" s="336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3" t="str">
        <f>IF(E296="","",ProjIncAtBit(F296,J296,C296,M296,AJ296,AK296,AI296))</f>
        <v/>
      </c>
      <c r="X296" s="454" t="str">
        <f>IF(E296="","",ProjAzmAtBit(F296,G296,J296,C296,M296,AJ296,AK296,N296,O296,AI296))</f>
        <v/>
      </c>
      <c r="Y296" s="623"/>
      <c r="Z296" s="625"/>
      <c r="AA296" s="510" t="str">
        <f t="shared" si="106"/>
        <v/>
      </c>
      <c r="AB296" s="518" t="str">
        <f t="shared" si="107"/>
        <v/>
      </c>
      <c r="AC296" s="508"/>
      <c r="AD296" s="513"/>
      <c r="AE296" s="514"/>
      <c r="AI296" s="206" t="str">
        <f>IF(E296="","",ProjRollingMotorOut($Q$13:Q296,$M$13:M296))</f>
        <v/>
      </c>
      <c r="AJ296" s="451">
        <f>IF(OR(E296="",D296=""),0,ProjSlideMetersBetween(E296,D296,$R$13:$R$305,$S$13:$S$305))</f>
        <v>0</v>
      </c>
      <c r="AK296" s="451" t="str">
        <f>IF(U296="","",ProjParseTF(U296))</f>
        <v/>
      </c>
      <c r="AL296" s="218" t="str">
        <f>IF(E296="","",ProjCumN(AL295,E295,F295,G295,E296,F296,G296,FALSE))</f>
        <v/>
      </c>
      <c r="AM296" s="330" t="str">
        <f>IF(E296="","",ProjCumE(AM295,E295,F295,G295,E296,F296,G296,FALSE))</f>
        <v/>
      </c>
      <c r="AN296" s="329" t="str">
        <f t="shared" si="103"/>
        <v/>
      </c>
      <c r="AO296" s="329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4" t="str">
        <f t="shared" si="96"/>
        <v/>
      </c>
      <c r="D297" s="27"/>
      <c r="E297" s="335" t="str">
        <f t="shared" si="97"/>
        <v/>
      </c>
      <c r="F297" s="9"/>
      <c r="G297" s="9"/>
      <c r="H297" s="336" t="str">
        <f t="shared" si="90"/>
        <v/>
      </c>
      <c r="I297" s="336" t="str">
        <f t="shared" si="102"/>
        <v xml:space="preserve">  </v>
      </c>
      <c r="J297" s="337" t="str">
        <f t="shared" si="104"/>
        <v/>
      </c>
      <c r="K297" s="338" t="str">
        <f t="shared" si="105"/>
        <v xml:space="preserve"> </v>
      </c>
      <c r="L297" s="338" t="str">
        <f t="shared" si="98"/>
        <v/>
      </c>
      <c r="M297" s="338" t="str">
        <f t="shared" si="91"/>
        <v/>
      </c>
      <c r="N297" s="339" t="str">
        <f t="shared" si="92"/>
        <v/>
      </c>
      <c r="O297" s="340" t="str">
        <f t="shared" si="93"/>
        <v/>
      </c>
      <c r="P297" s="341" t="str">
        <f t="shared" si="94"/>
        <v/>
      </c>
      <c r="Q297" s="342" t="str">
        <f t="shared" si="95"/>
        <v/>
      </c>
      <c r="R297" s="10" t="str">
        <f t="shared" si="108"/>
        <v/>
      </c>
      <c r="S297" s="336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3" t="str">
        <f>IF(E297="","",ProjIncAtBit(F297,J297,C297,M297,AJ297,AK297,AI297))</f>
        <v/>
      </c>
      <c r="X297" s="454" t="str">
        <f>IF(E297="","",ProjAzmAtBit(F297,G297,J297,C297,M297,AJ297,AK297,N297,O297,AI297))</f>
        <v/>
      </c>
      <c r="Y297" s="623"/>
      <c r="Z297" s="625"/>
      <c r="AA297" s="510" t="str">
        <f t="shared" si="106"/>
        <v/>
      </c>
      <c r="AB297" s="518" t="str">
        <f t="shared" si="107"/>
        <v/>
      </c>
      <c r="AC297" s="508"/>
      <c r="AD297" s="513"/>
      <c r="AE297" s="514"/>
      <c r="AI297" s="206" t="str">
        <f>IF(E297="","",ProjRollingMotorOut($Q$13:Q297,$M$13:M297))</f>
        <v/>
      </c>
      <c r="AJ297" s="451">
        <f>IF(OR(E297="",D297=""),0,ProjSlideMetersBetween(E297,D297,$R$13:$R$305,$S$13:$S$305))</f>
        <v>0</v>
      </c>
      <c r="AK297" s="451" t="str">
        <f>IF(U297="","",ProjParseTF(U297))</f>
        <v/>
      </c>
      <c r="AL297" s="218" t="str">
        <f>IF(E297="","",ProjCumN(AL296,E296,F296,G296,E297,F297,G297,FALSE))</f>
        <v/>
      </c>
      <c r="AM297" s="330" t="str">
        <f>IF(E297="","",ProjCumE(AM296,E296,F296,G296,E297,F297,G297,FALSE))</f>
        <v/>
      </c>
      <c r="AN297" s="329" t="str">
        <f t="shared" si="103"/>
        <v/>
      </c>
      <c r="AO297" s="329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4" t="str">
        <f t="shared" si="96"/>
        <v/>
      </c>
      <c r="D298" s="27"/>
      <c r="E298" s="335" t="str">
        <f t="shared" si="97"/>
        <v/>
      </c>
      <c r="F298" s="9"/>
      <c r="G298" s="9"/>
      <c r="H298" s="336" t="str">
        <f t="shared" si="90"/>
        <v/>
      </c>
      <c r="I298" s="336" t="str">
        <f t="shared" si="102"/>
        <v xml:space="preserve">  </v>
      </c>
      <c r="J298" s="337" t="str">
        <f t="shared" si="104"/>
        <v/>
      </c>
      <c r="K298" s="338" t="str">
        <f t="shared" si="105"/>
        <v xml:space="preserve"> </v>
      </c>
      <c r="L298" s="338" t="str">
        <f t="shared" si="98"/>
        <v/>
      </c>
      <c r="M298" s="338" t="str">
        <f t="shared" si="91"/>
        <v/>
      </c>
      <c r="N298" s="339" t="str">
        <f t="shared" si="92"/>
        <v/>
      </c>
      <c r="O298" s="340" t="str">
        <f t="shared" si="93"/>
        <v/>
      </c>
      <c r="P298" s="341" t="str">
        <f t="shared" si="94"/>
        <v/>
      </c>
      <c r="Q298" s="342" t="str">
        <f t="shared" si="95"/>
        <v/>
      </c>
      <c r="R298" s="10" t="str">
        <f t="shared" ref="R298:R305" si="109">IF(T298="", "", D298)</f>
        <v/>
      </c>
      <c r="S298" s="336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3" t="str">
        <f>IF(E298="","",ProjIncAtBit(F298,J298,C298,M298,AJ298,AK298,AI298))</f>
        <v/>
      </c>
      <c r="X298" s="454" t="str">
        <f>IF(E298="","",ProjAzmAtBit(F298,G298,J298,C298,M298,AJ298,AK298,N298,O298,AI298))</f>
        <v/>
      </c>
      <c r="Y298" s="623"/>
      <c r="Z298" s="625"/>
      <c r="AA298" s="510" t="str">
        <f t="shared" si="106"/>
        <v/>
      </c>
      <c r="AB298" s="518" t="str">
        <f t="shared" si="107"/>
        <v/>
      </c>
      <c r="AC298" s="508"/>
      <c r="AD298" s="513"/>
      <c r="AE298" s="514"/>
      <c r="AI298" s="206" t="str">
        <f>IF(E298="","",ProjRollingMotorOut($Q$13:Q298,$M$13:M298))</f>
        <v/>
      </c>
      <c r="AJ298" s="451">
        <f>IF(OR(E298="",D298=""),0,ProjSlideMetersBetween(E298,D298,$R$13:$R$305,$S$13:$S$305))</f>
        <v>0</v>
      </c>
      <c r="AK298" s="451" t="str">
        <f>IF(U298="","",ProjParseTF(U298))</f>
        <v/>
      </c>
      <c r="AL298" s="218" t="str">
        <f>IF(E298="","",ProjCumN(AL297,E297,F297,G297,E298,F298,G298,FALSE))</f>
        <v/>
      </c>
      <c r="AM298" s="330" t="str">
        <f>IF(E298="","",ProjCumE(AM297,E297,F297,G297,E298,F298,G298,FALSE))</f>
        <v/>
      </c>
      <c r="AN298" s="329" t="str">
        <f t="shared" si="103"/>
        <v/>
      </c>
      <c r="AO298" s="329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4" t="str">
        <f t="shared" si="96"/>
        <v/>
      </c>
      <c r="D299" s="27"/>
      <c r="E299" s="335" t="str">
        <f t="shared" si="97"/>
        <v/>
      </c>
      <c r="F299" s="9"/>
      <c r="G299" s="9"/>
      <c r="H299" s="336" t="str">
        <f t="shared" si="90"/>
        <v/>
      </c>
      <c r="I299" s="336" t="str">
        <f t="shared" si="102"/>
        <v xml:space="preserve">  </v>
      </c>
      <c r="J299" s="337" t="str">
        <f t="shared" si="104"/>
        <v/>
      </c>
      <c r="K299" s="338" t="str">
        <f t="shared" si="105"/>
        <v xml:space="preserve"> </v>
      </c>
      <c r="L299" s="338" t="str">
        <f t="shared" si="98"/>
        <v/>
      </c>
      <c r="M299" s="338" t="str">
        <f t="shared" si="91"/>
        <v/>
      </c>
      <c r="N299" s="339" t="str">
        <f t="shared" si="92"/>
        <v/>
      </c>
      <c r="O299" s="340" t="str">
        <f t="shared" si="93"/>
        <v/>
      </c>
      <c r="P299" s="341" t="str">
        <f t="shared" si="94"/>
        <v/>
      </c>
      <c r="Q299" s="342" t="str">
        <f t="shared" si="95"/>
        <v/>
      </c>
      <c r="R299" s="10" t="str">
        <f t="shared" si="109"/>
        <v/>
      </c>
      <c r="S299" s="336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3" t="str">
        <f>IF(E299="","",ProjIncAtBit(F299,J299,C299,M299,AJ299,AK299,AI299))</f>
        <v/>
      </c>
      <c r="X299" s="454" t="str">
        <f>IF(E299="","",ProjAzmAtBit(F299,G299,J299,C299,M299,AJ299,AK299,N299,O299,AI299))</f>
        <v/>
      </c>
      <c r="Y299" s="623"/>
      <c r="Z299" s="625"/>
      <c r="AA299" s="510" t="str">
        <f t="shared" si="106"/>
        <v/>
      </c>
      <c r="AB299" s="518" t="str">
        <f t="shared" si="107"/>
        <v/>
      </c>
      <c r="AC299" s="508"/>
      <c r="AD299" s="513"/>
      <c r="AE299" s="514"/>
      <c r="AI299" s="206" t="str">
        <f>IF(E299="","",ProjRollingMotorOut($Q$13:Q299,$M$13:M299))</f>
        <v/>
      </c>
      <c r="AJ299" s="451">
        <f>IF(OR(E299="",D299=""),0,ProjSlideMetersBetween(E299,D299,$R$13:$R$305,$S$13:$S$305))</f>
        <v>0</v>
      </c>
      <c r="AK299" s="451" t="str">
        <f>IF(U299="","",ProjParseTF(U299))</f>
        <v/>
      </c>
      <c r="AL299" s="218" t="str">
        <f>IF(E299="","",ProjCumN(AL298,E298,F298,G298,E299,F299,G299,FALSE))</f>
        <v/>
      </c>
      <c r="AM299" s="330" t="str">
        <f>IF(E299="","",ProjCumE(AM298,E298,F298,G298,E299,F299,G299,FALSE))</f>
        <v/>
      </c>
      <c r="AN299" s="329" t="str">
        <f t="shared" si="103"/>
        <v/>
      </c>
      <c r="AO299" s="329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4" t="str">
        <f t="shared" si="96"/>
        <v/>
      </c>
      <c r="D300" s="27"/>
      <c r="E300" s="335" t="str">
        <f t="shared" si="97"/>
        <v/>
      </c>
      <c r="F300" s="9"/>
      <c r="G300" s="9"/>
      <c r="H300" s="336" t="str">
        <f t="shared" si="90"/>
        <v/>
      </c>
      <c r="I300" s="336" t="str">
        <f t="shared" si="102"/>
        <v xml:space="preserve">  </v>
      </c>
      <c r="J300" s="337" t="str">
        <f t="shared" si="104"/>
        <v/>
      </c>
      <c r="K300" s="338" t="str">
        <f t="shared" si="105"/>
        <v xml:space="preserve"> </v>
      </c>
      <c r="L300" s="338" t="str">
        <f t="shared" si="98"/>
        <v/>
      </c>
      <c r="M300" s="338" t="str">
        <f t="shared" si="91"/>
        <v/>
      </c>
      <c r="N300" s="339" t="str">
        <f t="shared" si="92"/>
        <v/>
      </c>
      <c r="O300" s="340" t="str">
        <f t="shared" si="93"/>
        <v/>
      </c>
      <c r="P300" s="341" t="str">
        <f t="shared" si="94"/>
        <v/>
      </c>
      <c r="Q300" s="342" t="str">
        <f t="shared" si="95"/>
        <v/>
      </c>
      <c r="R300" s="10" t="str">
        <f t="shared" si="109"/>
        <v/>
      </c>
      <c r="S300" s="336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3" t="str">
        <f>IF(E300="","",ProjIncAtBit(F300,J300,C300,M300,AJ300,AK300,AI300))</f>
        <v/>
      </c>
      <c r="X300" s="454" t="str">
        <f>IF(E300="","",ProjAzmAtBit(F300,G300,J300,C300,M300,AJ300,AK300,N300,O300,AI300))</f>
        <v/>
      </c>
      <c r="Y300" s="623"/>
      <c r="Z300" s="625"/>
      <c r="AA300" s="510" t="str">
        <f t="shared" si="106"/>
        <v/>
      </c>
      <c r="AB300" s="518" t="str">
        <f t="shared" si="107"/>
        <v/>
      </c>
      <c r="AC300" s="508"/>
      <c r="AD300" s="513"/>
      <c r="AE300" s="514"/>
      <c r="AI300" s="206" t="str">
        <f>IF(E300="","",ProjRollingMotorOut($Q$13:Q300,$M$13:M300))</f>
        <v/>
      </c>
      <c r="AJ300" s="451">
        <f>IF(OR(E300="",D300=""),0,ProjSlideMetersBetween(E300,D300,$R$13:$R$305,$S$13:$S$305))</f>
        <v>0</v>
      </c>
      <c r="AK300" s="451" t="str">
        <f>IF(U300="","",ProjParseTF(U300))</f>
        <v/>
      </c>
      <c r="AL300" s="218" t="str">
        <f>IF(E300="","",ProjCumN(AL299,E299,F299,G299,E300,F300,G300,FALSE))</f>
        <v/>
      </c>
      <c r="AM300" s="330" t="str">
        <f>IF(E300="","",ProjCumE(AM299,E299,F299,G299,E300,F300,G300,FALSE))</f>
        <v/>
      </c>
      <c r="AN300" s="329" t="str">
        <f t="shared" si="103"/>
        <v/>
      </c>
      <c r="AO300" s="329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4" t="str">
        <f t="shared" si="96"/>
        <v/>
      </c>
      <c r="D301" s="27"/>
      <c r="E301" s="335" t="str">
        <f t="shared" si="97"/>
        <v/>
      </c>
      <c r="F301" s="9"/>
      <c r="G301" s="9"/>
      <c r="H301" s="336" t="str">
        <f t="shared" si="90"/>
        <v/>
      </c>
      <c r="I301" s="336" t="str">
        <f t="shared" si="102"/>
        <v xml:space="preserve">  </v>
      </c>
      <c r="J301" s="337" t="str">
        <f t="shared" si="104"/>
        <v/>
      </c>
      <c r="K301" s="338" t="str">
        <f t="shared" si="105"/>
        <v xml:space="preserve"> </v>
      </c>
      <c r="L301" s="338" t="str">
        <f t="shared" si="98"/>
        <v/>
      </c>
      <c r="M301" s="338" t="str">
        <f t="shared" si="91"/>
        <v/>
      </c>
      <c r="N301" s="339" t="str">
        <f t="shared" si="92"/>
        <v/>
      </c>
      <c r="O301" s="340" t="str">
        <f t="shared" si="93"/>
        <v/>
      </c>
      <c r="P301" s="341" t="str">
        <f t="shared" si="94"/>
        <v/>
      </c>
      <c r="Q301" s="342" t="str">
        <f t="shared" si="95"/>
        <v/>
      </c>
      <c r="R301" s="10" t="str">
        <f t="shared" si="109"/>
        <v/>
      </c>
      <c r="S301" s="336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3" t="str">
        <f>IF(E301="","",ProjIncAtBit(F301,J301,C301,M301,AJ301,AK301,AI301))</f>
        <v/>
      </c>
      <c r="X301" s="454" t="str">
        <f>IF(E301="","",ProjAzmAtBit(F301,G301,J301,C301,M301,AJ301,AK301,N301,O301,AI301))</f>
        <v/>
      </c>
      <c r="Y301" s="623"/>
      <c r="Z301" s="625"/>
      <c r="AA301" s="510" t="str">
        <f t="shared" si="106"/>
        <v/>
      </c>
      <c r="AB301" s="518" t="str">
        <f t="shared" si="107"/>
        <v/>
      </c>
      <c r="AC301" s="508"/>
      <c r="AD301" s="513"/>
      <c r="AE301" s="514"/>
      <c r="AI301" s="206" t="str">
        <f>IF(E301="","",ProjRollingMotorOut($Q$13:Q301,$M$13:M301))</f>
        <v/>
      </c>
      <c r="AJ301" s="451">
        <f>IF(OR(E301="",D301=""),0,ProjSlideMetersBetween(E301,D301,$R$13:$R$305,$S$13:$S$305))</f>
        <v>0</v>
      </c>
      <c r="AK301" s="451" t="str">
        <f>IF(U301="","",ProjParseTF(U301))</f>
        <v/>
      </c>
      <c r="AL301" s="218" t="str">
        <f>IF(E301="","",ProjCumN(AL300,E300,F300,G300,E301,F301,G301,FALSE))</f>
        <v/>
      </c>
      <c r="AM301" s="330" t="str">
        <f>IF(E301="","",ProjCumE(AM300,E300,F300,G300,E301,F301,G301,FALSE))</f>
        <v/>
      </c>
      <c r="AN301" s="329" t="str">
        <f t="shared" si="103"/>
        <v/>
      </c>
      <c r="AO301" s="329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4" t="str">
        <f t="shared" si="96"/>
        <v/>
      </c>
      <c r="D302" s="27"/>
      <c r="E302" s="335" t="str">
        <f t="shared" si="97"/>
        <v/>
      </c>
      <c r="F302" s="9"/>
      <c r="G302" s="9"/>
      <c r="H302" s="336" t="str">
        <f t="shared" si="90"/>
        <v/>
      </c>
      <c r="I302" s="336" t="str">
        <f t="shared" si="102"/>
        <v xml:space="preserve">  </v>
      </c>
      <c r="J302" s="337" t="str">
        <f t="shared" si="104"/>
        <v/>
      </c>
      <c r="K302" s="338" t="str">
        <f t="shared" si="105"/>
        <v xml:space="preserve"> </v>
      </c>
      <c r="L302" s="338" t="str">
        <f t="shared" si="98"/>
        <v/>
      </c>
      <c r="M302" s="338" t="str">
        <f t="shared" si="91"/>
        <v/>
      </c>
      <c r="N302" s="339" t="str">
        <f t="shared" si="92"/>
        <v/>
      </c>
      <c r="O302" s="340" t="str">
        <f t="shared" si="93"/>
        <v/>
      </c>
      <c r="P302" s="341" t="str">
        <f t="shared" si="94"/>
        <v/>
      </c>
      <c r="Q302" s="342" t="str">
        <f t="shared" si="95"/>
        <v/>
      </c>
      <c r="R302" s="10" t="str">
        <f t="shared" si="109"/>
        <v/>
      </c>
      <c r="S302" s="336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3" t="str">
        <f>IF(E302="","",ProjIncAtBit(F302,J302,C302,M302,AJ302,AK302,AI302))</f>
        <v/>
      </c>
      <c r="X302" s="454" t="str">
        <f>IF(E302="","",ProjAzmAtBit(F302,G302,J302,C302,M302,AJ302,AK302,N302,O302,AI302))</f>
        <v/>
      </c>
      <c r="Y302" s="623"/>
      <c r="Z302" s="625"/>
      <c r="AA302" s="510" t="str">
        <f t="shared" si="106"/>
        <v/>
      </c>
      <c r="AB302" s="518" t="str">
        <f t="shared" si="107"/>
        <v/>
      </c>
      <c r="AC302" s="508"/>
      <c r="AD302" s="513"/>
      <c r="AE302" s="514"/>
      <c r="AI302" s="206" t="str">
        <f>IF(E302="","",ProjRollingMotorOut($Q$13:Q302,$M$13:M302))</f>
        <v/>
      </c>
      <c r="AJ302" s="451">
        <f>IF(OR(E302="",D302=""),0,ProjSlideMetersBetween(E302,D302,$R$13:$R$305,$S$13:$S$305))</f>
        <v>0</v>
      </c>
      <c r="AK302" s="451" t="str">
        <f>IF(U302="","",ProjParseTF(U302))</f>
        <v/>
      </c>
      <c r="AL302" s="218" t="str">
        <f>IF(E302="","",ProjCumN(AL301,E301,F301,G301,E302,F302,G302,FALSE))</f>
        <v/>
      </c>
      <c r="AM302" s="330" t="str">
        <f>IF(E302="","",ProjCumE(AM301,E301,F301,G301,E302,F302,G302,FALSE))</f>
        <v/>
      </c>
      <c r="AN302" s="329" t="str">
        <f t="shared" si="103"/>
        <v/>
      </c>
      <c r="AO302" s="329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4" t="str">
        <f t="shared" si="96"/>
        <v/>
      </c>
      <c r="D303" s="27"/>
      <c r="E303" s="335" t="str">
        <f t="shared" si="97"/>
        <v/>
      </c>
      <c r="F303" s="9"/>
      <c r="G303" s="9"/>
      <c r="H303" s="336" t="str">
        <f t="shared" si="90"/>
        <v/>
      </c>
      <c r="I303" s="336" t="str">
        <f t="shared" si="102"/>
        <v xml:space="preserve">  </v>
      </c>
      <c r="J303" s="337" t="str">
        <f t="shared" si="104"/>
        <v/>
      </c>
      <c r="K303" s="338" t="str">
        <f t="shared" si="105"/>
        <v xml:space="preserve"> </v>
      </c>
      <c r="L303" s="338" t="str">
        <f t="shared" si="98"/>
        <v/>
      </c>
      <c r="M303" s="338" t="str">
        <f t="shared" si="91"/>
        <v/>
      </c>
      <c r="N303" s="339" t="str">
        <f t="shared" si="92"/>
        <v/>
      </c>
      <c r="O303" s="340" t="str">
        <f t="shared" si="93"/>
        <v/>
      </c>
      <c r="P303" s="341" t="str">
        <f t="shared" si="94"/>
        <v/>
      </c>
      <c r="Q303" s="342" t="str">
        <f t="shared" si="95"/>
        <v/>
      </c>
      <c r="R303" s="10" t="str">
        <f t="shared" si="109"/>
        <v/>
      </c>
      <c r="S303" s="336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3" t="str">
        <f>IF(E303="","",ProjIncAtBit(F303,J303,C303,M303,AJ303,AK303,AI303))</f>
        <v/>
      </c>
      <c r="X303" s="454" t="str">
        <f>IF(E303="","",ProjAzmAtBit(F303,G303,J303,C303,M303,AJ303,AK303,N303,O303,AI303))</f>
        <v/>
      </c>
      <c r="Y303" s="623"/>
      <c r="Z303" s="625"/>
      <c r="AA303" s="510" t="str">
        <f t="shared" si="106"/>
        <v/>
      </c>
      <c r="AB303" s="518" t="str">
        <f t="shared" si="107"/>
        <v/>
      </c>
      <c r="AC303" s="508"/>
      <c r="AD303" s="513"/>
      <c r="AE303" s="514"/>
      <c r="AI303" s="206" t="str">
        <f>IF(E303="","",ProjRollingMotorOut($Q$13:Q303,$M$13:M303))</f>
        <v/>
      </c>
      <c r="AJ303" s="451">
        <f>IF(OR(E303="",D303=""),0,ProjSlideMetersBetween(E303,D303,$R$13:$R$305,$S$13:$S$305))</f>
        <v>0</v>
      </c>
      <c r="AK303" s="451" t="str">
        <f>IF(U303="","",ProjParseTF(U303))</f>
        <v/>
      </c>
      <c r="AL303" s="218" t="str">
        <f>IF(E303="","",ProjCumN(AL302,E302,F302,G302,E303,F303,G303,FALSE))</f>
        <v/>
      </c>
      <c r="AM303" s="330" t="str">
        <f>IF(E303="","",ProjCumE(AM302,E302,F302,G302,E303,F303,G303,FALSE))</f>
        <v/>
      </c>
      <c r="AN303" s="329" t="str">
        <f t="shared" si="103"/>
        <v/>
      </c>
      <c r="AO303" s="329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4" t="str">
        <f t="shared" si="96"/>
        <v/>
      </c>
      <c r="D304" s="27"/>
      <c r="E304" s="335" t="str">
        <f t="shared" si="97"/>
        <v/>
      </c>
      <c r="F304" s="9"/>
      <c r="G304" s="9"/>
      <c r="H304" s="336" t="str">
        <f t="shared" si="90"/>
        <v/>
      </c>
      <c r="I304" s="336" t="str">
        <f t="shared" si="102"/>
        <v xml:space="preserve">  </v>
      </c>
      <c r="J304" s="337" t="str">
        <f t="shared" si="104"/>
        <v/>
      </c>
      <c r="K304" s="338" t="str">
        <f t="shared" si="105"/>
        <v xml:space="preserve"> </v>
      </c>
      <c r="L304" s="338" t="str">
        <f t="shared" si="98"/>
        <v/>
      </c>
      <c r="M304" s="338" t="str">
        <f t="shared" si="91"/>
        <v/>
      </c>
      <c r="N304" s="339" t="str">
        <f t="shared" si="92"/>
        <v/>
      </c>
      <c r="O304" s="340" t="str">
        <f t="shared" si="93"/>
        <v/>
      </c>
      <c r="P304" s="341" t="str">
        <f t="shared" si="94"/>
        <v/>
      </c>
      <c r="Q304" s="342" t="str">
        <f t="shared" si="95"/>
        <v/>
      </c>
      <c r="R304" s="10" t="str">
        <f t="shared" si="109"/>
        <v/>
      </c>
      <c r="S304" s="336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3" t="str">
        <f>IF(E304="","",ProjIncAtBit(F304,J304,C304,M304,AJ304,AK304,AI304))</f>
        <v/>
      </c>
      <c r="X304" s="454" t="str">
        <f>IF(E304="","",ProjAzmAtBit(F304,G304,J304,C304,M304,AJ304,AK304,N304,O304,AI304))</f>
        <v/>
      </c>
      <c r="Y304" s="623"/>
      <c r="Z304" s="625"/>
      <c r="AA304" s="510" t="str">
        <f t="shared" si="106"/>
        <v/>
      </c>
      <c r="AB304" s="518" t="str">
        <f t="shared" si="107"/>
        <v/>
      </c>
      <c r="AC304" s="508"/>
      <c r="AD304" s="513"/>
      <c r="AE304" s="515"/>
      <c r="AF304" s="209"/>
      <c r="AG304" s="209"/>
      <c r="AI304" s="206" t="str">
        <f>IF(E304="","",ProjRollingMotorOut($Q$13:Q304,$M$13:M304))</f>
        <v/>
      </c>
      <c r="AJ304" s="451">
        <f>IF(OR(E304="",D304=""),0,ProjSlideMetersBetween(E304,D304,$R$13:$R$305,$S$13:$S$305))</f>
        <v>0</v>
      </c>
      <c r="AK304" s="451" t="str">
        <f>IF(U304="","",ProjParseTF(U304))</f>
        <v/>
      </c>
      <c r="AL304" s="218" t="str">
        <f>IF(E304="","",ProjCumN(AL303,E303,F303,G303,E304,F304,G304,FALSE))</f>
        <v/>
      </c>
      <c r="AM304" s="330" t="str">
        <f>IF(E304="","",ProjCumE(AM303,E303,F303,G303,E304,F304,G304,FALSE))</f>
        <v/>
      </c>
      <c r="AN304" s="329" t="str">
        <f t="shared" si="103"/>
        <v/>
      </c>
      <c r="AO304" s="329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4" t="str">
        <f t="shared" si="96"/>
        <v/>
      </c>
      <c r="D305" s="27"/>
      <c r="E305" s="335" t="str">
        <f t="shared" si="97"/>
        <v/>
      </c>
      <c r="F305" s="9"/>
      <c r="G305" s="9"/>
      <c r="H305" s="336" t="str">
        <f>IF(ISNUMBER(F305),COS(((F305+F304)/2)*(PI()/180))*(E305-E304)+H304,"")</f>
        <v/>
      </c>
      <c r="I305" s="336" t="str">
        <f t="shared" si="102"/>
        <v xml:space="preserve">  </v>
      </c>
      <c r="J305" s="337" t="str">
        <f t="shared" si="104"/>
        <v/>
      </c>
      <c r="K305" s="338" t="str">
        <f>IF(F305=0," ",SUM(F305-F304)/SUM(E305-E304)*30)</f>
        <v xml:space="preserve"> </v>
      </c>
      <c r="L305" s="338" t="str">
        <f t="shared" si="98"/>
        <v/>
      </c>
      <c r="M305" s="338" t="str">
        <f t="shared" si="91"/>
        <v/>
      </c>
      <c r="N305" s="339" t="str">
        <f t="shared" si="92"/>
        <v/>
      </c>
      <c r="O305" s="340" t="str">
        <f t="shared" si="93"/>
        <v/>
      </c>
      <c r="P305" s="341" t="str">
        <f t="shared" si="94"/>
        <v/>
      </c>
      <c r="Q305" s="342" t="str">
        <f t="shared" si="95"/>
        <v/>
      </c>
      <c r="R305" s="10" t="str">
        <f t="shared" si="109"/>
        <v/>
      </c>
      <c r="S305" s="336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3" t="str">
        <f>IF(E305="","",ProjIncAtBit(F305,J305,C305,M305,AJ305,AK305,AI305))</f>
        <v/>
      </c>
      <c r="X305" s="454" t="str">
        <f>IF(E305="","",ProjAzmAtBit(F305,G305,J305,C305,M305,AJ305,AK305,N305,O305,AI305))</f>
        <v/>
      </c>
      <c r="Y305" s="623"/>
      <c r="Z305" s="625"/>
      <c r="AA305" s="520" t="str">
        <f t="shared" si="106"/>
        <v/>
      </c>
      <c r="AB305" s="521" t="str">
        <f t="shared" si="107"/>
        <v/>
      </c>
      <c r="AC305" s="508"/>
      <c r="AD305" s="513"/>
      <c r="AE305" s="515"/>
      <c r="AI305" s="206" t="str">
        <f>IF(E305="","",ProjRollingMotorOut($Q$13:Q305,$M$13:M305))</f>
        <v/>
      </c>
      <c r="AJ305" s="451">
        <f>IF(OR(E305="",D305=""),0,ProjSlideMetersBetween(E305,D305,$R$13:$R$305,$S$13:$S$305))</f>
        <v>0</v>
      </c>
      <c r="AK305" s="451" t="str">
        <f>IF(U305="","",ProjParseTF(U305))</f>
        <v/>
      </c>
      <c r="AL305" s="218" t="str">
        <f>IF(E305="","",ProjCumN(AL304,E304,F304,G304,E305,F305,G305,FALSE))</f>
        <v/>
      </c>
      <c r="AM305" s="330" t="str">
        <f>IF(E305="","",ProjCumE(AM304,E304,F304,G304,E305,F305,G305,FALSE))</f>
        <v/>
      </c>
      <c r="AN305" s="329" t="str">
        <f t="shared" si="103"/>
        <v/>
      </c>
      <c r="AO305" s="329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7.25" customHeight="1" x14ac:dyDescent="0.3">
      <c r="B306" s="224"/>
      <c r="C306" s="225">
        <f>AVERAGE(C16:C305)</f>
        <v>26.376375545851527</v>
      </c>
      <c r="D306" s="225" cm="1">
        <f t="array" ref="D306">LOOKUP(2,1/(F12:F305&lt;&gt;""),D12:D305)</f>
        <v>3006.7</v>
      </c>
      <c r="E306" s="225" cm="1">
        <f t="array" ref="E306">LOOKUP(2,1/(F12:F305&lt;&gt;""),E12:E305)</f>
        <v>2989.7</v>
      </c>
      <c r="F306" s="225" cm="1">
        <f t="array" ref="F306">LOOKUP(2,1/(F12:F305&lt;&gt;""),F12:F305)</f>
        <v>41.26</v>
      </c>
      <c r="G306" s="225">
        <v>0.59</v>
      </c>
      <c r="H306" s="225" cm="1">
        <f t="array" ref="H306">LOOKUP(2,1/(H12:H305&lt;&gt;""),H12:H305)</f>
        <v>2965.5478130760489</v>
      </c>
      <c r="I306" s="226"/>
      <c r="J306" s="226" cm="1">
        <f t="array" ref="J306">LOOKUP(2,1/(J12:J305&lt;&gt;""),J12:J305)</f>
        <v>1.9784012424240296</v>
      </c>
      <c r="K306" s="226"/>
      <c r="L306" s="226"/>
      <c r="M306" s="226"/>
      <c r="N306" s="227"/>
      <c r="O306" s="228"/>
      <c r="P306" s="226"/>
      <c r="Q306" s="225">
        <f>AVERAGE(Q12:Q304)</f>
        <v>6.3308848198936225</v>
      </c>
      <c r="R306" s="226"/>
      <c r="S306" s="226"/>
      <c r="T306" s="224">
        <f>SUM(T16:T305)</f>
        <v>300.62</v>
      </c>
      <c r="U306" s="224"/>
      <c r="V306" s="224">
        <f>SUM(V16:V305)</f>
        <v>187418.19968106301</v>
      </c>
      <c r="W306" s="229"/>
      <c r="X306" s="229"/>
      <c r="Y306" s="229"/>
      <c r="AB306" s="517">
        <f t="shared" ref="AB306" si="110">IFERROR(IF(E306="","",IF(COUNT($AE$14:$AE$33)=0,"",IF(E306&lt;_xlfn.AGGREGATE(5,6,$AE$14:$AE$33),"",INDEX($AG$15:$AG$33,MATCH(E306,$AE$14:$AE$33,1))))),"")</f>
        <v>0</v>
      </c>
      <c r="AC306" s="516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4"/>
      <c r="C307" s="225"/>
      <c r="D307" s="230" cm="1">
        <f t="array" ref="D307">IF(ISBLANK(D13),D12,LOOKUP(2,1/(D13:D304&lt;&gt;""),D13:D304))</f>
        <v>6168</v>
      </c>
      <c r="E307" s="225"/>
      <c r="F307" s="225"/>
      <c r="G307" s="225"/>
      <c r="H307" s="226"/>
      <c r="I307" s="226"/>
      <c r="J307" s="226"/>
      <c r="K307" s="226"/>
      <c r="L307" s="226"/>
      <c r="M307" s="226"/>
      <c r="N307" s="227"/>
      <c r="O307" s="228"/>
      <c r="P307" s="226"/>
      <c r="Q307" s="226"/>
      <c r="R307" s="226"/>
      <c r="S307" s="226"/>
      <c r="T307" s="224"/>
      <c r="U307" s="231"/>
      <c r="V307" s="229"/>
      <c r="W307" s="231"/>
      <c r="X307" s="231"/>
      <c r="Y307" s="231"/>
      <c r="Z307" s="216"/>
      <c r="AB307" s="216" t="s">
        <v>702</v>
      </c>
      <c r="AC307" s="211" t="str">
        <f>IFERROR(LOOKUP(2,1/(H12:H306&lt;&gt;""),AC12:AC306),"")</f>
        <v/>
      </c>
    </row>
    <row r="308" spans="2:46" ht="15" hidden="1" customHeight="1" x14ac:dyDescent="0.3">
      <c r="T308" s="210"/>
      <c r="U308" s="216"/>
      <c r="V308" s="214"/>
      <c r="W308" s="216"/>
      <c r="X308" s="216"/>
      <c r="Y308" s="216"/>
      <c r="Z308" s="216"/>
      <c r="AB308" s="216"/>
    </row>
    <row r="309" spans="2:46" ht="15" hidden="1" customHeight="1" x14ac:dyDescent="0.3">
      <c r="T309" s="210"/>
      <c r="U309" s="216"/>
      <c r="V309" s="214"/>
      <c r="W309" s="216"/>
      <c r="X309" s="216"/>
      <c r="Y309" s="216"/>
      <c r="Z309" s="216"/>
      <c r="AB309" s="216"/>
    </row>
    <row r="310" spans="2:46" ht="15" hidden="1" customHeight="1" x14ac:dyDescent="0.3">
      <c r="T310" s="210"/>
      <c r="U310" s="210"/>
      <c r="V310" s="214"/>
      <c r="W310" s="216"/>
      <c r="X310" s="216"/>
      <c r="Y310" s="216"/>
      <c r="Z310" s="216"/>
      <c r="AB310" s="216"/>
    </row>
    <row r="311" spans="2:46" ht="15" hidden="1" customHeight="1" x14ac:dyDescent="0.3">
      <c r="T311" s="210"/>
      <c r="U311" s="210"/>
      <c r="V311" s="214"/>
      <c r="W311" s="216"/>
      <c r="X311" s="216"/>
      <c r="Y311" s="216"/>
      <c r="Z311" s="216"/>
      <c r="AB311" s="216"/>
    </row>
    <row r="312" spans="2:46" ht="15" hidden="1" customHeight="1" x14ac:dyDescent="0.3">
      <c r="T312" s="210"/>
      <c r="U312" s="210"/>
      <c r="V312" s="214"/>
      <c r="W312" s="216"/>
      <c r="X312" s="216"/>
      <c r="Y312" s="216"/>
      <c r="Z312" s="216"/>
      <c r="AB312" s="216"/>
    </row>
    <row r="313" spans="2:46" ht="15" hidden="1" customHeight="1" x14ac:dyDescent="0.3">
      <c r="T313" s="214"/>
      <c r="U313" s="214"/>
      <c r="V313" s="214"/>
      <c r="AB313" s="216"/>
    </row>
    <row r="314" spans="2:46" x14ac:dyDescent="0.3">
      <c r="T314" s="211"/>
      <c r="V314" s="211"/>
      <c r="AB314" s="216"/>
    </row>
    <row r="315" spans="2:46" ht="31.2" x14ac:dyDescent="0.3">
      <c r="P315" s="332"/>
      <c r="Q315" s="332"/>
      <c r="R315" s="332"/>
      <c r="S315" s="332"/>
      <c r="T315" s="332"/>
      <c r="U315" s="332"/>
      <c r="V315" s="332"/>
      <c r="W315" s="332"/>
      <c r="X315" s="332"/>
      <c r="Y315" s="332"/>
      <c r="Z315" s="185"/>
      <c r="AB315" s="216"/>
    </row>
    <row r="316" spans="2:46" ht="24.75" customHeight="1" x14ac:dyDescent="0.3">
      <c r="P316" s="333"/>
      <c r="Q316" s="333"/>
      <c r="R316" s="333"/>
      <c r="S316" s="333"/>
      <c r="T316" s="333"/>
      <c r="U316" s="333"/>
      <c r="V316" s="333"/>
      <c r="W316" s="333"/>
      <c r="X316" s="333"/>
      <c r="Y316" s="333"/>
      <c r="Z316" s="219"/>
      <c r="AB316" s="216"/>
    </row>
    <row r="317" spans="2:46" ht="22.5" customHeight="1" x14ac:dyDescent="0.3">
      <c r="P317" s="333"/>
      <c r="Q317" s="333"/>
      <c r="R317" s="333"/>
      <c r="S317" s="333"/>
      <c r="T317" s="333"/>
      <c r="U317" s="333"/>
      <c r="V317" s="333"/>
      <c r="W317" s="333"/>
      <c r="X317" s="333"/>
      <c r="Y317" s="333"/>
      <c r="Z317" s="219"/>
      <c r="AB317" s="216"/>
    </row>
    <row r="318" spans="2:46" ht="22.5" customHeight="1" x14ac:dyDescent="0.3">
      <c r="P318" s="333"/>
      <c r="Q318" s="333"/>
      <c r="R318" s="333"/>
      <c r="S318" s="333"/>
      <c r="T318" s="333"/>
      <c r="U318" s="333"/>
      <c r="V318" s="333"/>
      <c r="W318" s="333"/>
      <c r="X318" s="333"/>
      <c r="Y318" s="333"/>
      <c r="Z318" s="219"/>
      <c r="AB318" s="216"/>
    </row>
    <row r="319" spans="2:46" ht="26.25" customHeight="1" x14ac:dyDescent="0.3">
      <c r="P319" s="333"/>
      <c r="Q319" s="333"/>
      <c r="R319" s="333"/>
      <c r="S319" s="333"/>
      <c r="T319" s="333"/>
      <c r="U319" s="333"/>
      <c r="V319" s="333"/>
      <c r="W319" s="333"/>
      <c r="X319" s="333"/>
      <c r="Y319" s="333"/>
      <c r="Z319" s="220"/>
      <c r="AB319" s="216"/>
    </row>
    <row r="320" spans="2:46" x14ac:dyDescent="0.3">
      <c r="W320" s="209"/>
      <c r="X320" s="209"/>
      <c r="Y320" s="209"/>
      <c r="Z320" s="209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1" customWidth="1"/>
    <col min="7" max="7" width="13.6640625" style="461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2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3"/>
      <c r="B2" s="950" t="s">
        <v>789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2"/>
      <c r="U2" s="464"/>
      <c r="W2" s="465"/>
    </row>
    <row r="3" spans="1:31" ht="12.75" customHeight="1" thickBot="1" x14ac:dyDescent="0.65">
      <c r="A3" s="466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6"/>
    </row>
    <row r="4" spans="1:31" ht="31.8" thickBot="1" x14ac:dyDescent="0.65">
      <c r="A4" s="466"/>
      <c r="B4" s="953" t="s">
        <v>92</v>
      </c>
      <c r="C4" s="954"/>
      <c r="D4" s="955"/>
      <c r="E4" s="468"/>
      <c r="F4" s="469" t="s">
        <v>790</v>
      </c>
      <c r="G4" s="470"/>
      <c r="H4" s="471" t="s">
        <v>791</v>
      </c>
      <c r="I4" s="470"/>
      <c r="J4" s="956" t="s">
        <v>792</v>
      </c>
      <c r="K4" s="957"/>
      <c r="L4" s="958"/>
      <c r="M4" s="472"/>
      <c r="N4" s="472"/>
      <c r="O4" s="472"/>
      <c r="P4" s="472"/>
      <c r="Q4" s="472"/>
      <c r="R4" s="956" t="s">
        <v>793</v>
      </c>
      <c r="S4" s="957"/>
      <c r="T4" s="958"/>
      <c r="U4" s="466"/>
    </row>
    <row r="5" spans="1:31" ht="15.75" customHeight="1" thickBot="1" x14ac:dyDescent="0.35">
      <c r="B5" s="959">
        <f>LOOKUP(2,1/(Slidesheet!D:D&lt;&gt;""),Slidesheet!D:D)</f>
        <v>6168</v>
      </c>
      <c r="C5" s="960"/>
      <c r="D5" s="961"/>
      <c r="E5" s="473"/>
      <c r="F5" s="461" t="s">
        <v>794</v>
      </c>
      <c r="H5" s="461" t="s">
        <v>795</v>
      </c>
      <c r="I5" s="15"/>
      <c r="J5" s="461" t="s">
        <v>796</v>
      </c>
      <c r="K5" s="15"/>
      <c r="L5" s="461" t="s">
        <v>797</v>
      </c>
      <c r="M5" s="15"/>
      <c r="P5" s="474"/>
      <c r="Q5" s="15"/>
      <c r="R5" s="461" t="s">
        <v>796</v>
      </c>
      <c r="T5" s="461" t="s">
        <v>797</v>
      </c>
    </row>
    <row r="6" spans="1:31" ht="38.25" customHeight="1" thickBot="1" x14ac:dyDescent="0.35">
      <c r="A6" s="15"/>
      <c r="B6" s="962"/>
      <c r="C6" s="963"/>
      <c r="D6" s="964"/>
      <c r="E6" s="475"/>
      <c r="F6" s="476" t="s">
        <v>798</v>
      </c>
      <c r="G6" s="476" t="s">
        <v>799</v>
      </c>
      <c r="H6" s="476" t="s">
        <v>800</v>
      </c>
      <c r="I6" s="477"/>
      <c r="J6" s="476" t="s">
        <v>801</v>
      </c>
      <c r="K6" s="477"/>
      <c r="L6" s="476" t="s">
        <v>802</v>
      </c>
      <c r="M6" s="15"/>
      <c r="N6" s="15"/>
      <c r="O6" s="15"/>
      <c r="P6" s="474"/>
      <c r="Q6" s="15"/>
      <c r="R6" s="476" t="s">
        <v>803</v>
      </c>
      <c r="S6" s="460"/>
      <c r="T6" s="476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65" t="s">
        <v>805</v>
      </c>
      <c r="C7" s="966"/>
      <c r="D7" s="967"/>
      <c r="E7" s="478"/>
      <c r="F7" s="479"/>
      <c r="G7" s="480">
        <v>3001.8</v>
      </c>
      <c r="H7" s="481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2"/>
      <c r="J7" s="483" t="str">
        <f>IF(F8="","",F7+F8)</f>
        <v/>
      </c>
      <c r="K7" s="482"/>
      <c r="L7" s="484" t="str">
        <f>IF(J7="","",J7+$B$5)</f>
        <v/>
      </c>
      <c r="M7" s="482"/>
      <c r="N7" s="482"/>
      <c r="O7" s="482"/>
      <c r="P7" s="485">
        <f>O8</f>
        <v>0</v>
      </c>
      <c r="Q7" s="482"/>
      <c r="R7" s="486" t="str">
        <f>IF(P7=0,"",ROUNDDOWN(P7,2))</f>
        <v/>
      </c>
      <c r="S7" s="482"/>
      <c r="T7" s="487" t="str">
        <f>IF(R7="","",R7+$B$5)</f>
        <v/>
      </c>
      <c r="U7" s="477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68"/>
      <c r="C8" s="969"/>
      <c r="D8" s="970"/>
      <c r="E8" s="488"/>
      <c r="F8" s="489"/>
      <c r="G8" s="480">
        <v>3011.4</v>
      </c>
      <c r="H8" s="481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2"/>
      <c r="J8" s="490" t="str">
        <f>IF(F10="","",F9+F10)</f>
        <v/>
      </c>
      <c r="K8" s="482"/>
      <c r="L8" s="491" t="str">
        <f>IF(J8="","",J8+L7)</f>
        <v/>
      </c>
      <c r="M8" s="482"/>
      <c r="N8" s="482"/>
      <c r="O8" s="482">
        <f>N9/2</f>
        <v>0</v>
      </c>
      <c r="P8" s="485">
        <f>O9</f>
        <v>0</v>
      </c>
      <c r="Q8" s="482"/>
      <c r="R8" s="490" t="str">
        <f>IF(P8=0,"",ROUNDUP(P8,2))</f>
        <v/>
      </c>
      <c r="S8" s="482"/>
      <c r="T8" s="491" t="str">
        <f>IF(R8="","",T7+R8)</f>
        <v/>
      </c>
      <c r="U8" s="477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71"/>
      <c r="C9" s="972"/>
      <c r="D9" s="973"/>
      <c r="E9" s="488"/>
      <c r="F9" s="489"/>
      <c r="G9" s="480">
        <v>3021</v>
      </c>
      <c r="H9" s="481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2"/>
      <c r="J9" s="490" t="str">
        <f>IF(F12="","",F11+F12)</f>
        <v/>
      </c>
      <c r="K9" s="482"/>
      <c r="L9" s="491" t="str">
        <f t="shared" ref="L9:L72" si="0">IF(J9="","",J9+L8)</f>
        <v/>
      </c>
      <c r="M9" s="482"/>
      <c r="N9" s="482">
        <f>F7+F8+F9</f>
        <v>0</v>
      </c>
      <c r="O9" s="482">
        <f>N9/2</f>
        <v>0</v>
      </c>
      <c r="P9" s="485">
        <f>O11</f>
        <v>0</v>
      </c>
      <c r="Q9" s="482"/>
      <c r="R9" s="492" t="str">
        <f>IF(P9=0,"",ROUNDDOWN(P9,2))</f>
        <v/>
      </c>
      <c r="S9" s="482"/>
      <c r="T9" s="493" t="str">
        <f>IF(R9="","",T8+R9)</f>
        <v/>
      </c>
      <c r="U9" s="477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4"/>
      <c r="C10" s="495" t="s">
        <v>806</v>
      </c>
      <c r="D10" s="495" t="s">
        <v>807</v>
      </c>
      <c r="F10" s="489"/>
      <c r="G10" s="480">
        <v>3030.55</v>
      </c>
      <c r="H10" s="481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2"/>
      <c r="J10" s="490" t="str">
        <f>IF(F14="","",F13+F14)</f>
        <v/>
      </c>
      <c r="K10" s="482"/>
      <c r="L10" s="491" t="str">
        <f t="shared" si="0"/>
        <v/>
      </c>
      <c r="M10" s="482"/>
      <c r="N10" s="482"/>
      <c r="O10" s="482"/>
      <c r="P10" s="485">
        <f>O12</f>
        <v>0</v>
      </c>
      <c r="Q10" s="482"/>
      <c r="R10" s="490" t="str">
        <f>IF(P10=0,"",ROUNDUP(P10,2))</f>
        <v/>
      </c>
      <c r="S10" s="482"/>
      <c r="T10" s="491" t="str">
        <f>IF(R10="","",T9+R10)</f>
        <v/>
      </c>
      <c r="U10" s="477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42"/>
      <c r="C11" s="944">
        <v>3</v>
      </c>
      <c r="D11" s="946">
        <v>0</v>
      </c>
      <c r="F11" s="489"/>
      <c r="G11" s="480">
        <v>3040.11</v>
      </c>
      <c r="H11" s="481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2"/>
      <c r="J11" s="490" t="str">
        <f>IF(F16="","",F15+F16)</f>
        <v/>
      </c>
      <c r="K11" s="482"/>
      <c r="L11" s="491" t="str">
        <f t="shared" si="0"/>
        <v/>
      </c>
      <c r="M11" s="482"/>
      <c r="N11" s="482"/>
      <c r="O11" s="482">
        <f>N12/2</f>
        <v>0</v>
      </c>
      <c r="P11" s="485">
        <f>O14</f>
        <v>0</v>
      </c>
      <c r="Q11" s="482"/>
      <c r="R11" s="492" t="str">
        <f>IF(P11=0,"",ROUNDDOWN(P11,2))</f>
        <v/>
      </c>
      <c r="S11" s="482"/>
      <c r="T11" s="493" t="str">
        <f t="shared" ref="T11:T74" si="1">IF(R11="","",T10+R11)</f>
        <v/>
      </c>
      <c r="U11" s="477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42"/>
      <c r="C12" s="944"/>
      <c r="D12" s="947"/>
      <c r="F12" s="489"/>
      <c r="G12" s="480">
        <v>3049.66</v>
      </c>
      <c r="H12" s="481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2"/>
      <c r="J12" s="490" t="str">
        <f>IF(F18="","",F17+F18)</f>
        <v/>
      </c>
      <c r="K12" s="482"/>
      <c r="L12" s="491" t="str">
        <f t="shared" si="0"/>
        <v/>
      </c>
      <c r="M12" s="482"/>
      <c r="N12" s="482">
        <f>F10+F11+F12</f>
        <v>0</v>
      </c>
      <c r="O12" s="482">
        <f>N12/2</f>
        <v>0</v>
      </c>
      <c r="P12" s="485">
        <f>O15</f>
        <v>0</v>
      </c>
      <c r="Q12" s="482"/>
      <c r="R12" s="490" t="str">
        <f>IF(P12=0,"",ROUNDUP(P12,2))</f>
        <v/>
      </c>
      <c r="S12" s="482"/>
      <c r="T12" s="491" t="str">
        <f t="shared" si="1"/>
        <v/>
      </c>
      <c r="U12" s="477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42"/>
      <c r="C13" s="944"/>
      <c r="D13" s="947"/>
      <c r="F13" s="489"/>
      <c r="G13" s="480">
        <v>3059.27</v>
      </c>
      <c r="H13" s="481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2"/>
      <c r="J13" s="490" t="str">
        <f>IF(F20="","",F19+F20)</f>
        <v/>
      </c>
      <c r="K13" s="482"/>
      <c r="L13" s="491" t="str">
        <f t="shared" si="0"/>
        <v/>
      </c>
      <c r="M13" s="482"/>
      <c r="N13" s="482"/>
      <c r="O13" s="482"/>
      <c r="P13" s="485">
        <f>O17</f>
        <v>0</v>
      </c>
      <c r="Q13" s="482"/>
      <c r="R13" s="492" t="str">
        <f>IF(P13=0,"",ROUNDDOWN(P13,2))</f>
        <v/>
      </c>
      <c r="S13" s="482"/>
      <c r="T13" s="493" t="str">
        <f t="shared" si="1"/>
        <v/>
      </c>
      <c r="U13" s="477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43"/>
      <c r="C14" s="945"/>
      <c r="D14" s="948"/>
      <c r="E14" s="477"/>
      <c r="F14" s="489"/>
      <c r="G14" s="480">
        <v>3068.82</v>
      </c>
      <c r="H14" s="481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2"/>
      <c r="J14" s="490" t="str">
        <f>IF(F22="","",F21+F22)</f>
        <v/>
      </c>
      <c r="K14" s="482"/>
      <c r="L14" s="491" t="str">
        <f t="shared" si="0"/>
        <v/>
      </c>
      <c r="M14" s="482"/>
      <c r="N14" s="482"/>
      <c r="O14" s="482">
        <f>N15/2</f>
        <v>0</v>
      </c>
      <c r="P14" s="485">
        <f>O18</f>
        <v>0</v>
      </c>
      <c r="Q14" s="482"/>
      <c r="R14" s="490" t="str">
        <f>IF(P14=0,"",ROUNDUP(P14,2))</f>
        <v/>
      </c>
      <c r="S14" s="482"/>
      <c r="T14" s="491" t="str">
        <f t="shared" si="1"/>
        <v/>
      </c>
      <c r="U14" s="477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7"/>
      <c r="C15" s="477"/>
      <c r="D15" s="477"/>
      <c r="E15" s="477"/>
      <c r="F15" s="489"/>
      <c r="G15" s="480">
        <v>3078.41</v>
      </c>
      <c r="H15" s="481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2"/>
      <c r="J15" s="490" t="str">
        <f>IF(F24="","",F23+F24)</f>
        <v/>
      </c>
      <c r="K15" s="482"/>
      <c r="L15" s="491" t="str">
        <f t="shared" si="0"/>
        <v/>
      </c>
      <c r="M15" s="482"/>
      <c r="N15" s="482">
        <f>F13+F14+F15</f>
        <v>0</v>
      </c>
      <c r="O15" s="482">
        <f>N15/2</f>
        <v>0</v>
      </c>
      <c r="P15" s="485">
        <f>O20</f>
        <v>0</v>
      </c>
      <c r="Q15" s="482"/>
      <c r="R15" s="492" t="str">
        <f>IF(P15=0,"",ROUNDDOWN(P15,2))</f>
        <v/>
      </c>
      <c r="S15" s="482"/>
      <c r="T15" s="493" t="str">
        <f t="shared" si="1"/>
        <v/>
      </c>
      <c r="U15" s="477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49"/>
      <c r="C16" s="949"/>
      <c r="D16" s="949"/>
      <c r="E16" s="477"/>
      <c r="F16" s="489"/>
      <c r="G16" s="480">
        <v>3087.98</v>
      </c>
      <c r="H16" s="481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2"/>
      <c r="J16" s="490" t="str">
        <f>IF(F26="","",F25+F26)</f>
        <v/>
      </c>
      <c r="K16" s="482"/>
      <c r="L16" s="491" t="str">
        <f t="shared" si="0"/>
        <v/>
      </c>
      <c r="M16" s="482"/>
      <c r="N16" s="482"/>
      <c r="O16" s="482"/>
      <c r="P16" s="485">
        <f>O21</f>
        <v>0</v>
      </c>
      <c r="Q16" s="482"/>
      <c r="R16" s="490" t="str">
        <f>IF(P16=0,"",ROUNDUP(P16,2))</f>
        <v/>
      </c>
      <c r="S16" s="482"/>
      <c r="T16" s="491" t="str">
        <f t="shared" si="1"/>
        <v/>
      </c>
      <c r="U16" s="477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49"/>
      <c r="C17" s="949"/>
      <c r="D17" s="949"/>
      <c r="E17" s="477"/>
      <c r="F17" s="489"/>
      <c r="G17" s="480">
        <v>3097.6</v>
      </c>
      <c r="H17" s="481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2"/>
      <c r="J17" s="490" t="str">
        <f>IF(F28="","",F27+F28)</f>
        <v/>
      </c>
      <c r="K17" s="482"/>
      <c r="L17" s="491" t="str">
        <f t="shared" si="0"/>
        <v/>
      </c>
      <c r="M17" s="482"/>
      <c r="N17" s="482"/>
      <c r="O17" s="482">
        <f>N18/2</f>
        <v>0</v>
      </c>
      <c r="P17" s="485">
        <f>O23</f>
        <v>0</v>
      </c>
      <c r="Q17" s="482"/>
      <c r="R17" s="492" t="str">
        <f>IF(P17=0,"",ROUNDDOWN(P17,2))</f>
        <v/>
      </c>
      <c r="S17" s="482"/>
      <c r="T17" s="493" t="str">
        <f t="shared" si="1"/>
        <v/>
      </c>
      <c r="U17" s="477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49"/>
      <c r="C18" s="949"/>
      <c r="D18" s="949"/>
      <c r="E18" s="477"/>
      <c r="F18" s="489"/>
      <c r="G18" s="480">
        <v>3107.21</v>
      </c>
      <c r="H18" s="481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2"/>
      <c r="J18" s="490" t="str">
        <f>IF(F30="","",F29+F30)</f>
        <v/>
      </c>
      <c r="K18" s="482"/>
      <c r="L18" s="491" t="str">
        <f t="shared" si="0"/>
        <v/>
      </c>
      <c r="M18" s="482"/>
      <c r="N18" s="482">
        <f>F16+F17+F18</f>
        <v>0</v>
      </c>
      <c r="O18" s="482">
        <f>N18/2</f>
        <v>0</v>
      </c>
      <c r="P18" s="485">
        <f>O24</f>
        <v>0</v>
      </c>
      <c r="Q18" s="482"/>
      <c r="R18" s="490" t="str">
        <f>IF(P18=0,"",ROUNDUP(P18,2))</f>
        <v/>
      </c>
      <c r="S18" s="482"/>
      <c r="T18" s="491" t="str">
        <f t="shared" si="1"/>
        <v/>
      </c>
      <c r="U18" s="477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49"/>
      <c r="C19" s="949"/>
      <c r="D19" s="949"/>
      <c r="E19" s="477"/>
      <c r="F19" s="489"/>
      <c r="G19" s="480">
        <v>3116.82</v>
      </c>
      <c r="H19" s="481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2"/>
      <c r="J19" s="490" t="str">
        <f>IF(F32="","",F31+F32)</f>
        <v/>
      </c>
      <c r="K19" s="482"/>
      <c r="L19" s="491" t="str">
        <f t="shared" si="0"/>
        <v/>
      </c>
      <c r="M19" s="482"/>
      <c r="N19" s="482"/>
      <c r="O19" s="482"/>
      <c r="P19" s="485">
        <f>O26</f>
        <v>0</v>
      </c>
      <c r="Q19" s="482"/>
      <c r="R19" s="492" t="str">
        <f>IF(P19=0,"",ROUNDDOWN(P19,2))</f>
        <v/>
      </c>
      <c r="S19" s="482"/>
      <c r="T19" s="493" t="str">
        <f t="shared" si="1"/>
        <v/>
      </c>
      <c r="U19" s="477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7"/>
      <c r="C20" s="477"/>
      <c r="D20" s="477"/>
      <c r="E20" s="477"/>
      <c r="F20" s="489"/>
      <c r="G20" s="480">
        <v>3126.42</v>
      </c>
      <c r="H20" s="481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2"/>
      <c r="J20" s="490" t="str">
        <f>IF(F34="","",F33+F34)</f>
        <v/>
      </c>
      <c r="K20" s="482"/>
      <c r="L20" s="491" t="str">
        <f t="shared" si="0"/>
        <v/>
      </c>
      <c r="M20" s="482"/>
      <c r="N20" s="482"/>
      <c r="O20" s="482">
        <f>N21/2</f>
        <v>0</v>
      </c>
      <c r="P20" s="485">
        <f>O27</f>
        <v>0</v>
      </c>
      <c r="Q20" s="482"/>
      <c r="R20" s="490" t="str">
        <f>IF(P20=0,"",ROUNDUP(P20,2))</f>
        <v/>
      </c>
      <c r="S20" s="482"/>
      <c r="T20" s="491" t="str">
        <f t="shared" si="1"/>
        <v/>
      </c>
      <c r="U20" s="477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7"/>
      <c r="C21" s="477"/>
      <c r="D21" s="477"/>
      <c r="E21" s="477"/>
      <c r="F21" s="489"/>
      <c r="G21" s="480">
        <v>3135.97</v>
      </c>
      <c r="H21" s="481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2"/>
      <c r="J21" s="490" t="str">
        <f>IF(F36="","",F35+F36)</f>
        <v/>
      </c>
      <c r="K21" s="482"/>
      <c r="L21" s="491" t="str">
        <f t="shared" si="0"/>
        <v/>
      </c>
      <c r="M21" s="482"/>
      <c r="N21" s="482">
        <f>F19+F20+F21</f>
        <v>0</v>
      </c>
      <c r="O21" s="482">
        <f>N21/2</f>
        <v>0</v>
      </c>
      <c r="P21" s="485">
        <f>O29</f>
        <v>0</v>
      </c>
      <c r="Q21" s="482"/>
      <c r="R21" s="492" t="str">
        <f>IF(P21=0,"",ROUNDDOWN(P21,2))</f>
        <v/>
      </c>
      <c r="S21" s="482"/>
      <c r="T21" s="493" t="str">
        <f t="shared" si="1"/>
        <v/>
      </c>
      <c r="U21" s="477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7"/>
      <c r="C22" s="477"/>
      <c r="D22" s="477"/>
      <c r="E22" s="477"/>
      <c r="F22" s="489"/>
      <c r="G22" s="480">
        <v>3145.61</v>
      </c>
      <c r="H22" s="481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2"/>
      <c r="J22" s="490" t="str">
        <f>IF(F38="","",F37+F38)</f>
        <v/>
      </c>
      <c r="K22" s="482"/>
      <c r="L22" s="491" t="str">
        <f t="shared" si="0"/>
        <v/>
      </c>
      <c r="M22" s="482"/>
      <c r="N22" s="482"/>
      <c r="O22" s="482"/>
      <c r="P22" s="485">
        <f>O30</f>
        <v>0</v>
      </c>
      <c r="Q22" s="482"/>
      <c r="R22" s="490" t="str">
        <f>IF(P22=0,"",ROUNDUP(P22,2))</f>
        <v/>
      </c>
      <c r="S22" s="482"/>
      <c r="T22" s="491" t="str">
        <f t="shared" si="1"/>
        <v/>
      </c>
      <c r="U22" s="477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7"/>
      <c r="C23" s="477"/>
      <c r="D23" s="477"/>
      <c r="E23" s="477"/>
      <c r="F23" s="489"/>
      <c r="G23" s="480">
        <v>3155.21</v>
      </c>
      <c r="H23" s="481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2"/>
      <c r="J23" s="490" t="str">
        <f>IF(F40="","",F39+F40)</f>
        <v/>
      </c>
      <c r="K23" s="482"/>
      <c r="L23" s="491" t="str">
        <f t="shared" si="0"/>
        <v/>
      </c>
      <c r="M23" s="482"/>
      <c r="N23" s="482"/>
      <c r="O23" s="482">
        <f>N24/2</f>
        <v>0</v>
      </c>
      <c r="P23" s="485">
        <f>O32</f>
        <v>0</v>
      </c>
      <c r="Q23" s="482"/>
      <c r="R23" s="492" t="str">
        <f>IF(P23=0,"",ROUNDDOWN(P23,2))</f>
        <v/>
      </c>
      <c r="S23" s="482"/>
      <c r="T23" s="493" t="str">
        <f t="shared" si="1"/>
        <v/>
      </c>
      <c r="U23" s="477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7"/>
      <c r="C24" s="477"/>
      <c r="D24" s="477"/>
      <c r="E24" s="477"/>
      <c r="F24" s="489"/>
      <c r="G24" s="480">
        <v>3164.74</v>
      </c>
      <c r="H24" s="481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2"/>
      <c r="J24" s="490" t="str">
        <f>IF(F42="","",F41+F42)</f>
        <v/>
      </c>
      <c r="K24" s="482"/>
      <c r="L24" s="491" t="str">
        <f t="shared" si="0"/>
        <v/>
      </c>
      <c r="M24" s="482"/>
      <c r="N24" s="482">
        <f>F22+F23+F24</f>
        <v>0</v>
      </c>
      <c r="O24" s="482">
        <f>N24/2</f>
        <v>0</v>
      </c>
      <c r="P24" s="485">
        <f>O33</f>
        <v>0</v>
      </c>
      <c r="Q24" s="482"/>
      <c r="R24" s="490" t="str">
        <f>IF(P24=0,"",ROUNDUP(P24,2))</f>
        <v/>
      </c>
      <c r="S24" s="482"/>
      <c r="T24" s="491" t="str">
        <f t="shared" si="1"/>
        <v/>
      </c>
      <c r="U24" s="477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7"/>
      <c r="C25" s="477"/>
      <c r="D25" s="477"/>
      <c r="E25" s="477"/>
      <c r="F25" s="489"/>
      <c r="G25" s="480">
        <v>3174.11</v>
      </c>
      <c r="H25" s="481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2"/>
      <c r="J25" s="490" t="str">
        <f>IF(F44="","",F43+F44)</f>
        <v/>
      </c>
      <c r="K25" s="482"/>
      <c r="L25" s="491" t="str">
        <f t="shared" si="0"/>
        <v/>
      </c>
      <c r="M25" s="482"/>
      <c r="N25" s="482"/>
      <c r="O25" s="482"/>
      <c r="P25" s="485">
        <f>O35</f>
        <v>0</v>
      </c>
      <c r="Q25" s="482"/>
      <c r="R25" s="492" t="str">
        <f>IF(P25=0,"",ROUNDDOWN(P25,2))</f>
        <v/>
      </c>
      <c r="S25" s="482"/>
      <c r="T25" s="493" t="str">
        <f t="shared" si="1"/>
        <v/>
      </c>
      <c r="U25" s="477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7"/>
      <c r="C26" s="477"/>
      <c r="D26" s="477"/>
      <c r="E26" s="477"/>
      <c r="F26" s="489"/>
      <c r="G26" s="480">
        <v>3183.49</v>
      </c>
      <c r="H26" s="481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2"/>
      <c r="J26" s="490" t="str">
        <f>IF(F46="","",F45+F46)</f>
        <v/>
      </c>
      <c r="K26" s="482"/>
      <c r="L26" s="491" t="str">
        <f t="shared" si="0"/>
        <v/>
      </c>
      <c r="M26" s="482"/>
      <c r="N26" s="482"/>
      <c r="O26" s="482">
        <f>N27/2</f>
        <v>0</v>
      </c>
      <c r="P26" s="485">
        <f>O36</f>
        <v>0</v>
      </c>
      <c r="Q26" s="482"/>
      <c r="R26" s="490" t="str">
        <f>IF(P26=0,"",ROUNDUP(P26,2))</f>
        <v/>
      </c>
      <c r="S26" s="482"/>
      <c r="T26" s="491" t="str">
        <f t="shared" si="1"/>
        <v/>
      </c>
      <c r="U26" s="477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7"/>
      <c r="C27" s="477"/>
      <c r="D27" s="477"/>
      <c r="E27" s="477"/>
      <c r="F27" s="489"/>
      <c r="G27" s="480">
        <v>3192.85</v>
      </c>
      <c r="H27" s="481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2"/>
      <c r="J27" s="490" t="str">
        <f>IF(F48="","",F47+F48)</f>
        <v/>
      </c>
      <c r="K27" s="482"/>
      <c r="L27" s="491" t="str">
        <f t="shared" si="0"/>
        <v/>
      </c>
      <c r="M27" s="482"/>
      <c r="N27" s="482">
        <f>F25+F26+F27</f>
        <v>0</v>
      </c>
      <c r="O27" s="482">
        <f>N27/2</f>
        <v>0</v>
      </c>
      <c r="P27" s="485">
        <f>O38</f>
        <v>0</v>
      </c>
      <c r="Q27" s="482"/>
      <c r="R27" s="492" t="str">
        <f>IF(P27=0,"",ROUNDDOWN(P27,2))</f>
        <v/>
      </c>
      <c r="S27" s="482"/>
      <c r="T27" s="493" t="str">
        <f t="shared" si="1"/>
        <v/>
      </c>
      <c r="U27" s="477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7"/>
      <c r="C28" s="477"/>
      <c r="D28" s="477"/>
      <c r="E28" s="477"/>
      <c r="F28" s="489"/>
      <c r="G28" s="480">
        <v>3202.22</v>
      </c>
      <c r="H28" s="481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2"/>
      <c r="J28" s="490" t="str">
        <f>IF(F50="","",F49+F50)</f>
        <v/>
      </c>
      <c r="K28" s="482"/>
      <c r="L28" s="491" t="str">
        <f t="shared" si="0"/>
        <v/>
      </c>
      <c r="M28" s="482"/>
      <c r="N28" s="482"/>
      <c r="O28" s="482"/>
      <c r="P28" s="485">
        <f>O39</f>
        <v>0</v>
      </c>
      <c r="Q28" s="482"/>
      <c r="R28" s="490" t="str">
        <f>IF(P28=0,"",ROUNDUP(P28,2))</f>
        <v/>
      </c>
      <c r="S28" s="482"/>
      <c r="T28" s="491" t="str">
        <f t="shared" si="1"/>
        <v/>
      </c>
      <c r="U28" s="477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7"/>
      <c r="C29" s="477"/>
      <c r="D29" s="477"/>
      <c r="E29" s="477"/>
      <c r="F29" s="489"/>
      <c r="G29" s="480">
        <v>3211.55</v>
      </c>
      <c r="H29" s="481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2"/>
      <c r="J29" s="490" t="str">
        <f>IF(F52="","",F51+F52)</f>
        <v/>
      </c>
      <c r="K29" s="482"/>
      <c r="L29" s="491" t="str">
        <f t="shared" si="0"/>
        <v/>
      </c>
      <c r="M29" s="482"/>
      <c r="N29" s="482"/>
      <c r="O29" s="482">
        <f>N30/2</f>
        <v>0</v>
      </c>
      <c r="P29" s="485">
        <f>O41</f>
        <v>0</v>
      </c>
      <c r="Q29" s="482"/>
      <c r="R29" s="492" t="str">
        <f>IF(P29=0,"",ROUNDDOWN(P29,2))</f>
        <v/>
      </c>
      <c r="S29" s="482"/>
      <c r="T29" s="493" t="str">
        <f t="shared" si="1"/>
        <v/>
      </c>
      <c r="U29" s="477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7"/>
      <c r="C30" s="477"/>
      <c r="D30" s="477"/>
      <c r="E30" s="477"/>
      <c r="F30" s="489"/>
      <c r="G30" s="480">
        <v>3220.88</v>
      </c>
      <c r="H30" s="481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2"/>
      <c r="J30" s="490" t="str">
        <f>IF(F54="","",F53+F54)</f>
        <v/>
      </c>
      <c r="K30" s="482"/>
      <c r="L30" s="491" t="str">
        <f t="shared" si="0"/>
        <v/>
      </c>
      <c r="M30" s="482"/>
      <c r="N30" s="482">
        <f>F28+F29+F30</f>
        <v>0</v>
      </c>
      <c r="O30" s="482">
        <f>N30/2</f>
        <v>0</v>
      </c>
      <c r="P30" s="485">
        <f>O42</f>
        <v>0</v>
      </c>
      <c r="Q30" s="482"/>
      <c r="R30" s="490" t="str">
        <f>IF(P30=0,"",ROUNDUP(P30,2))</f>
        <v/>
      </c>
      <c r="S30" s="482"/>
      <c r="T30" s="491" t="str">
        <f t="shared" si="1"/>
        <v/>
      </c>
      <c r="U30" s="477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7"/>
      <c r="C31" s="477"/>
      <c r="D31" s="477"/>
      <c r="E31" s="477"/>
      <c r="F31" s="489"/>
      <c r="G31" s="480">
        <v>3230.22</v>
      </c>
      <c r="H31" s="481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2"/>
      <c r="J31" s="490" t="str">
        <f>IF(F56="","",F55+F56)</f>
        <v/>
      </c>
      <c r="K31" s="482"/>
      <c r="L31" s="491" t="str">
        <f t="shared" si="0"/>
        <v/>
      </c>
      <c r="M31" s="482"/>
      <c r="N31" s="482"/>
      <c r="O31" s="482"/>
      <c r="P31" s="485">
        <f>O44</f>
        <v>0</v>
      </c>
      <c r="Q31" s="482"/>
      <c r="R31" s="492" t="str">
        <f>IF(P31=0,"",ROUNDDOWN(P31,2))</f>
        <v/>
      </c>
      <c r="S31" s="482"/>
      <c r="T31" s="493" t="str">
        <f t="shared" si="1"/>
        <v/>
      </c>
      <c r="U31" s="477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7"/>
      <c r="C32" s="477"/>
      <c r="D32" s="477"/>
      <c r="E32" s="477"/>
      <c r="F32" s="489"/>
      <c r="G32" s="480">
        <v>3239.56</v>
      </c>
      <c r="H32" s="481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2"/>
      <c r="J32" s="490" t="str">
        <f>IF(F58="","",F57+F58)</f>
        <v/>
      </c>
      <c r="K32" s="482"/>
      <c r="L32" s="491" t="str">
        <f t="shared" si="0"/>
        <v/>
      </c>
      <c r="M32" s="482"/>
      <c r="N32" s="482"/>
      <c r="O32" s="482">
        <f>N33/2</f>
        <v>0</v>
      </c>
      <c r="P32" s="485">
        <f>O45</f>
        <v>0</v>
      </c>
      <c r="Q32" s="482"/>
      <c r="R32" s="490" t="str">
        <f>IF(P32=0,"",ROUNDUP(P32,2))</f>
        <v/>
      </c>
      <c r="S32" s="482"/>
      <c r="T32" s="491" t="str">
        <f t="shared" si="1"/>
        <v/>
      </c>
      <c r="U32" s="477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7"/>
      <c r="C33" s="477"/>
      <c r="D33" s="477"/>
      <c r="E33" s="477"/>
      <c r="F33" s="489"/>
      <c r="G33" s="480">
        <v>3248.87</v>
      </c>
      <c r="H33" s="481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2"/>
      <c r="J33" s="490" t="str">
        <f>IF(F60="","",F59+F60)</f>
        <v/>
      </c>
      <c r="K33" s="482"/>
      <c r="L33" s="491" t="str">
        <f t="shared" si="0"/>
        <v/>
      </c>
      <c r="M33" s="482"/>
      <c r="N33" s="482">
        <f>F31+F32+F33</f>
        <v>0</v>
      </c>
      <c r="O33" s="482">
        <f>N33/2</f>
        <v>0</v>
      </c>
      <c r="P33" s="485">
        <f>O47</f>
        <v>0</v>
      </c>
      <c r="Q33" s="482"/>
      <c r="R33" s="492" t="str">
        <f>IF(P33=0,"",ROUNDDOWN(P33,2))</f>
        <v/>
      </c>
      <c r="S33" s="482"/>
      <c r="T33" s="493" t="str">
        <f t="shared" si="1"/>
        <v/>
      </c>
      <c r="U33" s="477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7"/>
      <c r="C34" s="477"/>
      <c r="D34" s="477"/>
      <c r="E34" s="477"/>
      <c r="F34" s="489"/>
      <c r="G34" s="480" t="str">
        <f t="shared" ref="G34:G97" ca="1" si="2">IF(OR(H34="", H34=H33), "", H34-H33)</f>
        <v/>
      </c>
      <c r="H34" s="481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2"/>
      <c r="J34" s="490" t="str">
        <f>IF(F62="","",F61+F62)</f>
        <v/>
      </c>
      <c r="K34" s="482"/>
      <c r="L34" s="491" t="str">
        <f t="shared" si="0"/>
        <v/>
      </c>
      <c r="M34" s="482"/>
      <c r="N34" s="482"/>
      <c r="O34" s="482"/>
      <c r="P34" s="485">
        <f>O48</f>
        <v>0</v>
      </c>
      <c r="Q34" s="482"/>
      <c r="R34" s="490" t="str">
        <f>IF(P34=0,"",ROUNDUP(P34,2))</f>
        <v/>
      </c>
      <c r="S34" s="482"/>
      <c r="T34" s="491" t="str">
        <f t="shared" si="1"/>
        <v/>
      </c>
      <c r="U34" s="477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7"/>
      <c r="C35" s="477"/>
      <c r="D35" s="477"/>
      <c r="E35" s="477"/>
      <c r="F35" s="489"/>
      <c r="G35" s="480" t="str">
        <f t="shared" ca="1" si="2"/>
        <v/>
      </c>
      <c r="H35" s="481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2"/>
      <c r="J35" s="490" t="str">
        <f>IF(F64="","",F63+F64)</f>
        <v/>
      </c>
      <c r="K35" s="482"/>
      <c r="L35" s="491" t="str">
        <f t="shared" si="0"/>
        <v/>
      </c>
      <c r="M35" s="482"/>
      <c r="N35" s="482"/>
      <c r="O35" s="482">
        <f>N36/2</f>
        <v>0</v>
      </c>
      <c r="P35" s="485">
        <f>O50</f>
        <v>0</v>
      </c>
      <c r="Q35" s="482"/>
      <c r="R35" s="492" t="str">
        <f>IF(P35=0,"",ROUNDDOWN(P35,2))</f>
        <v/>
      </c>
      <c r="S35" s="482"/>
      <c r="T35" s="493" t="str">
        <f t="shared" si="1"/>
        <v/>
      </c>
      <c r="U35" s="477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7"/>
      <c r="C36" s="477"/>
      <c r="D36" s="477"/>
      <c r="E36" s="477"/>
      <c r="F36" s="489"/>
      <c r="G36" s="480" t="str">
        <f t="shared" ca="1" si="2"/>
        <v/>
      </c>
      <c r="H36" s="481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2"/>
      <c r="J36" s="490" t="str">
        <f>IF(F66="","",F65+F66)</f>
        <v/>
      </c>
      <c r="K36" s="482"/>
      <c r="L36" s="491" t="str">
        <f t="shared" si="0"/>
        <v/>
      </c>
      <c r="M36" s="482"/>
      <c r="N36" s="482">
        <f>F34+F35+F36</f>
        <v>0</v>
      </c>
      <c r="O36" s="482">
        <f>N36/2</f>
        <v>0</v>
      </c>
      <c r="P36" s="485">
        <f>O51</f>
        <v>0</v>
      </c>
      <c r="Q36" s="482"/>
      <c r="R36" s="490" t="str">
        <f>IF(P36=0,"",ROUNDUP(P36,2))</f>
        <v/>
      </c>
      <c r="S36" s="482"/>
      <c r="T36" s="491" t="str">
        <f t="shared" si="1"/>
        <v/>
      </c>
      <c r="U36" s="477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7"/>
      <c r="C37" s="477"/>
      <c r="D37" s="477"/>
      <c r="E37" s="477"/>
      <c r="F37" s="489"/>
      <c r="G37" s="480" t="str">
        <f t="shared" ca="1" si="2"/>
        <v/>
      </c>
      <c r="H37" s="481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2"/>
      <c r="J37" s="490" t="str">
        <f>IF(F68="","",F67+F68)</f>
        <v/>
      </c>
      <c r="K37" s="482"/>
      <c r="L37" s="491" t="str">
        <f t="shared" si="0"/>
        <v/>
      </c>
      <c r="M37" s="482"/>
      <c r="N37" s="482"/>
      <c r="O37" s="482"/>
      <c r="P37" s="485">
        <f>O53</f>
        <v>0</v>
      </c>
      <c r="Q37" s="482"/>
      <c r="R37" s="492" t="str">
        <f>IF(P37=0,"",ROUNDDOWN(P37,2))</f>
        <v/>
      </c>
      <c r="S37" s="482"/>
      <c r="T37" s="493" t="str">
        <f t="shared" si="1"/>
        <v/>
      </c>
      <c r="U37" s="477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7"/>
      <c r="C38" s="477"/>
      <c r="D38" s="477"/>
      <c r="E38" s="477"/>
      <c r="F38" s="489"/>
      <c r="G38" s="480" t="str">
        <f t="shared" ca="1" si="2"/>
        <v/>
      </c>
      <c r="H38" s="481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2"/>
      <c r="J38" s="490" t="str">
        <f>IF(F70="","",F69+F70)</f>
        <v/>
      </c>
      <c r="K38" s="482"/>
      <c r="L38" s="491" t="str">
        <f t="shared" si="0"/>
        <v/>
      </c>
      <c r="M38" s="482"/>
      <c r="N38" s="482"/>
      <c r="O38" s="482">
        <f>N39/2</f>
        <v>0</v>
      </c>
      <c r="P38" s="485">
        <f>O54</f>
        <v>0</v>
      </c>
      <c r="Q38" s="482"/>
      <c r="R38" s="490" t="str">
        <f>IF(P38=0,"",ROUNDUP(P38,2))</f>
        <v/>
      </c>
      <c r="S38" s="482"/>
      <c r="T38" s="491" t="str">
        <f t="shared" si="1"/>
        <v/>
      </c>
      <c r="U38" s="477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7"/>
      <c r="C39" s="477"/>
      <c r="D39" s="477"/>
      <c r="E39" s="477"/>
      <c r="F39" s="489"/>
      <c r="G39" s="480" t="str">
        <f t="shared" ca="1" si="2"/>
        <v/>
      </c>
      <c r="H39" s="481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2"/>
      <c r="J39" s="490" t="str">
        <f>IF(F72="","",F71+F72)</f>
        <v/>
      </c>
      <c r="K39" s="482"/>
      <c r="L39" s="491" t="str">
        <f t="shared" si="0"/>
        <v/>
      </c>
      <c r="M39" s="482"/>
      <c r="N39" s="482">
        <f>F37+F38+F39</f>
        <v>0</v>
      </c>
      <c r="O39" s="482">
        <f>N39/2</f>
        <v>0</v>
      </c>
      <c r="P39" s="485">
        <f>O56</f>
        <v>0</v>
      </c>
      <c r="Q39" s="482"/>
      <c r="R39" s="492" t="str">
        <f>IF(P39=0,"",ROUNDDOWN(P39,2))</f>
        <v/>
      </c>
      <c r="S39" s="482"/>
      <c r="T39" s="493" t="str">
        <f t="shared" si="1"/>
        <v/>
      </c>
      <c r="U39" s="477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7"/>
      <c r="C40" s="477"/>
      <c r="D40" s="477"/>
      <c r="E40" s="477"/>
      <c r="F40" s="489"/>
      <c r="G40" s="480" t="str">
        <f t="shared" ca="1" si="2"/>
        <v/>
      </c>
      <c r="H40" s="481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2"/>
      <c r="J40" s="490" t="str">
        <f>IF(F74="","",F73+F74)</f>
        <v/>
      </c>
      <c r="K40" s="482"/>
      <c r="L40" s="491" t="str">
        <f t="shared" si="0"/>
        <v/>
      </c>
      <c r="M40" s="482"/>
      <c r="N40" s="482"/>
      <c r="O40" s="482"/>
      <c r="P40" s="485">
        <f>O57</f>
        <v>0</v>
      </c>
      <c r="Q40" s="482"/>
      <c r="R40" s="490" t="str">
        <f>IF(P40=0,"",ROUNDUP(P40,2))</f>
        <v/>
      </c>
      <c r="S40" s="482"/>
      <c r="T40" s="491" t="str">
        <f t="shared" si="1"/>
        <v/>
      </c>
      <c r="U40" s="477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7"/>
      <c r="C41" s="477"/>
      <c r="D41" s="477"/>
      <c r="E41" s="477"/>
      <c r="F41" s="489"/>
      <c r="G41" s="480" t="str">
        <f t="shared" ca="1" si="2"/>
        <v/>
      </c>
      <c r="H41" s="481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2"/>
      <c r="J41" s="490" t="str">
        <f>IF(F76="","",F75+F76)</f>
        <v/>
      </c>
      <c r="K41" s="482"/>
      <c r="L41" s="491" t="str">
        <f t="shared" si="0"/>
        <v/>
      </c>
      <c r="M41" s="482"/>
      <c r="N41" s="482"/>
      <c r="O41" s="482">
        <f>N42/2</f>
        <v>0</v>
      </c>
      <c r="P41" s="485">
        <f>O59</f>
        <v>0</v>
      </c>
      <c r="Q41" s="482"/>
      <c r="R41" s="492" t="str">
        <f>IF(P41=0,"",ROUNDDOWN(P41,2))</f>
        <v/>
      </c>
      <c r="S41" s="482"/>
      <c r="T41" s="493" t="str">
        <f t="shared" si="1"/>
        <v/>
      </c>
      <c r="U41" s="477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7"/>
      <c r="C42" s="477"/>
      <c r="D42" s="477"/>
      <c r="E42" s="477"/>
      <c r="F42" s="489"/>
      <c r="G42" s="480" t="str">
        <f t="shared" ca="1" si="2"/>
        <v/>
      </c>
      <c r="H42" s="481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2"/>
      <c r="J42" s="490" t="str">
        <f>IF(F78="","",F77+F78)</f>
        <v/>
      </c>
      <c r="K42" s="482"/>
      <c r="L42" s="491" t="str">
        <f t="shared" si="0"/>
        <v/>
      </c>
      <c r="M42" s="482"/>
      <c r="N42" s="482">
        <f>F40+F41+F42</f>
        <v>0</v>
      </c>
      <c r="O42" s="482">
        <f>N42/2</f>
        <v>0</v>
      </c>
      <c r="P42" s="485">
        <f>O60</f>
        <v>0</v>
      </c>
      <c r="Q42" s="482"/>
      <c r="R42" s="490" t="str">
        <f>IF(P42=0,"",ROUNDUP(P42,2))</f>
        <v/>
      </c>
      <c r="S42" s="482"/>
      <c r="T42" s="491" t="str">
        <f t="shared" si="1"/>
        <v/>
      </c>
      <c r="U42" s="477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7"/>
      <c r="C43" s="477"/>
      <c r="D43" s="477"/>
      <c r="E43" s="477"/>
      <c r="F43" s="489"/>
      <c r="G43" s="480" t="str">
        <f t="shared" ca="1" si="2"/>
        <v/>
      </c>
      <c r="H43" s="481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2"/>
      <c r="J43" s="490" t="str">
        <f>IF(F80="","",F79+F80)</f>
        <v/>
      </c>
      <c r="K43" s="482"/>
      <c r="L43" s="491" t="str">
        <f t="shared" si="0"/>
        <v/>
      </c>
      <c r="M43" s="482"/>
      <c r="N43" s="482"/>
      <c r="O43" s="482"/>
      <c r="P43" s="485">
        <f>O62</f>
        <v>0</v>
      </c>
      <c r="Q43" s="482"/>
      <c r="R43" s="492" t="str">
        <f>IF(P43=0,"",ROUNDDOWN(P43,2))</f>
        <v/>
      </c>
      <c r="S43" s="482"/>
      <c r="T43" s="493" t="str">
        <f t="shared" si="1"/>
        <v/>
      </c>
      <c r="U43" s="477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7"/>
      <c r="C44" s="477"/>
      <c r="D44" s="477"/>
      <c r="E44" s="477"/>
      <c r="F44" s="489"/>
      <c r="G44" s="480" t="str">
        <f t="shared" ca="1" si="2"/>
        <v/>
      </c>
      <c r="H44" s="481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2"/>
      <c r="J44" s="490" t="str">
        <f>IF(F82="","",F81+F82)</f>
        <v/>
      </c>
      <c r="K44" s="482"/>
      <c r="L44" s="491" t="str">
        <f t="shared" si="0"/>
        <v/>
      </c>
      <c r="M44" s="482"/>
      <c r="N44" s="482"/>
      <c r="O44" s="482">
        <f>N45/2</f>
        <v>0</v>
      </c>
      <c r="P44" s="485">
        <f>O63</f>
        <v>0</v>
      </c>
      <c r="Q44" s="482"/>
      <c r="R44" s="490" t="str">
        <f>IF(P44=0,"",ROUNDUP(P44,2))</f>
        <v/>
      </c>
      <c r="S44" s="482"/>
      <c r="T44" s="491" t="str">
        <f t="shared" si="1"/>
        <v/>
      </c>
      <c r="U44" s="477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7"/>
      <c r="C45" s="477"/>
      <c r="D45" s="477"/>
      <c r="E45" s="477"/>
      <c r="F45" s="489"/>
      <c r="G45" s="480" t="str">
        <f t="shared" ca="1" si="2"/>
        <v/>
      </c>
      <c r="H45" s="481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2"/>
      <c r="J45" s="490" t="str">
        <f>IF(F84="","",F83+F84)</f>
        <v/>
      </c>
      <c r="K45" s="482"/>
      <c r="L45" s="491" t="str">
        <f t="shared" si="0"/>
        <v/>
      </c>
      <c r="M45" s="482"/>
      <c r="N45" s="482">
        <f>F43+F44+F45</f>
        <v>0</v>
      </c>
      <c r="O45" s="482">
        <f>N45/2</f>
        <v>0</v>
      </c>
      <c r="P45" s="485">
        <f>O65</f>
        <v>0</v>
      </c>
      <c r="Q45" s="482"/>
      <c r="R45" s="492" t="str">
        <f>IF(P45=0,"",ROUNDDOWN(P45,2))</f>
        <v/>
      </c>
      <c r="S45" s="482"/>
      <c r="T45" s="493" t="str">
        <f t="shared" si="1"/>
        <v/>
      </c>
      <c r="U45" s="477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7"/>
      <c r="C46" s="477"/>
      <c r="D46" s="477"/>
      <c r="E46" s="477"/>
      <c r="F46" s="489"/>
      <c r="G46" s="480" t="str">
        <f t="shared" ca="1" si="2"/>
        <v/>
      </c>
      <c r="H46" s="481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2"/>
      <c r="J46" s="490" t="str">
        <f>IF(F86="","",F85+F86)</f>
        <v/>
      </c>
      <c r="K46" s="482"/>
      <c r="L46" s="491" t="str">
        <f t="shared" si="0"/>
        <v/>
      </c>
      <c r="M46" s="482"/>
      <c r="N46" s="482"/>
      <c r="O46" s="482"/>
      <c r="P46" s="485">
        <f>O66</f>
        <v>0</v>
      </c>
      <c r="Q46" s="482"/>
      <c r="R46" s="490" t="str">
        <f>IF(P46=0,"",ROUNDUP(P46,2))</f>
        <v/>
      </c>
      <c r="S46" s="482"/>
      <c r="T46" s="491" t="str">
        <f t="shared" si="1"/>
        <v/>
      </c>
      <c r="U46" s="477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7"/>
      <c r="C47" s="477"/>
      <c r="D47" s="477"/>
      <c r="E47" s="477"/>
      <c r="F47" s="489"/>
      <c r="G47" s="480" t="str">
        <f t="shared" ca="1" si="2"/>
        <v/>
      </c>
      <c r="H47" s="481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2"/>
      <c r="J47" s="490" t="str">
        <f>IF(F88="","",F87+F88)</f>
        <v/>
      </c>
      <c r="K47" s="482"/>
      <c r="L47" s="491" t="str">
        <f t="shared" si="0"/>
        <v/>
      </c>
      <c r="M47" s="482"/>
      <c r="N47" s="482"/>
      <c r="O47" s="482">
        <f>N48/2</f>
        <v>0</v>
      </c>
      <c r="P47" s="485">
        <f>O68</f>
        <v>0</v>
      </c>
      <c r="Q47" s="482"/>
      <c r="R47" s="492" t="str">
        <f>IF(P47=0,"",ROUNDDOWN(P47,2))</f>
        <v/>
      </c>
      <c r="S47" s="482"/>
      <c r="T47" s="493" t="str">
        <f t="shared" si="1"/>
        <v/>
      </c>
      <c r="U47" s="477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7"/>
      <c r="C48" s="477"/>
      <c r="D48" s="477"/>
      <c r="E48" s="477"/>
      <c r="F48" s="489"/>
      <c r="G48" s="480" t="str">
        <f t="shared" ca="1" si="2"/>
        <v/>
      </c>
      <c r="H48" s="481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2"/>
      <c r="J48" s="490" t="str">
        <f>IF(F90="","",F89+F90)</f>
        <v/>
      </c>
      <c r="K48" s="482"/>
      <c r="L48" s="491" t="str">
        <f t="shared" si="0"/>
        <v/>
      </c>
      <c r="M48" s="482"/>
      <c r="N48" s="482">
        <f>F46+F47+F48</f>
        <v>0</v>
      </c>
      <c r="O48" s="482">
        <f>N48/2</f>
        <v>0</v>
      </c>
      <c r="P48" s="485">
        <f>O69</f>
        <v>0</v>
      </c>
      <c r="Q48" s="482"/>
      <c r="R48" s="490" t="str">
        <f>IF(P48=0,"",ROUNDUP(P48,2))</f>
        <v/>
      </c>
      <c r="S48" s="482"/>
      <c r="T48" s="491" t="str">
        <f t="shared" si="1"/>
        <v/>
      </c>
      <c r="U48" s="477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7"/>
      <c r="C49" s="477"/>
      <c r="D49" s="477"/>
      <c r="E49" s="477"/>
      <c r="F49" s="489"/>
      <c r="G49" s="480" t="str">
        <f t="shared" ca="1" si="2"/>
        <v/>
      </c>
      <c r="H49" s="481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2"/>
      <c r="J49" s="490" t="str">
        <f>IF(F92="","",F91+F92)</f>
        <v/>
      </c>
      <c r="K49" s="482"/>
      <c r="L49" s="491" t="str">
        <f t="shared" si="0"/>
        <v/>
      </c>
      <c r="M49" s="482"/>
      <c r="N49" s="482"/>
      <c r="O49" s="482"/>
      <c r="P49" s="485">
        <f>O71</f>
        <v>0</v>
      </c>
      <c r="Q49" s="482"/>
      <c r="R49" s="492" t="str">
        <f>IF(P49=0,"",ROUNDDOWN(P49,2))</f>
        <v/>
      </c>
      <c r="S49" s="482"/>
      <c r="T49" s="493" t="str">
        <f t="shared" si="1"/>
        <v/>
      </c>
      <c r="U49" s="477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7"/>
      <c r="C50" s="477"/>
      <c r="D50" s="477"/>
      <c r="E50" s="477"/>
      <c r="F50" s="489"/>
      <c r="G50" s="480" t="str">
        <f t="shared" ca="1" si="2"/>
        <v/>
      </c>
      <c r="H50" s="481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2"/>
      <c r="J50" s="490" t="str">
        <f>IF(F94="","",F93+F94)</f>
        <v/>
      </c>
      <c r="K50" s="482"/>
      <c r="L50" s="491" t="str">
        <f t="shared" si="0"/>
        <v/>
      </c>
      <c r="M50" s="482"/>
      <c r="N50" s="482"/>
      <c r="O50" s="482">
        <f>N51/2</f>
        <v>0</v>
      </c>
      <c r="P50" s="485">
        <f>O72</f>
        <v>0</v>
      </c>
      <c r="Q50" s="482"/>
      <c r="R50" s="490" t="str">
        <f>IF(P50=0,"",ROUNDUP(P50,2))</f>
        <v/>
      </c>
      <c r="S50" s="482"/>
      <c r="T50" s="491" t="str">
        <f t="shared" si="1"/>
        <v/>
      </c>
      <c r="U50" s="477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7"/>
      <c r="C51" s="477"/>
      <c r="D51" s="477"/>
      <c r="E51" s="477"/>
      <c r="F51" s="489"/>
      <c r="G51" s="480" t="str">
        <f t="shared" ca="1" si="2"/>
        <v/>
      </c>
      <c r="H51" s="481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2"/>
      <c r="J51" s="490" t="str">
        <f>IF(F96="","",F95+F96)</f>
        <v/>
      </c>
      <c r="K51" s="482"/>
      <c r="L51" s="491" t="str">
        <f t="shared" si="0"/>
        <v/>
      </c>
      <c r="M51" s="482"/>
      <c r="N51" s="482">
        <f>F49+F50+F51</f>
        <v>0</v>
      </c>
      <c r="O51" s="482">
        <f>N51/2</f>
        <v>0</v>
      </c>
      <c r="P51" s="485">
        <f>O74</f>
        <v>0</v>
      </c>
      <c r="Q51" s="482"/>
      <c r="R51" s="492" t="str">
        <f>IF(P51=0,"",ROUNDDOWN(P51,2))</f>
        <v/>
      </c>
      <c r="S51" s="482"/>
      <c r="T51" s="493" t="str">
        <f t="shared" si="1"/>
        <v/>
      </c>
      <c r="U51" s="477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7"/>
      <c r="C52" s="477"/>
      <c r="D52" s="477"/>
      <c r="E52" s="477"/>
      <c r="F52" s="489"/>
      <c r="G52" s="480" t="str">
        <f t="shared" ca="1" si="2"/>
        <v/>
      </c>
      <c r="H52" s="481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2"/>
      <c r="J52" s="490" t="str">
        <f>IF(F98="","",F97+F98)</f>
        <v/>
      </c>
      <c r="K52" s="482"/>
      <c r="L52" s="491" t="str">
        <f t="shared" si="0"/>
        <v/>
      </c>
      <c r="M52" s="482"/>
      <c r="N52" s="482"/>
      <c r="O52" s="482"/>
      <c r="P52" s="485">
        <f>O75</f>
        <v>0</v>
      </c>
      <c r="Q52" s="482"/>
      <c r="R52" s="490" t="str">
        <f>IF(P52=0,"",ROUNDUP(P52,2))</f>
        <v/>
      </c>
      <c r="S52" s="482"/>
      <c r="T52" s="491" t="str">
        <f t="shared" si="1"/>
        <v/>
      </c>
      <c r="U52" s="477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7"/>
      <c r="C53" s="477"/>
      <c r="D53" s="477"/>
      <c r="E53" s="477"/>
      <c r="F53" s="489"/>
      <c r="G53" s="480" t="str">
        <f t="shared" ca="1" si="2"/>
        <v/>
      </c>
      <c r="H53" s="481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2"/>
      <c r="J53" s="490" t="str">
        <f>IF(F100="","",F99+F100)</f>
        <v/>
      </c>
      <c r="K53" s="482"/>
      <c r="L53" s="491" t="str">
        <f t="shared" si="0"/>
        <v/>
      </c>
      <c r="M53" s="482"/>
      <c r="N53" s="482"/>
      <c r="O53" s="482">
        <f>N54/2</f>
        <v>0</v>
      </c>
      <c r="P53" s="485">
        <f>O77</f>
        <v>0</v>
      </c>
      <c r="Q53" s="482"/>
      <c r="R53" s="492" t="str">
        <f>IF(P53=0,"",ROUNDDOWN(P53,2))</f>
        <v/>
      </c>
      <c r="S53" s="482"/>
      <c r="T53" s="493" t="str">
        <f t="shared" si="1"/>
        <v/>
      </c>
      <c r="U53" s="477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7"/>
      <c r="C54" s="477"/>
      <c r="D54" s="477"/>
      <c r="E54" s="477"/>
      <c r="F54" s="489"/>
      <c r="G54" s="480" t="str">
        <f t="shared" ca="1" si="2"/>
        <v/>
      </c>
      <c r="H54" s="481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2"/>
      <c r="J54" s="490" t="str">
        <f>IF(F102="","",F101+F102)</f>
        <v/>
      </c>
      <c r="K54" s="482"/>
      <c r="L54" s="491" t="str">
        <f t="shared" si="0"/>
        <v/>
      </c>
      <c r="M54" s="482"/>
      <c r="N54" s="482">
        <f>F52+F53+F54</f>
        <v>0</v>
      </c>
      <c r="O54" s="482">
        <f>N54/2</f>
        <v>0</v>
      </c>
      <c r="P54" s="485">
        <f>O78</f>
        <v>0</v>
      </c>
      <c r="Q54" s="482"/>
      <c r="R54" s="490" t="str">
        <f>IF(P54=0,"",ROUNDUP(P54,2))</f>
        <v/>
      </c>
      <c r="S54" s="482"/>
      <c r="T54" s="491" t="str">
        <f t="shared" si="1"/>
        <v/>
      </c>
      <c r="U54" s="477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7"/>
      <c r="C55" s="477"/>
      <c r="D55" s="477"/>
      <c r="E55" s="477"/>
      <c r="F55" s="489"/>
      <c r="G55" s="480" t="str">
        <f t="shared" ca="1" si="2"/>
        <v/>
      </c>
      <c r="H55" s="481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2"/>
      <c r="J55" s="490" t="str">
        <f>IF(F104="","",F103+F104)</f>
        <v/>
      </c>
      <c r="K55" s="482"/>
      <c r="L55" s="491" t="str">
        <f t="shared" si="0"/>
        <v/>
      </c>
      <c r="M55" s="482"/>
      <c r="N55" s="482"/>
      <c r="O55" s="482"/>
      <c r="P55" s="485">
        <f>O80</f>
        <v>0</v>
      </c>
      <c r="Q55" s="482"/>
      <c r="R55" s="492" t="str">
        <f>IF(P55=0,"",ROUNDDOWN(P55,2))</f>
        <v/>
      </c>
      <c r="S55" s="482"/>
      <c r="T55" s="493" t="str">
        <f t="shared" si="1"/>
        <v/>
      </c>
      <c r="U55" s="477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7"/>
      <c r="C56" s="477"/>
      <c r="D56" s="477"/>
      <c r="E56" s="477"/>
      <c r="F56" s="489"/>
      <c r="G56" s="480" t="str">
        <f t="shared" ca="1" si="2"/>
        <v/>
      </c>
      <c r="H56" s="481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2"/>
      <c r="J56" s="490" t="str">
        <f>IF(F106="","",F105+F106)</f>
        <v/>
      </c>
      <c r="K56" s="482"/>
      <c r="L56" s="491" t="str">
        <f t="shared" si="0"/>
        <v/>
      </c>
      <c r="M56" s="482"/>
      <c r="N56" s="482"/>
      <c r="O56" s="482">
        <f>N57/2</f>
        <v>0</v>
      </c>
      <c r="P56" s="485">
        <f>O81</f>
        <v>0</v>
      </c>
      <c r="Q56" s="482"/>
      <c r="R56" s="490" t="str">
        <f>IF(P56=0,"",ROUNDUP(P56,2))</f>
        <v/>
      </c>
      <c r="S56" s="482"/>
      <c r="T56" s="491" t="str">
        <f t="shared" si="1"/>
        <v/>
      </c>
      <c r="U56" s="477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7"/>
      <c r="C57" s="477"/>
      <c r="D57" s="477"/>
      <c r="E57" s="477"/>
      <c r="F57" s="489"/>
      <c r="G57" s="480" t="str">
        <f t="shared" ca="1" si="2"/>
        <v/>
      </c>
      <c r="H57" s="481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2"/>
      <c r="J57" s="490" t="str">
        <f>IF(F108="","",F107+F108)</f>
        <v/>
      </c>
      <c r="K57" s="482"/>
      <c r="L57" s="491" t="str">
        <f t="shared" si="0"/>
        <v/>
      </c>
      <c r="M57" s="482"/>
      <c r="N57" s="482">
        <f>F55+F56+F57</f>
        <v>0</v>
      </c>
      <c r="O57" s="482">
        <f>N57/2</f>
        <v>0</v>
      </c>
      <c r="P57" s="485">
        <f>O83</f>
        <v>0</v>
      </c>
      <c r="Q57" s="482"/>
      <c r="R57" s="492" t="str">
        <f>IF(P57=0,"",ROUNDDOWN(P57,2))</f>
        <v/>
      </c>
      <c r="S57" s="482"/>
      <c r="T57" s="493" t="str">
        <f t="shared" si="1"/>
        <v/>
      </c>
      <c r="U57" s="477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7"/>
      <c r="C58" s="477"/>
      <c r="D58" s="477"/>
      <c r="E58" s="477"/>
      <c r="F58" s="489"/>
      <c r="G58" s="480" t="str">
        <f t="shared" ca="1" si="2"/>
        <v/>
      </c>
      <c r="H58" s="481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2"/>
      <c r="J58" s="490" t="str">
        <f>IF(F110="","",F109+F110)</f>
        <v/>
      </c>
      <c r="K58" s="482"/>
      <c r="L58" s="491" t="str">
        <f t="shared" si="0"/>
        <v/>
      </c>
      <c r="M58" s="482"/>
      <c r="N58" s="482"/>
      <c r="O58" s="482"/>
      <c r="P58" s="485">
        <f>O84</f>
        <v>0</v>
      </c>
      <c r="Q58" s="482"/>
      <c r="R58" s="490" t="str">
        <f>IF(P58=0,"",ROUNDUP(P58,2))</f>
        <v/>
      </c>
      <c r="S58" s="482"/>
      <c r="T58" s="491" t="str">
        <f t="shared" si="1"/>
        <v/>
      </c>
      <c r="U58" s="477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7"/>
      <c r="C59" s="477"/>
      <c r="D59" s="477"/>
      <c r="E59" s="477"/>
      <c r="F59" s="489"/>
      <c r="G59" s="480" t="str">
        <f t="shared" ca="1" si="2"/>
        <v/>
      </c>
      <c r="H59" s="481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2"/>
      <c r="J59" s="490" t="str">
        <f>IF(F112="","",F111+F112)</f>
        <v/>
      </c>
      <c r="K59" s="482"/>
      <c r="L59" s="491" t="str">
        <f t="shared" si="0"/>
        <v/>
      </c>
      <c r="M59" s="482"/>
      <c r="N59" s="482"/>
      <c r="O59" s="482">
        <f>N60/2</f>
        <v>0</v>
      </c>
      <c r="P59" s="485">
        <f>O86</f>
        <v>0</v>
      </c>
      <c r="Q59" s="482"/>
      <c r="R59" s="492" t="str">
        <f>IF(P59=0,"",ROUNDDOWN(P59,2))</f>
        <v/>
      </c>
      <c r="S59" s="482"/>
      <c r="T59" s="493" t="str">
        <f t="shared" si="1"/>
        <v/>
      </c>
      <c r="U59" s="477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7"/>
      <c r="C60" s="477"/>
      <c r="D60" s="477"/>
      <c r="E60" s="477"/>
      <c r="F60" s="489"/>
      <c r="G60" s="480" t="str">
        <f t="shared" ca="1" si="2"/>
        <v/>
      </c>
      <c r="H60" s="481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2"/>
      <c r="J60" s="490" t="str">
        <f>IF(F114="","",F113+F114)</f>
        <v/>
      </c>
      <c r="K60" s="482"/>
      <c r="L60" s="491" t="str">
        <f t="shared" si="0"/>
        <v/>
      </c>
      <c r="M60" s="482"/>
      <c r="N60" s="482">
        <f>F58+F59+F60</f>
        <v>0</v>
      </c>
      <c r="O60" s="482">
        <f>N60/2</f>
        <v>0</v>
      </c>
      <c r="P60" s="485">
        <f>O87</f>
        <v>0</v>
      </c>
      <c r="Q60" s="482"/>
      <c r="R60" s="490" t="str">
        <f>IF(P60=0,"",ROUNDUP(P60,2))</f>
        <v/>
      </c>
      <c r="S60" s="482"/>
      <c r="T60" s="491" t="str">
        <f t="shared" si="1"/>
        <v/>
      </c>
      <c r="U60" s="477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7"/>
      <c r="C61" s="477"/>
      <c r="D61" s="477"/>
      <c r="E61" s="477"/>
      <c r="F61" s="489"/>
      <c r="G61" s="480" t="str">
        <f t="shared" ca="1" si="2"/>
        <v/>
      </c>
      <c r="H61" s="481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2"/>
      <c r="J61" s="490" t="str">
        <f>IF(F116="","",F115+F116)</f>
        <v/>
      </c>
      <c r="K61" s="482"/>
      <c r="L61" s="491" t="str">
        <f t="shared" si="0"/>
        <v/>
      </c>
      <c r="M61" s="482"/>
      <c r="N61" s="482"/>
      <c r="O61" s="482"/>
      <c r="P61" s="485">
        <f>O89</f>
        <v>0</v>
      </c>
      <c r="Q61" s="482"/>
      <c r="R61" s="492" t="str">
        <f>IF(P61=0,"",ROUNDDOWN(P61,2))</f>
        <v/>
      </c>
      <c r="S61" s="482"/>
      <c r="T61" s="493" t="str">
        <f t="shared" si="1"/>
        <v/>
      </c>
      <c r="U61" s="477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7"/>
      <c r="C62" s="477"/>
      <c r="D62" s="477"/>
      <c r="E62" s="477"/>
      <c r="F62" s="489"/>
      <c r="G62" s="480" t="str">
        <f t="shared" ca="1" si="2"/>
        <v/>
      </c>
      <c r="H62" s="481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2"/>
      <c r="J62" s="490" t="str">
        <f>IF(F118="","",F117+F118)</f>
        <v/>
      </c>
      <c r="K62" s="482"/>
      <c r="L62" s="491" t="str">
        <f t="shared" si="0"/>
        <v/>
      </c>
      <c r="M62" s="482"/>
      <c r="N62" s="482"/>
      <c r="O62" s="482">
        <f>N63/2</f>
        <v>0</v>
      </c>
      <c r="P62" s="485">
        <f>O90</f>
        <v>0</v>
      </c>
      <c r="Q62" s="482"/>
      <c r="R62" s="490" t="str">
        <f>IF(P62=0,"",ROUNDUP(P62,2))</f>
        <v/>
      </c>
      <c r="S62" s="482"/>
      <c r="T62" s="491" t="str">
        <f t="shared" si="1"/>
        <v/>
      </c>
      <c r="U62" s="477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7"/>
      <c r="C63" s="477"/>
      <c r="D63" s="477"/>
      <c r="E63" s="477"/>
      <c r="F63" s="489"/>
      <c r="G63" s="480" t="str">
        <f t="shared" ca="1" si="2"/>
        <v/>
      </c>
      <c r="H63" s="481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2"/>
      <c r="J63" s="490" t="str">
        <f>IF(F120="","",F119+F120)</f>
        <v/>
      </c>
      <c r="K63" s="482"/>
      <c r="L63" s="491" t="str">
        <f t="shared" si="0"/>
        <v/>
      </c>
      <c r="M63" s="482"/>
      <c r="N63" s="482">
        <f>F61+F62+F63</f>
        <v>0</v>
      </c>
      <c r="O63" s="482">
        <f>N63/2</f>
        <v>0</v>
      </c>
      <c r="P63" s="485">
        <f>O92</f>
        <v>0</v>
      </c>
      <c r="Q63" s="482"/>
      <c r="R63" s="492" t="str">
        <f>IF(P63=0,"",ROUNDDOWN(P63,2))</f>
        <v/>
      </c>
      <c r="S63" s="482"/>
      <c r="T63" s="493" t="str">
        <f t="shared" si="1"/>
        <v/>
      </c>
      <c r="U63" s="477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7"/>
      <c r="C64" s="477"/>
      <c r="D64" s="477"/>
      <c r="E64" s="477"/>
      <c r="F64" s="489"/>
      <c r="G64" s="480" t="str">
        <f t="shared" ca="1" si="2"/>
        <v/>
      </c>
      <c r="H64" s="481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2"/>
      <c r="J64" s="490" t="str">
        <f>IF(F122="","",F121+F122)</f>
        <v/>
      </c>
      <c r="K64" s="482"/>
      <c r="L64" s="491" t="str">
        <f t="shared" si="0"/>
        <v/>
      </c>
      <c r="M64" s="482"/>
      <c r="N64" s="477"/>
      <c r="O64" s="482"/>
      <c r="P64" s="485">
        <f>O93</f>
        <v>0</v>
      </c>
      <c r="Q64" s="482"/>
      <c r="R64" s="490" t="str">
        <f>IF(P64=0,"",ROUNDUP(P64,2))</f>
        <v/>
      </c>
      <c r="S64" s="482"/>
      <c r="T64" s="491" t="str">
        <f t="shared" si="1"/>
        <v/>
      </c>
      <c r="U64" s="477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7"/>
      <c r="C65" s="477"/>
      <c r="D65" s="477"/>
      <c r="E65" s="477"/>
      <c r="F65" s="489"/>
      <c r="G65" s="480" t="str">
        <f t="shared" ca="1" si="2"/>
        <v/>
      </c>
      <c r="H65" s="481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2"/>
      <c r="J65" s="490" t="str">
        <f>IF(F124="","",F123+F124)</f>
        <v/>
      </c>
      <c r="K65" s="482"/>
      <c r="L65" s="491" t="str">
        <f t="shared" si="0"/>
        <v/>
      </c>
      <c r="M65" s="482"/>
      <c r="N65" s="477"/>
      <c r="O65" s="482">
        <f>N66/2</f>
        <v>0</v>
      </c>
      <c r="P65" s="485">
        <f>O95</f>
        <v>0</v>
      </c>
      <c r="Q65" s="482"/>
      <c r="R65" s="492" t="str">
        <f>IF(P65=0,"",ROUNDDOWN(P65,2))</f>
        <v/>
      </c>
      <c r="S65" s="482"/>
      <c r="T65" s="493" t="str">
        <f t="shared" si="1"/>
        <v/>
      </c>
      <c r="U65" s="477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7"/>
      <c r="C66" s="477"/>
      <c r="D66" s="477"/>
      <c r="E66" s="477"/>
      <c r="F66" s="489"/>
      <c r="G66" s="480" t="str">
        <f t="shared" ca="1" si="2"/>
        <v/>
      </c>
      <c r="H66" s="481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2"/>
      <c r="J66" s="490" t="str">
        <f>IF(F126="","",F125+F126)</f>
        <v/>
      </c>
      <c r="K66" s="482"/>
      <c r="L66" s="491" t="str">
        <f t="shared" si="0"/>
        <v/>
      </c>
      <c r="M66" s="482"/>
      <c r="N66" s="482">
        <f>F64+F65+F66</f>
        <v>0</v>
      </c>
      <c r="O66" s="482">
        <f>N66/2</f>
        <v>0</v>
      </c>
      <c r="P66" s="485">
        <f>O96</f>
        <v>0</v>
      </c>
      <c r="Q66" s="482"/>
      <c r="R66" s="490" t="str">
        <f>IF(P66=0,"",ROUNDUP(P66,2))</f>
        <v/>
      </c>
      <c r="S66" s="482"/>
      <c r="T66" s="491" t="str">
        <f t="shared" si="1"/>
        <v/>
      </c>
      <c r="U66" s="477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7"/>
      <c r="C67" s="477"/>
      <c r="D67" s="477"/>
      <c r="E67" s="477"/>
      <c r="F67" s="489"/>
      <c r="G67" s="480" t="str">
        <f t="shared" ca="1" si="2"/>
        <v/>
      </c>
      <c r="H67" s="481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2"/>
      <c r="J67" s="490" t="str">
        <f>IF(F128="","",F127+F128)</f>
        <v/>
      </c>
      <c r="K67" s="482"/>
      <c r="L67" s="491" t="str">
        <f t="shared" si="0"/>
        <v/>
      </c>
      <c r="M67" s="482"/>
      <c r="N67" s="477"/>
      <c r="O67" s="482"/>
      <c r="P67" s="485">
        <f>O98</f>
        <v>0</v>
      </c>
      <c r="Q67" s="482"/>
      <c r="R67" s="492" t="str">
        <f>IF(P67=0,"",ROUNDDOWN(P67,2))</f>
        <v/>
      </c>
      <c r="S67" s="482"/>
      <c r="T67" s="493" t="str">
        <f t="shared" si="1"/>
        <v/>
      </c>
      <c r="U67" s="477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7"/>
      <c r="C68" s="477"/>
      <c r="D68" s="477"/>
      <c r="E68" s="477"/>
      <c r="F68" s="489"/>
      <c r="G68" s="480" t="str">
        <f t="shared" ca="1" si="2"/>
        <v/>
      </c>
      <c r="H68" s="481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2"/>
      <c r="J68" s="490" t="str">
        <f>IF(F130="","",F129+F130)</f>
        <v/>
      </c>
      <c r="K68" s="482"/>
      <c r="L68" s="491" t="str">
        <f t="shared" si="0"/>
        <v/>
      </c>
      <c r="M68" s="482"/>
      <c r="N68" s="477"/>
      <c r="O68" s="482">
        <f>N69/2</f>
        <v>0</v>
      </c>
      <c r="P68" s="485">
        <f>O99</f>
        <v>0</v>
      </c>
      <c r="Q68" s="482"/>
      <c r="R68" s="490" t="str">
        <f>IF(P68=0,"",ROUNDUP(P68,2))</f>
        <v/>
      </c>
      <c r="S68" s="482"/>
      <c r="T68" s="491" t="str">
        <f t="shared" si="1"/>
        <v/>
      </c>
      <c r="U68" s="477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7"/>
      <c r="C69" s="477"/>
      <c r="D69" s="477"/>
      <c r="E69" s="477"/>
      <c r="F69" s="489"/>
      <c r="G69" s="480" t="str">
        <f t="shared" ca="1" si="2"/>
        <v/>
      </c>
      <c r="H69" s="481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2"/>
      <c r="J69" s="490" t="str">
        <f>IF(F132="","",F131+F132)</f>
        <v/>
      </c>
      <c r="K69" s="482"/>
      <c r="L69" s="491" t="str">
        <f t="shared" si="0"/>
        <v/>
      </c>
      <c r="M69" s="482"/>
      <c r="N69" s="482">
        <f>F67+F68+F69</f>
        <v>0</v>
      </c>
      <c r="O69" s="482">
        <f>N69/2</f>
        <v>0</v>
      </c>
      <c r="P69" s="485">
        <f>O101</f>
        <v>0</v>
      </c>
      <c r="Q69" s="482"/>
      <c r="R69" s="492" t="str">
        <f>IF(P69=0,"",ROUNDDOWN(P69,2))</f>
        <v/>
      </c>
      <c r="S69" s="482"/>
      <c r="T69" s="493" t="str">
        <f t="shared" si="1"/>
        <v/>
      </c>
      <c r="U69" s="477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7"/>
      <c r="C70" s="477"/>
      <c r="D70" s="477"/>
      <c r="E70" s="477"/>
      <c r="F70" s="489"/>
      <c r="G70" s="480" t="str">
        <f t="shared" ca="1" si="2"/>
        <v/>
      </c>
      <c r="H70" s="481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2"/>
      <c r="J70" s="490" t="str">
        <f>IF(F134="","",F133+F134)</f>
        <v/>
      </c>
      <c r="K70" s="482"/>
      <c r="L70" s="491" t="str">
        <f t="shared" si="0"/>
        <v/>
      </c>
      <c r="M70" s="482"/>
      <c r="N70" s="477"/>
      <c r="O70" s="482"/>
      <c r="P70" s="485">
        <f>O102</f>
        <v>0</v>
      </c>
      <c r="Q70" s="482"/>
      <c r="R70" s="490" t="str">
        <f>IF(P70=0,"",ROUNDUP(P70,2))</f>
        <v/>
      </c>
      <c r="S70" s="482"/>
      <c r="T70" s="491" t="str">
        <f t="shared" si="1"/>
        <v/>
      </c>
      <c r="U70" s="477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7"/>
      <c r="C71" s="477"/>
      <c r="D71" s="477"/>
      <c r="E71" s="477"/>
      <c r="F71" s="489"/>
      <c r="G71" s="480" t="str">
        <f t="shared" ca="1" si="2"/>
        <v/>
      </c>
      <c r="H71" s="481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2"/>
      <c r="J71" s="490" t="str">
        <f>IF(F136="","",F135+F136)</f>
        <v/>
      </c>
      <c r="K71" s="482"/>
      <c r="L71" s="491" t="str">
        <f t="shared" si="0"/>
        <v/>
      </c>
      <c r="M71" s="482"/>
      <c r="N71" s="477"/>
      <c r="O71" s="482">
        <f>N72/2</f>
        <v>0</v>
      </c>
      <c r="P71" s="485">
        <f>O104</f>
        <v>0</v>
      </c>
      <c r="Q71" s="482"/>
      <c r="R71" s="492" t="str">
        <f>IF(P71=0,"",ROUNDDOWN(P71,2))</f>
        <v/>
      </c>
      <c r="S71" s="482"/>
      <c r="T71" s="493" t="str">
        <f t="shared" si="1"/>
        <v/>
      </c>
      <c r="U71" s="477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7"/>
      <c r="C72" s="477"/>
      <c r="D72" s="477"/>
      <c r="E72" s="477"/>
      <c r="F72" s="489"/>
      <c r="G72" s="480" t="str">
        <f t="shared" ca="1" si="2"/>
        <v/>
      </c>
      <c r="H72" s="481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2"/>
      <c r="J72" s="490" t="str">
        <f>IF(F138="","",F137+F138)</f>
        <v/>
      </c>
      <c r="K72" s="482"/>
      <c r="L72" s="491" t="str">
        <f t="shared" si="0"/>
        <v/>
      </c>
      <c r="M72" s="482"/>
      <c r="N72" s="482">
        <f>F70+F71+F72</f>
        <v>0</v>
      </c>
      <c r="O72" s="482">
        <f>N72/2</f>
        <v>0</v>
      </c>
      <c r="P72" s="485">
        <f>O105</f>
        <v>0</v>
      </c>
      <c r="Q72" s="482"/>
      <c r="R72" s="490" t="str">
        <f>IF(P72=0,"",ROUNDUP(P72,2))</f>
        <v/>
      </c>
      <c r="S72" s="482"/>
      <c r="T72" s="491" t="str">
        <f t="shared" si="1"/>
        <v/>
      </c>
      <c r="U72" s="477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7"/>
      <c r="C73" s="477"/>
      <c r="D73" s="477"/>
      <c r="E73" s="477"/>
      <c r="F73" s="489"/>
      <c r="G73" s="480" t="str">
        <f t="shared" ca="1" si="2"/>
        <v/>
      </c>
      <c r="H73" s="481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2"/>
      <c r="J73" s="490" t="str">
        <f>IF(F140="","",F139+F140)</f>
        <v/>
      </c>
      <c r="K73" s="482"/>
      <c r="L73" s="491" t="str">
        <f t="shared" ref="L73:L136" si="3">IF(J73="","",J73+L72)</f>
        <v/>
      </c>
      <c r="M73" s="482"/>
      <c r="N73" s="477"/>
      <c r="O73" s="482"/>
      <c r="P73" s="485">
        <f>O107</f>
        <v>0</v>
      </c>
      <c r="Q73" s="482"/>
      <c r="R73" s="492" t="str">
        <f>IF(P73=0,"",ROUNDDOWN(P73,2))</f>
        <v/>
      </c>
      <c r="S73" s="482"/>
      <c r="T73" s="493" t="str">
        <f t="shared" si="1"/>
        <v/>
      </c>
      <c r="U73" s="477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7"/>
      <c r="C74" s="477"/>
      <c r="D74" s="477"/>
      <c r="E74" s="477"/>
      <c r="F74" s="489"/>
      <c r="G74" s="480" t="str">
        <f t="shared" ca="1" si="2"/>
        <v/>
      </c>
      <c r="H74" s="481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2"/>
      <c r="J74" s="490" t="str">
        <f>IF(F142="","",F141+F142)</f>
        <v/>
      </c>
      <c r="K74" s="482"/>
      <c r="L74" s="491" t="str">
        <f t="shared" si="3"/>
        <v/>
      </c>
      <c r="M74" s="482"/>
      <c r="N74" s="477"/>
      <c r="O74" s="482">
        <f>N75/2</f>
        <v>0</v>
      </c>
      <c r="P74" s="485">
        <f>O108</f>
        <v>0</v>
      </c>
      <c r="Q74" s="482"/>
      <c r="R74" s="490" t="str">
        <f>IF(P74=0,"",ROUNDUP(P74,2))</f>
        <v/>
      </c>
      <c r="S74" s="482"/>
      <c r="T74" s="491" t="str">
        <f t="shared" si="1"/>
        <v/>
      </c>
      <c r="U74" s="477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7"/>
      <c r="C75" s="477"/>
      <c r="D75" s="477"/>
      <c r="E75" s="477"/>
      <c r="F75" s="489"/>
      <c r="G75" s="480" t="str">
        <f t="shared" ca="1" si="2"/>
        <v/>
      </c>
      <c r="H75" s="481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2"/>
      <c r="J75" s="490" t="str">
        <f>IF(F144="","",F143+F144)</f>
        <v/>
      </c>
      <c r="K75" s="482"/>
      <c r="L75" s="491" t="str">
        <f t="shared" si="3"/>
        <v/>
      </c>
      <c r="M75" s="482"/>
      <c r="N75" s="482">
        <f>F73+F74+F75</f>
        <v>0</v>
      </c>
      <c r="O75" s="482">
        <f>N75/2</f>
        <v>0</v>
      </c>
      <c r="P75" s="485">
        <f>O110</f>
        <v>0</v>
      </c>
      <c r="Q75" s="482"/>
      <c r="R75" s="492" t="str">
        <f>IF(P75=0,"",ROUNDDOWN(P75,2))</f>
        <v/>
      </c>
      <c r="S75" s="482"/>
      <c r="T75" s="493" t="str">
        <f t="shared" ref="T75:T138" si="4">IF(R75="","",T74+R75)</f>
        <v/>
      </c>
      <c r="U75" s="477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7"/>
      <c r="C76" s="477"/>
      <c r="D76" s="477"/>
      <c r="E76" s="477"/>
      <c r="F76" s="489"/>
      <c r="G76" s="480" t="str">
        <f t="shared" ca="1" si="2"/>
        <v/>
      </c>
      <c r="H76" s="481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2"/>
      <c r="J76" s="490" t="str">
        <f>IF(F146="","",F145+F146)</f>
        <v/>
      </c>
      <c r="K76" s="482"/>
      <c r="L76" s="491" t="str">
        <f t="shared" si="3"/>
        <v/>
      </c>
      <c r="M76" s="482"/>
      <c r="N76" s="477"/>
      <c r="O76" s="482"/>
      <c r="P76" s="485">
        <f>O111</f>
        <v>0</v>
      </c>
      <c r="Q76" s="482"/>
      <c r="R76" s="490" t="str">
        <f>IF(P76=0,"",ROUNDUP(P76,2))</f>
        <v/>
      </c>
      <c r="S76" s="482"/>
      <c r="T76" s="491" t="str">
        <f t="shared" si="4"/>
        <v/>
      </c>
      <c r="U76" s="477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7"/>
      <c r="C77" s="477"/>
      <c r="D77" s="477"/>
      <c r="E77" s="477"/>
      <c r="F77" s="489"/>
      <c r="G77" s="480" t="str">
        <f t="shared" ca="1" si="2"/>
        <v/>
      </c>
      <c r="H77" s="481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2"/>
      <c r="J77" s="490" t="str">
        <f>IF(F148="","",F147+F148)</f>
        <v/>
      </c>
      <c r="K77" s="482"/>
      <c r="L77" s="491" t="str">
        <f t="shared" si="3"/>
        <v/>
      </c>
      <c r="M77" s="482"/>
      <c r="N77" s="477"/>
      <c r="O77" s="482">
        <f>N78/2</f>
        <v>0</v>
      </c>
      <c r="P77" s="485">
        <f>O113</f>
        <v>0</v>
      </c>
      <c r="Q77" s="482"/>
      <c r="R77" s="492" t="str">
        <f>IF(P77=0,"",ROUNDDOWN(P77,2))</f>
        <v/>
      </c>
      <c r="S77" s="482"/>
      <c r="T77" s="493" t="str">
        <f t="shared" si="4"/>
        <v/>
      </c>
      <c r="U77" s="477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7"/>
      <c r="C78" s="477"/>
      <c r="D78" s="477"/>
      <c r="E78" s="477"/>
      <c r="F78" s="489"/>
      <c r="G78" s="480" t="str">
        <f t="shared" ca="1" si="2"/>
        <v/>
      </c>
      <c r="H78" s="481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2"/>
      <c r="J78" s="490" t="str">
        <f>IF(F150="","",F149+F150)</f>
        <v/>
      </c>
      <c r="K78" s="482"/>
      <c r="L78" s="491" t="str">
        <f t="shared" si="3"/>
        <v/>
      </c>
      <c r="M78" s="482"/>
      <c r="N78" s="482">
        <f>F76+F77+F78</f>
        <v>0</v>
      </c>
      <c r="O78" s="482">
        <f>N78/2</f>
        <v>0</v>
      </c>
      <c r="P78" s="485">
        <f>O114</f>
        <v>0</v>
      </c>
      <c r="Q78" s="482"/>
      <c r="R78" s="490" t="str">
        <f>IF(P78=0,"",ROUNDUP(P78,2))</f>
        <v/>
      </c>
      <c r="S78" s="482"/>
      <c r="T78" s="491" t="str">
        <f t="shared" si="4"/>
        <v/>
      </c>
      <c r="U78" s="477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7"/>
      <c r="C79" s="477"/>
      <c r="D79" s="477"/>
      <c r="E79" s="477"/>
      <c r="F79" s="489"/>
      <c r="G79" s="480" t="str">
        <f t="shared" ca="1" si="2"/>
        <v/>
      </c>
      <c r="H79" s="481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2"/>
      <c r="J79" s="490" t="str">
        <f>IF(F152="","",F151+F152)</f>
        <v/>
      </c>
      <c r="K79" s="482"/>
      <c r="L79" s="491" t="str">
        <f t="shared" si="3"/>
        <v/>
      </c>
      <c r="M79" s="482"/>
      <c r="N79" s="477"/>
      <c r="O79" s="482"/>
      <c r="P79" s="485">
        <f>O116</f>
        <v>0</v>
      </c>
      <c r="Q79" s="482"/>
      <c r="R79" s="492" t="str">
        <f>IF(P79=0,"",ROUNDDOWN(P79,2))</f>
        <v/>
      </c>
      <c r="S79" s="482"/>
      <c r="T79" s="493" t="str">
        <f t="shared" si="4"/>
        <v/>
      </c>
      <c r="U79" s="477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7"/>
      <c r="C80" s="477"/>
      <c r="D80" s="477"/>
      <c r="E80" s="477"/>
      <c r="F80" s="489"/>
      <c r="G80" s="480" t="str">
        <f t="shared" ca="1" si="2"/>
        <v/>
      </c>
      <c r="H80" s="481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2"/>
      <c r="J80" s="490" t="str">
        <f>IF(F154="","",F153+F154)</f>
        <v/>
      </c>
      <c r="K80" s="482"/>
      <c r="L80" s="491" t="str">
        <f t="shared" si="3"/>
        <v/>
      </c>
      <c r="M80" s="482"/>
      <c r="N80" s="477"/>
      <c r="O80" s="482">
        <f>N81/2</f>
        <v>0</v>
      </c>
      <c r="P80" s="485">
        <f>O117</f>
        <v>0</v>
      </c>
      <c r="Q80" s="482"/>
      <c r="R80" s="490" t="str">
        <f>IF(P80=0,"",ROUNDUP(P80,2))</f>
        <v/>
      </c>
      <c r="S80" s="482"/>
      <c r="T80" s="491" t="str">
        <f t="shared" si="4"/>
        <v/>
      </c>
      <c r="U80" s="477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7"/>
      <c r="C81" s="477"/>
      <c r="D81" s="477"/>
      <c r="E81" s="477"/>
      <c r="F81" s="489"/>
      <c r="G81" s="480" t="str">
        <f t="shared" ca="1" si="2"/>
        <v/>
      </c>
      <c r="H81" s="481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2"/>
      <c r="J81" s="490" t="str">
        <f>IF(F156="","",F155+F156)</f>
        <v/>
      </c>
      <c r="K81" s="482"/>
      <c r="L81" s="491" t="str">
        <f t="shared" si="3"/>
        <v/>
      </c>
      <c r="M81" s="482"/>
      <c r="N81" s="482">
        <f>F79+F80+F81</f>
        <v>0</v>
      </c>
      <c r="O81" s="482">
        <f>N81/2</f>
        <v>0</v>
      </c>
      <c r="P81" s="485">
        <f>O119</f>
        <v>0</v>
      </c>
      <c r="Q81" s="482"/>
      <c r="R81" s="492" t="str">
        <f>IF(P81=0,"",ROUNDDOWN(P81,2))</f>
        <v/>
      </c>
      <c r="S81" s="482"/>
      <c r="T81" s="493" t="str">
        <f t="shared" si="4"/>
        <v/>
      </c>
      <c r="U81" s="477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7"/>
      <c r="C82" s="477"/>
      <c r="D82" s="477"/>
      <c r="E82" s="477"/>
      <c r="F82" s="489"/>
      <c r="G82" s="480" t="str">
        <f t="shared" ca="1" si="2"/>
        <v/>
      </c>
      <c r="H82" s="481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2"/>
      <c r="J82" s="490" t="str">
        <f>IF(F158="","",F157+F158)</f>
        <v/>
      </c>
      <c r="K82" s="482"/>
      <c r="L82" s="491" t="str">
        <f t="shared" si="3"/>
        <v/>
      </c>
      <c r="M82" s="482"/>
      <c r="N82" s="477"/>
      <c r="O82" s="482"/>
      <c r="P82" s="485">
        <f>O120</f>
        <v>0</v>
      </c>
      <c r="Q82" s="482"/>
      <c r="R82" s="490" t="str">
        <f>IF(P82=0,"",ROUNDUP(P82,2))</f>
        <v/>
      </c>
      <c r="S82" s="482"/>
      <c r="T82" s="491" t="str">
        <f t="shared" si="4"/>
        <v/>
      </c>
      <c r="U82" s="477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7"/>
      <c r="C83" s="477"/>
      <c r="D83" s="477"/>
      <c r="E83" s="477"/>
      <c r="F83" s="489"/>
      <c r="G83" s="480" t="str">
        <f t="shared" ca="1" si="2"/>
        <v/>
      </c>
      <c r="H83" s="481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2"/>
      <c r="J83" s="490" t="str">
        <f>IF(F160="","",F159+F160)</f>
        <v/>
      </c>
      <c r="K83" s="482"/>
      <c r="L83" s="491" t="str">
        <f t="shared" si="3"/>
        <v/>
      </c>
      <c r="M83" s="482"/>
      <c r="N83" s="477"/>
      <c r="O83" s="482">
        <f>N84/2</f>
        <v>0</v>
      </c>
      <c r="P83" s="485">
        <f>O122</f>
        <v>0</v>
      </c>
      <c r="Q83" s="482"/>
      <c r="R83" s="492" t="str">
        <f>IF(P83=0,"",ROUNDDOWN(P83,2))</f>
        <v/>
      </c>
      <c r="S83" s="482"/>
      <c r="T83" s="493" t="str">
        <f t="shared" si="4"/>
        <v/>
      </c>
      <c r="U83" s="477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7"/>
      <c r="C84" s="477"/>
      <c r="D84" s="477"/>
      <c r="E84" s="477"/>
      <c r="F84" s="489"/>
      <c r="G84" s="480" t="str">
        <f t="shared" ca="1" si="2"/>
        <v/>
      </c>
      <c r="H84" s="481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2"/>
      <c r="J84" s="490" t="str">
        <f>IF(F162="","",F161+F162)</f>
        <v/>
      </c>
      <c r="K84" s="482"/>
      <c r="L84" s="491" t="str">
        <f t="shared" si="3"/>
        <v/>
      </c>
      <c r="M84" s="482"/>
      <c r="N84" s="482">
        <f>F82+F83+F84</f>
        <v>0</v>
      </c>
      <c r="O84" s="482">
        <f>N84/2</f>
        <v>0</v>
      </c>
      <c r="P84" s="485">
        <f>O123</f>
        <v>0</v>
      </c>
      <c r="Q84" s="482"/>
      <c r="R84" s="490" t="str">
        <f>IF(P84=0,"",ROUNDUP(P84,2))</f>
        <v/>
      </c>
      <c r="S84" s="482"/>
      <c r="T84" s="491" t="str">
        <f t="shared" si="4"/>
        <v/>
      </c>
      <c r="U84" s="477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7"/>
      <c r="C85" s="477"/>
      <c r="D85" s="477"/>
      <c r="E85" s="477"/>
      <c r="F85" s="489"/>
      <c r="G85" s="480" t="str">
        <f t="shared" ca="1" si="2"/>
        <v/>
      </c>
      <c r="H85" s="481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2"/>
      <c r="J85" s="490" t="str">
        <f>IF(F164="","",F163+F164)</f>
        <v/>
      </c>
      <c r="K85" s="482"/>
      <c r="L85" s="491" t="str">
        <f t="shared" si="3"/>
        <v/>
      </c>
      <c r="M85" s="482"/>
      <c r="N85" s="477"/>
      <c r="O85" s="482"/>
      <c r="P85" s="485">
        <f>O125</f>
        <v>0</v>
      </c>
      <c r="Q85" s="482"/>
      <c r="R85" s="492" t="str">
        <f>IF(P85=0,"",ROUNDDOWN(P85,2))</f>
        <v/>
      </c>
      <c r="S85" s="482"/>
      <c r="T85" s="493" t="str">
        <f t="shared" si="4"/>
        <v/>
      </c>
      <c r="U85" s="477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7"/>
      <c r="C86" s="477"/>
      <c r="D86" s="477"/>
      <c r="E86" s="477"/>
      <c r="F86" s="489"/>
      <c r="G86" s="480" t="str">
        <f t="shared" ca="1" si="2"/>
        <v/>
      </c>
      <c r="H86" s="481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2"/>
      <c r="J86" s="490" t="str">
        <f>IF(F166="","",F165+F166)</f>
        <v/>
      </c>
      <c r="K86" s="482"/>
      <c r="L86" s="491" t="str">
        <f t="shared" si="3"/>
        <v/>
      </c>
      <c r="M86" s="482"/>
      <c r="N86" s="477"/>
      <c r="O86" s="482">
        <f>N87/2</f>
        <v>0</v>
      </c>
      <c r="P86" s="485">
        <f>O126</f>
        <v>0</v>
      </c>
      <c r="Q86" s="482"/>
      <c r="R86" s="490" t="str">
        <f>IF(P86=0,"",ROUNDUP(P86,2))</f>
        <v/>
      </c>
      <c r="S86" s="482"/>
      <c r="T86" s="491" t="str">
        <f t="shared" si="4"/>
        <v/>
      </c>
      <c r="U86" s="477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7"/>
      <c r="C87" s="477"/>
      <c r="D87" s="477"/>
      <c r="E87" s="477"/>
      <c r="F87" s="489"/>
      <c r="G87" s="480" t="str">
        <f t="shared" ca="1" si="2"/>
        <v/>
      </c>
      <c r="H87" s="481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2"/>
      <c r="J87" s="490" t="str">
        <f>IF(F168="","",F167+F168)</f>
        <v/>
      </c>
      <c r="K87" s="482"/>
      <c r="L87" s="491" t="str">
        <f t="shared" si="3"/>
        <v/>
      </c>
      <c r="M87" s="482"/>
      <c r="N87" s="482">
        <f>F85+F86+F87</f>
        <v>0</v>
      </c>
      <c r="O87" s="482">
        <f>N87/2</f>
        <v>0</v>
      </c>
      <c r="P87" s="485">
        <f>O128</f>
        <v>0</v>
      </c>
      <c r="Q87" s="482"/>
      <c r="R87" s="492" t="str">
        <f>IF(P87=0,"",ROUNDDOWN(P87,2))</f>
        <v/>
      </c>
      <c r="S87" s="482"/>
      <c r="T87" s="493" t="str">
        <f t="shared" si="4"/>
        <v/>
      </c>
      <c r="U87" s="477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7"/>
      <c r="C88" s="477"/>
      <c r="D88" s="477"/>
      <c r="E88" s="477"/>
      <c r="F88" s="489"/>
      <c r="G88" s="480" t="str">
        <f t="shared" ca="1" si="2"/>
        <v/>
      </c>
      <c r="H88" s="481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2"/>
      <c r="J88" s="490" t="str">
        <f>IF(F170="","",F169+F170)</f>
        <v/>
      </c>
      <c r="K88" s="482"/>
      <c r="L88" s="491" t="str">
        <f t="shared" si="3"/>
        <v/>
      </c>
      <c r="M88" s="482"/>
      <c r="N88" s="477"/>
      <c r="O88" s="482"/>
      <c r="P88" s="485">
        <f>O129</f>
        <v>0</v>
      </c>
      <c r="Q88" s="482"/>
      <c r="R88" s="490" t="str">
        <f>IF(P88=0,"",ROUNDUP(P88,2))</f>
        <v/>
      </c>
      <c r="S88" s="482"/>
      <c r="T88" s="491" t="str">
        <f t="shared" si="4"/>
        <v/>
      </c>
      <c r="U88" s="477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7"/>
      <c r="C89" s="477"/>
      <c r="D89" s="477"/>
      <c r="E89" s="477"/>
      <c r="F89" s="489"/>
      <c r="G89" s="480" t="str">
        <f t="shared" ca="1" si="2"/>
        <v/>
      </c>
      <c r="H89" s="481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2"/>
      <c r="J89" s="490" t="str">
        <f>IF(F172="","",F171+F172)</f>
        <v/>
      </c>
      <c r="K89" s="482"/>
      <c r="L89" s="491" t="str">
        <f t="shared" si="3"/>
        <v/>
      </c>
      <c r="M89" s="482"/>
      <c r="N89" s="477"/>
      <c r="O89" s="482">
        <f>N90/2</f>
        <v>0</v>
      </c>
      <c r="P89" s="485">
        <f>O131</f>
        <v>0</v>
      </c>
      <c r="Q89" s="482"/>
      <c r="R89" s="492" t="str">
        <f>IF(P89=0,"",ROUNDDOWN(P89,2))</f>
        <v/>
      </c>
      <c r="S89" s="482"/>
      <c r="T89" s="493" t="str">
        <f t="shared" si="4"/>
        <v/>
      </c>
      <c r="U89" s="477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7"/>
      <c r="C90" s="477"/>
      <c r="D90" s="477"/>
      <c r="E90" s="477"/>
      <c r="F90" s="489"/>
      <c r="G90" s="480" t="str">
        <f t="shared" ca="1" si="2"/>
        <v/>
      </c>
      <c r="H90" s="481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2"/>
      <c r="J90" s="490" t="str">
        <f>IF(F174="","",F173+F174)</f>
        <v/>
      </c>
      <c r="K90" s="482"/>
      <c r="L90" s="491" t="str">
        <f t="shared" si="3"/>
        <v/>
      </c>
      <c r="M90" s="482"/>
      <c r="N90" s="482">
        <f>F88+F89+F90</f>
        <v>0</v>
      </c>
      <c r="O90" s="482">
        <f>N90/2</f>
        <v>0</v>
      </c>
      <c r="P90" s="485">
        <f>O132</f>
        <v>0</v>
      </c>
      <c r="Q90" s="482"/>
      <c r="R90" s="490" t="str">
        <f>IF(P90=0,"",ROUNDUP(P90,2))</f>
        <v/>
      </c>
      <c r="S90" s="482"/>
      <c r="T90" s="491" t="str">
        <f t="shared" si="4"/>
        <v/>
      </c>
      <c r="U90" s="477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7"/>
      <c r="C91" s="477"/>
      <c r="D91" s="477"/>
      <c r="E91" s="477"/>
      <c r="F91" s="489"/>
      <c r="G91" s="480" t="str">
        <f t="shared" ca="1" si="2"/>
        <v/>
      </c>
      <c r="H91" s="481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2"/>
      <c r="J91" s="490" t="str">
        <f>IF(F176="","",F175+F176)</f>
        <v/>
      </c>
      <c r="K91" s="482"/>
      <c r="L91" s="491" t="str">
        <f t="shared" si="3"/>
        <v/>
      </c>
      <c r="M91" s="482"/>
      <c r="N91" s="477"/>
      <c r="O91" s="482"/>
      <c r="P91" s="485">
        <f>O134</f>
        <v>0</v>
      </c>
      <c r="Q91" s="482"/>
      <c r="R91" s="492" t="str">
        <f>IF(P91=0,"",ROUNDDOWN(P91,2))</f>
        <v/>
      </c>
      <c r="S91" s="482"/>
      <c r="T91" s="493" t="str">
        <f t="shared" si="4"/>
        <v/>
      </c>
      <c r="U91" s="477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7"/>
      <c r="C92" s="477"/>
      <c r="D92" s="477"/>
      <c r="E92" s="477"/>
      <c r="F92" s="489"/>
      <c r="G92" s="480" t="str">
        <f t="shared" ca="1" si="2"/>
        <v/>
      </c>
      <c r="H92" s="481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2"/>
      <c r="J92" s="490" t="str">
        <f>IF(F178="","",F177+F178)</f>
        <v/>
      </c>
      <c r="K92" s="482"/>
      <c r="L92" s="491" t="str">
        <f t="shared" si="3"/>
        <v/>
      </c>
      <c r="M92" s="482"/>
      <c r="N92" s="477"/>
      <c r="O92" s="482">
        <f>N93/2</f>
        <v>0</v>
      </c>
      <c r="P92" s="485">
        <f>O135</f>
        <v>0</v>
      </c>
      <c r="Q92" s="482"/>
      <c r="R92" s="490" t="str">
        <f>IF(P92=0,"",ROUNDUP(P92,2))</f>
        <v/>
      </c>
      <c r="S92" s="482"/>
      <c r="T92" s="491" t="str">
        <f t="shared" si="4"/>
        <v/>
      </c>
      <c r="U92" s="477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7"/>
      <c r="C93" s="477"/>
      <c r="D93" s="477"/>
      <c r="E93" s="477"/>
      <c r="F93" s="489"/>
      <c r="G93" s="480" t="str">
        <f t="shared" ca="1" si="2"/>
        <v/>
      </c>
      <c r="H93" s="481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2"/>
      <c r="J93" s="490" t="str">
        <f>IF(F180="","",F179+F180)</f>
        <v/>
      </c>
      <c r="K93" s="482"/>
      <c r="L93" s="491" t="str">
        <f t="shared" si="3"/>
        <v/>
      </c>
      <c r="M93" s="482"/>
      <c r="N93" s="482">
        <f>F91+F92+F93</f>
        <v>0</v>
      </c>
      <c r="O93" s="482">
        <f>N93/2</f>
        <v>0</v>
      </c>
      <c r="P93" s="485">
        <f>O137</f>
        <v>0</v>
      </c>
      <c r="Q93" s="482"/>
      <c r="R93" s="492" t="str">
        <f>IF(P93=0,"",ROUNDDOWN(P93,2))</f>
        <v/>
      </c>
      <c r="S93" s="482"/>
      <c r="T93" s="493" t="str">
        <f t="shared" si="4"/>
        <v/>
      </c>
      <c r="U93" s="477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7"/>
      <c r="C94" s="477"/>
      <c r="D94" s="477"/>
      <c r="E94" s="477"/>
      <c r="F94" s="489"/>
      <c r="G94" s="480" t="str">
        <f t="shared" ca="1" si="2"/>
        <v/>
      </c>
      <c r="H94" s="481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2"/>
      <c r="J94" s="490" t="str">
        <f>IF(F182="","",F181+F182)</f>
        <v/>
      </c>
      <c r="K94" s="482"/>
      <c r="L94" s="491" t="str">
        <f t="shared" si="3"/>
        <v/>
      </c>
      <c r="M94" s="482"/>
      <c r="N94" s="477"/>
      <c r="O94" s="482"/>
      <c r="P94" s="485">
        <f>O138</f>
        <v>0</v>
      </c>
      <c r="Q94" s="482"/>
      <c r="R94" s="490" t="str">
        <f>IF(P94=0,"",ROUNDUP(P94,2))</f>
        <v/>
      </c>
      <c r="S94" s="482"/>
      <c r="T94" s="491" t="str">
        <f t="shared" si="4"/>
        <v/>
      </c>
      <c r="U94" s="477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7"/>
      <c r="C95" s="477"/>
      <c r="D95" s="477"/>
      <c r="E95" s="477"/>
      <c r="F95" s="489"/>
      <c r="G95" s="480" t="str">
        <f t="shared" ca="1" si="2"/>
        <v/>
      </c>
      <c r="H95" s="481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2"/>
      <c r="J95" s="490" t="str">
        <f>IF(F184="","",F183+F184)</f>
        <v/>
      </c>
      <c r="K95" s="482"/>
      <c r="L95" s="491" t="str">
        <f t="shared" si="3"/>
        <v/>
      </c>
      <c r="M95" s="482"/>
      <c r="N95" s="477"/>
      <c r="O95" s="482">
        <f>N96/2</f>
        <v>0</v>
      </c>
      <c r="P95" s="485">
        <f>O140</f>
        <v>0</v>
      </c>
      <c r="Q95" s="482"/>
      <c r="R95" s="492" t="str">
        <f>IF(P95=0,"",ROUNDDOWN(P95,2))</f>
        <v/>
      </c>
      <c r="S95" s="482"/>
      <c r="T95" s="493" t="str">
        <f t="shared" si="4"/>
        <v/>
      </c>
      <c r="U95" s="477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7"/>
      <c r="C96" s="477"/>
      <c r="D96" s="477"/>
      <c r="E96" s="477"/>
      <c r="F96" s="489"/>
      <c r="G96" s="480" t="str">
        <f t="shared" ca="1" si="2"/>
        <v/>
      </c>
      <c r="H96" s="481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2"/>
      <c r="J96" s="490" t="str">
        <f>IF(F186="","",F185+F186)</f>
        <v/>
      </c>
      <c r="K96" s="482"/>
      <c r="L96" s="491" t="str">
        <f t="shared" si="3"/>
        <v/>
      </c>
      <c r="M96" s="482"/>
      <c r="N96" s="482">
        <f>F94+F95+F96</f>
        <v>0</v>
      </c>
      <c r="O96" s="482">
        <f>N96/2</f>
        <v>0</v>
      </c>
      <c r="P96" s="485">
        <f>O141</f>
        <v>0</v>
      </c>
      <c r="Q96" s="482"/>
      <c r="R96" s="490" t="str">
        <f>IF(P96=0,"",ROUNDUP(P96,2))</f>
        <v/>
      </c>
      <c r="S96" s="482"/>
      <c r="T96" s="491" t="str">
        <f t="shared" si="4"/>
        <v/>
      </c>
      <c r="U96" s="477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7"/>
      <c r="C97" s="477"/>
      <c r="D97" s="477"/>
      <c r="E97" s="477"/>
      <c r="F97" s="489"/>
      <c r="G97" s="480" t="str">
        <f t="shared" ca="1" si="2"/>
        <v/>
      </c>
      <c r="H97" s="481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2"/>
      <c r="J97" s="490" t="str">
        <f>IF(F188="","",F187+F188)</f>
        <v/>
      </c>
      <c r="K97" s="482"/>
      <c r="L97" s="491" t="str">
        <f t="shared" si="3"/>
        <v/>
      </c>
      <c r="M97" s="482"/>
      <c r="N97" s="477"/>
      <c r="O97" s="482"/>
      <c r="P97" s="485">
        <f>O143</f>
        <v>0</v>
      </c>
      <c r="Q97" s="482"/>
      <c r="R97" s="492" t="str">
        <f>IF(P97=0,"",ROUNDDOWN(P97,2))</f>
        <v/>
      </c>
      <c r="S97" s="482"/>
      <c r="T97" s="493" t="str">
        <f t="shared" si="4"/>
        <v/>
      </c>
      <c r="U97" s="477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7"/>
      <c r="C98" s="477"/>
      <c r="D98" s="477"/>
      <c r="E98" s="477"/>
      <c r="F98" s="489"/>
      <c r="G98" s="480" t="str">
        <f t="shared" ref="G98:G161" ca="1" si="5">IF(OR(H98="", H98=H97), "", H98-H97)</f>
        <v/>
      </c>
      <c r="H98" s="481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2"/>
      <c r="J98" s="490" t="str">
        <f>IF(F190="","",F189+F190)</f>
        <v/>
      </c>
      <c r="K98" s="482"/>
      <c r="L98" s="491" t="str">
        <f t="shared" si="3"/>
        <v/>
      </c>
      <c r="M98" s="482"/>
      <c r="N98" s="477"/>
      <c r="O98" s="482">
        <f>N99/2</f>
        <v>0</v>
      </c>
      <c r="P98" s="485">
        <f>O144</f>
        <v>0</v>
      </c>
      <c r="Q98" s="482"/>
      <c r="R98" s="490" t="str">
        <f>IF(P98=0,"",ROUNDUP(P98,2))</f>
        <v/>
      </c>
      <c r="S98" s="482"/>
      <c r="T98" s="491" t="str">
        <f t="shared" si="4"/>
        <v/>
      </c>
      <c r="U98" s="477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7"/>
      <c r="C99" s="477"/>
      <c r="D99" s="477"/>
      <c r="E99" s="477"/>
      <c r="F99" s="489"/>
      <c r="G99" s="480" t="str">
        <f t="shared" ca="1" si="5"/>
        <v/>
      </c>
      <c r="H99" s="481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2"/>
      <c r="J99" s="490" t="str">
        <f>IF(F192="","",F191+F192)</f>
        <v/>
      </c>
      <c r="K99" s="482"/>
      <c r="L99" s="491" t="str">
        <f t="shared" si="3"/>
        <v/>
      </c>
      <c r="M99" s="482"/>
      <c r="N99" s="482">
        <f>F97+F98+F99</f>
        <v>0</v>
      </c>
      <c r="O99" s="482">
        <f>N99/2</f>
        <v>0</v>
      </c>
      <c r="P99" s="485">
        <f>O146</f>
        <v>0</v>
      </c>
      <c r="Q99" s="482"/>
      <c r="R99" s="492" t="str">
        <f>IF(P99=0,"",ROUNDDOWN(P99,2))</f>
        <v/>
      </c>
      <c r="S99" s="482"/>
      <c r="T99" s="493" t="str">
        <f t="shared" si="4"/>
        <v/>
      </c>
      <c r="U99" s="477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7"/>
      <c r="C100" s="477"/>
      <c r="D100" s="477"/>
      <c r="E100" s="477"/>
      <c r="F100" s="489"/>
      <c r="G100" s="480" t="str">
        <f t="shared" ca="1" si="5"/>
        <v/>
      </c>
      <c r="H100" s="481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2"/>
      <c r="J100" s="490" t="str">
        <f>IF(F194="","",F193+F194)</f>
        <v/>
      </c>
      <c r="K100" s="482"/>
      <c r="L100" s="491" t="str">
        <f t="shared" si="3"/>
        <v/>
      </c>
      <c r="M100" s="482"/>
      <c r="N100" s="477"/>
      <c r="O100" s="482"/>
      <c r="P100" s="485">
        <f>O147</f>
        <v>0</v>
      </c>
      <c r="Q100" s="482"/>
      <c r="R100" s="490" t="str">
        <f>IF(P100=0,"",ROUNDUP(P100,2))</f>
        <v/>
      </c>
      <c r="S100" s="482"/>
      <c r="T100" s="491" t="str">
        <f t="shared" si="4"/>
        <v/>
      </c>
      <c r="U100" s="477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7"/>
      <c r="C101" s="477"/>
      <c r="D101" s="477"/>
      <c r="E101" s="477"/>
      <c r="F101" s="489"/>
      <c r="G101" s="480" t="str">
        <f t="shared" ca="1" si="5"/>
        <v/>
      </c>
      <c r="H101" s="481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2"/>
      <c r="J101" s="490" t="str">
        <f>IF(F196="","",F195+F196)</f>
        <v/>
      </c>
      <c r="K101" s="482"/>
      <c r="L101" s="491" t="str">
        <f t="shared" si="3"/>
        <v/>
      </c>
      <c r="M101" s="482"/>
      <c r="N101" s="477"/>
      <c r="O101" s="482">
        <f>N102/2</f>
        <v>0</v>
      </c>
      <c r="P101" s="485">
        <f>O149</f>
        <v>0</v>
      </c>
      <c r="Q101" s="482"/>
      <c r="R101" s="492" t="str">
        <f>IF(P101=0,"",ROUNDDOWN(P101,2))</f>
        <v/>
      </c>
      <c r="S101" s="482"/>
      <c r="T101" s="493" t="str">
        <f t="shared" si="4"/>
        <v/>
      </c>
      <c r="U101" s="477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7"/>
      <c r="C102" s="477"/>
      <c r="D102" s="477"/>
      <c r="E102" s="477"/>
      <c r="F102" s="489"/>
      <c r="G102" s="480" t="str">
        <f t="shared" ca="1" si="5"/>
        <v/>
      </c>
      <c r="H102" s="481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2"/>
      <c r="J102" s="490" t="str">
        <f>IF(F198="","",F197+F198)</f>
        <v/>
      </c>
      <c r="K102" s="482"/>
      <c r="L102" s="491" t="str">
        <f t="shared" si="3"/>
        <v/>
      </c>
      <c r="M102" s="482"/>
      <c r="N102" s="482">
        <f>F100+F101+F102</f>
        <v>0</v>
      </c>
      <c r="O102" s="482">
        <f>N102/2</f>
        <v>0</v>
      </c>
      <c r="P102" s="485">
        <f>O150</f>
        <v>0</v>
      </c>
      <c r="Q102" s="482"/>
      <c r="R102" s="490" t="str">
        <f>IF(P102=0,"",ROUNDUP(P102,2))</f>
        <v/>
      </c>
      <c r="S102" s="482"/>
      <c r="T102" s="491" t="str">
        <f t="shared" si="4"/>
        <v/>
      </c>
      <c r="U102" s="477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7"/>
      <c r="C103" s="477"/>
      <c r="D103" s="477"/>
      <c r="E103" s="477"/>
      <c r="F103" s="489"/>
      <c r="G103" s="480" t="str">
        <f t="shared" ca="1" si="5"/>
        <v/>
      </c>
      <c r="H103" s="481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2"/>
      <c r="J103" s="490" t="str">
        <f>IF(F200="","",F199+F200)</f>
        <v/>
      </c>
      <c r="K103" s="482"/>
      <c r="L103" s="491" t="str">
        <f t="shared" si="3"/>
        <v/>
      </c>
      <c r="M103" s="482"/>
      <c r="N103" s="477"/>
      <c r="O103" s="482"/>
      <c r="P103" s="485">
        <f>O152</f>
        <v>0</v>
      </c>
      <c r="Q103" s="482"/>
      <c r="R103" s="492" t="str">
        <f>IF(P103=0,"",ROUNDDOWN(P103,2))</f>
        <v/>
      </c>
      <c r="S103" s="482"/>
      <c r="T103" s="493" t="str">
        <f t="shared" si="4"/>
        <v/>
      </c>
      <c r="U103" s="477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7"/>
      <c r="C104" s="477"/>
      <c r="D104" s="477"/>
      <c r="E104" s="477"/>
      <c r="F104" s="489"/>
      <c r="G104" s="480" t="str">
        <f t="shared" ca="1" si="5"/>
        <v/>
      </c>
      <c r="H104" s="481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2"/>
      <c r="J104" s="490" t="str">
        <f>IF(F202="","",F201+F202)</f>
        <v/>
      </c>
      <c r="K104" s="482"/>
      <c r="L104" s="491" t="str">
        <f t="shared" si="3"/>
        <v/>
      </c>
      <c r="M104" s="482"/>
      <c r="N104" s="477"/>
      <c r="O104" s="482">
        <f>N105/2</f>
        <v>0</v>
      </c>
      <c r="P104" s="485">
        <f>O153</f>
        <v>0</v>
      </c>
      <c r="Q104" s="482"/>
      <c r="R104" s="490" t="str">
        <f>IF(P104=0,"",ROUNDUP(P104,2))</f>
        <v/>
      </c>
      <c r="S104" s="482"/>
      <c r="T104" s="491" t="str">
        <f t="shared" si="4"/>
        <v/>
      </c>
      <c r="U104" s="477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7"/>
      <c r="C105" s="477"/>
      <c r="D105" s="477"/>
      <c r="E105" s="477"/>
      <c r="F105" s="489"/>
      <c r="G105" s="480" t="str">
        <f t="shared" ca="1" si="5"/>
        <v/>
      </c>
      <c r="H105" s="481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2"/>
      <c r="J105" s="490" t="str">
        <f>IF(F204="","",F203+F204)</f>
        <v/>
      </c>
      <c r="K105" s="482"/>
      <c r="L105" s="491" t="str">
        <f t="shared" si="3"/>
        <v/>
      </c>
      <c r="M105" s="482"/>
      <c r="N105" s="482">
        <f>F103+F104+F105</f>
        <v>0</v>
      </c>
      <c r="O105" s="482">
        <f>N105/2</f>
        <v>0</v>
      </c>
      <c r="P105" s="485">
        <f>O155</f>
        <v>0</v>
      </c>
      <c r="Q105" s="482"/>
      <c r="R105" s="492" t="str">
        <f>IF(P105=0,"",ROUNDDOWN(P105,2))</f>
        <v/>
      </c>
      <c r="S105" s="482"/>
      <c r="T105" s="493" t="str">
        <f t="shared" si="4"/>
        <v/>
      </c>
      <c r="U105" s="477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7"/>
      <c r="C106" s="477"/>
      <c r="D106" s="477"/>
      <c r="E106" s="477"/>
      <c r="F106" s="489"/>
      <c r="G106" s="480" t="str">
        <f t="shared" ca="1" si="5"/>
        <v/>
      </c>
      <c r="H106" s="481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2"/>
      <c r="J106" s="490" t="str">
        <f>IF(F206="","",F205+F206)</f>
        <v/>
      </c>
      <c r="K106" s="482"/>
      <c r="L106" s="491" t="str">
        <f t="shared" si="3"/>
        <v/>
      </c>
      <c r="M106" s="482"/>
      <c r="N106" s="477"/>
      <c r="O106" s="482"/>
      <c r="P106" s="485">
        <f>O156</f>
        <v>0</v>
      </c>
      <c r="Q106" s="482"/>
      <c r="R106" s="490" t="str">
        <f>IF(P106=0,"",ROUNDUP(P106,2))</f>
        <v/>
      </c>
      <c r="S106" s="482"/>
      <c r="T106" s="491" t="str">
        <f t="shared" si="4"/>
        <v/>
      </c>
      <c r="U106" s="477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7"/>
      <c r="C107" s="477"/>
      <c r="D107" s="477"/>
      <c r="E107" s="477"/>
      <c r="F107" s="489"/>
      <c r="G107" s="480" t="str">
        <f t="shared" ca="1" si="5"/>
        <v/>
      </c>
      <c r="H107" s="481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2"/>
      <c r="J107" s="490" t="str">
        <f>IF(F208="","",F207+F208)</f>
        <v/>
      </c>
      <c r="K107" s="482"/>
      <c r="L107" s="491" t="str">
        <f t="shared" si="3"/>
        <v/>
      </c>
      <c r="M107" s="482"/>
      <c r="N107" s="477"/>
      <c r="O107" s="482">
        <f>N108/2</f>
        <v>0</v>
      </c>
      <c r="P107" s="485">
        <f>O158</f>
        <v>0</v>
      </c>
      <c r="Q107" s="482"/>
      <c r="R107" s="492" t="str">
        <f>IF(P107=0,"",ROUNDDOWN(P107,2))</f>
        <v/>
      </c>
      <c r="S107" s="482"/>
      <c r="T107" s="493" t="str">
        <f t="shared" si="4"/>
        <v/>
      </c>
      <c r="U107" s="477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7"/>
      <c r="C108" s="477"/>
      <c r="D108" s="477"/>
      <c r="E108" s="477"/>
      <c r="F108" s="489"/>
      <c r="G108" s="480" t="str">
        <f t="shared" ca="1" si="5"/>
        <v/>
      </c>
      <c r="H108" s="481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2"/>
      <c r="J108" s="490" t="str">
        <f>IF(F210="","",F209+F210)</f>
        <v/>
      </c>
      <c r="K108" s="482"/>
      <c r="L108" s="491" t="str">
        <f t="shared" si="3"/>
        <v/>
      </c>
      <c r="M108" s="482"/>
      <c r="N108" s="482">
        <f>F106+F107+F108</f>
        <v>0</v>
      </c>
      <c r="O108" s="482">
        <f>N108/2</f>
        <v>0</v>
      </c>
      <c r="P108" s="485">
        <f>O159</f>
        <v>0</v>
      </c>
      <c r="Q108" s="482"/>
      <c r="R108" s="490" t="str">
        <f>IF(P108=0,"",ROUNDUP(P108,2))</f>
        <v/>
      </c>
      <c r="S108" s="482"/>
      <c r="T108" s="491" t="str">
        <f t="shared" si="4"/>
        <v/>
      </c>
      <c r="U108" s="477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7"/>
      <c r="C109" s="477"/>
      <c r="D109" s="477"/>
      <c r="E109" s="477"/>
      <c r="F109" s="489"/>
      <c r="G109" s="480" t="str">
        <f t="shared" ca="1" si="5"/>
        <v/>
      </c>
      <c r="H109" s="481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2"/>
      <c r="J109" s="490" t="str">
        <f>IF(F212="","",F211+F212)</f>
        <v/>
      </c>
      <c r="K109" s="482"/>
      <c r="L109" s="491" t="str">
        <f t="shared" si="3"/>
        <v/>
      </c>
      <c r="M109" s="482"/>
      <c r="N109" s="477"/>
      <c r="O109" s="482"/>
      <c r="P109" s="485">
        <f>O161</f>
        <v>0</v>
      </c>
      <c r="Q109" s="482"/>
      <c r="R109" s="492" t="str">
        <f>IF(P109=0,"",ROUNDDOWN(P109,2))</f>
        <v/>
      </c>
      <c r="S109" s="482"/>
      <c r="T109" s="493" t="str">
        <f t="shared" si="4"/>
        <v/>
      </c>
      <c r="U109" s="477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7"/>
      <c r="C110" s="477"/>
      <c r="D110" s="477"/>
      <c r="E110" s="477"/>
      <c r="F110" s="489"/>
      <c r="G110" s="480" t="str">
        <f t="shared" ca="1" si="5"/>
        <v/>
      </c>
      <c r="H110" s="481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2"/>
      <c r="J110" s="490" t="str">
        <f>IF(F214="","",F213+F214)</f>
        <v/>
      </c>
      <c r="K110" s="482"/>
      <c r="L110" s="491" t="str">
        <f t="shared" si="3"/>
        <v/>
      </c>
      <c r="M110" s="482"/>
      <c r="N110" s="477"/>
      <c r="O110" s="482">
        <f>N111/2</f>
        <v>0</v>
      </c>
      <c r="P110" s="485">
        <f>O162</f>
        <v>0</v>
      </c>
      <c r="Q110" s="482"/>
      <c r="R110" s="490" t="str">
        <f>IF(P110=0,"",ROUNDUP(P110,2))</f>
        <v/>
      </c>
      <c r="S110" s="482"/>
      <c r="T110" s="491" t="str">
        <f t="shared" si="4"/>
        <v/>
      </c>
      <c r="U110" s="477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7"/>
      <c r="C111" s="477"/>
      <c r="D111" s="477"/>
      <c r="E111" s="477"/>
      <c r="F111" s="489"/>
      <c r="G111" s="480" t="str">
        <f t="shared" ca="1" si="5"/>
        <v/>
      </c>
      <c r="H111" s="481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2"/>
      <c r="J111" s="490" t="str">
        <f>IF(F216="","",F215+F216)</f>
        <v/>
      </c>
      <c r="K111" s="482"/>
      <c r="L111" s="491" t="str">
        <f t="shared" si="3"/>
        <v/>
      </c>
      <c r="M111" s="482"/>
      <c r="N111" s="482">
        <f>F109+F110+F111</f>
        <v>0</v>
      </c>
      <c r="O111" s="482">
        <f>N111/2</f>
        <v>0</v>
      </c>
      <c r="P111" s="485">
        <f>O164</f>
        <v>0</v>
      </c>
      <c r="Q111" s="482"/>
      <c r="R111" s="492" t="str">
        <f>IF(P111=0,"",ROUNDDOWN(P111,2))</f>
        <v/>
      </c>
      <c r="S111" s="482"/>
      <c r="T111" s="493" t="str">
        <f t="shared" si="4"/>
        <v/>
      </c>
      <c r="U111" s="477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7"/>
      <c r="C112" s="477"/>
      <c r="D112" s="477"/>
      <c r="E112" s="477"/>
      <c r="F112" s="489"/>
      <c r="G112" s="480" t="str">
        <f t="shared" ca="1" si="5"/>
        <v/>
      </c>
      <c r="H112" s="481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2"/>
      <c r="J112" s="490" t="str">
        <f>IF(F218="","",F217+F218)</f>
        <v/>
      </c>
      <c r="K112" s="482"/>
      <c r="L112" s="491" t="str">
        <f t="shared" si="3"/>
        <v/>
      </c>
      <c r="M112" s="482"/>
      <c r="N112" s="477"/>
      <c r="O112" s="482"/>
      <c r="P112" s="485">
        <f>O165</f>
        <v>0</v>
      </c>
      <c r="Q112" s="482"/>
      <c r="R112" s="490" t="str">
        <f>IF(P112=0,"",ROUNDUP(P112,2))</f>
        <v/>
      </c>
      <c r="S112" s="482"/>
      <c r="T112" s="491" t="str">
        <f t="shared" si="4"/>
        <v/>
      </c>
      <c r="U112" s="477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7"/>
      <c r="C113" s="477"/>
      <c r="D113" s="477"/>
      <c r="E113" s="477"/>
      <c r="F113" s="489"/>
      <c r="G113" s="480" t="str">
        <f t="shared" ca="1" si="5"/>
        <v/>
      </c>
      <c r="H113" s="481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2"/>
      <c r="J113" s="490" t="str">
        <f>IF(F220="","",F219+F220)</f>
        <v/>
      </c>
      <c r="K113" s="482"/>
      <c r="L113" s="491" t="str">
        <f t="shared" si="3"/>
        <v/>
      </c>
      <c r="M113" s="482"/>
      <c r="N113" s="477"/>
      <c r="O113" s="482">
        <f>N114/2</f>
        <v>0</v>
      </c>
      <c r="P113" s="485">
        <f>O167</f>
        <v>0</v>
      </c>
      <c r="Q113" s="482"/>
      <c r="R113" s="492" t="str">
        <f>IF(P113=0,"",ROUNDDOWN(P113,2))</f>
        <v/>
      </c>
      <c r="S113" s="482"/>
      <c r="T113" s="493" t="str">
        <f t="shared" si="4"/>
        <v/>
      </c>
      <c r="U113" s="477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7"/>
      <c r="C114" s="477"/>
      <c r="D114" s="477"/>
      <c r="E114" s="477"/>
      <c r="F114" s="489"/>
      <c r="G114" s="480" t="str">
        <f t="shared" ca="1" si="5"/>
        <v/>
      </c>
      <c r="H114" s="481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2"/>
      <c r="J114" s="490" t="str">
        <f>IF(F222="","",F221+F222)</f>
        <v/>
      </c>
      <c r="K114" s="482"/>
      <c r="L114" s="491" t="str">
        <f t="shared" si="3"/>
        <v/>
      </c>
      <c r="M114" s="482"/>
      <c r="N114" s="482">
        <f>F112+F113+F114</f>
        <v>0</v>
      </c>
      <c r="O114" s="482">
        <f>N114/2</f>
        <v>0</v>
      </c>
      <c r="P114" s="485">
        <f>O168</f>
        <v>0</v>
      </c>
      <c r="Q114" s="482"/>
      <c r="R114" s="490" t="str">
        <f>IF(P114=0,"",ROUNDUP(P114,2))</f>
        <v/>
      </c>
      <c r="S114" s="482"/>
      <c r="T114" s="491" t="str">
        <f t="shared" si="4"/>
        <v/>
      </c>
      <c r="U114" s="477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7"/>
      <c r="C115" s="477"/>
      <c r="D115" s="477"/>
      <c r="E115" s="477"/>
      <c r="F115" s="489"/>
      <c r="G115" s="480" t="str">
        <f t="shared" ca="1" si="5"/>
        <v/>
      </c>
      <c r="H115" s="481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2"/>
      <c r="J115" s="490" t="str">
        <f>IF(F224="","",F223+F224)</f>
        <v/>
      </c>
      <c r="K115" s="482"/>
      <c r="L115" s="491" t="str">
        <f t="shared" si="3"/>
        <v/>
      </c>
      <c r="M115" s="482"/>
      <c r="N115" s="477"/>
      <c r="O115" s="482"/>
      <c r="P115" s="485">
        <f>O170</f>
        <v>0</v>
      </c>
      <c r="Q115" s="482"/>
      <c r="R115" s="492" t="str">
        <f>IF(P115=0,"",ROUNDDOWN(P115,2))</f>
        <v/>
      </c>
      <c r="S115" s="482"/>
      <c r="T115" s="493" t="str">
        <f t="shared" si="4"/>
        <v/>
      </c>
      <c r="U115" s="477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7"/>
      <c r="C116" s="477"/>
      <c r="D116" s="477"/>
      <c r="E116" s="477"/>
      <c r="F116" s="489"/>
      <c r="G116" s="480" t="str">
        <f t="shared" ca="1" si="5"/>
        <v/>
      </c>
      <c r="H116" s="481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2"/>
      <c r="J116" s="490" t="str">
        <f>IF(F226="","",F225+F226)</f>
        <v/>
      </c>
      <c r="K116" s="482"/>
      <c r="L116" s="491" t="str">
        <f t="shared" si="3"/>
        <v/>
      </c>
      <c r="M116" s="482"/>
      <c r="N116" s="477"/>
      <c r="O116" s="482">
        <f>N117/2</f>
        <v>0</v>
      </c>
      <c r="P116" s="485">
        <f>O171</f>
        <v>0</v>
      </c>
      <c r="Q116" s="482"/>
      <c r="R116" s="490" t="str">
        <f>IF(P116=0,"",ROUNDUP(P116,2))</f>
        <v/>
      </c>
      <c r="S116" s="482"/>
      <c r="T116" s="491" t="str">
        <f t="shared" si="4"/>
        <v/>
      </c>
      <c r="U116" s="477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7"/>
      <c r="C117" s="477"/>
      <c r="D117" s="477"/>
      <c r="E117" s="477"/>
      <c r="F117" s="489"/>
      <c r="G117" s="480" t="str">
        <f t="shared" ca="1" si="5"/>
        <v/>
      </c>
      <c r="H117" s="481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2"/>
      <c r="J117" s="490" t="str">
        <f>IF(F228="","",F227+F228)</f>
        <v/>
      </c>
      <c r="K117" s="482"/>
      <c r="L117" s="491" t="str">
        <f t="shared" si="3"/>
        <v/>
      </c>
      <c r="M117" s="482"/>
      <c r="N117" s="482">
        <f>F115+F116+F117</f>
        <v>0</v>
      </c>
      <c r="O117" s="482">
        <f>N117/2</f>
        <v>0</v>
      </c>
      <c r="P117" s="485">
        <f>O173</f>
        <v>0</v>
      </c>
      <c r="Q117" s="482"/>
      <c r="R117" s="492" t="str">
        <f>IF(P117=0,"",ROUNDDOWN(P117,2))</f>
        <v/>
      </c>
      <c r="S117" s="482"/>
      <c r="T117" s="493" t="str">
        <f t="shared" si="4"/>
        <v/>
      </c>
      <c r="U117" s="477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7"/>
      <c r="C118" s="477"/>
      <c r="D118" s="477"/>
      <c r="E118" s="477"/>
      <c r="F118" s="489"/>
      <c r="G118" s="480" t="str">
        <f t="shared" ca="1" si="5"/>
        <v/>
      </c>
      <c r="H118" s="481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2"/>
      <c r="J118" s="490" t="str">
        <f>IF(F230="","",F229+F230)</f>
        <v/>
      </c>
      <c r="K118" s="482"/>
      <c r="L118" s="491" t="str">
        <f t="shared" si="3"/>
        <v/>
      </c>
      <c r="M118" s="482"/>
      <c r="N118" s="477"/>
      <c r="O118" s="482"/>
      <c r="P118" s="485">
        <f>O174</f>
        <v>0</v>
      </c>
      <c r="Q118" s="482"/>
      <c r="R118" s="490" t="str">
        <f>IF(P118=0,"",ROUNDUP(P118,2))</f>
        <v/>
      </c>
      <c r="S118" s="482"/>
      <c r="T118" s="491" t="str">
        <f t="shared" si="4"/>
        <v/>
      </c>
      <c r="U118" s="477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7"/>
      <c r="C119" s="477"/>
      <c r="D119" s="477"/>
      <c r="E119" s="477"/>
      <c r="F119" s="489"/>
      <c r="G119" s="480" t="str">
        <f t="shared" ca="1" si="5"/>
        <v/>
      </c>
      <c r="H119" s="481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2"/>
      <c r="J119" s="490" t="str">
        <f>IF(F232="","",F231+F232)</f>
        <v/>
      </c>
      <c r="K119" s="482"/>
      <c r="L119" s="491" t="str">
        <f t="shared" si="3"/>
        <v/>
      </c>
      <c r="M119" s="482"/>
      <c r="N119" s="477"/>
      <c r="O119" s="482">
        <f>N120/2</f>
        <v>0</v>
      </c>
      <c r="P119" s="485">
        <f>O176</f>
        <v>0</v>
      </c>
      <c r="Q119" s="482"/>
      <c r="R119" s="492" t="str">
        <f>IF(P119=0,"",ROUNDDOWN(P119,2))</f>
        <v/>
      </c>
      <c r="S119" s="482"/>
      <c r="T119" s="493" t="str">
        <f t="shared" si="4"/>
        <v/>
      </c>
      <c r="U119" s="477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7"/>
      <c r="C120" s="477"/>
      <c r="D120" s="477"/>
      <c r="E120" s="477"/>
      <c r="F120" s="489"/>
      <c r="G120" s="480" t="str">
        <f t="shared" ca="1" si="5"/>
        <v/>
      </c>
      <c r="H120" s="481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2"/>
      <c r="J120" s="490" t="str">
        <f>IF(F234="","",F233+F234)</f>
        <v/>
      </c>
      <c r="K120" s="482"/>
      <c r="L120" s="491" t="str">
        <f t="shared" si="3"/>
        <v/>
      </c>
      <c r="M120" s="482"/>
      <c r="N120" s="482">
        <f>F118+F119+F120</f>
        <v>0</v>
      </c>
      <c r="O120" s="482">
        <f>N120/2</f>
        <v>0</v>
      </c>
      <c r="P120" s="485">
        <f>O177</f>
        <v>0</v>
      </c>
      <c r="Q120" s="482"/>
      <c r="R120" s="490" t="str">
        <f>IF(P120=0,"",ROUNDUP(P120,2))</f>
        <v/>
      </c>
      <c r="S120" s="482"/>
      <c r="T120" s="491" t="str">
        <f t="shared" si="4"/>
        <v/>
      </c>
      <c r="U120" s="477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7"/>
      <c r="C121" s="477"/>
      <c r="D121" s="477"/>
      <c r="E121" s="477"/>
      <c r="F121" s="489"/>
      <c r="G121" s="480" t="str">
        <f t="shared" ca="1" si="5"/>
        <v/>
      </c>
      <c r="H121" s="481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2"/>
      <c r="J121" s="490" t="str">
        <f>IF(F236="","",F235+F236)</f>
        <v/>
      </c>
      <c r="K121" s="482"/>
      <c r="L121" s="491" t="str">
        <f t="shared" si="3"/>
        <v/>
      </c>
      <c r="M121" s="482"/>
      <c r="N121" s="477"/>
      <c r="O121" s="482"/>
      <c r="P121" s="485">
        <f>O179</f>
        <v>0</v>
      </c>
      <c r="Q121" s="482"/>
      <c r="R121" s="492" t="str">
        <f>IF(P121=0,"",ROUNDDOWN(P121,2))</f>
        <v/>
      </c>
      <c r="S121" s="482"/>
      <c r="T121" s="493" t="str">
        <f t="shared" si="4"/>
        <v/>
      </c>
      <c r="U121" s="477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7"/>
      <c r="C122" s="477"/>
      <c r="D122" s="477"/>
      <c r="E122" s="477"/>
      <c r="F122" s="489"/>
      <c r="G122" s="480" t="str">
        <f t="shared" ca="1" si="5"/>
        <v/>
      </c>
      <c r="H122" s="481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2"/>
      <c r="J122" s="490" t="str">
        <f>IF(F238="","",F237+F238)</f>
        <v/>
      </c>
      <c r="K122" s="482"/>
      <c r="L122" s="491" t="str">
        <f t="shared" si="3"/>
        <v/>
      </c>
      <c r="M122" s="482"/>
      <c r="N122" s="477"/>
      <c r="O122" s="482">
        <f>N123/2</f>
        <v>0</v>
      </c>
      <c r="P122" s="485">
        <f>O180</f>
        <v>0</v>
      </c>
      <c r="Q122" s="482"/>
      <c r="R122" s="490" t="str">
        <f>IF(P122=0,"",ROUNDUP(P122,2))</f>
        <v/>
      </c>
      <c r="S122" s="482"/>
      <c r="T122" s="491" t="str">
        <f t="shared" si="4"/>
        <v/>
      </c>
      <c r="U122" s="477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7"/>
      <c r="C123" s="477"/>
      <c r="D123" s="477"/>
      <c r="E123" s="477"/>
      <c r="F123" s="489"/>
      <c r="G123" s="480" t="str">
        <f t="shared" ca="1" si="5"/>
        <v/>
      </c>
      <c r="H123" s="481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2"/>
      <c r="J123" s="490" t="str">
        <f>IF(F240="","",F239+F240)</f>
        <v/>
      </c>
      <c r="K123" s="482"/>
      <c r="L123" s="491" t="str">
        <f t="shared" si="3"/>
        <v/>
      </c>
      <c r="M123" s="482"/>
      <c r="N123" s="482">
        <f>F121+F122+F123</f>
        <v>0</v>
      </c>
      <c r="O123" s="482">
        <f>N123/2</f>
        <v>0</v>
      </c>
      <c r="P123" s="485">
        <f>O182</f>
        <v>0</v>
      </c>
      <c r="Q123" s="482"/>
      <c r="R123" s="492" t="str">
        <f>IF(P123=0,"",ROUNDDOWN(P123,2))</f>
        <v/>
      </c>
      <c r="S123" s="482"/>
      <c r="T123" s="493" t="str">
        <f t="shared" si="4"/>
        <v/>
      </c>
      <c r="U123" s="477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7"/>
      <c r="C124" s="477"/>
      <c r="D124" s="477"/>
      <c r="E124" s="477"/>
      <c r="F124" s="489"/>
      <c r="G124" s="480" t="str">
        <f t="shared" ca="1" si="5"/>
        <v/>
      </c>
      <c r="H124" s="481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2"/>
      <c r="J124" s="490" t="str">
        <f>IF(F242="","",F241+F242)</f>
        <v/>
      </c>
      <c r="K124" s="482"/>
      <c r="L124" s="491" t="str">
        <f t="shared" si="3"/>
        <v/>
      </c>
      <c r="M124" s="482"/>
      <c r="N124" s="477"/>
      <c r="O124" s="482"/>
      <c r="P124" s="485">
        <f>O183</f>
        <v>0</v>
      </c>
      <c r="Q124" s="482"/>
      <c r="R124" s="490" t="str">
        <f>IF(P124=0,"",ROUNDUP(P124,2))</f>
        <v/>
      </c>
      <c r="S124" s="482"/>
      <c r="T124" s="491" t="str">
        <f t="shared" si="4"/>
        <v/>
      </c>
      <c r="U124" s="477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7"/>
      <c r="C125" s="477"/>
      <c r="D125" s="477"/>
      <c r="E125" s="477"/>
      <c r="F125" s="489"/>
      <c r="G125" s="480" t="str">
        <f t="shared" ca="1" si="5"/>
        <v/>
      </c>
      <c r="H125" s="481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2"/>
      <c r="J125" s="490" t="str">
        <f>IF(F244="","",F243+F244)</f>
        <v/>
      </c>
      <c r="K125" s="482"/>
      <c r="L125" s="491" t="str">
        <f t="shared" si="3"/>
        <v/>
      </c>
      <c r="M125" s="482"/>
      <c r="N125" s="477"/>
      <c r="O125" s="482">
        <f>N126/2</f>
        <v>0</v>
      </c>
      <c r="P125" s="485">
        <f>O185</f>
        <v>0</v>
      </c>
      <c r="Q125" s="482"/>
      <c r="R125" s="492" t="str">
        <f>IF(P125=0,"",ROUNDDOWN(P125,2))</f>
        <v/>
      </c>
      <c r="S125" s="482"/>
      <c r="T125" s="493" t="str">
        <f t="shared" si="4"/>
        <v/>
      </c>
      <c r="U125" s="477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7"/>
      <c r="C126" s="477"/>
      <c r="D126" s="477"/>
      <c r="E126" s="477"/>
      <c r="F126" s="489"/>
      <c r="G126" s="480" t="str">
        <f t="shared" ca="1" si="5"/>
        <v/>
      </c>
      <c r="H126" s="481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2"/>
      <c r="J126" s="490" t="str">
        <f>IF(F246="","",F245+F246)</f>
        <v/>
      </c>
      <c r="K126" s="482"/>
      <c r="L126" s="491" t="str">
        <f t="shared" si="3"/>
        <v/>
      </c>
      <c r="M126" s="482"/>
      <c r="N126" s="482">
        <f>F124+F125+F126</f>
        <v>0</v>
      </c>
      <c r="O126" s="482">
        <f>N126/2</f>
        <v>0</v>
      </c>
      <c r="P126" s="485">
        <f>O186</f>
        <v>0</v>
      </c>
      <c r="Q126" s="482"/>
      <c r="R126" s="490" t="str">
        <f>IF(P126=0,"",ROUNDUP(P126,2))</f>
        <v/>
      </c>
      <c r="S126" s="482"/>
      <c r="T126" s="491" t="str">
        <f t="shared" si="4"/>
        <v/>
      </c>
      <c r="U126" s="477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7"/>
      <c r="C127" s="477"/>
      <c r="D127" s="477"/>
      <c r="E127" s="477"/>
      <c r="F127" s="489"/>
      <c r="G127" s="480" t="str">
        <f t="shared" ca="1" si="5"/>
        <v/>
      </c>
      <c r="H127" s="481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2"/>
      <c r="J127" s="490" t="str">
        <f>IF(F248="","",F247+F248)</f>
        <v/>
      </c>
      <c r="K127" s="482"/>
      <c r="L127" s="491" t="str">
        <f t="shared" si="3"/>
        <v/>
      </c>
      <c r="M127" s="482"/>
      <c r="N127" s="477"/>
      <c r="O127" s="482"/>
      <c r="P127" s="485">
        <f>O188</f>
        <v>0</v>
      </c>
      <c r="Q127" s="482"/>
      <c r="R127" s="492" t="str">
        <f>IF(P127=0,"",ROUNDDOWN(P127,2))</f>
        <v/>
      </c>
      <c r="S127" s="482"/>
      <c r="T127" s="493" t="str">
        <f t="shared" si="4"/>
        <v/>
      </c>
      <c r="U127" s="477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7"/>
      <c r="C128" s="477"/>
      <c r="D128" s="477"/>
      <c r="E128" s="477"/>
      <c r="F128" s="489"/>
      <c r="G128" s="480" t="str">
        <f t="shared" ca="1" si="5"/>
        <v/>
      </c>
      <c r="H128" s="481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2"/>
      <c r="J128" s="490" t="str">
        <f>IF(F250="","",F249+F250)</f>
        <v/>
      </c>
      <c r="K128" s="482"/>
      <c r="L128" s="491" t="str">
        <f t="shared" si="3"/>
        <v/>
      </c>
      <c r="M128" s="482"/>
      <c r="N128" s="477"/>
      <c r="O128" s="482">
        <f>N129/2</f>
        <v>0</v>
      </c>
      <c r="P128" s="485">
        <f>O189</f>
        <v>0</v>
      </c>
      <c r="Q128" s="482"/>
      <c r="R128" s="490" t="str">
        <f>IF(P128=0,"",ROUNDUP(P128,2))</f>
        <v/>
      </c>
      <c r="S128" s="482"/>
      <c r="T128" s="491" t="str">
        <f t="shared" si="4"/>
        <v/>
      </c>
      <c r="U128" s="477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7"/>
      <c r="C129" s="477"/>
      <c r="D129" s="477"/>
      <c r="E129" s="477"/>
      <c r="F129" s="489"/>
      <c r="G129" s="480" t="str">
        <f t="shared" ca="1" si="5"/>
        <v/>
      </c>
      <c r="H129" s="481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2"/>
      <c r="J129" s="490" t="str">
        <f>IF(F252="","",F251+F252)</f>
        <v/>
      </c>
      <c r="K129" s="482"/>
      <c r="L129" s="491" t="str">
        <f t="shared" si="3"/>
        <v/>
      </c>
      <c r="M129" s="482"/>
      <c r="N129" s="482">
        <f>F127+F128+F129</f>
        <v>0</v>
      </c>
      <c r="O129" s="482">
        <f>N129/2</f>
        <v>0</v>
      </c>
      <c r="P129" s="485">
        <f>O191</f>
        <v>0</v>
      </c>
      <c r="Q129" s="482"/>
      <c r="R129" s="492" t="str">
        <f>IF(P129=0,"",ROUNDDOWN(P129,2))</f>
        <v/>
      </c>
      <c r="S129" s="482"/>
      <c r="T129" s="493" t="str">
        <f t="shared" si="4"/>
        <v/>
      </c>
      <c r="U129" s="477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7"/>
      <c r="C130" s="477"/>
      <c r="D130" s="477"/>
      <c r="E130" s="477"/>
      <c r="F130" s="489"/>
      <c r="G130" s="480" t="str">
        <f t="shared" ca="1" si="5"/>
        <v/>
      </c>
      <c r="H130" s="481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2"/>
      <c r="J130" s="490" t="str">
        <f>IF(F254="","",F253+F254)</f>
        <v/>
      </c>
      <c r="K130" s="482"/>
      <c r="L130" s="491" t="str">
        <f t="shared" si="3"/>
        <v/>
      </c>
      <c r="M130" s="482"/>
      <c r="N130" s="477"/>
      <c r="O130" s="482"/>
      <c r="P130" s="485">
        <f>O192</f>
        <v>0</v>
      </c>
      <c r="Q130" s="482"/>
      <c r="R130" s="490" t="str">
        <f>IF(P130=0,"",ROUNDUP(P130,2))</f>
        <v/>
      </c>
      <c r="S130" s="482"/>
      <c r="T130" s="491" t="str">
        <f t="shared" si="4"/>
        <v/>
      </c>
      <c r="U130" s="477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7"/>
      <c r="C131" s="477"/>
      <c r="D131" s="477"/>
      <c r="E131" s="477"/>
      <c r="F131" s="489"/>
      <c r="G131" s="480" t="str">
        <f t="shared" ca="1" si="5"/>
        <v/>
      </c>
      <c r="H131" s="481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2"/>
      <c r="J131" s="490" t="str">
        <f>IF(F256="","",F255+F256)</f>
        <v/>
      </c>
      <c r="K131" s="482"/>
      <c r="L131" s="491" t="str">
        <f t="shared" si="3"/>
        <v/>
      </c>
      <c r="M131" s="482"/>
      <c r="N131" s="477"/>
      <c r="O131" s="482">
        <f>N132/2</f>
        <v>0</v>
      </c>
      <c r="P131" s="485">
        <f>O194</f>
        <v>0</v>
      </c>
      <c r="Q131" s="482"/>
      <c r="R131" s="492" t="str">
        <f>IF(P131=0,"",ROUNDDOWN(P131,2))</f>
        <v/>
      </c>
      <c r="S131" s="482"/>
      <c r="T131" s="493" t="str">
        <f t="shared" si="4"/>
        <v/>
      </c>
      <c r="U131" s="477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7"/>
      <c r="C132" s="477"/>
      <c r="D132" s="477"/>
      <c r="E132" s="477"/>
      <c r="F132" s="489"/>
      <c r="G132" s="480" t="str">
        <f t="shared" ca="1" si="5"/>
        <v/>
      </c>
      <c r="H132" s="481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2"/>
      <c r="J132" s="490" t="str">
        <f>IF(F258="","",F257+F258)</f>
        <v/>
      </c>
      <c r="K132" s="482"/>
      <c r="L132" s="491" t="str">
        <f t="shared" si="3"/>
        <v/>
      </c>
      <c r="M132" s="482"/>
      <c r="N132" s="482">
        <f>F130+F131+F132</f>
        <v>0</v>
      </c>
      <c r="O132" s="482">
        <f>N132/2</f>
        <v>0</v>
      </c>
      <c r="P132" s="485">
        <f>O195</f>
        <v>0</v>
      </c>
      <c r="Q132" s="482"/>
      <c r="R132" s="490" t="str">
        <f>IF(P132=0,"",ROUNDUP(P132,2))</f>
        <v/>
      </c>
      <c r="S132" s="482"/>
      <c r="T132" s="491" t="str">
        <f t="shared" si="4"/>
        <v/>
      </c>
      <c r="U132" s="477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7"/>
      <c r="C133" s="477"/>
      <c r="D133" s="477"/>
      <c r="E133" s="477"/>
      <c r="F133" s="489"/>
      <c r="G133" s="480" t="str">
        <f t="shared" ca="1" si="5"/>
        <v/>
      </c>
      <c r="H133" s="481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2"/>
      <c r="J133" s="490" t="str">
        <f>IF(F260="","",F259+F260)</f>
        <v/>
      </c>
      <c r="K133" s="482"/>
      <c r="L133" s="491" t="str">
        <f t="shared" si="3"/>
        <v/>
      </c>
      <c r="M133" s="482"/>
      <c r="N133" s="477"/>
      <c r="O133" s="482"/>
      <c r="P133" s="485">
        <f>O197</f>
        <v>0</v>
      </c>
      <c r="Q133" s="482"/>
      <c r="R133" s="492" t="str">
        <f>IF(P133=0,"",ROUNDDOWN(P133,2))</f>
        <v/>
      </c>
      <c r="S133" s="482"/>
      <c r="T133" s="493" t="str">
        <f t="shared" si="4"/>
        <v/>
      </c>
      <c r="U133" s="477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7"/>
      <c r="C134" s="477"/>
      <c r="D134" s="477"/>
      <c r="E134" s="477"/>
      <c r="F134" s="489"/>
      <c r="G134" s="480" t="str">
        <f t="shared" ca="1" si="5"/>
        <v/>
      </c>
      <c r="H134" s="481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2"/>
      <c r="J134" s="490" t="str">
        <f>IF(F262="","",F261+F262)</f>
        <v/>
      </c>
      <c r="K134" s="482"/>
      <c r="L134" s="491" t="str">
        <f t="shared" si="3"/>
        <v/>
      </c>
      <c r="M134" s="482"/>
      <c r="N134" s="477"/>
      <c r="O134" s="482">
        <f>N135/2</f>
        <v>0</v>
      </c>
      <c r="P134" s="485">
        <f>O198</f>
        <v>0</v>
      </c>
      <c r="Q134" s="482"/>
      <c r="R134" s="490" t="str">
        <f>IF(P134=0,"",ROUNDUP(P134,2))</f>
        <v/>
      </c>
      <c r="S134" s="482"/>
      <c r="T134" s="491" t="str">
        <f t="shared" si="4"/>
        <v/>
      </c>
      <c r="U134" s="477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7"/>
      <c r="C135" s="477"/>
      <c r="D135" s="477"/>
      <c r="E135" s="477"/>
      <c r="F135" s="489"/>
      <c r="G135" s="480" t="str">
        <f t="shared" ca="1" si="5"/>
        <v/>
      </c>
      <c r="H135" s="481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2"/>
      <c r="J135" s="490" t="str">
        <f>IF(F264="","",F263+F264)</f>
        <v/>
      </c>
      <c r="K135" s="482"/>
      <c r="L135" s="491" t="str">
        <f t="shared" si="3"/>
        <v/>
      </c>
      <c r="M135" s="482"/>
      <c r="N135" s="482">
        <f>F133+F134+F135</f>
        <v>0</v>
      </c>
      <c r="O135" s="482">
        <f>N135/2</f>
        <v>0</v>
      </c>
      <c r="P135" s="485">
        <f>O200</f>
        <v>0</v>
      </c>
      <c r="Q135" s="482"/>
      <c r="R135" s="492" t="str">
        <f>IF(P135=0,"",ROUNDDOWN(P135,2))</f>
        <v/>
      </c>
      <c r="S135" s="482"/>
      <c r="T135" s="493" t="str">
        <f t="shared" si="4"/>
        <v/>
      </c>
      <c r="U135" s="477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7"/>
      <c r="C136" s="477"/>
      <c r="D136" s="477"/>
      <c r="E136" s="477"/>
      <c r="F136" s="489"/>
      <c r="G136" s="480" t="str">
        <f t="shared" ca="1" si="5"/>
        <v/>
      </c>
      <c r="H136" s="481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2"/>
      <c r="J136" s="490" t="str">
        <f>IF(F266="","",F265+F266)</f>
        <v/>
      </c>
      <c r="K136" s="482"/>
      <c r="L136" s="491" t="str">
        <f t="shared" si="3"/>
        <v/>
      </c>
      <c r="M136" s="482"/>
      <c r="N136" s="477"/>
      <c r="O136" s="482"/>
      <c r="P136" s="485">
        <f>O201</f>
        <v>0</v>
      </c>
      <c r="Q136" s="482"/>
      <c r="R136" s="490" t="str">
        <f>IF(P136=0,"",ROUNDUP(P136,2))</f>
        <v/>
      </c>
      <c r="S136" s="482"/>
      <c r="T136" s="491" t="str">
        <f t="shared" si="4"/>
        <v/>
      </c>
      <c r="U136" s="477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7"/>
      <c r="C137" s="477"/>
      <c r="D137" s="477"/>
      <c r="E137" s="477"/>
      <c r="F137" s="489"/>
      <c r="G137" s="480" t="str">
        <f t="shared" ca="1" si="5"/>
        <v/>
      </c>
      <c r="H137" s="481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2"/>
      <c r="J137" s="490" t="str">
        <f>IF(F268="","",F267+F268)</f>
        <v/>
      </c>
      <c r="K137" s="482"/>
      <c r="L137" s="491" t="str">
        <f t="shared" ref="L137:L160" si="6">IF(J137="","",J137+L136)</f>
        <v/>
      </c>
      <c r="M137" s="482"/>
      <c r="N137" s="477"/>
      <c r="O137" s="482">
        <f>N138/2</f>
        <v>0</v>
      </c>
      <c r="P137" s="485">
        <f>O203</f>
        <v>0</v>
      </c>
      <c r="Q137" s="482"/>
      <c r="R137" s="492" t="str">
        <f>IF(P137=0,"",ROUNDDOWN(P137,2))</f>
        <v/>
      </c>
      <c r="S137" s="482"/>
      <c r="T137" s="493" t="str">
        <f t="shared" si="4"/>
        <v/>
      </c>
      <c r="U137" s="477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7"/>
      <c r="C138" s="477"/>
      <c r="D138" s="477"/>
      <c r="E138" s="477"/>
      <c r="F138" s="489"/>
      <c r="G138" s="480" t="str">
        <f t="shared" ca="1" si="5"/>
        <v/>
      </c>
      <c r="H138" s="481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2"/>
      <c r="J138" s="490" t="str">
        <f>IF(F270="","",F269+F270)</f>
        <v/>
      </c>
      <c r="K138" s="482"/>
      <c r="L138" s="491" t="str">
        <f t="shared" si="6"/>
        <v/>
      </c>
      <c r="M138" s="482"/>
      <c r="N138" s="482">
        <f>F136+F137+F138</f>
        <v>0</v>
      </c>
      <c r="O138" s="482">
        <f>N138/2</f>
        <v>0</v>
      </c>
      <c r="P138" s="485">
        <f>O204</f>
        <v>0</v>
      </c>
      <c r="Q138" s="482"/>
      <c r="R138" s="490" t="str">
        <f>IF(P138=0,"",ROUNDUP(P138,2))</f>
        <v/>
      </c>
      <c r="S138" s="482"/>
      <c r="T138" s="491" t="str">
        <f t="shared" si="4"/>
        <v/>
      </c>
      <c r="U138" s="477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7"/>
      <c r="C139" s="477"/>
      <c r="D139" s="477"/>
      <c r="E139" s="477"/>
      <c r="F139" s="489"/>
      <c r="G139" s="480" t="str">
        <f t="shared" ca="1" si="5"/>
        <v/>
      </c>
      <c r="H139" s="481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2"/>
      <c r="J139" s="490" t="str">
        <f>IF(F272="","",F271+F272)</f>
        <v/>
      </c>
      <c r="K139" s="482"/>
      <c r="L139" s="491" t="str">
        <f t="shared" si="6"/>
        <v/>
      </c>
      <c r="M139" s="482"/>
      <c r="N139" s="477"/>
      <c r="O139" s="482"/>
      <c r="P139" s="485">
        <f>O206</f>
        <v>0</v>
      </c>
      <c r="Q139" s="482"/>
      <c r="R139" s="492" t="str">
        <f>IF(P139=0,"",ROUNDDOWN(P139,2))</f>
        <v/>
      </c>
      <c r="S139" s="482"/>
      <c r="T139" s="493" t="str">
        <f t="shared" ref="T139:T202" si="7">IF(R139="","",T138+R139)</f>
        <v/>
      </c>
      <c r="U139" s="477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7"/>
      <c r="C140" s="477"/>
      <c r="D140" s="477"/>
      <c r="E140" s="477"/>
      <c r="F140" s="489"/>
      <c r="G140" s="480" t="str">
        <f t="shared" ca="1" si="5"/>
        <v/>
      </c>
      <c r="H140" s="481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2"/>
      <c r="J140" s="490" t="str">
        <f>IF(F274="","",F273+F274)</f>
        <v/>
      </c>
      <c r="K140" s="482"/>
      <c r="L140" s="491" t="str">
        <f t="shared" si="6"/>
        <v/>
      </c>
      <c r="M140" s="482"/>
      <c r="N140" s="477"/>
      <c r="O140" s="482">
        <f>N141/2</f>
        <v>0</v>
      </c>
      <c r="P140" s="485">
        <f>O207</f>
        <v>0</v>
      </c>
      <c r="Q140" s="482"/>
      <c r="R140" s="490" t="str">
        <f>IF(P140=0,"",ROUNDUP(P140,2))</f>
        <v/>
      </c>
      <c r="S140" s="482"/>
      <c r="T140" s="491" t="str">
        <f t="shared" si="7"/>
        <v/>
      </c>
      <c r="U140" s="477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7"/>
      <c r="C141" s="477"/>
      <c r="D141" s="477"/>
      <c r="E141" s="477"/>
      <c r="F141" s="489"/>
      <c r="G141" s="480" t="str">
        <f t="shared" ca="1" si="5"/>
        <v/>
      </c>
      <c r="H141" s="481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2"/>
      <c r="J141" s="490" t="str">
        <f>IF(F276="","",F275+F276)</f>
        <v/>
      </c>
      <c r="K141" s="482"/>
      <c r="L141" s="491" t="str">
        <f t="shared" si="6"/>
        <v/>
      </c>
      <c r="M141" s="482"/>
      <c r="N141" s="482">
        <f>F139+F140+F141</f>
        <v>0</v>
      </c>
      <c r="O141" s="482">
        <f>N141/2</f>
        <v>0</v>
      </c>
      <c r="P141" s="485">
        <f>O209</f>
        <v>0</v>
      </c>
      <c r="Q141" s="482"/>
      <c r="R141" s="492" t="str">
        <f>IF(P141=0,"",ROUNDDOWN(P141,2))</f>
        <v/>
      </c>
      <c r="S141" s="482"/>
      <c r="T141" s="493" t="str">
        <f t="shared" si="7"/>
        <v/>
      </c>
      <c r="U141" s="477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7"/>
      <c r="C142" s="477"/>
      <c r="D142" s="477"/>
      <c r="E142" s="477"/>
      <c r="F142" s="489"/>
      <c r="G142" s="480" t="str">
        <f t="shared" ca="1" si="5"/>
        <v/>
      </c>
      <c r="H142" s="481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2"/>
      <c r="J142" s="490" t="str">
        <f>IF(F278="","",F277+F278)</f>
        <v/>
      </c>
      <c r="K142" s="482"/>
      <c r="L142" s="491" t="str">
        <f t="shared" si="6"/>
        <v/>
      </c>
      <c r="M142" s="482"/>
      <c r="N142" s="477"/>
      <c r="O142" s="482"/>
      <c r="P142" s="485">
        <f>O210</f>
        <v>0</v>
      </c>
      <c r="Q142" s="482"/>
      <c r="R142" s="490" t="str">
        <f>IF(P142=0,"",ROUNDUP(P142,2))</f>
        <v/>
      </c>
      <c r="S142" s="482"/>
      <c r="T142" s="491" t="str">
        <f t="shared" si="7"/>
        <v/>
      </c>
      <c r="U142" s="477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7"/>
      <c r="C143" s="477"/>
      <c r="D143" s="477"/>
      <c r="E143" s="477"/>
      <c r="F143" s="489"/>
      <c r="G143" s="480" t="str">
        <f t="shared" ca="1" si="5"/>
        <v/>
      </c>
      <c r="H143" s="481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2"/>
      <c r="J143" s="490" t="str">
        <f>IF(F280="","",F279+F280)</f>
        <v/>
      </c>
      <c r="K143" s="482"/>
      <c r="L143" s="491" t="str">
        <f t="shared" si="6"/>
        <v/>
      </c>
      <c r="M143" s="482"/>
      <c r="N143" s="477"/>
      <c r="O143" s="482">
        <f>N144/2</f>
        <v>0</v>
      </c>
      <c r="P143" s="485">
        <f>O212</f>
        <v>0</v>
      </c>
      <c r="Q143" s="482"/>
      <c r="R143" s="492" t="str">
        <f>IF(P143=0,"",ROUNDDOWN(P143,2))</f>
        <v/>
      </c>
      <c r="S143" s="482"/>
      <c r="T143" s="493" t="str">
        <f t="shared" si="7"/>
        <v/>
      </c>
      <c r="U143" s="477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7"/>
      <c r="C144" s="477"/>
      <c r="D144" s="477"/>
      <c r="E144" s="477"/>
      <c r="F144" s="489"/>
      <c r="G144" s="480" t="str">
        <f t="shared" ca="1" si="5"/>
        <v/>
      </c>
      <c r="H144" s="481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2"/>
      <c r="J144" s="490" t="str">
        <f>IF(F282="","",F281+F282)</f>
        <v/>
      </c>
      <c r="K144" s="482"/>
      <c r="L144" s="491" t="str">
        <f t="shared" si="6"/>
        <v/>
      </c>
      <c r="M144" s="482"/>
      <c r="N144" s="482">
        <f>F142+F143+F144</f>
        <v>0</v>
      </c>
      <c r="O144" s="482">
        <f>N144/2</f>
        <v>0</v>
      </c>
      <c r="P144" s="485">
        <f>O213</f>
        <v>0</v>
      </c>
      <c r="Q144" s="482"/>
      <c r="R144" s="490" t="str">
        <f>IF(P144=0,"",ROUNDUP(P144,2))</f>
        <v/>
      </c>
      <c r="S144" s="482"/>
      <c r="T144" s="491" t="str">
        <f t="shared" si="7"/>
        <v/>
      </c>
      <c r="U144" s="477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7"/>
      <c r="C145" s="477"/>
      <c r="D145" s="477"/>
      <c r="E145" s="477"/>
      <c r="F145" s="489"/>
      <c r="G145" s="480" t="str">
        <f t="shared" ca="1" si="5"/>
        <v/>
      </c>
      <c r="H145" s="481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2"/>
      <c r="J145" s="490" t="str">
        <f>IF(F284="","",F283+F284)</f>
        <v/>
      </c>
      <c r="K145" s="482"/>
      <c r="L145" s="491" t="str">
        <f t="shared" si="6"/>
        <v/>
      </c>
      <c r="M145" s="482"/>
      <c r="N145" s="477"/>
      <c r="O145" s="482"/>
      <c r="P145" s="485">
        <f>O215</f>
        <v>0</v>
      </c>
      <c r="Q145" s="482"/>
      <c r="R145" s="492" t="str">
        <f>IF(P145=0,"",ROUNDDOWN(P145,2))</f>
        <v/>
      </c>
      <c r="S145" s="482"/>
      <c r="T145" s="493" t="str">
        <f t="shared" si="7"/>
        <v/>
      </c>
      <c r="U145" s="477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7"/>
      <c r="C146" s="477"/>
      <c r="D146" s="477"/>
      <c r="E146" s="477"/>
      <c r="F146" s="489"/>
      <c r="G146" s="480" t="str">
        <f t="shared" ca="1" si="5"/>
        <v/>
      </c>
      <c r="H146" s="481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2"/>
      <c r="J146" s="490" t="str">
        <f>IF(F286="","",F285+F286)</f>
        <v/>
      </c>
      <c r="K146" s="482"/>
      <c r="L146" s="491" t="str">
        <f t="shared" si="6"/>
        <v/>
      </c>
      <c r="M146" s="482"/>
      <c r="N146" s="477"/>
      <c r="O146" s="482">
        <f>N147/2</f>
        <v>0</v>
      </c>
      <c r="P146" s="485">
        <f>O216</f>
        <v>0</v>
      </c>
      <c r="Q146" s="482"/>
      <c r="R146" s="490" t="str">
        <f>IF(P146=0,"",ROUNDUP(P146,2))</f>
        <v/>
      </c>
      <c r="S146" s="482"/>
      <c r="T146" s="491" t="str">
        <f t="shared" si="7"/>
        <v/>
      </c>
      <c r="U146" s="477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7"/>
      <c r="C147" s="477"/>
      <c r="D147" s="477"/>
      <c r="E147" s="477"/>
      <c r="F147" s="489"/>
      <c r="G147" s="480" t="str">
        <f t="shared" ca="1" si="5"/>
        <v/>
      </c>
      <c r="H147" s="481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2"/>
      <c r="J147" s="490" t="str">
        <f>IF(F288="","",F287+F288)</f>
        <v/>
      </c>
      <c r="K147" s="482"/>
      <c r="L147" s="491" t="str">
        <f t="shared" si="6"/>
        <v/>
      </c>
      <c r="M147" s="482"/>
      <c r="N147" s="482">
        <f>F145+F146+F147</f>
        <v>0</v>
      </c>
      <c r="O147" s="482">
        <f>N147/2</f>
        <v>0</v>
      </c>
      <c r="P147" s="485">
        <f>O218</f>
        <v>0</v>
      </c>
      <c r="Q147" s="482"/>
      <c r="R147" s="492" t="str">
        <f>IF(P147=0,"",ROUNDDOWN(P147,2))</f>
        <v/>
      </c>
      <c r="S147" s="482"/>
      <c r="T147" s="493" t="str">
        <f t="shared" si="7"/>
        <v/>
      </c>
      <c r="U147" s="477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7"/>
      <c r="C148" s="477"/>
      <c r="D148" s="477"/>
      <c r="E148" s="477"/>
      <c r="F148" s="489"/>
      <c r="G148" s="480" t="str">
        <f t="shared" ca="1" si="5"/>
        <v/>
      </c>
      <c r="H148" s="481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2"/>
      <c r="J148" s="490" t="str">
        <f>IF(F290="","",F289+F290)</f>
        <v/>
      </c>
      <c r="K148" s="482"/>
      <c r="L148" s="491" t="str">
        <f t="shared" si="6"/>
        <v/>
      </c>
      <c r="M148" s="482"/>
      <c r="N148" s="477"/>
      <c r="O148" s="482"/>
      <c r="P148" s="485">
        <f>O219</f>
        <v>0</v>
      </c>
      <c r="Q148" s="482"/>
      <c r="R148" s="490" t="str">
        <f>IF(P148=0,"",ROUNDUP(P148,2))</f>
        <v/>
      </c>
      <c r="S148" s="482"/>
      <c r="T148" s="491" t="str">
        <f t="shared" si="7"/>
        <v/>
      </c>
      <c r="U148" s="477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7"/>
      <c r="C149" s="477"/>
      <c r="D149" s="477"/>
      <c r="E149" s="477"/>
      <c r="F149" s="489"/>
      <c r="G149" s="480" t="str">
        <f t="shared" ca="1" si="5"/>
        <v/>
      </c>
      <c r="H149" s="481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2"/>
      <c r="J149" s="490" t="str">
        <f>IF(F292="","",F291+F292)</f>
        <v/>
      </c>
      <c r="K149" s="482"/>
      <c r="L149" s="491" t="str">
        <f t="shared" si="6"/>
        <v/>
      </c>
      <c r="M149" s="482"/>
      <c r="N149" s="477"/>
      <c r="O149" s="482">
        <f>N150/2</f>
        <v>0</v>
      </c>
      <c r="P149" s="485">
        <f>O221</f>
        <v>0</v>
      </c>
      <c r="Q149" s="482"/>
      <c r="R149" s="492" t="str">
        <f>IF(P149=0,"",ROUNDDOWN(P149,2))</f>
        <v/>
      </c>
      <c r="S149" s="482"/>
      <c r="T149" s="493" t="str">
        <f t="shared" si="7"/>
        <v/>
      </c>
      <c r="U149" s="477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7"/>
      <c r="C150" s="477"/>
      <c r="D150" s="477"/>
      <c r="E150" s="477"/>
      <c r="F150" s="489"/>
      <c r="G150" s="480" t="str">
        <f t="shared" ca="1" si="5"/>
        <v/>
      </c>
      <c r="H150" s="481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2"/>
      <c r="J150" s="490" t="str">
        <f>IF(F294="","",F293+F294)</f>
        <v/>
      </c>
      <c r="K150" s="482"/>
      <c r="L150" s="491" t="str">
        <f t="shared" si="6"/>
        <v/>
      </c>
      <c r="M150" s="482"/>
      <c r="N150" s="482">
        <f>F148+F149+F150</f>
        <v>0</v>
      </c>
      <c r="O150" s="482">
        <f>N150/2</f>
        <v>0</v>
      </c>
      <c r="P150" s="485">
        <f>O222</f>
        <v>0</v>
      </c>
      <c r="Q150" s="482"/>
      <c r="R150" s="490" t="str">
        <f>IF(P150=0,"",ROUNDUP(P150,2))</f>
        <v/>
      </c>
      <c r="S150" s="482"/>
      <c r="T150" s="491" t="str">
        <f t="shared" si="7"/>
        <v/>
      </c>
      <c r="U150" s="477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7"/>
      <c r="C151" s="477"/>
      <c r="D151" s="477"/>
      <c r="E151" s="477"/>
      <c r="F151" s="489"/>
      <c r="G151" s="480" t="str">
        <f t="shared" ca="1" si="5"/>
        <v/>
      </c>
      <c r="H151" s="481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2"/>
      <c r="J151" s="490" t="str">
        <f>IF(F296="","",F295+F296)</f>
        <v/>
      </c>
      <c r="K151" s="482"/>
      <c r="L151" s="491" t="str">
        <f t="shared" si="6"/>
        <v/>
      </c>
      <c r="M151" s="482"/>
      <c r="N151" s="477"/>
      <c r="O151" s="482"/>
      <c r="P151" s="485">
        <f>O224</f>
        <v>0</v>
      </c>
      <c r="Q151" s="482"/>
      <c r="R151" s="492" t="str">
        <f>IF(P151=0,"",ROUNDDOWN(P151,2))</f>
        <v/>
      </c>
      <c r="S151" s="482"/>
      <c r="T151" s="493" t="str">
        <f t="shared" si="7"/>
        <v/>
      </c>
      <c r="U151" s="477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7"/>
      <c r="C152" s="477"/>
      <c r="D152" s="477"/>
      <c r="E152" s="477"/>
      <c r="F152" s="489"/>
      <c r="G152" s="480" t="str">
        <f t="shared" ca="1" si="5"/>
        <v/>
      </c>
      <c r="H152" s="481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2"/>
      <c r="J152" s="490" t="str">
        <f>IF(F298="","",F297+F298)</f>
        <v/>
      </c>
      <c r="K152" s="482"/>
      <c r="L152" s="491" t="str">
        <f t="shared" si="6"/>
        <v/>
      </c>
      <c r="M152" s="482"/>
      <c r="N152" s="477"/>
      <c r="O152" s="482">
        <f>N153/2</f>
        <v>0</v>
      </c>
      <c r="P152" s="485">
        <f>O225</f>
        <v>0</v>
      </c>
      <c r="Q152" s="482"/>
      <c r="R152" s="490" t="str">
        <f>IF(P152=0,"",ROUNDUP(P152,2))</f>
        <v/>
      </c>
      <c r="S152" s="482"/>
      <c r="T152" s="491" t="str">
        <f t="shared" si="7"/>
        <v/>
      </c>
      <c r="U152" s="477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7"/>
      <c r="C153" s="477"/>
      <c r="D153" s="477"/>
      <c r="E153" s="477"/>
      <c r="F153" s="489"/>
      <c r="G153" s="480" t="str">
        <f t="shared" ca="1" si="5"/>
        <v/>
      </c>
      <c r="H153" s="481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2"/>
      <c r="J153" s="490" t="str">
        <f>IF(F300="","",F299+F300)</f>
        <v/>
      </c>
      <c r="K153" s="482"/>
      <c r="L153" s="491" t="str">
        <f t="shared" si="6"/>
        <v/>
      </c>
      <c r="M153" s="485"/>
      <c r="N153" s="482">
        <f>F151+F152+F153</f>
        <v>0</v>
      </c>
      <c r="O153" s="482">
        <f>N153/2</f>
        <v>0</v>
      </c>
      <c r="P153" s="485">
        <f>O227</f>
        <v>0</v>
      </c>
      <c r="Q153" s="485"/>
      <c r="R153" s="492" t="str">
        <f>IF(P153=0,"",ROUNDDOWN(P153,2))</f>
        <v/>
      </c>
      <c r="S153" s="482"/>
      <c r="T153" s="493" t="str">
        <f t="shared" si="7"/>
        <v/>
      </c>
      <c r="U153" s="477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7"/>
      <c r="C154" s="477"/>
      <c r="D154" s="477"/>
      <c r="E154" s="477"/>
      <c r="F154" s="489"/>
      <c r="G154" s="480" t="str">
        <f t="shared" ca="1" si="5"/>
        <v/>
      </c>
      <c r="H154" s="481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2"/>
      <c r="J154" s="490" t="str">
        <f>IF(F302="","",F301+F302)</f>
        <v/>
      </c>
      <c r="K154" s="482"/>
      <c r="L154" s="491" t="str">
        <f t="shared" si="6"/>
        <v/>
      </c>
      <c r="M154" s="485"/>
      <c r="N154" s="477"/>
      <c r="O154" s="482"/>
      <c r="P154" s="485">
        <f>O228</f>
        <v>0</v>
      </c>
      <c r="Q154" s="485"/>
      <c r="R154" s="490" t="str">
        <f>IF(P154=0,"",ROUNDUP(P154,2))</f>
        <v/>
      </c>
      <c r="S154" s="482"/>
      <c r="T154" s="491" t="str">
        <f t="shared" si="7"/>
        <v/>
      </c>
      <c r="U154" s="477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7"/>
      <c r="C155" s="477"/>
      <c r="D155" s="477"/>
      <c r="E155" s="477"/>
      <c r="F155" s="489"/>
      <c r="G155" s="480" t="str">
        <f t="shared" ca="1" si="5"/>
        <v/>
      </c>
      <c r="H155" s="481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2"/>
      <c r="J155" s="490" t="str">
        <f>IF(F304="","",F303+F304)</f>
        <v/>
      </c>
      <c r="K155" s="482"/>
      <c r="L155" s="491" t="str">
        <f t="shared" si="6"/>
        <v/>
      </c>
      <c r="M155" s="485"/>
      <c r="N155" s="477"/>
      <c r="O155" s="482">
        <f>N156/2</f>
        <v>0</v>
      </c>
      <c r="P155" s="485">
        <f>O230</f>
        <v>0</v>
      </c>
      <c r="Q155" s="485"/>
      <c r="R155" s="492" t="str">
        <f>IF(P155=0,"",ROUNDDOWN(P155,2))</f>
        <v/>
      </c>
      <c r="S155" s="482"/>
      <c r="T155" s="493" t="str">
        <f t="shared" si="7"/>
        <v/>
      </c>
      <c r="U155" s="477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7"/>
      <c r="C156" s="477"/>
      <c r="D156" s="477"/>
      <c r="E156" s="477"/>
      <c r="F156" s="489"/>
      <c r="G156" s="480" t="str">
        <f t="shared" ca="1" si="5"/>
        <v/>
      </c>
      <c r="H156" s="481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2"/>
      <c r="J156" s="490" t="str">
        <f>IF(F306="","",F305+F306)</f>
        <v/>
      </c>
      <c r="K156" s="482"/>
      <c r="L156" s="491" t="str">
        <f t="shared" si="6"/>
        <v/>
      </c>
      <c r="M156" s="485"/>
      <c r="N156" s="482">
        <f>F154+F155+F156</f>
        <v>0</v>
      </c>
      <c r="O156" s="482">
        <f>N156/2</f>
        <v>0</v>
      </c>
      <c r="P156" s="485">
        <f>O231</f>
        <v>0</v>
      </c>
      <c r="Q156" s="485"/>
      <c r="R156" s="490" t="str">
        <f>IF(P156=0,"",ROUNDUP(P156,2))</f>
        <v/>
      </c>
      <c r="S156" s="482"/>
      <c r="T156" s="491" t="str">
        <f t="shared" si="7"/>
        <v/>
      </c>
      <c r="U156" s="477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7"/>
      <c r="C157" s="477"/>
      <c r="D157" s="477"/>
      <c r="E157" s="477"/>
      <c r="F157" s="489"/>
      <c r="G157" s="480" t="str">
        <f t="shared" ca="1" si="5"/>
        <v/>
      </c>
      <c r="H157" s="481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2"/>
      <c r="J157" s="490" t="str">
        <f>IF(F308="","",F307+F308)</f>
        <v/>
      </c>
      <c r="K157" s="482"/>
      <c r="L157" s="491" t="str">
        <f t="shared" si="6"/>
        <v/>
      </c>
      <c r="M157" s="482"/>
      <c r="N157" s="477"/>
      <c r="O157" s="482"/>
      <c r="P157" s="485">
        <f>O233</f>
        <v>0</v>
      </c>
      <c r="Q157" s="482"/>
      <c r="R157" s="492" t="str">
        <f>IF(P157=0,"",ROUNDDOWN(P157,2))</f>
        <v/>
      </c>
      <c r="S157" s="482"/>
      <c r="T157" s="493" t="str">
        <f t="shared" si="7"/>
        <v/>
      </c>
      <c r="U157" s="477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7"/>
      <c r="C158" s="477"/>
      <c r="D158" s="477"/>
      <c r="E158" s="477"/>
      <c r="F158" s="489"/>
      <c r="G158" s="480" t="str">
        <f t="shared" ca="1" si="5"/>
        <v/>
      </c>
      <c r="H158" s="481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2"/>
      <c r="J158" s="490" t="str">
        <f>IF(F310="","",F309+F310)</f>
        <v/>
      </c>
      <c r="K158" s="482"/>
      <c r="L158" s="491" t="str">
        <f t="shared" si="6"/>
        <v/>
      </c>
      <c r="M158" s="482"/>
      <c r="N158" s="477"/>
      <c r="O158" s="482">
        <f>N159/2</f>
        <v>0</v>
      </c>
      <c r="P158" s="485">
        <f>O234</f>
        <v>0</v>
      </c>
      <c r="Q158" s="482"/>
      <c r="R158" s="490" t="str">
        <f>IF(P158=0,"",ROUNDUP(P158,2))</f>
        <v/>
      </c>
      <c r="S158" s="482"/>
      <c r="T158" s="491" t="str">
        <f t="shared" si="7"/>
        <v/>
      </c>
      <c r="U158" s="477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7"/>
      <c r="C159" s="477"/>
      <c r="D159" s="477"/>
      <c r="E159" s="477"/>
      <c r="F159" s="489"/>
      <c r="G159" s="480" t="str">
        <f t="shared" ca="1" si="5"/>
        <v/>
      </c>
      <c r="H159" s="481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2"/>
      <c r="J159" s="490" t="str">
        <f>IF(F312="","",F311+F312)</f>
        <v/>
      </c>
      <c r="K159" s="482"/>
      <c r="L159" s="491" t="str">
        <f t="shared" si="6"/>
        <v/>
      </c>
      <c r="M159" s="482"/>
      <c r="N159" s="482">
        <f>F157+F158+F159</f>
        <v>0</v>
      </c>
      <c r="O159" s="482">
        <f>N159/2</f>
        <v>0</v>
      </c>
      <c r="P159" s="485">
        <f>O236</f>
        <v>0</v>
      </c>
      <c r="Q159" s="482"/>
      <c r="R159" s="492" t="str">
        <f>IF(P159=0,"",ROUNDDOWN(P159,2))</f>
        <v/>
      </c>
      <c r="S159" s="482"/>
      <c r="T159" s="493" t="str">
        <f t="shared" si="7"/>
        <v/>
      </c>
      <c r="U159" s="477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7"/>
      <c r="C160" s="477"/>
      <c r="D160" s="477"/>
      <c r="E160" s="477"/>
      <c r="F160" s="489"/>
      <c r="G160" s="480" t="str">
        <f t="shared" ca="1" si="5"/>
        <v/>
      </c>
      <c r="H160" s="481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2"/>
      <c r="J160" s="496" t="str">
        <f>IF(F314="","",F313+F314)</f>
        <v/>
      </c>
      <c r="K160" s="482"/>
      <c r="L160" s="497" t="str">
        <f t="shared" si="6"/>
        <v/>
      </c>
      <c r="M160" s="482"/>
      <c r="N160" s="477"/>
      <c r="O160" s="482"/>
      <c r="P160" s="485">
        <f>O237</f>
        <v>0</v>
      </c>
      <c r="Q160" s="482"/>
      <c r="R160" s="490" t="str">
        <f>IF(P160=0,"",ROUNDUP(P160,2))</f>
        <v/>
      </c>
      <c r="S160" s="482"/>
      <c r="T160" s="491" t="str">
        <f t="shared" si="7"/>
        <v/>
      </c>
      <c r="U160" s="477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7"/>
      <c r="C161" s="477"/>
      <c r="D161" s="477"/>
      <c r="E161" s="477"/>
      <c r="F161" s="489"/>
      <c r="G161" s="480" t="str">
        <f t="shared" ca="1" si="5"/>
        <v/>
      </c>
      <c r="H161" s="481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2"/>
      <c r="J161" s="482"/>
      <c r="K161" s="482"/>
      <c r="L161" s="482"/>
      <c r="M161" s="482"/>
      <c r="N161" s="477"/>
      <c r="O161" s="482">
        <f>N162/2</f>
        <v>0</v>
      </c>
      <c r="P161" s="485">
        <f>O239</f>
        <v>0</v>
      </c>
      <c r="Q161" s="482"/>
      <c r="R161" s="492" t="str">
        <f>IF(P161=0,"",ROUNDDOWN(P161,2))</f>
        <v/>
      </c>
      <c r="S161" s="482"/>
      <c r="T161" s="493" t="str">
        <f t="shared" si="7"/>
        <v/>
      </c>
      <c r="U161" s="477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7"/>
      <c r="C162" s="477"/>
      <c r="D162" s="477"/>
      <c r="E162" s="477"/>
      <c r="F162" s="489"/>
      <c r="G162" s="480" t="str">
        <f t="shared" ref="G162:G225" ca="1" si="8">IF(OR(H162="", H162=H161), "", H162-H161)</f>
        <v/>
      </c>
      <c r="H162" s="481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2"/>
      <c r="J162" s="482"/>
      <c r="K162" s="482"/>
      <c r="L162" s="482"/>
      <c r="M162" s="482"/>
      <c r="N162" s="482">
        <f>F160+F161+F162</f>
        <v>0</v>
      </c>
      <c r="O162" s="482">
        <f>N162/2</f>
        <v>0</v>
      </c>
      <c r="P162" s="485">
        <f>O240</f>
        <v>0</v>
      </c>
      <c r="Q162" s="482"/>
      <c r="R162" s="490" t="str">
        <f>IF(P162=0,"",ROUNDUP(P162,2))</f>
        <v/>
      </c>
      <c r="S162" s="482"/>
      <c r="T162" s="491" t="str">
        <f t="shared" si="7"/>
        <v/>
      </c>
      <c r="U162" s="477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7"/>
      <c r="C163" s="477"/>
      <c r="D163" s="477"/>
      <c r="E163" s="477"/>
      <c r="F163" s="489"/>
      <c r="G163" s="480" t="str">
        <f t="shared" ca="1" si="8"/>
        <v/>
      </c>
      <c r="H163" s="481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2"/>
      <c r="J163" s="482"/>
      <c r="K163" s="482"/>
      <c r="L163" s="482"/>
      <c r="M163" s="482"/>
      <c r="N163" s="477"/>
      <c r="O163" s="482"/>
      <c r="P163" s="485">
        <f>O242</f>
        <v>0</v>
      </c>
      <c r="Q163" s="482"/>
      <c r="R163" s="492" t="str">
        <f>IF(P163=0,"",ROUNDDOWN(P163,2))</f>
        <v/>
      </c>
      <c r="S163" s="482"/>
      <c r="T163" s="493" t="str">
        <f t="shared" si="7"/>
        <v/>
      </c>
      <c r="U163" s="477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7"/>
      <c r="C164" s="477"/>
      <c r="D164" s="477"/>
      <c r="E164" s="477"/>
      <c r="F164" s="489"/>
      <c r="G164" s="480" t="str">
        <f t="shared" ca="1" si="8"/>
        <v/>
      </c>
      <c r="H164" s="481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2"/>
      <c r="J164" s="482"/>
      <c r="K164" s="482"/>
      <c r="L164" s="482"/>
      <c r="M164" s="482"/>
      <c r="N164" s="477"/>
      <c r="O164" s="482">
        <f>N165/2</f>
        <v>0</v>
      </c>
      <c r="P164" s="485">
        <f>O243</f>
        <v>0</v>
      </c>
      <c r="Q164" s="482"/>
      <c r="R164" s="490" t="str">
        <f>IF(P164=0,"",ROUNDUP(P164,2))</f>
        <v/>
      </c>
      <c r="S164" s="482"/>
      <c r="T164" s="491" t="str">
        <f t="shared" si="7"/>
        <v/>
      </c>
      <c r="U164" s="477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7"/>
      <c r="C165" s="477"/>
      <c r="D165" s="477"/>
      <c r="E165" s="477"/>
      <c r="F165" s="489"/>
      <c r="G165" s="480" t="str">
        <f t="shared" ca="1" si="8"/>
        <v/>
      </c>
      <c r="H165" s="481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2"/>
      <c r="J165" s="482"/>
      <c r="K165" s="482"/>
      <c r="L165" s="482"/>
      <c r="M165" s="482"/>
      <c r="N165" s="482">
        <f>F163+F164+F165</f>
        <v>0</v>
      </c>
      <c r="O165" s="482">
        <f>N165/2</f>
        <v>0</v>
      </c>
      <c r="P165" s="485">
        <f>O245</f>
        <v>0</v>
      </c>
      <c r="Q165" s="482"/>
      <c r="R165" s="492" t="str">
        <f>IF(P165=0,"",ROUNDDOWN(P165,2))</f>
        <v/>
      </c>
      <c r="S165" s="482"/>
      <c r="T165" s="493" t="str">
        <f t="shared" si="7"/>
        <v/>
      </c>
      <c r="U165" s="477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7"/>
      <c r="C166" s="477"/>
      <c r="D166" s="477"/>
      <c r="E166" s="477"/>
      <c r="F166" s="489"/>
      <c r="G166" s="480" t="str">
        <f t="shared" ca="1" si="8"/>
        <v/>
      </c>
      <c r="H166" s="481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2"/>
      <c r="J166" s="482"/>
      <c r="K166" s="482"/>
      <c r="L166" s="482"/>
      <c r="M166" s="482"/>
      <c r="N166" s="477"/>
      <c r="O166" s="482"/>
      <c r="P166" s="485">
        <f>O246</f>
        <v>0</v>
      </c>
      <c r="Q166" s="482"/>
      <c r="R166" s="490" t="str">
        <f>IF(P166=0,"",ROUNDUP(P166,2))</f>
        <v/>
      </c>
      <c r="S166" s="482"/>
      <c r="T166" s="491" t="str">
        <f t="shared" si="7"/>
        <v/>
      </c>
      <c r="U166" s="477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7"/>
      <c r="C167" s="477"/>
      <c r="D167" s="477"/>
      <c r="E167" s="477"/>
      <c r="F167" s="489"/>
      <c r="G167" s="480" t="str">
        <f t="shared" ca="1" si="8"/>
        <v/>
      </c>
      <c r="H167" s="481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2"/>
      <c r="J167" s="482"/>
      <c r="K167" s="482"/>
      <c r="L167" s="482"/>
      <c r="M167" s="482"/>
      <c r="N167" s="477"/>
      <c r="O167" s="482">
        <f>N168/2</f>
        <v>0</v>
      </c>
      <c r="P167" s="485">
        <f>O248</f>
        <v>0</v>
      </c>
      <c r="Q167" s="482"/>
      <c r="R167" s="492" t="str">
        <f>IF(P167=0,"",ROUNDDOWN(P167,2))</f>
        <v/>
      </c>
      <c r="S167" s="482"/>
      <c r="T167" s="493" t="str">
        <f t="shared" si="7"/>
        <v/>
      </c>
      <c r="U167" s="477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7"/>
      <c r="C168" s="477"/>
      <c r="D168" s="477"/>
      <c r="E168" s="477"/>
      <c r="F168" s="489"/>
      <c r="G168" s="480" t="str">
        <f t="shared" ca="1" si="8"/>
        <v/>
      </c>
      <c r="H168" s="481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2"/>
      <c r="J168" s="482"/>
      <c r="K168" s="482"/>
      <c r="L168" s="482"/>
      <c r="M168" s="482"/>
      <c r="N168" s="482">
        <f>F166+F167+F168</f>
        <v>0</v>
      </c>
      <c r="O168" s="482">
        <f>N168/2</f>
        <v>0</v>
      </c>
      <c r="P168" s="485">
        <f>O249</f>
        <v>0</v>
      </c>
      <c r="Q168" s="482"/>
      <c r="R168" s="490" t="str">
        <f>IF(P168=0,"",ROUNDUP(P168,2))</f>
        <v/>
      </c>
      <c r="S168" s="482"/>
      <c r="T168" s="491" t="str">
        <f t="shared" si="7"/>
        <v/>
      </c>
      <c r="U168" s="477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7"/>
      <c r="C169" s="477"/>
      <c r="D169" s="477"/>
      <c r="E169" s="477"/>
      <c r="F169" s="489"/>
      <c r="G169" s="480" t="str">
        <f t="shared" ca="1" si="8"/>
        <v/>
      </c>
      <c r="H169" s="481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2"/>
      <c r="J169" s="482"/>
      <c r="K169" s="482"/>
      <c r="L169" s="482"/>
      <c r="M169" s="482"/>
      <c r="N169" s="477"/>
      <c r="O169" s="482"/>
      <c r="P169" s="485">
        <f>O251</f>
        <v>0</v>
      </c>
      <c r="Q169" s="482"/>
      <c r="R169" s="492" t="str">
        <f>IF(P169=0,"",ROUNDDOWN(P169,2))</f>
        <v/>
      </c>
      <c r="S169" s="482"/>
      <c r="T169" s="493" t="str">
        <f t="shared" si="7"/>
        <v/>
      </c>
      <c r="U169" s="477"/>
    </row>
    <row r="170" spans="2:31" x14ac:dyDescent="0.3">
      <c r="B170" s="477"/>
      <c r="C170" s="477"/>
      <c r="D170" s="477"/>
      <c r="E170" s="477"/>
      <c r="F170" s="489"/>
      <c r="G170" s="480" t="str">
        <f t="shared" ca="1" si="8"/>
        <v/>
      </c>
      <c r="H170" s="481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2"/>
      <c r="J170" s="482"/>
      <c r="K170" s="482"/>
      <c r="L170" s="482"/>
      <c r="M170" s="482"/>
      <c r="N170" s="477"/>
      <c r="O170" s="482">
        <f>N171/2</f>
        <v>0</v>
      </c>
      <c r="P170" s="485">
        <f>O252</f>
        <v>0</v>
      </c>
      <c r="Q170" s="482"/>
      <c r="R170" s="490" t="str">
        <f>IF(P170=0,"",ROUNDUP(P170,2))</f>
        <v/>
      </c>
      <c r="S170" s="482"/>
      <c r="T170" s="491" t="str">
        <f t="shared" si="7"/>
        <v/>
      </c>
      <c r="U170" s="477"/>
    </row>
    <row r="171" spans="2:31" x14ac:dyDescent="0.3">
      <c r="B171" s="477"/>
      <c r="C171" s="477"/>
      <c r="D171" s="477"/>
      <c r="E171" s="477"/>
      <c r="F171" s="489"/>
      <c r="G171" s="480" t="str">
        <f t="shared" ca="1" si="8"/>
        <v/>
      </c>
      <c r="H171" s="481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2"/>
      <c r="J171" s="482"/>
      <c r="K171" s="482"/>
      <c r="L171" s="482"/>
      <c r="M171" s="482"/>
      <c r="N171" s="482">
        <f>F169+F170+F171</f>
        <v>0</v>
      </c>
      <c r="O171" s="482">
        <f>N171/2</f>
        <v>0</v>
      </c>
      <c r="P171" s="485">
        <f>O254</f>
        <v>0</v>
      </c>
      <c r="Q171" s="482"/>
      <c r="R171" s="492" t="str">
        <f>IF(P171=0,"",ROUNDDOWN(P171,2))</f>
        <v/>
      </c>
      <c r="S171" s="482"/>
      <c r="T171" s="493" t="str">
        <f t="shared" si="7"/>
        <v/>
      </c>
      <c r="U171" s="477"/>
    </row>
    <row r="172" spans="2:31" x14ac:dyDescent="0.3">
      <c r="B172" s="477"/>
      <c r="C172" s="477"/>
      <c r="D172" s="477"/>
      <c r="E172" s="477"/>
      <c r="F172" s="489"/>
      <c r="G172" s="480" t="str">
        <f t="shared" ca="1" si="8"/>
        <v/>
      </c>
      <c r="H172" s="481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2"/>
      <c r="J172" s="482"/>
      <c r="K172" s="482"/>
      <c r="L172" s="482"/>
      <c r="M172" s="482"/>
      <c r="N172" s="477"/>
      <c r="O172" s="482"/>
      <c r="P172" s="485">
        <f>O255</f>
        <v>0</v>
      </c>
      <c r="Q172" s="482"/>
      <c r="R172" s="490" t="str">
        <f>IF(P172=0,"",ROUNDUP(P172,2))</f>
        <v/>
      </c>
      <c r="S172" s="482"/>
      <c r="T172" s="491" t="str">
        <f t="shared" si="7"/>
        <v/>
      </c>
      <c r="U172" s="477"/>
    </row>
    <row r="173" spans="2:31" x14ac:dyDescent="0.3">
      <c r="B173" s="477"/>
      <c r="C173" s="477"/>
      <c r="D173" s="477"/>
      <c r="E173" s="477"/>
      <c r="F173" s="489"/>
      <c r="G173" s="480" t="str">
        <f t="shared" ca="1" si="8"/>
        <v/>
      </c>
      <c r="H173" s="481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2"/>
      <c r="J173" s="482"/>
      <c r="K173" s="482"/>
      <c r="L173" s="482"/>
      <c r="M173" s="482"/>
      <c r="N173" s="477"/>
      <c r="O173" s="482">
        <f>N174/2</f>
        <v>0</v>
      </c>
      <c r="P173" s="485">
        <f>O257</f>
        <v>0</v>
      </c>
      <c r="Q173" s="482"/>
      <c r="R173" s="492" t="str">
        <f>IF(P173=0,"",ROUNDDOWN(P173,2))</f>
        <v/>
      </c>
      <c r="S173" s="482"/>
      <c r="T173" s="493" t="str">
        <f t="shared" si="7"/>
        <v/>
      </c>
      <c r="U173" s="477"/>
    </row>
    <row r="174" spans="2:31" x14ac:dyDescent="0.3">
      <c r="B174" s="477"/>
      <c r="C174" s="477"/>
      <c r="D174" s="477"/>
      <c r="E174" s="477"/>
      <c r="F174" s="489"/>
      <c r="G174" s="480" t="str">
        <f t="shared" ca="1" si="8"/>
        <v/>
      </c>
      <c r="H174" s="481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2"/>
      <c r="J174" s="482"/>
      <c r="K174" s="482"/>
      <c r="L174" s="482"/>
      <c r="M174" s="482"/>
      <c r="N174" s="482">
        <f>F172+F173+F174</f>
        <v>0</v>
      </c>
      <c r="O174" s="482">
        <f>N174/2</f>
        <v>0</v>
      </c>
      <c r="P174" s="485">
        <f>O258</f>
        <v>0</v>
      </c>
      <c r="Q174" s="482"/>
      <c r="R174" s="490" t="str">
        <f>IF(P174=0,"",ROUNDUP(P174,2))</f>
        <v/>
      </c>
      <c r="S174" s="482"/>
      <c r="T174" s="491" t="str">
        <f t="shared" si="7"/>
        <v/>
      </c>
      <c r="U174" s="477"/>
    </row>
    <row r="175" spans="2:31" x14ac:dyDescent="0.3">
      <c r="B175" s="477"/>
      <c r="C175" s="477"/>
      <c r="D175" s="477"/>
      <c r="E175" s="477"/>
      <c r="F175" s="489"/>
      <c r="G175" s="480" t="str">
        <f t="shared" ca="1" si="8"/>
        <v/>
      </c>
      <c r="H175" s="481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2"/>
      <c r="J175" s="482"/>
      <c r="K175" s="482"/>
      <c r="L175" s="482"/>
      <c r="M175" s="482"/>
      <c r="N175" s="477"/>
      <c r="O175" s="482"/>
      <c r="P175" s="485">
        <f>O260</f>
        <v>0</v>
      </c>
      <c r="Q175" s="482"/>
      <c r="R175" s="492" t="str">
        <f>IF(P175=0,"",ROUNDDOWN(P175,2))</f>
        <v/>
      </c>
      <c r="S175" s="482"/>
      <c r="T175" s="493" t="str">
        <f t="shared" si="7"/>
        <v/>
      </c>
      <c r="U175" s="477"/>
    </row>
    <row r="176" spans="2:31" x14ac:dyDescent="0.3">
      <c r="B176" s="477"/>
      <c r="C176" s="477"/>
      <c r="D176" s="477"/>
      <c r="E176" s="477"/>
      <c r="F176" s="489"/>
      <c r="G176" s="480" t="str">
        <f t="shared" ca="1" si="8"/>
        <v/>
      </c>
      <c r="H176" s="481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2"/>
      <c r="J176" s="482"/>
      <c r="K176" s="482"/>
      <c r="L176" s="482"/>
      <c r="M176" s="482"/>
      <c r="N176" s="477"/>
      <c r="O176" s="482">
        <f>N177/2</f>
        <v>0</v>
      </c>
      <c r="P176" s="485">
        <f>O261</f>
        <v>0</v>
      </c>
      <c r="Q176" s="482"/>
      <c r="R176" s="490" t="str">
        <f>IF(P176=0,"",ROUNDUP(P176,2))</f>
        <v/>
      </c>
      <c r="S176" s="482"/>
      <c r="T176" s="491" t="str">
        <f t="shared" si="7"/>
        <v/>
      </c>
      <c r="U176" s="477"/>
    </row>
    <row r="177" spans="2:21" x14ac:dyDescent="0.3">
      <c r="B177" s="477"/>
      <c r="C177" s="477"/>
      <c r="D177" s="477"/>
      <c r="E177" s="477"/>
      <c r="F177" s="489"/>
      <c r="G177" s="480" t="str">
        <f t="shared" ca="1" si="8"/>
        <v/>
      </c>
      <c r="H177" s="481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2"/>
      <c r="J177" s="482"/>
      <c r="K177" s="482"/>
      <c r="L177" s="482"/>
      <c r="M177" s="482"/>
      <c r="N177" s="482">
        <f>F175+F176+F177</f>
        <v>0</v>
      </c>
      <c r="O177" s="482">
        <f>N177/2</f>
        <v>0</v>
      </c>
      <c r="P177" s="485">
        <f>O263</f>
        <v>0</v>
      </c>
      <c r="Q177" s="482"/>
      <c r="R177" s="492" t="str">
        <f>IF(P177=0,"",ROUNDDOWN(P177,2))</f>
        <v/>
      </c>
      <c r="S177" s="482"/>
      <c r="T177" s="493" t="str">
        <f t="shared" si="7"/>
        <v/>
      </c>
      <c r="U177" s="477"/>
    </row>
    <row r="178" spans="2:21" x14ac:dyDescent="0.3">
      <c r="B178" s="477"/>
      <c r="C178" s="477"/>
      <c r="D178" s="477"/>
      <c r="E178" s="477"/>
      <c r="F178" s="489"/>
      <c r="G178" s="480" t="str">
        <f t="shared" ca="1" si="8"/>
        <v/>
      </c>
      <c r="H178" s="481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2"/>
      <c r="J178" s="482"/>
      <c r="K178" s="482"/>
      <c r="L178" s="482"/>
      <c r="M178" s="482"/>
      <c r="N178" s="477"/>
      <c r="O178" s="482"/>
      <c r="P178" s="485">
        <f>O264</f>
        <v>0</v>
      </c>
      <c r="Q178" s="482"/>
      <c r="R178" s="490" t="str">
        <f>IF(P178=0,"",ROUNDUP(P178,2))</f>
        <v/>
      </c>
      <c r="S178" s="482"/>
      <c r="T178" s="491" t="str">
        <f t="shared" si="7"/>
        <v/>
      </c>
      <c r="U178" s="477"/>
    </row>
    <row r="179" spans="2:21" x14ac:dyDescent="0.3">
      <c r="B179" s="477"/>
      <c r="C179" s="477"/>
      <c r="D179" s="477"/>
      <c r="E179" s="477"/>
      <c r="F179" s="489"/>
      <c r="G179" s="480" t="str">
        <f t="shared" ca="1" si="8"/>
        <v/>
      </c>
      <c r="H179" s="481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2"/>
      <c r="J179" s="482"/>
      <c r="K179" s="482"/>
      <c r="L179" s="482"/>
      <c r="M179" s="482"/>
      <c r="N179" s="477"/>
      <c r="O179" s="482">
        <f>N180/2</f>
        <v>0</v>
      </c>
      <c r="P179" s="485">
        <f>O266</f>
        <v>0</v>
      </c>
      <c r="Q179" s="482"/>
      <c r="R179" s="492" t="str">
        <f>IF(P179=0,"",ROUNDDOWN(P179,2))</f>
        <v/>
      </c>
      <c r="S179" s="482"/>
      <c r="T179" s="493" t="str">
        <f t="shared" si="7"/>
        <v/>
      </c>
      <c r="U179" s="477"/>
    </row>
    <row r="180" spans="2:21" x14ac:dyDescent="0.3">
      <c r="B180" s="477"/>
      <c r="C180" s="477"/>
      <c r="D180" s="477"/>
      <c r="E180" s="477"/>
      <c r="F180" s="489"/>
      <c r="G180" s="480" t="str">
        <f t="shared" ca="1" si="8"/>
        <v/>
      </c>
      <c r="H180" s="481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2"/>
      <c r="J180" s="482"/>
      <c r="K180" s="482"/>
      <c r="L180" s="482"/>
      <c r="M180" s="482"/>
      <c r="N180" s="482">
        <f>F178+F179+F180</f>
        <v>0</v>
      </c>
      <c r="O180" s="482">
        <f>N180/2</f>
        <v>0</v>
      </c>
      <c r="P180" s="485">
        <f>O267</f>
        <v>0</v>
      </c>
      <c r="Q180" s="482"/>
      <c r="R180" s="490" t="str">
        <f>IF(P180=0,"",ROUNDUP(P180,2))</f>
        <v/>
      </c>
      <c r="S180" s="482"/>
      <c r="T180" s="491" t="str">
        <f t="shared" si="7"/>
        <v/>
      </c>
      <c r="U180" s="477"/>
    </row>
    <row r="181" spans="2:21" x14ac:dyDescent="0.3">
      <c r="B181" s="477"/>
      <c r="C181" s="477"/>
      <c r="D181" s="477"/>
      <c r="E181" s="477"/>
      <c r="F181" s="489"/>
      <c r="G181" s="480" t="str">
        <f t="shared" ca="1" si="8"/>
        <v/>
      </c>
      <c r="H181" s="481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2"/>
      <c r="J181" s="482"/>
      <c r="K181" s="482"/>
      <c r="L181" s="482"/>
      <c r="M181" s="482"/>
      <c r="N181" s="477"/>
      <c r="O181" s="482"/>
      <c r="P181" s="485">
        <f>O269</f>
        <v>0</v>
      </c>
      <c r="Q181" s="482"/>
      <c r="R181" s="492" t="str">
        <f>IF(P181=0,"",ROUNDDOWN(P181,2))</f>
        <v/>
      </c>
      <c r="S181" s="482"/>
      <c r="T181" s="493" t="str">
        <f t="shared" si="7"/>
        <v/>
      </c>
      <c r="U181" s="477"/>
    </row>
    <row r="182" spans="2:21" x14ac:dyDescent="0.3">
      <c r="B182" s="477"/>
      <c r="C182" s="477"/>
      <c r="D182" s="477"/>
      <c r="E182" s="477"/>
      <c r="F182" s="489"/>
      <c r="G182" s="480" t="str">
        <f t="shared" ca="1" si="8"/>
        <v/>
      </c>
      <c r="H182" s="481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2"/>
      <c r="J182" s="482"/>
      <c r="K182" s="482"/>
      <c r="L182" s="482"/>
      <c r="M182" s="482"/>
      <c r="N182" s="477"/>
      <c r="O182" s="482">
        <f>N183/2</f>
        <v>0</v>
      </c>
      <c r="P182" s="485">
        <f>O270</f>
        <v>0</v>
      </c>
      <c r="Q182" s="482"/>
      <c r="R182" s="490" t="str">
        <f>IF(P182=0,"",ROUNDUP(P182,2))</f>
        <v/>
      </c>
      <c r="S182" s="482"/>
      <c r="T182" s="491" t="str">
        <f t="shared" si="7"/>
        <v/>
      </c>
      <c r="U182" s="477"/>
    </row>
    <row r="183" spans="2:21" x14ac:dyDescent="0.3">
      <c r="B183" s="477"/>
      <c r="C183" s="477"/>
      <c r="D183" s="477"/>
      <c r="E183" s="477"/>
      <c r="F183" s="489"/>
      <c r="G183" s="480" t="str">
        <f t="shared" ca="1" si="8"/>
        <v/>
      </c>
      <c r="H183" s="481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2"/>
      <c r="J183" s="482"/>
      <c r="K183" s="482"/>
      <c r="L183" s="482"/>
      <c r="M183" s="482"/>
      <c r="N183" s="482">
        <f>F181+F182+F183</f>
        <v>0</v>
      </c>
      <c r="O183" s="482">
        <f>N183/2</f>
        <v>0</v>
      </c>
      <c r="P183" s="485">
        <f>O272</f>
        <v>0</v>
      </c>
      <c r="Q183" s="482"/>
      <c r="R183" s="492" t="str">
        <f>IF(P183=0,"",ROUNDDOWN(P183,2))</f>
        <v/>
      </c>
      <c r="S183" s="482"/>
      <c r="T183" s="493" t="str">
        <f t="shared" si="7"/>
        <v/>
      </c>
      <c r="U183" s="477"/>
    </row>
    <row r="184" spans="2:21" x14ac:dyDescent="0.3">
      <c r="B184" s="477"/>
      <c r="C184" s="477"/>
      <c r="D184" s="477"/>
      <c r="E184" s="477"/>
      <c r="F184" s="489"/>
      <c r="G184" s="480" t="str">
        <f t="shared" ca="1" si="8"/>
        <v/>
      </c>
      <c r="H184" s="481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2"/>
      <c r="J184" s="482"/>
      <c r="K184" s="482"/>
      <c r="L184" s="482"/>
      <c r="M184" s="482"/>
      <c r="N184" s="477"/>
      <c r="O184" s="482"/>
      <c r="P184" s="485">
        <f>O273</f>
        <v>0</v>
      </c>
      <c r="Q184" s="482"/>
      <c r="R184" s="490" t="str">
        <f>IF(P184=0,"",ROUNDUP(P184,2))</f>
        <v/>
      </c>
      <c r="S184" s="482"/>
      <c r="T184" s="491" t="str">
        <f t="shared" si="7"/>
        <v/>
      </c>
      <c r="U184" s="477"/>
    </row>
    <row r="185" spans="2:21" x14ac:dyDescent="0.3">
      <c r="B185" s="477"/>
      <c r="C185" s="477"/>
      <c r="D185" s="477"/>
      <c r="E185" s="477"/>
      <c r="F185" s="489"/>
      <c r="G185" s="480" t="str">
        <f t="shared" ca="1" si="8"/>
        <v/>
      </c>
      <c r="H185" s="481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2"/>
      <c r="J185" s="482"/>
      <c r="K185" s="482"/>
      <c r="L185" s="482"/>
      <c r="M185" s="482"/>
      <c r="N185" s="477"/>
      <c r="O185" s="482">
        <f>N186/2</f>
        <v>0</v>
      </c>
      <c r="P185" s="485">
        <f>O275</f>
        <v>0</v>
      </c>
      <c r="Q185" s="482"/>
      <c r="R185" s="492" t="str">
        <f>IF(P185=0,"",ROUNDDOWN(P185,2))</f>
        <v/>
      </c>
      <c r="S185" s="482"/>
      <c r="T185" s="493" t="str">
        <f t="shared" si="7"/>
        <v/>
      </c>
      <c r="U185" s="477"/>
    </row>
    <row r="186" spans="2:21" x14ac:dyDescent="0.3">
      <c r="B186" s="477"/>
      <c r="C186" s="477"/>
      <c r="D186" s="477"/>
      <c r="E186" s="477"/>
      <c r="F186" s="489"/>
      <c r="G186" s="480" t="str">
        <f t="shared" ca="1" si="8"/>
        <v/>
      </c>
      <c r="H186" s="481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2"/>
      <c r="J186" s="482"/>
      <c r="K186" s="482"/>
      <c r="L186" s="482"/>
      <c r="M186" s="482"/>
      <c r="N186" s="482">
        <f>F184+F185+F186</f>
        <v>0</v>
      </c>
      <c r="O186" s="482">
        <f>N186/2</f>
        <v>0</v>
      </c>
      <c r="P186" s="485">
        <f>O276</f>
        <v>0</v>
      </c>
      <c r="Q186" s="482"/>
      <c r="R186" s="490" t="str">
        <f>IF(P186=0,"",ROUNDUP(P186,2))</f>
        <v/>
      </c>
      <c r="S186" s="482"/>
      <c r="T186" s="491" t="str">
        <f t="shared" si="7"/>
        <v/>
      </c>
      <c r="U186" s="477"/>
    </row>
    <row r="187" spans="2:21" x14ac:dyDescent="0.3">
      <c r="B187" s="477"/>
      <c r="C187" s="477"/>
      <c r="D187" s="477"/>
      <c r="E187" s="477"/>
      <c r="F187" s="489"/>
      <c r="G187" s="480" t="str">
        <f t="shared" ca="1" si="8"/>
        <v/>
      </c>
      <c r="H187" s="481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2"/>
      <c r="J187" s="482"/>
      <c r="K187" s="482"/>
      <c r="L187" s="482"/>
      <c r="M187" s="482"/>
      <c r="N187" s="477"/>
      <c r="O187" s="482"/>
      <c r="P187" s="485">
        <f>O278</f>
        <v>0</v>
      </c>
      <c r="Q187" s="482"/>
      <c r="R187" s="492" t="str">
        <f>IF(P187=0,"",ROUNDDOWN(P187,2))</f>
        <v/>
      </c>
      <c r="S187" s="482"/>
      <c r="T187" s="493" t="str">
        <f t="shared" si="7"/>
        <v/>
      </c>
      <c r="U187" s="477"/>
    </row>
    <row r="188" spans="2:21" x14ac:dyDescent="0.3">
      <c r="B188" s="477"/>
      <c r="C188" s="477"/>
      <c r="D188" s="477"/>
      <c r="E188" s="477"/>
      <c r="F188" s="489"/>
      <c r="G188" s="480" t="str">
        <f t="shared" ca="1" si="8"/>
        <v/>
      </c>
      <c r="H188" s="481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2"/>
      <c r="J188" s="482"/>
      <c r="K188" s="482"/>
      <c r="L188" s="482"/>
      <c r="M188" s="482"/>
      <c r="N188" s="477"/>
      <c r="O188" s="482">
        <f>N189/2</f>
        <v>0</v>
      </c>
      <c r="P188" s="485">
        <f>O279</f>
        <v>0</v>
      </c>
      <c r="Q188" s="482"/>
      <c r="R188" s="490" t="str">
        <f>IF(P188=0,"",ROUNDUP(P188,2))</f>
        <v/>
      </c>
      <c r="S188" s="482"/>
      <c r="T188" s="491" t="str">
        <f t="shared" si="7"/>
        <v/>
      </c>
      <c r="U188" s="477"/>
    </row>
    <row r="189" spans="2:21" x14ac:dyDescent="0.3">
      <c r="B189" s="477"/>
      <c r="C189" s="477"/>
      <c r="D189" s="477"/>
      <c r="E189" s="477"/>
      <c r="F189" s="489"/>
      <c r="G189" s="480" t="str">
        <f t="shared" ca="1" si="8"/>
        <v/>
      </c>
      <c r="H189" s="481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2"/>
      <c r="J189" s="482"/>
      <c r="K189" s="482"/>
      <c r="L189" s="482"/>
      <c r="M189" s="482"/>
      <c r="N189" s="482">
        <f>F187+F188+F189</f>
        <v>0</v>
      </c>
      <c r="O189" s="482">
        <f>N189/2</f>
        <v>0</v>
      </c>
      <c r="P189" s="485">
        <f>O281</f>
        <v>0</v>
      </c>
      <c r="Q189" s="482"/>
      <c r="R189" s="492" t="str">
        <f>IF(P189=0,"",ROUNDDOWN(P189,2))</f>
        <v/>
      </c>
      <c r="S189" s="482"/>
      <c r="T189" s="493" t="str">
        <f t="shared" si="7"/>
        <v/>
      </c>
      <c r="U189" s="477"/>
    </row>
    <row r="190" spans="2:21" x14ac:dyDescent="0.3">
      <c r="B190" s="477"/>
      <c r="C190" s="477"/>
      <c r="D190" s="477"/>
      <c r="E190" s="477"/>
      <c r="F190" s="489"/>
      <c r="G190" s="480" t="str">
        <f t="shared" ca="1" si="8"/>
        <v/>
      </c>
      <c r="H190" s="481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2"/>
      <c r="J190" s="482"/>
      <c r="K190" s="482"/>
      <c r="L190" s="482"/>
      <c r="M190" s="482"/>
      <c r="N190" s="477"/>
      <c r="O190" s="482"/>
      <c r="P190" s="485">
        <f>O282</f>
        <v>0</v>
      </c>
      <c r="Q190" s="482"/>
      <c r="R190" s="490" t="str">
        <f>IF(P190=0,"",ROUNDUP(P190,2))</f>
        <v/>
      </c>
      <c r="S190" s="482"/>
      <c r="T190" s="491" t="str">
        <f t="shared" si="7"/>
        <v/>
      </c>
      <c r="U190" s="477"/>
    </row>
    <row r="191" spans="2:21" x14ac:dyDescent="0.3">
      <c r="B191" s="477"/>
      <c r="C191" s="477"/>
      <c r="D191" s="477"/>
      <c r="E191" s="477"/>
      <c r="F191" s="489"/>
      <c r="G191" s="480" t="str">
        <f t="shared" ca="1" si="8"/>
        <v/>
      </c>
      <c r="H191" s="481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2"/>
      <c r="J191" s="482"/>
      <c r="K191" s="482"/>
      <c r="L191" s="482"/>
      <c r="M191" s="482"/>
      <c r="N191" s="477"/>
      <c r="O191" s="482">
        <f>N192/2</f>
        <v>0</v>
      </c>
      <c r="P191" s="485">
        <f>O284</f>
        <v>0</v>
      </c>
      <c r="Q191" s="482"/>
      <c r="R191" s="492" t="str">
        <f>IF(P191=0,"",ROUNDDOWN(P191,2))</f>
        <v/>
      </c>
      <c r="S191" s="482"/>
      <c r="T191" s="493" t="str">
        <f t="shared" si="7"/>
        <v/>
      </c>
      <c r="U191" s="477"/>
    </row>
    <row r="192" spans="2:21" x14ac:dyDescent="0.3">
      <c r="B192" s="477"/>
      <c r="C192" s="477"/>
      <c r="D192" s="477"/>
      <c r="E192" s="477"/>
      <c r="F192" s="489"/>
      <c r="G192" s="480" t="str">
        <f t="shared" ca="1" si="8"/>
        <v/>
      </c>
      <c r="H192" s="481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2"/>
      <c r="J192" s="482"/>
      <c r="K192" s="482"/>
      <c r="L192" s="482"/>
      <c r="M192" s="482"/>
      <c r="N192" s="482">
        <f>F190+F191+F192</f>
        <v>0</v>
      </c>
      <c r="O192" s="482">
        <f>N192/2</f>
        <v>0</v>
      </c>
      <c r="P192" s="485">
        <f>O285</f>
        <v>0</v>
      </c>
      <c r="Q192" s="482"/>
      <c r="R192" s="490" t="str">
        <f>IF(P192=0,"",ROUNDUP(P192,2))</f>
        <v/>
      </c>
      <c r="S192" s="482"/>
      <c r="T192" s="491" t="str">
        <f t="shared" si="7"/>
        <v/>
      </c>
      <c r="U192" s="477"/>
    </row>
    <row r="193" spans="2:21" x14ac:dyDescent="0.3">
      <c r="B193" s="477"/>
      <c r="C193" s="477"/>
      <c r="D193" s="477"/>
      <c r="E193" s="477"/>
      <c r="F193" s="489"/>
      <c r="G193" s="480" t="str">
        <f t="shared" ca="1" si="8"/>
        <v/>
      </c>
      <c r="H193" s="481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2"/>
      <c r="J193" s="482"/>
      <c r="K193" s="482"/>
      <c r="L193" s="482"/>
      <c r="M193" s="482"/>
      <c r="N193" s="477"/>
      <c r="O193" s="482"/>
      <c r="P193" s="485">
        <f>O287</f>
        <v>0</v>
      </c>
      <c r="Q193" s="482"/>
      <c r="R193" s="492" t="str">
        <f>IF(P193=0,"",ROUNDDOWN(P193,2))</f>
        <v/>
      </c>
      <c r="S193" s="482"/>
      <c r="T193" s="493" t="str">
        <f t="shared" si="7"/>
        <v/>
      </c>
      <c r="U193" s="477"/>
    </row>
    <row r="194" spans="2:21" x14ac:dyDescent="0.3">
      <c r="B194" s="477"/>
      <c r="C194" s="477"/>
      <c r="D194" s="477"/>
      <c r="E194" s="477"/>
      <c r="F194" s="489"/>
      <c r="G194" s="480" t="str">
        <f t="shared" ca="1" si="8"/>
        <v/>
      </c>
      <c r="H194" s="481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2"/>
      <c r="J194" s="482"/>
      <c r="K194" s="482"/>
      <c r="L194" s="482"/>
      <c r="M194" s="482"/>
      <c r="N194" s="477"/>
      <c r="O194" s="482">
        <f>N195/2</f>
        <v>0</v>
      </c>
      <c r="P194" s="485">
        <f>O288</f>
        <v>0</v>
      </c>
      <c r="Q194" s="482"/>
      <c r="R194" s="490" t="str">
        <f>IF(P194=0,"",ROUNDUP(P194,2))</f>
        <v/>
      </c>
      <c r="S194" s="482"/>
      <c r="T194" s="491" t="str">
        <f t="shared" si="7"/>
        <v/>
      </c>
      <c r="U194" s="477"/>
    </row>
    <row r="195" spans="2:21" x14ac:dyDescent="0.3">
      <c r="B195" s="477"/>
      <c r="C195" s="477"/>
      <c r="D195" s="477"/>
      <c r="E195" s="477"/>
      <c r="F195" s="489"/>
      <c r="G195" s="480" t="str">
        <f t="shared" ca="1" si="8"/>
        <v/>
      </c>
      <c r="H195" s="481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2"/>
      <c r="J195" s="482"/>
      <c r="K195" s="482"/>
      <c r="L195" s="482"/>
      <c r="M195" s="482"/>
      <c r="N195" s="482">
        <f>F193+F194+F195</f>
        <v>0</v>
      </c>
      <c r="O195" s="482">
        <f>N195/2</f>
        <v>0</v>
      </c>
      <c r="P195" s="485">
        <f>O290</f>
        <v>0</v>
      </c>
      <c r="Q195" s="482"/>
      <c r="R195" s="492" t="str">
        <f>IF(P195=0,"",ROUNDDOWN(P195,2))</f>
        <v/>
      </c>
      <c r="S195" s="482"/>
      <c r="T195" s="493" t="str">
        <f t="shared" si="7"/>
        <v/>
      </c>
      <c r="U195" s="477"/>
    </row>
    <row r="196" spans="2:21" x14ac:dyDescent="0.3">
      <c r="B196" s="477"/>
      <c r="C196" s="477"/>
      <c r="D196" s="477"/>
      <c r="E196" s="477"/>
      <c r="F196" s="489"/>
      <c r="G196" s="480" t="str">
        <f t="shared" ca="1" si="8"/>
        <v/>
      </c>
      <c r="H196" s="481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2"/>
      <c r="J196" s="482"/>
      <c r="K196" s="482"/>
      <c r="L196" s="482"/>
      <c r="M196" s="482"/>
      <c r="N196" s="477"/>
      <c r="O196" s="482"/>
      <c r="P196" s="485">
        <f>O291</f>
        <v>0</v>
      </c>
      <c r="Q196" s="482"/>
      <c r="R196" s="490" t="str">
        <f>IF(P196=0,"",ROUNDUP(P196,2))</f>
        <v/>
      </c>
      <c r="S196" s="482"/>
      <c r="T196" s="491" t="str">
        <f t="shared" si="7"/>
        <v/>
      </c>
      <c r="U196" s="477"/>
    </row>
    <row r="197" spans="2:21" x14ac:dyDescent="0.3">
      <c r="B197" s="477"/>
      <c r="C197" s="477"/>
      <c r="D197" s="477"/>
      <c r="E197" s="477"/>
      <c r="F197" s="489"/>
      <c r="G197" s="480" t="str">
        <f t="shared" ca="1" si="8"/>
        <v/>
      </c>
      <c r="H197" s="481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2"/>
      <c r="J197" s="482"/>
      <c r="K197" s="482"/>
      <c r="L197" s="482"/>
      <c r="M197" s="482"/>
      <c r="N197" s="477"/>
      <c r="O197" s="482">
        <f>N198/2</f>
        <v>0</v>
      </c>
      <c r="P197" s="485">
        <f>O293</f>
        <v>0</v>
      </c>
      <c r="Q197" s="482"/>
      <c r="R197" s="492" t="str">
        <f>IF(P197=0,"",ROUNDDOWN(P197,2))</f>
        <v/>
      </c>
      <c r="S197" s="482"/>
      <c r="T197" s="493" t="str">
        <f t="shared" si="7"/>
        <v/>
      </c>
      <c r="U197" s="477"/>
    </row>
    <row r="198" spans="2:21" x14ac:dyDescent="0.3">
      <c r="B198" s="477"/>
      <c r="C198" s="477"/>
      <c r="D198" s="477"/>
      <c r="E198" s="477"/>
      <c r="F198" s="489"/>
      <c r="G198" s="480" t="str">
        <f t="shared" ca="1" si="8"/>
        <v/>
      </c>
      <c r="H198" s="481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2"/>
      <c r="J198" s="482"/>
      <c r="K198" s="482"/>
      <c r="L198" s="482"/>
      <c r="M198" s="482"/>
      <c r="N198" s="482">
        <f>F196+F197+F198</f>
        <v>0</v>
      </c>
      <c r="O198" s="482">
        <f>N198/2</f>
        <v>0</v>
      </c>
      <c r="P198" s="485">
        <f>O294</f>
        <v>0</v>
      </c>
      <c r="Q198" s="482"/>
      <c r="R198" s="490" t="str">
        <f>IF(P198=0,"",ROUNDUP(P198,2))</f>
        <v/>
      </c>
      <c r="S198" s="482"/>
      <c r="T198" s="491" t="str">
        <f t="shared" si="7"/>
        <v/>
      </c>
      <c r="U198" s="477"/>
    </row>
    <row r="199" spans="2:21" x14ac:dyDescent="0.3">
      <c r="B199" s="477"/>
      <c r="C199" s="477"/>
      <c r="D199" s="477"/>
      <c r="E199" s="477"/>
      <c r="F199" s="489"/>
      <c r="G199" s="480" t="str">
        <f t="shared" ca="1" si="8"/>
        <v/>
      </c>
      <c r="H199" s="481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2"/>
      <c r="J199" s="482"/>
      <c r="K199" s="482"/>
      <c r="L199" s="482"/>
      <c r="M199" s="482"/>
      <c r="N199" s="477"/>
      <c r="O199" s="482"/>
      <c r="P199" s="485">
        <f>O296</f>
        <v>0</v>
      </c>
      <c r="Q199" s="482"/>
      <c r="R199" s="492" t="str">
        <f>IF(P199=0,"",ROUNDDOWN(P199,2))</f>
        <v/>
      </c>
      <c r="S199" s="482"/>
      <c r="T199" s="493" t="str">
        <f t="shared" si="7"/>
        <v/>
      </c>
      <c r="U199" s="477"/>
    </row>
    <row r="200" spans="2:21" x14ac:dyDescent="0.3">
      <c r="B200" s="477"/>
      <c r="C200" s="477"/>
      <c r="D200" s="477"/>
      <c r="E200" s="477"/>
      <c r="F200" s="489"/>
      <c r="G200" s="480" t="str">
        <f t="shared" ca="1" si="8"/>
        <v/>
      </c>
      <c r="H200" s="481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2"/>
      <c r="J200" s="482"/>
      <c r="K200" s="482"/>
      <c r="L200" s="482"/>
      <c r="M200" s="482"/>
      <c r="N200" s="477"/>
      <c r="O200" s="482">
        <f>N201/2</f>
        <v>0</v>
      </c>
      <c r="P200" s="485">
        <f>O297</f>
        <v>0</v>
      </c>
      <c r="Q200" s="482"/>
      <c r="R200" s="490" t="str">
        <f>IF(P200=0,"",ROUNDUP(P200,2))</f>
        <v/>
      </c>
      <c r="S200" s="482"/>
      <c r="T200" s="491" t="str">
        <f t="shared" si="7"/>
        <v/>
      </c>
      <c r="U200" s="477"/>
    </row>
    <row r="201" spans="2:21" x14ac:dyDescent="0.3">
      <c r="B201" s="477"/>
      <c r="C201" s="477"/>
      <c r="D201" s="477"/>
      <c r="E201" s="477"/>
      <c r="F201" s="489"/>
      <c r="G201" s="480" t="str">
        <f t="shared" ca="1" si="8"/>
        <v/>
      </c>
      <c r="H201" s="481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2"/>
      <c r="J201" s="482"/>
      <c r="K201" s="482"/>
      <c r="L201" s="482"/>
      <c r="M201" s="482"/>
      <c r="N201" s="482">
        <f>F199+F200+F201</f>
        <v>0</v>
      </c>
      <c r="O201" s="482">
        <f>N201/2</f>
        <v>0</v>
      </c>
      <c r="P201" s="485">
        <f>O299</f>
        <v>0</v>
      </c>
      <c r="Q201" s="482"/>
      <c r="R201" s="492" t="str">
        <f>IF(P201=0,"",ROUNDDOWN(P201,2))</f>
        <v/>
      </c>
      <c r="S201" s="482"/>
      <c r="T201" s="493" t="str">
        <f t="shared" si="7"/>
        <v/>
      </c>
      <c r="U201" s="477"/>
    </row>
    <row r="202" spans="2:21" x14ac:dyDescent="0.3">
      <c r="B202" s="477"/>
      <c r="C202" s="477"/>
      <c r="D202" s="477"/>
      <c r="E202" s="477"/>
      <c r="F202" s="489"/>
      <c r="G202" s="480" t="str">
        <f t="shared" ca="1" si="8"/>
        <v/>
      </c>
      <c r="H202" s="481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2"/>
      <c r="J202" s="482"/>
      <c r="K202" s="482"/>
      <c r="L202" s="482"/>
      <c r="M202" s="482"/>
      <c r="N202" s="477"/>
      <c r="O202" s="482"/>
      <c r="P202" s="485">
        <f>O300</f>
        <v>0</v>
      </c>
      <c r="Q202" s="482"/>
      <c r="R202" s="490" t="str">
        <f>IF(P202=0,"",ROUNDUP(P202,2))</f>
        <v/>
      </c>
      <c r="S202" s="482"/>
      <c r="T202" s="491" t="str">
        <f t="shared" si="7"/>
        <v/>
      </c>
      <c r="U202" s="477"/>
    </row>
    <row r="203" spans="2:21" x14ac:dyDescent="0.3">
      <c r="B203" s="477"/>
      <c r="C203" s="477"/>
      <c r="D203" s="477"/>
      <c r="E203" s="477"/>
      <c r="F203" s="489"/>
      <c r="G203" s="480" t="str">
        <f t="shared" ca="1" si="8"/>
        <v/>
      </c>
      <c r="H203" s="481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2"/>
      <c r="J203" s="482"/>
      <c r="K203" s="482"/>
      <c r="L203" s="482"/>
      <c r="M203" s="482"/>
      <c r="N203" s="477"/>
      <c r="O203" s="482">
        <f>N204/2</f>
        <v>0</v>
      </c>
      <c r="P203" s="485">
        <f>O302</f>
        <v>0</v>
      </c>
      <c r="Q203" s="482"/>
      <c r="R203" s="492" t="str">
        <f>IF(P203=0,"",ROUNDDOWN(P203,2))</f>
        <v/>
      </c>
      <c r="S203" s="482"/>
      <c r="T203" s="493" t="str">
        <f t="shared" ref="T203:T212" si="9">IF(R203="","",T202+R203)</f>
        <v/>
      </c>
      <c r="U203" s="477"/>
    </row>
    <row r="204" spans="2:21" x14ac:dyDescent="0.3">
      <c r="B204" s="477"/>
      <c r="C204" s="477"/>
      <c r="D204" s="477"/>
      <c r="E204" s="477"/>
      <c r="F204" s="489"/>
      <c r="G204" s="480" t="str">
        <f t="shared" ca="1" si="8"/>
        <v/>
      </c>
      <c r="H204" s="481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2"/>
      <c r="J204" s="482"/>
      <c r="K204" s="482"/>
      <c r="L204" s="482"/>
      <c r="M204" s="482"/>
      <c r="N204" s="482">
        <f>F202+F203+F204</f>
        <v>0</v>
      </c>
      <c r="O204" s="482">
        <f>N204/2</f>
        <v>0</v>
      </c>
      <c r="P204" s="485">
        <f>O303</f>
        <v>0</v>
      </c>
      <c r="Q204" s="482"/>
      <c r="R204" s="490" t="str">
        <f>IF(P204=0,"",ROUNDUP(P204,2))</f>
        <v/>
      </c>
      <c r="S204" s="482"/>
      <c r="T204" s="491" t="str">
        <f t="shared" si="9"/>
        <v/>
      </c>
      <c r="U204" s="477"/>
    </row>
    <row r="205" spans="2:21" x14ac:dyDescent="0.3">
      <c r="B205" s="477"/>
      <c r="C205" s="477"/>
      <c r="D205" s="477"/>
      <c r="E205" s="477"/>
      <c r="F205" s="489"/>
      <c r="G205" s="480" t="str">
        <f t="shared" ca="1" si="8"/>
        <v/>
      </c>
      <c r="H205" s="481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2"/>
      <c r="J205" s="482"/>
      <c r="K205" s="482"/>
      <c r="L205" s="482"/>
      <c r="M205" s="482"/>
      <c r="N205" s="477"/>
      <c r="O205" s="482"/>
      <c r="P205" s="485">
        <f>O305</f>
        <v>0</v>
      </c>
      <c r="Q205" s="482"/>
      <c r="R205" s="492" t="str">
        <f>IF(P205=0,"",ROUNDDOWN(P205,2))</f>
        <v/>
      </c>
      <c r="S205" s="482"/>
      <c r="T205" s="493" t="str">
        <f t="shared" si="9"/>
        <v/>
      </c>
      <c r="U205" s="477"/>
    </row>
    <row r="206" spans="2:21" x14ac:dyDescent="0.3">
      <c r="B206" s="477"/>
      <c r="C206" s="477"/>
      <c r="D206" s="477"/>
      <c r="E206" s="477"/>
      <c r="F206" s="489"/>
      <c r="G206" s="480" t="str">
        <f t="shared" ca="1" si="8"/>
        <v/>
      </c>
      <c r="H206" s="481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2"/>
      <c r="J206" s="482"/>
      <c r="K206" s="482"/>
      <c r="L206" s="482"/>
      <c r="M206" s="482"/>
      <c r="N206" s="477"/>
      <c r="O206" s="482">
        <f>N207/2</f>
        <v>0</v>
      </c>
      <c r="P206" s="485">
        <f>O306</f>
        <v>0</v>
      </c>
      <c r="Q206" s="482"/>
      <c r="R206" s="490" t="str">
        <f>IF(P206=0,"",ROUNDUP(P206,2))</f>
        <v/>
      </c>
      <c r="S206" s="482"/>
      <c r="T206" s="491" t="str">
        <f t="shared" si="9"/>
        <v/>
      </c>
      <c r="U206" s="477"/>
    </row>
    <row r="207" spans="2:21" x14ac:dyDescent="0.3">
      <c r="B207" s="477"/>
      <c r="C207" s="477"/>
      <c r="D207" s="477"/>
      <c r="E207" s="477"/>
      <c r="F207" s="489"/>
      <c r="G207" s="480" t="str">
        <f t="shared" ca="1" si="8"/>
        <v/>
      </c>
      <c r="H207" s="481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2"/>
      <c r="J207" s="482"/>
      <c r="K207" s="482"/>
      <c r="L207" s="482"/>
      <c r="M207" s="482"/>
      <c r="N207" s="482">
        <f>F205+F206+F207</f>
        <v>0</v>
      </c>
      <c r="O207" s="482">
        <f>N207/2</f>
        <v>0</v>
      </c>
      <c r="P207" s="485">
        <f>O308</f>
        <v>0</v>
      </c>
      <c r="Q207" s="482"/>
      <c r="R207" s="492" t="str">
        <f>IF(P207=0,"",ROUNDDOWN(P207,2))</f>
        <v/>
      </c>
      <c r="S207" s="482"/>
      <c r="T207" s="493" t="str">
        <f t="shared" si="9"/>
        <v/>
      </c>
      <c r="U207" s="477"/>
    </row>
    <row r="208" spans="2:21" x14ac:dyDescent="0.3">
      <c r="B208" s="477"/>
      <c r="C208" s="477"/>
      <c r="D208" s="477"/>
      <c r="E208" s="477"/>
      <c r="F208" s="489"/>
      <c r="G208" s="480" t="str">
        <f t="shared" ca="1" si="8"/>
        <v/>
      </c>
      <c r="H208" s="481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2"/>
      <c r="J208" s="482"/>
      <c r="K208" s="482"/>
      <c r="L208" s="482"/>
      <c r="M208" s="482"/>
      <c r="N208" s="477"/>
      <c r="O208" s="482"/>
      <c r="P208" s="485">
        <f>O309</f>
        <v>0</v>
      </c>
      <c r="Q208" s="482"/>
      <c r="R208" s="490" t="str">
        <f>IF(P208=0,"",ROUNDUP(P208,2))</f>
        <v/>
      </c>
      <c r="S208" s="482"/>
      <c r="T208" s="491" t="str">
        <f t="shared" si="9"/>
        <v/>
      </c>
      <c r="U208" s="477"/>
    </row>
    <row r="209" spans="2:21" x14ac:dyDescent="0.3">
      <c r="B209" s="477"/>
      <c r="C209" s="477"/>
      <c r="D209" s="477"/>
      <c r="E209" s="477"/>
      <c r="F209" s="489"/>
      <c r="G209" s="480" t="str">
        <f t="shared" ca="1" si="8"/>
        <v/>
      </c>
      <c r="H209" s="481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2"/>
      <c r="J209" s="482"/>
      <c r="K209" s="482"/>
      <c r="L209" s="482"/>
      <c r="M209" s="482"/>
      <c r="N209" s="477"/>
      <c r="O209" s="482">
        <f>N210/2</f>
        <v>0</v>
      </c>
      <c r="P209" s="485">
        <f>O311</f>
        <v>0</v>
      </c>
      <c r="Q209" s="482"/>
      <c r="R209" s="492" t="str">
        <f>IF(P209=0,"",ROUNDDOWN(P209,2))</f>
        <v/>
      </c>
      <c r="S209" s="482"/>
      <c r="T209" s="493" t="str">
        <f t="shared" si="9"/>
        <v/>
      </c>
      <c r="U209" s="477"/>
    </row>
    <row r="210" spans="2:21" x14ac:dyDescent="0.3">
      <c r="B210" s="477"/>
      <c r="C210" s="477"/>
      <c r="D210" s="477"/>
      <c r="E210" s="477"/>
      <c r="F210" s="489"/>
      <c r="G210" s="480" t="str">
        <f t="shared" ca="1" si="8"/>
        <v/>
      </c>
      <c r="H210" s="481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2"/>
      <c r="J210" s="482"/>
      <c r="K210" s="482"/>
      <c r="L210" s="482"/>
      <c r="M210" s="482"/>
      <c r="N210" s="482">
        <f>F208+F209+F210</f>
        <v>0</v>
      </c>
      <c r="O210" s="482">
        <f>N210/2</f>
        <v>0</v>
      </c>
      <c r="P210" s="485">
        <f>O312</f>
        <v>0</v>
      </c>
      <c r="Q210" s="482"/>
      <c r="R210" s="490" t="str">
        <f>IF(P210=0,"",ROUNDUP(P210,2))</f>
        <v/>
      </c>
      <c r="S210" s="482"/>
      <c r="T210" s="491" t="str">
        <f t="shared" si="9"/>
        <v/>
      </c>
      <c r="U210" s="477"/>
    </row>
    <row r="211" spans="2:21" x14ac:dyDescent="0.3">
      <c r="B211" s="477"/>
      <c r="C211" s="477"/>
      <c r="D211" s="477"/>
      <c r="E211" s="477"/>
      <c r="F211" s="489"/>
      <c r="G211" s="480" t="str">
        <f t="shared" ca="1" si="8"/>
        <v/>
      </c>
      <c r="H211" s="481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2"/>
      <c r="J211" s="482"/>
      <c r="K211" s="482"/>
      <c r="L211" s="482"/>
      <c r="M211" s="482"/>
      <c r="N211" s="477"/>
      <c r="O211" s="482"/>
      <c r="P211" s="485">
        <f>O314</f>
        <v>0</v>
      </c>
      <c r="Q211" s="482"/>
      <c r="R211" s="492" t="str">
        <f>IF(P211=0,"",ROUNDDOWN(P211,2))</f>
        <v/>
      </c>
      <c r="S211" s="482"/>
      <c r="T211" s="493" t="str">
        <f t="shared" si="9"/>
        <v/>
      </c>
      <c r="U211" s="477"/>
    </row>
    <row r="212" spans="2:21" x14ac:dyDescent="0.3">
      <c r="B212" s="477"/>
      <c r="C212" s="477"/>
      <c r="D212" s="477"/>
      <c r="E212" s="477"/>
      <c r="F212" s="489"/>
      <c r="G212" s="480" t="str">
        <f t="shared" ca="1" si="8"/>
        <v/>
      </c>
      <c r="H212" s="481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2"/>
      <c r="J212" s="482"/>
      <c r="K212" s="482"/>
      <c r="L212" s="482"/>
      <c r="M212" s="482"/>
      <c r="N212" s="477"/>
      <c r="O212" s="482">
        <f>N213/2</f>
        <v>0</v>
      </c>
      <c r="P212" s="485">
        <f>O315</f>
        <v>0</v>
      </c>
      <c r="Q212" s="482"/>
      <c r="R212" s="490" t="str">
        <f>IF(P212=0,"",ROUNDUP(P212,2))</f>
        <v/>
      </c>
      <c r="S212" s="482"/>
      <c r="T212" s="491" t="str">
        <f t="shared" si="9"/>
        <v/>
      </c>
      <c r="U212" s="477"/>
    </row>
    <row r="213" spans="2:21" x14ac:dyDescent="0.3">
      <c r="B213" s="477"/>
      <c r="C213" s="477"/>
      <c r="D213" s="477"/>
      <c r="E213" s="477"/>
      <c r="F213" s="489"/>
      <c r="G213" s="480" t="str">
        <f t="shared" ca="1" si="8"/>
        <v/>
      </c>
      <c r="H213" s="481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2"/>
      <c r="J213" s="482"/>
      <c r="K213" s="482"/>
      <c r="L213" s="482"/>
      <c r="M213" s="477"/>
      <c r="N213" s="482">
        <f>F211+F212+F213</f>
        <v>0</v>
      </c>
      <c r="O213" s="482">
        <f>N213/2</f>
        <v>0</v>
      </c>
      <c r="P213" s="485"/>
      <c r="Q213" s="477"/>
      <c r="R213" s="482"/>
      <c r="S213" s="482"/>
      <c r="T213" s="477"/>
      <c r="U213" s="477"/>
    </row>
    <row r="214" spans="2:21" x14ac:dyDescent="0.3">
      <c r="B214" s="477"/>
      <c r="C214" s="477"/>
      <c r="D214" s="477"/>
      <c r="E214" s="477"/>
      <c r="F214" s="489"/>
      <c r="G214" s="480" t="str">
        <f t="shared" ca="1" si="8"/>
        <v/>
      </c>
      <c r="H214" s="481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2"/>
      <c r="J214" s="482"/>
      <c r="K214" s="482"/>
      <c r="L214" s="482"/>
      <c r="M214" s="477"/>
      <c r="N214" s="477"/>
      <c r="O214" s="482"/>
      <c r="P214" s="485"/>
      <c r="Q214" s="477"/>
      <c r="R214" s="482"/>
      <c r="S214" s="482"/>
      <c r="T214" s="477"/>
      <c r="U214" s="477"/>
    </row>
    <row r="215" spans="2:21" x14ac:dyDescent="0.3">
      <c r="B215" s="477"/>
      <c r="C215" s="477"/>
      <c r="D215" s="477"/>
      <c r="E215" s="477"/>
      <c r="F215" s="489"/>
      <c r="G215" s="480" t="str">
        <f t="shared" ca="1" si="8"/>
        <v/>
      </c>
      <c r="H215" s="481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2"/>
      <c r="J215" s="482"/>
      <c r="K215" s="482"/>
      <c r="L215" s="482"/>
      <c r="M215" s="477"/>
      <c r="N215" s="477"/>
      <c r="O215" s="482">
        <f>N216/2</f>
        <v>0</v>
      </c>
      <c r="P215" s="485"/>
      <c r="Q215" s="477"/>
      <c r="R215" s="482"/>
      <c r="S215" s="482"/>
      <c r="T215" s="477"/>
      <c r="U215" s="477"/>
    </row>
    <row r="216" spans="2:21" x14ac:dyDescent="0.3">
      <c r="B216" s="477"/>
      <c r="C216" s="477"/>
      <c r="D216" s="477"/>
      <c r="E216" s="477"/>
      <c r="F216" s="489"/>
      <c r="G216" s="480" t="str">
        <f t="shared" ca="1" si="8"/>
        <v/>
      </c>
      <c r="H216" s="481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2"/>
      <c r="J216" s="482"/>
      <c r="K216" s="482"/>
      <c r="L216" s="482"/>
      <c r="M216" s="477"/>
      <c r="N216" s="482">
        <f>F214+F215+F216</f>
        <v>0</v>
      </c>
      <c r="O216" s="482">
        <f>N216/2</f>
        <v>0</v>
      </c>
      <c r="P216" s="485"/>
      <c r="Q216" s="477"/>
      <c r="R216" s="482"/>
      <c r="S216" s="482"/>
      <c r="T216" s="477"/>
      <c r="U216" s="477"/>
    </row>
    <row r="217" spans="2:21" x14ac:dyDescent="0.3">
      <c r="B217" s="477"/>
      <c r="C217" s="477"/>
      <c r="D217" s="477"/>
      <c r="E217" s="477"/>
      <c r="F217" s="489"/>
      <c r="G217" s="480" t="str">
        <f t="shared" ca="1" si="8"/>
        <v/>
      </c>
      <c r="H217" s="481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2"/>
      <c r="J217" s="482"/>
      <c r="K217" s="482"/>
      <c r="L217" s="482"/>
      <c r="M217" s="477"/>
      <c r="N217" s="477"/>
      <c r="O217" s="482"/>
      <c r="P217" s="485"/>
      <c r="Q217" s="477"/>
      <c r="R217" s="482"/>
      <c r="S217" s="482"/>
      <c r="T217" s="477"/>
      <c r="U217" s="477"/>
    </row>
    <row r="218" spans="2:21" x14ac:dyDescent="0.3">
      <c r="B218" s="477"/>
      <c r="C218" s="477"/>
      <c r="D218" s="477"/>
      <c r="E218" s="477"/>
      <c r="F218" s="489"/>
      <c r="G218" s="480" t="str">
        <f t="shared" ca="1" si="8"/>
        <v/>
      </c>
      <c r="H218" s="481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2"/>
      <c r="J218" s="477"/>
      <c r="K218" s="482"/>
      <c r="L218" s="482"/>
      <c r="M218" s="477"/>
      <c r="N218" s="477"/>
      <c r="O218" s="482">
        <f>N219/2</f>
        <v>0</v>
      </c>
      <c r="P218" s="485"/>
      <c r="Q218" s="477"/>
      <c r="R218" s="482"/>
      <c r="S218" s="482"/>
      <c r="T218" s="477"/>
      <c r="U218" s="477"/>
    </row>
    <row r="219" spans="2:21" x14ac:dyDescent="0.3">
      <c r="B219" s="477"/>
      <c r="C219" s="477"/>
      <c r="D219" s="477"/>
      <c r="E219" s="477"/>
      <c r="F219" s="489"/>
      <c r="G219" s="480" t="str">
        <f t="shared" ca="1" si="8"/>
        <v/>
      </c>
      <c r="H219" s="481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2"/>
      <c r="J219" s="477"/>
      <c r="K219" s="482"/>
      <c r="L219" s="482"/>
      <c r="M219" s="477"/>
      <c r="N219" s="482">
        <f>F217+F218+F219</f>
        <v>0</v>
      </c>
      <c r="O219" s="482">
        <f>N219/2</f>
        <v>0</v>
      </c>
      <c r="P219" s="485"/>
      <c r="Q219" s="477"/>
      <c r="R219" s="482"/>
      <c r="S219" s="482"/>
      <c r="T219" s="477"/>
      <c r="U219" s="477"/>
    </row>
    <row r="220" spans="2:21" x14ac:dyDescent="0.3">
      <c r="B220" s="477"/>
      <c r="C220" s="477"/>
      <c r="D220" s="477"/>
      <c r="E220" s="477"/>
      <c r="F220" s="489"/>
      <c r="G220" s="480" t="str">
        <f t="shared" ca="1" si="8"/>
        <v/>
      </c>
      <c r="H220" s="481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2"/>
      <c r="J220" s="477"/>
      <c r="K220" s="482"/>
      <c r="L220" s="482"/>
      <c r="M220" s="477"/>
      <c r="N220" s="477"/>
      <c r="O220" s="482"/>
      <c r="P220" s="485"/>
      <c r="Q220" s="477"/>
      <c r="R220" s="482"/>
      <c r="S220" s="482"/>
      <c r="T220" s="477"/>
      <c r="U220" s="477"/>
    </row>
    <row r="221" spans="2:21" x14ac:dyDescent="0.3">
      <c r="B221" s="477"/>
      <c r="C221" s="477"/>
      <c r="D221" s="477"/>
      <c r="E221" s="477"/>
      <c r="F221" s="489"/>
      <c r="G221" s="480" t="str">
        <f t="shared" ca="1" si="8"/>
        <v/>
      </c>
      <c r="H221" s="481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2"/>
      <c r="J221" s="477"/>
      <c r="K221" s="482"/>
      <c r="L221" s="482"/>
      <c r="M221" s="477"/>
      <c r="N221" s="477"/>
      <c r="O221" s="482">
        <f>N222/2</f>
        <v>0</v>
      </c>
      <c r="P221" s="485"/>
      <c r="Q221" s="477"/>
      <c r="R221" s="482"/>
      <c r="S221" s="482"/>
      <c r="T221" s="477"/>
      <c r="U221" s="477"/>
    </row>
    <row r="222" spans="2:21" x14ac:dyDescent="0.3">
      <c r="B222" s="477"/>
      <c r="C222" s="477"/>
      <c r="D222" s="477"/>
      <c r="E222" s="477"/>
      <c r="F222" s="489"/>
      <c r="G222" s="480" t="str">
        <f t="shared" ca="1" si="8"/>
        <v/>
      </c>
      <c r="H222" s="481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2"/>
      <c r="J222" s="477"/>
      <c r="K222" s="482"/>
      <c r="L222" s="482"/>
      <c r="M222" s="477"/>
      <c r="N222" s="482">
        <f>F220+F221+F222</f>
        <v>0</v>
      </c>
      <c r="O222" s="482">
        <f>N222/2</f>
        <v>0</v>
      </c>
      <c r="P222" s="485"/>
      <c r="Q222" s="477"/>
      <c r="R222" s="482"/>
      <c r="S222" s="482"/>
      <c r="T222" s="477"/>
      <c r="U222" s="477"/>
    </row>
    <row r="223" spans="2:21" x14ac:dyDescent="0.3">
      <c r="B223" s="477"/>
      <c r="C223" s="477"/>
      <c r="D223" s="477"/>
      <c r="E223" s="477"/>
      <c r="F223" s="489"/>
      <c r="G223" s="480" t="str">
        <f t="shared" ca="1" si="8"/>
        <v/>
      </c>
      <c r="H223" s="481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2"/>
      <c r="J223" s="477"/>
      <c r="K223" s="482"/>
      <c r="L223" s="482"/>
      <c r="M223" s="477"/>
      <c r="N223" s="477"/>
      <c r="O223" s="482"/>
      <c r="P223" s="485"/>
      <c r="Q223" s="477"/>
      <c r="R223" s="482"/>
      <c r="S223" s="482"/>
      <c r="T223" s="477"/>
      <c r="U223" s="477"/>
    </row>
    <row r="224" spans="2:21" x14ac:dyDescent="0.3">
      <c r="B224" s="477"/>
      <c r="C224" s="477"/>
      <c r="D224" s="477"/>
      <c r="E224" s="477"/>
      <c r="F224" s="489"/>
      <c r="G224" s="480" t="str">
        <f t="shared" ca="1" si="8"/>
        <v/>
      </c>
      <c r="H224" s="481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2"/>
      <c r="J224" s="477"/>
      <c r="K224" s="482"/>
      <c r="L224" s="482"/>
      <c r="M224" s="477"/>
      <c r="N224" s="477"/>
      <c r="O224" s="482">
        <f>N225/2</f>
        <v>0</v>
      </c>
      <c r="P224" s="485"/>
      <c r="Q224" s="477"/>
      <c r="R224" s="482"/>
      <c r="S224" s="482"/>
      <c r="T224" s="477"/>
      <c r="U224" s="477"/>
    </row>
    <row r="225" spans="2:21" x14ac:dyDescent="0.3">
      <c r="B225" s="477"/>
      <c r="C225" s="477"/>
      <c r="D225" s="477"/>
      <c r="E225" s="477"/>
      <c r="F225" s="489"/>
      <c r="G225" s="480" t="str">
        <f t="shared" ca="1" si="8"/>
        <v/>
      </c>
      <c r="H225" s="481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2"/>
      <c r="J225" s="477"/>
      <c r="K225" s="482"/>
      <c r="L225" s="482"/>
      <c r="M225" s="477"/>
      <c r="N225" s="482">
        <f>F223+F224+F225</f>
        <v>0</v>
      </c>
      <c r="O225" s="482">
        <f>N225/2</f>
        <v>0</v>
      </c>
      <c r="P225" s="485"/>
      <c r="Q225" s="477"/>
      <c r="R225" s="482"/>
      <c r="S225" s="482"/>
      <c r="T225" s="477"/>
      <c r="U225" s="477"/>
    </row>
    <row r="226" spans="2:21" x14ac:dyDescent="0.3">
      <c r="B226" s="477"/>
      <c r="C226" s="477"/>
      <c r="D226" s="477"/>
      <c r="E226" s="477"/>
      <c r="F226" s="489"/>
      <c r="G226" s="480" t="str">
        <f t="shared" ref="G226:G289" ca="1" si="10">IF(OR(H226="", H226=H225), "", H226-H225)</f>
        <v/>
      </c>
      <c r="H226" s="481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2"/>
      <c r="J226" s="477"/>
      <c r="K226" s="482"/>
      <c r="L226" s="482"/>
      <c r="M226" s="477"/>
      <c r="N226" s="477"/>
      <c r="O226" s="482"/>
      <c r="P226" s="485"/>
      <c r="Q226" s="477"/>
      <c r="R226" s="482"/>
      <c r="S226" s="482"/>
      <c r="T226" s="477"/>
      <c r="U226" s="477"/>
    </row>
    <row r="227" spans="2:21" x14ac:dyDescent="0.3">
      <c r="B227" s="477"/>
      <c r="C227" s="477"/>
      <c r="D227" s="477"/>
      <c r="E227" s="477"/>
      <c r="F227" s="489"/>
      <c r="G227" s="480" t="str">
        <f t="shared" ca="1" si="10"/>
        <v/>
      </c>
      <c r="H227" s="481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2"/>
      <c r="J227" s="477"/>
      <c r="K227" s="482"/>
      <c r="L227" s="482"/>
      <c r="M227" s="477"/>
      <c r="N227" s="477"/>
      <c r="O227" s="482">
        <f>N228/2</f>
        <v>0</v>
      </c>
      <c r="P227" s="485"/>
      <c r="Q227" s="477"/>
      <c r="R227" s="482"/>
      <c r="S227" s="482"/>
      <c r="T227" s="477"/>
      <c r="U227" s="477"/>
    </row>
    <row r="228" spans="2:21" x14ac:dyDescent="0.3">
      <c r="B228" s="477"/>
      <c r="C228" s="477"/>
      <c r="D228" s="477"/>
      <c r="E228" s="477"/>
      <c r="F228" s="489"/>
      <c r="G228" s="480" t="str">
        <f t="shared" ca="1" si="10"/>
        <v/>
      </c>
      <c r="H228" s="481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2"/>
      <c r="J228" s="477"/>
      <c r="K228" s="482"/>
      <c r="L228" s="482"/>
      <c r="M228" s="477"/>
      <c r="N228" s="482">
        <f>F226+F227+F228</f>
        <v>0</v>
      </c>
      <c r="O228" s="482">
        <f>N228/2</f>
        <v>0</v>
      </c>
      <c r="P228" s="485"/>
      <c r="Q228" s="477"/>
      <c r="R228" s="482"/>
      <c r="S228" s="482"/>
      <c r="T228" s="477"/>
      <c r="U228" s="477"/>
    </row>
    <row r="229" spans="2:21" x14ac:dyDescent="0.3">
      <c r="B229" s="477"/>
      <c r="C229" s="477"/>
      <c r="D229" s="477"/>
      <c r="E229" s="477"/>
      <c r="F229" s="489"/>
      <c r="G229" s="480" t="str">
        <f t="shared" ca="1" si="10"/>
        <v/>
      </c>
      <c r="H229" s="481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2"/>
      <c r="J229" s="477"/>
      <c r="K229" s="482"/>
      <c r="L229" s="482"/>
      <c r="M229" s="477"/>
      <c r="N229" s="477"/>
      <c r="O229" s="482"/>
      <c r="P229" s="485"/>
      <c r="Q229" s="477"/>
      <c r="R229" s="482"/>
      <c r="S229" s="482"/>
      <c r="T229" s="477"/>
      <c r="U229" s="477"/>
    </row>
    <row r="230" spans="2:21" x14ac:dyDescent="0.3">
      <c r="B230" s="477"/>
      <c r="C230" s="477"/>
      <c r="D230" s="477"/>
      <c r="E230" s="477"/>
      <c r="F230" s="489"/>
      <c r="G230" s="480" t="str">
        <f t="shared" ca="1" si="10"/>
        <v/>
      </c>
      <c r="H230" s="481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2"/>
      <c r="J230" s="477"/>
      <c r="K230" s="482"/>
      <c r="L230" s="482"/>
      <c r="M230" s="477"/>
      <c r="N230" s="477"/>
      <c r="O230" s="482">
        <f>N231/2</f>
        <v>0</v>
      </c>
      <c r="P230" s="485"/>
      <c r="Q230" s="477"/>
      <c r="R230" s="482"/>
      <c r="S230" s="482"/>
      <c r="T230" s="477"/>
      <c r="U230" s="477"/>
    </row>
    <row r="231" spans="2:21" x14ac:dyDescent="0.3">
      <c r="B231" s="477"/>
      <c r="C231" s="477"/>
      <c r="D231" s="477"/>
      <c r="E231" s="477"/>
      <c r="F231" s="489"/>
      <c r="G231" s="480" t="str">
        <f t="shared" ca="1" si="10"/>
        <v/>
      </c>
      <c r="H231" s="481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2"/>
      <c r="J231" s="477"/>
      <c r="K231" s="482"/>
      <c r="L231" s="482"/>
      <c r="M231" s="477"/>
      <c r="N231" s="482">
        <f>F229+F230+F231</f>
        <v>0</v>
      </c>
      <c r="O231" s="482">
        <f>N231/2</f>
        <v>0</v>
      </c>
      <c r="P231" s="485"/>
      <c r="Q231" s="477"/>
      <c r="R231" s="482"/>
      <c r="S231" s="482"/>
      <c r="T231" s="477"/>
      <c r="U231" s="477"/>
    </row>
    <row r="232" spans="2:21" x14ac:dyDescent="0.3">
      <c r="B232" s="477"/>
      <c r="C232" s="477"/>
      <c r="D232" s="477"/>
      <c r="E232" s="477"/>
      <c r="F232" s="489"/>
      <c r="G232" s="480" t="str">
        <f t="shared" ca="1" si="10"/>
        <v/>
      </c>
      <c r="H232" s="481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2"/>
      <c r="J232" s="477"/>
      <c r="K232" s="482"/>
      <c r="L232" s="482"/>
      <c r="M232" s="477"/>
      <c r="N232" s="477"/>
      <c r="O232" s="482"/>
      <c r="P232" s="485"/>
      <c r="Q232" s="477"/>
      <c r="R232" s="482"/>
      <c r="S232" s="482"/>
      <c r="T232" s="477"/>
      <c r="U232" s="477"/>
    </row>
    <row r="233" spans="2:21" x14ac:dyDescent="0.3">
      <c r="B233" s="477"/>
      <c r="C233" s="477"/>
      <c r="D233" s="477"/>
      <c r="E233" s="477"/>
      <c r="F233" s="489"/>
      <c r="G233" s="480" t="str">
        <f t="shared" ca="1" si="10"/>
        <v/>
      </c>
      <c r="H233" s="481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2"/>
      <c r="J233" s="477"/>
      <c r="K233" s="482"/>
      <c r="L233" s="482"/>
      <c r="M233" s="477"/>
      <c r="N233" s="477"/>
      <c r="O233" s="482">
        <f>N234/2</f>
        <v>0</v>
      </c>
      <c r="P233" s="485"/>
      <c r="Q233" s="477"/>
      <c r="R233" s="482"/>
      <c r="S233" s="482"/>
      <c r="T233" s="477"/>
      <c r="U233" s="477"/>
    </row>
    <row r="234" spans="2:21" x14ac:dyDescent="0.3">
      <c r="B234" s="477"/>
      <c r="C234" s="477"/>
      <c r="D234" s="477"/>
      <c r="E234" s="477"/>
      <c r="F234" s="489"/>
      <c r="G234" s="480" t="str">
        <f t="shared" ca="1" si="10"/>
        <v/>
      </c>
      <c r="H234" s="481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2"/>
      <c r="J234" s="477"/>
      <c r="K234" s="482"/>
      <c r="L234" s="482"/>
      <c r="M234" s="477"/>
      <c r="N234" s="482">
        <f>F232+F233+F234</f>
        <v>0</v>
      </c>
      <c r="O234" s="482">
        <f>N234/2</f>
        <v>0</v>
      </c>
      <c r="P234" s="485"/>
      <c r="Q234" s="477"/>
      <c r="R234" s="482"/>
      <c r="S234" s="482"/>
      <c r="T234" s="477"/>
      <c r="U234" s="477"/>
    </row>
    <row r="235" spans="2:21" x14ac:dyDescent="0.3">
      <c r="B235" s="477"/>
      <c r="C235" s="477"/>
      <c r="D235" s="477"/>
      <c r="E235" s="477"/>
      <c r="F235" s="489"/>
      <c r="G235" s="480" t="str">
        <f t="shared" ca="1" si="10"/>
        <v/>
      </c>
      <c r="H235" s="481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2"/>
      <c r="J235" s="477"/>
      <c r="K235" s="482"/>
      <c r="L235" s="482"/>
      <c r="M235" s="477"/>
      <c r="N235" s="477"/>
      <c r="O235" s="482"/>
      <c r="P235" s="485"/>
      <c r="Q235" s="477"/>
      <c r="R235" s="482"/>
      <c r="S235" s="482"/>
      <c r="T235" s="477"/>
      <c r="U235" s="477"/>
    </row>
    <row r="236" spans="2:21" x14ac:dyDescent="0.3">
      <c r="B236" s="477"/>
      <c r="C236" s="477"/>
      <c r="D236" s="477"/>
      <c r="E236" s="477"/>
      <c r="F236" s="489"/>
      <c r="G236" s="480" t="str">
        <f t="shared" ca="1" si="10"/>
        <v/>
      </c>
      <c r="H236" s="481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2"/>
      <c r="J236" s="477"/>
      <c r="K236" s="482"/>
      <c r="L236" s="482"/>
      <c r="M236" s="477"/>
      <c r="N236" s="477"/>
      <c r="O236" s="482">
        <f>N237/2</f>
        <v>0</v>
      </c>
      <c r="P236" s="485"/>
      <c r="Q236" s="477"/>
      <c r="R236" s="482"/>
      <c r="S236" s="482"/>
      <c r="T236" s="477"/>
      <c r="U236" s="477"/>
    </row>
    <row r="237" spans="2:21" x14ac:dyDescent="0.3">
      <c r="B237" s="477"/>
      <c r="C237" s="477"/>
      <c r="D237" s="477"/>
      <c r="E237" s="477"/>
      <c r="F237" s="489"/>
      <c r="G237" s="480" t="str">
        <f t="shared" ca="1" si="10"/>
        <v/>
      </c>
      <c r="H237" s="481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2"/>
      <c r="J237" s="477"/>
      <c r="K237" s="482"/>
      <c r="L237" s="482"/>
      <c r="M237" s="477"/>
      <c r="N237" s="482">
        <f>F235+F236+F237</f>
        <v>0</v>
      </c>
      <c r="O237" s="482">
        <f>N237/2</f>
        <v>0</v>
      </c>
      <c r="P237" s="485"/>
      <c r="Q237" s="477"/>
      <c r="R237" s="482"/>
      <c r="S237" s="482"/>
      <c r="T237" s="477"/>
      <c r="U237" s="477"/>
    </row>
    <row r="238" spans="2:21" x14ac:dyDescent="0.3">
      <c r="B238" s="477"/>
      <c r="C238" s="477"/>
      <c r="D238" s="477"/>
      <c r="E238" s="477"/>
      <c r="F238" s="489"/>
      <c r="G238" s="480" t="str">
        <f t="shared" ca="1" si="10"/>
        <v/>
      </c>
      <c r="H238" s="481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2"/>
      <c r="J238" s="477"/>
      <c r="K238" s="482"/>
      <c r="L238" s="482"/>
      <c r="M238" s="477"/>
      <c r="N238" s="477"/>
      <c r="O238" s="482"/>
      <c r="P238" s="485"/>
      <c r="Q238" s="477"/>
      <c r="R238" s="482"/>
      <c r="S238" s="482"/>
      <c r="T238" s="477"/>
      <c r="U238" s="477"/>
    </row>
    <row r="239" spans="2:21" x14ac:dyDescent="0.3">
      <c r="B239" s="477"/>
      <c r="C239" s="477"/>
      <c r="D239" s="477"/>
      <c r="E239" s="477"/>
      <c r="F239" s="489"/>
      <c r="G239" s="480" t="str">
        <f t="shared" ca="1" si="10"/>
        <v/>
      </c>
      <c r="H239" s="481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2"/>
      <c r="J239" s="477"/>
      <c r="K239" s="482"/>
      <c r="L239" s="482"/>
      <c r="M239" s="477"/>
      <c r="N239" s="477"/>
      <c r="O239" s="482">
        <f>N240/2</f>
        <v>0</v>
      </c>
      <c r="P239" s="485"/>
      <c r="Q239" s="477"/>
      <c r="R239" s="482"/>
      <c r="S239" s="482"/>
      <c r="T239" s="477"/>
      <c r="U239" s="477"/>
    </row>
    <row r="240" spans="2:21" x14ac:dyDescent="0.3">
      <c r="B240" s="477"/>
      <c r="C240" s="477"/>
      <c r="D240" s="477"/>
      <c r="E240" s="477"/>
      <c r="F240" s="489"/>
      <c r="G240" s="480" t="str">
        <f t="shared" ca="1" si="10"/>
        <v/>
      </c>
      <c r="H240" s="481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2"/>
      <c r="J240" s="477"/>
      <c r="K240" s="482"/>
      <c r="L240" s="482"/>
      <c r="M240" s="477"/>
      <c r="N240" s="482">
        <f>F238+F239+F240</f>
        <v>0</v>
      </c>
      <c r="O240" s="482">
        <f>N240/2</f>
        <v>0</v>
      </c>
      <c r="P240" s="485"/>
      <c r="Q240" s="477"/>
      <c r="R240" s="482"/>
      <c r="S240" s="482"/>
      <c r="T240" s="477"/>
      <c r="U240" s="477"/>
    </row>
    <row r="241" spans="2:21" x14ac:dyDescent="0.3">
      <c r="B241" s="477"/>
      <c r="C241" s="477"/>
      <c r="D241" s="477"/>
      <c r="E241" s="477"/>
      <c r="F241" s="489"/>
      <c r="G241" s="480" t="str">
        <f t="shared" ca="1" si="10"/>
        <v/>
      </c>
      <c r="H241" s="481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2"/>
      <c r="J241" s="477"/>
      <c r="K241" s="482"/>
      <c r="L241" s="482"/>
      <c r="M241" s="477"/>
      <c r="N241" s="477"/>
      <c r="O241" s="482"/>
      <c r="P241" s="485"/>
      <c r="Q241" s="477"/>
      <c r="R241" s="482"/>
      <c r="S241" s="482"/>
      <c r="T241" s="477"/>
      <c r="U241" s="477"/>
    </row>
    <row r="242" spans="2:21" x14ac:dyDescent="0.3">
      <c r="B242" s="477"/>
      <c r="C242" s="477"/>
      <c r="D242" s="477"/>
      <c r="E242" s="477"/>
      <c r="F242" s="489"/>
      <c r="G242" s="480" t="str">
        <f t="shared" ca="1" si="10"/>
        <v/>
      </c>
      <c r="H242" s="481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2"/>
      <c r="J242" s="477"/>
      <c r="K242" s="482"/>
      <c r="L242" s="482"/>
      <c r="M242" s="477"/>
      <c r="N242" s="477"/>
      <c r="O242" s="482">
        <f>N243/2</f>
        <v>0</v>
      </c>
      <c r="P242" s="485"/>
      <c r="Q242" s="477"/>
      <c r="R242" s="482"/>
      <c r="S242" s="482"/>
      <c r="T242" s="477"/>
      <c r="U242" s="477"/>
    </row>
    <row r="243" spans="2:21" x14ac:dyDescent="0.3">
      <c r="B243" s="477"/>
      <c r="C243" s="477"/>
      <c r="D243" s="477"/>
      <c r="E243" s="477"/>
      <c r="F243" s="489"/>
      <c r="G243" s="480" t="str">
        <f t="shared" ca="1" si="10"/>
        <v/>
      </c>
      <c r="H243" s="481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2"/>
      <c r="J243" s="477"/>
      <c r="K243" s="482"/>
      <c r="L243" s="482"/>
      <c r="M243" s="477"/>
      <c r="N243" s="482">
        <f>F241+F242+F243</f>
        <v>0</v>
      </c>
      <c r="O243" s="482">
        <f>N243/2</f>
        <v>0</v>
      </c>
      <c r="P243" s="485"/>
      <c r="Q243" s="477"/>
      <c r="R243" s="482"/>
      <c r="S243" s="482"/>
      <c r="T243" s="477"/>
      <c r="U243" s="477"/>
    </row>
    <row r="244" spans="2:21" x14ac:dyDescent="0.3">
      <c r="B244" s="477"/>
      <c r="C244" s="477"/>
      <c r="D244" s="477"/>
      <c r="E244" s="477"/>
      <c r="F244" s="489"/>
      <c r="G244" s="480" t="str">
        <f t="shared" ca="1" si="10"/>
        <v/>
      </c>
      <c r="H244" s="481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2"/>
      <c r="J244" s="477"/>
      <c r="K244" s="482"/>
      <c r="L244" s="482"/>
      <c r="M244" s="477"/>
      <c r="N244" s="477"/>
      <c r="O244" s="482"/>
      <c r="P244" s="485"/>
      <c r="Q244" s="477"/>
      <c r="R244" s="482"/>
      <c r="S244" s="482"/>
      <c r="T244" s="477"/>
      <c r="U244" s="477"/>
    </row>
    <row r="245" spans="2:21" x14ac:dyDescent="0.3">
      <c r="B245" s="477"/>
      <c r="C245" s="477"/>
      <c r="D245" s="477"/>
      <c r="E245" s="477"/>
      <c r="F245" s="489"/>
      <c r="G245" s="480" t="str">
        <f t="shared" ca="1" si="10"/>
        <v/>
      </c>
      <c r="H245" s="481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2"/>
      <c r="J245" s="477"/>
      <c r="K245" s="482"/>
      <c r="L245" s="482"/>
      <c r="M245" s="477"/>
      <c r="N245" s="477"/>
      <c r="O245" s="482">
        <f>N246/2</f>
        <v>0</v>
      </c>
      <c r="P245" s="485"/>
      <c r="Q245" s="477"/>
      <c r="R245" s="482"/>
      <c r="S245" s="482"/>
      <c r="T245" s="477"/>
      <c r="U245" s="477"/>
    </row>
    <row r="246" spans="2:21" x14ac:dyDescent="0.3">
      <c r="B246" s="477"/>
      <c r="C246" s="477"/>
      <c r="D246" s="477"/>
      <c r="E246" s="477"/>
      <c r="F246" s="489"/>
      <c r="G246" s="480" t="str">
        <f t="shared" ca="1" si="10"/>
        <v/>
      </c>
      <c r="H246" s="481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2"/>
      <c r="J246" s="477"/>
      <c r="K246" s="482"/>
      <c r="L246" s="482"/>
      <c r="M246" s="477"/>
      <c r="N246" s="482">
        <f>F244+F245+F246</f>
        <v>0</v>
      </c>
      <c r="O246" s="482">
        <f>N246/2</f>
        <v>0</v>
      </c>
      <c r="P246" s="485"/>
      <c r="Q246" s="477"/>
      <c r="R246" s="482"/>
      <c r="S246" s="482"/>
      <c r="T246" s="477"/>
      <c r="U246" s="477"/>
    </row>
    <row r="247" spans="2:21" x14ac:dyDescent="0.3">
      <c r="B247" s="477"/>
      <c r="C247" s="477"/>
      <c r="D247" s="477"/>
      <c r="E247" s="477"/>
      <c r="F247" s="489"/>
      <c r="G247" s="480" t="str">
        <f t="shared" ca="1" si="10"/>
        <v/>
      </c>
      <c r="H247" s="481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2"/>
      <c r="J247" s="477"/>
      <c r="K247" s="482"/>
      <c r="L247" s="482"/>
      <c r="M247" s="477"/>
      <c r="N247" s="477"/>
      <c r="O247" s="482"/>
      <c r="P247" s="485"/>
      <c r="Q247" s="477"/>
      <c r="R247" s="482"/>
      <c r="S247" s="482"/>
      <c r="T247" s="477"/>
      <c r="U247" s="477"/>
    </row>
    <row r="248" spans="2:21" x14ac:dyDescent="0.3">
      <c r="B248" s="477"/>
      <c r="C248" s="477"/>
      <c r="D248" s="477"/>
      <c r="E248" s="477"/>
      <c r="F248" s="489"/>
      <c r="G248" s="480" t="str">
        <f t="shared" ca="1" si="10"/>
        <v/>
      </c>
      <c r="H248" s="481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2"/>
      <c r="J248" s="477"/>
      <c r="K248" s="482"/>
      <c r="L248" s="482"/>
      <c r="M248" s="477"/>
      <c r="N248" s="477"/>
      <c r="O248" s="482">
        <f>N249/2</f>
        <v>0</v>
      </c>
      <c r="P248" s="485"/>
      <c r="Q248" s="477"/>
      <c r="R248" s="482"/>
      <c r="S248" s="482"/>
      <c r="T248" s="477"/>
      <c r="U248" s="477"/>
    </row>
    <row r="249" spans="2:21" x14ac:dyDescent="0.3">
      <c r="B249" s="477"/>
      <c r="C249" s="477"/>
      <c r="D249" s="477"/>
      <c r="E249" s="477"/>
      <c r="F249" s="489"/>
      <c r="G249" s="480" t="str">
        <f t="shared" ca="1" si="10"/>
        <v/>
      </c>
      <c r="H249" s="481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2"/>
      <c r="J249" s="477"/>
      <c r="K249" s="482"/>
      <c r="L249" s="482"/>
      <c r="M249" s="477"/>
      <c r="N249" s="482">
        <f>F247+F248+F249</f>
        <v>0</v>
      </c>
      <c r="O249" s="482">
        <f>N249/2</f>
        <v>0</v>
      </c>
      <c r="P249" s="485"/>
      <c r="Q249" s="477"/>
      <c r="R249" s="482"/>
      <c r="S249" s="482"/>
      <c r="T249" s="477"/>
      <c r="U249" s="477"/>
    </row>
    <row r="250" spans="2:21" x14ac:dyDescent="0.3">
      <c r="B250" s="477"/>
      <c r="C250" s="477"/>
      <c r="D250" s="477"/>
      <c r="E250" s="477"/>
      <c r="F250" s="489"/>
      <c r="G250" s="480" t="str">
        <f t="shared" ca="1" si="10"/>
        <v/>
      </c>
      <c r="H250" s="481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2"/>
      <c r="J250" s="477"/>
      <c r="K250" s="482"/>
      <c r="L250" s="482"/>
      <c r="M250" s="477"/>
      <c r="N250" s="477"/>
      <c r="O250" s="482"/>
      <c r="P250" s="485"/>
      <c r="Q250" s="477"/>
      <c r="R250" s="482"/>
      <c r="S250" s="482"/>
      <c r="T250" s="477"/>
      <c r="U250" s="477"/>
    </row>
    <row r="251" spans="2:21" x14ac:dyDescent="0.3">
      <c r="B251" s="477"/>
      <c r="C251" s="477"/>
      <c r="D251" s="477"/>
      <c r="E251" s="477"/>
      <c r="F251" s="489"/>
      <c r="G251" s="480" t="str">
        <f t="shared" ca="1" si="10"/>
        <v/>
      </c>
      <c r="H251" s="481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2"/>
      <c r="J251" s="477"/>
      <c r="K251" s="482"/>
      <c r="L251" s="482"/>
      <c r="M251" s="477"/>
      <c r="N251" s="477"/>
      <c r="O251" s="482">
        <f>N252/2</f>
        <v>0</v>
      </c>
      <c r="P251" s="485"/>
      <c r="Q251" s="477"/>
      <c r="R251" s="482"/>
      <c r="S251" s="482"/>
      <c r="T251" s="477"/>
      <c r="U251" s="477"/>
    </row>
    <row r="252" spans="2:21" x14ac:dyDescent="0.3">
      <c r="B252" s="477"/>
      <c r="C252" s="477"/>
      <c r="D252" s="477"/>
      <c r="E252" s="477"/>
      <c r="F252" s="489"/>
      <c r="G252" s="480" t="str">
        <f t="shared" ca="1" si="10"/>
        <v/>
      </c>
      <c r="H252" s="481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2"/>
      <c r="J252" s="477"/>
      <c r="K252" s="482"/>
      <c r="L252" s="482"/>
      <c r="M252" s="477"/>
      <c r="N252" s="482">
        <f>F250+F251+F252</f>
        <v>0</v>
      </c>
      <c r="O252" s="482">
        <f>N252/2</f>
        <v>0</v>
      </c>
      <c r="P252" s="485"/>
      <c r="Q252" s="477"/>
      <c r="R252" s="482"/>
      <c r="S252" s="482"/>
      <c r="T252" s="477"/>
      <c r="U252" s="477"/>
    </row>
    <row r="253" spans="2:21" x14ac:dyDescent="0.3">
      <c r="B253" s="477"/>
      <c r="C253" s="477"/>
      <c r="D253" s="477"/>
      <c r="E253" s="477"/>
      <c r="F253" s="489"/>
      <c r="G253" s="480" t="str">
        <f t="shared" ca="1" si="10"/>
        <v/>
      </c>
      <c r="H253" s="481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2"/>
      <c r="J253" s="477"/>
      <c r="K253" s="482"/>
      <c r="L253" s="482"/>
      <c r="M253" s="477"/>
      <c r="N253" s="477"/>
      <c r="O253" s="482"/>
      <c r="P253" s="485"/>
      <c r="Q253" s="477"/>
      <c r="R253" s="482"/>
      <c r="S253" s="482"/>
      <c r="T253" s="477"/>
      <c r="U253" s="477"/>
    </row>
    <row r="254" spans="2:21" x14ac:dyDescent="0.3">
      <c r="B254" s="477"/>
      <c r="C254" s="477"/>
      <c r="D254" s="477"/>
      <c r="E254" s="477"/>
      <c r="F254" s="489"/>
      <c r="G254" s="480" t="str">
        <f t="shared" ca="1" si="10"/>
        <v/>
      </c>
      <c r="H254" s="481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2"/>
      <c r="J254" s="477"/>
      <c r="K254" s="482"/>
      <c r="L254" s="482"/>
      <c r="M254" s="477"/>
      <c r="N254" s="477"/>
      <c r="O254" s="482">
        <f>N255/2</f>
        <v>0</v>
      </c>
      <c r="P254" s="485"/>
      <c r="Q254" s="477"/>
      <c r="R254" s="482"/>
      <c r="S254" s="482"/>
      <c r="T254" s="477"/>
      <c r="U254" s="477"/>
    </row>
    <row r="255" spans="2:21" x14ac:dyDescent="0.3">
      <c r="B255" s="477"/>
      <c r="C255" s="477"/>
      <c r="D255" s="477"/>
      <c r="E255" s="477"/>
      <c r="F255" s="489"/>
      <c r="G255" s="480" t="str">
        <f t="shared" ca="1" si="10"/>
        <v/>
      </c>
      <c r="H255" s="481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2"/>
      <c r="J255" s="477"/>
      <c r="K255" s="482"/>
      <c r="L255" s="482"/>
      <c r="M255" s="477"/>
      <c r="N255" s="482">
        <f>F253+F254+F255</f>
        <v>0</v>
      </c>
      <c r="O255" s="482">
        <f>N255/2</f>
        <v>0</v>
      </c>
      <c r="P255" s="485"/>
      <c r="Q255" s="477"/>
      <c r="R255" s="482"/>
      <c r="S255" s="482"/>
      <c r="T255" s="477"/>
      <c r="U255" s="477"/>
    </row>
    <row r="256" spans="2:21" x14ac:dyDescent="0.3">
      <c r="B256" s="477"/>
      <c r="C256" s="477"/>
      <c r="D256" s="477"/>
      <c r="E256" s="477"/>
      <c r="F256" s="489"/>
      <c r="G256" s="480" t="str">
        <f t="shared" ca="1" si="10"/>
        <v/>
      </c>
      <c r="H256" s="481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2"/>
      <c r="J256" s="477"/>
      <c r="K256" s="482"/>
      <c r="L256" s="482"/>
      <c r="M256" s="477"/>
      <c r="N256" s="477"/>
      <c r="O256" s="482"/>
      <c r="P256" s="485"/>
      <c r="Q256" s="477"/>
      <c r="R256" s="482"/>
      <c r="S256" s="482"/>
      <c r="T256" s="477"/>
      <c r="U256" s="477"/>
    </row>
    <row r="257" spans="2:21" x14ac:dyDescent="0.3">
      <c r="B257" s="477"/>
      <c r="C257" s="477"/>
      <c r="D257" s="477"/>
      <c r="E257" s="477"/>
      <c r="F257" s="489"/>
      <c r="G257" s="480" t="str">
        <f t="shared" ca="1" si="10"/>
        <v/>
      </c>
      <c r="H257" s="481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2"/>
      <c r="J257" s="477"/>
      <c r="K257" s="482"/>
      <c r="L257" s="482"/>
      <c r="M257" s="477"/>
      <c r="N257" s="477"/>
      <c r="O257" s="482">
        <f>N258/2</f>
        <v>0</v>
      </c>
      <c r="P257" s="485"/>
      <c r="Q257" s="477"/>
      <c r="R257" s="482"/>
      <c r="S257" s="482"/>
      <c r="T257" s="477"/>
      <c r="U257" s="477"/>
    </row>
    <row r="258" spans="2:21" x14ac:dyDescent="0.3">
      <c r="B258" s="477"/>
      <c r="C258" s="477"/>
      <c r="D258" s="477"/>
      <c r="E258" s="477"/>
      <c r="F258" s="489"/>
      <c r="G258" s="480" t="str">
        <f t="shared" ca="1" si="10"/>
        <v/>
      </c>
      <c r="H258" s="481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2"/>
      <c r="J258" s="477"/>
      <c r="K258" s="482"/>
      <c r="L258" s="482"/>
      <c r="M258" s="477"/>
      <c r="N258" s="482">
        <f>F256+F257+F258</f>
        <v>0</v>
      </c>
      <c r="O258" s="482">
        <f>N258/2</f>
        <v>0</v>
      </c>
      <c r="P258" s="485"/>
      <c r="Q258" s="477"/>
      <c r="R258" s="482"/>
      <c r="S258" s="482"/>
      <c r="T258" s="477"/>
      <c r="U258" s="477"/>
    </row>
    <row r="259" spans="2:21" x14ac:dyDescent="0.3">
      <c r="B259" s="477"/>
      <c r="C259" s="477"/>
      <c r="D259" s="477"/>
      <c r="E259" s="477"/>
      <c r="F259" s="489"/>
      <c r="G259" s="480" t="str">
        <f t="shared" ca="1" si="10"/>
        <v/>
      </c>
      <c r="H259" s="481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2"/>
      <c r="J259" s="477"/>
      <c r="K259" s="482"/>
      <c r="L259" s="482"/>
      <c r="M259" s="477"/>
      <c r="N259" s="477"/>
      <c r="O259" s="482"/>
      <c r="P259" s="485"/>
      <c r="Q259" s="477"/>
      <c r="R259" s="482"/>
      <c r="S259" s="482"/>
      <c r="T259" s="477"/>
      <c r="U259" s="477"/>
    </row>
    <row r="260" spans="2:21" x14ac:dyDescent="0.3">
      <c r="B260" s="477"/>
      <c r="C260" s="477"/>
      <c r="D260" s="477"/>
      <c r="E260" s="477"/>
      <c r="F260" s="489"/>
      <c r="G260" s="480" t="str">
        <f t="shared" ca="1" si="10"/>
        <v/>
      </c>
      <c r="H260" s="481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2"/>
      <c r="J260" s="477"/>
      <c r="K260" s="482"/>
      <c r="L260" s="482"/>
      <c r="M260" s="477"/>
      <c r="N260" s="477"/>
      <c r="O260" s="482">
        <f>N261/2</f>
        <v>0</v>
      </c>
      <c r="P260" s="485"/>
      <c r="Q260" s="477"/>
      <c r="R260" s="482"/>
      <c r="S260" s="482"/>
      <c r="T260" s="477"/>
      <c r="U260" s="477"/>
    </row>
    <row r="261" spans="2:21" x14ac:dyDescent="0.3">
      <c r="B261" s="477"/>
      <c r="C261" s="477"/>
      <c r="D261" s="477"/>
      <c r="E261" s="477"/>
      <c r="F261" s="489"/>
      <c r="G261" s="480" t="str">
        <f t="shared" ca="1" si="10"/>
        <v/>
      </c>
      <c r="H261" s="481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2"/>
      <c r="J261" s="477"/>
      <c r="K261" s="482"/>
      <c r="L261" s="482"/>
      <c r="M261" s="477"/>
      <c r="N261" s="482">
        <f>F259+F260+F261</f>
        <v>0</v>
      </c>
      <c r="O261" s="482">
        <f>N261/2</f>
        <v>0</v>
      </c>
      <c r="P261" s="485"/>
      <c r="Q261" s="477"/>
      <c r="R261" s="482"/>
      <c r="S261" s="482"/>
      <c r="T261" s="477"/>
      <c r="U261" s="477"/>
    </row>
    <row r="262" spans="2:21" x14ac:dyDescent="0.3">
      <c r="B262" s="477"/>
      <c r="C262" s="477"/>
      <c r="D262" s="477"/>
      <c r="E262" s="477"/>
      <c r="F262" s="489"/>
      <c r="G262" s="480" t="str">
        <f t="shared" ca="1" si="10"/>
        <v/>
      </c>
      <c r="H262" s="481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2"/>
      <c r="J262" s="477"/>
      <c r="K262" s="482"/>
      <c r="L262" s="482"/>
      <c r="M262" s="477"/>
      <c r="N262" s="477"/>
      <c r="O262" s="482"/>
      <c r="P262" s="485"/>
      <c r="Q262" s="477"/>
      <c r="R262" s="482"/>
      <c r="S262" s="482"/>
      <c r="T262" s="477"/>
      <c r="U262" s="477"/>
    </row>
    <row r="263" spans="2:21" x14ac:dyDescent="0.3">
      <c r="B263" s="477"/>
      <c r="C263" s="477"/>
      <c r="D263" s="477"/>
      <c r="E263" s="477"/>
      <c r="F263" s="489"/>
      <c r="G263" s="480" t="str">
        <f t="shared" ca="1" si="10"/>
        <v/>
      </c>
      <c r="H263" s="481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2"/>
      <c r="J263" s="477"/>
      <c r="K263" s="482"/>
      <c r="L263" s="482"/>
      <c r="M263" s="477"/>
      <c r="N263" s="477"/>
      <c r="O263" s="482">
        <f>N264/2</f>
        <v>0</v>
      </c>
      <c r="P263" s="485"/>
      <c r="Q263" s="477"/>
      <c r="R263" s="482"/>
      <c r="S263" s="482"/>
      <c r="T263" s="477"/>
      <c r="U263" s="477"/>
    </row>
    <row r="264" spans="2:21" x14ac:dyDescent="0.3">
      <c r="B264" s="477"/>
      <c r="C264" s="477"/>
      <c r="D264" s="477"/>
      <c r="E264" s="477"/>
      <c r="F264" s="489"/>
      <c r="G264" s="480" t="str">
        <f t="shared" ca="1" si="10"/>
        <v/>
      </c>
      <c r="H264" s="481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2"/>
      <c r="J264" s="477"/>
      <c r="K264" s="482"/>
      <c r="L264" s="482"/>
      <c r="M264" s="477"/>
      <c r="N264" s="482">
        <f>F262+F263+F264</f>
        <v>0</v>
      </c>
      <c r="O264" s="482">
        <f>N264/2</f>
        <v>0</v>
      </c>
      <c r="P264" s="485"/>
      <c r="Q264" s="477"/>
      <c r="R264" s="482"/>
      <c r="S264" s="482"/>
      <c r="T264" s="477"/>
      <c r="U264" s="477"/>
    </row>
    <row r="265" spans="2:21" x14ac:dyDescent="0.3">
      <c r="B265" s="477"/>
      <c r="C265" s="477"/>
      <c r="D265" s="477"/>
      <c r="E265" s="477"/>
      <c r="F265" s="489"/>
      <c r="G265" s="480" t="str">
        <f t="shared" ca="1" si="10"/>
        <v/>
      </c>
      <c r="H265" s="481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2"/>
      <c r="J265" s="477"/>
      <c r="K265" s="482"/>
      <c r="L265" s="482"/>
      <c r="M265" s="477"/>
      <c r="N265" s="477"/>
      <c r="O265" s="482"/>
      <c r="P265" s="485"/>
      <c r="Q265" s="477"/>
      <c r="R265" s="482"/>
      <c r="S265" s="482"/>
      <c r="T265" s="477"/>
      <c r="U265" s="477"/>
    </row>
    <row r="266" spans="2:21" x14ac:dyDescent="0.3">
      <c r="B266" s="477"/>
      <c r="C266" s="477"/>
      <c r="D266" s="477"/>
      <c r="E266" s="477"/>
      <c r="F266" s="489"/>
      <c r="G266" s="480" t="str">
        <f t="shared" ca="1" si="10"/>
        <v/>
      </c>
      <c r="H266" s="481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2"/>
      <c r="J266" s="477"/>
      <c r="K266" s="482"/>
      <c r="L266" s="482"/>
      <c r="M266" s="477"/>
      <c r="N266" s="477"/>
      <c r="O266" s="482">
        <f>N267/2</f>
        <v>0</v>
      </c>
      <c r="P266" s="485"/>
      <c r="Q266" s="477"/>
      <c r="R266" s="482"/>
      <c r="S266" s="482"/>
      <c r="T266" s="477"/>
      <c r="U266" s="477"/>
    </row>
    <row r="267" spans="2:21" x14ac:dyDescent="0.3">
      <c r="B267" s="477"/>
      <c r="C267" s="477"/>
      <c r="D267" s="477"/>
      <c r="E267" s="477"/>
      <c r="F267" s="489"/>
      <c r="G267" s="480" t="str">
        <f t="shared" ca="1" si="10"/>
        <v/>
      </c>
      <c r="H267" s="481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2"/>
      <c r="J267" s="477"/>
      <c r="K267" s="482"/>
      <c r="L267" s="482"/>
      <c r="M267" s="477"/>
      <c r="N267" s="482">
        <f>F265+F266+F267</f>
        <v>0</v>
      </c>
      <c r="O267" s="482">
        <f>N267/2</f>
        <v>0</v>
      </c>
      <c r="P267" s="485"/>
      <c r="Q267" s="477"/>
      <c r="R267" s="482"/>
      <c r="S267" s="482"/>
      <c r="T267" s="477"/>
      <c r="U267" s="477"/>
    </row>
    <row r="268" spans="2:21" x14ac:dyDescent="0.3">
      <c r="B268" s="477"/>
      <c r="C268" s="477"/>
      <c r="D268" s="477"/>
      <c r="E268" s="477"/>
      <c r="F268" s="489"/>
      <c r="G268" s="480" t="str">
        <f t="shared" ca="1" si="10"/>
        <v/>
      </c>
      <c r="H268" s="481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2"/>
      <c r="J268" s="477"/>
      <c r="K268" s="482"/>
      <c r="L268" s="482"/>
      <c r="M268" s="477"/>
      <c r="N268" s="477"/>
      <c r="O268" s="482"/>
      <c r="P268" s="485"/>
      <c r="Q268" s="477"/>
      <c r="R268" s="482"/>
      <c r="S268" s="482"/>
      <c r="T268" s="477"/>
      <c r="U268" s="477"/>
    </row>
    <row r="269" spans="2:21" x14ac:dyDescent="0.3">
      <c r="B269" s="477"/>
      <c r="C269" s="477"/>
      <c r="D269" s="477"/>
      <c r="E269" s="477"/>
      <c r="F269" s="489"/>
      <c r="G269" s="480" t="str">
        <f t="shared" ca="1" si="10"/>
        <v/>
      </c>
      <c r="H269" s="481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2"/>
      <c r="J269" s="477"/>
      <c r="K269" s="482"/>
      <c r="L269" s="482"/>
      <c r="M269" s="477"/>
      <c r="N269" s="477"/>
      <c r="O269" s="482">
        <f>N270/2</f>
        <v>0</v>
      </c>
      <c r="P269" s="485"/>
      <c r="Q269" s="477"/>
      <c r="R269" s="482"/>
      <c r="S269" s="482"/>
      <c r="T269" s="477"/>
      <c r="U269" s="477"/>
    </row>
    <row r="270" spans="2:21" x14ac:dyDescent="0.3">
      <c r="B270" s="477"/>
      <c r="C270" s="477"/>
      <c r="D270" s="477"/>
      <c r="E270" s="477"/>
      <c r="F270" s="489"/>
      <c r="G270" s="480" t="str">
        <f t="shared" ca="1" si="10"/>
        <v/>
      </c>
      <c r="H270" s="481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2"/>
      <c r="J270" s="477"/>
      <c r="K270" s="482"/>
      <c r="L270" s="482"/>
      <c r="M270" s="477"/>
      <c r="N270" s="482">
        <f>F268+F269+F270</f>
        <v>0</v>
      </c>
      <c r="O270" s="482">
        <f>N270/2</f>
        <v>0</v>
      </c>
      <c r="P270" s="485"/>
      <c r="Q270" s="477"/>
      <c r="R270" s="482"/>
      <c r="S270" s="482"/>
      <c r="T270" s="477"/>
      <c r="U270" s="477"/>
    </row>
    <row r="271" spans="2:21" x14ac:dyDescent="0.3">
      <c r="B271" s="477"/>
      <c r="C271" s="477"/>
      <c r="D271" s="477"/>
      <c r="E271" s="477"/>
      <c r="F271" s="489"/>
      <c r="G271" s="480" t="str">
        <f t="shared" ca="1" si="10"/>
        <v/>
      </c>
      <c r="H271" s="481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2"/>
      <c r="J271" s="477"/>
      <c r="K271" s="482"/>
      <c r="L271" s="482"/>
      <c r="M271" s="477"/>
      <c r="N271" s="477"/>
      <c r="O271" s="482"/>
      <c r="P271" s="485"/>
      <c r="Q271" s="477"/>
      <c r="R271" s="482"/>
      <c r="S271" s="482"/>
      <c r="T271" s="477"/>
      <c r="U271" s="477"/>
    </row>
    <row r="272" spans="2:21" x14ac:dyDescent="0.3">
      <c r="B272" s="477"/>
      <c r="C272" s="477"/>
      <c r="D272" s="477"/>
      <c r="E272" s="477"/>
      <c r="F272" s="489"/>
      <c r="G272" s="480" t="str">
        <f t="shared" ca="1" si="10"/>
        <v/>
      </c>
      <c r="H272" s="481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2"/>
      <c r="J272" s="477"/>
      <c r="K272" s="482"/>
      <c r="L272" s="482"/>
      <c r="M272" s="477"/>
      <c r="N272" s="477"/>
      <c r="O272" s="482">
        <f>N273/2</f>
        <v>0</v>
      </c>
      <c r="P272" s="485"/>
      <c r="Q272" s="477"/>
      <c r="R272" s="482"/>
      <c r="S272" s="482"/>
      <c r="T272" s="477"/>
      <c r="U272" s="477"/>
    </row>
    <row r="273" spans="2:21" x14ac:dyDescent="0.3">
      <c r="B273" s="477"/>
      <c r="C273" s="477"/>
      <c r="D273" s="477"/>
      <c r="E273" s="477"/>
      <c r="F273" s="489"/>
      <c r="G273" s="480" t="str">
        <f t="shared" ca="1" si="10"/>
        <v/>
      </c>
      <c r="H273" s="481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2"/>
      <c r="J273" s="477"/>
      <c r="K273" s="482"/>
      <c r="L273" s="482"/>
      <c r="M273" s="477"/>
      <c r="N273" s="482">
        <f>F271+F272+F273</f>
        <v>0</v>
      </c>
      <c r="O273" s="482">
        <f>N273/2</f>
        <v>0</v>
      </c>
      <c r="P273" s="485"/>
      <c r="Q273" s="477"/>
      <c r="R273" s="482"/>
      <c r="S273" s="482"/>
      <c r="T273" s="477"/>
      <c r="U273" s="477"/>
    </row>
    <row r="274" spans="2:21" x14ac:dyDescent="0.3">
      <c r="B274" s="477"/>
      <c r="C274" s="477"/>
      <c r="D274" s="477"/>
      <c r="E274" s="477"/>
      <c r="F274" s="489"/>
      <c r="G274" s="480" t="str">
        <f t="shared" ca="1" si="10"/>
        <v/>
      </c>
      <c r="H274" s="481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2"/>
      <c r="J274" s="477"/>
      <c r="K274" s="482"/>
      <c r="L274" s="482"/>
      <c r="M274" s="477"/>
      <c r="N274" s="477"/>
      <c r="O274" s="482"/>
      <c r="P274" s="485"/>
      <c r="Q274" s="477"/>
      <c r="R274" s="482"/>
      <c r="S274" s="482"/>
      <c r="T274" s="477"/>
      <c r="U274" s="477"/>
    </row>
    <row r="275" spans="2:21" x14ac:dyDescent="0.3">
      <c r="B275" s="477"/>
      <c r="C275" s="477"/>
      <c r="D275" s="477"/>
      <c r="E275" s="477"/>
      <c r="F275" s="489"/>
      <c r="G275" s="480" t="str">
        <f t="shared" ca="1" si="10"/>
        <v/>
      </c>
      <c r="H275" s="481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2"/>
      <c r="J275" s="477"/>
      <c r="K275" s="482"/>
      <c r="L275" s="482"/>
      <c r="M275" s="477"/>
      <c r="N275" s="477"/>
      <c r="O275" s="482">
        <f>N276/2</f>
        <v>0</v>
      </c>
      <c r="P275" s="485"/>
      <c r="Q275" s="477"/>
      <c r="R275" s="482"/>
      <c r="S275" s="482"/>
      <c r="T275" s="477"/>
      <c r="U275" s="477"/>
    </row>
    <row r="276" spans="2:21" x14ac:dyDescent="0.3">
      <c r="B276" s="477"/>
      <c r="C276" s="477"/>
      <c r="D276" s="477"/>
      <c r="E276" s="477"/>
      <c r="F276" s="489"/>
      <c r="G276" s="480" t="str">
        <f t="shared" ca="1" si="10"/>
        <v/>
      </c>
      <c r="H276" s="481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2"/>
      <c r="J276" s="477"/>
      <c r="K276" s="482"/>
      <c r="L276" s="482"/>
      <c r="M276" s="477"/>
      <c r="N276" s="482">
        <f>F274+F275+F276</f>
        <v>0</v>
      </c>
      <c r="O276" s="482">
        <f>N276/2</f>
        <v>0</v>
      </c>
      <c r="P276" s="485"/>
      <c r="Q276" s="477"/>
      <c r="R276" s="482"/>
      <c r="S276" s="482"/>
      <c r="T276" s="477"/>
      <c r="U276" s="477"/>
    </row>
    <row r="277" spans="2:21" x14ac:dyDescent="0.3">
      <c r="B277" s="477"/>
      <c r="C277" s="477"/>
      <c r="D277" s="477"/>
      <c r="E277" s="477"/>
      <c r="F277" s="489"/>
      <c r="G277" s="480" t="str">
        <f t="shared" ca="1" si="10"/>
        <v/>
      </c>
      <c r="H277" s="481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2"/>
      <c r="J277" s="477"/>
      <c r="K277" s="482"/>
      <c r="L277" s="482"/>
      <c r="M277" s="477"/>
      <c r="N277" s="477"/>
      <c r="O277" s="482"/>
      <c r="P277" s="485"/>
      <c r="Q277" s="477"/>
      <c r="R277" s="482"/>
      <c r="S277" s="482"/>
      <c r="T277" s="477"/>
      <c r="U277" s="477"/>
    </row>
    <row r="278" spans="2:21" x14ac:dyDescent="0.3">
      <c r="B278" s="477"/>
      <c r="C278" s="477"/>
      <c r="D278" s="477"/>
      <c r="E278" s="477"/>
      <c r="F278" s="489"/>
      <c r="G278" s="480" t="str">
        <f t="shared" ca="1" si="10"/>
        <v/>
      </c>
      <c r="H278" s="481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2"/>
      <c r="J278" s="477"/>
      <c r="K278" s="482"/>
      <c r="L278" s="482"/>
      <c r="M278" s="477"/>
      <c r="N278" s="477"/>
      <c r="O278" s="482">
        <f>N279/2</f>
        <v>0</v>
      </c>
      <c r="P278" s="485"/>
      <c r="Q278" s="477"/>
      <c r="R278" s="482"/>
      <c r="S278" s="482"/>
      <c r="T278" s="477"/>
      <c r="U278" s="477"/>
    </row>
    <row r="279" spans="2:21" x14ac:dyDescent="0.3">
      <c r="B279" s="477"/>
      <c r="C279" s="477"/>
      <c r="D279" s="477"/>
      <c r="E279" s="477"/>
      <c r="F279" s="489"/>
      <c r="G279" s="480" t="str">
        <f t="shared" ca="1" si="10"/>
        <v/>
      </c>
      <c r="H279" s="481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2"/>
      <c r="J279" s="477"/>
      <c r="K279" s="482"/>
      <c r="L279" s="482"/>
      <c r="M279" s="477"/>
      <c r="N279" s="482">
        <f>F277+F278+F279</f>
        <v>0</v>
      </c>
      <c r="O279" s="482">
        <f>N279/2</f>
        <v>0</v>
      </c>
      <c r="P279" s="485"/>
      <c r="Q279" s="477"/>
      <c r="R279" s="482"/>
      <c r="S279" s="482"/>
      <c r="T279" s="477"/>
      <c r="U279" s="477"/>
    </row>
    <row r="280" spans="2:21" x14ac:dyDescent="0.3">
      <c r="B280" s="477"/>
      <c r="C280" s="477"/>
      <c r="D280" s="477"/>
      <c r="E280" s="477"/>
      <c r="F280" s="489"/>
      <c r="G280" s="480" t="str">
        <f t="shared" ca="1" si="10"/>
        <v/>
      </c>
      <c r="H280" s="481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2"/>
      <c r="J280" s="477"/>
      <c r="K280" s="482"/>
      <c r="L280" s="482"/>
      <c r="M280" s="477"/>
      <c r="N280" s="477"/>
      <c r="O280" s="482"/>
      <c r="P280" s="485"/>
      <c r="Q280" s="477"/>
      <c r="R280" s="482"/>
      <c r="S280" s="482"/>
      <c r="T280" s="477"/>
      <c r="U280" s="477"/>
    </row>
    <row r="281" spans="2:21" x14ac:dyDescent="0.3">
      <c r="B281" s="477"/>
      <c r="C281" s="477"/>
      <c r="D281" s="477"/>
      <c r="E281" s="477"/>
      <c r="F281" s="489"/>
      <c r="G281" s="480" t="str">
        <f t="shared" ca="1" si="10"/>
        <v/>
      </c>
      <c r="H281" s="481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2"/>
      <c r="J281" s="477"/>
      <c r="K281" s="482"/>
      <c r="L281" s="482"/>
      <c r="M281" s="477"/>
      <c r="N281" s="477"/>
      <c r="O281" s="482">
        <f>N282/2</f>
        <v>0</v>
      </c>
      <c r="P281" s="485"/>
      <c r="Q281" s="477"/>
      <c r="R281" s="482"/>
      <c r="S281" s="482"/>
      <c r="T281" s="477"/>
      <c r="U281" s="477"/>
    </row>
    <row r="282" spans="2:21" x14ac:dyDescent="0.3">
      <c r="B282" s="477"/>
      <c r="C282" s="477"/>
      <c r="D282" s="477"/>
      <c r="E282" s="477"/>
      <c r="F282" s="489"/>
      <c r="G282" s="480" t="str">
        <f t="shared" ca="1" si="10"/>
        <v/>
      </c>
      <c r="H282" s="481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2"/>
      <c r="J282" s="477"/>
      <c r="K282" s="482"/>
      <c r="L282" s="482"/>
      <c r="M282" s="477"/>
      <c r="N282" s="482">
        <f>F280+F281+F282</f>
        <v>0</v>
      </c>
      <c r="O282" s="482">
        <f>N282/2</f>
        <v>0</v>
      </c>
      <c r="P282" s="485"/>
      <c r="Q282" s="477"/>
      <c r="R282" s="482"/>
      <c r="S282" s="482"/>
      <c r="T282" s="477"/>
      <c r="U282" s="477"/>
    </row>
    <row r="283" spans="2:21" x14ac:dyDescent="0.3">
      <c r="B283" s="477"/>
      <c r="C283" s="477"/>
      <c r="D283" s="477"/>
      <c r="E283" s="477"/>
      <c r="F283" s="489"/>
      <c r="G283" s="480" t="str">
        <f t="shared" ca="1" si="10"/>
        <v/>
      </c>
      <c r="H283" s="481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2"/>
      <c r="J283" s="477"/>
      <c r="K283" s="482"/>
      <c r="L283" s="482"/>
      <c r="M283" s="477"/>
      <c r="N283" s="477"/>
      <c r="O283" s="482"/>
      <c r="P283" s="485"/>
      <c r="Q283" s="477"/>
      <c r="R283" s="482"/>
      <c r="S283" s="482"/>
      <c r="T283" s="477"/>
      <c r="U283" s="477"/>
    </row>
    <row r="284" spans="2:21" x14ac:dyDescent="0.3">
      <c r="B284" s="477"/>
      <c r="C284" s="477"/>
      <c r="D284" s="477"/>
      <c r="E284" s="477"/>
      <c r="F284" s="489"/>
      <c r="G284" s="480" t="str">
        <f t="shared" ca="1" si="10"/>
        <v/>
      </c>
      <c r="H284" s="481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2"/>
      <c r="J284" s="477"/>
      <c r="K284" s="482"/>
      <c r="L284" s="482"/>
      <c r="M284" s="477"/>
      <c r="N284" s="477"/>
      <c r="O284" s="482">
        <f>N285/2</f>
        <v>0</v>
      </c>
      <c r="P284" s="485"/>
      <c r="Q284" s="477"/>
      <c r="R284" s="482"/>
      <c r="S284" s="482"/>
      <c r="T284" s="477"/>
      <c r="U284" s="477"/>
    </row>
    <row r="285" spans="2:21" x14ac:dyDescent="0.3">
      <c r="B285" s="477"/>
      <c r="C285" s="477"/>
      <c r="D285" s="477"/>
      <c r="E285" s="477"/>
      <c r="F285" s="489"/>
      <c r="G285" s="480" t="str">
        <f t="shared" ca="1" si="10"/>
        <v/>
      </c>
      <c r="H285" s="481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2"/>
      <c r="J285" s="477"/>
      <c r="K285" s="482"/>
      <c r="L285" s="482"/>
      <c r="M285" s="477"/>
      <c r="N285" s="482">
        <f>F283+F284+F285</f>
        <v>0</v>
      </c>
      <c r="O285" s="482">
        <f>N285/2</f>
        <v>0</v>
      </c>
      <c r="P285" s="485"/>
      <c r="Q285" s="477"/>
      <c r="R285" s="482"/>
      <c r="S285" s="482"/>
      <c r="T285" s="477"/>
      <c r="U285" s="477"/>
    </row>
    <row r="286" spans="2:21" x14ac:dyDescent="0.3">
      <c r="B286" s="477"/>
      <c r="C286" s="477"/>
      <c r="D286" s="477"/>
      <c r="E286" s="477"/>
      <c r="F286" s="489"/>
      <c r="G286" s="480" t="str">
        <f t="shared" ca="1" si="10"/>
        <v/>
      </c>
      <c r="H286" s="481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2"/>
      <c r="J286" s="477"/>
      <c r="K286" s="482"/>
      <c r="L286" s="482"/>
      <c r="M286" s="477"/>
      <c r="N286" s="477"/>
      <c r="O286" s="482"/>
      <c r="P286" s="485"/>
      <c r="Q286" s="477"/>
      <c r="R286" s="482"/>
      <c r="S286" s="482"/>
      <c r="T286" s="477"/>
      <c r="U286" s="477"/>
    </row>
    <row r="287" spans="2:21" x14ac:dyDescent="0.3">
      <c r="B287" s="477"/>
      <c r="C287" s="477"/>
      <c r="D287" s="477"/>
      <c r="E287" s="477"/>
      <c r="F287" s="489"/>
      <c r="G287" s="480" t="str">
        <f t="shared" ca="1" si="10"/>
        <v/>
      </c>
      <c r="H287" s="481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2"/>
      <c r="J287" s="477"/>
      <c r="K287" s="482"/>
      <c r="L287" s="482"/>
      <c r="M287" s="477"/>
      <c r="N287" s="477"/>
      <c r="O287" s="482">
        <f>N288/2</f>
        <v>0</v>
      </c>
      <c r="P287" s="485"/>
      <c r="Q287" s="477"/>
      <c r="R287" s="482"/>
      <c r="S287" s="482"/>
      <c r="T287" s="477"/>
      <c r="U287" s="477"/>
    </row>
    <row r="288" spans="2:21" x14ac:dyDescent="0.3">
      <c r="B288" s="477"/>
      <c r="C288" s="477"/>
      <c r="D288" s="477"/>
      <c r="E288" s="477"/>
      <c r="F288" s="489"/>
      <c r="G288" s="480" t="str">
        <f t="shared" ca="1" si="10"/>
        <v/>
      </c>
      <c r="H288" s="481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2"/>
      <c r="J288" s="477"/>
      <c r="K288" s="482"/>
      <c r="L288" s="482"/>
      <c r="M288" s="477"/>
      <c r="N288" s="482">
        <f>F286+F287+F288</f>
        <v>0</v>
      </c>
      <c r="O288" s="482">
        <f>N288/2</f>
        <v>0</v>
      </c>
      <c r="P288" s="485"/>
      <c r="Q288" s="477"/>
      <c r="R288" s="482"/>
      <c r="S288" s="482"/>
      <c r="T288" s="477"/>
      <c r="U288" s="477"/>
    </row>
    <row r="289" spans="2:21" x14ac:dyDescent="0.3">
      <c r="B289" s="477"/>
      <c r="C289" s="477"/>
      <c r="D289" s="477"/>
      <c r="E289" s="477"/>
      <c r="F289" s="489"/>
      <c r="G289" s="480" t="str">
        <f t="shared" ca="1" si="10"/>
        <v/>
      </c>
      <c r="H289" s="481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2"/>
      <c r="J289" s="477"/>
      <c r="K289" s="482"/>
      <c r="L289" s="482"/>
      <c r="M289" s="477"/>
      <c r="N289" s="477"/>
      <c r="O289" s="482"/>
      <c r="P289" s="485"/>
      <c r="Q289" s="477"/>
      <c r="R289" s="482"/>
      <c r="S289" s="482"/>
      <c r="T289" s="477"/>
      <c r="U289" s="477"/>
    </row>
    <row r="290" spans="2:21" x14ac:dyDescent="0.3">
      <c r="B290" s="477"/>
      <c r="C290" s="477"/>
      <c r="D290" s="477"/>
      <c r="E290" s="477"/>
      <c r="F290" s="489"/>
      <c r="G290" s="480" t="str">
        <f t="shared" ref="G290:G315" ca="1" si="11">IF(OR(H290="", H290=H289), "", H290-H289)</f>
        <v/>
      </c>
      <c r="H290" s="481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2"/>
      <c r="J290" s="477"/>
      <c r="K290" s="482"/>
      <c r="L290" s="482"/>
      <c r="M290" s="477"/>
      <c r="N290" s="477"/>
      <c r="O290" s="482">
        <f>N291/2</f>
        <v>0</v>
      </c>
      <c r="P290" s="485"/>
      <c r="Q290" s="477"/>
      <c r="R290" s="482"/>
      <c r="S290" s="482"/>
      <c r="T290" s="477"/>
      <c r="U290" s="477"/>
    </row>
    <row r="291" spans="2:21" x14ac:dyDescent="0.3">
      <c r="B291" s="477"/>
      <c r="C291" s="477"/>
      <c r="D291" s="477"/>
      <c r="E291" s="477"/>
      <c r="F291" s="489"/>
      <c r="G291" s="480" t="str">
        <f t="shared" ca="1" si="11"/>
        <v/>
      </c>
      <c r="H291" s="481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2"/>
      <c r="J291" s="477"/>
      <c r="K291" s="482"/>
      <c r="L291" s="482"/>
      <c r="M291" s="477"/>
      <c r="N291" s="482">
        <f>F289+F290+F291</f>
        <v>0</v>
      </c>
      <c r="O291" s="482">
        <f>N291/2</f>
        <v>0</v>
      </c>
      <c r="P291" s="485"/>
      <c r="Q291" s="477"/>
      <c r="R291" s="482"/>
      <c r="S291" s="482"/>
      <c r="T291" s="477"/>
      <c r="U291" s="477"/>
    </row>
    <row r="292" spans="2:21" x14ac:dyDescent="0.3">
      <c r="B292" s="477"/>
      <c r="C292" s="477"/>
      <c r="D292" s="477"/>
      <c r="E292" s="477"/>
      <c r="F292" s="489"/>
      <c r="G292" s="480" t="str">
        <f t="shared" ca="1" si="11"/>
        <v/>
      </c>
      <c r="H292" s="481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2"/>
      <c r="J292" s="477"/>
      <c r="K292" s="482"/>
      <c r="L292" s="482"/>
      <c r="M292" s="477"/>
      <c r="N292" s="477"/>
      <c r="O292" s="482"/>
      <c r="P292" s="485"/>
      <c r="Q292" s="477"/>
      <c r="R292" s="482"/>
      <c r="S292" s="482"/>
      <c r="T292" s="477"/>
      <c r="U292" s="477"/>
    </row>
    <row r="293" spans="2:21" x14ac:dyDescent="0.3">
      <c r="B293" s="477"/>
      <c r="C293" s="477"/>
      <c r="D293" s="477"/>
      <c r="E293" s="477"/>
      <c r="F293" s="489"/>
      <c r="G293" s="480" t="str">
        <f t="shared" ca="1" si="11"/>
        <v/>
      </c>
      <c r="H293" s="481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2"/>
      <c r="J293" s="477"/>
      <c r="K293" s="482"/>
      <c r="L293" s="482"/>
      <c r="M293" s="477"/>
      <c r="N293" s="477"/>
      <c r="O293" s="482">
        <f>N294/2</f>
        <v>0</v>
      </c>
      <c r="P293" s="485"/>
      <c r="Q293" s="477"/>
      <c r="R293" s="482"/>
      <c r="S293" s="482"/>
      <c r="T293" s="477"/>
      <c r="U293" s="477"/>
    </row>
    <row r="294" spans="2:21" x14ac:dyDescent="0.3">
      <c r="B294" s="477"/>
      <c r="C294" s="477"/>
      <c r="D294" s="477"/>
      <c r="E294" s="477"/>
      <c r="F294" s="489"/>
      <c r="G294" s="480" t="str">
        <f t="shared" ca="1" si="11"/>
        <v/>
      </c>
      <c r="H294" s="481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2"/>
      <c r="J294" s="477"/>
      <c r="K294" s="482"/>
      <c r="L294" s="482"/>
      <c r="M294" s="477"/>
      <c r="N294" s="482">
        <f>F292+F293+F294</f>
        <v>0</v>
      </c>
      <c r="O294" s="482">
        <f>N294/2</f>
        <v>0</v>
      </c>
      <c r="P294" s="485"/>
      <c r="Q294" s="477"/>
      <c r="R294" s="482"/>
      <c r="S294" s="482"/>
      <c r="T294" s="477"/>
      <c r="U294" s="477"/>
    </row>
    <row r="295" spans="2:21" x14ac:dyDescent="0.3">
      <c r="B295" s="477"/>
      <c r="C295" s="477"/>
      <c r="D295" s="477"/>
      <c r="E295" s="477"/>
      <c r="F295" s="489"/>
      <c r="G295" s="480" t="str">
        <f t="shared" ca="1" si="11"/>
        <v/>
      </c>
      <c r="H295" s="481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2"/>
      <c r="J295" s="477"/>
      <c r="K295" s="482"/>
      <c r="L295" s="482"/>
      <c r="M295" s="477"/>
      <c r="N295" s="477"/>
      <c r="O295" s="482"/>
      <c r="P295" s="485"/>
      <c r="Q295" s="477"/>
      <c r="R295" s="482"/>
      <c r="S295" s="482"/>
      <c r="T295" s="477"/>
      <c r="U295" s="477"/>
    </row>
    <row r="296" spans="2:21" x14ac:dyDescent="0.3">
      <c r="B296" s="477"/>
      <c r="C296" s="477"/>
      <c r="D296" s="477"/>
      <c r="E296" s="477"/>
      <c r="F296" s="489"/>
      <c r="G296" s="480" t="str">
        <f t="shared" ca="1" si="11"/>
        <v/>
      </c>
      <c r="H296" s="481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2"/>
      <c r="J296" s="477"/>
      <c r="K296" s="482"/>
      <c r="L296" s="482"/>
      <c r="M296" s="477"/>
      <c r="N296" s="477"/>
      <c r="O296" s="482">
        <f>N297/2</f>
        <v>0</v>
      </c>
      <c r="P296" s="485"/>
      <c r="Q296" s="477"/>
      <c r="R296" s="482"/>
      <c r="S296" s="482"/>
      <c r="T296" s="477"/>
      <c r="U296" s="477"/>
    </row>
    <row r="297" spans="2:21" x14ac:dyDescent="0.3">
      <c r="B297" s="477"/>
      <c r="C297" s="477"/>
      <c r="D297" s="477"/>
      <c r="E297" s="477"/>
      <c r="F297" s="489"/>
      <c r="G297" s="480" t="str">
        <f t="shared" ca="1" si="11"/>
        <v/>
      </c>
      <c r="H297" s="481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2"/>
      <c r="J297" s="477"/>
      <c r="K297" s="482"/>
      <c r="L297" s="482"/>
      <c r="M297" s="477"/>
      <c r="N297" s="482">
        <f>F295+F296+F297</f>
        <v>0</v>
      </c>
      <c r="O297" s="482">
        <f>N297/2</f>
        <v>0</v>
      </c>
      <c r="P297" s="485"/>
      <c r="Q297" s="477"/>
      <c r="R297" s="482"/>
      <c r="S297" s="482"/>
      <c r="T297" s="477"/>
      <c r="U297" s="477"/>
    </row>
    <row r="298" spans="2:21" x14ac:dyDescent="0.3">
      <c r="B298" s="477"/>
      <c r="C298" s="477"/>
      <c r="D298" s="477"/>
      <c r="E298" s="477"/>
      <c r="F298" s="489"/>
      <c r="G298" s="480" t="str">
        <f t="shared" ca="1" si="11"/>
        <v/>
      </c>
      <c r="H298" s="481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2"/>
      <c r="J298" s="477"/>
      <c r="K298" s="482"/>
      <c r="L298" s="482"/>
      <c r="M298" s="477"/>
      <c r="N298" s="477"/>
      <c r="O298" s="482"/>
      <c r="P298" s="485"/>
      <c r="Q298" s="477"/>
      <c r="R298" s="482"/>
      <c r="S298" s="482"/>
      <c r="T298" s="477"/>
      <c r="U298" s="477"/>
    </row>
    <row r="299" spans="2:21" x14ac:dyDescent="0.3">
      <c r="B299" s="477"/>
      <c r="C299" s="477"/>
      <c r="D299" s="477"/>
      <c r="E299" s="477"/>
      <c r="F299" s="489"/>
      <c r="G299" s="480" t="str">
        <f t="shared" ca="1" si="11"/>
        <v/>
      </c>
      <c r="H299" s="481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2"/>
      <c r="J299" s="477"/>
      <c r="K299" s="482"/>
      <c r="L299" s="482"/>
      <c r="M299" s="477"/>
      <c r="N299" s="477"/>
      <c r="O299" s="482">
        <f>N300/2</f>
        <v>0</v>
      </c>
      <c r="P299" s="485"/>
      <c r="Q299" s="477"/>
      <c r="R299" s="482"/>
      <c r="S299" s="482"/>
      <c r="T299" s="477"/>
      <c r="U299" s="477"/>
    </row>
    <row r="300" spans="2:21" x14ac:dyDescent="0.3">
      <c r="B300" s="477"/>
      <c r="C300" s="477"/>
      <c r="D300" s="477"/>
      <c r="E300" s="477"/>
      <c r="F300" s="489"/>
      <c r="G300" s="480" t="str">
        <f t="shared" ca="1" si="11"/>
        <v/>
      </c>
      <c r="H300" s="481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2"/>
      <c r="J300" s="477"/>
      <c r="K300" s="482"/>
      <c r="L300" s="482"/>
      <c r="M300" s="477"/>
      <c r="N300" s="482">
        <f>F298+F299+F300</f>
        <v>0</v>
      </c>
      <c r="O300" s="482">
        <f>N300/2</f>
        <v>0</v>
      </c>
      <c r="P300" s="485"/>
      <c r="Q300" s="477"/>
      <c r="R300" s="482"/>
      <c r="S300" s="482"/>
      <c r="T300" s="477"/>
      <c r="U300" s="477"/>
    </row>
    <row r="301" spans="2:21" x14ac:dyDescent="0.3">
      <c r="B301" s="477"/>
      <c r="C301" s="477"/>
      <c r="D301" s="477"/>
      <c r="E301" s="477"/>
      <c r="F301" s="489"/>
      <c r="G301" s="480" t="str">
        <f t="shared" ca="1" si="11"/>
        <v/>
      </c>
      <c r="H301" s="481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2"/>
      <c r="J301" s="477"/>
      <c r="K301" s="482"/>
      <c r="L301" s="482"/>
      <c r="M301" s="477"/>
      <c r="N301" s="477"/>
      <c r="O301" s="482"/>
      <c r="P301" s="485"/>
      <c r="Q301" s="477"/>
      <c r="R301" s="482"/>
      <c r="S301" s="482"/>
      <c r="T301" s="477"/>
      <c r="U301" s="477"/>
    </row>
    <row r="302" spans="2:21" x14ac:dyDescent="0.3">
      <c r="B302" s="477"/>
      <c r="C302" s="477"/>
      <c r="D302" s="477"/>
      <c r="E302" s="477"/>
      <c r="F302" s="489"/>
      <c r="G302" s="480" t="str">
        <f t="shared" ca="1" si="11"/>
        <v/>
      </c>
      <c r="H302" s="481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2"/>
      <c r="J302" s="477"/>
      <c r="K302" s="482"/>
      <c r="L302" s="482"/>
      <c r="M302" s="477"/>
      <c r="N302" s="477"/>
      <c r="O302" s="482">
        <f>N303/2</f>
        <v>0</v>
      </c>
      <c r="P302" s="485"/>
      <c r="Q302" s="477"/>
      <c r="R302" s="482"/>
      <c r="S302" s="482"/>
      <c r="T302" s="477"/>
      <c r="U302" s="477"/>
    </row>
    <row r="303" spans="2:21" x14ac:dyDescent="0.3">
      <c r="B303" s="477"/>
      <c r="C303" s="477"/>
      <c r="D303" s="477"/>
      <c r="E303" s="477"/>
      <c r="F303" s="489"/>
      <c r="G303" s="480" t="str">
        <f t="shared" ca="1" si="11"/>
        <v/>
      </c>
      <c r="H303" s="481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2"/>
      <c r="J303" s="477"/>
      <c r="K303" s="482"/>
      <c r="L303" s="482"/>
      <c r="M303" s="477"/>
      <c r="N303" s="482">
        <f>F301+F302+F303</f>
        <v>0</v>
      </c>
      <c r="O303" s="482">
        <f>N303/2</f>
        <v>0</v>
      </c>
      <c r="P303" s="485"/>
      <c r="Q303" s="477"/>
      <c r="R303" s="482"/>
      <c r="S303" s="482"/>
      <c r="T303" s="477"/>
      <c r="U303" s="477"/>
    </row>
    <row r="304" spans="2:21" x14ac:dyDescent="0.3">
      <c r="B304" s="477"/>
      <c r="C304" s="477"/>
      <c r="D304" s="477"/>
      <c r="E304" s="477"/>
      <c r="F304" s="489"/>
      <c r="G304" s="480" t="str">
        <f t="shared" ca="1" si="11"/>
        <v/>
      </c>
      <c r="H304" s="481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2"/>
      <c r="J304" s="477"/>
      <c r="K304" s="482"/>
      <c r="L304" s="477"/>
      <c r="M304" s="477"/>
      <c r="N304" s="477"/>
      <c r="O304" s="482"/>
      <c r="P304" s="485"/>
      <c r="Q304" s="477"/>
      <c r="R304" s="482"/>
      <c r="S304" s="482"/>
      <c r="T304" s="477"/>
      <c r="U304" s="477"/>
    </row>
    <row r="305" spans="2:21" x14ac:dyDescent="0.3">
      <c r="B305" s="477"/>
      <c r="C305" s="477"/>
      <c r="D305" s="477"/>
      <c r="E305" s="477"/>
      <c r="F305" s="489"/>
      <c r="G305" s="480" t="str">
        <f t="shared" ca="1" si="11"/>
        <v/>
      </c>
      <c r="H305" s="481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2"/>
      <c r="J305" s="477"/>
      <c r="K305" s="482"/>
      <c r="L305" s="477"/>
      <c r="M305" s="477"/>
      <c r="N305" s="477"/>
      <c r="O305" s="482">
        <f>N306/2</f>
        <v>0</v>
      </c>
      <c r="P305" s="485"/>
      <c r="Q305" s="477"/>
      <c r="R305" s="482"/>
      <c r="S305" s="482"/>
      <c r="T305" s="477"/>
      <c r="U305" s="477"/>
    </row>
    <row r="306" spans="2:21" x14ac:dyDescent="0.3">
      <c r="B306" s="477"/>
      <c r="C306" s="477"/>
      <c r="D306" s="477"/>
      <c r="E306" s="477"/>
      <c r="F306" s="489"/>
      <c r="G306" s="480" t="str">
        <f t="shared" ca="1" si="11"/>
        <v/>
      </c>
      <c r="H306" s="481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2"/>
      <c r="J306" s="477"/>
      <c r="K306" s="482" t="str">
        <f>IF(F460="","",F459+F460)</f>
        <v/>
      </c>
      <c r="L306" s="477"/>
      <c r="M306" s="477"/>
      <c r="N306" s="482">
        <f>F304+F305+F306</f>
        <v>0</v>
      </c>
      <c r="O306" s="482">
        <f>N306/2</f>
        <v>0</v>
      </c>
      <c r="P306" s="485"/>
      <c r="Q306" s="477"/>
      <c r="R306" s="482"/>
      <c r="S306" s="482"/>
      <c r="T306" s="477"/>
      <c r="U306" s="477"/>
    </row>
    <row r="307" spans="2:21" x14ac:dyDescent="0.3">
      <c r="B307" s="477"/>
      <c r="C307" s="477"/>
      <c r="D307" s="477"/>
      <c r="E307" s="477"/>
      <c r="F307" s="489"/>
      <c r="G307" s="480" t="str">
        <f t="shared" ca="1" si="11"/>
        <v/>
      </c>
      <c r="H307" s="481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7"/>
      <c r="J307" s="477"/>
      <c r="K307" s="482"/>
      <c r="L307" s="477"/>
      <c r="M307" s="477"/>
      <c r="N307" s="477"/>
      <c r="O307" s="482"/>
      <c r="P307" s="485"/>
      <c r="Q307" s="477"/>
      <c r="R307" s="482"/>
      <c r="S307" s="482"/>
      <c r="T307" s="477"/>
      <c r="U307" s="477"/>
    </row>
    <row r="308" spans="2:21" x14ac:dyDescent="0.3">
      <c r="B308" s="477"/>
      <c r="C308" s="477"/>
      <c r="D308" s="477"/>
      <c r="E308" s="477"/>
      <c r="F308" s="489"/>
      <c r="G308" s="480" t="str">
        <f t="shared" ca="1" si="11"/>
        <v/>
      </c>
      <c r="H308" s="481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7"/>
      <c r="J308" s="477"/>
      <c r="K308" s="482" t="str">
        <f>IF(F462="","",F461+F462)</f>
        <v/>
      </c>
      <c r="L308" s="477"/>
      <c r="M308" s="477"/>
      <c r="N308" s="477"/>
      <c r="O308" s="482">
        <f>N309/2</f>
        <v>0</v>
      </c>
      <c r="P308" s="485"/>
      <c r="Q308" s="477"/>
      <c r="R308" s="482"/>
      <c r="S308" s="482"/>
      <c r="T308" s="477"/>
      <c r="U308" s="477"/>
    </row>
    <row r="309" spans="2:21" x14ac:dyDescent="0.3">
      <c r="B309" s="477"/>
      <c r="C309" s="477"/>
      <c r="D309" s="477"/>
      <c r="E309" s="477"/>
      <c r="F309" s="489"/>
      <c r="G309" s="480" t="str">
        <f t="shared" ca="1" si="11"/>
        <v/>
      </c>
      <c r="H309" s="481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7"/>
      <c r="J309" s="477"/>
      <c r="K309" s="482"/>
      <c r="L309" s="477"/>
      <c r="M309" s="477"/>
      <c r="N309" s="482">
        <f>F307+F308+F309</f>
        <v>0</v>
      </c>
      <c r="O309" s="482">
        <f>N309/2</f>
        <v>0</v>
      </c>
      <c r="P309" s="485"/>
      <c r="Q309" s="477"/>
      <c r="R309" s="482"/>
      <c r="S309" s="482"/>
      <c r="T309" s="477"/>
      <c r="U309" s="477"/>
    </row>
    <row r="310" spans="2:21" x14ac:dyDescent="0.3">
      <c r="B310" s="477"/>
      <c r="C310" s="477"/>
      <c r="D310" s="477"/>
      <c r="E310" s="477"/>
      <c r="F310" s="489"/>
      <c r="G310" s="480" t="str">
        <f t="shared" ca="1" si="11"/>
        <v/>
      </c>
      <c r="H310" s="481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7"/>
      <c r="J310" s="477"/>
      <c r="K310" s="482" t="str">
        <f>IF(F464="","",F463+F464)</f>
        <v/>
      </c>
      <c r="L310" s="477"/>
      <c r="M310" s="477"/>
      <c r="N310" s="477"/>
      <c r="O310" s="482"/>
      <c r="P310" s="485"/>
      <c r="Q310" s="477"/>
      <c r="R310" s="482"/>
      <c r="S310" s="482"/>
      <c r="T310" s="477"/>
      <c r="U310" s="477"/>
    </row>
    <row r="311" spans="2:21" x14ac:dyDescent="0.3">
      <c r="B311" s="477"/>
      <c r="C311" s="477"/>
      <c r="D311" s="477"/>
      <c r="E311" s="477"/>
      <c r="F311" s="489"/>
      <c r="G311" s="480" t="str">
        <f t="shared" ca="1" si="11"/>
        <v/>
      </c>
      <c r="H311" s="481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7"/>
      <c r="J311" s="477"/>
      <c r="K311" s="482"/>
      <c r="L311" s="477"/>
      <c r="M311" s="477"/>
      <c r="N311" s="477"/>
      <c r="O311" s="482">
        <f>N312/2</f>
        <v>0</v>
      </c>
      <c r="P311" s="485"/>
      <c r="Q311" s="477"/>
      <c r="R311" s="482"/>
      <c r="S311" s="482"/>
      <c r="T311" s="477"/>
      <c r="U311" s="477"/>
    </row>
    <row r="312" spans="2:21" x14ac:dyDescent="0.3">
      <c r="B312" s="477"/>
      <c r="C312" s="477"/>
      <c r="D312" s="477"/>
      <c r="E312" s="477"/>
      <c r="F312" s="489"/>
      <c r="G312" s="480" t="str">
        <f t="shared" ca="1" si="11"/>
        <v/>
      </c>
      <c r="H312" s="481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7"/>
      <c r="J312" s="477"/>
      <c r="K312" s="482" t="str">
        <f>IF(F466="","",F465+F466)</f>
        <v/>
      </c>
      <c r="L312" s="477"/>
      <c r="M312" s="477"/>
      <c r="N312" s="482">
        <f>F310+F311+F312</f>
        <v>0</v>
      </c>
      <c r="O312" s="482">
        <f>N312/2</f>
        <v>0</v>
      </c>
      <c r="P312" s="485"/>
      <c r="Q312" s="477"/>
      <c r="R312" s="482"/>
      <c r="S312" s="482"/>
      <c r="T312" s="477"/>
      <c r="U312" s="477"/>
    </row>
    <row r="313" spans="2:21" x14ac:dyDescent="0.3">
      <c r="B313" s="477"/>
      <c r="C313" s="477"/>
      <c r="D313" s="477"/>
      <c r="E313" s="477"/>
      <c r="F313" s="489"/>
      <c r="G313" s="480" t="str">
        <f t="shared" ca="1" si="11"/>
        <v/>
      </c>
      <c r="H313" s="481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7"/>
      <c r="J313" s="477"/>
      <c r="K313" s="482"/>
      <c r="L313" s="477"/>
      <c r="M313" s="477"/>
      <c r="N313" s="477"/>
      <c r="O313" s="482"/>
      <c r="P313" s="485"/>
      <c r="Q313" s="477"/>
      <c r="R313" s="482"/>
      <c r="S313" s="482"/>
      <c r="T313" s="477"/>
      <c r="U313" s="477"/>
    </row>
    <row r="314" spans="2:21" x14ac:dyDescent="0.3">
      <c r="B314" s="477"/>
      <c r="C314" s="477"/>
      <c r="D314" s="477"/>
      <c r="E314" s="477"/>
      <c r="F314" s="489"/>
      <c r="G314" s="480" t="str">
        <f t="shared" ca="1" si="11"/>
        <v/>
      </c>
      <c r="H314" s="481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7"/>
      <c r="J314" s="477"/>
      <c r="K314" s="482" t="str">
        <f>IF(F468="","",F467+F468)</f>
        <v/>
      </c>
      <c r="L314" s="477"/>
      <c r="M314" s="477"/>
      <c r="N314" s="477"/>
      <c r="O314" s="482">
        <f>N315/2</f>
        <v>0</v>
      </c>
      <c r="P314" s="485"/>
      <c r="Q314" s="477"/>
      <c r="R314" s="482"/>
      <c r="S314" s="482"/>
      <c r="T314" s="477"/>
      <c r="U314" s="477"/>
    </row>
    <row r="315" spans="2:21" ht="15" thickBot="1" x14ac:dyDescent="0.35">
      <c r="B315" s="477"/>
      <c r="C315" s="477"/>
      <c r="D315" s="477"/>
      <c r="E315" s="477"/>
      <c r="F315" s="498"/>
      <c r="G315" s="480" t="str">
        <f t="shared" ca="1" si="11"/>
        <v/>
      </c>
      <c r="H315" s="481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7"/>
      <c r="J315" s="477"/>
      <c r="K315" s="482"/>
      <c r="L315" s="477"/>
      <c r="M315" s="477"/>
      <c r="N315" s="482">
        <f>F313+F314+F315</f>
        <v>0</v>
      </c>
      <c r="O315" s="482">
        <f>N315/2</f>
        <v>0</v>
      </c>
      <c r="P315" s="485"/>
      <c r="Q315" s="477"/>
      <c r="R315" s="482"/>
      <c r="S315" s="482"/>
      <c r="T315" s="477"/>
      <c r="U315" s="477"/>
    </row>
    <row r="316" spans="2:21" x14ac:dyDescent="0.3">
      <c r="B316" s="477"/>
      <c r="C316" s="477"/>
      <c r="D316" s="477"/>
      <c r="E316" s="477"/>
      <c r="F316" s="499"/>
      <c r="G316" s="499"/>
      <c r="H316" s="500"/>
      <c r="K316" s="501" t="str">
        <f>IF(F470="","",F469+F470)</f>
        <v/>
      </c>
      <c r="O316" s="501"/>
      <c r="R316" s="500"/>
      <c r="S316" s="500"/>
    </row>
    <row r="317" spans="2:21" x14ac:dyDescent="0.3">
      <c r="B317" s="477"/>
      <c r="C317" s="477"/>
      <c r="D317" s="477"/>
      <c r="E317" s="477"/>
      <c r="F317" s="499"/>
      <c r="G317" s="499"/>
      <c r="H317" s="500"/>
      <c r="K317" s="501"/>
      <c r="O317" s="501"/>
      <c r="R317" s="500"/>
      <c r="S317" s="500"/>
    </row>
    <row r="318" spans="2:21" x14ac:dyDescent="0.3">
      <c r="F318" s="499"/>
      <c r="G318" s="499"/>
      <c r="H318" s="500"/>
      <c r="K318" s="501" t="str">
        <f>IF(F472="","",F471+F472)</f>
        <v/>
      </c>
      <c r="N318" s="501"/>
      <c r="O318" s="501"/>
      <c r="R318" s="500"/>
      <c r="S318" s="500"/>
    </row>
    <row r="319" spans="2:21" x14ac:dyDescent="0.3">
      <c r="F319" s="499"/>
      <c r="G319" s="499"/>
      <c r="K319" s="501"/>
      <c r="R319" s="500"/>
      <c r="S319" s="500"/>
    </row>
    <row r="320" spans="2:21" x14ac:dyDescent="0.3">
      <c r="F320" s="499"/>
      <c r="G320" s="499"/>
      <c r="K320" s="501" t="str">
        <f>IF(F474="","",F473+F474)</f>
        <v/>
      </c>
      <c r="R320" s="500"/>
      <c r="S320" s="500"/>
    </row>
    <row r="321" spans="6:19" x14ac:dyDescent="0.3">
      <c r="F321" s="499"/>
      <c r="G321" s="499"/>
      <c r="K321" s="501"/>
      <c r="R321" s="500"/>
      <c r="S321" s="500"/>
    </row>
    <row r="322" spans="6:19" x14ac:dyDescent="0.3">
      <c r="F322" s="499"/>
      <c r="G322" s="499"/>
      <c r="K322" s="501" t="str">
        <f>IF(F476="","",F475+F476)</f>
        <v/>
      </c>
      <c r="R322" s="500"/>
      <c r="S322" s="500"/>
    </row>
    <row r="323" spans="6:19" x14ac:dyDescent="0.3">
      <c r="F323" s="499"/>
      <c r="G323" s="499"/>
      <c r="K323" s="501"/>
      <c r="R323" s="500"/>
      <c r="S323" s="500"/>
    </row>
    <row r="324" spans="6:19" x14ac:dyDescent="0.3">
      <c r="F324" s="499"/>
      <c r="G324" s="499"/>
      <c r="K324" s="501" t="str">
        <f>IF(F478="","",F477+F478)</f>
        <v/>
      </c>
      <c r="R324" s="500"/>
      <c r="S324" s="500"/>
    </row>
    <row r="325" spans="6:19" x14ac:dyDescent="0.3">
      <c r="F325" s="499"/>
      <c r="G325" s="499"/>
      <c r="K325" s="501"/>
      <c r="R325" s="500"/>
      <c r="S325" s="500"/>
    </row>
    <row r="326" spans="6:19" x14ac:dyDescent="0.3">
      <c r="F326" s="499"/>
      <c r="G326" s="499"/>
      <c r="K326" s="501" t="str">
        <f>IF(F480="","",F479+F480)</f>
        <v/>
      </c>
      <c r="R326" s="500"/>
      <c r="S326" s="500"/>
    </row>
    <row r="327" spans="6:19" x14ac:dyDescent="0.3">
      <c r="F327" s="499"/>
      <c r="G327" s="499"/>
      <c r="K327" s="501"/>
      <c r="R327" s="500"/>
      <c r="S327" s="500"/>
    </row>
    <row r="328" spans="6:19" x14ac:dyDescent="0.3">
      <c r="F328" s="499"/>
      <c r="G328" s="499"/>
      <c r="K328" s="501" t="str">
        <f>IF(F482="","",F481+F482)</f>
        <v/>
      </c>
      <c r="R328" s="500"/>
      <c r="S328" s="500"/>
    </row>
    <row r="329" spans="6:19" x14ac:dyDescent="0.3">
      <c r="F329" s="499"/>
      <c r="G329" s="499"/>
      <c r="K329" s="501"/>
      <c r="R329" s="500"/>
      <c r="S329" s="500"/>
    </row>
    <row r="330" spans="6:19" x14ac:dyDescent="0.3">
      <c r="F330" s="499"/>
      <c r="G330" s="499"/>
      <c r="K330" s="501" t="str">
        <f>IF(F484="","",F483+F484)</f>
        <v/>
      </c>
      <c r="R330" s="500"/>
      <c r="S330" s="500"/>
    </row>
    <row r="331" spans="6:19" x14ac:dyDescent="0.3">
      <c r="F331" s="499"/>
      <c r="G331" s="499"/>
      <c r="K331" s="501"/>
      <c r="R331" s="500"/>
      <c r="S331" s="500"/>
    </row>
    <row r="332" spans="6:19" x14ac:dyDescent="0.3">
      <c r="F332" s="499"/>
      <c r="G332" s="499"/>
      <c r="K332" s="501" t="str">
        <f>IF(F486="","",F485+F486)</f>
        <v/>
      </c>
      <c r="R332" s="500"/>
      <c r="S332" s="500"/>
    </row>
    <row r="333" spans="6:19" x14ac:dyDescent="0.3">
      <c r="F333" s="499"/>
      <c r="G333" s="499"/>
      <c r="K333" s="501"/>
      <c r="R333" s="500"/>
      <c r="S333" s="500"/>
    </row>
    <row r="334" spans="6:19" x14ac:dyDescent="0.3">
      <c r="F334" s="499"/>
      <c r="G334" s="499"/>
      <c r="R334" s="500"/>
      <c r="S334" s="500"/>
    </row>
    <row r="335" spans="6:19" x14ac:dyDescent="0.3">
      <c r="F335" s="499"/>
      <c r="G335" s="499"/>
      <c r="R335" s="500"/>
      <c r="S335" s="500"/>
    </row>
    <row r="336" spans="6:19" x14ac:dyDescent="0.3">
      <c r="F336" s="499"/>
      <c r="G336" s="499"/>
      <c r="R336" s="500"/>
      <c r="S336" s="500"/>
    </row>
    <row r="337" spans="6:19" x14ac:dyDescent="0.3">
      <c r="F337" s="499"/>
      <c r="G337" s="499"/>
      <c r="R337" s="500"/>
      <c r="S337" s="500"/>
    </row>
    <row r="338" spans="6:19" x14ac:dyDescent="0.3">
      <c r="F338" s="499"/>
      <c r="G338" s="499"/>
      <c r="R338" s="500"/>
      <c r="S338" s="500"/>
    </row>
    <row r="339" spans="6:19" x14ac:dyDescent="0.3">
      <c r="F339" s="499"/>
      <c r="G339" s="499"/>
      <c r="R339" s="500"/>
      <c r="S339" s="500"/>
    </row>
    <row r="340" spans="6:19" x14ac:dyDescent="0.3">
      <c r="F340" s="499"/>
      <c r="G340" s="499"/>
      <c r="R340" s="500"/>
      <c r="S340" s="500"/>
    </row>
    <row r="341" spans="6:19" x14ac:dyDescent="0.3">
      <c r="F341" s="499"/>
      <c r="G341" s="499"/>
      <c r="R341" s="500"/>
      <c r="S341" s="500"/>
    </row>
    <row r="342" spans="6:19" x14ac:dyDescent="0.3">
      <c r="F342" s="499"/>
      <c r="G342" s="499"/>
      <c r="R342" s="500"/>
      <c r="S342" s="500"/>
    </row>
    <row r="343" spans="6:19" x14ac:dyDescent="0.3">
      <c r="F343" s="499"/>
      <c r="G343" s="499"/>
      <c r="R343" s="500"/>
      <c r="S343" s="500"/>
    </row>
    <row r="344" spans="6:19" x14ac:dyDescent="0.3">
      <c r="F344" s="499"/>
      <c r="G344" s="499"/>
      <c r="R344" s="500"/>
      <c r="S344" s="500"/>
    </row>
    <row r="345" spans="6:19" x14ac:dyDescent="0.3">
      <c r="F345" s="499"/>
      <c r="G345" s="499"/>
      <c r="R345" s="500"/>
      <c r="S345" s="500"/>
    </row>
    <row r="346" spans="6:19" x14ac:dyDescent="0.3">
      <c r="F346" s="499"/>
      <c r="G346" s="499"/>
      <c r="R346" s="500"/>
      <c r="S346" s="500"/>
    </row>
    <row r="347" spans="6:19" x14ac:dyDescent="0.3">
      <c r="F347" s="499"/>
      <c r="G347" s="499"/>
      <c r="R347" s="500"/>
      <c r="S347" s="500"/>
    </row>
    <row r="348" spans="6:19" x14ac:dyDescent="0.3">
      <c r="F348" s="499"/>
      <c r="G348" s="499"/>
      <c r="R348" s="500"/>
      <c r="S348" s="500"/>
    </row>
    <row r="349" spans="6:19" x14ac:dyDescent="0.3">
      <c r="F349" s="499"/>
      <c r="G349" s="499"/>
      <c r="R349" s="500"/>
      <c r="S349" s="500"/>
    </row>
    <row r="350" spans="6:19" x14ac:dyDescent="0.3">
      <c r="F350" s="499"/>
      <c r="G350" s="499"/>
      <c r="R350" s="500"/>
      <c r="S350" s="500"/>
    </row>
    <row r="351" spans="6:19" x14ac:dyDescent="0.3">
      <c r="F351" s="499"/>
      <c r="G351" s="499"/>
      <c r="R351" s="500"/>
      <c r="S351" s="500"/>
    </row>
    <row r="352" spans="6:19" x14ac:dyDescent="0.3">
      <c r="F352" s="499"/>
      <c r="G352" s="499"/>
      <c r="R352" s="500"/>
      <c r="S352" s="500"/>
    </row>
    <row r="353" spans="6:19" x14ac:dyDescent="0.3">
      <c r="F353" s="499"/>
      <c r="G353" s="499"/>
      <c r="R353" s="500"/>
      <c r="S353" s="500"/>
    </row>
    <row r="354" spans="6:19" x14ac:dyDescent="0.3">
      <c r="F354" s="499"/>
      <c r="G354" s="499"/>
      <c r="R354" s="500"/>
      <c r="S354" s="500"/>
    </row>
    <row r="355" spans="6:19" x14ac:dyDescent="0.3">
      <c r="F355" s="499"/>
      <c r="G355" s="499"/>
      <c r="R355" s="500"/>
      <c r="S355" s="500"/>
    </row>
    <row r="356" spans="6:19" x14ac:dyDescent="0.3">
      <c r="F356" s="499"/>
      <c r="G356" s="499"/>
      <c r="R356" s="500"/>
      <c r="S356" s="500"/>
    </row>
    <row r="357" spans="6:19" x14ac:dyDescent="0.3">
      <c r="F357" s="499"/>
      <c r="G357" s="499"/>
      <c r="R357" s="500"/>
      <c r="S357" s="500"/>
    </row>
    <row r="358" spans="6:19" x14ac:dyDescent="0.3">
      <c r="F358" s="499"/>
      <c r="G358" s="499"/>
      <c r="R358" s="500"/>
      <c r="S358" s="500"/>
    </row>
    <row r="359" spans="6:19" x14ac:dyDescent="0.3">
      <c r="F359" s="499"/>
      <c r="G359" s="499"/>
      <c r="R359" s="500"/>
      <c r="S359" s="500"/>
    </row>
    <row r="360" spans="6:19" x14ac:dyDescent="0.3">
      <c r="F360" s="499"/>
      <c r="G360" s="499"/>
      <c r="R360" s="500"/>
      <c r="S360" s="500"/>
    </row>
    <row r="361" spans="6:19" x14ac:dyDescent="0.3">
      <c r="F361" s="499"/>
      <c r="G361" s="499"/>
      <c r="R361" s="500"/>
      <c r="S361" s="500"/>
    </row>
    <row r="362" spans="6:19" x14ac:dyDescent="0.3">
      <c r="F362" s="499"/>
      <c r="G362" s="499"/>
      <c r="R362" s="500"/>
      <c r="S362" s="500"/>
    </row>
    <row r="363" spans="6:19" x14ac:dyDescent="0.3">
      <c r="F363" s="499"/>
      <c r="G363" s="499"/>
      <c r="R363" s="500"/>
      <c r="S363" s="500"/>
    </row>
    <row r="364" spans="6:19" x14ac:dyDescent="0.3">
      <c r="F364" s="499"/>
      <c r="G364" s="499"/>
      <c r="R364" s="500"/>
      <c r="S364" s="500"/>
    </row>
    <row r="365" spans="6:19" x14ac:dyDescent="0.3">
      <c r="F365" s="499"/>
      <c r="G365" s="499"/>
      <c r="R365" s="500"/>
      <c r="S365" s="500"/>
    </row>
    <row r="366" spans="6:19" x14ac:dyDescent="0.3">
      <c r="F366" s="499"/>
      <c r="G366" s="499"/>
      <c r="R366" s="500"/>
      <c r="S366" s="500"/>
    </row>
    <row r="367" spans="6:19" x14ac:dyDescent="0.3">
      <c r="F367" s="499"/>
      <c r="G367" s="499"/>
      <c r="R367" s="500"/>
      <c r="S367" s="500"/>
    </row>
    <row r="368" spans="6:19" x14ac:dyDescent="0.3">
      <c r="F368" s="499"/>
      <c r="G368" s="499"/>
      <c r="R368" s="500"/>
      <c r="S368" s="500"/>
    </row>
    <row r="369" spans="6:19" x14ac:dyDescent="0.3">
      <c r="F369" s="499"/>
      <c r="G369" s="499"/>
      <c r="R369" s="500"/>
      <c r="S369" s="500"/>
    </row>
    <row r="370" spans="6:19" x14ac:dyDescent="0.3">
      <c r="F370" s="499"/>
      <c r="G370" s="499"/>
      <c r="R370" s="500"/>
      <c r="S370" s="500"/>
    </row>
    <row r="371" spans="6:19" x14ac:dyDescent="0.3">
      <c r="F371" s="499"/>
      <c r="G371" s="499"/>
      <c r="R371" s="500"/>
      <c r="S371" s="500"/>
    </row>
    <row r="372" spans="6:19" x14ac:dyDescent="0.3">
      <c r="F372" s="499"/>
      <c r="G372" s="499"/>
      <c r="R372" s="500"/>
      <c r="S372" s="500"/>
    </row>
    <row r="373" spans="6:19" x14ac:dyDescent="0.3">
      <c r="F373" s="499"/>
      <c r="G373" s="499"/>
      <c r="R373" s="500"/>
      <c r="S373" s="500"/>
    </row>
    <row r="374" spans="6:19" x14ac:dyDescent="0.3">
      <c r="F374" s="499"/>
      <c r="G374" s="499"/>
      <c r="R374" s="500"/>
      <c r="S374" s="500"/>
    </row>
    <row r="375" spans="6:19" x14ac:dyDescent="0.3">
      <c r="F375" s="499"/>
      <c r="G375" s="499"/>
      <c r="R375" s="500"/>
      <c r="S375" s="500"/>
    </row>
    <row r="376" spans="6:19" x14ac:dyDescent="0.3">
      <c r="F376" s="499"/>
      <c r="G376" s="499"/>
      <c r="R376" s="500"/>
      <c r="S376" s="500"/>
    </row>
    <row r="377" spans="6:19" x14ac:dyDescent="0.3">
      <c r="F377" s="499"/>
      <c r="G377" s="499"/>
      <c r="R377" s="500"/>
      <c r="S377" s="500"/>
    </row>
    <row r="378" spans="6:19" x14ac:dyDescent="0.3">
      <c r="F378" s="499"/>
      <c r="G378" s="499"/>
      <c r="R378" s="500"/>
      <c r="S378" s="500"/>
    </row>
    <row r="379" spans="6:19" x14ac:dyDescent="0.3">
      <c r="F379" s="499"/>
      <c r="G379" s="499"/>
      <c r="R379" s="500"/>
      <c r="S379" s="500"/>
    </row>
    <row r="380" spans="6:19" x14ac:dyDescent="0.3">
      <c r="F380" s="499"/>
      <c r="G380" s="499"/>
      <c r="R380" s="500"/>
      <c r="S380" s="500"/>
    </row>
    <row r="381" spans="6:19" x14ac:dyDescent="0.3">
      <c r="F381" s="499"/>
      <c r="G381" s="499"/>
      <c r="R381" s="500"/>
      <c r="S381" s="500"/>
    </row>
    <row r="382" spans="6:19" x14ac:dyDescent="0.3">
      <c r="F382" s="499"/>
      <c r="G382" s="499"/>
      <c r="R382" s="500"/>
      <c r="S382" s="500"/>
    </row>
    <row r="383" spans="6:19" x14ac:dyDescent="0.3">
      <c r="F383" s="499"/>
      <c r="G383" s="499"/>
      <c r="R383" s="500"/>
      <c r="S383" s="500"/>
    </row>
    <row r="384" spans="6:19" x14ac:dyDescent="0.3">
      <c r="F384" s="499"/>
      <c r="G384" s="499"/>
      <c r="R384" s="500"/>
      <c r="S384" s="500"/>
    </row>
    <row r="385" spans="6:19" x14ac:dyDescent="0.3">
      <c r="F385" s="499"/>
      <c r="G385" s="499"/>
      <c r="R385" s="500"/>
      <c r="S385" s="500"/>
    </row>
    <row r="386" spans="6:19" x14ac:dyDescent="0.3">
      <c r="F386" s="499"/>
      <c r="G386" s="499"/>
      <c r="R386" s="500"/>
      <c r="S386" s="500"/>
    </row>
    <row r="387" spans="6:19" x14ac:dyDescent="0.3">
      <c r="F387" s="499"/>
      <c r="G387" s="499"/>
      <c r="R387" s="500"/>
      <c r="S387" s="500"/>
    </row>
    <row r="388" spans="6:19" x14ac:dyDescent="0.3">
      <c r="F388" s="499"/>
      <c r="G388" s="499"/>
      <c r="R388" s="500"/>
      <c r="S388" s="500"/>
    </row>
    <row r="389" spans="6:19" x14ac:dyDescent="0.3">
      <c r="F389" s="499"/>
      <c r="G389" s="499"/>
      <c r="R389" s="500"/>
      <c r="S389" s="500"/>
    </row>
    <row r="390" spans="6:19" x14ac:dyDescent="0.3">
      <c r="F390" s="499"/>
      <c r="G390" s="499"/>
      <c r="R390" s="500"/>
      <c r="S390" s="500"/>
    </row>
    <row r="391" spans="6:19" x14ac:dyDescent="0.3">
      <c r="F391" s="499"/>
      <c r="G391" s="499"/>
    </row>
    <row r="392" spans="6:19" x14ac:dyDescent="0.3">
      <c r="F392" s="499"/>
      <c r="G392" s="499"/>
    </row>
    <row r="393" spans="6:19" x14ac:dyDescent="0.3">
      <c r="F393" s="499"/>
      <c r="G393" s="499"/>
    </row>
    <row r="394" spans="6:19" x14ac:dyDescent="0.3">
      <c r="F394" s="499"/>
      <c r="G394" s="499"/>
    </row>
    <row r="395" spans="6:19" x14ac:dyDescent="0.3">
      <c r="F395" s="499"/>
      <c r="G395" s="499"/>
    </row>
    <row r="396" spans="6:19" x14ac:dyDescent="0.3">
      <c r="F396" s="499"/>
      <c r="G396" s="499"/>
    </row>
    <row r="397" spans="6:19" x14ac:dyDescent="0.3">
      <c r="F397" s="499"/>
      <c r="G397" s="499"/>
    </row>
    <row r="398" spans="6:19" x14ac:dyDescent="0.3">
      <c r="F398" s="499"/>
      <c r="G398" s="499"/>
    </row>
    <row r="399" spans="6:19" x14ac:dyDescent="0.3">
      <c r="F399" s="499"/>
      <c r="G399" s="499"/>
    </row>
    <row r="400" spans="6:19" x14ac:dyDescent="0.3">
      <c r="F400" s="499"/>
      <c r="G400" s="499"/>
    </row>
    <row r="401" spans="1:21" x14ac:dyDescent="0.3">
      <c r="F401" s="499"/>
      <c r="G401" s="499"/>
    </row>
    <row r="402" spans="1:21" x14ac:dyDescent="0.3">
      <c r="F402" s="499"/>
      <c r="G402" s="499"/>
    </row>
    <row r="403" spans="1:21" x14ac:dyDescent="0.3">
      <c r="F403" s="499"/>
      <c r="G403" s="499"/>
    </row>
    <row r="404" spans="1:21" s="15" customFormat="1" x14ac:dyDescent="0.3">
      <c r="A404"/>
      <c r="B404"/>
      <c r="C404"/>
      <c r="D404"/>
      <c r="E404"/>
      <c r="F404" s="499"/>
      <c r="G404" s="499"/>
      <c r="I404"/>
      <c r="J404"/>
      <c r="K404"/>
      <c r="L404"/>
      <c r="M404"/>
      <c r="N404"/>
      <c r="O404"/>
      <c r="P404" s="462"/>
      <c r="Q404"/>
      <c r="T404"/>
      <c r="U404"/>
    </row>
    <row r="405" spans="1:21" s="15" customFormat="1" x14ac:dyDescent="0.3">
      <c r="A405"/>
      <c r="B405"/>
      <c r="C405"/>
      <c r="D405"/>
      <c r="E405"/>
      <c r="F405" s="499"/>
      <c r="G405" s="499"/>
      <c r="I405"/>
      <c r="J405"/>
      <c r="K405"/>
      <c r="L405"/>
      <c r="M405"/>
      <c r="N405"/>
      <c r="O405"/>
      <c r="P405" s="462"/>
      <c r="Q405"/>
      <c r="T405"/>
      <c r="U405"/>
    </row>
    <row r="406" spans="1:21" s="15" customFormat="1" x14ac:dyDescent="0.3">
      <c r="A406"/>
      <c r="B406"/>
      <c r="C406"/>
      <c r="D406"/>
      <c r="E406"/>
      <c r="F406" s="499"/>
      <c r="G406" s="499"/>
      <c r="I406"/>
      <c r="J406"/>
      <c r="K406"/>
      <c r="L406"/>
      <c r="M406"/>
      <c r="N406"/>
      <c r="O406"/>
      <c r="P406" s="462"/>
      <c r="Q406"/>
      <c r="T406"/>
      <c r="U406"/>
    </row>
    <row r="407" spans="1:21" s="15" customFormat="1" x14ac:dyDescent="0.3">
      <c r="A407"/>
      <c r="B407"/>
      <c r="C407"/>
      <c r="D407"/>
      <c r="E407"/>
      <c r="F407" s="499"/>
      <c r="G407" s="499"/>
      <c r="I407"/>
      <c r="J407"/>
      <c r="K407"/>
      <c r="L407"/>
      <c r="M407"/>
      <c r="N407"/>
      <c r="O407"/>
      <c r="P407" s="462"/>
      <c r="Q407"/>
      <c r="T407"/>
      <c r="U407"/>
    </row>
    <row r="408" spans="1:21" s="15" customFormat="1" x14ac:dyDescent="0.3">
      <c r="A408"/>
      <c r="B408"/>
      <c r="C408"/>
      <c r="D408"/>
      <c r="E408"/>
      <c r="F408" s="499"/>
      <c r="G408" s="499"/>
      <c r="I408"/>
      <c r="J408"/>
      <c r="K408"/>
      <c r="L408"/>
      <c r="M408"/>
      <c r="N408"/>
      <c r="O408"/>
      <c r="P408" s="462"/>
      <c r="Q408"/>
      <c r="T408"/>
      <c r="U408"/>
    </row>
    <row r="409" spans="1:21" s="15" customFormat="1" x14ac:dyDescent="0.3">
      <c r="A409"/>
      <c r="B409"/>
      <c r="C409"/>
      <c r="D409"/>
      <c r="E409"/>
      <c r="F409" s="499"/>
      <c r="G409" s="499"/>
      <c r="I409"/>
      <c r="J409"/>
      <c r="K409"/>
      <c r="L409"/>
      <c r="M409"/>
      <c r="N409"/>
      <c r="O409"/>
      <c r="P409" s="462"/>
      <c r="Q409"/>
      <c r="T409"/>
      <c r="U409"/>
    </row>
    <row r="410" spans="1:21" s="15" customFormat="1" x14ac:dyDescent="0.3">
      <c r="A410"/>
      <c r="B410"/>
      <c r="C410"/>
      <c r="D410"/>
      <c r="E410"/>
      <c r="F410" s="499"/>
      <c r="G410" s="499"/>
      <c r="I410"/>
      <c r="J410"/>
      <c r="K410"/>
      <c r="L410"/>
      <c r="M410"/>
      <c r="N410"/>
      <c r="O410"/>
      <c r="P410" s="462"/>
      <c r="Q410"/>
      <c r="T410"/>
      <c r="U410"/>
    </row>
    <row r="411" spans="1:21" s="15" customFormat="1" x14ac:dyDescent="0.3">
      <c r="A411"/>
      <c r="B411"/>
      <c r="C411"/>
      <c r="D411"/>
      <c r="E411"/>
      <c r="F411" s="499"/>
      <c r="G411" s="499"/>
      <c r="I411"/>
      <c r="J411"/>
      <c r="K411"/>
      <c r="L411"/>
      <c r="M411"/>
      <c r="N411"/>
      <c r="O411"/>
      <c r="P411" s="462"/>
      <c r="Q411"/>
      <c r="T411"/>
      <c r="U411"/>
    </row>
    <row r="412" spans="1:21" s="15" customFormat="1" x14ac:dyDescent="0.3">
      <c r="A412"/>
      <c r="B412"/>
      <c r="C412"/>
      <c r="D412"/>
      <c r="E412"/>
      <c r="F412" s="499"/>
      <c r="G412" s="499"/>
      <c r="I412"/>
      <c r="J412"/>
      <c r="K412"/>
      <c r="L412"/>
      <c r="M412"/>
      <c r="N412"/>
      <c r="O412"/>
      <c r="P412" s="462"/>
      <c r="Q412"/>
      <c r="T412"/>
      <c r="U412"/>
    </row>
    <row r="413" spans="1:21" s="15" customFormat="1" x14ac:dyDescent="0.3">
      <c r="A413"/>
      <c r="B413"/>
      <c r="C413"/>
      <c r="D413"/>
      <c r="E413"/>
      <c r="F413" s="499"/>
      <c r="G413" s="499"/>
      <c r="I413"/>
      <c r="J413"/>
      <c r="K413"/>
      <c r="L413"/>
      <c r="M413"/>
      <c r="N413"/>
      <c r="O413"/>
      <c r="P413" s="462"/>
      <c r="Q413"/>
      <c r="T413"/>
      <c r="U413"/>
    </row>
    <row r="414" spans="1:21" s="15" customFormat="1" x14ac:dyDescent="0.3">
      <c r="A414"/>
      <c r="B414"/>
      <c r="C414"/>
      <c r="D414"/>
      <c r="E414"/>
      <c r="F414" s="499"/>
      <c r="G414" s="499"/>
      <c r="I414"/>
      <c r="J414"/>
      <c r="K414"/>
      <c r="L414"/>
      <c r="M414"/>
      <c r="N414"/>
      <c r="O414"/>
      <c r="P414" s="462"/>
      <c r="Q414"/>
      <c r="T414"/>
      <c r="U414"/>
    </row>
    <row r="1047990" spans="14:14" x14ac:dyDescent="0.3">
      <c r="N1047990" s="501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74" t="s">
        <v>436</v>
      </c>
      <c r="B1" s="974"/>
      <c r="C1" s="974"/>
    </row>
    <row r="2" spans="1:29" ht="15" customHeight="1" x14ac:dyDescent="0.25">
      <c r="A2" s="240" t="s">
        <v>704</v>
      </c>
    </row>
    <row r="3" spans="1:29" ht="13.95" customHeight="1" x14ac:dyDescent="0.3">
      <c r="A3" s="581"/>
      <c r="B3" s="581"/>
      <c r="C3" s="581"/>
      <c r="D3" s="581"/>
      <c r="E3" s="581"/>
      <c r="F3" s="581"/>
      <c r="G3" s="581"/>
      <c r="H3" s="581"/>
      <c r="I3" s="581"/>
      <c r="J3" s="581"/>
      <c r="K3" s="581"/>
      <c r="L3" s="581"/>
      <c r="M3" s="581"/>
      <c r="O3" s="976" t="s">
        <v>450</v>
      </c>
      <c r="P3" s="976"/>
      <c r="Q3" s="976"/>
      <c r="R3" s="976"/>
      <c r="S3" s="976"/>
      <c r="T3" s="976"/>
      <c r="U3" s="976"/>
      <c r="V3" s="976"/>
      <c r="W3" s="976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75" t="s">
        <v>437</v>
      </c>
      <c r="K5" s="975"/>
      <c r="L5" s="975" t="s">
        <v>867</v>
      </c>
      <c r="M5" s="975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81"/>
      <c r="AA5" s="581"/>
      <c r="AB5" s="581"/>
      <c r="AC5" s="581"/>
    </row>
    <row r="6" spans="1:29" ht="15" customHeight="1" x14ac:dyDescent="0.3">
      <c r="A6" s="583" t="s">
        <v>405</v>
      </c>
      <c r="B6" s="584" t="s">
        <v>667</v>
      </c>
      <c r="C6" s="585" t="s">
        <v>835</v>
      </c>
      <c r="D6" s="584" t="s">
        <v>390</v>
      </c>
      <c r="E6" s="586">
        <v>11.58</v>
      </c>
      <c r="F6" s="586">
        <v>28.33</v>
      </c>
      <c r="G6" s="587">
        <v>52.66</v>
      </c>
      <c r="H6" s="589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81"/>
      <c r="AA6" s="581"/>
      <c r="AB6" s="581"/>
      <c r="AC6" s="581"/>
    </row>
    <row r="7" spans="1:29" ht="15" customHeight="1" x14ac:dyDescent="0.3">
      <c r="A7" s="590" t="s">
        <v>406</v>
      </c>
      <c r="B7" s="591" t="s">
        <v>832</v>
      </c>
      <c r="C7" s="592" t="s">
        <v>407</v>
      </c>
      <c r="D7" s="591" t="s">
        <v>384</v>
      </c>
      <c r="E7" s="593">
        <v>11.58</v>
      </c>
      <c r="F7" s="593">
        <v>28.33</v>
      </c>
      <c r="G7" s="594">
        <v>52.66</v>
      </c>
      <c r="H7" s="595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81"/>
      <c r="AA7" s="581"/>
      <c r="AB7" s="581"/>
      <c r="AC7" s="581"/>
    </row>
    <row r="8" spans="1:29" ht="15" customHeight="1" x14ac:dyDescent="0.3">
      <c r="A8" s="583" t="s">
        <v>408</v>
      </c>
      <c r="B8" s="584" t="s">
        <v>817</v>
      </c>
      <c r="C8" s="585" t="s">
        <v>839</v>
      </c>
      <c r="D8" s="584" t="s">
        <v>389</v>
      </c>
      <c r="E8" s="586">
        <v>11.58</v>
      </c>
      <c r="F8" s="586">
        <v>28.33</v>
      </c>
      <c r="G8" s="587">
        <v>52.66</v>
      </c>
      <c r="H8" s="589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81"/>
      <c r="AA8" s="581"/>
      <c r="AB8" s="581"/>
      <c r="AC8" s="581"/>
    </row>
    <row r="9" spans="1:29" ht="15" customHeight="1" x14ac:dyDescent="0.3">
      <c r="A9" s="590" t="s">
        <v>410</v>
      </c>
      <c r="B9" s="591" t="s">
        <v>826</v>
      </c>
      <c r="C9" s="592" t="s">
        <v>409</v>
      </c>
      <c r="D9" s="591" t="s">
        <v>385</v>
      </c>
      <c r="E9" s="593">
        <v>11.58</v>
      </c>
      <c r="F9" s="593">
        <v>28.33</v>
      </c>
      <c r="G9" s="594">
        <v>52.66</v>
      </c>
      <c r="H9" s="595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81"/>
      <c r="AA9" s="581"/>
      <c r="AB9" s="581"/>
      <c r="AC9" s="581"/>
    </row>
    <row r="10" spans="1:29" ht="15" customHeight="1" x14ac:dyDescent="0.3">
      <c r="A10" s="583" t="s">
        <v>411</v>
      </c>
      <c r="B10" s="584" t="s">
        <v>723</v>
      </c>
      <c r="C10" s="585" t="s">
        <v>836</v>
      </c>
      <c r="D10" s="584" t="s">
        <v>721</v>
      </c>
      <c r="E10" s="586">
        <v>11.58</v>
      </c>
      <c r="F10" s="586">
        <v>28.33</v>
      </c>
      <c r="G10" s="587">
        <v>52.66</v>
      </c>
      <c r="H10" s="589">
        <v>6</v>
      </c>
      <c r="J10" s="241" t="s">
        <v>440</v>
      </c>
      <c r="K10" s="242" t="s">
        <v>888</v>
      </c>
      <c r="L10" s="241" t="s">
        <v>441</v>
      </c>
      <c r="M10" s="582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81"/>
      <c r="AA10" s="581"/>
      <c r="AB10" s="581"/>
      <c r="AC10" s="581"/>
    </row>
    <row r="11" spans="1:29" ht="15" customHeight="1" x14ac:dyDescent="0.3">
      <c r="A11" s="590" t="s">
        <v>266</v>
      </c>
      <c r="B11" s="591" t="s">
        <v>722</v>
      </c>
      <c r="C11" s="592" t="s">
        <v>836</v>
      </c>
      <c r="D11" s="591" t="s">
        <v>721</v>
      </c>
      <c r="E11" s="593">
        <v>11.58</v>
      </c>
      <c r="F11" s="593">
        <v>28.33</v>
      </c>
      <c r="G11" s="594">
        <v>52.66</v>
      </c>
      <c r="H11" s="595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81"/>
      <c r="AA11" s="581"/>
      <c r="AB11" s="581"/>
      <c r="AC11" s="581"/>
    </row>
    <row r="12" spans="1:29" ht="15" customHeight="1" x14ac:dyDescent="0.3">
      <c r="A12" s="583" t="s">
        <v>412</v>
      </c>
      <c r="B12" s="584" t="s">
        <v>819</v>
      </c>
      <c r="C12" s="585" t="s">
        <v>868</v>
      </c>
      <c r="D12" s="584" t="s">
        <v>391</v>
      </c>
      <c r="E12" s="586">
        <v>11.58</v>
      </c>
      <c r="F12" s="586">
        <v>28.33</v>
      </c>
      <c r="G12" s="587">
        <v>52.66</v>
      </c>
      <c r="H12" s="589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81"/>
      <c r="AA12" s="581"/>
      <c r="AB12" s="581"/>
      <c r="AC12" s="581"/>
    </row>
    <row r="13" spans="1:29" ht="15" customHeight="1" x14ac:dyDescent="0.3">
      <c r="A13" s="590" t="s">
        <v>413</v>
      </c>
      <c r="B13" s="591" t="s">
        <v>828</v>
      </c>
      <c r="C13" s="592" t="s">
        <v>423</v>
      </c>
      <c r="D13" s="591" t="s">
        <v>393</v>
      </c>
      <c r="E13" s="593">
        <v>11.58</v>
      </c>
      <c r="F13" s="593">
        <v>28.33</v>
      </c>
      <c r="G13" s="594">
        <v>52.66</v>
      </c>
      <c r="H13" s="595">
        <v>6</v>
      </c>
      <c r="J13" s="245"/>
      <c r="K13" s="245"/>
      <c r="L13" s="243" t="s">
        <v>429</v>
      </c>
      <c r="M13" s="244">
        <v>12.75</v>
      </c>
      <c r="Z13" s="581"/>
      <c r="AA13" s="581"/>
      <c r="AB13" s="581"/>
      <c r="AC13" s="581"/>
    </row>
    <row r="14" spans="1:29" ht="15" customHeight="1" x14ac:dyDescent="0.3">
      <c r="A14" s="583" t="s">
        <v>414</v>
      </c>
      <c r="B14" s="584" t="s">
        <v>720</v>
      </c>
      <c r="C14" s="585" t="s">
        <v>841</v>
      </c>
      <c r="D14" s="584" t="s">
        <v>392</v>
      </c>
      <c r="E14" s="586">
        <v>11.58</v>
      </c>
      <c r="F14" s="586">
        <v>28.33</v>
      </c>
      <c r="G14" s="587">
        <v>52.66</v>
      </c>
      <c r="H14" s="589">
        <v>6</v>
      </c>
      <c r="J14" s="246"/>
      <c r="K14" s="246"/>
      <c r="L14" s="241" t="s">
        <v>430</v>
      </c>
      <c r="M14" s="242">
        <v>52.66</v>
      </c>
      <c r="Z14" s="581"/>
      <c r="AA14" s="581"/>
      <c r="AB14" s="581"/>
      <c r="AC14" s="581"/>
    </row>
    <row r="15" spans="1:29" ht="15" customHeight="1" x14ac:dyDescent="0.3">
      <c r="A15" s="590" t="s">
        <v>263</v>
      </c>
      <c r="B15" s="591" t="s">
        <v>821</v>
      </c>
      <c r="C15" s="592" t="s">
        <v>869</v>
      </c>
      <c r="D15" s="591" t="s">
        <v>635</v>
      </c>
      <c r="E15" s="593">
        <v>11.58</v>
      </c>
      <c r="F15" s="593">
        <v>28.33</v>
      </c>
      <c r="G15" s="594">
        <v>52.66</v>
      </c>
      <c r="H15" s="595">
        <v>6</v>
      </c>
      <c r="J15" s="245"/>
      <c r="K15" s="245"/>
      <c r="L15" s="243" t="s">
        <v>431</v>
      </c>
      <c r="M15" s="244">
        <v>64.42</v>
      </c>
      <c r="Z15" s="581"/>
      <c r="AA15" s="581"/>
      <c r="AB15" s="581"/>
      <c r="AC15" s="581"/>
    </row>
    <row r="16" spans="1:29" ht="15" customHeight="1" x14ac:dyDescent="0.3">
      <c r="A16" s="583" t="s">
        <v>415</v>
      </c>
      <c r="B16" s="584" t="s">
        <v>678</v>
      </c>
      <c r="C16" s="585" t="s">
        <v>838</v>
      </c>
      <c r="D16" s="584" t="s">
        <v>677</v>
      </c>
      <c r="E16" s="586">
        <v>11.58</v>
      </c>
      <c r="F16" s="586">
        <v>28.33</v>
      </c>
      <c r="G16" s="587">
        <v>52.66</v>
      </c>
      <c r="H16" s="589">
        <v>6</v>
      </c>
      <c r="J16" s="246"/>
      <c r="K16" s="246"/>
      <c r="L16" s="241" t="s">
        <v>833</v>
      </c>
      <c r="M16" s="242"/>
      <c r="Z16" s="581"/>
      <c r="AA16" s="581"/>
      <c r="AB16" s="581"/>
      <c r="AC16" s="581"/>
    </row>
    <row r="17" spans="1:29" ht="15" customHeight="1" x14ac:dyDescent="0.3">
      <c r="A17" s="590" t="s">
        <v>416</v>
      </c>
      <c r="B17" s="591" t="s">
        <v>827</v>
      </c>
      <c r="C17" s="592" t="s">
        <v>837</v>
      </c>
      <c r="D17" s="591" t="s">
        <v>388</v>
      </c>
      <c r="E17" s="593">
        <v>11.58</v>
      </c>
      <c r="F17" s="593">
        <v>28.33</v>
      </c>
      <c r="G17" s="594">
        <v>52.66</v>
      </c>
      <c r="H17" s="595">
        <v>6</v>
      </c>
      <c r="J17" s="245"/>
      <c r="K17" s="245"/>
      <c r="L17" s="243" t="s">
        <v>816</v>
      </c>
      <c r="M17" s="244"/>
      <c r="Z17" s="581"/>
      <c r="AA17" s="581"/>
      <c r="AB17" s="581"/>
      <c r="AC17" s="581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41"/>
      <c r="K18" s="541"/>
      <c r="L18" s="542" t="s">
        <v>834</v>
      </c>
      <c r="M18" s="543">
        <v>0.22</v>
      </c>
      <c r="Z18" s="581"/>
      <c r="AA18" s="581"/>
      <c r="AB18" s="581"/>
      <c r="AC18" s="581"/>
    </row>
    <row r="19" spans="1:29" ht="18" customHeight="1" x14ac:dyDescent="0.3">
      <c r="A19" s="596" t="s">
        <v>445</v>
      </c>
      <c r="B19" s="596"/>
      <c r="C19" s="596"/>
      <c r="D19" s="596"/>
      <c r="E19" s="596"/>
      <c r="F19" s="596"/>
      <c r="G19" s="596"/>
      <c r="H19" s="596"/>
      <c r="Z19" s="581"/>
      <c r="AA19" s="581"/>
      <c r="AB19" s="581"/>
      <c r="AC19" s="581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81"/>
      <c r="AA20" s="581"/>
      <c r="AB20" s="581"/>
      <c r="AC20" s="581"/>
    </row>
    <row r="21" spans="1:29" ht="15" customHeight="1" x14ac:dyDescent="0.3">
      <c r="A21" s="583" t="s">
        <v>405</v>
      </c>
      <c r="B21" s="584" t="s">
        <v>573</v>
      </c>
      <c r="C21" s="585" t="s">
        <v>707</v>
      </c>
      <c r="D21" s="584" t="s">
        <v>574</v>
      </c>
      <c r="E21" s="597">
        <v>50.12</v>
      </c>
      <c r="F21" s="597">
        <v>82.75</v>
      </c>
      <c r="G21" s="587">
        <v>161.13999999999999</v>
      </c>
      <c r="H21" s="589">
        <v>3</v>
      </c>
      <c r="Z21" s="581"/>
      <c r="AA21" s="581"/>
      <c r="AB21" s="581"/>
      <c r="AC21" s="581"/>
    </row>
    <row r="22" spans="1:29" ht="15" customHeight="1" x14ac:dyDescent="0.3">
      <c r="A22" s="590" t="s">
        <v>406</v>
      </c>
      <c r="B22" s="591" t="s">
        <v>571</v>
      </c>
      <c r="C22" s="592" t="s">
        <v>706</v>
      </c>
      <c r="D22" s="591" t="s">
        <v>572</v>
      </c>
      <c r="E22" s="598">
        <v>50.12</v>
      </c>
      <c r="F22" s="598">
        <v>82.75</v>
      </c>
      <c r="G22" s="594">
        <v>161.13999999999999</v>
      </c>
      <c r="H22" s="595">
        <v>3</v>
      </c>
      <c r="Z22" s="581"/>
      <c r="AA22" s="581"/>
      <c r="AB22" s="581"/>
      <c r="AC22" s="581"/>
    </row>
    <row r="23" spans="1:29" ht="15" customHeight="1" x14ac:dyDescent="0.25">
      <c r="A23" s="583" t="s">
        <v>408</v>
      </c>
      <c r="B23" s="584" t="s">
        <v>576</v>
      </c>
      <c r="C23" s="585" t="s">
        <v>706</v>
      </c>
      <c r="D23" s="584" t="s">
        <v>572</v>
      </c>
      <c r="E23" s="597">
        <v>50.12</v>
      </c>
      <c r="F23" s="597">
        <v>82.75</v>
      </c>
      <c r="G23" s="587">
        <v>161.13999999999999</v>
      </c>
      <c r="H23" s="589">
        <v>3</v>
      </c>
    </row>
    <row r="24" spans="1:29" ht="15" customHeight="1" x14ac:dyDescent="0.25">
      <c r="A24" s="590" t="s">
        <v>410</v>
      </c>
      <c r="B24" s="591" t="s">
        <v>580</v>
      </c>
      <c r="C24" s="592" t="s">
        <v>709</v>
      </c>
      <c r="D24" s="591" t="s">
        <v>581</v>
      </c>
      <c r="E24" s="598">
        <v>50.12</v>
      </c>
      <c r="F24" s="598">
        <v>82.75</v>
      </c>
      <c r="G24" s="594">
        <v>161.13999999999999</v>
      </c>
      <c r="H24" s="595">
        <v>3</v>
      </c>
    </row>
    <row r="25" spans="1:29" ht="15" customHeight="1" x14ac:dyDescent="0.25">
      <c r="A25" s="583" t="s">
        <v>411</v>
      </c>
      <c r="B25" s="584" t="s">
        <v>723</v>
      </c>
      <c r="C25" s="585" t="s">
        <v>836</v>
      </c>
      <c r="D25" s="584" t="s">
        <v>721</v>
      </c>
      <c r="E25" s="597">
        <v>50.33</v>
      </c>
      <c r="F25" s="597">
        <v>66.81</v>
      </c>
      <c r="G25" s="587">
        <v>144.82</v>
      </c>
      <c r="H25" s="589">
        <v>2</v>
      </c>
    </row>
    <row r="26" spans="1:29" ht="15" customHeight="1" x14ac:dyDescent="0.25">
      <c r="A26" s="590" t="s">
        <v>266</v>
      </c>
      <c r="B26" s="591" t="s">
        <v>722</v>
      </c>
      <c r="C26" s="592" t="s">
        <v>836</v>
      </c>
      <c r="D26" s="591" t="s">
        <v>721</v>
      </c>
      <c r="E26" s="598">
        <v>50.33</v>
      </c>
      <c r="F26" s="598">
        <v>66.81</v>
      </c>
      <c r="G26" s="594">
        <v>144.82</v>
      </c>
      <c r="H26" s="595">
        <v>2</v>
      </c>
    </row>
    <row r="27" spans="1:29" ht="15" customHeight="1" x14ac:dyDescent="0.25">
      <c r="A27" s="583" t="s">
        <v>412</v>
      </c>
      <c r="B27" s="584" t="s">
        <v>720</v>
      </c>
      <c r="C27" s="585" t="s">
        <v>841</v>
      </c>
      <c r="D27" s="584" t="s">
        <v>392</v>
      </c>
      <c r="E27" s="597">
        <v>50.33</v>
      </c>
      <c r="F27" s="597">
        <v>66.81</v>
      </c>
      <c r="G27" s="587">
        <v>144.82</v>
      </c>
      <c r="H27" s="589">
        <v>2</v>
      </c>
    </row>
    <row r="28" spans="1:29" ht="15" customHeight="1" x14ac:dyDescent="0.25">
      <c r="A28" s="590" t="s">
        <v>413</v>
      </c>
      <c r="B28" s="591" t="s">
        <v>678</v>
      </c>
      <c r="C28" s="592" t="s">
        <v>838</v>
      </c>
      <c r="D28" s="591" t="s">
        <v>677</v>
      </c>
      <c r="E28" s="598">
        <v>50.33</v>
      </c>
      <c r="F28" s="598">
        <v>66.81</v>
      </c>
      <c r="G28" s="594">
        <v>144.82</v>
      </c>
      <c r="H28" s="595">
        <v>2</v>
      </c>
    </row>
    <row r="29" spans="1:29" ht="15" customHeight="1" x14ac:dyDescent="0.25">
      <c r="A29" s="583" t="s">
        <v>414</v>
      </c>
      <c r="B29" s="584" t="s">
        <v>575</v>
      </c>
      <c r="C29" s="585" t="s">
        <v>423</v>
      </c>
      <c r="D29" s="584" t="s">
        <v>393</v>
      </c>
      <c r="E29" s="597">
        <v>40.699999999999996</v>
      </c>
      <c r="F29" s="597">
        <v>67.150000000000006</v>
      </c>
      <c r="G29" s="587">
        <v>136.77000000000001</v>
      </c>
      <c r="H29" s="589">
        <v>3</v>
      </c>
    </row>
    <row r="30" spans="1:29" ht="15" customHeight="1" x14ac:dyDescent="0.25">
      <c r="A30" s="590" t="s">
        <v>263</v>
      </c>
      <c r="B30" s="591" t="s">
        <v>579</v>
      </c>
      <c r="C30" s="592" t="s">
        <v>407</v>
      </c>
      <c r="D30" s="591" t="s">
        <v>384</v>
      </c>
      <c r="E30" s="598">
        <v>40.699999999999996</v>
      </c>
      <c r="F30" s="598">
        <v>67.150000000000006</v>
      </c>
      <c r="G30" s="594">
        <v>136.77000000000001</v>
      </c>
      <c r="H30" s="595">
        <v>3</v>
      </c>
    </row>
    <row r="31" spans="1:29" ht="15" customHeight="1" x14ac:dyDescent="0.25">
      <c r="A31" s="583" t="s">
        <v>415</v>
      </c>
      <c r="B31" s="584" t="s">
        <v>570</v>
      </c>
      <c r="C31" s="585" t="s">
        <v>409</v>
      </c>
      <c r="D31" s="584" t="s">
        <v>385</v>
      </c>
      <c r="E31" s="597">
        <v>40.699999999999996</v>
      </c>
      <c r="F31" s="597">
        <v>67.150000000000006</v>
      </c>
      <c r="G31" s="587">
        <v>136.77000000000001</v>
      </c>
      <c r="H31" s="589">
        <v>3</v>
      </c>
    </row>
    <row r="32" spans="1:29" ht="15" customHeight="1" x14ac:dyDescent="0.25">
      <c r="A32" s="590" t="s">
        <v>416</v>
      </c>
      <c r="B32" s="591" t="s">
        <v>686</v>
      </c>
      <c r="C32" s="592" t="s">
        <v>407</v>
      </c>
      <c r="D32" s="591" t="s">
        <v>384</v>
      </c>
      <c r="E32" s="598">
        <v>49.17</v>
      </c>
      <c r="F32" s="598">
        <v>63.98</v>
      </c>
      <c r="G32" s="594">
        <v>132.66</v>
      </c>
      <c r="H32" s="595">
        <v>2</v>
      </c>
    </row>
    <row r="33" spans="1:8" ht="15" customHeight="1" x14ac:dyDescent="0.25">
      <c r="A33" s="583" t="s">
        <v>417</v>
      </c>
      <c r="B33" s="584" t="s">
        <v>645</v>
      </c>
      <c r="C33" s="585" t="s">
        <v>423</v>
      </c>
      <c r="D33" s="584" t="s">
        <v>393</v>
      </c>
      <c r="E33" s="597">
        <v>49.17</v>
      </c>
      <c r="F33" s="597">
        <v>63.98</v>
      </c>
      <c r="G33" s="587">
        <v>132.66</v>
      </c>
      <c r="H33" s="589">
        <v>2</v>
      </c>
    </row>
    <row r="34" spans="1:8" ht="15" customHeight="1" x14ac:dyDescent="0.25">
      <c r="A34" s="590" t="s">
        <v>418</v>
      </c>
      <c r="B34" s="591" t="s">
        <v>643</v>
      </c>
      <c r="C34" s="592" t="s">
        <v>409</v>
      </c>
      <c r="D34" s="591" t="s">
        <v>385</v>
      </c>
      <c r="E34" s="598">
        <v>49.17</v>
      </c>
      <c r="F34" s="598">
        <v>63.98</v>
      </c>
      <c r="G34" s="594">
        <v>132.66</v>
      </c>
      <c r="H34" s="595">
        <v>2</v>
      </c>
    </row>
    <row r="35" spans="1:8" ht="15" customHeight="1" x14ac:dyDescent="0.25">
      <c r="A35" s="583" t="s">
        <v>261</v>
      </c>
      <c r="B35" s="584" t="s">
        <v>568</v>
      </c>
      <c r="C35" s="585" t="s">
        <v>705</v>
      </c>
      <c r="D35" s="584" t="s">
        <v>569</v>
      </c>
      <c r="E35" s="597">
        <v>16.54</v>
      </c>
      <c r="F35" s="597">
        <v>80.33</v>
      </c>
      <c r="G35" s="587">
        <v>116.22</v>
      </c>
      <c r="H35" s="589">
        <v>2</v>
      </c>
    </row>
    <row r="36" spans="1:8" ht="15" customHeight="1" x14ac:dyDescent="0.25">
      <c r="A36" s="590" t="s">
        <v>419</v>
      </c>
      <c r="B36" s="591" t="s">
        <v>577</v>
      </c>
      <c r="C36" s="592" t="s">
        <v>708</v>
      </c>
      <c r="D36" s="591" t="s">
        <v>578</v>
      </c>
      <c r="E36" s="598">
        <v>16.54</v>
      </c>
      <c r="F36" s="598">
        <v>80.33</v>
      </c>
      <c r="G36" s="594">
        <v>116.22</v>
      </c>
      <c r="H36" s="595">
        <v>2</v>
      </c>
    </row>
    <row r="37" spans="1:8" ht="15" customHeight="1" x14ac:dyDescent="0.25">
      <c r="A37" s="583" t="s">
        <v>420</v>
      </c>
      <c r="B37" s="584" t="s">
        <v>585</v>
      </c>
      <c r="C37" s="585" t="s">
        <v>712</v>
      </c>
      <c r="D37" s="584" t="s">
        <v>586</v>
      </c>
      <c r="E37" s="597">
        <v>16.54</v>
      </c>
      <c r="F37" s="597">
        <v>80.33</v>
      </c>
      <c r="G37" s="587">
        <v>116.22</v>
      </c>
      <c r="H37" s="589">
        <v>2</v>
      </c>
    </row>
    <row r="38" spans="1:8" ht="15" customHeight="1" x14ac:dyDescent="0.25">
      <c r="A38" s="590" t="s">
        <v>421</v>
      </c>
      <c r="B38" s="591" t="s">
        <v>582</v>
      </c>
      <c r="C38" s="592" t="s">
        <v>710</v>
      </c>
      <c r="D38" s="591" t="s">
        <v>583</v>
      </c>
      <c r="E38" s="598">
        <v>16.54</v>
      </c>
      <c r="F38" s="598">
        <v>80.33</v>
      </c>
      <c r="G38" s="594">
        <v>116.22</v>
      </c>
      <c r="H38" s="595">
        <v>2</v>
      </c>
    </row>
    <row r="39" spans="1:8" ht="15" customHeight="1" x14ac:dyDescent="0.25">
      <c r="A39" s="583" t="s">
        <v>422</v>
      </c>
      <c r="B39" s="584" t="s">
        <v>664</v>
      </c>
      <c r="C39" s="585" t="s">
        <v>835</v>
      </c>
      <c r="D39" s="584" t="s">
        <v>390</v>
      </c>
      <c r="E39" s="597">
        <v>38.75</v>
      </c>
      <c r="F39" s="597">
        <v>38.479999999999997</v>
      </c>
      <c r="G39" s="587">
        <v>92.16</v>
      </c>
      <c r="H39" s="589">
        <v>1</v>
      </c>
    </row>
    <row r="40" spans="1:8" ht="15" customHeight="1" x14ac:dyDescent="0.25">
      <c r="A40" s="590" t="s">
        <v>432</v>
      </c>
      <c r="B40" s="591" t="s">
        <v>387</v>
      </c>
      <c r="C40" s="592" t="s">
        <v>837</v>
      </c>
      <c r="D40" s="591" t="s">
        <v>388</v>
      </c>
      <c r="E40" s="598">
        <v>38.75</v>
      </c>
      <c r="F40" s="598">
        <v>38.479999999999997</v>
      </c>
      <c r="G40" s="594">
        <v>92.16</v>
      </c>
      <c r="H40" s="595">
        <v>1</v>
      </c>
    </row>
    <row r="41" spans="1:8" ht="15" customHeight="1" x14ac:dyDescent="0.25">
      <c r="A41" s="583" t="s">
        <v>433</v>
      </c>
      <c r="B41" s="584" t="s">
        <v>631</v>
      </c>
      <c r="C41" s="585" t="s">
        <v>839</v>
      </c>
      <c r="D41" s="584" t="s">
        <v>389</v>
      </c>
      <c r="E41" s="597">
        <v>38.75</v>
      </c>
      <c r="F41" s="597">
        <v>38.479999999999997</v>
      </c>
      <c r="G41" s="587">
        <v>92.16</v>
      </c>
      <c r="H41" s="589">
        <v>1</v>
      </c>
    </row>
    <row r="42" spans="1:8" ht="15" customHeight="1" x14ac:dyDescent="0.25">
      <c r="A42" s="590" t="s">
        <v>434</v>
      </c>
      <c r="B42" s="591" t="s">
        <v>627</v>
      </c>
      <c r="C42" s="592" t="s">
        <v>840</v>
      </c>
      <c r="D42" s="591" t="s">
        <v>386</v>
      </c>
      <c r="E42" s="598">
        <v>38.75</v>
      </c>
      <c r="F42" s="598">
        <v>38.479999999999997</v>
      </c>
      <c r="G42" s="594">
        <v>92.16</v>
      </c>
      <c r="H42" s="595">
        <v>1</v>
      </c>
    </row>
    <row r="43" spans="1:8" ht="15" customHeight="1" x14ac:dyDescent="0.25">
      <c r="A43" s="583" t="s">
        <v>844</v>
      </c>
      <c r="B43" s="584" t="s">
        <v>634</v>
      </c>
      <c r="C43" s="585" t="s">
        <v>842</v>
      </c>
      <c r="D43" s="584" t="s">
        <v>633</v>
      </c>
      <c r="E43" s="597">
        <v>38.75</v>
      </c>
      <c r="F43" s="597">
        <v>38.479999999999997</v>
      </c>
      <c r="G43" s="587">
        <v>92.16</v>
      </c>
      <c r="H43" s="589">
        <v>1</v>
      </c>
    </row>
    <row r="44" spans="1:8" ht="15" customHeight="1" x14ac:dyDescent="0.25">
      <c r="A44" s="590" t="s">
        <v>845</v>
      </c>
      <c r="B44" s="591" t="s">
        <v>467</v>
      </c>
      <c r="C44" s="592" t="s">
        <v>711</v>
      </c>
      <c r="D44" s="591" t="s">
        <v>584</v>
      </c>
      <c r="E44" s="598">
        <v>6.12</v>
      </c>
      <c r="F44" s="598">
        <v>54.83</v>
      </c>
      <c r="G44" s="594">
        <v>75.72</v>
      </c>
      <c r="H44" s="595">
        <v>1</v>
      </c>
    </row>
    <row r="45" spans="1:8" ht="15" customHeight="1" x14ac:dyDescent="0.25">
      <c r="A45" s="583" t="s">
        <v>846</v>
      </c>
      <c r="B45" s="584" t="s">
        <v>667</v>
      </c>
      <c r="C45" s="585" t="s">
        <v>835</v>
      </c>
      <c r="D45" s="584" t="s">
        <v>390</v>
      </c>
      <c r="E45" s="597">
        <v>11.58</v>
      </c>
      <c r="F45" s="597">
        <v>28.33</v>
      </c>
      <c r="G45" s="587">
        <v>52.66</v>
      </c>
      <c r="H45" s="589">
        <v>1</v>
      </c>
    </row>
    <row r="46" spans="1:8" ht="15" customHeight="1" x14ac:dyDescent="0.25">
      <c r="A46" s="590" t="s">
        <v>847</v>
      </c>
      <c r="B46" s="591" t="s">
        <v>832</v>
      </c>
      <c r="C46" s="592" t="s">
        <v>407</v>
      </c>
      <c r="D46" s="591" t="s">
        <v>384</v>
      </c>
      <c r="E46" s="598">
        <v>11.58</v>
      </c>
      <c r="F46" s="598">
        <v>28.33</v>
      </c>
      <c r="G46" s="594">
        <v>52.66</v>
      </c>
      <c r="H46" s="595">
        <v>1</v>
      </c>
    </row>
    <row r="47" spans="1:8" ht="15" customHeight="1" x14ac:dyDescent="0.25">
      <c r="A47" s="583" t="s">
        <v>848</v>
      </c>
      <c r="B47" s="584" t="s">
        <v>817</v>
      </c>
      <c r="C47" s="585" t="s">
        <v>839</v>
      </c>
      <c r="D47" s="584" t="s">
        <v>389</v>
      </c>
      <c r="E47" s="597">
        <v>11.58</v>
      </c>
      <c r="F47" s="597">
        <v>28.33</v>
      </c>
      <c r="G47" s="587">
        <v>52.66</v>
      </c>
      <c r="H47" s="589">
        <v>1</v>
      </c>
    </row>
    <row r="48" spans="1:8" ht="15" customHeight="1" x14ac:dyDescent="0.25">
      <c r="A48" s="590" t="s">
        <v>849</v>
      </c>
      <c r="B48" s="591" t="s">
        <v>826</v>
      </c>
      <c r="C48" s="592" t="s">
        <v>409</v>
      </c>
      <c r="D48" s="591" t="s">
        <v>385</v>
      </c>
      <c r="E48" s="598">
        <v>11.58</v>
      </c>
      <c r="F48" s="598">
        <v>28.33</v>
      </c>
      <c r="G48" s="594">
        <v>52.66</v>
      </c>
      <c r="H48" s="595">
        <v>1</v>
      </c>
    </row>
    <row r="49" spans="1:8" ht="15" customHeight="1" x14ac:dyDescent="0.25">
      <c r="A49" s="583" t="s">
        <v>850</v>
      </c>
      <c r="B49" s="584" t="s">
        <v>819</v>
      </c>
      <c r="C49" s="585" t="s">
        <v>868</v>
      </c>
      <c r="D49" s="584" t="s">
        <v>391</v>
      </c>
      <c r="E49" s="597">
        <v>11.58</v>
      </c>
      <c r="F49" s="597">
        <v>28.33</v>
      </c>
      <c r="G49" s="587">
        <v>52.66</v>
      </c>
      <c r="H49" s="589">
        <v>1</v>
      </c>
    </row>
    <row r="50" spans="1:8" ht="15" customHeight="1" x14ac:dyDescent="0.25">
      <c r="A50" s="590" t="s">
        <v>851</v>
      </c>
      <c r="B50" s="591" t="s">
        <v>828</v>
      </c>
      <c r="C50" s="592" t="s">
        <v>423</v>
      </c>
      <c r="D50" s="591" t="s">
        <v>393</v>
      </c>
      <c r="E50" s="598">
        <v>11.58</v>
      </c>
      <c r="F50" s="598">
        <v>28.33</v>
      </c>
      <c r="G50" s="594">
        <v>52.66</v>
      </c>
      <c r="H50" s="595">
        <v>1</v>
      </c>
    </row>
    <row r="51" spans="1:8" ht="15" customHeight="1" x14ac:dyDescent="0.25">
      <c r="A51" s="583" t="s">
        <v>852</v>
      </c>
      <c r="B51" s="584" t="s">
        <v>821</v>
      </c>
      <c r="C51" s="585" t="s">
        <v>869</v>
      </c>
      <c r="D51" s="584" t="s">
        <v>635</v>
      </c>
      <c r="E51" s="597">
        <v>11.58</v>
      </c>
      <c r="F51" s="597">
        <v>28.33</v>
      </c>
      <c r="G51" s="587">
        <v>52.66</v>
      </c>
      <c r="H51" s="589">
        <v>1</v>
      </c>
    </row>
    <row r="52" spans="1:8" ht="15" customHeight="1" x14ac:dyDescent="0.25">
      <c r="A52" s="590" t="s">
        <v>853</v>
      </c>
      <c r="B52" s="591" t="s">
        <v>827</v>
      </c>
      <c r="C52" s="592" t="s">
        <v>837</v>
      </c>
      <c r="D52" s="591" t="s">
        <v>388</v>
      </c>
      <c r="E52" s="598">
        <v>11.58</v>
      </c>
      <c r="F52" s="598">
        <v>28.33</v>
      </c>
      <c r="G52" s="594">
        <v>52.66</v>
      </c>
      <c r="H52" s="595">
        <v>1</v>
      </c>
    </row>
    <row r="53" spans="1:8" ht="15" customHeight="1" x14ac:dyDescent="0.25">
      <c r="A53" s="583" t="s">
        <v>854</v>
      </c>
      <c r="B53" s="584" t="s">
        <v>465</v>
      </c>
      <c r="C53" s="585" t="s">
        <v>711</v>
      </c>
      <c r="D53" s="584" t="s">
        <v>584</v>
      </c>
      <c r="E53" s="597">
        <v>33.58</v>
      </c>
      <c r="F53" s="597">
        <v>2.42</v>
      </c>
      <c r="G53" s="587">
        <v>44.92</v>
      </c>
      <c r="H53" s="589">
        <v>1</v>
      </c>
    </row>
    <row r="54" spans="1:8" ht="15" customHeight="1" x14ac:dyDescent="0.25">
      <c r="A54" s="590" t="s">
        <v>855</v>
      </c>
      <c r="B54" s="591" t="s">
        <v>808</v>
      </c>
      <c r="C54" s="592" t="s">
        <v>708</v>
      </c>
      <c r="D54" s="591" t="s">
        <v>578</v>
      </c>
      <c r="E54" s="598">
        <v>33.58</v>
      </c>
      <c r="F54" s="598">
        <v>2.42</v>
      </c>
      <c r="G54" s="594">
        <v>44.92</v>
      </c>
      <c r="H54" s="595">
        <v>1</v>
      </c>
    </row>
    <row r="55" spans="1:8" ht="15" customHeight="1" x14ac:dyDescent="0.25">
      <c r="A55" s="583" t="s">
        <v>856</v>
      </c>
      <c r="B55" s="584" t="s">
        <v>809</v>
      </c>
      <c r="C55" s="585" t="s">
        <v>705</v>
      </c>
      <c r="D55" s="584" t="s">
        <v>569</v>
      </c>
      <c r="E55" s="597">
        <v>33.58</v>
      </c>
      <c r="F55" s="597">
        <v>2.42</v>
      </c>
      <c r="G55" s="587">
        <v>44.92</v>
      </c>
      <c r="H55" s="589">
        <v>1</v>
      </c>
    </row>
    <row r="56" spans="1:8" ht="15" customHeight="1" x14ac:dyDescent="0.25">
      <c r="A56" s="590" t="s">
        <v>857</v>
      </c>
      <c r="B56" s="591" t="s">
        <v>810</v>
      </c>
      <c r="C56" s="592" t="s">
        <v>710</v>
      </c>
      <c r="D56" s="591" t="s">
        <v>583</v>
      </c>
      <c r="E56" s="598">
        <v>33.58</v>
      </c>
      <c r="F56" s="598">
        <v>2.42</v>
      </c>
      <c r="G56" s="594">
        <v>44.92</v>
      </c>
      <c r="H56" s="595">
        <v>1</v>
      </c>
    </row>
    <row r="57" spans="1:8" ht="15" customHeight="1" x14ac:dyDescent="0.25">
      <c r="A57" s="583" t="s">
        <v>858</v>
      </c>
      <c r="B57" s="584" t="s">
        <v>811</v>
      </c>
      <c r="C57" s="585" t="s">
        <v>843</v>
      </c>
      <c r="D57" s="584" t="s">
        <v>638</v>
      </c>
      <c r="E57" s="597">
        <v>33.58</v>
      </c>
      <c r="F57" s="597">
        <v>2.42</v>
      </c>
      <c r="G57" s="587">
        <v>44.92</v>
      </c>
      <c r="H57" s="589">
        <v>1</v>
      </c>
    </row>
    <row r="58" spans="1:8" ht="15" customHeight="1" x14ac:dyDescent="0.25">
      <c r="A58" s="590" t="s">
        <v>859</v>
      </c>
      <c r="B58" s="591" t="s">
        <v>468</v>
      </c>
      <c r="C58" s="592" t="s">
        <v>711</v>
      </c>
      <c r="D58" s="591" t="s">
        <v>584</v>
      </c>
      <c r="E58" s="598">
        <v>10.42</v>
      </c>
      <c r="F58" s="598">
        <v>25.5</v>
      </c>
      <c r="G58" s="594">
        <v>40.5</v>
      </c>
      <c r="H58" s="595">
        <v>1</v>
      </c>
    </row>
    <row r="59" spans="1:8" ht="15" customHeight="1" x14ac:dyDescent="0.25">
      <c r="A59" s="583" t="s">
        <v>860</v>
      </c>
      <c r="B59" s="584" t="s">
        <v>588</v>
      </c>
      <c r="C59" s="585" t="s">
        <v>446</v>
      </c>
      <c r="D59" s="584" t="s">
        <v>395</v>
      </c>
      <c r="E59" s="597">
        <v>1</v>
      </c>
      <c r="F59" s="597">
        <v>9.9</v>
      </c>
      <c r="G59" s="587">
        <v>16.13</v>
      </c>
      <c r="H59" s="589">
        <v>1</v>
      </c>
    </row>
    <row r="60" spans="1:8" ht="15" customHeight="1" x14ac:dyDescent="0.25">
      <c r="A60" s="590" t="s">
        <v>861</v>
      </c>
      <c r="B60" s="591" t="s">
        <v>589</v>
      </c>
      <c r="C60" s="592" t="s">
        <v>713</v>
      </c>
      <c r="D60" s="591" t="s">
        <v>590</v>
      </c>
      <c r="E60" s="598">
        <v>1</v>
      </c>
      <c r="F60" s="598">
        <v>9.9</v>
      </c>
      <c r="G60" s="594">
        <v>16.13</v>
      </c>
      <c r="H60" s="595">
        <v>1</v>
      </c>
    </row>
    <row r="61" spans="1:8" ht="15" customHeight="1" x14ac:dyDescent="0.25">
      <c r="A61" s="583" t="s">
        <v>870</v>
      </c>
      <c r="B61" s="584" t="s">
        <v>591</v>
      </c>
      <c r="C61" s="585" t="s">
        <v>709</v>
      </c>
      <c r="D61" s="584" t="s">
        <v>581</v>
      </c>
      <c r="E61" s="597">
        <v>1</v>
      </c>
      <c r="F61" s="597">
        <v>9.9</v>
      </c>
      <c r="G61" s="587">
        <v>16.13</v>
      </c>
      <c r="H61" s="589">
        <v>1</v>
      </c>
    </row>
    <row r="62" spans="1:8" ht="15" customHeight="1" x14ac:dyDescent="0.25">
      <c r="A62" s="590" t="s">
        <v>871</v>
      </c>
      <c r="B62" s="591" t="s">
        <v>592</v>
      </c>
      <c r="C62" s="592" t="s">
        <v>448</v>
      </c>
      <c r="D62" s="591" t="s">
        <v>397</v>
      </c>
      <c r="E62" s="598">
        <v>1</v>
      </c>
      <c r="F62" s="598">
        <v>9.9</v>
      </c>
      <c r="G62" s="594">
        <v>16.13</v>
      </c>
      <c r="H62" s="595">
        <v>1</v>
      </c>
    </row>
    <row r="63" spans="1:8" ht="15" customHeight="1" x14ac:dyDescent="0.25">
      <c r="A63" s="583" t="s">
        <v>872</v>
      </c>
      <c r="B63" s="584" t="s">
        <v>593</v>
      </c>
      <c r="C63" s="585" t="s">
        <v>448</v>
      </c>
      <c r="D63" s="584" t="s">
        <v>397</v>
      </c>
      <c r="E63" s="597">
        <v>1</v>
      </c>
      <c r="F63" s="597">
        <v>9.9</v>
      </c>
      <c r="G63" s="587">
        <v>16.13</v>
      </c>
      <c r="H63" s="589">
        <v>1</v>
      </c>
    </row>
    <row r="64" spans="1:8" ht="15" customHeight="1" x14ac:dyDescent="0.25">
      <c r="A64" s="590" t="s">
        <v>873</v>
      </c>
      <c r="B64" s="591" t="s">
        <v>594</v>
      </c>
      <c r="C64" s="592" t="s">
        <v>714</v>
      </c>
      <c r="D64" s="591" t="s">
        <v>595</v>
      </c>
      <c r="E64" s="598">
        <v>1</v>
      </c>
      <c r="F64" s="598">
        <v>9.9</v>
      </c>
      <c r="G64" s="594">
        <v>16.13</v>
      </c>
      <c r="H64" s="595">
        <v>1</v>
      </c>
    </row>
    <row r="65" spans="1:8" ht="15" customHeight="1" x14ac:dyDescent="0.25">
      <c r="A65" s="583" t="s">
        <v>783</v>
      </c>
      <c r="B65" s="584" t="s">
        <v>596</v>
      </c>
      <c r="C65" s="585" t="s">
        <v>715</v>
      </c>
      <c r="D65" s="584" t="s">
        <v>394</v>
      </c>
      <c r="E65" s="597">
        <v>1</v>
      </c>
      <c r="F65" s="597">
        <v>9.9</v>
      </c>
      <c r="G65" s="587">
        <v>16.13</v>
      </c>
      <c r="H65" s="589">
        <v>1</v>
      </c>
    </row>
    <row r="66" spans="1:8" ht="15" customHeight="1" x14ac:dyDescent="0.25">
      <c r="A66" s="590" t="s">
        <v>874</v>
      </c>
      <c r="B66" s="591" t="s">
        <v>597</v>
      </c>
      <c r="C66" s="592" t="s">
        <v>716</v>
      </c>
      <c r="D66" s="591" t="s">
        <v>598</v>
      </c>
      <c r="E66" s="598">
        <v>1</v>
      </c>
      <c r="F66" s="598">
        <v>9.9</v>
      </c>
      <c r="G66" s="594">
        <v>16.13</v>
      </c>
      <c r="H66" s="595">
        <v>1</v>
      </c>
    </row>
    <row r="67" spans="1:8" ht="15" customHeight="1" x14ac:dyDescent="0.25">
      <c r="A67" s="583" t="s">
        <v>875</v>
      </c>
      <c r="B67" s="584" t="s">
        <v>599</v>
      </c>
      <c r="C67" s="585" t="s">
        <v>447</v>
      </c>
      <c r="D67" s="584" t="s">
        <v>396</v>
      </c>
      <c r="E67" s="597">
        <v>1</v>
      </c>
      <c r="F67" s="597">
        <v>9.9</v>
      </c>
      <c r="G67" s="587">
        <v>16.13</v>
      </c>
      <c r="H67" s="589">
        <v>1</v>
      </c>
    </row>
    <row r="68" spans="1:8" ht="15" customHeight="1" x14ac:dyDescent="0.25">
      <c r="A68" s="590" t="s">
        <v>876</v>
      </c>
      <c r="B68" s="591" t="s">
        <v>600</v>
      </c>
      <c r="C68" s="592" t="s">
        <v>717</v>
      </c>
      <c r="D68" s="591" t="s">
        <v>601</v>
      </c>
      <c r="E68" s="598">
        <v>1</v>
      </c>
      <c r="F68" s="598">
        <v>9.9</v>
      </c>
      <c r="G68" s="594">
        <v>16.13</v>
      </c>
      <c r="H68" s="595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88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77" t="s">
        <v>203</v>
      </c>
      <c r="C4" s="978"/>
      <c r="D4" s="49"/>
      <c r="F4" s="50"/>
      <c r="G4" s="979" t="s">
        <v>204</v>
      </c>
      <c r="H4" s="980"/>
      <c r="I4" s="43"/>
      <c r="J4" s="48"/>
      <c r="K4" s="981" t="s">
        <v>205</v>
      </c>
      <c r="L4" s="982"/>
      <c r="M4" s="51"/>
      <c r="N4" s="52"/>
      <c r="O4" s="52"/>
      <c r="P4" s="52"/>
      <c r="Q4" s="983" t="s">
        <v>206</v>
      </c>
      <c r="R4" s="982"/>
      <c r="S4" s="984"/>
      <c r="T4" s="985"/>
      <c r="U4" s="48"/>
    </row>
    <row r="5" spans="1:27" s="45" customFormat="1" ht="18.75" customHeight="1" thickBot="1" x14ac:dyDescent="0.3">
      <c r="A5" s="43"/>
      <c r="B5" s="998" t="s">
        <v>192</v>
      </c>
      <c r="C5" s="999"/>
      <c r="D5" s="53"/>
      <c r="F5" s="54"/>
      <c r="G5" s="1000" t="s">
        <v>207</v>
      </c>
      <c r="H5" s="1001"/>
      <c r="I5" s="43"/>
      <c r="J5" s="48"/>
      <c r="K5" s="981" t="s">
        <v>208</v>
      </c>
      <c r="L5" s="982"/>
      <c r="M5" s="52"/>
      <c r="N5" s="52"/>
      <c r="O5" s="52"/>
      <c r="P5" s="52"/>
      <c r="Q5" s="983" t="s">
        <v>209</v>
      </c>
      <c r="R5" s="982"/>
      <c r="S5" s="1002"/>
      <c r="T5" s="1003"/>
      <c r="U5" s="48"/>
      <c r="V5" s="55" t="s">
        <v>210</v>
      </c>
      <c r="W5" s="988" t="s">
        <v>211</v>
      </c>
      <c r="X5" s="988"/>
    </row>
    <row r="6" spans="1:27" s="45" customFormat="1" ht="10.5" customHeight="1" x14ac:dyDescent="0.25">
      <c r="A6" s="43"/>
      <c r="B6" s="989" t="s">
        <v>212</v>
      </c>
      <c r="C6" s="990"/>
      <c r="D6" s="991"/>
      <c r="F6" s="992"/>
      <c r="G6" s="994" t="s">
        <v>213</v>
      </c>
      <c r="H6" s="995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89"/>
      <c r="C7" s="990"/>
      <c r="D7" s="991"/>
      <c r="F7" s="993"/>
      <c r="G7" s="996"/>
      <c r="H7" s="997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98" t="s">
        <v>214</v>
      </c>
      <c r="C8" s="999"/>
      <c r="D8" s="53"/>
      <c r="F8" s="64"/>
      <c r="G8" s="986" t="s">
        <v>215</v>
      </c>
      <c r="H8" s="987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89" t="s">
        <v>226</v>
      </c>
      <c r="C9" s="990"/>
      <c r="D9" s="69"/>
      <c r="F9" s="140">
        <f>F4-F8</f>
        <v>0</v>
      </c>
      <c r="G9" s="70" t="s">
        <v>227</v>
      </c>
      <c r="H9" s="71"/>
      <c r="J9" s="1004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98" t="s">
        <v>232</v>
      </c>
      <c r="C10" s="999"/>
      <c r="D10" s="53"/>
      <c r="F10" s="140">
        <f>F5-F6</f>
        <v>0</v>
      </c>
      <c r="G10" s="70" t="s">
        <v>233</v>
      </c>
      <c r="H10" s="71"/>
      <c r="J10" s="1005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1007" t="s">
        <v>234</v>
      </c>
      <c r="C11" s="1008"/>
      <c r="D11" s="85">
        <v>1.2</v>
      </c>
      <c r="F11" s="86"/>
      <c r="G11" s="87"/>
      <c r="H11" s="87"/>
      <c r="J11" s="1005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1009" t="s">
        <v>236</v>
      </c>
      <c r="C12" s="1010"/>
      <c r="D12" s="94">
        <v>1</v>
      </c>
      <c r="F12" s="95"/>
      <c r="G12" s="95" t="s">
        <v>237</v>
      </c>
      <c r="H12" s="95"/>
      <c r="I12" s="95"/>
      <c r="J12" s="1005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1011" t="s">
        <v>239</v>
      </c>
      <c r="C13" s="1012"/>
      <c r="D13" s="96">
        <v>0.8</v>
      </c>
      <c r="F13" s="95"/>
      <c r="G13" s="95"/>
      <c r="H13" s="95"/>
      <c r="I13" s="95"/>
      <c r="J13" s="1005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1005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1013" t="s">
        <v>241</v>
      </c>
      <c r="C15" s="1014"/>
      <c r="D15" s="1014"/>
      <c r="E15" s="1014"/>
      <c r="F15" s="1014"/>
      <c r="G15" s="1015"/>
      <c r="H15" s="98"/>
      <c r="J15" s="1006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1016" t="s">
        <v>243</v>
      </c>
      <c r="C16" s="1017"/>
      <c r="D16" s="1017"/>
      <c r="E16" s="1017"/>
      <c r="F16" s="1017"/>
      <c r="G16" s="1018"/>
      <c r="H16" s="98"/>
      <c r="I16" s="105"/>
      <c r="K16" s="983" t="s">
        <v>244</v>
      </c>
      <c r="L16" s="982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1019" t="s">
        <v>245</v>
      </c>
      <c r="C17" s="1020"/>
      <c r="D17" s="1020"/>
      <c r="E17" s="1020"/>
      <c r="F17" s="1020"/>
      <c r="G17" s="1021"/>
      <c r="H17" s="98"/>
      <c r="I17" s="105"/>
      <c r="U17" s="48"/>
      <c r="Y17" s="78"/>
    </row>
    <row r="18" spans="1:25" s="45" customFormat="1" ht="18.75" customHeight="1" x14ac:dyDescent="0.25">
      <c r="A18" s="43"/>
      <c r="B18" s="1022"/>
      <c r="C18" s="1023"/>
      <c r="D18" s="1023"/>
      <c r="E18" s="1023"/>
      <c r="F18" s="1023"/>
      <c r="G18" s="1024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1025" t="s">
        <v>246</v>
      </c>
      <c r="C19" s="1026"/>
      <c r="D19" s="1026"/>
      <c r="E19" s="1026"/>
      <c r="F19" s="1026"/>
      <c r="G19" s="1027"/>
      <c r="H19" s="98"/>
      <c r="U19" s="48"/>
      <c r="Y19" s="78"/>
    </row>
    <row r="20" spans="1:25" s="45" customFormat="1" ht="18.75" customHeight="1" thickBot="1" x14ac:dyDescent="0.3">
      <c r="A20" s="43"/>
      <c r="B20" s="1028"/>
      <c r="C20" s="1029"/>
      <c r="D20" s="1029"/>
      <c r="E20" s="1029"/>
      <c r="F20" s="1029"/>
      <c r="G20" s="1030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1019" t="s">
        <v>247</v>
      </c>
      <c r="C21" s="1020"/>
      <c r="D21" s="1020"/>
      <c r="E21" s="1020"/>
      <c r="F21" s="1020"/>
      <c r="G21" s="1021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1031"/>
      <c r="C22" s="1032"/>
      <c r="D22" s="1032"/>
      <c r="E22" s="1032"/>
      <c r="F22" s="1032"/>
      <c r="G22" s="1033"/>
      <c r="H22" s="98"/>
      <c r="J22" s="1034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1035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1037" t="s">
        <v>249</v>
      </c>
      <c r="E24" s="1037"/>
      <c r="F24" s="1038" t="s">
        <v>250</v>
      </c>
      <c r="G24" s="1039"/>
      <c r="H24" s="109"/>
      <c r="J24" s="1035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1035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1035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1035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1036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83" t="s">
        <v>244</v>
      </c>
      <c r="L29" s="982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4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4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4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4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4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4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4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4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4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4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4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4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4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4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4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4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4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4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4">
        <v>46224</v>
      </c>
      <c r="C2">
        <v>7070</v>
      </c>
      <c r="D2">
        <v>1</v>
      </c>
    </row>
    <row r="3" spans="1:4" x14ac:dyDescent="0.3">
      <c r="A3">
        <v>20803</v>
      </c>
      <c r="B3" s="324">
        <v>46225</v>
      </c>
      <c r="C3">
        <v>26645</v>
      </c>
      <c r="D3">
        <v>1</v>
      </c>
    </row>
    <row r="4" spans="1:4" x14ac:dyDescent="0.3">
      <c r="A4">
        <v>20803</v>
      </c>
      <c r="B4" s="324">
        <v>46226</v>
      </c>
      <c r="C4">
        <v>8435</v>
      </c>
      <c r="D4">
        <v>1</v>
      </c>
    </row>
    <row r="5" spans="1:4" x14ac:dyDescent="0.3">
      <c r="A5">
        <v>20803</v>
      </c>
      <c r="B5" s="324">
        <v>46227</v>
      </c>
      <c r="C5">
        <v>28525</v>
      </c>
      <c r="D5">
        <v>1</v>
      </c>
    </row>
    <row r="6" spans="1:4" x14ac:dyDescent="0.3">
      <c r="A6">
        <v>20803</v>
      </c>
      <c r="B6" s="324">
        <v>46228</v>
      </c>
      <c r="C6">
        <v>10375</v>
      </c>
      <c r="D6">
        <v>1</v>
      </c>
    </row>
    <row r="7" spans="1:4" x14ac:dyDescent="0.3">
      <c r="A7">
        <v>20803</v>
      </c>
      <c r="B7" s="324">
        <v>46229</v>
      </c>
      <c r="C7">
        <v>10475</v>
      </c>
      <c r="D7">
        <v>1</v>
      </c>
    </row>
    <row r="8" spans="1:4" x14ac:dyDescent="0.3">
      <c r="A8">
        <v>20803</v>
      </c>
      <c r="B8" s="324">
        <v>46230</v>
      </c>
      <c r="C8">
        <v>10175</v>
      </c>
      <c r="D8">
        <v>1</v>
      </c>
    </row>
    <row r="9" spans="1:4" x14ac:dyDescent="0.3">
      <c r="A9">
        <v>20803</v>
      </c>
      <c r="B9" s="324">
        <v>46231</v>
      </c>
      <c r="C9">
        <v>33200</v>
      </c>
      <c r="D9">
        <v>1</v>
      </c>
    </row>
    <row r="10" spans="1:4" x14ac:dyDescent="0.3">
      <c r="A10">
        <v>20803</v>
      </c>
      <c r="B10" s="324">
        <v>46232</v>
      </c>
      <c r="C10">
        <v>10500</v>
      </c>
      <c r="D10">
        <v>1</v>
      </c>
    </row>
    <row r="11" spans="1:4" x14ac:dyDescent="0.3">
      <c r="A11">
        <v>20803</v>
      </c>
      <c r="B11" s="324">
        <v>46233</v>
      </c>
      <c r="C11">
        <v>32550</v>
      </c>
      <c r="D11">
        <v>1</v>
      </c>
    </row>
    <row r="12" spans="1:4" x14ac:dyDescent="0.3">
      <c r="A12">
        <v>20803</v>
      </c>
      <c r="B12" s="324">
        <v>46234</v>
      </c>
      <c r="C12">
        <v>10500</v>
      </c>
      <c r="D12">
        <v>1</v>
      </c>
    </row>
    <row r="13" spans="1:4" x14ac:dyDescent="0.3">
      <c r="A13">
        <v>20803</v>
      </c>
      <c r="B13" s="324">
        <v>46235</v>
      </c>
      <c r="C13">
        <v>8750</v>
      </c>
      <c r="D13">
        <v>1</v>
      </c>
    </row>
    <row r="14" spans="1:4" x14ac:dyDescent="0.3">
      <c r="A14">
        <v>20803</v>
      </c>
      <c r="B14" s="324">
        <v>46236</v>
      </c>
      <c r="C14">
        <v>24250</v>
      </c>
      <c r="D14">
        <v>1</v>
      </c>
    </row>
    <row r="15" spans="1:4" x14ac:dyDescent="0.3">
      <c r="A15">
        <v>20803</v>
      </c>
      <c r="B15" s="324">
        <v>46237</v>
      </c>
      <c r="C15">
        <v>9325</v>
      </c>
      <c r="D15">
        <v>1</v>
      </c>
    </row>
    <row r="16" spans="1:4" x14ac:dyDescent="0.3">
      <c r="A16">
        <v>20803</v>
      </c>
      <c r="B16" s="324">
        <v>46238</v>
      </c>
      <c r="C16">
        <v>9300</v>
      </c>
      <c r="D16">
        <v>1</v>
      </c>
    </row>
    <row r="17" spans="1:4" x14ac:dyDescent="0.3">
      <c r="A17">
        <v>20803</v>
      </c>
      <c r="B17" s="324">
        <v>46239</v>
      </c>
      <c r="C17">
        <v>9325</v>
      </c>
      <c r="D17">
        <v>1</v>
      </c>
    </row>
    <row r="18" spans="1:4" x14ac:dyDescent="0.3">
      <c r="A18">
        <v>20803</v>
      </c>
      <c r="B18" s="324">
        <v>46240</v>
      </c>
      <c r="C18">
        <v>9000</v>
      </c>
      <c r="D18">
        <v>1</v>
      </c>
    </row>
    <row r="19" spans="1:4" x14ac:dyDescent="0.3">
      <c r="A19">
        <v>20803</v>
      </c>
      <c r="B19" s="324">
        <v>46241</v>
      </c>
      <c r="C19">
        <v>23937.5</v>
      </c>
      <c r="D19">
        <v>1</v>
      </c>
    </row>
    <row r="20" spans="1:4" x14ac:dyDescent="0.3">
      <c r="A20">
        <v>20803</v>
      </c>
      <c r="B20" s="324">
        <v>46242</v>
      </c>
      <c r="C20">
        <v>9262.5</v>
      </c>
      <c r="D20">
        <v>1</v>
      </c>
    </row>
    <row r="21" spans="1:4" x14ac:dyDescent="0.3">
      <c r="A21">
        <v>20803</v>
      </c>
      <c r="B21" s="324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1829</v>
      </c>
      <c r="B1">
        <v>3</v>
      </c>
      <c r="C1">
        <v>3</v>
      </c>
      <c r="D1" t="s">
        <v>1830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1831</v>
      </c>
      <c r="B3" t="s">
        <v>1832</v>
      </c>
      <c r="C3" t="s">
        <v>1833</v>
      </c>
      <c r="D3" t="s">
        <v>1834</v>
      </c>
      <c r="E3" t="s">
        <v>1835</v>
      </c>
      <c r="F3" t="s">
        <v>1836</v>
      </c>
      <c r="G3" t="s">
        <v>1837</v>
      </c>
      <c r="H3" t="s">
        <v>1838</v>
      </c>
      <c r="I3" t="s">
        <v>1839</v>
      </c>
      <c r="J3" t="s">
        <v>1840</v>
      </c>
      <c r="K3" t="s">
        <v>1841</v>
      </c>
      <c r="L3" t="s">
        <v>1842</v>
      </c>
      <c r="M3" t="s">
        <v>1843</v>
      </c>
      <c r="N3" t="s">
        <v>1844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tabSelected="1" workbookViewId="0">
      <selection activeCell="E16" sqref="E16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37"/>
      <c r="B1" s="638" t="s">
        <v>202</v>
      </c>
      <c r="C1" s="638" t="s">
        <v>1845</v>
      </c>
      <c r="D1" s="638" t="s">
        <v>1846</v>
      </c>
      <c r="E1" s="638" t="s">
        <v>180</v>
      </c>
      <c r="F1" s="639"/>
      <c r="G1" s="639"/>
      <c r="H1" s="639"/>
      <c r="M1" s="659" t="s">
        <v>1848</v>
      </c>
      <c r="N1" s="659"/>
      <c r="O1" s="659"/>
      <c r="P1" s="659"/>
      <c r="S1" s="655" t="s">
        <v>1851</v>
      </c>
      <c r="T1" s="636">
        <v>1120</v>
      </c>
      <c r="U1" s="640" t="s">
        <v>1853</v>
      </c>
      <c r="V1" s="641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42" t="s">
        <v>1847</v>
      </c>
      <c r="B2" s="622">
        <v>2989.7</v>
      </c>
      <c r="C2" s="622">
        <v>41.26</v>
      </c>
      <c r="D2" s="622">
        <v>41.97</v>
      </c>
      <c r="E2" s="622">
        <v>2965.5478130760489</v>
      </c>
      <c r="F2" s="639"/>
      <c r="G2" s="639"/>
      <c r="H2" s="639"/>
      <c r="M2" s="656" t="s">
        <v>1849</v>
      </c>
      <c r="N2" s="657">
        <v>2.25</v>
      </c>
      <c r="O2" s="656" t="s">
        <v>1850</v>
      </c>
      <c r="P2" s="657">
        <v>35</v>
      </c>
      <c r="S2" s="655" t="s">
        <v>1852</v>
      </c>
      <c r="T2" s="636">
        <v>26.52</v>
      </c>
      <c r="U2" s="640" t="s">
        <v>1854</v>
      </c>
      <c r="V2" s="641" t="str">
        <f>IFERROR(ROUND(ABS(MOD(T3-ContDI_Data!U4+180,360)-180)/ContDI_Data!U1*30,2),"")</f>
        <v/>
      </c>
    </row>
    <row r="3" spans="1:23" x14ac:dyDescent="0.3">
      <c r="F3" s="639"/>
      <c r="G3" s="639"/>
      <c r="H3" s="639"/>
      <c r="M3" s="643" t="str">
        <f t="shared" ref="M3:R3" si="0">IFERROR(AVERAGE(M9:M44),"")</f>
        <v/>
      </c>
      <c r="N3" s="643" t="str">
        <f t="shared" si="0"/>
        <v/>
      </c>
      <c r="O3" s="643" t="str">
        <f t="shared" si="0"/>
        <v/>
      </c>
      <c r="P3" s="643" t="str">
        <f t="shared" si="0"/>
        <v/>
      </c>
      <c r="Q3" s="643" t="str">
        <f t="shared" si="0"/>
        <v/>
      </c>
      <c r="R3" s="643" t="str">
        <f t="shared" si="0"/>
        <v/>
      </c>
      <c r="S3" s="655" t="s">
        <v>1937</v>
      </c>
      <c r="T3" s="636" t="str">
        <f t="shared" ref="T3" si="1">IFERROR(AVERAGE(T9:T44),"")</f>
        <v/>
      </c>
      <c r="U3" s="640" t="s">
        <v>1855</v>
      </c>
      <c r="V3" s="641" t="str">
        <f>IFERROR(ROUND(ProjDoglegDeg(ContDI_Data!T4,ContDI_Data!U4,T2,T3)/ContDI_Data!U1*30,2),"")</f>
        <v/>
      </c>
    </row>
    <row r="4" spans="1:23" x14ac:dyDescent="0.3">
      <c r="A4" s="644"/>
      <c r="F4" s="639"/>
      <c r="G4" s="639"/>
      <c r="H4" s="639"/>
      <c r="I4" s="647"/>
      <c r="J4" s="660" t="s">
        <v>1932</v>
      </c>
      <c r="K4" s="661"/>
      <c r="L4" s="647"/>
      <c r="M4" s="662" t="s">
        <v>1858</v>
      </c>
      <c r="N4" s="663"/>
      <c r="O4" s="664" t="s">
        <v>1859</v>
      </c>
      <c r="P4" s="665"/>
      <c r="Q4" s="665"/>
      <c r="R4" s="666"/>
      <c r="S4" s="655" t="s">
        <v>1938</v>
      </c>
      <c r="T4" s="636"/>
      <c r="U4" s="640" t="s">
        <v>1856</v>
      </c>
      <c r="V4" s="641" t="str">
        <f>IFERROR(ProjTfToTarget(ContDI_Data!T4,ContDI_Data!U4,T2,T3,5),"")</f>
        <v/>
      </c>
    </row>
    <row r="5" spans="1:23" x14ac:dyDescent="0.3">
      <c r="B5" s="658" t="s">
        <v>1857</v>
      </c>
      <c r="C5" s="658"/>
      <c r="D5" s="658"/>
      <c r="E5" s="658"/>
      <c r="F5" s="658"/>
      <c r="G5" s="658"/>
      <c r="H5" s="658"/>
      <c r="I5" s="648" t="s">
        <v>1861</v>
      </c>
      <c r="J5" s="648" t="s">
        <v>1933</v>
      </c>
      <c r="K5" s="648" t="s">
        <v>1933</v>
      </c>
      <c r="L5" s="648" t="s">
        <v>1861</v>
      </c>
      <c r="M5" s="650" t="s">
        <v>1860</v>
      </c>
      <c r="N5" s="650" t="s">
        <v>1860</v>
      </c>
      <c r="O5" s="649" t="s">
        <v>1860</v>
      </c>
      <c r="P5" s="649" t="s">
        <v>1860</v>
      </c>
      <c r="Q5" s="649" t="s">
        <v>1861</v>
      </c>
      <c r="R5" s="649" t="s">
        <v>1861</v>
      </c>
      <c r="S5" s="658" t="s">
        <v>1862</v>
      </c>
      <c r="T5" s="658"/>
      <c r="U5" s="658"/>
      <c r="V5" s="658"/>
      <c r="W5" s="658"/>
    </row>
    <row r="6" spans="1:23" x14ac:dyDescent="0.3">
      <c r="B6" s="640" t="s">
        <v>176</v>
      </c>
      <c r="C6" s="640" t="s">
        <v>1863</v>
      </c>
      <c r="D6" s="640" t="s">
        <v>1845</v>
      </c>
      <c r="E6" s="640" t="s">
        <v>1864</v>
      </c>
      <c r="F6" s="640" t="s">
        <v>1865</v>
      </c>
      <c r="G6" s="640" t="s">
        <v>1849</v>
      </c>
      <c r="H6" s="640" t="s">
        <v>1866</v>
      </c>
      <c r="I6" s="651" t="s">
        <v>1867</v>
      </c>
      <c r="J6" s="651" t="s">
        <v>1934</v>
      </c>
      <c r="K6" s="651" t="s">
        <v>1935</v>
      </c>
      <c r="L6" s="651" t="s">
        <v>1868</v>
      </c>
      <c r="M6" s="653" t="s">
        <v>1869</v>
      </c>
      <c r="N6" s="653" t="s">
        <v>1870</v>
      </c>
      <c r="O6" s="651" t="s">
        <v>1869</v>
      </c>
      <c r="P6" s="651" t="s">
        <v>1870</v>
      </c>
      <c r="Q6" s="651" t="s">
        <v>1869</v>
      </c>
      <c r="R6" s="651" t="s">
        <v>1870</v>
      </c>
      <c r="S6" s="640" t="s">
        <v>1871</v>
      </c>
      <c r="T6" s="640" t="s">
        <v>1872</v>
      </c>
      <c r="U6" s="640" t="s">
        <v>1873</v>
      </c>
      <c r="V6" s="640" t="s">
        <v>1874</v>
      </c>
      <c r="W6" s="640" t="s">
        <v>1875</v>
      </c>
    </row>
    <row r="7" spans="1:23" x14ac:dyDescent="0.3">
      <c r="B7" s="645" t="s">
        <v>1876</v>
      </c>
      <c r="C7" s="645" t="s">
        <v>1876</v>
      </c>
      <c r="D7" s="645" t="s">
        <v>1878</v>
      </c>
      <c r="E7" s="645" t="s">
        <v>1878</v>
      </c>
      <c r="F7" s="645" t="s">
        <v>1876</v>
      </c>
      <c r="G7" s="645" t="s">
        <v>1878</v>
      </c>
      <c r="H7" s="645" t="s">
        <v>1878</v>
      </c>
      <c r="I7" s="652" t="s">
        <v>1861</v>
      </c>
      <c r="J7" s="652" t="s">
        <v>1936</v>
      </c>
      <c r="K7" s="652" t="s">
        <v>1879</v>
      </c>
      <c r="L7" s="652" t="s">
        <v>1861</v>
      </c>
      <c r="M7" s="654" t="s">
        <v>1879</v>
      </c>
      <c r="N7" s="654" t="s">
        <v>1879</v>
      </c>
      <c r="O7" s="652" t="s">
        <v>1879</v>
      </c>
      <c r="P7" s="652" t="s">
        <v>1879</v>
      </c>
      <c r="Q7" s="652" t="s">
        <v>1879</v>
      </c>
      <c r="R7" s="652" t="s">
        <v>1879</v>
      </c>
      <c r="S7" s="645" t="s">
        <v>1876</v>
      </c>
      <c r="T7" s="645" t="s">
        <v>1878</v>
      </c>
      <c r="U7" s="645" t="s">
        <v>1878</v>
      </c>
      <c r="V7" s="645" t="s">
        <v>1876</v>
      </c>
      <c r="W7" s="645" t="s">
        <v>1877</v>
      </c>
    </row>
    <row r="8" spans="1:23" x14ac:dyDescent="0.3">
      <c r="B8" s="621">
        <v>955</v>
      </c>
      <c r="C8" s="646">
        <f t="shared" ref="C8:C44" si="2">IF(ISNUMBER(B8),B8-$P$2,"")</f>
        <v>920</v>
      </c>
      <c r="D8" s="621">
        <v>13.85</v>
      </c>
      <c r="E8" s="621">
        <v>251.85</v>
      </c>
      <c r="F8" s="646">
        <f t="shared" ref="F8:F44" si="3">IF(ISNUMBER(B8),B8-$N$2,"")</f>
        <v>952.75</v>
      </c>
      <c r="G8" s="621">
        <v>13.75</v>
      </c>
      <c r="H8" s="621">
        <v>251.85</v>
      </c>
      <c r="I8" s="646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46">
        <f>IF(AND(ISNUMBER(D8),ISNUMBER(E8),ISNUMBER(G8),ISNUMBER(H8),ISNUMBER($P$2),ISNUMBER($N$2),$P$2&lt;&gt;$N$2),ProjDoglegDeg(D8,E8,G8,H8)/ABS($P$2-$N$2)*30,"")</f>
        <v>9.1603053431950673E-2</v>
      </c>
      <c r="K8" s="646">
        <f t="shared" ref="K8:K44" si="5">IF(AND(ISNUMBER(D8),ISNUMBER(G8),ISNUMBER($P$2),ISNUMBER($N$2),$P$2&lt;&gt;$N$2),(G8-D8)/($P$2-$N$2)*30,"")</f>
        <v>-9.1603053435114185E-2</v>
      </c>
      <c r="L8" s="646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46"/>
      <c r="N8" s="646"/>
      <c r="O8" s="646"/>
      <c r="P8" s="646"/>
      <c r="Q8" s="646" t="str">
        <f t="shared" ref="Q8:Q44" si="7">IF(AND(ISNUMBER($B$2),ISNUMBER(D8),ISNUMBER(C8),C8&gt;$B$2),(D8-$C$2)/(C8-$B$2)*30,"")</f>
        <v/>
      </c>
      <c r="R8" s="646" t="str">
        <f t="shared" ref="R8:R44" si="8">IF(AND(ISNUMBER($B$2),ISNUMBER(E8),ISNUMBER(C8),C8&gt;$B$2),ABS(MOD(E8-$D$2+180,360)-180)/(C8-$B$2)*30,"")</f>
        <v/>
      </c>
      <c r="S8" s="646">
        <f t="shared" ref="S8:S44" si="9">IF(ISNUMBER(B8),B8,"")</f>
        <v>955</v>
      </c>
      <c r="T8" s="646">
        <f t="shared" ref="T8:T44" si="10">IF(ISNUMBER(G8),IF(ISNUMBER(K8),G8+(K8/30)*$N$2,G8),IF(NOT(ISNUMBER(D8)),"",IF(ISNUMBER(Q8),(Q8/30)*P$2+$D8,$D8)))</f>
        <v>13.743129770992367</v>
      </c>
      <c r="U8" s="646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46">
        <f t="shared" ref="V8:V44" si="12">IF(AND(ISNUMBER(D8),ISNUMBER($S8),ISNUMBER($T8),ISNUMBER(B$2),ISNUMBER(E$2)),(($S8-B$2)*COS((RADIANS($T8)+RADIANS($D8))/2))+E$2,"")</f>
        <v>989.55179895119954</v>
      </c>
      <c r="W8" s="621"/>
    </row>
    <row r="9" spans="1:23" x14ac:dyDescent="0.3">
      <c r="B9" s="621"/>
      <c r="C9" s="646" t="str">
        <f t="shared" si="2"/>
        <v/>
      </c>
      <c r="D9" s="621"/>
      <c r="E9" s="621"/>
      <c r="F9" s="646" t="str">
        <f t="shared" si="3"/>
        <v/>
      </c>
      <c r="G9" s="621"/>
      <c r="H9" s="621"/>
      <c r="I9" s="646" t="str">
        <f t="shared" si="4"/>
        <v/>
      </c>
      <c r="J9" s="646" t="str">
        <f>IF(AND(ISNUMBER(D9),ISNUMBER(E9),ISNUMBER(G9),ISNUMBER(H9),ISNUMBER($P$2),ISNUMBER($N$2),$P$2&lt;&gt;$N$2),ProjDoglegDeg(D9,E9,G9,H9)/ABS($P$2-$N$2)*30,"")</f>
        <v/>
      </c>
      <c r="K9" s="646" t="str">
        <f t="shared" si="5"/>
        <v/>
      </c>
      <c r="L9" s="646" t="str">
        <f t="shared" si="6"/>
        <v/>
      </c>
      <c r="M9" s="646" t="str">
        <f t="shared" ref="M9:M44" si="13">IF(AND(ISNUMBER(G9),ISNUMBER(G8),ISNUMBER(F9),ISNUMBER(F8),F9&lt;&gt;F8),(G9-G8)/(F9-F8)*30,"")</f>
        <v/>
      </c>
      <c r="N9" s="646" t="str">
        <f t="shared" ref="N9:N44" si="14">IF(AND(ISNUMBER(H9),ISNUMBER(H8),ISNUMBER(F9),ISNUMBER(F8),F9&lt;&gt;F8),(MOD(H9-H8+180,360)-180)/(F9-F8)*30,"")</f>
        <v/>
      </c>
      <c r="O9" s="646" t="str">
        <f t="shared" ref="O9:O44" si="15">IF(AND(ISNUMBER(D9),ISNUMBER(D8),ISNUMBER(C9),ISNUMBER(C8),C9&lt;&gt;C8),(D9-D8)/(C9-C8)*30,"")</f>
        <v/>
      </c>
      <c r="P9" s="646" t="str">
        <f t="shared" ref="P9:P44" si="16">IF(AND(ISNUMBER(E9),ISNUMBER(E8),ISNUMBER(C9),ISNUMBER(C8),C9&lt;&gt;C8),(MOD(E9-E8+180,360)-180)/(C9-C8)*30,"")</f>
        <v/>
      </c>
      <c r="Q9" s="646" t="str">
        <f t="shared" si="7"/>
        <v/>
      </c>
      <c r="R9" s="646" t="str">
        <f t="shared" si="8"/>
        <v/>
      </c>
      <c r="S9" s="646" t="str">
        <f t="shared" si="9"/>
        <v/>
      </c>
      <c r="T9" s="646" t="str">
        <f t="shared" si="10"/>
        <v/>
      </c>
      <c r="U9" s="646" t="str">
        <f t="shared" si="11"/>
        <v/>
      </c>
      <c r="V9" s="646" t="str">
        <f t="shared" si="12"/>
        <v/>
      </c>
      <c r="W9" s="621"/>
    </row>
    <row r="10" spans="1:23" x14ac:dyDescent="0.3">
      <c r="B10" s="621"/>
      <c r="C10" s="646" t="str">
        <f t="shared" si="2"/>
        <v/>
      </c>
      <c r="D10" s="621"/>
      <c r="E10" s="621"/>
      <c r="F10" s="646" t="str">
        <f t="shared" si="3"/>
        <v/>
      </c>
      <c r="G10" s="621"/>
      <c r="H10" s="621"/>
      <c r="I10" s="646" t="str">
        <f t="shared" si="4"/>
        <v/>
      </c>
      <c r="J10" s="646" t="str">
        <f>IF(AND(ISNUMBER(D10),ISNUMBER(E10),ISNUMBER(G10),ISNUMBER(H10),ISNUMBER($P$2),ISNUMBER($N$2),$P$2&lt;&gt;$N$2),ProjDoglegDeg(D10,E10,G10,H10)/ABS($P$2-$N$2)*30,"")</f>
        <v/>
      </c>
      <c r="K10" s="646" t="str">
        <f t="shared" si="5"/>
        <v/>
      </c>
      <c r="L10" s="646" t="str">
        <f t="shared" si="6"/>
        <v/>
      </c>
      <c r="M10" s="646" t="str">
        <f t="shared" si="13"/>
        <v/>
      </c>
      <c r="N10" s="646" t="str">
        <f t="shared" si="14"/>
        <v/>
      </c>
      <c r="O10" s="646" t="str">
        <f t="shared" si="15"/>
        <v/>
      </c>
      <c r="P10" s="646" t="str">
        <f t="shared" si="16"/>
        <v/>
      </c>
      <c r="Q10" s="646" t="str">
        <f t="shared" si="7"/>
        <v/>
      </c>
      <c r="R10" s="646" t="str">
        <f t="shared" si="8"/>
        <v/>
      </c>
      <c r="S10" s="646" t="str">
        <f t="shared" si="9"/>
        <v/>
      </c>
      <c r="T10" s="646" t="str">
        <f t="shared" si="10"/>
        <v/>
      </c>
      <c r="U10" s="646" t="str">
        <f t="shared" si="11"/>
        <v/>
      </c>
      <c r="V10" s="646" t="str">
        <f t="shared" si="12"/>
        <v/>
      </c>
      <c r="W10" s="621"/>
    </row>
    <row r="11" spans="1:23" x14ac:dyDescent="0.3">
      <c r="B11" s="621"/>
      <c r="C11" s="646" t="str">
        <f t="shared" si="2"/>
        <v/>
      </c>
      <c r="D11" s="621"/>
      <c r="E11" s="621"/>
      <c r="F11" s="646" t="str">
        <f t="shared" si="3"/>
        <v/>
      </c>
      <c r="G11" s="621"/>
      <c r="H11" s="621"/>
      <c r="I11" s="646" t="str">
        <f t="shared" si="4"/>
        <v/>
      </c>
      <c r="J11" s="646" t="str">
        <f>IF(AND(ISNUMBER(D11),ISNUMBER(E11),ISNUMBER(G11),ISNUMBER(H11),ISNUMBER($P$2),ISNUMBER($N$2),$P$2&lt;&gt;$N$2),ProjDoglegDeg(D11,E11,G11,H11)/ABS($P$2-$N$2)*30,"")</f>
        <v/>
      </c>
      <c r="K11" s="646" t="str">
        <f t="shared" si="5"/>
        <v/>
      </c>
      <c r="L11" s="646" t="str">
        <f t="shared" si="6"/>
        <v/>
      </c>
      <c r="M11" s="646" t="str">
        <f t="shared" si="13"/>
        <v/>
      </c>
      <c r="N11" s="646" t="str">
        <f t="shared" si="14"/>
        <v/>
      </c>
      <c r="O11" s="646" t="str">
        <f t="shared" si="15"/>
        <v/>
      </c>
      <c r="P11" s="646" t="str">
        <f t="shared" si="16"/>
        <v/>
      </c>
      <c r="Q11" s="646" t="str">
        <f t="shared" si="7"/>
        <v/>
      </c>
      <c r="R11" s="646" t="str">
        <f t="shared" si="8"/>
        <v/>
      </c>
      <c r="S11" s="646" t="str">
        <f t="shared" si="9"/>
        <v/>
      </c>
      <c r="T11" s="646" t="str">
        <f t="shared" si="10"/>
        <v/>
      </c>
      <c r="U11" s="646" t="str">
        <f t="shared" si="11"/>
        <v/>
      </c>
      <c r="V11" s="646" t="str">
        <f t="shared" si="12"/>
        <v/>
      </c>
      <c r="W11" s="621"/>
    </row>
    <row r="12" spans="1:23" x14ac:dyDescent="0.3">
      <c r="B12" s="621"/>
      <c r="C12" s="646" t="str">
        <f t="shared" si="2"/>
        <v/>
      </c>
      <c r="D12" s="621"/>
      <c r="E12" s="621"/>
      <c r="F12" s="646" t="str">
        <f t="shared" si="3"/>
        <v/>
      </c>
      <c r="G12" s="621"/>
      <c r="H12" s="621"/>
      <c r="I12" s="646" t="str">
        <f t="shared" si="4"/>
        <v/>
      </c>
      <c r="J12" s="646" t="str">
        <f>IF(AND(ISNUMBER(D12),ISNUMBER(E12),ISNUMBER(G12),ISNUMBER(H12),ISNUMBER($P$2),ISNUMBER($N$2),$P$2&lt;&gt;$N$2),ProjDoglegDeg(D12,E12,G12,H12)/ABS($P$2-$N$2)*30,"")</f>
        <v/>
      </c>
      <c r="K12" s="646" t="str">
        <f t="shared" si="5"/>
        <v/>
      </c>
      <c r="L12" s="646" t="str">
        <f t="shared" si="6"/>
        <v/>
      </c>
      <c r="M12" s="646" t="str">
        <f t="shared" si="13"/>
        <v/>
      </c>
      <c r="N12" s="646" t="str">
        <f t="shared" si="14"/>
        <v/>
      </c>
      <c r="O12" s="646" t="str">
        <f t="shared" si="15"/>
        <v/>
      </c>
      <c r="P12" s="646" t="str">
        <f t="shared" si="16"/>
        <v/>
      </c>
      <c r="Q12" s="646" t="str">
        <f t="shared" si="7"/>
        <v/>
      </c>
      <c r="R12" s="646" t="str">
        <f t="shared" si="8"/>
        <v/>
      </c>
      <c r="S12" s="646" t="str">
        <f t="shared" si="9"/>
        <v/>
      </c>
      <c r="T12" s="646" t="str">
        <f t="shared" si="10"/>
        <v/>
      </c>
      <c r="U12" s="646" t="str">
        <f t="shared" si="11"/>
        <v/>
      </c>
      <c r="V12" s="646" t="str">
        <f t="shared" si="12"/>
        <v/>
      </c>
      <c r="W12" s="621"/>
    </row>
    <row r="13" spans="1:23" x14ac:dyDescent="0.3">
      <c r="B13" s="621"/>
      <c r="C13" s="646" t="str">
        <f t="shared" si="2"/>
        <v/>
      </c>
      <c r="D13" s="621"/>
      <c r="E13" s="621"/>
      <c r="F13" s="646" t="str">
        <f t="shared" si="3"/>
        <v/>
      </c>
      <c r="G13" s="621"/>
      <c r="H13" s="621"/>
      <c r="I13" s="646" t="str">
        <f t="shared" si="4"/>
        <v/>
      </c>
      <c r="J13" s="646" t="str">
        <f>IF(AND(ISNUMBER(D13),ISNUMBER(E13),ISNUMBER(G13),ISNUMBER(H13),ISNUMBER($P$2),ISNUMBER($N$2),$P$2&lt;&gt;$N$2),ProjDoglegDeg(D13,E13,G13,H13)/ABS($P$2-$N$2)*30,"")</f>
        <v/>
      </c>
      <c r="K13" s="646" t="str">
        <f t="shared" si="5"/>
        <v/>
      </c>
      <c r="L13" s="646" t="str">
        <f t="shared" si="6"/>
        <v/>
      </c>
      <c r="M13" s="646" t="str">
        <f t="shared" si="13"/>
        <v/>
      </c>
      <c r="N13" s="646" t="str">
        <f t="shared" si="14"/>
        <v/>
      </c>
      <c r="O13" s="646" t="str">
        <f t="shared" si="15"/>
        <v/>
      </c>
      <c r="P13" s="646" t="str">
        <f t="shared" si="16"/>
        <v/>
      </c>
      <c r="Q13" s="646" t="str">
        <f t="shared" si="7"/>
        <v/>
      </c>
      <c r="R13" s="646" t="str">
        <f t="shared" si="8"/>
        <v/>
      </c>
      <c r="S13" s="646" t="str">
        <f t="shared" si="9"/>
        <v/>
      </c>
      <c r="T13" s="646" t="str">
        <f t="shared" si="10"/>
        <v/>
      </c>
      <c r="U13" s="646" t="str">
        <f t="shared" si="11"/>
        <v/>
      </c>
      <c r="V13" s="646" t="str">
        <f t="shared" si="12"/>
        <v/>
      </c>
      <c r="W13" s="621"/>
    </row>
    <row r="14" spans="1:23" x14ac:dyDescent="0.3">
      <c r="B14" s="621"/>
      <c r="C14" s="646" t="str">
        <f t="shared" si="2"/>
        <v/>
      </c>
      <c r="D14" s="621"/>
      <c r="E14" s="621"/>
      <c r="F14" s="646" t="str">
        <f t="shared" si="3"/>
        <v/>
      </c>
      <c r="G14" s="621"/>
      <c r="H14" s="621"/>
      <c r="I14" s="646" t="str">
        <f t="shared" si="4"/>
        <v/>
      </c>
      <c r="J14" s="646" t="str">
        <f>IF(AND(ISNUMBER(D14),ISNUMBER(E14),ISNUMBER(G14),ISNUMBER(H14),ISNUMBER($P$2),ISNUMBER($N$2),$P$2&lt;&gt;$N$2),ProjDoglegDeg(D14,E14,G14,H14)/ABS($P$2-$N$2)*30,"")</f>
        <v/>
      </c>
      <c r="K14" s="646" t="str">
        <f t="shared" si="5"/>
        <v/>
      </c>
      <c r="L14" s="646" t="str">
        <f t="shared" si="6"/>
        <v/>
      </c>
      <c r="M14" s="646" t="str">
        <f t="shared" si="13"/>
        <v/>
      </c>
      <c r="N14" s="646" t="str">
        <f t="shared" si="14"/>
        <v/>
      </c>
      <c r="O14" s="646" t="str">
        <f t="shared" si="15"/>
        <v/>
      </c>
      <c r="P14" s="646" t="str">
        <f t="shared" si="16"/>
        <v/>
      </c>
      <c r="Q14" s="646" t="str">
        <f t="shared" si="7"/>
        <v/>
      </c>
      <c r="R14" s="646" t="str">
        <f t="shared" si="8"/>
        <v/>
      </c>
      <c r="S14" s="646" t="str">
        <f t="shared" si="9"/>
        <v/>
      </c>
      <c r="T14" s="646" t="str">
        <f t="shared" si="10"/>
        <v/>
      </c>
      <c r="U14" s="646" t="str">
        <f t="shared" si="11"/>
        <v/>
      </c>
      <c r="V14" s="646" t="str">
        <f t="shared" si="12"/>
        <v/>
      </c>
      <c r="W14" s="621"/>
    </row>
    <row r="15" spans="1:23" x14ac:dyDescent="0.3">
      <c r="B15" s="621"/>
      <c r="C15" s="646" t="str">
        <f t="shared" si="2"/>
        <v/>
      </c>
      <c r="D15" s="621"/>
      <c r="E15" s="621"/>
      <c r="F15" s="646" t="str">
        <f t="shared" si="3"/>
        <v/>
      </c>
      <c r="G15" s="621"/>
      <c r="H15" s="621"/>
      <c r="I15" s="646" t="str">
        <f t="shared" si="4"/>
        <v/>
      </c>
      <c r="J15" s="646" t="str">
        <f>IF(AND(ISNUMBER(D15),ISNUMBER(E15),ISNUMBER(G15),ISNUMBER(H15),ISNUMBER($P$2),ISNUMBER($N$2),$P$2&lt;&gt;$N$2),ProjDoglegDeg(D15,E15,G15,H15)/ABS($P$2-$N$2)*30,"")</f>
        <v/>
      </c>
      <c r="K15" s="646" t="str">
        <f t="shared" si="5"/>
        <v/>
      </c>
      <c r="L15" s="646" t="str">
        <f t="shared" si="6"/>
        <v/>
      </c>
      <c r="M15" s="646" t="str">
        <f t="shared" si="13"/>
        <v/>
      </c>
      <c r="N15" s="646" t="str">
        <f t="shared" si="14"/>
        <v/>
      </c>
      <c r="O15" s="646" t="str">
        <f t="shared" si="15"/>
        <v/>
      </c>
      <c r="P15" s="646" t="str">
        <f t="shared" si="16"/>
        <v/>
      </c>
      <c r="Q15" s="646" t="str">
        <f t="shared" si="7"/>
        <v/>
      </c>
      <c r="R15" s="646" t="str">
        <f t="shared" si="8"/>
        <v/>
      </c>
      <c r="S15" s="646" t="str">
        <f t="shared" si="9"/>
        <v/>
      </c>
      <c r="T15" s="646" t="str">
        <f t="shared" si="10"/>
        <v/>
      </c>
      <c r="U15" s="646" t="str">
        <f t="shared" si="11"/>
        <v/>
      </c>
      <c r="V15" s="646" t="str">
        <f t="shared" si="12"/>
        <v/>
      </c>
      <c r="W15" s="621"/>
    </row>
    <row r="16" spans="1:23" x14ac:dyDescent="0.3">
      <c r="B16" s="621"/>
      <c r="C16" s="646" t="str">
        <f t="shared" si="2"/>
        <v/>
      </c>
      <c r="D16" s="621"/>
      <c r="E16" s="621"/>
      <c r="F16" s="646" t="str">
        <f t="shared" si="3"/>
        <v/>
      </c>
      <c r="G16" s="621"/>
      <c r="H16" s="621"/>
      <c r="I16" s="646" t="str">
        <f t="shared" si="4"/>
        <v/>
      </c>
      <c r="J16" s="646" t="str">
        <f>IF(AND(ISNUMBER(D16),ISNUMBER(E16),ISNUMBER(G16),ISNUMBER(H16),ISNUMBER($P$2),ISNUMBER($N$2),$P$2&lt;&gt;$N$2),ProjDoglegDeg(D16,E16,G16,H16)/ABS($P$2-$N$2)*30,"")</f>
        <v/>
      </c>
      <c r="K16" s="646" t="str">
        <f t="shared" si="5"/>
        <v/>
      </c>
      <c r="L16" s="646" t="str">
        <f t="shared" si="6"/>
        <v/>
      </c>
      <c r="M16" s="646" t="str">
        <f t="shared" si="13"/>
        <v/>
      </c>
      <c r="N16" s="646" t="str">
        <f t="shared" si="14"/>
        <v/>
      </c>
      <c r="O16" s="646" t="str">
        <f t="shared" si="15"/>
        <v/>
      </c>
      <c r="P16" s="646" t="str">
        <f t="shared" si="16"/>
        <v/>
      </c>
      <c r="Q16" s="646" t="str">
        <f t="shared" si="7"/>
        <v/>
      </c>
      <c r="R16" s="646" t="str">
        <f t="shared" si="8"/>
        <v/>
      </c>
      <c r="S16" s="646" t="str">
        <f t="shared" si="9"/>
        <v/>
      </c>
      <c r="T16" s="646" t="str">
        <f t="shared" si="10"/>
        <v/>
      </c>
      <c r="U16" s="646" t="str">
        <f t="shared" si="11"/>
        <v/>
      </c>
      <c r="V16" s="646" t="str">
        <f t="shared" si="12"/>
        <v/>
      </c>
      <c r="W16" s="621"/>
    </row>
    <row r="17" spans="2:23" x14ac:dyDescent="0.3">
      <c r="B17" s="621"/>
      <c r="C17" s="646" t="str">
        <f t="shared" si="2"/>
        <v/>
      </c>
      <c r="D17" s="621"/>
      <c r="E17" s="621"/>
      <c r="F17" s="646" t="str">
        <f t="shared" si="3"/>
        <v/>
      </c>
      <c r="G17" s="621"/>
      <c r="H17" s="621"/>
      <c r="I17" s="646" t="str">
        <f t="shared" si="4"/>
        <v/>
      </c>
      <c r="J17" s="646" t="str">
        <f>IF(AND(ISNUMBER(D17),ISNUMBER(E17),ISNUMBER(G17),ISNUMBER(H17),ISNUMBER($P$2),ISNUMBER($N$2),$P$2&lt;&gt;$N$2),ProjDoglegDeg(D17,E17,G17,H17)/ABS($P$2-$N$2)*30,"")</f>
        <v/>
      </c>
      <c r="K17" s="646" t="str">
        <f t="shared" si="5"/>
        <v/>
      </c>
      <c r="L17" s="646" t="str">
        <f t="shared" si="6"/>
        <v/>
      </c>
      <c r="M17" s="646" t="str">
        <f t="shared" si="13"/>
        <v/>
      </c>
      <c r="N17" s="646" t="str">
        <f t="shared" si="14"/>
        <v/>
      </c>
      <c r="O17" s="646" t="str">
        <f t="shared" si="15"/>
        <v/>
      </c>
      <c r="P17" s="646" t="str">
        <f t="shared" si="16"/>
        <v/>
      </c>
      <c r="Q17" s="646" t="str">
        <f t="shared" si="7"/>
        <v/>
      </c>
      <c r="R17" s="646" t="str">
        <f t="shared" si="8"/>
        <v/>
      </c>
      <c r="S17" s="646" t="str">
        <f t="shared" si="9"/>
        <v/>
      </c>
      <c r="T17" s="646" t="str">
        <f t="shared" si="10"/>
        <v/>
      </c>
      <c r="U17" s="646" t="str">
        <f t="shared" si="11"/>
        <v/>
      </c>
      <c r="V17" s="646" t="str">
        <f t="shared" si="12"/>
        <v/>
      </c>
      <c r="W17" s="621"/>
    </row>
    <row r="18" spans="2:23" x14ac:dyDescent="0.3">
      <c r="B18" s="621"/>
      <c r="C18" s="646" t="str">
        <f t="shared" si="2"/>
        <v/>
      </c>
      <c r="D18" s="621"/>
      <c r="E18" s="621"/>
      <c r="F18" s="646" t="str">
        <f t="shared" si="3"/>
        <v/>
      </c>
      <c r="G18" s="621"/>
      <c r="H18" s="621"/>
      <c r="I18" s="646" t="str">
        <f t="shared" si="4"/>
        <v/>
      </c>
      <c r="J18" s="646" t="str">
        <f>IF(AND(ISNUMBER(D18),ISNUMBER(E18),ISNUMBER(G18),ISNUMBER(H18),ISNUMBER($P$2),ISNUMBER($N$2),$P$2&lt;&gt;$N$2),ProjDoglegDeg(D18,E18,G18,H18)/ABS($P$2-$N$2)*30,"")</f>
        <v/>
      </c>
      <c r="K18" s="646" t="str">
        <f t="shared" si="5"/>
        <v/>
      </c>
      <c r="L18" s="646" t="str">
        <f t="shared" si="6"/>
        <v/>
      </c>
      <c r="M18" s="646" t="str">
        <f t="shared" si="13"/>
        <v/>
      </c>
      <c r="N18" s="646" t="str">
        <f t="shared" si="14"/>
        <v/>
      </c>
      <c r="O18" s="646" t="str">
        <f t="shared" si="15"/>
        <v/>
      </c>
      <c r="P18" s="646" t="str">
        <f t="shared" si="16"/>
        <v/>
      </c>
      <c r="Q18" s="646" t="str">
        <f t="shared" si="7"/>
        <v/>
      </c>
      <c r="R18" s="646" t="str">
        <f t="shared" si="8"/>
        <v/>
      </c>
      <c r="S18" s="646" t="str">
        <f t="shared" si="9"/>
        <v/>
      </c>
      <c r="T18" s="646" t="str">
        <f t="shared" si="10"/>
        <v/>
      </c>
      <c r="U18" s="646" t="str">
        <f t="shared" si="11"/>
        <v/>
      </c>
      <c r="V18" s="646" t="str">
        <f t="shared" si="12"/>
        <v/>
      </c>
      <c r="W18" s="621"/>
    </row>
    <row r="19" spans="2:23" x14ac:dyDescent="0.3">
      <c r="B19" s="621"/>
      <c r="C19" s="646" t="str">
        <f t="shared" si="2"/>
        <v/>
      </c>
      <c r="D19" s="621"/>
      <c r="E19" s="621"/>
      <c r="F19" s="646" t="str">
        <f t="shared" si="3"/>
        <v/>
      </c>
      <c r="G19" s="621"/>
      <c r="H19" s="621"/>
      <c r="I19" s="646" t="str">
        <f t="shared" si="4"/>
        <v/>
      </c>
      <c r="J19" s="646" t="str">
        <f>IF(AND(ISNUMBER(D19),ISNUMBER(E19),ISNUMBER(G19),ISNUMBER(H19),ISNUMBER($P$2),ISNUMBER($N$2),$P$2&lt;&gt;$N$2),ProjDoglegDeg(D19,E19,G19,H19)/ABS($P$2-$N$2)*30,"")</f>
        <v/>
      </c>
      <c r="K19" s="646" t="str">
        <f t="shared" si="5"/>
        <v/>
      </c>
      <c r="L19" s="646" t="str">
        <f t="shared" si="6"/>
        <v/>
      </c>
      <c r="M19" s="646" t="str">
        <f t="shared" si="13"/>
        <v/>
      </c>
      <c r="N19" s="646" t="str">
        <f t="shared" si="14"/>
        <v/>
      </c>
      <c r="O19" s="646" t="str">
        <f t="shared" si="15"/>
        <v/>
      </c>
      <c r="P19" s="646" t="str">
        <f t="shared" si="16"/>
        <v/>
      </c>
      <c r="Q19" s="646" t="str">
        <f t="shared" si="7"/>
        <v/>
      </c>
      <c r="R19" s="646" t="str">
        <f t="shared" si="8"/>
        <v/>
      </c>
      <c r="S19" s="646" t="str">
        <f t="shared" si="9"/>
        <v/>
      </c>
      <c r="T19" s="646" t="str">
        <f t="shared" si="10"/>
        <v/>
      </c>
      <c r="U19" s="646" t="str">
        <f t="shared" si="11"/>
        <v/>
      </c>
      <c r="V19" s="646" t="str">
        <f t="shared" si="12"/>
        <v/>
      </c>
      <c r="W19" s="621"/>
    </row>
    <row r="20" spans="2:23" x14ac:dyDescent="0.3">
      <c r="B20" s="621"/>
      <c r="C20" s="646" t="str">
        <f t="shared" si="2"/>
        <v/>
      </c>
      <c r="D20" s="621"/>
      <c r="E20" s="621"/>
      <c r="F20" s="646" t="str">
        <f t="shared" si="3"/>
        <v/>
      </c>
      <c r="G20" s="621"/>
      <c r="H20" s="621"/>
      <c r="I20" s="646" t="str">
        <f t="shared" si="4"/>
        <v/>
      </c>
      <c r="J20" s="646" t="str">
        <f>IF(AND(ISNUMBER(D20),ISNUMBER(E20),ISNUMBER(G20),ISNUMBER(H20),ISNUMBER($P$2),ISNUMBER($N$2),$P$2&lt;&gt;$N$2),ProjDoglegDeg(D20,E20,G20,H20)/ABS($P$2-$N$2)*30,"")</f>
        <v/>
      </c>
      <c r="K20" s="646" t="str">
        <f t="shared" si="5"/>
        <v/>
      </c>
      <c r="L20" s="646" t="str">
        <f t="shared" si="6"/>
        <v/>
      </c>
      <c r="M20" s="646" t="str">
        <f t="shared" si="13"/>
        <v/>
      </c>
      <c r="N20" s="646" t="str">
        <f t="shared" si="14"/>
        <v/>
      </c>
      <c r="O20" s="646" t="str">
        <f t="shared" si="15"/>
        <v/>
      </c>
      <c r="P20" s="646" t="str">
        <f t="shared" si="16"/>
        <v/>
      </c>
      <c r="Q20" s="646" t="str">
        <f t="shared" si="7"/>
        <v/>
      </c>
      <c r="R20" s="646" t="str">
        <f t="shared" si="8"/>
        <v/>
      </c>
      <c r="S20" s="646" t="str">
        <f t="shared" si="9"/>
        <v/>
      </c>
      <c r="T20" s="646" t="str">
        <f t="shared" si="10"/>
        <v/>
      </c>
      <c r="U20" s="646" t="str">
        <f t="shared" si="11"/>
        <v/>
      </c>
      <c r="V20" s="646" t="str">
        <f t="shared" si="12"/>
        <v/>
      </c>
      <c r="W20" s="621"/>
    </row>
    <row r="21" spans="2:23" x14ac:dyDescent="0.3">
      <c r="B21" s="621"/>
      <c r="C21" s="646" t="str">
        <f t="shared" si="2"/>
        <v/>
      </c>
      <c r="D21" s="621"/>
      <c r="E21" s="621"/>
      <c r="F21" s="646" t="str">
        <f t="shared" si="3"/>
        <v/>
      </c>
      <c r="G21" s="621"/>
      <c r="H21" s="621"/>
      <c r="I21" s="646" t="str">
        <f t="shared" si="4"/>
        <v/>
      </c>
      <c r="J21" s="646" t="str">
        <f>IF(AND(ISNUMBER(D21),ISNUMBER(E21),ISNUMBER(G21),ISNUMBER(H21),ISNUMBER($P$2),ISNUMBER($N$2),$P$2&lt;&gt;$N$2),ProjDoglegDeg(D21,E21,G21,H21)/ABS($P$2-$N$2)*30,"")</f>
        <v/>
      </c>
      <c r="K21" s="646" t="str">
        <f t="shared" si="5"/>
        <v/>
      </c>
      <c r="L21" s="646" t="str">
        <f t="shared" si="6"/>
        <v/>
      </c>
      <c r="M21" s="646" t="str">
        <f t="shared" si="13"/>
        <v/>
      </c>
      <c r="N21" s="646" t="str">
        <f t="shared" si="14"/>
        <v/>
      </c>
      <c r="O21" s="646" t="str">
        <f t="shared" si="15"/>
        <v/>
      </c>
      <c r="P21" s="646" t="str">
        <f t="shared" si="16"/>
        <v/>
      </c>
      <c r="Q21" s="646" t="str">
        <f t="shared" si="7"/>
        <v/>
      </c>
      <c r="R21" s="646" t="str">
        <f t="shared" si="8"/>
        <v/>
      </c>
      <c r="S21" s="646" t="str">
        <f t="shared" si="9"/>
        <v/>
      </c>
      <c r="T21" s="646" t="str">
        <f t="shared" si="10"/>
        <v/>
      </c>
      <c r="U21" s="646" t="str">
        <f t="shared" si="11"/>
        <v/>
      </c>
      <c r="V21" s="646" t="str">
        <f t="shared" si="12"/>
        <v/>
      </c>
      <c r="W21" s="621"/>
    </row>
    <row r="22" spans="2:23" x14ac:dyDescent="0.3">
      <c r="B22" s="621"/>
      <c r="C22" s="646" t="str">
        <f t="shared" si="2"/>
        <v/>
      </c>
      <c r="D22" s="621"/>
      <c r="E22" s="621"/>
      <c r="F22" s="646" t="str">
        <f t="shared" si="3"/>
        <v/>
      </c>
      <c r="G22" s="621"/>
      <c r="H22" s="621"/>
      <c r="I22" s="646" t="str">
        <f t="shared" si="4"/>
        <v/>
      </c>
      <c r="J22" s="646" t="str">
        <f>IF(AND(ISNUMBER(D22),ISNUMBER(E22),ISNUMBER(G22),ISNUMBER(H22),ISNUMBER($P$2),ISNUMBER($N$2),$P$2&lt;&gt;$N$2),ProjDoglegDeg(D22,E22,G22,H22)/ABS($P$2-$N$2)*30,"")</f>
        <v/>
      </c>
      <c r="K22" s="646" t="str">
        <f t="shared" si="5"/>
        <v/>
      </c>
      <c r="L22" s="646" t="str">
        <f t="shared" si="6"/>
        <v/>
      </c>
      <c r="M22" s="646" t="str">
        <f t="shared" si="13"/>
        <v/>
      </c>
      <c r="N22" s="646" t="str">
        <f t="shared" si="14"/>
        <v/>
      </c>
      <c r="O22" s="646" t="str">
        <f t="shared" si="15"/>
        <v/>
      </c>
      <c r="P22" s="646" t="str">
        <f t="shared" si="16"/>
        <v/>
      </c>
      <c r="Q22" s="646" t="str">
        <f t="shared" si="7"/>
        <v/>
      </c>
      <c r="R22" s="646" t="str">
        <f t="shared" si="8"/>
        <v/>
      </c>
      <c r="S22" s="646" t="str">
        <f t="shared" si="9"/>
        <v/>
      </c>
      <c r="T22" s="646" t="str">
        <f t="shared" si="10"/>
        <v/>
      </c>
      <c r="U22" s="646" t="str">
        <f t="shared" si="11"/>
        <v/>
      </c>
      <c r="V22" s="646" t="str">
        <f t="shared" si="12"/>
        <v/>
      </c>
      <c r="W22" s="621"/>
    </row>
    <row r="23" spans="2:23" x14ac:dyDescent="0.3">
      <c r="B23" s="621"/>
      <c r="C23" s="646" t="str">
        <f t="shared" si="2"/>
        <v/>
      </c>
      <c r="D23" s="621"/>
      <c r="E23" s="621"/>
      <c r="F23" s="646" t="str">
        <f t="shared" si="3"/>
        <v/>
      </c>
      <c r="G23" s="621"/>
      <c r="H23" s="621"/>
      <c r="I23" s="646" t="str">
        <f t="shared" si="4"/>
        <v/>
      </c>
      <c r="J23" s="646" t="str">
        <f>IF(AND(ISNUMBER(D23),ISNUMBER(E23),ISNUMBER(G23),ISNUMBER(H23),ISNUMBER($P$2),ISNUMBER($N$2),$P$2&lt;&gt;$N$2),ProjDoglegDeg(D23,E23,G23,H23)/ABS($P$2-$N$2)*30,"")</f>
        <v/>
      </c>
      <c r="K23" s="646" t="str">
        <f t="shared" si="5"/>
        <v/>
      </c>
      <c r="L23" s="646" t="str">
        <f t="shared" si="6"/>
        <v/>
      </c>
      <c r="M23" s="646" t="str">
        <f t="shared" si="13"/>
        <v/>
      </c>
      <c r="N23" s="646" t="str">
        <f t="shared" si="14"/>
        <v/>
      </c>
      <c r="O23" s="646" t="str">
        <f t="shared" si="15"/>
        <v/>
      </c>
      <c r="P23" s="646" t="str">
        <f t="shared" si="16"/>
        <v/>
      </c>
      <c r="Q23" s="646" t="str">
        <f t="shared" si="7"/>
        <v/>
      </c>
      <c r="R23" s="646" t="str">
        <f t="shared" si="8"/>
        <v/>
      </c>
      <c r="S23" s="646" t="str">
        <f t="shared" si="9"/>
        <v/>
      </c>
      <c r="T23" s="646" t="str">
        <f t="shared" si="10"/>
        <v/>
      </c>
      <c r="U23" s="646" t="str">
        <f t="shared" si="11"/>
        <v/>
      </c>
      <c r="V23" s="646" t="str">
        <f t="shared" si="12"/>
        <v/>
      </c>
      <c r="W23" s="621"/>
    </row>
    <row r="24" spans="2:23" x14ac:dyDescent="0.3">
      <c r="B24" s="621"/>
      <c r="C24" s="646" t="str">
        <f t="shared" si="2"/>
        <v/>
      </c>
      <c r="D24" s="621"/>
      <c r="E24" s="621"/>
      <c r="F24" s="646" t="str">
        <f t="shared" si="3"/>
        <v/>
      </c>
      <c r="G24" s="621"/>
      <c r="H24" s="621"/>
      <c r="I24" s="646" t="str">
        <f t="shared" si="4"/>
        <v/>
      </c>
      <c r="J24" s="646" t="str">
        <f>IF(AND(ISNUMBER(D24),ISNUMBER(E24),ISNUMBER(G24),ISNUMBER(H24),ISNUMBER($P$2),ISNUMBER($N$2),$P$2&lt;&gt;$N$2),ProjDoglegDeg(D24,E24,G24,H24)/ABS($P$2-$N$2)*30,"")</f>
        <v/>
      </c>
      <c r="K24" s="646" t="str">
        <f t="shared" si="5"/>
        <v/>
      </c>
      <c r="L24" s="646" t="str">
        <f t="shared" si="6"/>
        <v/>
      </c>
      <c r="M24" s="646" t="str">
        <f t="shared" si="13"/>
        <v/>
      </c>
      <c r="N24" s="646" t="str">
        <f t="shared" si="14"/>
        <v/>
      </c>
      <c r="O24" s="646" t="str">
        <f t="shared" si="15"/>
        <v/>
      </c>
      <c r="P24" s="646" t="str">
        <f t="shared" si="16"/>
        <v/>
      </c>
      <c r="Q24" s="646" t="str">
        <f t="shared" si="7"/>
        <v/>
      </c>
      <c r="R24" s="646" t="str">
        <f t="shared" si="8"/>
        <v/>
      </c>
      <c r="S24" s="646" t="str">
        <f t="shared" si="9"/>
        <v/>
      </c>
      <c r="T24" s="646" t="str">
        <f t="shared" si="10"/>
        <v/>
      </c>
      <c r="U24" s="646" t="str">
        <f t="shared" si="11"/>
        <v/>
      </c>
      <c r="V24" s="646" t="str">
        <f t="shared" si="12"/>
        <v/>
      </c>
      <c r="W24" s="621"/>
    </row>
    <row r="25" spans="2:23" x14ac:dyDescent="0.3">
      <c r="B25" s="621"/>
      <c r="C25" s="646" t="str">
        <f t="shared" si="2"/>
        <v/>
      </c>
      <c r="D25" s="621"/>
      <c r="E25" s="621"/>
      <c r="F25" s="646" t="str">
        <f t="shared" si="3"/>
        <v/>
      </c>
      <c r="G25" s="621"/>
      <c r="H25" s="621"/>
      <c r="I25" s="646" t="str">
        <f t="shared" si="4"/>
        <v/>
      </c>
      <c r="J25" s="646" t="str">
        <f>IF(AND(ISNUMBER(D25),ISNUMBER(E25),ISNUMBER(G25),ISNUMBER(H25),ISNUMBER($P$2),ISNUMBER($N$2),$P$2&lt;&gt;$N$2),ProjDoglegDeg(D25,E25,G25,H25)/ABS($P$2-$N$2)*30,"")</f>
        <v/>
      </c>
      <c r="K25" s="646" t="str">
        <f t="shared" si="5"/>
        <v/>
      </c>
      <c r="L25" s="646" t="str">
        <f t="shared" si="6"/>
        <v/>
      </c>
      <c r="M25" s="646" t="str">
        <f t="shared" si="13"/>
        <v/>
      </c>
      <c r="N25" s="646" t="str">
        <f t="shared" si="14"/>
        <v/>
      </c>
      <c r="O25" s="646" t="str">
        <f t="shared" si="15"/>
        <v/>
      </c>
      <c r="P25" s="646" t="str">
        <f t="shared" si="16"/>
        <v/>
      </c>
      <c r="Q25" s="646" t="str">
        <f t="shared" si="7"/>
        <v/>
      </c>
      <c r="R25" s="646" t="str">
        <f t="shared" si="8"/>
        <v/>
      </c>
      <c r="S25" s="646" t="str">
        <f t="shared" si="9"/>
        <v/>
      </c>
      <c r="T25" s="646" t="str">
        <f t="shared" si="10"/>
        <v/>
      </c>
      <c r="U25" s="646" t="str">
        <f t="shared" si="11"/>
        <v/>
      </c>
      <c r="V25" s="646" t="str">
        <f t="shared" si="12"/>
        <v/>
      </c>
      <c r="W25" s="621"/>
    </row>
    <row r="26" spans="2:23" x14ac:dyDescent="0.3">
      <c r="B26" s="621"/>
      <c r="C26" s="646" t="str">
        <f t="shared" si="2"/>
        <v/>
      </c>
      <c r="D26" s="621"/>
      <c r="E26" s="621"/>
      <c r="F26" s="646" t="str">
        <f t="shared" si="3"/>
        <v/>
      </c>
      <c r="G26" s="621"/>
      <c r="H26" s="621"/>
      <c r="I26" s="646" t="str">
        <f t="shared" si="4"/>
        <v/>
      </c>
      <c r="J26" s="646" t="str">
        <f>IF(AND(ISNUMBER(D26),ISNUMBER(E26),ISNUMBER(G26),ISNUMBER(H26),ISNUMBER($P$2),ISNUMBER($N$2),$P$2&lt;&gt;$N$2),ProjDoglegDeg(D26,E26,G26,H26)/ABS($P$2-$N$2)*30,"")</f>
        <v/>
      </c>
      <c r="K26" s="646" t="str">
        <f t="shared" si="5"/>
        <v/>
      </c>
      <c r="L26" s="646" t="str">
        <f t="shared" si="6"/>
        <v/>
      </c>
      <c r="M26" s="646" t="str">
        <f t="shared" si="13"/>
        <v/>
      </c>
      <c r="N26" s="646" t="str">
        <f t="shared" si="14"/>
        <v/>
      </c>
      <c r="O26" s="646" t="str">
        <f t="shared" si="15"/>
        <v/>
      </c>
      <c r="P26" s="646" t="str">
        <f t="shared" si="16"/>
        <v/>
      </c>
      <c r="Q26" s="646" t="str">
        <f t="shared" si="7"/>
        <v/>
      </c>
      <c r="R26" s="646" t="str">
        <f t="shared" si="8"/>
        <v/>
      </c>
      <c r="S26" s="646" t="str">
        <f t="shared" si="9"/>
        <v/>
      </c>
      <c r="T26" s="646" t="str">
        <f t="shared" si="10"/>
        <v/>
      </c>
      <c r="U26" s="646" t="str">
        <f t="shared" si="11"/>
        <v/>
      </c>
      <c r="V26" s="646" t="str">
        <f t="shared" si="12"/>
        <v/>
      </c>
      <c r="W26" s="621"/>
    </row>
    <row r="27" spans="2:23" x14ac:dyDescent="0.3">
      <c r="B27" s="621"/>
      <c r="C27" s="646" t="str">
        <f t="shared" si="2"/>
        <v/>
      </c>
      <c r="D27" s="621"/>
      <c r="E27" s="621"/>
      <c r="F27" s="646" t="str">
        <f t="shared" si="3"/>
        <v/>
      </c>
      <c r="G27" s="621"/>
      <c r="H27" s="621"/>
      <c r="I27" s="646" t="str">
        <f t="shared" si="4"/>
        <v/>
      </c>
      <c r="J27" s="646" t="str">
        <f>IF(AND(ISNUMBER(D27),ISNUMBER(E27),ISNUMBER(G27),ISNUMBER(H27),ISNUMBER($P$2),ISNUMBER($N$2),$P$2&lt;&gt;$N$2),ProjDoglegDeg(D27,E27,G27,H27)/ABS($P$2-$N$2)*30,"")</f>
        <v/>
      </c>
      <c r="K27" s="646" t="str">
        <f t="shared" si="5"/>
        <v/>
      </c>
      <c r="L27" s="646" t="str">
        <f t="shared" si="6"/>
        <v/>
      </c>
      <c r="M27" s="646" t="str">
        <f t="shared" si="13"/>
        <v/>
      </c>
      <c r="N27" s="646" t="str">
        <f t="shared" si="14"/>
        <v/>
      </c>
      <c r="O27" s="646" t="str">
        <f t="shared" si="15"/>
        <v/>
      </c>
      <c r="P27" s="646" t="str">
        <f t="shared" si="16"/>
        <v/>
      </c>
      <c r="Q27" s="646" t="str">
        <f t="shared" si="7"/>
        <v/>
      </c>
      <c r="R27" s="646" t="str">
        <f t="shared" si="8"/>
        <v/>
      </c>
      <c r="S27" s="646" t="str">
        <f t="shared" si="9"/>
        <v/>
      </c>
      <c r="T27" s="646" t="str">
        <f t="shared" si="10"/>
        <v/>
      </c>
      <c r="U27" s="646" t="str">
        <f t="shared" si="11"/>
        <v/>
      </c>
      <c r="V27" s="646" t="str">
        <f t="shared" si="12"/>
        <v/>
      </c>
      <c r="W27" s="621"/>
    </row>
    <row r="28" spans="2:23" x14ac:dyDescent="0.3">
      <c r="B28" s="621"/>
      <c r="C28" s="646" t="str">
        <f t="shared" si="2"/>
        <v/>
      </c>
      <c r="D28" s="621"/>
      <c r="E28" s="621"/>
      <c r="F28" s="646" t="str">
        <f t="shared" si="3"/>
        <v/>
      </c>
      <c r="G28" s="621"/>
      <c r="H28" s="621"/>
      <c r="I28" s="646" t="str">
        <f t="shared" si="4"/>
        <v/>
      </c>
      <c r="J28" s="646" t="str">
        <f>IF(AND(ISNUMBER(D28),ISNUMBER(E28),ISNUMBER(G28),ISNUMBER(H28),ISNUMBER($P$2),ISNUMBER($N$2),$P$2&lt;&gt;$N$2),ProjDoglegDeg(D28,E28,G28,H28)/ABS($P$2-$N$2)*30,"")</f>
        <v/>
      </c>
      <c r="K28" s="646" t="str">
        <f t="shared" si="5"/>
        <v/>
      </c>
      <c r="L28" s="646" t="str">
        <f t="shared" si="6"/>
        <v/>
      </c>
      <c r="M28" s="646" t="str">
        <f t="shared" si="13"/>
        <v/>
      </c>
      <c r="N28" s="646" t="str">
        <f t="shared" si="14"/>
        <v/>
      </c>
      <c r="O28" s="646" t="str">
        <f t="shared" si="15"/>
        <v/>
      </c>
      <c r="P28" s="646" t="str">
        <f t="shared" si="16"/>
        <v/>
      </c>
      <c r="Q28" s="646" t="str">
        <f t="shared" si="7"/>
        <v/>
      </c>
      <c r="R28" s="646" t="str">
        <f t="shared" si="8"/>
        <v/>
      </c>
      <c r="S28" s="646" t="str">
        <f t="shared" si="9"/>
        <v/>
      </c>
      <c r="T28" s="646" t="str">
        <f t="shared" si="10"/>
        <v/>
      </c>
      <c r="U28" s="646" t="str">
        <f t="shared" si="11"/>
        <v/>
      </c>
      <c r="V28" s="646" t="str">
        <f t="shared" si="12"/>
        <v/>
      </c>
      <c r="W28" s="621"/>
    </row>
    <row r="29" spans="2:23" x14ac:dyDescent="0.3">
      <c r="B29" s="621"/>
      <c r="C29" s="646" t="str">
        <f t="shared" si="2"/>
        <v/>
      </c>
      <c r="D29" s="621"/>
      <c r="E29" s="621"/>
      <c r="F29" s="646" t="str">
        <f t="shared" si="3"/>
        <v/>
      </c>
      <c r="G29" s="621"/>
      <c r="H29" s="621"/>
      <c r="I29" s="646" t="str">
        <f t="shared" si="4"/>
        <v/>
      </c>
      <c r="J29" s="646" t="str">
        <f>IF(AND(ISNUMBER(D29),ISNUMBER(E29),ISNUMBER(G29),ISNUMBER(H29),ISNUMBER($P$2),ISNUMBER($N$2),$P$2&lt;&gt;$N$2),ProjDoglegDeg(D29,E29,G29,H29)/ABS($P$2-$N$2)*30,"")</f>
        <v/>
      </c>
      <c r="K29" s="646" t="str">
        <f t="shared" si="5"/>
        <v/>
      </c>
      <c r="L29" s="646" t="str">
        <f t="shared" si="6"/>
        <v/>
      </c>
      <c r="M29" s="646" t="str">
        <f t="shared" si="13"/>
        <v/>
      </c>
      <c r="N29" s="646" t="str">
        <f t="shared" si="14"/>
        <v/>
      </c>
      <c r="O29" s="646" t="str">
        <f t="shared" si="15"/>
        <v/>
      </c>
      <c r="P29" s="646" t="str">
        <f t="shared" si="16"/>
        <v/>
      </c>
      <c r="Q29" s="646" t="str">
        <f t="shared" si="7"/>
        <v/>
      </c>
      <c r="R29" s="646" t="str">
        <f t="shared" si="8"/>
        <v/>
      </c>
      <c r="S29" s="646" t="str">
        <f t="shared" si="9"/>
        <v/>
      </c>
      <c r="T29" s="646" t="str">
        <f t="shared" si="10"/>
        <v/>
      </c>
      <c r="U29" s="646" t="str">
        <f t="shared" si="11"/>
        <v/>
      </c>
      <c r="V29" s="646" t="str">
        <f t="shared" si="12"/>
        <v/>
      </c>
      <c r="W29" s="621"/>
    </row>
    <row r="30" spans="2:23" x14ac:dyDescent="0.3">
      <c r="B30" s="621"/>
      <c r="C30" s="646" t="str">
        <f t="shared" si="2"/>
        <v/>
      </c>
      <c r="D30" s="621"/>
      <c r="E30" s="621"/>
      <c r="F30" s="646" t="str">
        <f t="shared" si="3"/>
        <v/>
      </c>
      <c r="G30" s="621"/>
      <c r="H30" s="621"/>
      <c r="I30" s="646" t="str">
        <f t="shared" si="4"/>
        <v/>
      </c>
      <c r="J30" s="646" t="str">
        <f>IF(AND(ISNUMBER(D30),ISNUMBER(E30),ISNUMBER(G30),ISNUMBER(H30),ISNUMBER($P$2),ISNUMBER($N$2),$P$2&lt;&gt;$N$2),ProjDoglegDeg(D30,E30,G30,H30)/ABS($P$2-$N$2)*30,"")</f>
        <v/>
      </c>
      <c r="K30" s="646" t="str">
        <f t="shared" si="5"/>
        <v/>
      </c>
      <c r="L30" s="646" t="str">
        <f t="shared" si="6"/>
        <v/>
      </c>
      <c r="M30" s="646" t="str">
        <f t="shared" si="13"/>
        <v/>
      </c>
      <c r="N30" s="646" t="str">
        <f t="shared" si="14"/>
        <v/>
      </c>
      <c r="O30" s="646" t="str">
        <f t="shared" si="15"/>
        <v/>
      </c>
      <c r="P30" s="646" t="str">
        <f t="shared" si="16"/>
        <v/>
      </c>
      <c r="Q30" s="646" t="str">
        <f t="shared" si="7"/>
        <v/>
      </c>
      <c r="R30" s="646" t="str">
        <f t="shared" si="8"/>
        <v/>
      </c>
      <c r="S30" s="646" t="str">
        <f t="shared" si="9"/>
        <v/>
      </c>
      <c r="T30" s="646" t="str">
        <f t="shared" si="10"/>
        <v/>
      </c>
      <c r="U30" s="646" t="str">
        <f t="shared" si="11"/>
        <v/>
      </c>
      <c r="V30" s="646" t="str">
        <f t="shared" si="12"/>
        <v/>
      </c>
      <c r="W30" s="621"/>
    </row>
    <row r="31" spans="2:23" x14ac:dyDescent="0.3">
      <c r="B31" s="621"/>
      <c r="C31" s="646" t="str">
        <f t="shared" si="2"/>
        <v/>
      </c>
      <c r="D31" s="621"/>
      <c r="E31" s="621"/>
      <c r="F31" s="646" t="str">
        <f t="shared" si="3"/>
        <v/>
      </c>
      <c r="G31" s="621"/>
      <c r="H31" s="621"/>
      <c r="I31" s="646" t="str">
        <f t="shared" si="4"/>
        <v/>
      </c>
      <c r="J31" s="646" t="str">
        <f>IF(AND(ISNUMBER(D31),ISNUMBER(E31),ISNUMBER(G31),ISNUMBER(H31),ISNUMBER($P$2),ISNUMBER($N$2),$P$2&lt;&gt;$N$2),ProjDoglegDeg(D31,E31,G31,H31)/ABS($P$2-$N$2)*30,"")</f>
        <v/>
      </c>
      <c r="K31" s="646" t="str">
        <f t="shared" si="5"/>
        <v/>
      </c>
      <c r="L31" s="646" t="str">
        <f t="shared" si="6"/>
        <v/>
      </c>
      <c r="M31" s="646" t="str">
        <f t="shared" si="13"/>
        <v/>
      </c>
      <c r="N31" s="646" t="str">
        <f t="shared" si="14"/>
        <v/>
      </c>
      <c r="O31" s="646" t="str">
        <f t="shared" si="15"/>
        <v/>
      </c>
      <c r="P31" s="646" t="str">
        <f t="shared" si="16"/>
        <v/>
      </c>
      <c r="Q31" s="646" t="str">
        <f t="shared" si="7"/>
        <v/>
      </c>
      <c r="R31" s="646" t="str">
        <f t="shared" si="8"/>
        <v/>
      </c>
      <c r="S31" s="646" t="str">
        <f t="shared" si="9"/>
        <v/>
      </c>
      <c r="T31" s="646" t="str">
        <f t="shared" si="10"/>
        <v/>
      </c>
      <c r="U31" s="646" t="str">
        <f t="shared" si="11"/>
        <v/>
      </c>
      <c r="V31" s="646" t="str">
        <f t="shared" si="12"/>
        <v/>
      </c>
      <c r="W31" s="621"/>
    </row>
    <row r="32" spans="2:23" x14ac:dyDescent="0.3">
      <c r="B32" s="621"/>
      <c r="C32" s="646" t="str">
        <f t="shared" si="2"/>
        <v/>
      </c>
      <c r="D32" s="621"/>
      <c r="E32" s="621"/>
      <c r="F32" s="646" t="str">
        <f t="shared" si="3"/>
        <v/>
      </c>
      <c r="G32" s="621"/>
      <c r="H32" s="621"/>
      <c r="I32" s="646" t="str">
        <f t="shared" si="4"/>
        <v/>
      </c>
      <c r="J32" s="646" t="str">
        <f>IF(AND(ISNUMBER(D32),ISNUMBER(E32),ISNUMBER(G32),ISNUMBER(H32),ISNUMBER($P$2),ISNUMBER($N$2),$P$2&lt;&gt;$N$2),ProjDoglegDeg(D32,E32,G32,H32)/ABS($P$2-$N$2)*30,"")</f>
        <v/>
      </c>
      <c r="K32" s="646" t="str">
        <f t="shared" si="5"/>
        <v/>
      </c>
      <c r="L32" s="646" t="str">
        <f t="shared" si="6"/>
        <v/>
      </c>
      <c r="M32" s="646" t="str">
        <f t="shared" si="13"/>
        <v/>
      </c>
      <c r="N32" s="646" t="str">
        <f t="shared" si="14"/>
        <v/>
      </c>
      <c r="O32" s="646" t="str">
        <f t="shared" si="15"/>
        <v/>
      </c>
      <c r="P32" s="646" t="str">
        <f t="shared" si="16"/>
        <v/>
      </c>
      <c r="Q32" s="646" t="str">
        <f t="shared" si="7"/>
        <v/>
      </c>
      <c r="R32" s="646" t="str">
        <f t="shared" si="8"/>
        <v/>
      </c>
      <c r="S32" s="646" t="str">
        <f t="shared" si="9"/>
        <v/>
      </c>
      <c r="T32" s="646" t="str">
        <f t="shared" si="10"/>
        <v/>
      </c>
      <c r="U32" s="646" t="str">
        <f t="shared" si="11"/>
        <v/>
      </c>
      <c r="V32" s="646" t="str">
        <f t="shared" si="12"/>
        <v/>
      </c>
      <c r="W32" s="621"/>
    </row>
    <row r="33" spans="2:23" x14ac:dyDescent="0.3">
      <c r="B33" s="621"/>
      <c r="C33" s="646" t="str">
        <f t="shared" si="2"/>
        <v/>
      </c>
      <c r="D33" s="621"/>
      <c r="E33" s="621"/>
      <c r="F33" s="646" t="str">
        <f t="shared" si="3"/>
        <v/>
      </c>
      <c r="G33" s="621"/>
      <c r="H33" s="621"/>
      <c r="I33" s="646" t="str">
        <f t="shared" si="4"/>
        <v/>
      </c>
      <c r="J33" s="646" t="str">
        <f>IF(AND(ISNUMBER(D33),ISNUMBER(E33),ISNUMBER(G33),ISNUMBER(H33),ISNUMBER($P$2),ISNUMBER($N$2),$P$2&lt;&gt;$N$2),ProjDoglegDeg(D33,E33,G33,H33)/ABS($P$2-$N$2)*30,"")</f>
        <v/>
      </c>
      <c r="K33" s="646" t="str">
        <f t="shared" si="5"/>
        <v/>
      </c>
      <c r="L33" s="646" t="str">
        <f t="shared" si="6"/>
        <v/>
      </c>
      <c r="M33" s="646" t="str">
        <f t="shared" si="13"/>
        <v/>
      </c>
      <c r="N33" s="646" t="str">
        <f t="shared" si="14"/>
        <v/>
      </c>
      <c r="O33" s="646" t="str">
        <f t="shared" si="15"/>
        <v/>
      </c>
      <c r="P33" s="646" t="str">
        <f t="shared" si="16"/>
        <v/>
      </c>
      <c r="Q33" s="646" t="str">
        <f t="shared" si="7"/>
        <v/>
      </c>
      <c r="R33" s="646" t="str">
        <f t="shared" si="8"/>
        <v/>
      </c>
      <c r="S33" s="646" t="str">
        <f t="shared" si="9"/>
        <v/>
      </c>
      <c r="T33" s="646" t="str">
        <f t="shared" si="10"/>
        <v/>
      </c>
      <c r="U33" s="646" t="str">
        <f t="shared" si="11"/>
        <v/>
      </c>
      <c r="V33" s="646" t="str">
        <f t="shared" si="12"/>
        <v/>
      </c>
      <c r="W33" s="621"/>
    </row>
    <row r="34" spans="2:23" x14ac:dyDescent="0.3">
      <c r="B34" s="621"/>
      <c r="C34" s="646" t="str">
        <f t="shared" si="2"/>
        <v/>
      </c>
      <c r="D34" s="621"/>
      <c r="E34" s="621"/>
      <c r="F34" s="646" t="str">
        <f t="shared" si="3"/>
        <v/>
      </c>
      <c r="G34" s="621"/>
      <c r="H34" s="621"/>
      <c r="I34" s="646" t="str">
        <f t="shared" si="4"/>
        <v/>
      </c>
      <c r="J34" s="646" t="str">
        <f>IF(AND(ISNUMBER(D34),ISNUMBER(E34),ISNUMBER(G34),ISNUMBER(H34),ISNUMBER($P$2),ISNUMBER($N$2),$P$2&lt;&gt;$N$2),ProjDoglegDeg(D34,E34,G34,H34)/ABS($P$2-$N$2)*30,"")</f>
        <v/>
      </c>
      <c r="K34" s="646" t="str">
        <f t="shared" si="5"/>
        <v/>
      </c>
      <c r="L34" s="646" t="str">
        <f t="shared" si="6"/>
        <v/>
      </c>
      <c r="M34" s="646" t="str">
        <f t="shared" si="13"/>
        <v/>
      </c>
      <c r="N34" s="646" t="str">
        <f t="shared" si="14"/>
        <v/>
      </c>
      <c r="O34" s="646" t="str">
        <f t="shared" si="15"/>
        <v/>
      </c>
      <c r="P34" s="646" t="str">
        <f t="shared" si="16"/>
        <v/>
      </c>
      <c r="Q34" s="646" t="str">
        <f t="shared" si="7"/>
        <v/>
      </c>
      <c r="R34" s="646" t="str">
        <f t="shared" si="8"/>
        <v/>
      </c>
      <c r="S34" s="646" t="str">
        <f t="shared" si="9"/>
        <v/>
      </c>
      <c r="T34" s="646" t="str">
        <f t="shared" si="10"/>
        <v/>
      </c>
      <c r="U34" s="646" t="str">
        <f t="shared" si="11"/>
        <v/>
      </c>
      <c r="V34" s="646" t="str">
        <f t="shared" si="12"/>
        <v/>
      </c>
      <c r="W34" s="621"/>
    </row>
    <row r="35" spans="2:23" x14ac:dyDescent="0.3">
      <c r="B35" s="621"/>
      <c r="C35" s="646" t="str">
        <f t="shared" si="2"/>
        <v/>
      </c>
      <c r="D35" s="621"/>
      <c r="E35" s="621"/>
      <c r="F35" s="646" t="str">
        <f t="shared" si="3"/>
        <v/>
      </c>
      <c r="G35" s="621"/>
      <c r="H35" s="621"/>
      <c r="I35" s="646" t="str">
        <f t="shared" si="4"/>
        <v/>
      </c>
      <c r="J35" s="646" t="str">
        <f>IF(AND(ISNUMBER(D35),ISNUMBER(E35),ISNUMBER(G35),ISNUMBER(H35),ISNUMBER($P$2),ISNUMBER($N$2),$P$2&lt;&gt;$N$2),ProjDoglegDeg(D35,E35,G35,H35)/ABS($P$2-$N$2)*30,"")</f>
        <v/>
      </c>
      <c r="K35" s="646" t="str">
        <f t="shared" si="5"/>
        <v/>
      </c>
      <c r="L35" s="646" t="str">
        <f t="shared" si="6"/>
        <v/>
      </c>
      <c r="M35" s="646" t="str">
        <f t="shared" si="13"/>
        <v/>
      </c>
      <c r="N35" s="646" t="str">
        <f t="shared" si="14"/>
        <v/>
      </c>
      <c r="O35" s="646" t="str">
        <f t="shared" si="15"/>
        <v/>
      </c>
      <c r="P35" s="646" t="str">
        <f t="shared" si="16"/>
        <v/>
      </c>
      <c r="Q35" s="646" t="str">
        <f t="shared" si="7"/>
        <v/>
      </c>
      <c r="R35" s="646" t="str">
        <f t="shared" si="8"/>
        <v/>
      </c>
      <c r="S35" s="646" t="str">
        <f t="shared" si="9"/>
        <v/>
      </c>
      <c r="T35" s="646" t="str">
        <f t="shared" si="10"/>
        <v/>
      </c>
      <c r="U35" s="646" t="str">
        <f t="shared" si="11"/>
        <v/>
      </c>
      <c r="V35" s="646" t="str">
        <f t="shared" si="12"/>
        <v/>
      </c>
      <c r="W35" s="621"/>
    </row>
    <row r="36" spans="2:23" x14ac:dyDescent="0.3">
      <c r="B36" s="621"/>
      <c r="C36" s="646" t="str">
        <f t="shared" si="2"/>
        <v/>
      </c>
      <c r="D36" s="621"/>
      <c r="E36" s="621"/>
      <c r="F36" s="646" t="str">
        <f t="shared" si="3"/>
        <v/>
      </c>
      <c r="G36" s="621"/>
      <c r="H36" s="621"/>
      <c r="I36" s="646" t="str">
        <f t="shared" si="4"/>
        <v/>
      </c>
      <c r="J36" s="646" t="str">
        <f>IF(AND(ISNUMBER(D36),ISNUMBER(E36),ISNUMBER(G36),ISNUMBER(H36),ISNUMBER($P$2),ISNUMBER($N$2),$P$2&lt;&gt;$N$2),ProjDoglegDeg(D36,E36,G36,H36)/ABS($P$2-$N$2)*30,"")</f>
        <v/>
      </c>
      <c r="K36" s="646" t="str">
        <f t="shared" si="5"/>
        <v/>
      </c>
      <c r="L36" s="646" t="str">
        <f t="shared" si="6"/>
        <v/>
      </c>
      <c r="M36" s="646" t="str">
        <f t="shared" si="13"/>
        <v/>
      </c>
      <c r="N36" s="646" t="str">
        <f t="shared" si="14"/>
        <v/>
      </c>
      <c r="O36" s="646" t="str">
        <f t="shared" si="15"/>
        <v/>
      </c>
      <c r="P36" s="646" t="str">
        <f t="shared" si="16"/>
        <v/>
      </c>
      <c r="Q36" s="646" t="str">
        <f t="shared" si="7"/>
        <v/>
      </c>
      <c r="R36" s="646" t="str">
        <f t="shared" si="8"/>
        <v/>
      </c>
      <c r="S36" s="646" t="str">
        <f t="shared" si="9"/>
        <v/>
      </c>
      <c r="T36" s="646" t="str">
        <f t="shared" si="10"/>
        <v/>
      </c>
      <c r="U36" s="646" t="str">
        <f t="shared" si="11"/>
        <v/>
      </c>
      <c r="V36" s="646" t="str">
        <f t="shared" si="12"/>
        <v/>
      </c>
      <c r="W36" s="621"/>
    </row>
    <row r="37" spans="2:23" x14ac:dyDescent="0.3">
      <c r="B37" s="621"/>
      <c r="C37" s="646" t="str">
        <f t="shared" si="2"/>
        <v/>
      </c>
      <c r="D37" s="621"/>
      <c r="E37" s="621"/>
      <c r="F37" s="646" t="str">
        <f t="shared" si="3"/>
        <v/>
      </c>
      <c r="G37" s="621"/>
      <c r="H37" s="621"/>
      <c r="I37" s="646" t="str">
        <f t="shared" si="4"/>
        <v/>
      </c>
      <c r="J37" s="646" t="str">
        <f>IF(AND(ISNUMBER(D37),ISNUMBER(E37),ISNUMBER(G37),ISNUMBER(H37),ISNUMBER($P$2),ISNUMBER($N$2),$P$2&lt;&gt;$N$2),ProjDoglegDeg(D37,E37,G37,H37)/ABS($P$2-$N$2)*30,"")</f>
        <v/>
      </c>
      <c r="K37" s="646" t="str">
        <f t="shared" si="5"/>
        <v/>
      </c>
      <c r="L37" s="646" t="str">
        <f t="shared" si="6"/>
        <v/>
      </c>
      <c r="M37" s="646" t="str">
        <f t="shared" si="13"/>
        <v/>
      </c>
      <c r="N37" s="646" t="str">
        <f t="shared" si="14"/>
        <v/>
      </c>
      <c r="O37" s="646" t="str">
        <f t="shared" si="15"/>
        <v/>
      </c>
      <c r="P37" s="646" t="str">
        <f t="shared" si="16"/>
        <v/>
      </c>
      <c r="Q37" s="646" t="str">
        <f t="shared" si="7"/>
        <v/>
      </c>
      <c r="R37" s="646" t="str">
        <f t="shared" si="8"/>
        <v/>
      </c>
      <c r="S37" s="646" t="str">
        <f t="shared" si="9"/>
        <v/>
      </c>
      <c r="T37" s="646" t="str">
        <f t="shared" si="10"/>
        <v/>
      </c>
      <c r="U37" s="646" t="str">
        <f t="shared" si="11"/>
        <v/>
      </c>
      <c r="V37" s="646" t="str">
        <f t="shared" si="12"/>
        <v/>
      </c>
      <c r="W37" s="621"/>
    </row>
    <row r="38" spans="2:23" x14ac:dyDescent="0.3">
      <c r="B38" s="621"/>
      <c r="C38" s="646" t="str">
        <f t="shared" si="2"/>
        <v/>
      </c>
      <c r="D38" s="621"/>
      <c r="E38" s="621"/>
      <c r="F38" s="646" t="str">
        <f t="shared" si="3"/>
        <v/>
      </c>
      <c r="G38" s="621"/>
      <c r="H38" s="621"/>
      <c r="I38" s="646" t="str">
        <f t="shared" si="4"/>
        <v/>
      </c>
      <c r="J38" s="646" t="str">
        <f>IF(AND(ISNUMBER(D38),ISNUMBER(E38),ISNUMBER(G38),ISNUMBER(H38),ISNUMBER($P$2),ISNUMBER($N$2),$P$2&lt;&gt;$N$2),ProjDoglegDeg(D38,E38,G38,H38)/ABS($P$2-$N$2)*30,"")</f>
        <v/>
      </c>
      <c r="K38" s="646" t="str">
        <f t="shared" si="5"/>
        <v/>
      </c>
      <c r="L38" s="646" t="str">
        <f t="shared" si="6"/>
        <v/>
      </c>
      <c r="M38" s="646" t="str">
        <f t="shared" si="13"/>
        <v/>
      </c>
      <c r="N38" s="646" t="str">
        <f t="shared" si="14"/>
        <v/>
      </c>
      <c r="O38" s="646" t="str">
        <f t="shared" si="15"/>
        <v/>
      </c>
      <c r="P38" s="646" t="str">
        <f t="shared" si="16"/>
        <v/>
      </c>
      <c r="Q38" s="646" t="str">
        <f t="shared" si="7"/>
        <v/>
      </c>
      <c r="R38" s="646" t="str">
        <f t="shared" si="8"/>
        <v/>
      </c>
      <c r="S38" s="646" t="str">
        <f t="shared" si="9"/>
        <v/>
      </c>
      <c r="T38" s="646" t="str">
        <f t="shared" si="10"/>
        <v/>
      </c>
      <c r="U38" s="646" t="str">
        <f t="shared" si="11"/>
        <v/>
      </c>
      <c r="V38" s="646" t="str">
        <f t="shared" si="12"/>
        <v/>
      </c>
      <c r="W38" s="621"/>
    </row>
    <row r="39" spans="2:23" x14ac:dyDescent="0.3">
      <c r="B39" s="621"/>
      <c r="C39" s="646" t="str">
        <f t="shared" si="2"/>
        <v/>
      </c>
      <c r="D39" s="621"/>
      <c r="E39" s="621"/>
      <c r="F39" s="646" t="str">
        <f t="shared" si="3"/>
        <v/>
      </c>
      <c r="G39" s="621"/>
      <c r="H39" s="621"/>
      <c r="I39" s="646" t="str">
        <f t="shared" si="4"/>
        <v/>
      </c>
      <c r="J39" s="646" t="str">
        <f>IF(AND(ISNUMBER(D39),ISNUMBER(E39),ISNUMBER(G39),ISNUMBER(H39),ISNUMBER($P$2),ISNUMBER($N$2),$P$2&lt;&gt;$N$2),ProjDoglegDeg(D39,E39,G39,H39)/ABS($P$2-$N$2)*30,"")</f>
        <v/>
      </c>
      <c r="K39" s="646" t="str">
        <f t="shared" si="5"/>
        <v/>
      </c>
      <c r="L39" s="646" t="str">
        <f t="shared" si="6"/>
        <v/>
      </c>
      <c r="M39" s="646" t="str">
        <f t="shared" si="13"/>
        <v/>
      </c>
      <c r="N39" s="646" t="str">
        <f t="shared" si="14"/>
        <v/>
      </c>
      <c r="O39" s="646" t="str">
        <f t="shared" si="15"/>
        <v/>
      </c>
      <c r="P39" s="646" t="str">
        <f t="shared" si="16"/>
        <v/>
      </c>
      <c r="Q39" s="646" t="str">
        <f t="shared" si="7"/>
        <v/>
      </c>
      <c r="R39" s="646" t="str">
        <f t="shared" si="8"/>
        <v/>
      </c>
      <c r="S39" s="646" t="str">
        <f t="shared" si="9"/>
        <v/>
      </c>
      <c r="T39" s="646" t="str">
        <f t="shared" si="10"/>
        <v/>
      </c>
      <c r="U39" s="646" t="str">
        <f t="shared" si="11"/>
        <v/>
      </c>
      <c r="V39" s="646" t="str">
        <f t="shared" si="12"/>
        <v/>
      </c>
      <c r="W39" s="621"/>
    </row>
    <row r="40" spans="2:23" x14ac:dyDescent="0.3">
      <c r="B40" s="621"/>
      <c r="C40" s="646" t="str">
        <f t="shared" si="2"/>
        <v/>
      </c>
      <c r="D40" s="621"/>
      <c r="E40" s="621"/>
      <c r="F40" s="646" t="str">
        <f t="shared" si="3"/>
        <v/>
      </c>
      <c r="G40" s="621"/>
      <c r="H40" s="621"/>
      <c r="I40" s="646" t="str">
        <f t="shared" si="4"/>
        <v/>
      </c>
      <c r="J40" s="646" t="str">
        <f>IF(AND(ISNUMBER(D40),ISNUMBER(E40),ISNUMBER(G40),ISNUMBER(H40),ISNUMBER($P$2),ISNUMBER($N$2),$P$2&lt;&gt;$N$2),ProjDoglegDeg(D40,E40,G40,H40)/ABS($P$2-$N$2)*30,"")</f>
        <v/>
      </c>
      <c r="K40" s="646" t="str">
        <f t="shared" si="5"/>
        <v/>
      </c>
      <c r="L40" s="646" t="str">
        <f t="shared" si="6"/>
        <v/>
      </c>
      <c r="M40" s="646" t="str">
        <f t="shared" si="13"/>
        <v/>
      </c>
      <c r="N40" s="646" t="str">
        <f t="shared" si="14"/>
        <v/>
      </c>
      <c r="O40" s="646" t="str">
        <f t="shared" si="15"/>
        <v/>
      </c>
      <c r="P40" s="646" t="str">
        <f t="shared" si="16"/>
        <v/>
      </c>
      <c r="Q40" s="646" t="str">
        <f t="shared" si="7"/>
        <v/>
      </c>
      <c r="R40" s="646" t="str">
        <f t="shared" si="8"/>
        <v/>
      </c>
      <c r="S40" s="646" t="str">
        <f t="shared" si="9"/>
        <v/>
      </c>
      <c r="T40" s="646" t="str">
        <f t="shared" si="10"/>
        <v/>
      </c>
      <c r="U40" s="646" t="str">
        <f t="shared" si="11"/>
        <v/>
      </c>
      <c r="V40" s="646" t="str">
        <f t="shared" si="12"/>
        <v/>
      </c>
      <c r="W40" s="621"/>
    </row>
    <row r="41" spans="2:23" x14ac:dyDescent="0.3">
      <c r="B41" s="621"/>
      <c r="C41" s="646" t="str">
        <f t="shared" si="2"/>
        <v/>
      </c>
      <c r="D41" s="621"/>
      <c r="E41" s="621"/>
      <c r="F41" s="646" t="str">
        <f t="shared" si="3"/>
        <v/>
      </c>
      <c r="G41" s="621"/>
      <c r="H41" s="621"/>
      <c r="I41" s="646" t="str">
        <f t="shared" si="4"/>
        <v/>
      </c>
      <c r="J41" s="646" t="str">
        <f>IF(AND(ISNUMBER(D41),ISNUMBER(E41),ISNUMBER(G41),ISNUMBER(H41),ISNUMBER($P$2),ISNUMBER($N$2),$P$2&lt;&gt;$N$2),ProjDoglegDeg(D41,E41,G41,H41)/ABS($P$2-$N$2)*30,"")</f>
        <v/>
      </c>
      <c r="K41" s="646" t="str">
        <f t="shared" si="5"/>
        <v/>
      </c>
      <c r="L41" s="646" t="str">
        <f t="shared" si="6"/>
        <v/>
      </c>
      <c r="M41" s="646" t="str">
        <f t="shared" si="13"/>
        <v/>
      </c>
      <c r="N41" s="646" t="str">
        <f t="shared" si="14"/>
        <v/>
      </c>
      <c r="O41" s="646" t="str">
        <f t="shared" si="15"/>
        <v/>
      </c>
      <c r="P41" s="646" t="str">
        <f t="shared" si="16"/>
        <v/>
      </c>
      <c r="Q41" s="646" t="str">
        <f t="shared" si="7"/>
        <v/>
      </c>
      <c r="R41" s="646" t="str">
        <f t="shared" si="8"/>
        <v/>
      </c>
      <c r="S41" s="646" t="str">
        <f t="shared" si="9"/>
        <v/>
      </c>
      <c r="T41" s="646" t="str">
        <f t="shared" si="10"/>
        <v/>
      </c>
      <c r="U41" s="646" t="str">
        <f t="shared" si="11"/>
        <v/>
      </c>
      <c r="V41" s="646" t="str">
        <f t="shared" si="12"/>
        <v/>
      </c>
      <c r="W41" s="621"/>
    </row>
    <row r="42" spans="2:23" x14ac:dyDescent="0.3">
      <c r="B42" s="621"/>
      <c r="C42" s="646" t="str">
        <f t="shared" si="2"/>
        <v/>
      </c>
      <c r="D42" s="621"/>
      <c r="E42" s="621"/>
      <c r="F42" s="646" t="str">
        <f t="shared" si="3"/>
        <v/>
      </c>
      <c r="G42" s="621"/>
      <c r="H42" s="621"/>
      <c r="I42" s="646" t="str">
        <f t="shared" si="4"/>
        <v/>
      </c>
      <c r="J42" s="646" t="str">
        <f>IF(AND(ISNUMBER(D42),ISNUMBER(E42),ISNUMBER(G42),ISNUMBER(H42),ISNUMBER($P$2),ISNUMBER($N$2),$P$2&lt;&gt;$N$2),ProjDoglegDeg(D42,E42,G42,H42)/ABS($P$2-$N$2)*30,"")</f>
        <v/>
      </c>
      <c r="K42" s="646" t="str">
        <f t="shared" si="5"/>
        <v/>
      </c>
      <c r="L42" s="646" t="str">
        <f t="shared" si="6"/>
        <v/>
      </c>
      <c r="M42" s="646" t="str">
        <f t="shared" si="13"/>
        <v/>
      </c>
      <c r="N42" s="646" t="str">
        <f t="shared" si="14"/>
        <v/>
      </c>
      <c r="O42" s="646" t="str">
        <f t="shared" si="15"/>
        <v/>
      </c>
      <c r="P42" s="646" t="str">
        <f t="shared" si="16"/>
        <v/>
      </c>
      <c r="Q42" s="646" t="str">
        <f t="shared" si="7"/>
        <v/>
      </c>
      <c r="R42" s="646" t="str">
        <f t="shared" si="8"/>
        <v/>
      </c>
      <c r="S42" s="646" t="str">
        <f t="shared" si="9"/>
        <v/>
      </c>
      <c r="T42" s="646" t="str">
        <f t="shared" si="10"/>
        <v/>
      </c>
      <c r="U42" s="646" t="str">
        <f t="shared" si="11"/>
        <v/>
      </c>
      <c r="V42" s="646" t="str">
        <f t="shared" si="12"/>
        <v/>
      </c>
      <c r="W42" s="621"/>
    </row>
    <row r="43" spans="2:23" x14ac:dyDescent="0.3">
      <c r="B43" s="621"/>
      <c r="C43" s="646" t="str">
        <f t="shared" si="2"/>
        <v/>
      </c>
      <c r="D43" s="621"/>
      <c r="E43" s="621"/>
      <c r="F43" s="646" t="str">
        <f t="shared" si="3"/>
        <v/>
      </c>
      <c r="G43" s="621"/>
      <c r="H43" s="621"/>
      <c r="I43" s="646" t="str">
        <f t="shared" si="4"/>
        <v/>
      </c>
      <c r="J43" s="646" t="str">
        <f>IF(AND(ISNUMBER(D43),ISNUMBER(E43),ISNUMBER(G43),ISNUMBER(H43),ISNUMBER($P$2),ISNUMBER($N$2),$P$2&lt;&gt;$N$2),ProjDoglegDeg(D43,E43,G43,H43)/ABS($P$2-$N$2)*30,"")</f>
        <v/>
      </c>
      <c r="K43" s="646" t="str">
        <f t="shared" si="5"/>
        <v/>
      </c>
      <c r="L43" s="646" t="str">
        <f t="shared" si="6"/>
        <v/>
      </c>
      <c r="M43" s="646" t="str">
        <f t="shared" si="13"/>
        <v/>
      </c>
      <c r="N43" s="646" t="str">
        <f t="shared" si="14"/>
        <v/>
      </c>
      <c r="O43" s="646" t="str">
        <f t="shared" si="15"/>
        <v/>
      </c>
      <c r="P43" s="646" t="str">
        <f t="shared" si="16"/>
        <v/>
      </c>
      <c r="Q43" s="646" t="str">
        <f t="shared" si="7"/>
        <v/>
      </c>
      <c r="R43" s="646" t="str">
        <f t="shared" si="8"/>
        <v/>
      </c>
      <c r="S43" s="646" t="str">
        <f t="shared" si="9"/>
        <v/>
      </c>
      <c r="T43" s="646" t="str">
        <f t="shared" si="10"/>
        <v/>
      </c>
      <c r="U43" s="646" t="str">
        <f t="shared" si="11"/>
        <v/>
      </c>
      <c r="V43" s="646" t="str">
        <f t="shared" si="12"/>
        <v/>
      </c>
      <c r="W43" s="621"/>
    </row>
    <row r="44" spans="2:23" x14ac:dyDescent="0.3">
      <c r="B44" s="621"/>
      <c r="C44" s="646" t="str">
        <f t="shared" si="2"/>
        <v/>
      </c>
      <c r="D44" s="621"/>
      <c r="E44" s="621"/>
      <c r="F44" s="646" t="str">
        <f t="shared" si="3"/>
        <v/>
      </c>
      <c r="G44" s="621"/>
      <c r="H44" s="621"/>
      <c r="I44" s="646" t="str">
        <f t="shared" si="4"/>
        <v/>
      </c>
      <c r="J44" s="646" t="str">
        <f>IF(AND(ISNUMBER(D44),ISNUMBER(E44),ISNUMBER(G44),ISNUMBER(H44),ISNUMBER($P$2),ISNUMBER($N$2),$P$2&lt;&gt;$N$2),ProjDoglegDeg(D44,E44,G44,H44)/ABS($P$2-$N$2)*30,"")</f>
        <v/>
      </c>
      <c r="K44" s="646" t="str">
        <f t="shared" si="5"/>
        <v/>
      </c>
      <c r="L44" s="646" t="str">
        <f t="shared" si="6"/>
        <v/>
      </c>
      <c r="M44" s="646" t="str">
        <f t="shared" si="13"/>
        <v/>
      </c>
      <c r="N44" s="646" t="str">
        <f t="shared" si="14"/>
        <v/>
      </c>
      <c r="O44" s="646" t="str">
        <f t="shared" si="15"/>
        <v/>
      </c>
      <c r="P44" s="646" t="str">
        <f t="shared" si="16"/>
        <v/>
      </c>
      <c r="Q44" s="646" t="str">
        <f t="shared" si="7"/>
        <v/>
      </c>
      <c r="R44" s="646" t="str">
        <f t="shared" si="8"/>
        <v/>
      </c>
      <c r="S44" s="646" t="str">
        <f t="shared" si="9"/>
        <v/>
      </c>
      <c r="T44" s="646" t="str">
        <f t="shared" si="10"/>
        <v/>
      </c>
      <c r="U44" s="646" t="str">
        <f t="shared" si="11"/>
        <v/>
      </c>
      <c r="V44" s="646" t="str">
        <f t="shared" si="12"/>
        <v/>
      </c>
      <c r="W44" s="621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43" priority="1" stopIfTrue="1">
      <formula>AND(ISNUMBER($M$3),ISNUMBER($V$1),$M$3&gt;=$V$1)</formula>
    </cfRule>
    <cfRule type="expression" dxfId="42" priority="2" stopIfTrue="1">
      <formula>AND(ISNUMBER($M$3),ISNUMBER($V$1),$M$3&lt;$V$1)</formula>
    </cfRule>
  </conditionalFormatting>
  <conditionalFormatting sqref="O3">
    <cfRule type="expression" dxfId="41" priority="3" stopIfTrue="1">
      <formula>AND(ISNUMBER($O$3),ISNUMBER($V$1),$O$3&gt;=$V$1)</formula>
    </cfRule>
    <cfRule type="expression" dxfId="40" priority="4" stopIfTrue="1">
      <formula>AND(ISNUMBER($O$3),ISNUMBER($V$1),$O$3&lt;$V$1)</formula>
    </cfRule>
  </conditionalFormatting>
  <conditionalFormatting sqref="Q3">
    <cfRule type="expression" dxfId="39" priority="5" stopIfTrue="1">
      <formula>AND(ISNUMBER($Q$3),ISNUMBER($V$1),$Q$3&gt;=$V$1)</formula>
    </cfRule>
    <cfRule type="expression" dxfId="38" priority="6" stopIfTrue="1">
      <formula>AND(ISNUMBER($Q$3),ISNUMBER($V$1),$Q$3&lt;$V$1)</formula>
    </cfRule>
  </conditionalFormatting>
  <conditionalFormatting sqref="N3">
    <cfRule type="expression" dxfId="37" priority="7" stopIfTrue="1">
      <formula>AND(ISNUMBER($N$3),ISNUMBER($V$2),$N$3&gt;=$V$2)</formula>
    </cfRule>
    <cfRule type="expression" dxfId="36" priority="8" stopIfTrue="1">
      <formula>AND(ISNUMBER($N$3),ISNUMBER($V$2),$N$3&lt;$V$2)</formula>
    </cfRule>
  </conditionalFormatting>
  <conditionalFormatting sqref="P3">
    <cfRule type="expression" dxfId="35" priority="9" stopIfTrue="1">
      <formula>AND(ISNUMBER($P$3),ISNUMBER($V$2),$P$3&gt;=$V$2)</formula>
    </cfRule>
    <cfRule type="expression" dxfId="34" priority="10" stopIfTrue="1">
      <formula>AND(ISNUMBER($P$3),ISNUMBER($V$2),$P$3&lt;$V$2)</formula>
    </cfRule>
  </conditionalFormatting>
  <conditionalFormatting sqref="R3">
    <cfRule type="expression" dxfId="33" priority="11" stopIfTrue="1">
      <formula>AND(ISNUMBER($R$3),ISNUMBER($V$2),$R$3&gt;=$V$2)</formula>
    </cfRule>
    <cfRule type="expression" dxfId="32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2026-09-04T09:03:17Z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